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l07jofls1\0100100_政策企画課$\03_統計分析係専用\統計書_いわき市統計書\2025_R7\05　【 校 正 】 関係➁　完成版\"/>
    </mc:Choice>
  </mc:AlternateContent>
  <xr:revisionPtr revIDLastSave="0" documentId="13_ncr:1_{D815898D-AAF3-4CDF-95BF-73EC883D56DF}" xr6:coauthVersionLast="47" xr6:coauthVersionMax="47" xr10:uidLastSave="{00000000-0000-0000-0000-000000000000}"/>
  <bookViews>
    <workbookView xWindow="-110" yWindow="-110" windowWidth="25820" windowHeight="15500" firstSheet="1" activeTab="1" xr2:uid="{B7BE0882-86BD-4F64-B951-AB79D461F079}"/>
  </bookViews>
  <sheets>
    <sheet name="総目次" sheetId="255" r:id="rId1"/>
    <sheet name="目次" sheetId="18" r:id="rId2"/>
    <sheet name="凡例" sheetId="258" r:id="rId3"/>
    <sheet name="市民生活" sheetId="256" r:id="rId4"/>
    <sheet name="市の１日" sheetId="257" r:id="rId5"/>
    <sheet name="1" sheetId="1" r:id="rId6"/>
    <sheet name="2" sheetId="3" r:id="rId7"/>
    <sheet name="3" sheetId="4" r:id="rId8"/>
    <sheet name="4" sheetId="5" r:id="rId9"/>
    <sheet name="5" sheetId="6" r:id="rId10"/>
    <sheet name="6" sheetId="7" r:id="rId11"/>
    <sheet name="7" sheetId="8" r:id="rId12"/>
    <sheet name="8" sheetId="9" r:id="rId13"/>
    <sheet name="9" sheetId="11" r:id="rId14"/>
    <sheet name="10" sheetId="12" r:id="rId15"/>
    <sheet name="11" sheetId="13" r:id="rId16"/>
    <sheet name="12" sheetId="14" r:id="rId17"/>
    <sheet name="13" sheetId="15" r:id="rId18"/>
    <sheet name="14" sheetId="16" r:id="rId19"/>
    <sheet name="15" sheetId="17" r:id="rId20"/>
    <sheet name="16" sheetId="19" r:id="rId21"/>
    <sheet name="17" sheetId="20" r:id="rId22"/>
    <sheet name="18" sheetId="21" r:id="rId23"/>
    <sheet name="19" sheetId="22" r:id="rId24"/>
    <sheet name="20" sheetId="23" r:id="rId25"/>
    <sheet name="人口ピラミッド" sheetId="24" r:id="rId26"/>
    <sheet name="21" sheetId="25" r:id="rId27"/>
    <sheet name="22" sheetId="26" r:id="rId28"/>
    <sheet name="23" sheetId="27" r:id="rId29"/>
    <sheet name="24" sheetId="28" r:id="rId30"/>
    <sheet name="25" sheetId="29" r:id="rId31"/>
    <sheet name="26" sheetId="30" r:id="rId32"/>
    <sheet name="27" sheetId="31" r:id="rId33"/>
    <sheet name="28" sheetId="32" r:id="rId34"/>
    <sheet name="29" sheetId="33" r:id="rId35"/>
    <sheet name="30" sheetId="34" r:id="rId36"/>
    <sheet name="31" sheetId="35" r:id="rId37"/>
    <sheet name="32" sheetId="36" r:id="rId38"/>
    <sheet name="33(1)" sheetId="37" r:id="rId39"/>
    <sheet name="33(2)" sheetId="38" r:id="rId40"/>
    <sheet name="34" sheetId="39" r:id="rId41"/>
    <sheet name="35" sheetId="40" r:id="rId42"/>
    <sheet name="36" sheetId="41" r:id="rId43"/>
    <sheet name="37" sheetId="42" r:id="rId44"/>
    <sheet name="38" sheetId="43" r:id="rId45"/>
    <sheet name="39" sheetId="44" r:id="rId46"/>
    <sheet name="40削除" sheetId="45" r:id="rId47"/>
    <sheet name="41" sheetId="46" r:id="rId48"/>
    <sheet name="42" sheetId="47" r:id="rId49"/>
    <sheet name="43" sheetId="48" r:id="rId50"/>
    <sheet name="44" sheetId="49" r:id="rId51"/>
    <sheet name="45削除" sheetId="50" r:id="rId52"/>
    <sheet name="46削除" sheetId="51" r:id="rId53"/>
    <sheet name="47" sheetId="52" r:id="rId54"/>
    <sheet name="48" sheetId="53" r:id="rId55"/>
    <sheet name="49" sheetId="54" r:id="rId56"/>
    <sheet name="50" sheetId="55" r:id="rId57"/>
    <sheet name="51" sheetId="56" r:id="rId58"/>
    <sheet name="52" sheetId="57" r:id="rId59"/>
    <sheet name="53" sheetId="58" r:id="rId60"/>
    <sheet name="54" sheetId="59" r:id="rId61"/>
    <sheet name="55" sheetId="60" r:id="rId62"/>
    <sheet name="56" sheetId="61" r:id="rId63"/>
    <sheet name="57" sheetId="62" r:id="rId64"/>
    <sheet name="58削除" sheetId="63" r:id="rId65"/>
    <sheet name="59" sheetId="64" r:id="rId66"/>
    <sheet name="60" sheetId="65" r:id="rId67"/>
    <sheet name="61" sheetId="66" r:id="rId68"/>
    <sheet name="62削除" sheetId="67" r:id="rId69"/>
    <sheet name="63" sheetId="68" r:id="rId70"/>
    <sheet name="64" sheetId="69" r:id="rId71"/>
    <sheet name="65" sheetId="70" r:id="rId72"/>
    <sheet name="66" sheetId="71" r:id="rId73"/>
    <sheet name="67" sheetId="72" r:id="rId74"/>
    <sheet name="68削除" sheetId="73" r:id="rId75"/>
    <sheet name="69" sheetId="74" r:id="rId76"/>
    <sheet name="70" sheetId="75" r:id="rId77"/>
    <sheet name="71" sheetId="76" r:id="rId78"/>
    <sheet name="72" sheetId="77" r:id="rId79"/>
    <sheet name="73" sheetId="78" r:id="rId80"/>
    <sheet name="74" sheetId="79" r:id="rId81"/>
    <sheet name="75" sheetId="80" r:id="rId82"/>
    <sheet name="76" sheetId="81" r:id="rId83"/>
    <sheet name="77削除" sheetId="82" r:id="rId84"/>
    <sheet name="78" sheetId="83" r:id="rId85"/>
    <sheet name="79" sheetId="84" r:id="rId86"/>
    <sheet name="80" sheetId="85" r:id="rId87"/>
    <sheet name="81" sheetId="86" r:id="rId88"/>
    <sheet name="82" sheetId="87" r:id="rId89"/>
    <sheet name="83" sheetId="88" r:id="rId90"/>
    <sheet name="84⑴⑵" sheetId="89" r:id="rId91"/>
    <sheet name="84⑶" sheetId="90" r:id="rId92"/>
    <sheet name="85" sheetId="91" r:id="rId93"/>
    <sheet name="86⑴" sheetId="92" r:id="rId94"/>
    <sheet name="86⑵" sheetId="93" r:id="rId95"/>
    <sheet name="86⑶⑷" sheetId="94" r:id="rId96"/>
    <sheet name="87" sheetId="95" r:id="rId97"/>
    <sheet name="88" sheetId="96" r:id="rId98"/>
    <sheet name="89" sheetId="97" r:id="rId99"/>
    <sheet name="90" sheetId="98" r:id="rId100"/>
    <sheet name="91" sheetId="100" r:id="rId101"/>
    <sheet name="92" sheetId="101" r:id="rId102"/>
    <sheet name="93" sheetId="102" r:id="rId103"/>
    <sheet name="94" sheetId="103" r:id="rId104"/>
    <sheet name="95" sheetId="104" r:id="rId105"/>
    <sheet name="96" sheetId="105" r:id="rId106"/>
    <sheet name="97" sheetId="106" r:id="rId107"/>
    <sheet name="98" sheetId="107" r:id="rId108"/>
    <sheet name="99" sheetId="108" r:id="rId109"/>
    <sheet name="100" sheetId="109" r:id="rId110"/>
    <sheet name="101" sheetId="110" r:id="rId111"/>
    <sheet name="102" sheetId="111" r:id="rId112"/>
    <sheet name="103" sheetId="112" r:id="rId113"/>
    <sheet name="104削除" sheetId="113" r:id="rId114"/>
    <sheet name="105削除" sheetId="114" r:id="rId115"/>
    <sheet name="106削除" sheetId="115" r:id="rId116"/>
    <sheet name="107" sheetId="116" r:id="rId117"/>
    <sheet name="108" sheetId="117" r:id="rId118"/>
    <sheet name="109" sheetId="118" r:id="rId119"/>
    <sheet name="110" sheetId="119" r:id="rId120"/>
    <sheet name="111" sheetId="120" r:id="rId121"/>
    <sheet name="112" sheetId="121" r:id="rId122"/>
    <sheet name="113" sheetId="122" r:id="rId123"/>
    <sheet name="114" sheetId="123" r:id="rId124"/>
    <sheet name="115" sheetId="124" r:id="rId125"/>
    <sheet name="116" sheetId="125" r:id="rId126"/>
    <sheet name="117" sheetId="126" r:id="rId127"/>
    <sheet name="118" sheetId="127" r:id="rId128"/>
    <sheet name="119" sheetId="128" r:id="rId129"/>
    <sheet name="120" sheetId="129" r:id="rId130"/>
    <sheet name="121" sheetId="130" r:id="rId131"/>
    <sheet name="122" sheetId="131" r:id="rId132"/>
    <sheet name="123" sheetId="132" r:id="rId133"/>
    <sheet name="124" sheetId="133" r:id="rId134"/>
    <sheet name="125削除" sheetId="134" r:id="rId135"/>
    <sheet name="126" sheetId="135" r:id="rId136"/>
    <sheet name="127" sheetId="136" r:id="rId137"/>
    <sheet name="128" sheetId="137" r:id="rId138"/>
    <sheet name="129" sheetId="138" r:id="rId139"/>
    <sheet name="130" sheetId="139" r:id="rId140"/>
    <sheet name="131" sheetId="140" r:id="rId141"/>
    <sheet name="132" sheetId="141" r:id="rId142"/>
    <sheet name="133" sheetId="142" r:id="rId143"/>
    <sheet name="134" sheetId="143" r:id="rId144"/>
    <sheet name="135" sheetId="144" r:id="rId145"/>
    <sheet name="136" sheetId="145" r:id="rId146"/>
    <sheet name="137" sheetId="146" r:id="rId147"/>
    <sheet name="138" sheetId="147" r:id="rId148"/>
    <sheet name="139" sheetId="148" r:id="rId149"/>
    <sheet name="140" sheetId="149" r:id="rId150"/>
    <sheet name="141" sheetId="150" r:id="rId151"/>
    <sheet name="142～149削除" sheetId="151" r:id="rId152"/>
    <sheet name="150" sheetId="152" r:id="rId153"/>
    <sheet name="151" sheetId="153" r:id="rId154"/>
    <sheet name="152～155削除" sheetId="154" r:id="rId155"/>
    <sheet name="156" sheetId="155" r:id="rId156"/>
    <sheet name="157" sheetId="156" r:id="rId157"/>
    <sheet name="158" sheetId="157" r:id="rId158"/>
    <sheet name="159削除" sheetId="158" r:id="rId159"/>
    <sheet name="160" sheetId="159" r:id="rId160"/>
    <sheet name="161" sheetId="160" r:id="rId161"/>
    <sheet name="162(1)~(5)" sheetId="161" r:id="rId162"/>
    <sheet name="162(6)~(8)" sheetId="162" r:id="rId163"/>
    <sheet name="163" sheetId="163" r:id="rId164"/>
    <sheet name="164" sheetId="164" r:id="rId165"/>
    <sheet name="165" sheetId="165" r:id="rId166"/>
    <sheet name="166" sheetId="166" r:id="rId167"/>
    <sheet name="167" sheetId="167" r:id="rId168"/>
    <sheet name="168" sheetId="168" r:id="rId169"/>
    <sheet name="169" sheetId="169" r:id="rId170"/>
    <sheet name="170" sheetId="170" r:id="rId171"/>
    <sheet name="171" sheetId="171" r:id="rId172"/>
    <sheet name="172" sheetId="172" r:id="rId173"/>
    <sheet name="173" sheetId="173" r:id="rId174"/>
    <sheet name="174⑴" sheetId="174" r:id="rId175"/>
    <sheet name="174⑵" sheetId="175" r:id="rId176"/>
    <sheet name="174⑶" sheetId="176" r:id="rId177"/>
    <sheet name="174⑷" sheetId="177" r:id="rId178"/>
    <sheet name="175" sheetId="178" r:id="rId179"/>
    <sheet name="176⑴" sheetId="179" r:id="rId180"/>
    <sheet name="176⑵" sheetId="180" r:id="rId181"/>
    <sheet name="176⑶⑷⑸" sheetId="181" r:id="rId182"/>
    <sheet name="177" sheetId="182" r:id="rId183"/>
    <sheet name="178" sheetId="183" r:id="rId184"/>
    <sheet name="179" sheetId="184" r:id="rId185"/>
    <sheet name="180" sheetId="185" r:id="rId186"/>
    <sheet name="181" sheetId="186" r:id="rId187"/>
    <sheet name="182" sheetId="187" r:id="rId188"/>
    <sheet name="183⑴" sheetId="188" r:id="rId189"/>
    <sheet name="183⑵" sheetId="189" r:id="rId190"/>
    <sheet name="183⑶" sheetId="190" r:id="rId191"/>
    <sheet name="183⑷⑸" sheetId="191" r:id="rId192"/>
    <sheet name="184" sheetId="192" r:id="rId193"/>
    <sheet name="185" sheetId="193" r:id="rId194"/>
    <sheet name="186" sheetId="194" r:id="rId195"/>
    <sheet name="187" sheetId="195" r:id="rId196"/>
    <sheet name="188削除" sheetId="196" r:id="rId197"/>
    <sheet name="189" sheetId="197" r:id="rId198"/>
    <sheet name="190" sheetId="198" r:id="rId199"/>
    <sheet name="191" sheetId="199" r:id="rId200"/>
    <sheet name="192" sheetId="200" r:id="rId201"/>
    <sheet name="193(1)" sheetId="201" r:id="rId202"/>
    <sheet name="193(2)" sheetId="202" r:id="rId203"/>
    <sheet name="194" sheetId="203" r:id="rId204"/>
    <sheet name="195削除" sheetId="204" r:id="rId205"/>
    <sheet name="196" sheetId="205" r:id="rId206"/>
    <sheet name="197削除" sheetId="206" r:id="rId207"/>
    <sheet name="198(1)(2)" sheetId="207" r:id="rId208"/>
    <sheet name="198(3)" sheetId="208" r:id="rId209"/>
    <sheet name="199" sheetId="259" r:id="rId210"/>
    <sheet name="200" sheetId="210" r:id="rId211"/>
    <sheet name="201" sheetId="211" r:id="rId212"/>
    <sheet name="202" sheetId="260" r:id="rId213"/>
    <sheet name="203" sheetId="213" r:id="rId214"/>
    <sheet name="204⑴" sheetId="214" r:id="rId215"/>
    <sheet name="204⑵" sheetId="215" r:id="rId216"/>
    <sheet name="204⑶" sheetId="216" r:id="rId217"/>
    <sheet name="205" sheetId="217" r:id="rId218"/>
    <sheet name="206" sheetId="261" r:id="rId219"/>
    <sheet name="207" sheetId="219" r:id="rId220"/>
    <sheet name="208" sheetId="220" r:id="rId221"/>
    <sheet name="209⑴⑵⑶⑷" sheetId="221" r:id="rId222"/>
    <sheet name="209⑸" sheetId="222" r:id="rId223"/>
    <sheet name="210" sheetId="223" r:id="rId224"/>
    <sheet name="211" sheetId="224" r:id="rId225"/>
    <sheet name="212" sheetId="225" r:id="rId226"/>
    <sheet name="213" sheetId="226" r:id="rId227"/>
    <sheet name="214" sheetId="227" r:id="rId228"/>
    <sheet name="215" sheetId="228" r:id="rId229"/>
    <sheet name="216" sheetId="229" r:id="rId230"/>
    <sheet name="217" sheetId="230" r:id="rId231"/>
    <sheet name="218" sheetId="231" r:id="rId232"/>
    <sheet name="219" sheetId="232" r:id="rId233"/>
    <sheet name="220" sheetId="233" r:id="rId234"/>
    <sheet name="221(1)～(5)" sheetId="234" r:id="rId235"/>
    <sheet name="221(6)(7)(8)" sheetId="235" r:id="rId236"/>
    <sheet name="222" sheetId="236" r:id="rId237"/>
    <sheet name="223" sheetId="237" r:id="rId238"/>
    <sheet name="224" sheetId="238" r:id="rId239"/>
    <sheet name="225" sheetId="239" r:id="rId240"/>
    <sheet name="226" sheetId="240" r:id="rId241"/>
    <sheet name="227" sheetId="241" r:id="rId242"/>
    <sheet name="228" sheetId="242" r:id="rId243"/>
    <sheet name="229" sheetId="262" r:id="rId244"/>
    <sheet name="230" sheetId="244" r:id="rId245"/>
    <sheet name="231" sheetId="245" r:id="rId246"/>
    <sheet name="232" sheetId="246" r:id="rId247"/>
    <sheet name="233" sheetId="247" r:id="rId248"/>
    <sheet name="234削除" sheetId="248" r:id="rId249"/>
    <sheet name="235" sheetId="249" r:id="rId250"/>
    <sheet name="236" sheetId="250" r:id="rId251"/>
    <sheet name="237" sheetId="251" r:id="rId252"/>
    <sheet name="238" sheetId="252" r:id="rId253"/>
    <sheet name="参考" sheetId="253" r:id="rId254"/>
    <sheet name="参考資料" sheetId="254" r:id="rId255"/>
  </sheets>
  <definedNames>
    <definedName name="_xlnm._FilterDatabase" localSheetId="20" hidden="1">'16'!$A$3:$G$57</definedName>
    <definedName name="_xlnm._FilterDatabase" localSheetId="22" hidden="1">'18'!$A$3:$E$268</definedName>
    <definedName name="_xlnm._FilterDatabase" localSheetId="23" hidden="1">'19'!$A$3:$A$3839</definedName>
    <definedName name="_xlnm._FilterDatabase" localSheetId="24" hidden="1">'20'!$A$3:$A$132</definedName>
    <definedName name="_xlnm._FilterDatabase" localSheetId="226" hidden="1">'213'!$A$3:$AF$103</definedName>
    <definedName name="_xlnm._FilterDatabase" localSheetId="31" hidden="1">'26'!$A$3:$A$131</definedName>
    <definedName name="_xlnm._FilterDatabase" localSheetId="32" hidden="1">'27'!$A$3:$A$131</definedName>
    <definedName name="_xlnm._FilterDatabase" localSheetId="89" hidden="1">'83'!$A$5:$K$5</definedName>
    <definedName name="_xlnm._FilterDatabase" localSheetId="100" hidden="1">'91'!$A$6:$AH$34</definedName>
    <definedName name="_xlnm.Criteria" localSheetId="23">'19'!$A$4:$E$3838</definedName>
    <definedName name="_xlnm.Print_Area" localSheetId="4">市の１日!$B$1:$L$34</definedName>
    <definedName name="_xlnm.Print_Area" localSheetId="3">市民生活!$B$1:$L$34</definedName>
    <definedName name="_xlnm.Print_Area" localSheetId="0">総目次!$A$2:$C$24</definedName>
    <definedName name="Z_E5484A59_41C7_4173_8BF2_41729DCD1CE0_.wvu.PrintArea" localSheetId="4" hidden="1">市の１日!$B$1:$L$34</definedName>
    <definedName name="Z_E5484A59_41C7_4173_8BF2_41729DCD1CE0_.wvu.PrintArea" localSheetId="3" hidden="1">市民生活!$B$1:$L$34</definedName>
    <definedName name="Z_E5484A59_41C7_4173_8BF2_41729DCD1CE0_.wvu.Rows" localSheetId="4" hidden="1">市の１日!$5:$7</definedName>
    <definedName name="Z_E5484A59_41C7_4173_8BF2_41729DCD1CE0_.wvu.Rows" localSheetId="3" hidden="1">市民生活!$4:$6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5" i="262" l="1"/>
  <c r="L15" i="262"/>
  <c r="M15" i="262" s="1"/>
  <c r="N13" i="262"/>
  <c r="L13" i="262"/>
  <c r="M13" i="262" s="1"/>
  <c r="N12" i="262"/>
  <c r="L12" i="262"/>
  <c r="M12" i="262" s="1"/>
  <c r="N11" i="262"/>
  <c r="L11" i="262"/>
  <c r="N10" i="262"/>
  <c r="L10" i="262"/>
  <c r="M10" i="262" s="1"/>
  <c r="N9" i="262"/>
  <c r="L9" i="262"/>
  <c r="M9" i="262" s="1"/>
  <c r="N8" i="262"/>
  <c r="M8" i="262" s="1"/>
  <c r="L8" i="262"/>
  <c r="N7" i="262"/>
  <c r="M7" i="262" s="1"/>
  <c r="L7" i="262"/>
  <c r="K6" i="262"/>
  <c r="J6" i="262"/>
  <c r="I6" i="262"/>
  <c r="H6" i="262"/>
  <c r="G6" i="262"/>
  <c r="F6" i="262"/>
  <c r="E6" i="262"/>
  <c r="D6" i="262"/>
  <c r="C6" i="262"/>
  <c r="D9" i="35"/>
  <c r="D8" i="35"/>
  <c r="D7" i="35"/>
  <c r="D6" i="35"/>
  <c r="M6" i="262" l="1"/>
  <c r="L6" i="262"/>
  <c r="N6" i="262"/>
  <c r="H9" i="12"/>
  <c r="B27" i="261"/>
  <c r="B26" i="261"/>
  <c r="E25" i="261"/>
  <c r="D25" i="261"/>
  <c r="C25" i="261"/>
  <c r="B25" i="261"/>
  <c r="G16" i="261"/>
  <c r="F16" i="261"/>
  <c r="E16" i="261"/>
  <c r="D16" i="261"/>
  <c r="C16" i="261"/>
  <c r="B9" i="261"/>
  <c r="B8" i="261"/>
  <c r="Q19" i="259"/>
  <c r="N19" i="259"/>
  <c r="M19" i="259"/>
  <c r="L19" i="259"/>
  <c r="K19" i="259"/>
  <c r="B19" i="259"/>
  <c r="Q18" i="259"/>
  <c r="N18" i="259"/>
  <c r="M18" i="259"/>
  <c r="L18" i="259"/>
  <c r="K18" i="259"/>
  <c r="B18" i="259"/>
  <c r="Q17" i="259"/>
  <c r="N17" i="259"/>
  <c r="M17" i="259"/>
  <c r="L17" i="259"/>
  <c r="K17" i="259"/>
  <c r="B17" i="259"/>
  <c r="Q16" i="259"/>
  <c r="N16" i="259"/>
  <c r="M16" i="259"/>
  <c r="L16" i="259"/>
  <c r="K16" i="259"/>
  <c r="H16" i="259"/>
  <c r="E16" i="259"/>
  <c r="Q15" i="259"/>
  <c r="N15" i="259"/>
  <c r="M15" i="259"/>
  <c r="L15" i="259"/>
  <c r="K15" i="259"/>
  <c r="H15" i="259"/>
  <c r="E15" i="259"/>
  <c r="Q12" i="259"/>
  <c r="N12" i="259"/>
  <c r="M12" i="259"/>
  <c r="L12" i="259"/>
  <c r="K12" i="259" s="1"/>
  <c r="H12" i="259"/>
  <c r="E12" i="259"/>
  <c r="Q11" i="259"/>
  <c r="N11" i="259"/>
  <c r="M11" i="259"/>
  <c r="L11" i="259"/>
  <c r="K11" i="259"/>
  <c r="H11" i="259"/>
  <c r="E11" i="259"/>
  <c r="B11" i="259"/>
  <c r="Q10" i="259"/>
  <c r="N10" i="259"/>
  <c r="K10" i="259"/>
  <c r="H10" i="259"/>
  <c r="E10" i="259"/>
  <c r="B10" i="259"/>
  <c r="B9" i="259" s="1"/>
  <c r="D9" i="259"/>
  <c r="C9" i="259"/>
  <c r="E11" i="256" l="1"/>
  <c r="G5" i="252" l="1"/>
  <c r="F5" i="252"/>
  <c r="E5" i="252"/>
  <c r="G4" i="251"/>
  <c r="F4" i="251"/>
  <c r="E4" i="251"/>
  <c r="C35" i="250"/>
  <c r="C34" i="250"/>
  <c r="C33" i="250"/>
  <c r="C32" i="250"/>
  <c r="C31" i="250"/>
  <c r="C30" i="250"/>
  <c r="C29" i="250"/>
  <c r="C28" i="250"/>
  <c r="F8" i="250" a="1"/>
  <c r="F8" i="250" s="1"/>
  <c r="D8" i="246"/>
  <c r="D7" i="246"/>
  <c r="D5" i="246"/>
  <c r="B5" i="246"/>
  <c r="K10" i="244" l="1"/>
  <c r="J10" i="244"/>
  <c r="I10" i="244"/>
  <c r="H10" i="244"/>
  <c r="G10" i="244"/>
  <c r="F10" i="244"/>
  <c r="E10" i="244"/>
  <c r="D10" i="244"/>
  <c r="C10" i="244"/>
  <c r="B10" i="244"/>
  <c r="F9" i="242"/>
  <c r="F45" i="241"/>
  <c r="E45" i="241"/>
  <c r="D45" i="241"/>
  <c r="C45" i="241"/>
  <c r="B45" i="241"/>
  <c r="F42" i="241"/>
  <c r="E42" i="241"/>
  <c r="D42" i="241"/>
  <c r="C42" i="241"/>
  <c r="B42" i="241"/>
  <c r="F38" i="241"/>
  <c r="E38" i="241"/>
  <c r="D38" i="241"/>
  <c r="C38" i="241"/>
  <c r="B38" i="241"/>
  <c r="F35" i="241"/>
  <c r="E35" i="241"/>
  <c r="D35" i="241"/>
  <c r="C35" i="241"/>
  <c r="B35" i="241"/>
  <c r="F31" i="241"/>
  <c r="C31" i="241"/>
  <c r="B31" i="241"/>
  <c r="F28" i="241"/>
  <c r="C28" i="241"/>
  <c r="B28" i="241"/>
  <c r="F24" i="241"/>
  <c r="E24" i="241"/>
  <c r="D24" i="241"/>
  <c r="C24" i="241"/>
  <c r="B24" i="241"/>
  <c r="F21" i="241"/>
  <c r="E21" i="241"/>
  <c r="D21" i="241"/>
  <c r="B21" i="241"/>
  <c r="F16" i="241"/>
  <c r="E16" i="241"/>
  <c r="D16" i="241"/>
  <c r="C16" i="241"/>
  <c r="B16" i="241"/>
  <c r="F13" i="241"/>
  <c r="E13" i="241"/>
  <c r="D13" i="241"/>
  <c r="C13" i="241"/>
  <c r="B13" i="241"/>
  <c r="F9" i="241"/>
  <c r="E9" i="241"/>
  <c r="D9" i="241"/>
  <c r="B9" i="241"/>
  <c r="F6" i="241"/>
  <c r="E6" i="241"/>
  <c r="D6" i="241"/>
  <c r="C6" i="241"/>
  <c r="B6" i="241"/>
  <c r="B6" i="240"/>
  <c r="B19" i="237"/>
  <c r="B18" i="237"/>
  <c r="B17" i="237"/>
  <c r="B16" i="237"/>
  <c r="B15" i="237"/>
  <c r="B9" i="237"/>
  <c r="B8" i="237"/>
  <c r="M23" i="235" l="1"/>
  <c r="M21" i="235"/>
  <c r="C12" i="235"/>
  <c r="C10" i="235"/>
  <c r="F8" i="235"/>
  <c r="C8" i="235"/>
  <c r="F6" i="235"/>
  <c r="C6" i="235"/>
  <c r="K55" i="234"/>
  <c r="K35" i="234"/>
  <c r="J35" i="234"/>
  <c r="I35" i="234"/>
  <c r="K33" i="234"/>
  <c r="J33" i="234"/>
  <c r="I33" i="234"/>
  <c r="K24" i="234"/>
  <c r="J24" i="234"/>
  <c r="I24" i="234"/>
  <c r="K22" i="234"/>
  <c r="J22" i="234"/>
  <c r="I22" i="234"/>
  <c r="E14" i="234"/>
  <c r="E13" i="234"/>
  <c r="E12" i="234"/>
  <c r="E11" i="234"/>
  <c r="E7" i="234"/>
  <c r="E6" i="234"/>
  <c r="E5" i="234"/>
  <c r="B20" i="233"/>
  <c r="B19" i="233"/>
  <c r="B18" i="233"/>
  <c r="B17" i="233"/>
  <c r="B16" i="233"/>
  <c r="B15" i="233"/>
  <c r="B14" i="233"/>
  <c r="B13" i="233"/>
  <c r="L12" i="233"/>
  <c r="K12" i="233"/>
  <c r="J12" i="233"/>
  <c r="I12" i="233"/>
  <c r="H12" i="233"/>
  <c r="G12" i="233"/>
  <c r="F12" i="233"/>
  <c r="E12" i="233"/>
  <c r="D12" i="233"/>
  <c r="C12" i="233"/>
  <c r="C46" i="232"/>
  <c r="B46" i="232" s="1"/>
  <c r="C44" i="232"/>
  <c r="B44" i="232"/>
  <c r="C43" i="232"/>
  <c r="B43" i="232"/>
  <c r="C42" i="232"/>
  <c r="B42" i="232"/>
  <c r="C41" i="232"/>
  <c r="B41" i="232"/>
  <c r="C40" i="232"/>
  <c r="B40" i="232"/>
  <c r="C39" i="232"/>
  <c r="B39" i="232"/>
  <c r="C38" i="232"/>
  <c r="B38" i="232"/>
  <c r="C37" i="232"/>
  <c r="B37" i="232"/>
  <c r="C36" i="232"/>
  <c r="B36" i="232" s="1"/>
  <c r="C35" i="232"/>
  <c r="B35" i="232"/>
  <c r="C34" i="232"/>
  <c r="B34" i="232"/>
  <c r="C33" i="232"/>
  <c r="B33" i="232"/>
  <c r="C32" i="232"/>
  <c r="B32" i="232"/>
  <c r="C31" i="232"/>
  <c r="B31" i="232"/>
  <c r="C30" i="232"/>
  <c r="B30" i="232" s="1"/>
  <c r="C29" i="232"/>
  <c r="B29" i="232"/>
  <c r="C28" i="232"/>
  <c r="B28" i="232"/>
  <c r="C27" i="232"/>
  <c r="B27" i="232" s="1"/>
  <c r="C26" i="232"/>
  <c r="B26" i="232"/>
  <c r="C25" i="232"/>
  <c r="B25" i="232"/>
  <c r="C24" i="232"/>
  <c r="B24" i="232"/>
  <c r="C23" i="232"/>
  <c r="B23" i="232"/>
  <c r="C22" i="232"/>
  <c r="B22" i="232"/>
  <c r="C21" i="232"/>
  <c r="B21" i="232"/>
  <c r="C20" i="232"/>
  <c r="B20" i="232"/>
  <c r="C19" i="232"/>
  <c r="B19" i="232"/>
  <c r="C18" i="232"/>
  <c r="B18" i="232" s="1"/>
  <c r="C17" i="232"/>
  <c r="B17" i="232"/>
  <c r="C16" i="232"/>
  <c r="B16" i="232"/>
  <c r="C15" i="232"/>
  <c r="B15" i="232"/>
  <c r="C14" i="232"/>
  <c r="B14" i="232"/>
  <c r="C13" i="232"/>
  <c r="B13" i="232"/>
  <c r="C12" i="232"/>
  <c r="C9" i="232" s="1"/>
  <c r="B12" i="232"/>
  <c r="C11" i="232"/>
  <c r="B11" i="232"/>
  <c r="O9" i="232"/>
  <c r="N9" i="232"/>
  <c r="M9" i="232"/>
  <c r="L9" i="232"/>
  <c r="K9" i="232"/>
  <c r="I9" i="232"/>
  <c r="G9" i="232"/>
  <c r="F9" i="232"/>
  <c r="E9" i="232"/>
  <c r="D9" i="232"/>
  <c r="B9" i="232" l="1"/>
  <c r="B7" i="230" l="1"/>
  <c r="B6" i="230"/>
  <c r="B5" i="230"/>
  <c r="O4" i="230"/>
  <c r="N4" i="230"/>
  <c r="M4" i="230"/>
  <c r="L4" i="230"/>
  <c r="K4" i="230"/>
  <c r="J4" i="230"/>
  <c r="B4" i="230" s="1"/>
  <c r="I4" i="230"/>
  <c r="H4" i="230"/>
  <c r="G4" i="230"/>
  <c r="F4" i="230"/>
  <c r="E4" i="230"/>
  <c r="D4" i="230"/>
  <c r="C4" i="230"/>
  <c r="B9" i="229"/>
  <c r="B8" i="229"/>
  <c r="B7" i="229"/>
  <c r="B6" i="229"/>
  <c r="C8" i="228"/>
  <c r="B8" i="228"/>
  <c r="B9" i="227"/>
  <c r="B8" i="227"/>
  <c r="B7" i="227"/>
  <c r="B6" i="227"/>
  <c r="B5" i="227"/>
  <c r="F10" i="225"/>
  <c r="F9" i="225"/>
  <c r="F8" i="225"/>
  <c r="F7" i="225"/>
  <c r="R6" i="225"/>
  <c r="Q6" i="225"/>
  <c r="P6" i="225"/>
  <c r="O6" i="225"/>
  <c r="N6" i="225"/>
  <c r="M6" i="225"/>
  <c r="L6" i="225"/>
  <c r="K6" i="225"/>
  <c r="J6" i="225"/>
  <c r="I6" i="225"/>
  <c r="H6" i="225"/>
  <c r="G6" i="225"/>
  <c r="F6" i="225"/>
  <c r="R5" i="225"/>
  <c r="Q5" i="225"/>
  <c r="P5" i="225"/>
  <c r="O5" i="225"/>
  <c r="N5" i="225"/>
  <c r="M5" i="225"/>
  <c r="L5" i="225"/>
  <c r="K5" i="225"/>
  <c r="J5" i="225"/>
  <c r="I5" i="225"/>
  <c r="H5" i="225"/>
  <c r="G5" i="225"/>
  <c r="F5" i="225"/>
  <c r="M5" i="224"/>
  <c r="L5" i="224"/>
  <c r="K5" i="224"/>
  <c r="J5" i="224"/>
  <c r="I5" i="224"/>
  <c r="H5" i="224"/>
  <c r="G5" i="224"/>
  <c r="F5" i="224"/>
  <c r="G46" i="223"/>
  <c r="G45" i="223"/>
  <c r="G44" i="223"/>
  <c r="G43" i="223"/>
  <c r="G42" i="223"/>
  <c r="G41" i="223"/>
  <c r="G40" i="223"/>
  <c r="G39" i="223"/>
  <c r="G38" i="223"/>
  <c r="G37" i="223"/>
  <c r="G36" i="223"/>
  <c r="G35" i="223"/>
  <c r="G34" i="223"/>
  <c r="G33" i="223"/>
  <c r="G32" i="223"/>
  <c r="G31" i="223"/>
  <c r="G30" i="223"/>
  <c r="G29" i="223"/>
  <c r="G28" i="223"/>
  <c r="G27" i="223"/>
  <c r="G26" i="223"/>
  <c r="G25" i="223"/>
  <c r="G24" i="223"/>
  <c r="G22" i="223" s="1"/>
  <c r="G23" i="223"/>
  <c r="G21" i="223" s="1"/>
  <c r="G20" i="223" s="1"/>
  <c r="S22" i="223"/>
  <c r="R22" i="223"/>
  <c r="Q22" i="223"/>
  <c r="Q20" i="223" s="1"/>
  <c r="P22" i="223"/>
  <c r="O22" i="223"/>
  <c r="N22" i="223"/>
  <c r="M22" i="223"/>
  <c r="L22" i="223"/>
  <c r="K22" i="223"/>
  <c r="J22" i="223"/>
  <c r="I22" i="223"/>
  <c r="H22" i="223"/>
  <c r="F22" i="223"/>
  <c r="E22" i="223"/>
  <c r="D22" i="223"/>
  <c r="S21" i="223"/>
  <c r="S20" i="223" s="1"/>
  <c r="R21" i="223"/>
  <c r="R20" i="223" s="1"/>
  <c r="Q21" i="223"/>
  <c r="P21" i="223"/>
  <c r="P20" i="223" s="1"/>
  <c r="O21" i="223"/>
  <c r="O20" i="223" s="1"/>
  <c r="N21" i="223"/>
  <c r="N20" i="223" s="1"/>
  <c r="M21" i="223"/>
  <c r="M20" i="223" s="1"/>
  <c r="L21" i="223"/>
  <c r="L20" i="223" s="1"/>
  <c r="K21" i="223"/>
  <c r="K20" i="223" s="1"/>
  <c r="J21" i="223"/>
  <c r="J20" i="223" s="1"/>
  <c r="I21" i="223"/>
  <c r="I20" i="223" s="1"/>
  <c r="H21" i="223"/>
  <c r="F21" i="223"/>
  <c r="F20" i="223" s="1"/>
  <c r="E21" i="223"/>
  <c r="E20" i="223" s="1"/>
  <c r="D21" i="223"/>
  <c r="D20" i="223" s="1"/>
  <c r="H20" i="223"/>
  <c r="H6" i="223"/>
  <c r="G6" i="223"/>
  <c r="F6" i="223"/>
  <c r="E6" i="223"/>
  <c r="D6" i="223"/>
  <c r="C6" i="223"/>
  <c r="B6" i="223"/>
  <c r="U33" i="222"/>
  <c r="S33" i="222"/>
  <c r="Q33" i="222"/>
  <c r="O33" i="222"/>
  <c r="M33" i="222"/>
  <c r="I32" i="222"/>
  <c r="I33" i="222" s="1"/>
  <c r="J31" i="222"/>
  <c r="I31" i="222"/>
  <c r="AD29" i="222"/>
  <c r="AC29" i="222"/>
  <c r="AC33" i="222" s="1"/>
  <c r="AB29" i="222"/>
  <c r="AA29" i="222"/>
  <c r="AA33" i="222" s="1"/>
  <c r="Z29" i="222"/>
  <c r="Y29" i="222"/>
  <c r="Y33" i="222" s="1"/>
  <c r="X29" i="222"/>
  <c r="W29" i="222"/>
  <c r="W33" i="222" s="1"/>
  <c r="V29" i="222"/>
  <c r="U29" i="222"/>
  <c r="T29" i="222"/>
  <c r="S29" i="222"/>
  <c r="R29" i="222"/>
  <c r="Q29" i="222"/>
  <c r="P29" i="222"/>
  <c r="O29" i="222"/>
  <c r="L29" i="222"/>
  <c r="K29" i="222"/>
  <c r="K33" i="222" s="1"/>
  <c r="J29" i="222"/>
  <c r="I29" i="222"/>
  <c r="H29" i="222"/>
  <c r="G29" i="222"/>
  <c r="G33" i="222" s="1"/>
  <c r="F29" i="222"/>
  <c r="E29" i="222"/>
  <c r="E33" i="222" s="1"/>
  <c r="D29" i="222"/>
  <c r="D33" i="222" s="1"/>
  <c r="C29" i="222"/>
  <c r="C33" i="222" s="1"/>
  <c r="J28" i="222"/>
  <c r="I28" i="222"/>
  <c r="J27" i="222"/>
  <c r="I27" i="222"/>
  <c r="J26" i="222"/>
  <c r="I26" i="222"/>
  <c r="J25" i="222"/>
  <c r="I25" i="222"/>
  <c r="J24" i="222"/>
  <c r="I24" i="222"/>
  <c r="J23" i="222"/>
  <c r="I23" i="222"/>
  <c r="J22" i="222"/>
  <c r="I22" i="222"/>
  <c r="J21" i="222"/>
  <c r="I21" i="222"/>
  <c r="J20" i="222"/>
  <c r="I20" i="222"/>
  <c r="J19" i="222"/>
  <c r="I19" i="222"/>
  <c r="J18" i="222"/>
  <c r="I18" i="222"/>
  <c r="J17" i="222"/>
  <c r="I17" i="222"/>
  <c r="J16" i="222"/>
  <c r="I16" i="222"/>
  <c r="J15" i="222"/>
  <c r="I15" i="222"/>
  <c r="J14" i="222"/>
  <c r="I14" i="222"/>
  <c r="J13" i="222"/>
  <c r="I13" i="222"/>
  <c r="J12" i="222"/>
  <c r="I12" i="222"/>
  <c r="J11" i="222"/>
  <c r="I11" i="222"/>
  <c r="J10" i="222"/>
  <c r="I10" i="222"/>
  <c r="J9" i="222"/>
  <c r="I9" i="222"/>
  <c r="J8" i="222"/>
  <c r="I8" i="222"/>
  <c r="J7" i="222"/>
  <c r="I7" i="222"/>
  <c r="B38" i="221"/>
  <c r="B37" i="221"/>
  <c r="B36" i="221"/>
  <c r="B35" i="221"/>
  <c r="B28" i="221"/>
  <c r="B27" i="221"/>
  <c r="B26" i="221"/>
  <c r="B25" i="221"/>
  <c r="B18" i="221"/>
  <c r="B17" i="221"/>
  <c r="B16" i="221"/>
  <c r="B15" i="221"/>
  <c r="B8" i="221"/>
  <c r="B7" i="221"/>
  <c r="B6" i="221"/>
  <c r="B5" i="221"/>
  <c r="C8" i="220"/>
  <c r="G5" i="220"/>
  <c r="F5" i="220"/>
  <c r="D5" i="220"/>
  <c r="C5" i="220"/>
  <c r="B5" i="220"/>
  <c r="C8" i="219"/>
  <c r="G7" i="219"/>
  <c r="D7" i="219"/>
  <c r="C7" i="219"/>
  <c r="G6" i="219"/>
  <c r="G5" i="219" s="1"/>
  <c r="C5" i="219" s="1"/>
  <c r="D6" i="219"/>
  <c r="C6" i="219" s="1"/>
  <c r="I5" i="219"/>
  <c r="H5" i="219"/>
  <c r="F5" i="219"/>
  <c r="E5" i="219"/>
  <c r="D5" i="219"/>
  <c r="B5" i="219"/>
  <c r="Z10" i="217"/>
  <c r="N10" i="217"/>
  <c r="K10" i="217"/>
  <c r="H10" i="217"/>
  <c r="E10" i="217"/>
  <c r="B10" i="217"/>
  <c r="Z9" i="217"/>
  <c r="N9" i="217"/>
  <c r="K9" i="217"/>
  <c r="H9" i="217"/>
  <c r="E9" i="217"/>
  <c r="B9" i="217"/>
  <c r="Z8" i="217"/>
  <c r="N8" i="217"/>
  <c r="K8" i="217"/>
  <c r="H8" i="217"/>
  <c r="E8" i="217"/>
  <c r="B8" i="217"/>
  <c r="Z7" i="217"/>
  <c r="N7" i="217"/>
  <c r="K7" i="217"/>
  <c r="H7" i="217"/>
  <c r="E7" i="217"/>
  <c r="B7" i="217"/>
  <c r="Z6" i="217"/>
  <c r="N6" i="217"/>
  <c r="K6" i="217"/>
  <c r="H6" i="217"/>
  <c r="E6" i="217"/>
  <c r="B6" i="217"/>
  <c r="F12" i="216"/>
  <c r="E12" i="216"/>
  <c r="D12" i="216" s="1"/>
  <c r="F11" i="216"/>
  <c r="E11" i="216"/>
  <c r="D11" i="216"/>
  <c r="F10" i="216"/>
  <c r="E10" i="216"/>
  <c r="D10" i="216"/>
  <c r="F9" i="216"/>
  <c r="E9" i="216"/>
  <c r="D9" i="216" s="1"/>
  <c r="F8" i="216"/>
  <c r="E8" i="216"/>
  <c r="D8" i="216"/>
  <c r="F7" i="216"/>
  <c r="E7" i="216"/>
  <c r="D7" i="216"/>
  <c r="L6" i="216"/>
  <c r="F6" i="216" s="1"/>
  <c r="K6" i="216"/>
  <c r="E6" i="216" s="1"/>
  <c r="D6" i="216" s="1"/>
  <c r="J6" i="216"/>
  <c r="I6" i="216"/>
  <c r="H6" i="216"/>
  <c r="G6" i="216"/>
  <c r="F25" i="215"/>
  <c r="E25" i="215"/>
  <c r="D25" i="215" s="1"/>
  <c r="F24" i="215"/>
  <c r="E24" i="215"/>
  <c r="D24" i="215"/>
  <c r="F23" i="215"/>
  <c r="F22" i="215" s="1"/>
  <c r="E23" i="215"/>
  <c r="E22" i="215" s="1"/>
  <c r="D22" i="215" s="1"/>
  <c r="D23" i="215"/>
  <c r="N22" i="215"/>
  <c r="M22" i="215"/>
  <c r="L22" i="215"/>
  <c r="K22" i="215"/>
  <c r="J22" i="215"/>
  <c r="I22" i="215"/>
  <c r="H22" i="215"/>
  <c r="G22" i="215"/>
  <c r="E14" i="215"/>
  <c r="D14" i="215"/>
  <c r="C14" i="215"/>
  <c r="E13" i="215"/>
  <c r="D13" i="215"/>
  <c r="C13" i="215"/>
  <c r="E12" i="215"/>
  <c r="E11" i="215" s="1"/>
  <c r="D12" i="215"/>
  <c r="D11" i="215" s="1"/>
  <c r="C12" i="215"/>
  <c r="C11" i="215" s="1"/>
  <c r="Q11" i="215"/>
  <c r="P11" i="215"/>
  <c r="O11" i="215"/>
  <c r="N11" i="215"/>
  <c r="M11" i="215"/>
  <c r="L11" i="215"/>
  <c r="K11" i="215"/>
  <c r="J11" i="215"/>
  <c r="I11" i="215"/>
  <c r="H11" i="215"/>
  <c r="G11" i="215"/>
  <c r="F11" i="215"/>
  <c r="E10" i="215"/>
  <c r="D10" i="215"/>
  <c r="C10" i="215"/>
  <c r="E9" i="215"/>
  <c r="D9" i="215"/>
  <c r="C9" i="215"/>
  <c r="E8" i="215"/>
  <c r="E7" i="215" s="1"/>
  <c r="D8" i="215"/>
  <c r="D7" i="215" s="1"/>
  <c r="C8" i="215"/>
  <c r="C7" i="215" s="1"/>
  <c r="Q7" i="215"/>
  <c r="P7" i="215"/>
  <c r="O7" i="215"/>
  <c r="N7" i="215"/>
  <c r="M7" i="215"/>
  <c r="L7" i="215"/>
  <c r="K7" i="215"/>
  <c r="J7" i="215"/>
  <c r="I7" i="215"/>
  <c r="H7" i="215"/>
  <c r="G7" i="215"/>
  <c r="F7" i="215"/>
  <c r="D14" i="213"/>
  <c r="C14" i="213"/>
  <c r="B14" i="213"/>
  <c r="D13" i="213"/>
  <c r="C13" i="213"/>
  <c r="B13" i="213"/>
  <c r="D12" i="213"/>
  <c r="C12" i="213"/>
  <c r="B12" i="213" s="1"/>
  <c r="D11" i="213"/>
  <c r="C11" i="213"/>
  <c r="B11" i="213"/>
  <c r="D10" i="213"/>
  <c r="C10" i="213"/>
  <c r="C9" i="213" s="1"/>
  <c r="B10" i="213"/>
  <c r="N9" i="213"/>
  <c r="M9" i="213"/>
  <c r="L9" i="213"/>
  <c r="K9" i="213"/>
  <c r="J9" i="213"/>
  <c r="I9" i="213"/>
  <c r="H9" i="213"/>
  <c r="G9" i="213"/>
  <c r="F9" i="213"/>
  <c r="E9" i="213"/>
  <c r="D9" i="213"/>
  <c r="S28" i="211"/>
  <c r="R28" i="211"/>
  <c r="K28" i="211"/>
  <c r="J28" i="211"/>
  <c r="S27" i="211"/>
  <c r="R27" i="211"/>
  <c r="K27" i="211"/>
  <c r="K26" i="211" s="1"/>
  <c r="J27" i="211"/>
  <c r="J26" i="211" s="1"/>
  <c r="S26" i="211"/>
  <c r="R26" i="211"/>
  <c r="Q26" i="211"/>
  <c r="P26" i="211"/>
  <c r="O26" i="211"/>
  <c r="N26" i="211"/>
  <c r="M26" i="211"/>
  <c r="L26" i="211"/>
  <c r="I26" i="211"/>
  <c r="H26" i="211"/>
  <c r="G26" i="211"/>
  <c r="F26" i="211"/>
  <c r="E26" i="211"/>
  <c r="D26" i="211"/>
  <c r="C26" i="211"/>
  <c r="B26" i="211"/>
  <c r="K25" i="211"/>
  <c r="J25" i="211"/>
  <c r="I25" i="211"/>
  <c r="R25" i="211" s="1"/>
  <c r="K24" i="211"/>
  <c r="J24" i="211"/>
  <c r="I24" i="211"/>
  <c r="S24" i="211" s="1"/>
  <c r="K23" i="211"/>
  <c r="J23" i="211"/>
  <c r="I23" i="211" s="1"/>
  <c r="K22" i="211"/>
  <c r="J22" i="211"/>
  <c r="I22" i="211"/>
  <c r="S22" i="211" s="1"/>
  <c r="K13" i="211"/>
  <c r="I13" i="211" s="1"/>
  <c r="J13" i="211"/>
  <c r="K12" i="211"/>
  <c r="K11" i="211" s="1"/>
  <c r="J12" i="211"/>
  <c r="J11" i="211" s="1"/>
  <c r="I12" i="211"/>
  <c r="Y12" i="211" s="1"/>
  <c r="W11" i="211"/>
  <c r="V11" i="211"/>
  <c r="U11" i="211"/>
  <c r="T11" i="211"/>
  <c r="S11" i="211"/>
  <c r="R11" i="211"/>
  <c r="Q11" i="211"/>
  <c r="P11" i="211"/>
  <c r="O11" i="211"/>
  <c r="N11" i="211"/>
  <c r="M11" i="211"/>
  <c r="L11" i="211"/>
  <c r="H11" i="211"/>
  <c r="G11" i="211"/>
  <c r="F11" i="211"/>
  <c r="E11" i="211"/>
  <c r="D11" i="211"/>
  <c r="C11" i="211"/>
  <c r="B11" i="211"/>
  <c r="Y10" i="211"/>
  <c r="X10" i="211"/>
  <c r="Y9" i="211"/>
  <c r="X9" i="211"/>
  <c r="Y8" i="211"/>
  <c r="X8" i="211"/>
  <c r="Y7" i="211"/>
  <c r="X7" i="211"/>
  <c r="H23" i="210"/>
  <c r="G23" i="210"/>
  <c r="F23" i="210"/>
  <c r="O23" i="210" s="1"/>
  <c r="H22" i="210"/>
  <c r="G22" i="210"/>
  <c r="F22" i="210"/>
  <c r="O22" i="210" s="1"/>
  <c r="H21" i="210"/>
  <c r="G21" i="210"/>
  <c r="F21" i="210"/>
  <c r="O21" i="210" s="1"/>
  <c r="H20" i="210"/>
  <c r="G20" i="210"/>
  <c r="F20" i="210" s="1"/>
  <c r="O20" i="210" s="1"/>
  <c r="H19" i="210"/>
  <c r="G19" i="210"/>
  <c r="F19" i="210"/>
  <c r="O19" i="210" s="1"/>
  <c r="E11" i="210"/>
  <c r="N11" i="210" s="1"/>
  <c r="E10" i="210"/>
  <c r="N10" i="210" s="1"/>
  <c r="E9" i="210"/>
  <c r="N9" i="210" s="1"/>
  <c r="E8" i="210"/>
  <c r="N8" i="210" s="1"/>
  <c r="E7" i="210"/>
  <c r="N7" i="210" s="1"/>
  <c r="S23" i="211" l="1"/>
  <c r="R23" i="211"/>
  <c r="B9" i="213"/>
  <c r="Y13" i="211"/>
  <c r="X13" i="211"/>
  <c r="S25" i="211"/>
  <c r="R22" i="211"/>
  <c r="I11" i="211"/>
  <c r="X12" i="211"/>
  <c r="R24" i="211"/>
  <c r="Y11" i="211" l="1"/>
  <c r="X11" i="211"/>
  <c r="D40" i="208" l="1"/>
  <c r="D39" i="208"/>
  <c r="D38" i="208"/>
  <c r="D37" i="208"/>
  <c r="D36" i="208"/>
  <c r="D35" i="208"/>
  <c r="D34" i="208"/>
  <c r="D33" i="208"/>
  <c r="D32" i="208"/>
  <c r="D31" i="208"/>
  <c r="D30" i="208"/>
  <c r="D29" i="208"/>
  <c r="D28" i="208"/>
  <c r="D27" i="208"/>
  <c r="D26" i="208"/>
  <c r="D25" i="208"/>
  <c r="D24" i="208"/>
  <c r="D23" i="208"/>
  <c r="D22" i="208"/>
  <c r="D21" i="208"/>
  <c r="D20" i="208"/>
  <c r="D19" i="208"/>
  <c r="D18" i="208"/>
  <c r="D17" i="208"/>
  <c r="D16" i="208"/>
  <c r="D15" i="208"/>
  <c r="D14" i="208"/>
  <c r="D13" i="208"/>
  <c r="D12" i="208"/>
  <c r="D11" i="208"/>
  <c r="D10" i="208"/>
  <c r="D9" i="208"/>
  <c r="D8" i="208"/>
  <c r="L6" i="208"/>
  <c r="K6" i="208"/>
  <c r="J6" i="208"/>
  <c r="I6" i="208"/>
  <c r="H6" i="208"/>
  <c r="G6" i="208"/>
  <c r="F6" i="208"/>
  <c r="E6" i="208"/>
  <c r="D6" i="208"/>
  <c r="D35" i="207"/>
  <c r="D34" i="207"/>
  <c r="C34" i="207"/>
  <c r="D33" i="207"/>
  <c r="D32" i="207"/>
  <c r="D31" i="207"/>
  <c r="D30" i="207"/>
  <c r="C30" i="207" s="1"/>
  <c r="D29" i="207"/>
  <c r="D28" i="207"/>
  <c r="D27" i="207"/>
  <c r="D26" i="207"/>
  <c r="D25" i="207"/>
  <c r="D24" i="207"/>
  <c r="D23" i="207"/>
  <c r="L22" i="207"/>
  <c r="K22" i="207"/>
  <c r="J22" i="207"/>
  <c r="D22" i="207" s="1"/>
  <c r="I22" i="207"/>
  <c r="H22" i="207"/>
  <c r="G22" i="207"/>
  <c r="F22" i="207"/>
  <c r="E22" i="207"/>
  <c r="I6" i="207"/>
  <c r="B7" i="202"/>
  <c r="B6" i="202"/>
  <c r="L10" i="198"/>
  <c r="K10" i="198"/>
  <c r="J10" i="198"/>
  <c r="B57" i="197"/>
  <c r="B56" i="197"/>
  <c r="B55" i="197"/>
  <c r="B54" i="197"/>
  <c r="B53" i="197"/>
  <c r="B52" i="197"/>
  <c r="B51" i="197"/>
  <c r="B50" i="197"/>
  <c r="B49" i="197"/>
  <c r="B48" i="197"/>
  <c r="B47" i="197"/>
  <c r="B46" i="197"/>
  <c r="B44" i="197" s="1"/>
  <c r="U44" i="197"/>
  <c r="T44" i="197"/>
  <c r="S44" i="197"/>
  <c r="R44" i="197"/>
  <c r="Q44" i="197"/>
  <c r="P44" i="197"/>
  <c r="O44" i="197"/>
  <c r="N44" i="197"/>
  <c r="M44" i="197"/>
  <c r="L44" i="197"/>
  <c r="K44" i="197"/>
  <c r="J44" i="197"/>
  <c r="I44" i="197"/>
  <c r="H44" i="197"/>
  <c r="G44" i="197"/>
  <c r="F44" i="197"/>
  <c r="E44" i="197"/>
  <c r="D44" i="197"/>
  <c r="C44" i="197"/>
  <c r="B43" i="197"/>
  <c r="B34" i="197"/>
  <c r="B33" i="197"/>
  <c r="B32" i="197"/>
  <c r="B31" i="197"/>
  <c r="B30" i="197"/>
  <c r="B29" i="197"/>
  <c r="B28" i="197"/>
  <c r="B27" i="197"/>
  <c r="B26" i="197"/>
  <c r="B21" i="197" s="1"/>
  <c r="B25" i="197"/>
  <c r="B24" i="197"/>
  <c r="B23" i="197"/>
  <c r="U21" i="197"/>
  <c r="T21" i="197"/>
  <c r="S21" i="197"/>
  <c r="R21" i="197"/>
  <c r="Q21" i="197"/>
  <c r="P21" i="197"/>
  <c r="O21" i="197"/>
  <c r="N21" i="197"/>
  <c r="M21" i="197"/>
  <c r="L21" i="197"/>
  <c r="K21" i="197"/>
  <c r="J21" i="197"/>
  <c r="I21" i="197"/>
  <c r="H21" i="197"/>
  <c r="G21" i="197"/>
  <c r="F21" i="197"/>
  <c r="E21" i="197"/>
  <c r="D21" i="197"/>
  <c r="C21" i="197"/>
  <c r="B20" i="197"/>
  <c r="H11" i="197"/>
  <c r="C11" i="197"/>
  <c r="C10" i="197"/>
  <c r="C9" i="197"/>
  <c r="C8" i="197"/>
  <c r="C7" i="197"/>
  <c r="C6" i="197"/>
  <c r="B7" i="194"/>
  <c r="Q7" i="194" s="1"/>
  <c r="B6" i="194"/>
  <c r="B5" i="194"/>
  <c r="B4" i="194"/>
  <c r="B7" i="193"/>
  <c r="B6" i="193"/>
  <c r="B5" i="193"/>
  <c r="B4" i="193"/>
  <c r="C10" i="192"/>
  <c r="C9" i="192"/>
  <c r="C8" i="192"/>
  <c r="C7" i="192"/>
  <c r="C6" i="192"/>
  <c r="E9" i="191" l="1"/>
  <c r="B19" i="190"/>
  <c r="B18" i="190"/>
  <c r="B12" i="190" s="1"/>
  <c r="B17" i="190"/>
  <c r="B16" i="190"/>
  <c r="B15" i="190"/>
  <c r="B14" i="190"/>
  <c r="AG12" i="190"/>
  <c r="AE12" i="190"/>
  <c r="AD12" i="190"/>
  <c r="AC12" i="190"/>
  <c r="AB12" i="190"/>
  <c r="AA12" i="190"/>
  <c r="Z12" i="190"/>
  <c r="Y12" i="190"/>
  <c r="X12" i="190"/>
  <c r="W12" i="190"/>
  <c r="V12" i="190"/>
  <c r="U12" i="190"/>
  <c r="T12" i="190"/>
  <c r="S12" i="190"/>
  <c r="R12" i="190"/>
  <c r="Q12" i="190"/>
  <c r="P12" i="190"/>
  <c r="O12" i="190"/>
  <c r="N12" i="190"/>
  <c r="M12" i="190"/>
  <c r="L12" i="190"/>
  <c r="K12" i="190"/>
  <c r="J12" i="190"/>
  <c r="I12" i="190"/>
  <c r="H12" i="190"/>
  <c r="G12" i="190"/>
  <c r="F12" i="190"/>
  <c r="E12" i="190"/>
  <c r="D12" i="190"/>
  <c r="C12" i="190"/>
  <c r="E13" i="189"/>
  <c r="B13" i="189"/>
  <c r="E12" i="189"/>
  <c r="B12" i="189"/>
  <c r="E10" i="189"/>
  <c r="B10" i="189"/>
  <c r="E9" i="189"/>
  <c r="B9" i="189"/>
  <c r="E8" i="189"/>
  <c r="B8" i="189"/>
  <c r="E7" i="189"/>
  <c r="B7" i="189"/>
  <c r="E6" i="189"/>
  <c r="B6" i="189"/>
  <c r="E111" i="188"/>
  <c r="B110" i="188"/>
  <c r="B108" i="188"/>
  <c r="B107" i="188"/>
  <c r="B106" i="188"/>
  <c r="B105" i="188"/>
  <c r="B104" i="188"/>
  <c r="B103" i="188"/>
  <c r="B102" i="188"/>
  <c r="B101" i="188"/>
  <c r="B100" i="188"/>
  <c r="B99" i="188"/>
  <c r="B98" i="188"/>
  <c r="B97" i="188"/>
  <c r="B96" i="188"/>
  <c r="B95" i="188"/>
  <c r="B94" i="188"/>
  <c r="B93" i="188"/>
  <c r="B92" i="188"/>
  <c r="B91" i="188"/>
  <c r="B90" i="188"/>
  <c r="B89" i="188"/>
  <c r="B88" i="188"/>
  <c r="B87" i="188"/>
  <c r="B86" i="188"/>
  <c r="B85" i="188"/>
  <c r="B84" i="188"/>
  <c r="B83" i="188"/>
  <c r="B82" i="188"/>
  <c r="E81" i="188"/>
  <c r="B81" i="188"/>
  <c r="E80" i="188"/>
  <c r="B80" i="188"/>
  <c r="E79" i="188"/>
  <c r="B79" i="188"/>
  <c r="E78" i="188"/>
  <c r="B78" i="188"/>
  <c r="E77" i="188"/>
  <c r="B77" i="188"/>
  <c r="E76" i="188"/>
  <c r="B76" i="188"/>
  <c r="E75" i="188"/>
  <c r="B75" i="188"/>
  <c r="E74" i="188"/>
  <c r="B74" i="188"/>
  <c r="E73" i="188"/>
  <c r="B73" i="188"/>
  <c r="E72" i="188"/>
  <c r="B72" i="188"/>
  <c r="E71" i="188"/>
  <c r="B71" i="188"/>
  <c r="E70" i="188"/>
  <c r="B70" i="188"/>
  <c r="E69" i="188"/>
  <c r="B69" i="188"/>
  <c r="E68" i="188"/>
  <c r="B68" i="188"/>
  <c r="E67" i="188"/>
  <c r="B67" i="188"/>
  <c r="E66" i="188"/>
  <c r="B66" i="188"/>
  <c r="E65" i="188"/>
  <c r="B65" i="188"/>
  <c r="E64" i="188"/>
  <c r="B64" i="188"/>
  <c r="E63" i="188"/>
  <c r="B63" i="188"/>
  <c r="E62" i="188"/>
  <c r="B62" i="188"/>
  <c r="E61" i="188"/>
  <c r="B61" i="188"/>
  <c r="E60" i="188"/>
  <c r="B60" i="188"/>
  <c r="E59" i="188"/>
  <c r="B59" i="188"/>
  <c r="E58" i="188"/>
  <c r="B58" i="188"/>
  <c r="E57" i="188"/>
  <c r="B57" i="188"/>
  <c r="E56" i="188"/>
  <c r="B56" i="188"/>
  <c r="E55" i="188"/>
  <c r="B55" i="188"/>
  <c r="E54" i="188"/>
  <c r="B54" i="188"/>
  <c r="E53" i="188"/>
  <c r="B53" i="188"/>
  <c r="E52" i="188"/>
  <c r="B52" i="188"/>
  <c r="E51" i="188"/>
  <c r="B51" i="188"/>
  <c r="E50" i="188"/>
  <c r="B50" i="188"/>
  <c r="E49" i="188"/>
  <c r="B49" i="188"/>
  <c r="E48" i="188"/>
  <c r="B48" i="188"/>
  <c r="E47" i="188"/>
  <c r="B47" i="188"/>
  <c r="E46" i="188"/>
  <c r="B46" i="188"/>
  <c r="E45" i="188"/>
  <c r="B45" i="188"/>
  <c r="E44" i="188"/>
  <c r="B44" i="188"/>
  <c r="E43" i="188"/>
  <c r="B43" i="188"/>
  <c r="E42" i="188"/>
  <c r="B42" i="188"/>
  <c r="E41" i="188"/>
  <c r="B41" i="188"/>
  <c r="E40" i="188"/>
  <c r="B40" i="188"/>
  <c r="E39" i="188"/>
  <c r="B39" i="188"/>
  <c r="E38" i="188"/>
  <c r="B38" i="188"/>
  <c r="E37" i="188"/>
  <c r="B37" i="188"/>
  <c r="E36" i="188"/>
  <c r="B36" i="188"/>
  <c r="E35" i="188"/>
  <c r="B35" i="188"/>
  <c r="E34" i="188"/>
  <c r="B34" i="188"/>
  <c r="E33" i="188"/>
  <c r="B33" i="188"/>
  <c r="E32" i="188"/>
  <c r="B32" i="188"/>
  <c r="E31" i="188"/>
  <c r="B31" i="188"/>
  <c r="E30" i="188"/>
  <c r="B30" i="188"/>
  <c r="E29" i="188"/>
  <c r="B29" i="188"/>
  <c r="E28" i="188"/>
  <c r="B28" i="188"/>
  <c r="E27" i="188"/>
  <c r="B27" i="188"/>
  <c r="E26" i="188"/>
  <c r="B26" i="188"/>
  <c r="E25" i="188"/>
  <c r="B25" i="188"/>
  <c r="E24" i="188"/>
  <c r="B24" i="188"/>
  <c r="E23" i="188"/>
  <c r="B23" i="188"/>
  <c r="E22" i="188"/>
  <c r="B22" i="188"/>
  <c r="E21" i="188"/>
  <c r="B21" i="188"/>
  <c r="E20" i="188"/>
  <c r="B20" i="188"/>
  <c r="E19" i="188"/>
  <c r="B19" i="188"/>
  <c r="E18" i="188"/>
  <c r="B18" i="188"/>
  <c r="E17" i="188"/>
  <c r="B17" i="188"/>
  <c r="E16" i="188"/>
  <c r="B16" i="188"/>
  <c r="E15" i="188"/>
  <c r="B15" i="188"/>
  <c r="E13" i="188"/>
  <c r="E12" i="188"/>
  <c r="J11" i="188"/>
  <c r="I11" i="188"/>
  <c r="H11" i="188"/>
  <c r="G11" i="188"/>
  <c r="F11" i="188"/>
  <c r="E11" i="188" s="1"/>
  <c r="D11" i="188"/>
  <c r="C11" i="188"/>
  <c r="B11" i="188"/>
  <c r="B62" i="187"/>
  <c r="B61" i="187"/>
  <c r="B60" i="187"/>
  <c r="B59" i="187"/>
  <c r="B58" i="187"/>
  <c r="B57" i="187"/>
  <c r="B56" i="187"/>
  <c r="B54" i="187" s="1"/>
  <c r="F54" i="187"/>
  <c r="E54" i="187"/>
  <c r="D54" i="187"/>
  <c r="C54" i="187"/>
  <c r="B42" i="187"/>
  <c r="B41" i="187"/>
  <c r="B40" i="187"/>
  <c r="B39" i="187"/>
  <c r="B38" i="187"/>
  <c r="B37" i="187"/>
  <c r="B36" i="187"/>
  <c r="B35" i="187"/>
  <c r="B34" i="187"/>
  <c r="B33" i="187"/>
  <c r="B32" i="187"/>
  <c r="B31" i="187"/>
  <c r="B30" i="187"/>
  <c r="B29" i="187"/>
  <c r="B27" i="187" s="1"/>
  <c r="F27" i="187"/>
  <c r="E27" i="187"/>
  <c r="D27" i="187"/>
  <c r="C27" i="187"/>
  <c r="L10" i="187"/>
  <c r="K10" i="187"/>
  <c r="J10" i="187"/>
  <c r="I10" i="187"/>
  <c r="H10" i="187"/>
  <c r="G10" i="187"/>
  <c r="F10" i="187"/>
  <c r="E10" i="187"/>
  <c r="D10" i="187"/>
  <c r="C10" i="187"/>
  <c r="B10" i="187"/>
  <c r="B62" i="186"/>
  <c r="B61" i="186"/>
  <c r="B60" i="186"/>
  <c r="B59" i="186"/>
  <c r="B58" i="186"/>
  <c r="B56" i="186"/>
  <c r="B55" i="186"/>
  <c r="B54" i="186"/>
  <c r="B53" i="186"/>
  <c r="B52" i="186"/>
  <c r="B41" i="186"/>
  <c r="B40" i="186"/>
  <c r="B38" i="186"/>
  <c r="B37" i="186"/>
  <c r="B36" i="186"/>
  <c r="B35" i="186"/>
  <c r="B33" i="186"/>
  <c r="B32" i="186"/>
  <c r="B31" i="186"/>
  <c r="B30" i="186"/>
  <c r="B27" i="186" s="1"/>
  <c r="B29" i="186"/>
  <c r="H27" i="186"/>
  <c r="G27" i="186"/>
  <c r="F27" i="186"/>
  <c r="E27" i="186"/>
  <c r="D27" i="186"/>
  <c r="C27" i="186"/>
  <c r="K10" i="186"/>
  <c r="J10" i="186"/>
  <c r="I10" i="186"/>
  <c r="H10" i="186"/>
  <c r="G10" i="186"/>
  <c r="F10" i="186"/>
  <c r="E10" i="186"/>
  <c r="D10" i="186"/>
  <c r="C10" i="186"/>
  <c r="B10" i="186"/>
  <c r="B11" i="185"/>
  <c r="B10" i="185"/>
  <c r="B9" i="185" s="1"/>
  <c r="F9" i="185"/>
  <c r="E9" i="185"/>
  <c r="D9" i="185"/>
  <c r="C9" i="185"/>
  <c r="M7" i="184"/>
  <c r="L7" i="184"/>
  <c r="K7" i="184"/>
  <c r="J7" i="184"/>
  <c r="I7" i="184"/>
  <c r="H7" i="184"/>
  <c r="G7" i="184"/>
  <c r="F7" i="184"/>
  <c r="E7" i="184"/>
  <c r="D7" i="184"/>
  <c r="C7" i="184"/>
  <c r="B7" i="184"/>
  <c r="B21" i="183"/>
  <c r="N20" i="183"/>
  <c r="M20" i="183"/>
  <c r="L20" i="183"/>
  <c r="K20" i="183"/>
  <c r="J20" i="183"/>
  <c r="I20" i="183"/>
  <c r="H20" i="183"/>
  <c r="G20" i="183"/>
  <c r="F20" i="183"/>
  <c r="E20" i="183"/>
  <c r="D20" i="183"/>
  <c r="C20" i="183"/>
  <c r="B20" i="183"/>
  <c r="B11" i="183"/>
  <c r="B10" i="183"/>
  <c r="B9" i="183"/>
  <c r="B8" i="183" s="1"/>
  <c r="N8" i="183"/>
  <c r="M8" i="183"/>
  <c r="L8" i="183"/>
  <c r="K8" i="183"/>
  <c r="J8" i="183"/>
  <c r="I8" i="183"/>
  <c r="H8" i="183"/>
  <c r="G8" i="183"/>
  <c r="F8" i="183"/>
  <c r="E8" i="183"/>
  <c r="D8" i="183"/>
  <c r="C8" i="183"/>
  <c r="B48" i="182"/>
  <c r="B47" i="182"/>
  <c r="B46" i="182"/>
  <c r="B45" i="182"/>
  <c r="B44" i="182"/>
  <c r="B43" i="182"/>
  <c r="B42" i="182"/>
  <c r="B41" i="182"/>
  <c r="B40" i="182"/>
  <c r="B39" i="182"/>
  <c r="B38" i="182"/>
  <c r="B37" i="182"/>
  <c r="O35" i="182"/>
  <c r="N35" i="182"/>
  <c r="M35" i="182"/>
  <c r="L35" i="182"/>
  <c r="K35" i="182"/>
  <c r="J35" i="182"/>
  <c r="I35" i="182"/>
  <c r="H35" i="182"/>
  <c r="G35" i="182"/>
  <c r="F35" i="182"/>
  <c r="E35" i="182"/>
  <c r="B35" i="182" s="1"/>
  <c r="D35" i="182"/>
  <c r="C35" i="182"/>
  <c r="B34" i="182"/>
  <c r="B33" i="182"/>
  <c r="B32" i="182"/>
  <c r="B31" i="182"/>
  <c r="B23" i="182"/>
  <c r="B22" i="182"/>
  <c r="B21" i="182"/>
  <c r="B20" i="182"/>
  <c r="B19" i="182"/>
  <c r="B18" i="182"/>
  <c r="B17" i="182"/>
  <c r="B16" i="182"/>
  <c r="B15" i="182"/>
  <c r="B14" i="182"/>
  <c r="B13" i="182"/>
  <c r="B12" i="182"/>
  <c r="O10" i="182"/>
  <c r="N10" i="182"/>
  <c r="M10" i="182"/>
  <c r="L10" i="182"/>
  <c r="K10" i="182"/>
  <c r="J10" i="182"/>
  <c r="I10" i="182"/>
  <c r="H10" i="182"/>
  <c r="G10" i="182"/>
  <c r="F10" i="182"/>
  <c r="E10" i="182"/>
  <c r="D10" i="182"/>
  <c r="C10" i="182"/>
  <c r="B10" i="182"/>
  <c r="B9" i="182"/>
  <c r="B8" i="182"/>
  <c r="B7" i="182"/>
  <c r="B6" i="182"/>
  <c r="D36" i="181"/>
  <c r="C36" i="181"/>
  <c r="D35" i="181"/>
  <c r="C35" i="181"/>
  <c r="D34" i="181"/>
  <c r="C34" i="181" s="1"/>
  <c r="D33" i="181"/>
  <c r="C33" i="181"/>
  <c r="D32" i="181"/>
  <c r="C32" i="181"/>
  <c r="D31" i="181"/>
  <c r="C31" i="181"/>
  <c r="R23" i="181"/>
  <c r="K23" i="181"/>
  <c r="D23" i="181"/>
  <c r="C23" i="181"/>
  <c r="R22" i="181"/>
  <c r="C22" i="181" s="1"/>
  <c r="K22" i="181"/>
  <c r="D22" i="181"/>
  <c r="R21" i="181"/>
  <c r="K21" i="181"/>
  <c r="D21" i="181"/>
  <c r="C21" i="181" s="1"/>
  <c r="R20" i="181"/>
  <c r="K20" i="181"/>
  <c r="D20" i="181"/>
  <c r="C20" i="181"/>
  <c r="R19" i="181"/>
  <c r="K19" i="181"/>
  <c r="D19" i="181"/>
  <c r="C19" i="181"/>
  <c r="R18" i="181"/>
  <c r="K18" i="181"/>
  <c r="D18" i="181"/>
  <c r="C18" i="181" s="1"/>
  <c r="J22" i="180"/>
  <c r="F22" i="180"/>
  <c r="B22" i="180"/>
  <c r="J21" i="180"/>
  <c r="F21" i="180"/>
  <c r="B21" i="180"/>
  <c r="J20" i="180"/>
  <c r="F20" i="180"/>
  <c r="B20" i="180"/>
  <c r="J19" i="180"/>
  <c r="F19" i="180"/>
  <c r="B19" i="180"/>
  <c r="J18" i="180"/>
  <c r="F18" i="180"/>
  <c r="B18" i="180"/>
  <c r="J17" i="180"/>
  <c r="F17" i="180"/>
  <c r="B17" i="180"/>
  <c r="J16" i="180"/>
  <c r="F16" i="180"/>
  <c r="B16" i="180"/>
  <c r="J15" i="180"/>
  <c r="F15" i="180"/>
  <c r="B15" i="180"/>
  <c r="J14" i="180"/>
  <c r="F14" i="180"/>
  <c r="B14" i="180"/>
  <c r="J13" i="180"/>
  <c r="F13" i="180"/>
  <c r="B13" i="180"/>
  <c r="J12" i="180"/>
  <c r="F12" i="180"/>
  <c r="B12" i="180"/>
  <c r="B10" i="180" s="1"/>
  <c r="J11" i="180"/>
  <c r="F11" i="180"/>
  <c r="F10" i="180" s="1"/>
  <c r="B11" i="180"/>
  <c r="M10" i="180"/>
  <c r="L10" i="180"/>
  <c r="J10" i="180" s="1"/>
  <c r="K10" i="180"/>
  <c r="I10" i="180"/>
  <c r="H10" i="180"/>
  <c r="G10" i="180"/>
  <c r="E10" i="180"/>
  <c r="D10" i="180"/>
  <c r="C10" i="180"/>
  <c r="F10" i="179"/>
  <c r="E10" i="179"/>
  <c r="D10" i="179"/>
  <c r="C10" i="179"/>
  <c r="B10" i="179"/>
  <c r="B8" i="178"/>
  <c r="B7" i="178"/>
  <c r="B6" i="178"/>
  <c r="B11" i="177"/>
  <c r="B10" i="177"/>
  <c r="B9" i="177"/>
  <c r="B8" i="177"/>
  <c r="B7" i="177"/>
  <c r="Q6" i="177"/>
  <c r="P6" i="177"/>
  <c r="O6" i="177"/>
  <c r="N6" i="177"/>
  <c r="M6" i="177"/>
  <c r="L6" i="177"/>
  <c r="K6" i="177"/>
  <c r="J6" i="177"/>
  <c r="I6" i="177"/>
  <c r="H6" i="177"/>
  <c r="G6" i="177"/>
  <c r="F6" i="177"/>
  <c r="E6" i="177"/>
  <c r="B6" i="177" s="1"/>
  <c r="D6" i="177"/>
  <c r="C6" i="177"/>
  <c r="B15" i="176"/>
  <c r="B14" i="176"/>
  <c r="B13" i="176"/>
  <c r="B12" i="176"/>
  <c r="B11" i="176"/>
  <c r="B10" i="176"/>
  <c r="U7" i="176"/>
  <c r="T7" i="176"/>
  <c r="S7" i="176"/>
  <c r="R7" i="176"/>
  <c r="Q7" i="176"/>
  <c r="P7" i="176"/>
  <c r="O7" i="176"/>
  <c r="N7" i="176"/>
  <c r="M7" i="176"/>
  <c r="L7" i="176"/>
  <c r="K7" i="176"/>
  <c r="J7" i="176"/>
  <c r="I7" i="176"/>
  <c r="H7" i="176"/>
  <c r="G7" i="176"/>
  <c r="F7" i="176"/>
  <c r="E7" i="176"/>
  <c r="D7" i="176"/>
  <c r="C7" i="176"/>
  <c r="B7" i="176"/>
  <c r="B6" i="176"/>
  <c r="B5" i="176"/>
  <c r="B14" i="175"/>
  <c r="B13" i="175"/>
  <c r="B8" i="175" s="1"/>
  <c r="B12" i="175"/>
  <c r="B11" i="175"/>
  <c r="B10" i="175"/>
  <c r="B9" i="175"/>
  <c r="AC8" i="175"/>
  <c r="AB8" i="175"/>
  <c r="AA8" i="175"/>
  <c r="Z8" i="175"/>
  <c r="Y8" i="175"/>
  <c r="X8" i="175"/>
  <c r="W8" i="175"/>
  <c r="V8" i="175"/>
  <c r="U8" i="175"/>
  <c r="T8" i="175"/>
  <c r="S8" i="175"/>
  <c r="R8" i="175"/>
  <c r="Q8" i="175"/>
  <c r="P8" i="175"/>
  <c r="O8" i="175"/>
  <c r="N8" i="175"/>
  <c r="M8" i="175"/>
  <c r="L8" i="175"/>
  <c r="K8" i="175"/>
  <c r="J8" i="175"/>
  <c r="I8" i="175"/>
  <c r="H8" i="175"/>
  <c r="G8" i="175"/>
  <c r="F8" i="175"/>
  <c r="E8" i="175"/>
  <c r="D8" i="175"/>
  <c r="C8" i="175"/>
  <c r="X26" i="174"/>
  <c r="B26" i="174"/>
  <c r="Y25" i="174"/>
  <c r="X25" i="174"/>
  <c r="B25" i="174"/>
  <c r="Y24" i="174"/>
  <c r="X24" i="174"/>
  <c r="B24" i="174"/>
  <c r="Y23" i="174"/>
  <c r="X23" i="174"/>
  <c r="B23" i="174"/>
  <c r="Y22" i="174"/>
  <c r="X22" i="174"/>
  <c r="B22" i="174"/>
  <c r="Y21" i="174"/>
  <c r="X21" i="174"/>
  <c r="Q21" i="174"/>
  <c r="B21" i="174"/>
  <c r="Y20" i="174"/>
  <c r="X20" i="174"/>
  <c r="B20" i="174"/>
  <c r="Y19" i="174"/>
  <c r="X19" i="174" s="1"/>
  <c r="B19" i="174"/>
  <c r="Y18" i="174"/>
  <c r="X18" i="174" s="1"/>
  <c r="Q18" i="174"/>
  <c r="I18" i="174"/>
  <c r="I11" i="174" s="1"/>
  <c r="B18" i="174"/>
  <c r="Y17" i="174"/>
  <c r="X17" i="174"/>
  <c r="I17" i="174"/>
  <c r="B17" i="174"/>
  <c r="Y16" i="174"/>
  <c r="X16" i="174"/>
  <c r="Q16" i="174"/>
  <c r="B16" i="174"/>
  <c r="Y15" i="174"/>
  <c r="Y11" i="174" s="1"/>
  <c r="X15" i="174"/>
  <c r="B15" i="174"/>
  <c r="B11" i="174" s="1"/>
  <c r="Y14" i="174"/>
  <c r="X14" i="174"/>
  <c r="Q14" i="174"/>
  <c r="Q11" i="174" s="1"/>
  <c r="B14" i="174"/>
  <c r="AF11" i="174"/>
  <c r="AE11" i="174"/>
  <c r="AD11" i="174"/>
  <c r="AC11" i="174"/>
  <c r="AB11" i="174"/>
  <c r="AA11" i="174"/>
  <c r="Z11" i="174"/>
  <c r="W11" i="174"/>
  <c r="V11" i="174"/>
  <c r="U11" i="174"/>
  <c r="T11" i="174"/>
  <c r="S11" i="174"/>
  <c r="R11" i="174"/>
  <c r="P11" i="174"/>
  <c r="O11" i="174"/>
  <c r="N11" i="174"/>
  <c r="M11" i="174"/>
  <c r="L11" i="174"/>
  <c r="K11" i="174"/>
  <c r="J11" i="174"/>
  <c r="H11" i="174"/>
  <c r="G11" i="174"/>
  <c r="F11" i="174"/>
  <c r="E11" i="174"/>
  <c r="D11" i="174"/>
  <c r="C11" i="174"/>
  <c r="B18" i="173"/>
  <c r="B17" i="173"/>
  <c r="B16" i="173"/>
  <c r="B15" i="173"/>
  <c r="B14" i="173"/>
  <c r="B13" i="173"/>
  <c r="B12" i="173"/>
  <c r="B11" i="173"/>
  <c r="R9" i="173"/>
  <c r="Q9" i="173"/>
  <c r="P9" i="173"/>
  <c r="N9" i="173"/>
  <c r="M9" i="173"/>
  <c r="L9" i="173"/>
  <c r="K9" i="173"/>
  <c r="J9" i="173"/>
  <c r="I9" i="173"/>
  <c r="H9" i="173"/>
  <c r="G9" i="173"/>
  <c r="F9" i="173"/>
  <c r="E9" i="173"/>
  <c r="D9" i="173"/>
  <c r="B9" i="173" s="1"/>
  <c r="C9" i="173"/>
  <c r="H8" i="173"/>
  <c r="G8" i="173"/>
  <c r="F8" i="173"/>
  <c r="E8" i="173"/>
  <c r="D8" i="173"/>
  <c r="C8" i="173"/>
  <c r="B8" i="173"/>
  <c r="B7" i="173"/>
  <c r="B6" i="173"/>
  <c r="B5" i="173"/>
  <c r="B16" i="172"/>
  <c r="B15" i="172"/>
  <c r="B14" i="172"/>
  <c r="B13" i="172"/>
  <c r="B12" i="172"/>
  <c r="B11" i="172"/>
  <c r="B9" i="172" s="1"/>
  <c r="AE9" i="172"/>
  <c r="AD9" i="172"/>
  <c r="AC9" i="172"/>
  <c r="AA9" i="172"/>
  <c r="Y9" i="172"/>
  <c r="V9" i="172"/>
  <c r="U9" i="172"/>
  <c r="S9" i="172"/>
  <c r="R9" i="172"/>
  <c r="Q9" i="172"/>
  <c r="N9" i="172"/>
  <c r="M9" i="172"/>
  <c r="L9" i="172"/>
  <c r="K9" i="172"/>
  <c r="J9" i="172"/>
  <c r="I9" i="172"/>
  <c r="H9" i="172"/>
  <c r="G9" i="172"/>
  <c r="F9" i="172"/>
  <c r="E9" i="172"/>
  <c r="D9" i="172"/>
  <c r="C9" i="172"/>
  <c r="X11" i="174" l="1"/>
  <c r="D67" i="171" l="1"/>
  <c r="H66" i="171"/>
  <c r="D66" i="171"/>
  <c r="H65" i="171"/>
  <c r="D65" i="171"/>
  <c r="H64" i="171"/>
  <c r="D64" i="171"/>
  <c r="H63" i="171"/>
  <c r="D63" i="171"/>
  <c r="H62" i="171"/>
  <c r="D62" i="171"/>
  <c r="H61" i="171"/>
  <c r="D61" i="171"/>
  <c r="D60" i="171" s="1"/>
  <c r="J60" i="171"/>
  <c r="I60" i="171"/>
  <c r="H60" i="171"/>
  <c r="G60" i="171"/>
  <c r="F60" i="171"/>
  <c r="E60" i="171"/>
  <c r="C60" i="171"/>
  <c r="B60" i="171"/>
  <c r="H53" i="171"/>
  <c r="D53" i="171"/>
  <c r="H52" i="171"/>
  <c r="D52" i="171"/>
  <c r="H51" i="171"/>
  <c r="D51" i="171"/>
  <c r="H50" i="171"/>
  <c r="D50" i="171"/>
  <c r="H49" i="171"/>
  <c r="D49" i="171"/>
  <c r="H48" i="171"/>
  <c r="D48" i="171"/>
  <c r="H47" i="171"/>
  <c r="H45" i="171" s="1"/>
  <c r="D47" i="171"/>
  <c r="D45" i="171" s="1"/>
  <c r="H46" i="171"/>
  <c r="D46" i="171"/>
  <c r="J45" i="171"/>
  <c r="I45" i="171"/>
  <c r="G45" i="171"/>
  <c r="F45" i="171"/>
  <c r="E45" i="171"/>
  <c r="C45" i="171"/>
  <c r="B45" i="171"/>
  <c r="J29" i="171"/>
  <c r="I29" i="171"/>
  <c r="H29" i="171"/>
  <c r="G29" i="171"/>
  <c r="G11" i="171" s="1"/>
  <c r="F29" i="171"/>
  <c r="E29" i="171"/>
  <c r="D29" i="171"/>
  <c r="C29" i="171"/>
  <c r="B29" i="171"/>
  <c r="J13" i="171"/>
  <c r="I13" i="171"/>
  <c r="H13" i="171"/>
  <c r="G13" i="171"/>
  <c r="F13" i="171"/>
  <c r="E13" i="171"/>
  <c r="D13" i="171"/>
  <c r="C13" i="171"/>
  <c r="C11" i="171" s="1"/>
  <c r="B13" i="171"/>
  <c r="J11" i="171"/>
  <c r="I11" i="171"/>
  <c r="H11" i="171"/>
  <c r="F11" i="171"/>
  <c r="E11" i="171"/>
  <c r="D11" i="171"/>
  <c r="B8" i="168"/>
  <c r="B7" i="168"/>
  <c r="B6" i="168"/>
  <c r="B5" i="168"/>
  <c r="L22" i="163"/>
  <c r="B22" i="163"/>
  <c r="L21" i="163"/>
  <c r="B21" i="163"/>
  <c r="J24" i="162"/>
  <c r="B24" i="162"/>
  <c r="J23" i="162"/>
  <c r="B23" i="162"/>
  <c r="J22" i="162"/>
  <c r="B22" i="162"/>
  <c r="J21" i="162"/>
  <c r="B21" i="162"/>
  <c r="J20" i="162"/>
  <c r="B20" i="162"/>
  <c r="J19" i="162"/>
  <c r="B19" i="162"/>
  <c r="J18" i="162"/>
  <c r="B18" i="162"/>
  <c r="J17" i="162"/>
  <c r="B17" i="162"/>
  <c r="J16" i="162"/>
  <c r="B16" i="162"/>
  <c r="J15" i="162"/>
  <c r="B15" i="162"/>
  <c r="J14" i="162"/>
  <c r="B14" i="162"/>
  <c r="J13" i="162"/>
  <c r="B13" i="162"/>
  <c r="J12" i="162"/>
  <c r="J10" i="162" s="1"/>
  <c r="B12" i="162"/>
  <c r="B10" i="162" s="1"/>
  <c r="O10" i="162"/>
  <c r="N10" i="162"/>
  <c r="M10" i="162"/>
  <c r="L10" i="162"/>
  <c r="K10" i="162"/>
  <c r="G10" i="162"/>
  <c r="F10" i="162"/>
  <c r="E10" i="162"/>
  <c r="D10" i="162"/>
  <c r="C10" i="162"/>
  <c r="O23" i="161"/>
  <c r="G23" i="161"/>
  <c r="D23" i="161"/>
  <c r="O22" i="161"/>
  <c r="G22" i="161"/>
  <c r="D22" i="161"/>
  <c r="O21" i="161"/>
  <c r="G21" i="161"/>
  <c r="D21" i="161"/>
  <c r="O20" i="161"/>
  <c r="G20" i="161"/>
  <c r="D20" i="161"/>
  <c r="O19" i="161"/>
  <c r="G19" i="161"/>
  <c r="D19" i="161"/>
  <c r="O18" i="161"/>
  <c r="G18" i="161"/>
  <c r="D18" i="161"/>
  <c r="O17" i="161"/>
  <c r="G17" i="161"/>
  <c r="D17" i="161"/>
  <c r="O16" i="161"/>
  <c r="G16" i="161"/>
  <c r="D16" i="161"/>
  <c r="O15" i="161"/>
  <c r="G15" i="161"/>
  <c r="D15" i="161"/>
  <c r="O14" i="161"/>
  <c r="G14" i="161"/>
  <c r="D14" i="161"/>
  <c r="O13" i="161"/>
  <c r="G13" i="161"/>
  <c r="D13" i="161"/>
  <c r="O12" i="161"/>
  <c r="G12" i="161"/>
  <c r="D12" i="161"/>
  <c r="G11" i="161"/>
  <c r="D11" i="161"/>
  <c r="C8" i="160" l="1"/>
  <c r="L7" i="159"/>
  <c r="G7" i="159"/>
  <c r="H40" i="157"/>
  <c r="H39" i="157"/>
  <c r="H38" i="157"/>
  <c r="H37" i="157"/>
  <c r="B6" i="152"/>
  <c r="B5" i="152"/>
  <c r="I21" i="150"/>
  <c r="I20" i="150"/>
  <c r="D20" i="150"/>
  <c r="I19" i="150"/>
  <c r="D19" i="150"/>
  <c r="I18" i="150"/>
  <c r="D18" i="150"/>
  <c r="I17" i="150"/>
  <c r="D17" i="150"/>
  <c r="I16" i="150"/>
  <c r="D16" i="150"/>
  <c r="I15" i="150"/>
  <c r="D15" i="150"/>
  <c r="I14" i="150"/>
  <c r="D14" i="150"/>
  <c r="I13" i="150"/>
  <c r="D13" i="150"/>
  <c r="I12" i="150"/>
  <c r="D12" i="150"/>
  <c r="I11" i="150"/>
  <c r="D11" i="150"/>
  <c r="I10" i="150"/>
  <c r="D10" i="150"/>
  <c r="I9" i="150"/>
  <c r="D9" i="150"/>
  <c r="I8" i="150"/>
  <c r="D8" i="150"/>
  <c r="I7" i="150"/>
  <c r="D7" i="150"/>
  <c r="I6" i="150"/>
  <c r="D6" i="150"/>
  <c r="I5" i="150"/>
  <c r="D5" i="150"/>
  <c r="I21" i="149"/>
  <c r="I20" i="149"/>
  <c r="D20" i="149"/>
  <c r="I19" i="149"/>
  <c r="I18" i="149"/>
  <c r="D18" i="149"/>
  <c r="I17" i="149"/>
  <c r="D17" i="149"/>
  <c r="I16" i="149"/>
  <c r="D16" i="149"/>
  <c r="I15" i="149"/>
  <c r="D15" i="149"/>
  <c r="I14" i="149"/>
  <c r="D14" i="149"/>
  <c r="I13" i="149"/>
  <c r="D13" i="149"/>
  <c r="I12" i="149"/>
  <c r="D12" i="149"/>
  <c r="I11" i="149"/>
  <c r="D11" i="149"/>
  <c r="I10" i="149"/>
  <c r="D10" i="149"/>
  <c r="I9" i="149"/>
  <c r="D9" i="149"/>
  <c r="I8" i="149"/>
  <c r="D8" i="149"/>
  <c r="I7" i="149"/>
  <c r="D7" i="149"/>
  <c r="I6" i="149"/>
  <c r="D6" i="149"/>
  <c r="I5" i="149"/>
  <c r="D5" i="149"/>
  <c r="E11" i="148"/>
  <c r="G10" i="148"/>
  <c r="F10" i="148"/>
  <c r="E10" i="148"/>
  <c r="G9" i="148"/>
  <c r="F9" i="148"/>
  <c r="E9" i="148"/>
  <c r="G8" i="148"/>
  <c r="F8" i="148"/>
  <c r="E8" i="148"/>
  <c r="G7" i="148"/>
  <c r="F7" i="148"/>
  <c r="E7" i="148"/>
  <c r="G6" i="148"/>
  <c r="F6" i="148"/>
  <c r="D6" i="148"/>
  <c r="E6" i="148" s="1"/>
  <c r="C6" i="148"/>
  <c r="F11" i="148" s="1"/>
  <c r="F20" i="147"/>
  <c r="F19" i="147"/>
  <c r="F18" i="147"/>
  <c r="F17" i="147"/>
  <c r="F15" i="147"/>
  <c r="F14" i="147"/>
  <c r="F13" i="147"/>
  <c r="F12" i="147"/>
  <c r="F10" i="147"/>
  <c r="F9" i="147"/>
  <c r="F8" i="147"/>
  <c r="H7" i="147"/>
  <c r="E7" i="147"/>
  <c r="F7" i="147" s="1"/>
  <c r="H27" i="146"/>
  <c r="G27" i="146"/>
  <c r="H26" i="146"/>
  <c r="G26" i="146"/>
  <c r="H25" i="146"/>
  <c r="G25" i="146"/>
  <c r="H24" i="146"/>
  <c r="G24" i="146"/>
  <c r="H23" i="146"/>
  <c r="G23" i="146"/>
  <c r="H22" i="146"/>
  <c r="G22" i="146"/>
  <c r="H21" i="146"/>
  <c r="G21" i="146"/>
  <c r="H20" i="146"/>
  <c r="G20" i="146"/>
  <c r="H19" i="146"/>
  <c r="G19" i="146"/>
  <c r="H18" i="146"/>
  <c r="G18" i="146"/>
  <c r="H17" i="146"/>
  <c r="G17" i="146"/>
  <c r="H16" i="146"/>
  <c r="G16" i="146"/>
  <c r="H15" i="146"/>
  <c r="G15" i="146"/>
  <c r="H14" i="146"/>
  <c r="G14" i="146"/>
  <c r="H13" i="146"/>
  <c r="G13" i="146"/>
  <c r="H12" i="146"/>
  <c r="G12" i="146"/>
  <c r="H11" i="146"/>
  <c r="G11" i="146"/>
  <c r="H10" i="146"/>
  <c r="G10" i="146"/>
  <c r="H9" i="146"/>
  <c r="G9" i="146"/>
  <c r="H8" i="146"/>
  <c r="G8" i="146"/>
  <c r="H7" i="146"/>
  <c r="G7" i="146"/>
  <c r="H6" i="146"/>
  <c r="G6" i="146"/>
  <c r="E5" i="146"/>
  <c r="K5" i="146" s="1"/>
  <c r="D5" i="146"/>
  <c r="J5" i="146" s="1"/>
  <c r="C5" i="146"/>
  <c r="I5" i="146" s="1"/>
  <c r="M11" i="145"/>
  <c r="L11" i="145"/>
  <c r="J11" i="145"/>
  <c r="I11" i="145"/>
  <c r="G11" i="145"/>
  <c r="E11" i="145"/>
  <c r="C11" i="145"/>
  <c r="M10" i="145"/>
  <c r="L10" i="145"/>
  <c r="J10" i="145"/>
  <c r="I10" i="145"/>
  <c r="G10" i="145"/>
  <c r="E10" i="145"/>
  <c r="C10" i="145"/>
  <c r="M9" i="145"/>
  <c r="L9" i="145"/>
  <c r="J9" i="145"/>
  <c r="I9" i="145"/>
  <c r="G9" i="145"/>
  <c r="E9" i="145"/>
  <c r="C9" i="145"/>
  <c r="M8" i="145"/>
  <c r="L8" i="145"/>
  <c r="J8" i="145"/>
  <c r="I8" i="145"/>
  <c r="G8" i="145"/>
  <c r="E8" i="145"/>
  <c r="C8" i="145"/>
  <c r="M7" i="145"/>
  <c r="L7" i="145"/>
  <c r="J7" i="145"/>
  <c r="I7" i="145"/>
  <c r="G7" i="145"/>
  <c r="E7" i="145"/>
  <c r="C7" i="145"/>
  <c r="M6" i="145"/>
  <c r="L6" i="145"/>
  <c r="J6" i="145"/>
  <c r="I6" i="145"/>
  <c r="H5" i="146" l="1"/>
  <c r="G5" i="146"/>
  <c r="G11" i="148"/>
  <c r="M6" i="144" l="1"/>
  <c r="L6" i="144"/>
  <c r="K6" i="144"/>
  <c r="J6" i="144"/>
  <c r="I6" i="144"/>
  <c r="H6" i="144"/>
  <c r="G6" i="144"/>
  <c r="F6" i="144"/>
  <c r="E6" i="144"/>
  <c r="D6" i="144"/>
  <c r="C6" i="144"/>
  <c r="B6" i="144"/>
  <c r="C26" i="143"/>
  <c r="M25" i="143"/>
  <c r="L25" i="143"/>
  <c r="K25" i="143"/>
  <c r="I25" i="143"/>
  <c r="C25" i="143" s="1"/>
  <c r="H25" i="143"/>
  <c r="G25" i="143"/>
  <c r="F25" i="143"/>
  <c r="E25" i="143"/>
  <c r="D25" i="143"/>
  <c r="J24" i="143"/>
  <c r="C24" i="143"/>
  <c r="J23" i="143"/>
  <c r="C23" i="143"/>
  <c r="C22" i="143"/>
  <c r="J21" i="143"/>
  <c r="C21" i="143"/>
  <c r="J20" i="143"/>
  <c r="C20" i="143"/>
  <c r="J19" i="143"/>
  <c r="C19" i="143"/>
  <c r="J18" i="143"/>
  <c r="J25" i="143" s="1"/>
  <c r="C18" i="143"/>
  <c r="J17" i="143"/>
  <c r="C17" i="143"/>
  <c r="J16" i="143"/>
  <c r="C16" i="143"/>
  <c r="C7" i="140"/>
  <c r="C6" i="140"/>
  <c r="C5" i="140"/>
  <c r="C4" i="140"/>
  <c r="S12" i="139"/>
  <c r="O12" i="139"/>
  <c r="N12" i="139"/>
  <c r="H12" i="139"/>
  <c r="D12" i="139"/>
  <c r="C12" i="139"/>
  <c r="E12" i="139" s="1"/>
  <c r="S11" i="139"/>
  <c r="O11" i="139"/>
  <c r="N11" i="139"/>
  <c r="H11" i="139"/>
  <c r="I11" i="139" s="1"/>
  <c r="D11" i="139"/>
  <c r="E11" i="139" s="1"/>
  <c r="G11" i="139" s="1"/>
  <c r="C11" i="139"/>
  <c r="P10" i="139"/>
  <c r="E10" i="139"/>
  <c r="G10" i="139" s="1"/>
  <c r="B10" i="139"/>
  <c r="B11" i="139" s="1"/>
  <c r="F11" i="139" s="1"/>
  <c r="T9" i="139"/>
  <c r="R9" i="139"/>
  <c r="Q9" i="139"/>
  <c r="B9" i="139"/>
  <c r="I9" i="139" s="1"/>
  <c r="C12" i="138"/>
  <c r="M11" i="138"/>
  <c r="L11" i="138"/>
  <c r="K11" i="138"/>
  <c r="J11" i="138"/>
  <c r="I11" i="138"/>
  <c r="H11" i="138"/>
  <c r="G11" i="138"/>
  <c r="F11" i="138"/>
  <c r="E11" i="138"/>
  <c r="D11" i="138"/>
  <c r="C11" i="138"/>
  <c r="M10" i="138"/>
  <c r="L10" i="138"/>
  <c r="K10" i="138"/>
  <c r="J10" i="138"/>
  <c r="I10" i="138"/>
  <c r="H10" i="138"/>
  <c r="G10" i="138"/>
  <c r="F10" i="138"/>
  <c r="E10" i="138"/>
  <c r="D10" i="138"/>
  <c r="C9" i="138"/>
  <c r="C10" i="138" s="1"/>
  <c r="E12" i="137"/>
  <c r="E11" i="137"/>
  <c r="E10" i="137"/>
  <c r="K9" i="137"/>
  <c r="E9" i="137"/>
  <c r="K8" i="137"/>
  <c r="E8" i="137"/>
  <c r="K7" i="137"/>
  <c r="E7" i="137"/>
  <c r="K6" i="137"/>
  <c r="E6" i="137"/>
  <c r="D6" i="137"/>
  <c r="O18" i="136"/>
  <c r="I18" i="136"/>
  <c r="H18" i="136"/>
  <c r="T17" i="136"/>
  <c r="O17" i="136"/>
  <c r="R17" i="136" s="1"/>
  <c r="N17" i="136"/>
  <c r="I17" i="136"/>
  <c r="H17" i="136"/>
  <c r="T16" i="136"/>
  <c r="S16" i="136"/>
  <c r="O16" i="136"/>
  <c r="R16" i="136" s="1"/>
  <c r="N16" i="136"/>
  <c r="I16" i="136"/>
  <c r="H16" i="136"/>
  <c r="T15" i="136"/>
  <c r="O15" i="136"/>
  <c r="R15" i="136" s="1"/>
  <c r="N15" i="136"/>
  <c r="I15" i="136"/>
  <c r="H15" i="136"/>
  <c r="S14" i="136"/>
  <c r="O14" i="136"/>
  <c r="R14" i="136" s="1"/>
  <c r="N14" i="136"/>
  <c r="I14" i="136"/>
  <c r="H14" i="136"/>
  <c r="S13" i="136"/>
  <c r="O13" i="136"/>
  <c r="R13" i="136" s="1"/>
  <c r="N13" i="136"/>
  <c r="I13" i="136"/>
  <c r="H13" i="136"/>
  <c r="S12" i="136"/>
  <c r="O12" i="136"/>
  <c r="R12" i="136" s="1"/>
  <c r="N12" i="136"/>
  <c r="I12" i="136"/>
  <c r="H12" i="136"/>
  <c r="S11" i="136"/>
  <c r="O11" i="136"/>
  <c r="R11" i="136" s="1"/>
  <c r="N11" i="136"/>
  <c r="I11" i="136"/>
  <c r="H11" i="136"/>
  <c r="S10" i="136"/>
  <c r="O10" i="136"/>
  <c r="R10" i="136" s="1"/>
  <c r="N10" i="136"/>
  <c r="I10" i="136"/>
  <c r="I7" i="136" s="1"/>
  <c r="H10" i="136"/>
  <c r="H7" i="136" s="1"/>
  <c r="S9" i="136"/>
  <c r="O9" i="136"/>
  <c r="O7" i="136" s="1"/>
  <c r="R7" i="136" s="1"/>
  <c r="N9" i="136"/>
  <c r="I9" i="136"/>
  <c r="H9" i="136"/>
  <c r="S8" i="136"/>
  <c r="O8" i="136"/>
  <c r="R8" i="136" s="1"/>
  <c r="N8" i="136"/>
  <c r="I8" i="136"/>
  <c r="H8" i="136"/>
  <c r="S7" i="136"/>
  <c r="Q7" i="136"/>
  <c r="P7" i="136"/>
  <c r="N7" i="136"/>
  <c r="M7" i="136"/>
  <c r="T7" i="136" s="1"/>
  <c r="L7" i="136"/>
  <c r="K7" i="136"/>
  <c r="J7" i="136"/>
  <c r="F7" i="136"/>
  <c r="E7" i="136"/>
  <c r="D7" i="136"/>
  <c r="C7" i="136"/>
  <c r="B7" i="136"/>
  <c r="G20" i="135"/>
  <c r="F20" i="135"/>
  <c r="G13" i="135"/>
  <c r="F13" i="135"/>
  <c r="G12" i="135"/>
  <c r="F12" i="135"/>
  <c r="G11" i="135"/>
  <c r="F11" i="135"/>
  <c r="O6" i="135"/>
  <c r="N6" i="135"/>
  <c r="C8" i="133"/>
  <c r="B8" i="133"/>
  <c r="B12" i="139" l="1"/>
  <c r="F12" i="139" s="1"/>
  <c r="G12" i="139"/>
  <c r="R9" i="136"/>
  <c r="F10" i="139"/>
  <c r="P11" i="139"/>
  <c r="I10" i="139"/>
  <c r="M10" i="139"/>
  <c r="T10" i="139" l="1"/>
  <c r="Q10" i="139"/>
  <c r="M11" i="139"/>
  <c r="M12" i="139"/>
  <c r="T12" i="139" s="1"/>
  <c r="R11" i="139"/>
  <c r="R10" i="139"/>
  <c r="I12" i="139"/>
  <c r="T11" i="139" l="1"/>
  <c r="Q11" i="139"/>
  <c r="B10" i="131" l="1"/>
  <c r="F9" i="130"/>
  <c r="B9" i="130"/>
  <c r="F8" i="130"/>
  <c r="B8" i="130"/>
  <c r="F7" i="130"/>
  <c r="B7" i="130"/>
  <c r="F6" i="130"/>
  <c r="B6" i="130"/>
  <c r="F5" i="130"/>
  <c r="B5" i="130"/>
  <c r="L53" i="129"/>
  <c r="K53" i="129"/>
  <c r="I52" i="129"/>
  <c r="I51" i="129"/>
  <c r="I50" i="129"/>
  <c r="I48" i="129"/>
  <c r="I47" i="129"/>
  <c r="I46" i="129" s="1"/>
  <c r="M45" i="129"/>
  <c r="E45" i="129"/>
  <c r="D45" i="129"/>
  <c r="B44" i="129"/>
  <c r="B43" i="129"/>
  <c r="B42" i="129"/>
  <c r="M40" i="129"/>
  <c r="I40" i="129"/>
  <c r="B40" i="129"/>
  <c r="M39" i="129"/>
  <c r="I39" i="129"/>
  <c r="B39" i="129"/>
  <c r="M38" i="129"/>
  <c r="M37" i="129"/>
  <c r="I38" i="129" s="1"/>
  <c r="F37" i="129"/>
  <c r="I36" i="129"/>
  <c r="B36" i="129"/>
  <c r="M35" i="129"/>
  <c r="I35" i="129"/>
  <c r="B35" i="129"/>
  <c r="M34" i="129"/>
  <c r="I34" i="129"/>
  <c r="F34" i="129"/>
  <c r="B34" i="129"/>
  <c r="M33" i="129"/>
  <c r="F33" i="129"/>
  <c r="M32" i="129"/>
  <c r="B32" i="129"/>
  <c r="M31" i="129"/>
  <c r="I31" i="129"/>
  <c r="B31" i="129"/>
  <c r="B30" i="129" s="1"/>
  <c r="M30" i="129"/>
  <c r="I30" i="129"/>
  <c r="I29" i="129" s="1"/>
  <c r="M29" i="129"/>
  <c r="F29" i="129"/>
  <c r="M28" i="129"/>
  <c r="B28" i="129"/>
  <c r="M27" i="129"/>
  <c r="F27" i="129"/>
  <c r="B27" i="129"/>
  <c r="M26" i="129"/>
  <c r="I26" i="129"/>
  <c r="F26" i="129"/>
  <c r="M25" i="129"/>
  <c r="I25" i="129"/>
  <c r="I24" i="129" s="1"/>
  <c r="F25" i="129"/>
  <c r="B26" i="129" s="1"/>
  <c r="M24" i="129"/>
  <c r="B24" i="129"/>
  <c r="M23" i="129"/>
  <c r="F23" i="129"/>
  <c r="B23" i="129"/>
  <c r="M22" i="129"/>
  <c r="I22" i="129"/>
  <c r="F22" i="129"/>
  <c r="B22" i="129"/>
  <c r="M21" i="129"/>
  <c r="I21" i="129"/>
  <c r="F21" i="129"/>
  <c r="M20" i="129"/>
  <c r="B20" i="129"/>
  <c r="M19" i="129"/>
  <c r="I20" i="129" s="1"/>
  <c r="B19" i="129"/>
  <c r="M18" i="129"/>
  <c r="I18" i="129"/>
  <c r="I16" i="129" s="1"/>
  <c r="F18" i="129"/>
  <c r="M17" i="129"/>
  <c r="I17" i="129"/>
  <c r="F17" i="129"/>
  <c r="B18" i="129" s="1"/>
  <c r="M16" i="129"/>
  <c r="F16" i="129"/>
  <c r="M15" i="129"/>
  <c r="F15" i="129"/>
  <c r="M14" i="129"/>
  <c r="F14" i="129"/>
  <c r="M13" i="129"/>
  <c r="F13" i="129"/>
  <c r="M12" i="129"/>
  <c r="I12" i="129"/>
  <c r="F12" i="129"/>
  <c r="M11" i="129"/>
  <c r="I11" i="129"/>
  <c r="F11" i="129"/>
  <c r="B11" i="129"/>
  <c r="M10" i="129"/>
  <c r="F10" i="129"/>
  <c r="B10" i="129"/>
  <c r="M9" i="129"/>
  <c r="I10" i="129" s="1"/>
  <c r="F9" i="129"/>
  <c r="I8" i="129"/>
  <c r="F8" i="129"/>
  <c r="I7" i="129"/>
  <c r="F7" i="129"/>
  <c r="I6" i="129"/>
  <c r="F6" i="129"/>
  <c r="B9" i="129" s="1"/>
  <c r="M5" i="129"/>
  <c r="M53" i="129" s="1"/>
  <c r="F5" i="129"/>
  <c r="F45" i="129" s="1"/>
  <c r="B20" i="128"/>
  <c r="I19" i="128"/>
  <c r="B19" i="128"/>
  <c r="I18" i="128"/>
  <c r="B18" i="128"/>
  <c r="I17" i="128"/>
  <c r="B17" i="128"/>
  <c r="I16" i="128"/>
  <c r="B16" i="128"/>
  <c r="I15" i="128"/>
  <c r="B15" i="128"/>
  <c r="I14" i="128"/>
  <c r="B14" i="128"/>
  <c r="I13" i="128"/>
  <c r="B13" i="128"/>
  <c r="I12" i="128"/>
  <c r="B12" i="128"/>
  <c r="B10" i="128" s="1"/>
  <c r="I11" i="128"/>
  <c r="I10" i="128"/>
  <c r="F10" i="128"/>
  <c r="E10" i="128"/>
  <c r="D10" i="128"/>
  <c r="C10" i="128"/>
  <c r="I9" i="128"/>
  <c r="I8" i="128"/>
  <c r="I6" i="128" s="1"/>
  <c r="M6" i="128"/>
  <c r="L6" i="128"/>
  <c r="K6" i="128"/>
  <c r="J6" i="128"/>
  <c r="C10" i="127"/>
  <c r="B10" i="127"/>
  <c r="S23" i="126"/>
  <c r="O23" i="126"/>
  <c r="O10" i="126" s="1"/>
  <c r="M23" i="126"/>
  <c r="C23" i="126" s="1"/>
  <c r="I23" i="126"/>
  <c r="B23" i="126"/>
  <c r="S22" i="126"/>
  <c r="O22" i="126"/>
  <c r="M22" i="126"/>
  <c r="I22" i="126"/>
  <c r="C22" i="126"/>
  <c r="B22" i="126"/>
  <c r="S21" i="126"/>
  <c r="O21" i="126"/>
  <c r="M21" i="126"/>
  <c r="C21" i="126" s="1"/>
  <c r="I21" i="126"/>
  <c r="B21" i="126"/>
  <c r="S20" i="126"/>
  <c r="S10" i="126" s="1"/>
  <c r="Q20" i="126"/>
  <c r="Q10" i="126" s="1"/>
  <c r="O20" i="126"/>
  <c r="C20" i="126" s="1"/>
  <c r="M20" i="126"/>
  <c r="I20" i="126"/>
  <c r="B20" i="126"/>
  <c r="O19" i="126"/>
  <c r="M19" i="126"/>
  <c r="I19" i="126"/>
  <c r="C19" i="126"/>
  <c r="B19" i="126"/>
  <c r="O18" i="126"/>
  <c r="M18" i="126"/>
  <c r="I18" i="126"/>
  <c r="C18" i="126" s="1"/>
  <c r="B18" i="126"/>
  <c r="O17" i="126"/>
  <c r="M17" i="126"/>
  <c r="C17" i="126"/>
  <c r="B17" i="126"/>
  <c r="O16" i="126"/>
  <c r="I16" i="126"/>
  <c r="C16" i="126"/>
  <c r="B16" i="126"/>
  <c r="O15" i="126"/>
  <c r="I15" i="126"/>
  <c r="C15" i="126"/>
  <c r="B15" i="126"/>
  <c r="O14" i="126"/>
  <c r="M14" i="126"/>
  <c r="C14" i="126" s="1"/>
  <c r="I14" i="126"/>
  <c r="B14" i="126"/>
  <c r="O13" i="126"/>
  <c r="M13" i="126"/>
  <c r="M10" i="126" s="1"/>
  <c r="I13" i="126"/>
  <c r="I10" i="126" s="1"/>
  <c r="C13" i="126"/>
  <c r="C10" i="126" s="1"/>
  <c r="B13" i="126"/>
  <c r="B10" i="126" s="1"/>
  <c r="O12" i="126"/>
  <c r="M12" i="126"/>
  <c r="I12" i="126"/>
  <c r="C12" i="126"/>
  <c r="B12" i="126"/>
  <c r="R10" i="126"/>
  <c r="P10" i="126"/>
  <c r="N10" i="126"/>
  <c r="L10" i="126"/>
  <c r="K10" i="126"/>
  <c r="J10" i="126"/>
  <c r="H10" i="126"/>
  <c r="G10" i="126"/>
  <c r="F10" i="126"/>
  <c r="E10" i="126"/>
  <c r="D10" i="126"/>
  <c r="M10" i="125"/>
  <c r="L10" i="125"/>
  <c r="J10" i="125"/>
  <c r="I10" i="125"/>
  <c r="H10" i="125"/>
  <c r="G10" i="125"/>
  <c r="F10" i="125"/>
  <c r="E10" i="125"/>
  <c r="D10" i="125"/>
  <c r="C10" i="125"/>
  <c r="B10" i="125"/>
  <c r="J9" i="125"/>
  <c r="E8" i="123"/>
  <c r="D8" i="123"/>
  <c r="E6" i="123"/>
  <c r="D6" i="123"/>
  <c r="F40" i="121"/>
  <c r="E40" i="121"/>
  <c r="F37" i="121"/>
  <c r="E37" i="121"/>
  <c r="F30" i="121"/>
  <c r="E30" i="121"/>
  <c r="F29" i="121"/>
  <c r="E29" i="121"/>
  <c r="F26" i="121"/>
  <c r="F23" i="121" s="1"/>
  <c r="E23" i="121"/>
  <c r="F22" i="121"/>
  <c r="F16" i="121" s="1"/>
  <c r="E22" i="121"/>
  <c r="E16" i="121" s="1"/>
  <c r="M20" i="121"/>
  <c r="M19" i="121"/>
  <c r="F19" i="121"/>
  <c r="E19" i="121"/>
  <c r="M18" i="121"/>
  <c r="AA17" i="121"/>
  <c r="AA5" i="121" s="1"/>
  <c r="X17" i="121"/>
  <c r="W17" i="121"/>
  <c r="W5" i="121" s="1"/>
  <c r="V17" i="121"/>
  <c r="V5" i="121" s="1"/>
  <c r="Q17" i="121"/>
  <c r="P17" i="121"/>
  <c r="P5" i="121" s="1"/>
  <c r="O17" i="121"/>
  <c r="M16" i="121"/>
  <c r="AB15" i="121"/>
  <c r="AB17" i="121" s="1"/>
  <c r="AB5" i="121" s="1"/>
  <c r="AA15" i="121"/>
  <c r="Z15" i="121"/>
  <c r="Z17" i="121" s="1"/>
  <c r="Z5" i="121" s="1"/>
  <c r="Y15" i="121"/>
  <c r="Y17" i="121" s="1"/>
  <c r="Y5" i="121" s="1"/>
  <c r="X15" i="121"/>
  <c r="W15" i="121"/>
  <c r="V15" i="121"/>
  <c r="U15" i="121"/>
  <c r="U17" i="121" s="1"/>
  <c r="U5" i="121" s="1"/>
  <c r="T15" i="121"/>
  <c r="T17" i="121" s="1"/>
  <c r="T5" i="121" s="1"/>
  <c r="S15" i="121"/>
  <c r="S17" i="121" s="1"/>
  <c r="S5" i="121" s="1"/>
  <c r="R15" i="121"/>
  <c r="R17" i="121" s="1"/>
  <c r="R5" i="121" s="1"/>
  <c r="Q15" i="121"/>
  <c r="M15" i="121" s="1"/>
  <c r="P15" i="121"/>
  <c r="O15" i="121"/>
  <c r="L15" i="121"/>
  <c r="L17" i="121" s="1"/>
  <c r="K15" i="121"/>
  <c r="K17" i="121" s="1"/>
  <c r="J15" i="121"/>
  <c r="J17" i="121" s="1"/>
  <c r="F15" i="121"/>
  <c r="E15" i="121"/>
  <c r="M14" i="121"/>
  <c r="M13" i="121"/>
  <c r="M12" i="121"/>
  <c r="F12" i="121"/>
  <c r="E12" i="121"/>
  <c r="M11" i="121"/>
  <c r="M10" i="121"/>
  <c r="M9" i="121"/>
  <c r="F9" i="121"/>
  <c r="F6" i="121" s="1"/>
  <c r="E9" i="121"/>
  <c r="E6" i="121" s="1"/>
  <c r="E5" i="121" s="1"/>
  <c r="M8" i="121"/>
  <c r="M7" i="121"/>
  <c r="M6" i="121"/>
  <c r="X5" i="121"/>
  <c r="Q5" i="121"/>
  <c r="D5" i="121"/>
  <c r="I10" i="119"/>
  <c r="H10" i="119"/>
  <c r="G10" i="119"/>
  <c r="F10" i="119"/>
  <c r="E10" i="119"/>
  <c r="D10" i="119"/>
  <c r="C10" i="119"/>
  <c r="B10" i="119"/>
  <c r="B7" i="118"/>
  <c r="B6" i="118"/>
  <c r="F5" i="121" l="1"/>
  <c r="M17" i="121"/>
  <c r="O5" i="121"/>
  <c r="M5" i="121" s="1"/>
  <c r="B21" i="110" l="1"/>
  <c r="B20" i="110"/>
  <c r="B19" i="110"/>
  <c r="B18" i="110"/>
  <c r="E17" i="110"/>
  <c r="B17" i="110"/>
  <c r="E16" i="110"/>
  <c r="B16" i="110"/>
  <c r="E15" i="110"/>
  <c r="B15" i="110"/>
  <c r="E14" i="110"/>
  <c r="B14" i="110"/>
  <c r="E13" i="110"/>
  <c r="B13" i="110"/>
  <c r="E12" i="110"/>
  <c r="B12" i="110"/>
  <c r="E11" i="110"/>
  <c r="B11" i="110"/>
  <c r="E10" i="110"/>
  <c r="B10" i="110"/>
  <c r="E9" i="110"/>
  <c r="B9" i="110"/>
  <c r="E8" i="110"/>
  <c r="B8" i="110"/>
  <c r="E7" i="110"/>
  <c r="B7" i="110"/>
  <c r="P11" i="109"/>
  <c r="I11" i="109"/>
  <c r="B11" i="109"/>
  <c r="P10" i="109"/>
  <c r="I10" i="109"/>
  <c r="B10" i="109"/>
  <c r="P9" i="109"/>
  <c r="I9" i="109"/>
  <c r="B9" i="109"/>
  <c r="P8" i="109"/>
  <c r="I8" i="109"/>
  <c r="B8" i="109"/>
  <c r="I7" i="109"/>
  <c r="B7" i="109"/>
  <c r="P6" i="109"/>
  <c r="I6" i="109"/>
  <c r="B6" i="109"/>
  <c r="I5" i="109"/>
  <c r="B5" i="109"/>
  <c r="N10" i="105"/>
  <c r="G10" i="105"/>
  <c r="I9" i="105"/>
  <c r="B9" i="105"/>
  <c r="B7" i="105"/>
  <c r="F31" i="100"/>
  <c r="C31" i="100"/>
  <c r="L30" i="100"/>
  <c r="F30" i="100"/>
  <c r="L29" i="100"/>
  <c r="F29" i="100"/>
  <c r="L28" i="100"/>
  <c r="F28" i="100"/>
  <c r="L27" i="100"/>
  <c r="F27" i="100"/>
  <c r="F26" i="100"/>
  <c r="F25" i="100"/>
  <c r="F24" i="100"/>
  <c r="L23" i="100"/>
  <c r="F23" i="100"/>
  <c r="F22" i="100"/>
  <c r="F21" i="100"/>
  <c r="F20" i="100"/>
  <c r="L19" i="100"/>
  <c r="F19" i="100"/>
  <c r="C19" i="100"/>
  <c r="F18" i="100"/>
  <c r="F17" i="100"/>
  <c r="C17" i="100"/>
  <c r="L16" i="100"/>
  <c r="F16" i="100"/>
  <c r="F15" i="100"/>
  <c r="F14" i="100"/>
  <c r="F13" i="100"/>
  <c r="F12" i="100"/>
  <c r="F11" i="100"/>
  <c r="L10" i="100"/>
  <c r="F10" i="100"/>
  <c r="F9" i="100"/>
  <c r="L8" i="100"/>
  <c r="H8" i="100"/>
  <c r="G8" i="100"/>
  <c r="E8" i="100"/>
  <c r="D8" i="100"/>
  <c r="F8" i="100" l="1"/>
  <c r="P280" i="98" l="1"/>
  <c r="P279" i="98"/>
  <c r="L279" i="98"/>
  <c r="P278" i="98"/>
  <c r="L278" i="98"/>
  <c r="P277" i="98"/>
  <c r="L277" i="98"/>
  <c r="P276" i="98"/>
  <c r="L276" i="98"/>
  <c r="P275" i="98"/>
  <c r="L275" i="98" s="1"/>
  <c r="P274" i="98"/>
  <c r="L274" i="98"/>
  <c r="P273" i="98"/>
  <c r="L273" i="98"/>
  <c r="P272" i="98"/>
  <c r="L272" i="98"/>
  <c r="P271" i="98"/>
  <c r="L271" i="98" s="1"/>
  <c r="P270" i="98"/>
  <c r="L270" i="98"/>
  <c r="P269" i="98"/>
  <c r="L269" i="98"/>
  <c r="P268" i="98"/>
  <c r="L268" i="98"/>
  <c r="P267" i="98"/>
  <c r="L267" i="98"/>
  <c r="P266" i="98"/>
  <c r="L266" i="98" s="1"/>
  <c r="P265" i="98"/>
  <c r="L265" i="98"/>
  <c r="P264" i="98"/>
  <c r="L264" i="98"/>
  <c r="P263" i="98"/>
  <c r="L263" i="98"/>
  <c r="S262" i="98"/>
  <c r="P262" i="98" s="1"/>
  <c r="L262" i="98" s="1"/>
  <c r="R262" i="98"/>
  <c r="Q262" i="98"/>
  <c r="O262" i="98"/>
  <c r="N262" i="98"/>
  <c r="M262" i="98"/>
  <c r="K262" i="98"/>
  <c r="P259" i="98"/>
  <c r="L259" i="98"/>
  <c r="P258" i="98"/>
  <c r="L258" i="98"/>
  <c r="P257" i="98"/>
  <c r="L257" i="98"/>
  <c r="P256" i="98"/>
  <c r="L256" i="98"/>
  <c r="P255" i="98"/>
  <c r="L255" i="98"/>
  <c r="P254" i="98"/>
  <c r="L254" i="98"/>
  <c r="P253" i="98"/>
  <c r="L253" i="98"/>
  <c r="P252" i="98"/>
  <c r="L252" i="98"/>
  <c r="P251" i="98"/>
  <c r="L251" i="98"/>
  <c r="P250" i="98"/>
  <c r="L250" i="98"/>
  <c r="P249" i="98"/>
  <c r="L249" i="98"/>
  <c r="P248" i="98"/>
  <c r="L248" i="98"/>
  <c r="P247" i="98"/>
  <c r="L247" i="98"/>
  <c r="P246" i="98"/>
  <c r="L246" i="98"/>
  <c r="P245" i="98"/>
  <c r="L245" i="98"/>
  <c r="P244" i="98"/>
  <c r="L244" i="98"/>
  <c r="P243" i="98"/>
  <c r="L243" i="98"/>
  <c r="P242" i="98"/>
  <c r="L242" i="98"/>
  <c r="S241" i="98"/>
  <c r="R241" i="98"/>
  <c r="P241" i="98" s="1"/>
  <c r="L241" i="98" s="1"/>
  <c r="Q241" i="98"/>
  <c r="O241" i="98"/>
  <c r="N241" i="98"/>
  <c r="M241" i="98"/>
  <c r="K241" i="98"/>
  <c r="P238" i="98"/>
  <c r="L238" i="98" s="1"/>
  <c r="P237" i="98"/>
  <c r="L237" i="98"/>
  <c r="P236" i="98"/>
  <c r="L236" i="98"/>
  <c r="P235" i="98"/>
  <c r="L235" i="98"/>
  <c r="P234" i="98"/>
  <c r="L234" i="98"/>
  <c r="P233" i="98"/>
  <c r="L233" i="98" s="1"/>
  <c r="P232" i="98"/>
  <c r="L232" i="98"/>
  <c r="P231" i="98"/>
  <c r="L231" i="98"/>
  <c r="P230" i="98"/>
  <c r="L230" i="98"/>
  <c r="P229" i="98"/>
  <c r="L229" i="98" s="1"/>
  <c r="P228" i="98"/>
  <c r="L228" i="98"/>
  <c r="P227" i="98"/>
  <c r="L227" i="98"/>
  <c r="P226" i="98"/>
  <c r="L226" i="98"/>
  <c r="P225" i="98"/>
  <c r="L225" i="98"/>
  <c r="P224" i="98"/>
  <c r="L224" i="98" s="1"/>
  <c r="P223" i="98"/>
  <c r="L223" i="98"/>
  <c r="P222" i="98"/>
  <c r="L222" i="98"/>
  <c r="P221" i="98"/>
  <c r="L221" i="98"/>
  <c r="S220" i="98"/>
  <c r="P220" i="98" s="1"/>
  <c r="L220" i="98" s="1"/>
  <c r="R220" i="98"/>
  <c r="Q220" i="98"/>
  <c r="O220" i="98"/>
  <c r="N220" i="98"/>
  <c r="M220" i="98"/>
  <c r="K220" i="98"/>
  <c r="P217" i="98"/>
  <c r="L217" i="98"/>
  <c r="P216" i="98"/>
  <c r="L216" i="98"/>
  <c r="P215" i="98"/>
  <c r="L215" i="98"/>
  <c r="P214" i="98"/>
  <c r="L214" i="98"/>
  <c r="P213" i="98"/>
  <c r="L213" i="98"/>
  <c r="P212" i="98"/>
  <c r="L212" i="98"/>
  <c r="P211" i="98"/>
  <c r="L211" i="98"/>
  <c r="P210" i="98"/>
  <c r="P209" i="98"/>
  <c r="P208" i="98"/>
  <c r="L208" i="98"/>
  <c r="P207" i="98"/>
  <c r="L207" i="98"/>
  <c r="P206" i="98"/>
  <c r="L206" i="98"/>
  <c r="P205" i="98"/>
  <c r="L205" i="98"/>
  <c r="P204" i="98"/>
  <c r="L204" i="98"/>
  <c r="P203" i="98"/>
  <c r="L203" i="98"/>
  <c r="P202" i="98"/>
  <c r="L202" i="98"/>
  <c r="P201" i="98"/>
  <c r="L201" i="98"/>
  <c r="P200" i="98"/>
  <c r="L200" i="98"/>
  <c r="S199" i="98"/>
  <c r="R199" i="98"/>
  <c r="Q199" i="98"/>
  <c r="P199" i="98"/>
  <c r="L199" i="98" s="1"/>
  <c r="O199" i="98"/>
  <c r="N199" i="98"/>
  <c r="M199" i="98"/>
  <c r="K199" i="98"/>
  <c r="P196" i="98"/>
  <c r="L196" i="98"/>
  <c r="P195" i="98"/>
  <c r="L195" i="98" s="1"/>
  <c r="P194" i="98"/>
  <c r="L194" i="98"/>
  <c r="P193" i="98"/>
  <c r="L193" i="98"/>
  <c r="P192" i="98"/>
  <c r="L192" i="98"/>
  <c r="P191" i="98"/>
  <c r="L191" i="98"/>
  <c r="P190" i="98"/>
  <c r="L190" i="98" s="1"/>
  <c r="P189" i="98"/>
  <c r="L189" i="98"/>
  <c r="P188" i="98"/>
  <c r="L188" i="98"/>
  <c r="P187" i="98"/>
  <c r="L187" i="98"/>
  <c r="P186" i="98"/>
  <c r="L186" i="98" s="1"/>
  <c r="P185" i="98"/>
  <c r="L185" i="98"/>
  <c r="P184" i="98"/>
  <c r="L184" i="98"/>
  <c r="P183" i="98"/>
  <c r="L183" i="98"/>
  <c r="P182" i="98"/>
  <c r="L182" i="98"/>
  <c r="P181" i="98"/>
  <c r="L181" i="98" s="1"/>
  <c r="P180" i="98"/>
  <c r="L180" i="98"/>
  <c r="P179" i="98"/>
  <c r="L179" i="98"/>
  <c r="S178" i="98"/>
  <c r="R178" i="98"/>
  <c r="Q178" i="98"/>
  <c r="P178" i="98" s="1"/>
  <c r="L178" i="98" s="1"/>
  <c r="O178" i="98"/>
  <c r="N178" i="98"/>
  <c r="M178" i="98"/>
  <c r="K178" i="98"/>
  <c r="P175" i="98"/>
  <c r="L175" i="98"/>
  <c r="P174" i="98"/>
  <c r="L174" i="98"/>
  <c r="P173" i="98"/>
  <c r="L173" i="98"/>
  <c r="P172" i="98"/>
  <c r="L172" i="98"/>
  <c r="P171" i="98"/>
  <c r="L171" i="98"/>
  <c r="P170" i="98"/>
  <c r="L170" i="98"/>
  <c r="P169" i="98"/>
  <c r="L169" i="98"/>
  <c r="P168" i="98"/>
  <c r="L168" i="98"/>
  <c r="P167" i="98"/>
  <c r="L167" i="98"/>
  <c r="P166" i="98"/>
  <c r="L166" i="98"/>
  <c r="P165" i="98"/>
  <c r="L165" i="98"/>
  <c r="P164" i="98"/>
  <c r="L164" i="98"/>
  <c r="P163" i="98"/>
  <c r="L163" i="98"/>
  <c r="P162" i="98"/>
  <c r="L162" i="98"/>
  <c r="P161" i="98"/>
  <c r="L161" i="98"/>
  <c r="P160" i="98"/>
  <c r="L160" i="98"/>
  <c r="L159" i="98"/>
  <c r="P158" i="98"/>
  <c r="L158" i="98"/>
  <c r="S157" i="98"/>
  <c r="R157" i="98"/>
  <c r="Q157" i="98"/>
  <c r="P157" i="98"/>
  <c r="O157" i="98"/>
  <c r="L157" i="98" s="1"/>
  <c r="N157" i="98"/>
  <c r="M157" i="98"/>
  <c r="K157" i="98"/>
  <c r="P154" i="98"/>
  <c r="L154" i="98"/>
  <c r="P153" i="98"/>
  <c r="L153" i="98"/>
  <c r="P152" i="98"/>
  <c r="L152" i="98"/>
  <c r="P151" i="98"/>
  <c r="L151" i="98"/>
  <c r="P150" i="98"/>
  <c r="L150" i="98"/>
  <c r="P149" i="98"/>
  <c r="L149" i="98"/>
  <c r="P148" i="98"/>
  <c r="L148" i="98"/>
  <c r="P146" i="98"/>
  <c r="L146" i="98"/>
  <c r="P145" i="98"/>
  <c r="L145" i="98"/>
  <c r="P144" i="98"/>
  <c r="L144" i="98"/>
  <c r="P143" i="98"/>
  <c r="L143" i="98"/>
  <c r="P142" i="98"/>
  <c r="L142" i="98"/>
  <c r="P141" i="98"/>
  <c r="L141" i="98"/>
  <c r="P140" i="98"/>
  <c r="L140" i="98"/>
  <c r="P139" i="98"/>
  <c r="L139" i="98"/>
  <c r="P137" i="98"/>
  <c r="L137" i="98"/>
  <c r="P136" i="98"/>
  <c r="L136" i="98"/>
  <c r="S135" i="98"/>
  <c r="R135" i="98"/>
  <c r="Q135" i="98"/>
  <c r="P135" i="98"/>
  <c r="O135" i="98"/>
  <c r="N135" i="98"/>
  <c r="L135" i="98" s="1"/>
  <c r="M135" i="98"/>
  <c r="K135" i="98"/>
  <c r="P132" i="98"/>
  <c r="L132" i="98"/>
  <c r="P131" i="98"/>
  <c r="L131" i="98"/>
  <c r="P130" i="98"/>
  <c r="L130" i="98"/>
  <c r="P129" i="98"/>
  <c r="L129" i="98" s="1"/>
  <c r="P128" i="98"/>
  <c r="L128" i="98"/>
  <c r="P127" i="98"/>
  <c r="L127" i="98"/>
  <c r="P126" i="98"/>
  <c r="L126" i="98"/>
  <c r="P125" i="98"/>
  <c r="L125" i="98" s="1"/>
  <c r="P124" i="98"/>
  <c r="L124" i="98"/>
  <c r="P123" i="98"/>
  <c r="L123" i="98"/>
  <c r="P122" i="98"/>
  <c r="L122" i="98"/>
  <c r="P121" i="98"/>
  <c r="L121" i="98"/>
  <c r="P120" i="98"/>
  <c r="L120" i="98" s="1"/>
  <c r="P119" i="98"/>
  <c r="L119" i="98"/>
  <c r="P118" i="98"/>
  <c r="L118" i="98"/>
  <c r="P117" i="98"/>
  <c r="L117" i="98"/>
  <c r="P116" i="98"/>
  <c r="L116" i="98" s="1"/>
  <c r="P115" i="98"/>
  <c r="L115" i="98"/>
  <c r="S114" i="98"/>
  <c r="R114" i="98"/>
  <c r="Q114" i="98"/>
  <c r="P114" i="98"/>
  <c r="O114" i="98"/>
  <c r="N114" i="98"/>
  <c r="M114" i="98"/>
  <c r="L114" i="98" s="1"/>
  <c r="K114" i="98"/>
  <c r="P111" i="98"/>
  <c r="L111" i="98"/>
  <c r="P110" i="98"/>
  <c r="L110" i="98"/>
  <c r="P109" i="98"/>
  <c r="L109" i="98"/>
  <c r="P108" i="98"/>
  <c r="L108" i="98"/>
  <c r="P107" i="98"/>
  <c r="L107" i="98"/>
  <c r="P106" i="98"/>
  <c r="L106" i="98"/>
  <c r="P105" i="98"/>
  <c r="L105" i="98"/>
  <c r="P104" i="98"/>
  <c r="L104" i="98"/>
  <c r="P103" i="98"/>
  <c r="L103" i="98"/>
  <c r="P102" i="98"/>
  <c r="L102" i="98"/>
  <c r="P101" i="98"/>
  <c r="L101" i="98"/>
  <c r="P100" i="98"/>
  <c r="L100" i="98"/>
  <c r="P99" i="98"/>
  <c r="L99" i="98"/>
  <c r="P98" i="98"/>
  <c r="L98" i="98"/>
  <c r="P97" i="98"/>
  <c r="L97" i="98"/>
  <c r="P96" i="98"/>
  <c r="L96" i="98"/>
  <c r="P95" i="98"/>
  <c r="L95" i="98"/>
  <c r="P94" i="98"/>
  <c r="L94" i="98"/>
  <c r="S93" i="98"/>
  <c r="R93" i="98"/>
  <c r="Q93" i="98"/>
  <c r="P93" i="98"/>
  <c r="O93" i="98"/>
  <c r="N93" i="98"/>
  <c r="L93" i="98" s="1"/>
  <c r="M93" i="98"/>
  <c r="K93" i="98"/>
  <c r="P90" i="98"/>
  <c r="L90" i="98"/>
  <c r="P89" i="98"/>
  <c r="L89" i="98"/>
  <c r="P88" i="98"/>
  <c r="L88" i="98"/>
  <c r="P87" i="98"/>
  <c r="L87" i="98" s="1"/>
  <c r="P86" i="98"/>
  <c r="L86" i="98"/>
  <c r="P85" i="98"/>
  <c r="L85" i="98"/>
  <c r="P84" i="98"/>
  <c r="L84" i="98"/>
  <c r="P83" i="98"/>
  <c r="L83" i="98" s="1"/>
  <c r="P82" i="98"/>
  <c r="L82" i="98"/>
  <c r="P81" i="98"/>
  <c r="L81" i="98"/>
  <c r="P80" i="98"/>
  <c r="L80" i="98"/>
  <c r="P79" i="98"/>
  <c r="L79" i="98"/>
  <c r="P78" i="98"/>
  <c r="L78" i="98" s="1"/>
  <c r="P77" i="98"/>
  <c r="L77" i="98"/>
  <c r="P76" i="98"/>
  <c r="L76" i="98"/>
  <c r="P75" i="98"/>
  <c r="L75" i="98"/>
  <c r="Q74" i="98"/>
  <c r="P74" i="98" s="1"/>
  <c r="L74" i="98" s="1"/>
  <c r="P73" i="98"/>
  <c r="L73" i="98"/>
  <c r="S72" i="98"/>
  <c r="R72" i="98"/>
  <c r="O72" i="98"/>
  <c r="N72" i="98"/>
  <c r="M72" i="98"/>
  <c r="K72" i="98"/>
  <c r="P69" i="98"/>
  <c r="L69" i="98"/>
  <c r="P68" i="98"/>
  <c r="L68" i="98"/>
  <c r="P67" i="98"/>
  <c r="L67" i="98" s="1"/>
  <c r="P66" i="98"/>
  <c r="L66" i="98"/>
  <c r="P65" i="98"/>
  <c r="L65" i="98"/>
  <c r="P64" i="98"/>
  <c r="L64" i="98"/>
  <c r="P63" i="98"/>
  <c r="L63" i="98"/>
  <c r="P62" i="98"/>
  <c r="L62" i="98" s="1"/>
  <c r="P61" i="98"/>
  <c r="L61" i="98"/>
  <c r="P60" i="98"/>
  <c r="L60" i="98"/>
  <c r="P59" i="98"/>
  <c r="L59" i="98"/>
  <c r="P58" i="98"/>
  <c r="L58" i="98" s="1"/>
  <c r="P57" i="98"/>
  <c r="L57" i="98"/>
  <c r="P56" i="98"/>
  <c r="L56" i="98"/>
  <c r="P55" i="98"/>
  <c r="L55" i="98"/>
  <c r="P54" i="98"/>
  <c r="L54" i="98"/>
  <c r="P53" i="98"/>
  <c r="L53" i="98" s="1"/>
  <c r="P52" i="98"/>
  <c r="L52" i="98"/>
  <c r="S51" i="98"/>
  <c r="R51" i="98"/>
  <c r="Q51" i="98"/>
  <c r="P51" i="98"/>
  <c r="O51" i="98"/>
  <c r="N51" i="98"/>
  <c r="M51" i="98"/>
  <c r="K51" i="98"/>
  <c r="P48" i="98"/>
  <c r="L48" i="98"/>
  <c r="P47" i="98"/>
  <c r="L47" i="98"/>
  <c r="P46" i="98"/>
  <c r="L46" i="98"/>
  <c r="P45" i="98"/>
  <c r="L45" i="98"/>
  <c r="P44" i="98"/>
  <c r="L44" i="98"/>
  <c r="P43" i="98"/>
  <c r="L43" i="98"/>
  <c r="P42" i="98"/>
  <c r="L42" i="98"/>
  <c r="P41" i="98"/>
  <c r="L41" i="98"/>
  <c r="P40" i="98"/>
  <c r="L40" i="98"/>
  <c r="P39" i="98"/>
  <c r="L39" i="98"/>
  <c r="P38" i="98"/>
  <c r="L38" i="98"/>
  <c r="P37" i="98"/>
  <c r="L37" i="98"/>
  <c r="P36" i="98"/>
  <c r="L36" i="98"/>
  <c r="P35" i="98"/>
  <c r="L35" i="98"/>
  <c r="P34" i="98"/>
  <c r="L34" i="98"/>
  <c r="P33" i="98"/>
  <c r="L33" i="98"/>
  <c r="P32" i="98"/>
  <c r="L32" i="98"/>
  <c r="P31" i="98"/>
  <c r="L31" i="98"/>
  <c r="S30" i="98"/>
  <c r="R30" i="98"/>
  <c r="Q30" i="98"/>
  <c r="P30" i="98"/>
  <c r="O30" i="98"/>
  <c r="N30" i="98"/>
  <c r="L30" i="98" s="1"/>
  <c r="M30" i="98"/>
  <c r="K30" i="98"/>
  <c r="P27" i="98"/>
  <c r="L27" i="98"/>
  <c r="P26" i="98"/>
  <c r="L26" i="98"/>
  <c r="P25" i="98"/>
  <c r="L25" i="98" s="1"/>
  <c r="P24" i="98"/>
  <c r="L24" i="98"/>
  <c r="P23" i="98"/>
  <c r="L23" i="98"/>
  <c r="P22" i="98"/>
  <c r="L22" i="98"/>
  <c r="P21" i="98"/>
  <c r="L21" i="98"/>
  <c r="P20" i="98"/>
  <c r="L20" i="98" s="1"/>
  <c r="P19" i="98"/>
  <c r="L19" i="98"/>
  <c r="P18" i="98"/>
  <c r="L18" i="98"/>
  <c r="P17" i="98"/>
  <c r="L17" i="98"/>
  <c r="P16" i="98"/>
  <c r="L16" i="98" s="1"/>
  <c r="P15" i="98"/>
  <c r="L15" i="98"/>
  <c r="P14" i="98"/>
  <c r="L14" i="98"/>
  <c r="P13" i="98"/>
  <c r="L13" i="98"/>
  <c r="P12" i="98"/>
  <c r="L12" i="98"/>
  <c r="P11" i="98"/>
  <c r="L11" i="98" s="1"/>
  <c r="P10" i="98"/>
  <c r="L10" i="98"/>
  <c r="S9" i="98"/>
  <c r="R9" i="98"/>
  <c r="Q9" i="98"/>
  <c r="P9" i="98"/>
  <c r="O9" i="98"/>
  <c r="L9" i="98" s="1"/>
  <c r="N9" i="98"/>
  <c r="M9" i="98"/>
  <c r="K9" i="98"/>
  <c r="P128" i="97"/>
  <c r="L128" i="97"/>
  <c r="P127" i="97"/>
  <c r="L127" i="97"/>
  <c r="P126" i="97"/>
  <c r="L126" i="97"/>
  <c r="P125" i="97"/>
  <c r="L125" i="97" s="1"/>
  <c r="P124" i="97"/>
  <c r="L124" i="97" s="1"/>
  <c r="P123" i="97"/>
  <c r="L123" i="97"/>
  <c r="P122" i="97"/>
  <c r="L122" i="97" s="1"/>
  <c r="P121" i="97"/>
  <c r="L121" i="97" s="1"/>
  <c r="P120" i="97"/>
  <c r="L120" i="97"/>
  <c r="P119" i="97"/>
  <c r="L119" i="97"/>
  <c r="S118" i="97"/>
  <c r="R118" i="97"/>
  <c r="Q118" i="97"/>
  <c r="P118" i="97"/>
  <c r="O118" i="97"/>
  <c r="N118" i="97"/>
  <c r="M118" i="97"/>
  <c r="K118" i="97"/>
  <c r="P117" i="97"/>
  <c r="L117" i="97"/>
  <c r="P116" i="97"/>
  <c r="L116" i="97" s="1"/>
  <c r="S115" i="97"/>
  <c r="R115" i="97"/>
  <c r="Q115" i="97"/>
  <c r="P115" i="97"/>
  <c r="O115" i="97"/>
  <c r="N115" i="97"/>
  <c r="M115" i="97"/>
  <c r="L115" i="97"/>
  <c r="K115" i="97"/>
  <c r="P114" i="97"/>
  <c r="L114" i="97"/>
  <c r="P113" i="97"/>
  <c r="L113" i="97" s="1"/>
  <c r="P112" i="97"/>
  <c r="L112" i="97"/>
  <c r="S111" i="97"/>
  <c r="R111" i="97"/>
  <c r="Q111" i="97"/>
  <c r="O111" i="97"/>
  <c r="N111" i="97"/>
  <c r="M111" i="97"/>
  <c r="K111" i="97"/>
  <c r="P110" i="97"/>
  <c r="L110" i="97" s="1"/>
  <c r="P109" i="97"/>
  <c r="L109" i="97" s="1"/>
  <c r="S108" i="97"/>
  <c r="R108" i="97"/>
  <c r="Q108" i="97"/>
  <c r="P108" i="97"/>
  <c r="O108" i="97"/>
  <c r="N108" i="97"/>
  <c r="M108" i="97"/>
  <c r="K108" i="97"/>
  <c r="P107" i="97"/>
  <c r="L107" i="97"/>
  <c r="P106" i="97"/>
  <c r="L106" i="97" s="1"/>
  <c r="P105" i="97"/>
  <c r="L105" i="97" s="1"/>
  <c r="S104" i="97"/>
  <c r="R104" i="97"/>
  <c r="P104" i="97" s="1"/>
  <c r="Q104" i="97"/>
  <c r="O104" i="97"/>
  <c r="N104" i="97"/>
  <c r="M104" i="97"/>
  <c r="K104" i="97"/>
  <c r="P103" i="97"/>
  <c r="L103" i="97" s="1"/>
  <c r="P102" i="97"/>
  <c r="L102" i="97" s="1"/>
  <c r="P101" i="97"/>
  <c r="L101" i="97" s="1"/>
  <c r="P100" i="97"/>
  <c r="L100" i="97"/>
  <c r="S99" i="97"/>
  <c r="R99" i="97"/>
  <c r="Q99" i="97"/>
  <c r="P99" i="97" s="1"/>
  <c r="O99" i="97"/>
  <c r="N99" i="97"/>
  <c r="M99" i="97"/>
  <c r="K99" i="97"/>
  <c r="P98" i="97"/>
  <c r="L98" i="97"/>
  <c r="P97" i="97"/>
  <c r="L97" i="97"/>
  <c r="P96" i="97"/>
  <c r="L96" i="97" s="1"/>
  <c r="P95" i="97"/>
  <c r="L95" i="97"/>
  <c r="S94" i="97"/>
  <c r="R94" i="97"/>
  <c r="Q94" i="97"/>
  <c r="P94" i="97"/>
  <c r="O94" i="97"/>
  <c r="N94" i="97"/>
  <c r="M94" i="97"/>
  <c r="K94" i="97"/>
  <c r="P93" i="97"/>
  <c r="L93" i="97" s="1"/>
  <c r="P92" i="97"/>
  <c r="L92" i="97" s="1"/>
  <c r="P91" i="97"/>
  <c r="L91" i="97"/>
  <c r="P90" i="97"/>
  <c r="L90" i="97"/>
  <c r="S89" i="97"/>
  <c r="R89" i="97"/>
  <c r="Q89" i="97"/>
  <c r="P89" i="97" s="1"/>
  <c r="O89" i="97"/>
  <c r="N89" i="97"/>
  <c r="M89" i="97"/>
  <c r="K89" i="97"/>
  <c r="P88" i="97"/>
  <c r="L88" i="97" s="1"/>
  <c r="P87" i="97"/>
  <c r="L87" i="97"/>
  <c r="P86" i="97"/>
  <c r="L86" i="97"/>
  <c r="P85" i="97"/>
  <c r="L85" i="97"/>
  <c r="P84" i="97"/>
  <c r="L84" i="97" s="1"/>
  <c r="P83" i="97"/>
  <c r="L83" i="97" s="1"/>
  <c r="S82" i="97"/>
  <c r="R82" i="97"/>
  <c r="Q82" i="97"/>
  <c r="O82" i="97"/>
  <c r="N82" i="97"/>
  <c r="M82" i="97"/>
  <c r="K82" i="97"/>
  <c r="P81" i="97"/>
  <c r="L81" i="97"/>
  <c r="P80" i="97"/>
  <c r="L80" i="97" s="1"/>
  <c r="P79" i="97"/>
  <c r="L79" i="97"/>
  <c r="P78" i="97"/>
  <c r="L78" i="97" s="1"/>
  <c r="P77" i="97"/>
  <c r="L77" i="97"/>
  <c r="P76" i="97"/>
  <c r="L76" i="97" s="1"/>
  <c r="P75" i="97"/>
  <c r="L75" i="97" s="1"/>
  <c r="P74" i="97"/>
  <c r="L74" i="97" s="1"/>
  <c r="P73" i="97"/>
  <c r="L73" i="97"/>
  <c r="P72" i="97"/>
  <c r="L72" i="97"/>
  <c r="P71" i="97"/>
  <c r="L71" i="97"/>
  <c r="P70" i="97"/>
  <c r="L70" i="97" s="1"/>
  <c r="S69" i="97"/>
  <c r="R69" i="97"/>
  <c r="Q69" i="97"/>
  <c r="O69" i="97"/>
  <c r="N69" i="97"/>
  <c r="M69" i="97"/>
  <c r="K69" i="97"/>
  <c r="P68" i="97"/>
  <c r="L68" i="97"/>
  <c r="P67" i="97"/>
  <c r="L67" i="97"/>
  <c r="P66" i="97"/>
  <c r="L66" i="97" s="1"/>
  <c r="P65" i="97"/>
  <c r="L65" i="97" s="1"/>
  <c r="P64" i="97"/>
  <c r="L64" i="97"/>
  <c r="P63" i="97"/>
  <c r="L63" i="97"/>
  <c r="P62" i="97"/>
  <c r="L62" i="97"/>
  <c r="P61" i="97"/>
  <c r="L61" i="97"/>
  <c r="S60" i="97"/>
  <c r="R60" i="97"/>
  <c r="Q60" i="97"/>
  <c r="O60" i="97"/>
  <c r="N60" i="97"/>
  <c r="M60" i="97"/>
  <c r="K60" i="97"/>
  <c r="P59" i="97"/>
  <c r="L59" i="97"/>
  <c r="P58" i="97"/>
  <c r="L58" i="97" s="1"/>
  <c r="P57" i="97"/>
  <c r="L57" i="97"/>
  <c r="P56" i="97"/>
  <c r="L56" i="97"/>
  <c r="P55" i="97"/>
  <c r="L55" i="97"/>
  <c r="P54" i="97"/>
  <c r="L54" i="97" s="1"/>
  <c r="P53" i="97"/>
  <c r="L53" i="97"/>
  <c r="S52" i="97"/>
  <c r="R52" i="97"/>
  <c r="Q52" i="97"/>
  <c r="P52" i="97"/>
  <c r="O52" i="97"/>
  <c r="N52" i="97"/>
  <c r="M52" i="97"/>
  <c r="P51" i="97"/>
  <c r="L51" i="97" s="1"/>
  <c r="P50" i="97"/>
  <c r="L50" i="97"/>
  <c r="P49" i="97"/>
  <c r="L49" i="97"/>
  <c r="P48" i="97"/>
  <c r="L48" i="97" s="1"/>
  <c r="S47" i="97"/>
  <c r="R47" i="97"/>
  <c r="Q47" i="97"/>
  <c r="P47" i="97"/>
  <c r="L47" i="97" s="1"/>
  <c r="O47" i="97"/>
  <c r="N47" i="97"/>
  <c r="M47" i="97"/>
  <c r="P46" i="97"/>
  <c r="L46" i="97" s="1"/>
  <c r="P45" i="97"/>
  <c r="L45" i="97" s="1"/>
  <c r="P44" i="97"/>
  <c r="L44" i="97" s="1"/>
  <c r="P43" i="97"/>
  <c r="L43" i="97"/>
  <c r="P42" i="97"/>
  <c r="L42" i="97" s="1"/>
  <c r="P41" i="97"/>
  <c r="L41" i="97"/>
  <c r="P40" i="97"/>
  <c r="L40" i="97"/>
  <c r="P39" i="97"/>
  <c r="L39" i="97"/>
  <c r="P38" i="97"/>
  <c r="L38" i="97" s="1"/>
  <c r="P37" i="97"/>
  <c r="L37" i="97" s="1"/>
  <c r="P36" i="97"/>
  <c r="L36" i="97"/>
  <c r="P35" i="97"/>
  <c r="L35" i="97" s="1"/>
  <c r="P34" i="97"/>
  <c r="L34" i="97" s="1"/>
  <c r="P33" i="97"/>
  <c r="L33" i="97" s="1"/>
  <c r="P32" i="97"/>
  <c r="L32" i="97" s="1"/>
  <c r="P31" i="97"/>
  <c r="L31" i="97"/>
  <c r="P30" i="97"/>
  <c r="L30" i="97"/>
  <c r="P29" i="97"/>
  <c r="L29" i="97"/>
  <c r="P28" i="97"/>
  <c r="L28" i="97" s="1"/>
  <c r="P27" i="97"/>
  <c r="L27" i="97" s="1"/>
  <c r="P26" i="97"/>
  <c r="L26" i="97"/>
  <c r="P25" i="97"/>
  <c r="L25" i="97" s="1"/>
  <c r="P24" i="97"/>
  <c r="L24" i="97" s="1"/>
  <c r="P23" i="97"/>
  <c r="L23" i="97"/>
  <c r="S22" i="97"/>
  <c r="R22" i="97"/>
  <c r="Q22" i="97"/>
  <c r="P22" i="97"/>
  <c r="O22" i="97"/>
  <c r="N22" i="97"/>
  <c r="M22" i="97"/>
  <c r="L22" i="97" s="1"/>
  <c r="K22" i="97"/>
  <c r="P21" i="97"/>
  <c r="L21" i="97" s="1"/>
  <c r="P20" i="97"/>
  <c r="L20" i="97"/>
  <c r="P19" i="97"/>
  <c r="L19" i="97"/>
  <c r="S18" i="97"/>
  <c r="R18" i="97"/>
  <c r="Q18" i="97"/>
  <c r="P18" i="97"/>
  <c r="O18" i="97"/>
  <c r="N18" i="97"/>
  <c r="M18" i="97"/>
  <c r="L18" i="97"/>
  <c r="K18" i="97"/>
  <c r="P17" i="97"/>
  <c r="L17" i="97" s="1"/>
  <c r="S16" i="97"/>
  <c r="R16" i="97"/>
  <c r="Q16" i="97"/>
  <c r="P16" i="97" s="1"/>
  <c r="O16" i="97"/>
  <c r="N16" i="97"/>
  <c r="M16" i="97"/>
  <c r="K16" i="97"/>
  <c r="P14" i="97"/>
  <c r="L14" i="97"/>
  <c r="P13" i="97"/>
  <c r="L13" i="97"/>
  <c r="S12" i="97"/>
  <c r="R12" i="97"/>
  <c r="Q12" i="97"/>
  <c r="O12" i="97"/>
  <c r="N12" i="97"/>
  <c r="M12" i="97"/>
  <c r="K12" i="97"/>
  <c r="P11" i="97"/>
  <c r="L11" i="97" s="1"/>
  <c r="P10" i="97"/>
  <c r="L10" i="97" s="1"/>
  <c r="S9" i="97"/>
  <c r="R9" i="97"/>
  <c r="Q9" i="97"/>
  <c r="P9" i="97"/>
  <c r="O9" i="97"/>
  <c r="N9" i="97"/>
  <c r="M9" i="97"/>
  <c r="K9" i="97"/>
  <c r="S5" i="96"/>
  <c r="R5" i="96"/>
  <c r="Q5" i="96"/>
  <c r="P5" i="96"/>
  <c r="O5" i="96"/>
  <c r="N5" i="96"/>
  <c r="M5" i="96"/>
  <c r="L5" i="96"/>
  <c r="K5" i="96"/>
  <c r="J5" i="96"/>
  <c r="I5" i="96"/>
  <c r="H5" i="96"/>
  <c r="G5" i="96"/>
  <c r="F5" i="96"/>
  <c r="E5" i="96"/>
  <c r="D5" i="96"/>
  <c r="C5" i="96"/>
  <c r="O32" i="95"/>
  <c r="O31" i="95"/>
  <c r="O30" i="95"/>
  <c r="O29" i="95"/>
  <c r="O28" i="95"/>
  <c r="O27" i="95"/>
  <c r="O26" i="95"/>
  <c r="O25" i="95"/>
  <c r="O24" i="95"/>
  <c r="O23" i="95"/>
  <c r="O22" i="95"/>
  <c r="O21" i="95"/>
  <c r="O20" i="95"/>
  <c r="O19" i="95"/>
  <c r="O18" i="95"/>
  <c r="O17" i="95"/>
  <c r="O15" i="95"/>
  <c r="O14" i="95"/>
  <c r="R11" i="95"/>
  <c r="Q11" i="95"/>
  <c r="P11" i="95"/>
  <c r="O11" i="95"/>
  <c r="N11" i="95"/>
  <c r="M11" i="95"/>
  <c r="L11" i="95"/>
  <c r="K11" i="95"/>
  <c r="J11" i="95"/>
  <c r="O10" i="95"/>
  <c r="L118" i="97" l="1"/>
  <c r="P12" i="97"/>
  <c r="L12" i="97" s="1"/>
  <c r="M8" i="97"/>
  <c r="L104" i="97"/>
  <c r="L9" i="97"/>
  <c r="L8" i="97" s="1"/>
  <c r="L52" i="97"/>
  <c r="L94" i="97"/>
  <c r="Q8" i="97"/>
  <c r="P111" i="97"/>
  <c r="L111" i="97" s="1"/>
  <c r="S8" i="97"/>
  <c r="L16" i="97"/>
  <c r="P82" i="97"/>
  <c r="L82" i="97" s="1"/>
  <c r="P69" i="97"/>
  <c r="L69" i="97" s="1"/>
  <c r="L108" i="97"/>
  <c r="K8" i="97"/>
  <c r="N8" i="97"/>
  <c r="L99" i="97"/>
  <c r="L89" i="97"/>
  <c r="P60" i="97"/>
  <c r="L60" i="97" s="1"/>
  <c r="R8" i="97"/>
  <c r="L51" i="98"/>
  <c r="O8" i="97"/>
  <c r="Q72" i="98"/>
  <c r="P72" i="98" s="1"/>
  <c r="L72" i="98" s="1"/>
  <c r="P8" i="97" l="1"/>
  <c r="D81" i="90"/>
  <c r="C81" i="90"/>
  <c r="E31" i="90"/>
  <c r="D31" i="90"/>
  <c r="C31" i="90"/>
  <c r="E10" i="90"/>
  <c r="D10" i="90"/>
  <c r="C10" i="90"/>
  <c r="E7" i="90"/>
  <c r="D7" i="90"/>
  <c r="C7" i="90"/>
  <c r="C42" i="89"/>
  <c r="B42" i="89"/>
  <c r="C41" i="89"/>
  <c r="B41" i="89"/>
  <c r="C40" i="89"/>
  <c r="B40" i="89"/>
  <c r="C39" i="89"/>
  <c r="B39" i="89"/>
  <c r="C38" i="89"/>
  <c r="B38" i="89"/>
  <c r="C37" i="89"/>
  <c r="B37" i="89"/>
  <c r="C36" i="89"/>
  <c r="B36" i="89"/>
  <c r="C35" i="89"/>
  <c r="B35" i="89"/>
  <c r="C34" i="89"/>
  <c r="B34" i="89"/>
  <c r="C33" i="89"/>
  <c r="B33" i="89"/>
  <c r="C32" i="89"/>
  <c r="B32" i="89"/>
  <c r="C31" i="89"/>
  <c r="B31" i="89"/>
  <c r="B27" i="89" s="1"/>
  <c r="C30" i="89"/>
  <c r="C27" i="89" s="1"/>
  <c r="B30" i="89"/>
  <c r="C29" i="89"/>
  <c r="B29" i="89"/>
  <c r="C28" i="89"/>
  <c r="B28" i="89"/>
  <c r="G27" i="89"/>
  <c r="F27" i="89"/>
  <c r="E27" i="89"/>
  <c r="D27" i="89"/>
  <c r="C19" i="89"/>
  <c r="B19" i="89"/>
  <c r="C18" i="89"/>
  <c r="B18" i="89"/>
  <c r="C17" i="89"/>
  <c r="B17" i="89"/>
  <c r="C16" i="89"/>
  <c r="B16" i="89"/>
  <c r="C15" i="89"/>
  <c r="B15" i="89"/>
  <c r="C14" i="89"/>
  <c r="B14" i="89"/>
  <c r="C13" i="89"/>
  <c r="B13" i="89"/>
  <c r="C12" i="89"/>
  <c r="B12" i="89"/>
  <c r="C11" i="89"/>
  <c r="B11" i="89"/>
  <c r="C10" i="89"/>
  <c r="B10" i="89"/>
  <c r="C9" i="89"/>
  <c r="B9" i="89"/>
  <c r="C8" i="89"/>
  <c r="B8" i="89"/>
  <c r="B6" i="89" s="1"/>
  <c r="C7" i="89"/>
  <c r="C6" i="89" s="1"/>
  <c r="B7" i="89"/>
  <c r="I6" i="89"/>
  <c r="H6" i="89"/>
  <c r="G6" i="89"/>
  <c r="F6" i="89"/>
  <c r="E6" i="89"/>
  <c r="D6" i="89"/>
  <c r="F10" i="88"/>
  <c r="F9" i="88"/>
  <c r="F8" i="88"/>
  <c r="F7" i="88"/>
  <c r="F6" i="88"/>
  <c r="N97" i="87"/>
  <c r="H97" i="87"/>
  <c r="N96" i="87"/>
  <c r="H96" i="87"/>
  <c r="N95" i="87"/>
  <c r="H95" i="87"/>
  <c r="AK94" i="87"/>
  <c r="AJ94" i="87"/>
  <c r="AI94" i="87"/>
  <c r="AH94" i="87"/>
  <c r="AG94" i="87"/>
  <c r="AF94" i="87"/>
  <c r="AE94" i="87"/>
  <c r="AD94" i="87"/>
  <c r="AC94" i="87"/>
  <c r="AB94" i="87"/>
  <c r="AA94" i="87"/>
  <c r="Z94" i="87"/>
  <c r="Y94" i="87"/>
  <c r="X94" i="87"/>
  <c r="W94" i="87"/>
  <c r="V94" i="87"/>
  <c r="U94" i="87"/>
  <c r="S94" i="87"/>
  <c r="R94" i="87"/>
  <c r="Q94" i="87"/>
  <c r="P94" i="87"/>
  <c r="O94" i="87"/>
  <c r="M94" i="87"/>
  <c r="N94" i="87" s="1"/>
  <c r="L94" i="87"/>
  <c r="K94" i="87"/>
  <c r="J94" i="87"/>
  <c r="I94" i="87"/>
  <c r="G94" i="87"/>
  <c r="H94" i="87" s="1"/>
  <c r="F94" i="87"/>
  <c r="T94" i="87" s="1"/>
  <c r="E94" i="87"/>
  <c r="D94" i="87"/>
  <c r="C94" i="87"/>
  <c r="B94" i="87"/>
  <c r="H84" i="87"/>
  <c r="E84" i="87"/>
  <c r="H83" i="87"/>
  <c r="E83" i="87"/>
  <c r="H82" i="87"/>
  <c r="E82" i="87"/>
  <c r="H81" i="87"/>
  <c r="E81" i="87"/>
  <c r="H80" i="87"/>
  <c r="E80" i="87"/>
  <c r="H79" i="87"/>
  <c r="E79" i="87"/>
  <c r="H78" i="87"/>
  <c r="E78" i="87"/>
  <c r="H77" i="87"/>
  <c r="E77" i="87"/>
  <c r="H76" i="87"/>
  <c r="E76" i="87"/>
  <c r="H75" i="87"/>
  <c r="E75" i="87"/>
  <c r="H74" i="87"/>
  <c r="E74" i="87"/>
  <c r="H73" i="87"/>
  <c r="E73" i="87"/>
  <c r="H72" i="87"/>
  <c r="E72" i="87"/>
  <c r="H71" i="87"/>
  <c r="E71" i="87"/>
  <c r="H70" i="87"/>
  <c r="E70" i="87"/>
  <c r="H69" i="87"/>
  <c r="E69" i="87"/>
  <c r="H68" i="87"/>
  <c r="E68" i="87"/>
  <c r="H67" i="87"/>
  <c r="E67" i="87"/>
  <c r="H66" i="87"/>
  <c r="E66" i="87"/>
  <c r="H65" i="87"/>
  <c r="F65" i="87"/>
  <c r="E65" i="87"/>
  <c r="H64" i="87"/>
  <c r="F64" i="87"/>
  <c r="E64" i="87"/>
  <c r="H63" i="87"/>
  <c r="F63" i="87"/>
  <c r="E63" i="87"/>
  <c r="H62" i="87"/>
  <c r="F62" i="87"/>
  <c r="E62" i="87"/>
  <c r="H61" i="87"/>
  <c r="F61" i="87"/>
  <c r="E61" i="87"/>
  <c r="H60" i="87"/>
  <c r="F60" i="87"/>
  <c r="E60" i="87"/>
  <c r="H59" i="87"/>
  <c r="F59" i="87"/>
  <c r="E59" i="87"/>
  <c r="H58" i="87"/>
  <c r="F58" i="87"/>
  <c r="E58" i="87"/>
  <c r="H57" i="87"/>
  <c r="F57" i="87"/>
  <c r="E57" i="87"/>
  <c r="H56" i="87"/>
  <c r="F56" i="87"/>
  <c r="E56" i="87"/>
  <c r="H55" i="87"/>
  <c r="F55" i="87"/>
  <c r="F54" i="87" s="1"/>
  <c r="E55" i="87"/>
  <c r="Q54" i="87"/>
  <c r="P54" i="87"/>
  <c r="O54" i="87"/>
  <c r="N54" i="87"/>
  <c r="M54" i="87"/>
  <c r="L54" i="87"/>
  <c r="K54" i="87"/>
  <c r="K40" i="87" s="1"/>
  <c r="J54" i="87"/>
  <c r="J40" i="87" s="1"/>
  <c r="I54" i="87"/>
  <c r="I40" i="87" s="1"/>
  <c r="G54" i="87"/>
  <c r="H54" i="87" s="1"/>
  <c r="D54" i="87"/>
  <c r="E54" i="87" s="1"/>
  <c r="C54" i="87"/>
  <c r="B54" i="87"/>
  <c r="H53" i="87"/>
  <c r="F53" i="87"/>
  <c r="E53" i="87"/>
  <c r="H52" i="87"/>
  <c r="F52" i="87"/>
  <c r="E52" i="87"/>
  <c r="H51" i="87"/>
  <c r="F51" i="87"/>
  <c r="E51" i="87"/>
  <c r="H50" i="87"/>
  <c r="F50" i="87"/>
  <c r="E50" i="87"/>
  <c r="H49" i="87"/>
  <c r="F49" i="87"/>
  <c r="E49" i="87"/>
  <c r="H48" i="87"/>
  <c r="F48" i="87"/>
  <c r="E48" i="87"/>
  <c r="H47" i="87"/>
  <c r="F47" i="87"/>
  <c r="E47" i="87"/>
  <c r="H46" i="87"/>
  <c r="F46" i="87"/>
  <c r="E46" i="87"/>
  <c r="H45" i="87"/>
  <c r="F45" i="87"/>
  <c r="E45" i="87"/>
  <c r="H44" i="87"/>
  <c r="F44" i="87"/>
  <c r="E44" i="87"/>
  <c r="H43" i="87"/>
  <c r="F43" i="87"/>
  <c r="E43" i="87"/>
  <c r="H42" i="87"/>
  <c r="F42" i="87"/>
  <c r="F41" i="87" s="1"/>
  <c r="E42" i="87"/>
  <c r="Q41" i="87"/>
  <c r="Q40" i="87" s="1"/>
  <c r="P41" i="87"/>
  <c r="O41" i="87"/>
  <c r="N41" i="87"/>
  <c r="M41" i="87"/>
  <c r="L41" i="87"/>
  <c r="L40" i="87" s="1"/>
  <c r="K41" i="87"/>
  <c r="G41" i="87"/>
  <c r="G40" i="87" s="1"/>
  <c r="D41" i="87"/>
  <c r="D40" i="87" s="1"/>
  <c r="C41" i="87"/>
  <c r="C40" i="87" s="1"/>
  <c r="B41" i="87"/>
  <c r="B40" i="87" s="1"/>
  <c r="P40" i="87"/>
  <c r="O40" i="87"/>
  <c r="N40" i="87"/>
  <c r="M40" i="87"/>
  <c r="H31" i="87"/>
  <c r="E31" i="87"/>
  <c r="H30" i="87"/>
  <c r="E30" i="87"/>
  <c r="H29" i="87"/>
  <c r="E29" i="87"/>
  <c r="H28" i="87"/>
  <c r="E28" i="87"/>
  <c r="H26" i="87"/>
  <c r="E26" i="87"/>
  <c r="Q25" i="87"/>
  <c r="P25" i="87"/>
  <c r="M25" i="87"/>
  <c r="L25" i="87"/>
  <c r="K25" i="87"/>
  <c r="J25" i="87"/>
  <c r="I25" i="87"/>
  <c r="G25" i="87"/>
  <c r="H25" i="87" s="1"/>
  <c r="F25" i="87"/>
  <c r="D25" i="87"/>
  <c r="E25" i="87" s="1"/>
  <c r="C25" i="87"/>
  <c r="B25" i="87"/>
  <c r="H15" i="87"/>
  <c r="E15" i="87"/>
  <c r="H14" i="87"/>
  <c r="E14" i="87"/>
  <c r="Q13" i="87"/>
  <c r="P13" i="87"/>
  <c r="M13" i="87"/>
  <c r="L13" i="87"/>
  <c r="K13" i="87"/>
  <c r="J13" i="87"/>
  <c r="I13" i="87"/>
  <c r="G13" i="87"/>
  <c r="H13" i="87" s="1"/>
  <c r="F13" i="87"/>
  <c r="D13" i="87"/>
  <c r="E13" i="87" s="1"/>
  <c r="C13" i="87"/>
  <c r="B13" i="87"/>
  <c r="H12" i="87"/>
  <c r="E12" i="87"/>
  <c r="H11" i="87"/>
  <c r="E11" i="87"/>
  <c r="Q10" i="87"/>
  <c r="O10" i="87"/>
  <c r="N10" i="87"/>
  <c r="M10" i="87"/>
  <c r="L10" i="87"/>
  <c r="K10" i="87"/>
  <c r="J10" i="87"/>
  <c r="I10" i="87"/>
  <c r="G10" i="87"/>
  <c r="H10" i="87" s="1"/>
  <c r="F10" i="87"/>
  <c r="D10" i="87"/>
  <c r="E10" i="87" s="1"/>
  <c r="C10" i="87"/>
  <c r="C7" i="87" s="1"/>
  <c r="B10" i="87"/>
  <c r="B7" i="87" s="1"/>
  <c r="H9" i="87"/>
  <c r="E9" i="87"/>
  <c r="H8" i="87"/>
  <c r="E8" i="87"/>
  <c r="Q7" i="87"/>
  <c r="P7" i="87"/>
  <c r="O7" i="87"/>
  <c r="N7" i="87"/>
  <c r="M7" i="87"/>
  <c r="L7" i="87"/>
  <c r="K7" i="87"/>
  <c r="J7" i="87"/>
  <c r="I7" i="87"/>
  <c r="G7" i="87"/>
  <c r="H7" i="87" s="1"/>
  <c r="F7" i="87"/>
  <c r="D7" i="87"/>
  <c r="B42" i="86"/>
  <c r="B41" i="86"/>
  <c r="B40" i="86"/>
  <c r="B39" i="86"/>
  <c r="B38" i="86"/>
  <c r="B37" i="86"/>
  <c r="B36" i="86"/>
  <c r="J35" i="86"/>
  <c r="I35" i="86"/>
  <c r="H35" i="86"/>
  <c r="G35" i="86"/>
  <c r="F35" i="86"/>
  <c r="E35" i="86"/>
  <c r="D35" i="86"/>
  <c r="C35" i="86"/>
  <c r="B35" i="86"/>
  <c r="P26" i="86"/>
  <c r="O26" i="86"/>
  <c r="N26" i="86"/>
  <c r="M26" i="86"/>
  <c r="L26" i="86"/>
  <c r="K26" i="86"/>
  <c r="J26" i="86"/>
  <c r="J8" i="86" s="1"/>
  <c r="I26" i="86"/>
  <c r="I8" i="86" s="1"/>
  <c r="H26" i="86"/>
  <c r="H8" i="86" s="1"/>
  <c r="G26" i="86"/>
  <c r="G8" i="86" s="1"/>
  <c r="F26" i="86"/>
  <c r="F8" i="86" s="1"/>
  <c r="E26" i="86"/>
  <c r="E8" i="86" s="1"/>
  <c r="D26" i="86"/>
  <c r="C25" i="86"/>
  <c r="C24" i="86"/>
  <c r="C26" i="86" s="1"/>
  <c r="P23" i="86"/>
  <c r="O23" i="86"/>
  <c r="N23" i="86"/>
  <c r="M23" i="86"/>
  <c r="L23" i="86"/>
  <c r="K23" i="86"/>
  <c r="J23" i="86"/>
  <c r="I23" i="86"/>
  <c r="H23" i="86"/>
  <c r="G23" i="86"/>
  <c r="F23" i="86"/>
  <c r="E23" i="86"/>
  <c r="D23" i="86"/>
  <c r="C22" i="86"/>
  <c r="C21" i="86"/>
  <c r="C20" i="86"/>
  <c r="C19" i="86"/>
  <c r="C23" i="86" s="1"/>
  <c r="P18" i="86"/>
  <c r="O18" i="86"/>
  <c r="O8" i="86" s="1"/>
  <c r="N18" i="86"/>
  <c r="M18" i="86"/>
  <c r="L18" i="86"/>
  <c r="K18" i="86"/>
  <c r="J18" i="86"/>
  <c r="I18" i="86"/>
  <c r="H18" i="86"/>
  <c r="G18" i="86"/>
  <c r="F18" i="86"/>
  <c r="E18" i="86"/>
  <c r="D18" i="86"/>
  <c r="D8" i="86" s="1"/>
  <c r="C17" i="86"/>
  <c r="C16" i="86"/>
  <c r="C18" i="86" s="1"/>
  <c r="P15" i="86"/>
  <c r="O15" i="86"/>
  <c r="N15" i="86"/>
  <c r="N8" i="86" s="1"/>
  <c r="M15" i="86"/>
  <c r="M8" i="86" s="1"/>
  <c r="L15" i="86"/>
  <c r="L8" i="86" s="1"/>
  <c r="K15" i="86"/>
  <c r="K8" i="86" s="1"/>
  <c r="J15" i="86"/>
  <c r="I15" i="86"/>
  <c r="H15" i="86"/>
  <c r="G15" i="86"/>
  <c r="F15" i="86"/>
  <c r="E15" i="86"/>
  <c r="D15" i="86"/>
  <c r="C14" i="86"/>
  <c r="C13" i="86"/>
  <c r="C12" i="86"/>
  <c r="C11" i="86"/>
  <c r="C10" i="86"/>
  <c r="C9" i="86"/>
  <c r="C15" i="86" s="1"/>
  <c r="P8" i="86"/>
  <c r="C9" i="85"/>
  <c r="B9" i="85"/>
  <c r="C8" i="85"/>
  <c r="B8" i="85"/>
  <c r="B7" i="85"/>
  <c r="C6" i="85"/>
  <c r="B6" i="85"/>
  <c r="C5" i="85"/>
  <c r="B5" i="85"/>
  <c r="V34" i="84"/>
  <c r="S34" i="84"/>
  <c r="P34" i="84"/>
  <c r="M34" i="84"/>
  <c r="J34" i="84"/>
  <c r="G34" i="84"/>
  <c r="F34" i="84"/>
  <c r="E34" i="84"/>
  <c r="D34" i="84"/>
  <c r="S33" i="84"/>
  <c r="P33" i="84"/>
  <c r="M33" i="84"/>
  <c r="J33" i="84"/>
  <c r="G33" i="84"/>
  <c r="D33" i="84" s="1"/>
  <c r="F33" i="84"/>
  <c r="E33" i="84"/>
  <c r="F32" i="84"/>
  <c r="E32" i="84"/>
  <c r="D32" i="84"/>
  <c r="F31" i="84"/>
  <c r="E31" i="84"/>
  <c r="D31" i="84"/>
  <c r="S28" i="84"/>
  <c r="P28" i="84"/>
  <c r="M28" i="84"/>
  <c r="J28" i="84"/>
  <c r="G28" i="84"/>
  <c r="F28" i="84"/>
  <c r="E28" i="84"/>
  <c r="D28" i="84"/>
  <c r="S27" i="84"/>
  <c r="P27" i="84"/>
  <c r="M27" i="84"/>
  <c r="J27" i="84"/>
  <c r="D27" i="84" s="1"/>
  <c r="G27" i="84"/>
  <c r="F27" i="84"/>
  <c r="E27" i="84"/>
  <c r="F26" i="84"/>
  <c r="E26" i="84"/>
  <c r="D26" i="84"/>
  <c r="F25" i="84"/>
  <c r="E25" i="84"/>
  <c r="D25" i="84"/>
  <c r="V22" i="84"/>
  <c r="S22" i="84"/>
  <c r="P22" i="84"/>
  <c r="M22" i="84"/>
  <c r="J22" i="84"/>
  <c r="G22" i="84"/>
  <c r="D22" i="84" s="1"/>
  <c r="E22" i="84"/>
  <c r="V21" i="84"/>
  <c r="S21" i="84"/>
  <c r="P21" i="84"/>
  <c r="M21" i="84"/>
  <c r="J21" i="84"/>
  <c r="G21" i="84"/>
  <c r="E21" i="84"/>
  <c r="D21" i="84"/>
  <c r="F20" i="84"/>
  <c r="E20" i="84"/>
  <c r="D20" i="84"/>
  <c r="F19" i="84"/>
  <c r="E19" i="84"/>
  <c r="D19" i="84"/>
  <c r="V16" i="84"/>
  <c r="S16" i="84"/>
  <c r="P16" i="84"/>
  <c r="M16" i="84"/>
  <c r="D16" i="84" s="1"/>
  <c r="J16" i="84"/>
  <c r="G16" i="84"/>
  <c r="F16" i="84"/>
  <c r="E16" i="84"/>
  <c r="V15" i="84"/>
  <c r="S15" i="84"/>
  <c r="P15" i="84"/>
  <c r="M15" i="84"/>
  <c r="J15" i="84"/>
  <c r="G15" i="84"/>
  <c r="F15" i="84"/>
  <c r="E15" i="84"/>
  <c r="D15" i="84"/>
  <c r="F14" i="84"/>
  <c r="E14" i="84"/>
  <c r="D14" i="84"/>
  <c r="F13" i="84"/>
  <c r="E13" i="84"/>
  <c r="D13" i="84"/>
  <c r="V10" i="84"/>
  <c r="S10" i="84"/>
  <c r="P10" i="84"/>
  <c r="M10" i="84"/>
  <c r="J10" i="84"/>
  <c r="G10" i="84"/>
  <c r="F10" i="84"/>
  <c r="E10" i="84"/>
  <c r="D10" i="84"/>
  <c r="V9" i="84"/>
  <c r="S9" i="84"/>
  <c r="P9" i="84"/>
  <c r="M9" i="84"/>
  <c r="J9" i="84"/>
  <c r="G9" i="84"/>
  <c r="D9" i="84" s="1"/>
  <c r="F9" i="84"/>
  <c r="E9" i="84"/>
  <c r="H29" i="83"/>
  <c r="E29" i="83"/>
  <c r="B29" i="83"/>
  <c r="H28" i="83"/>
  <c r="E28" i="83"/>
  <c r="B28" i="83"/>
  <c r="H27" i="83"/>
  <c r="E27" i="83"/>
  <c r="B27" i="83"/>
  <c r="H26" i="83"/>
  <c r="E26" i="83"/>
  <c r="B26" i="83"/>
  <c r="B24" i="83" s="1"/>
  <c r="H25" i="83"/>
  <c r="H24" i="83" s="1"/>
  <c r="E25" i="83"/>
  <c r="E24" i="83" s="1"/>
  <c r="B25" i="83"/>
  <c r="J24" i="83"/>
  <c r="I24" i="83"/>
  <c r="G24" i="83"/>
  <c r="F24" i="83"/>
  <c r="D24" i="83"/>
  <c r="C24" i="83"/>
  <c r="H19" i="83"/>
  <c r="E19" i="83"/>
  <c r="B19" i="83"/>
  <c r="H18" i="83"/>
  <c r="E18" i="83"/>
  <c r="B18" i="83"/>
  <c r="H17" i="83"/>
  <c r="E17" i="83"/>
  <c r="B17" i="83"/>
  <c r="H16" i="83"/>
  <c r="B16" i="83"/>
  <c r="H15" i="83"/>
  <c r="E15" i="83"/>
  <c r="B15" i="83"/>
  <c r="H14" i="83"/>
  <c r="E14" i="83"/>
  <c r="B14" i="83"/>
  <c r="H13" i="83"/>
  <c r="E13" i="83"/>
  <c r="B13" i="83"/>
  <c r="H12" i="83"/>
  <c r="E12" i="83"/>
  <c r="B12" i="83"/>
  <c r="H11" i="83"/>
  <c r="H8" i="83" s="1"/>
  <c r="E11" i="83"/>
  <c r="E8" i="83" s="1"/>
  <c r="B11" i="83"/>
  <c r="B8" i="83" s="1"/>
  <c r="H10" i="83"/>
  <c r="E10" i="83"/>
  <c r="B10" i="83"/>
  <c r="H9" i="83"/>
  <c r="E9" i="83"/>
  <c r="B9" i="83"/>
  <c r="J8" i="83"/>
  <c r="I8" i="83"/>
  <c r="G8" i="83"/>
  <c r="F8" i="83"/>
  <c r="D8" i="83"/>
  <c r="C8" i="83"/>
  <c r="F40" i="87" l="1"/>
  <c r="E40" i="87"/>
  <c r="H40" i="87"/>
  <c r="C8" i="86"/>
  <c r="E7" i="87"/>
  <c r="E41" i="87"/>
  <c r="H41" i="87"/>
  <c r="C9" i="81" l="1"/>
  <c r="B9" i="81"/>
  <c r="I33" i="80"/>
  <c r="G33" i="80"/>
  <c r="H32" i="80"/>
  <c r="L32" i="80" s="1"/>
  <c r="G32" i="80"/>
  <c r="K32" i="80" s="1"/>
  <c r="L31" i="80"/>
  <c r="K31" i="80"/>
  <c r="L30" i="80"/>
  <c r="K30" i="80"/>
  <c r="J29" i="80"/>
  <c r="I29" i="80"/>
  <c r="H29" i="80"/>
  <c r="G29" i="80"/>
  <c r="L26" i="80"/>
  <c r="K26" i="80"/>
  <c r="J26" i="80"/>
  <c r="H26" i="80"/>
  <c r="G26" i="80"/>
  <c r="L25" i="80"/>
  <c r="K25" i="80"/>
  <c r="U24" i="80"/>
  <c r="T24" i="80"/>
  <c r="L24" i="80"/>
  <c r="K24" i="80"/>
  <c r="U23" i="80"/>
  <c r="T23" i="80"/>
  <c r="J23" i="80"/>
  <c r="I23" i="80"/>
  <c r="H23" i="80"/>
  <c r="G23" i="80"/>
  <c r="U22" i="80"/>
  <c r="T22" i="80"/>
  <c r="U20" i="80"/>
  <c r="T20" i="80"/>
  <c r="J20" i="80"/>
  <c r="L20" i="80" s="1"/>
  <c r="I20" i="80"/>
  <c r="K20" i="80" s="1"/>
  <c r="H20" i="80"/>
  <c r="G20" i="80"/>
  <c r="U19" i="80"/>
  <c r="T19" i="80"/>
  <c r="L19" i="80"/>
  <c r="K19" i="80"/>
  <c r="J17" i="80"/>
  <c r="L17" i="80" s="1"/>
  <c r="I17" i="80"/>
  <c r="K17" i="80" s="1"/>
  <c r="G17" i="80"/>
  <c r="U16" i="80"/>
  <c r="T16" i="80"/>
  <c r="L16" i="80"/>
  <c r="K16" i="80"/>
  <c r="U15" i="80"/>
  <c r="T15" i="80"/>
  <c r="L15" i="80"/>
  <c r="K15" i="80"/>
  <c r="U14" i="80"/>
  <c r="T14" i="80"/>
  <c r="J14" i="80"/>
  <c r="I14" i="80"/>
  <c r="H14" i="80"/>
  <c r="G14" i="80"/>
  <c r="U12" i="80"/>
  <c r="T12" i="80"/>
  <c r="U11" i="80"/>
  <c r="T11" i="80"/>
  <c r="L11" i="80"/>
  <c r="K11" i="80"/>
  <c r="J11" i="80"/>
  <c r="I11" i="80"/>
  <c r="H11" i="80"/>
  <c r="G11" i="80"/>
  <c r="U10" i="80"/>
  <c r="T10" i="80"/>
  <c r="L9" i="80"/>
  <c r="K9" i="80"/>
  <c r="U8" i="80"/>
  <c r="T8" i="80"/>
  <c r="J8" i="80"/>
  <c r="L8" i="80" s="1"/>
  <c r="I8" i="80"/>
  <c r="K8" i="80" s="1"/>
  <c r="U7" i="80"/>
  <c r="T7" i="80"/>
  <c r="L7" i="80"/>
  <c r="K7" i="80"/>
  <c r="U6" i="80"/>
  <c r="T6" i="80"/>
  <c r="L6" i="80"/>
  <c r="K6" i="80"/>
  <c r="D41" i="79"/>
  <c r="C30" i="79"/>
  <c r="C29" i="79"/>
  <c r="C28" i="79"/>
  <c r="C27" i="79"/>
  <c r="C26" i="79"/>
  <c r="C25" i="79"/>
  <c r="C24" i="79"/>
  <c r="C23" i="79"/>
  <c r="C22" i="79"/>
  <c r="C21" i="79"/>
  <c r="C20" i="79"/>
  <c r="C19" i="79"/>
  <c r="C18" i="79"/>
  <c r="C17" i="79"/>
  <c r="C16" i="79"/>
  <c r="C15" i="79"/>
  <c r="C14" i="79"/>
  <c r="C13" i="79"/>
  <c r="C12" i="79"/>
  <c r="C11" i="79"/>
  <c r="C10" i="79"/>
  <c r="C9" i="79"/>
  <c r="C8" i="79"/>
  <c r="C6" i="79" s="1"/>
  <c r="C7" i="79"/>
  <c r="N6" i="79"/>
  <c r="M6" i="79"/>
  <c r="L6" i="79"/>
  <c r="K6" i="79"/>
  <c r="J6" i="79"/>
  <c r="I6" i="79"/>
  <c r="H6" i="79"/>
  <c r="G6" i="79"/>
  <c r="F6" i="79"/>
  <c r="E6" i="79"/>
  <c r="B7" i="78"/>
  <c r="B6" i="78"/>
  <c r="B4" i="78"/>
  <c r="C34" i="77"/>
  <c r="B34" i="77"/>
  <c r="C33" i="77"/>
  <c r="B33" i="77" s="1"/>
  <c r="C32" i="77"/>
  <c r="B32" i="77"/>
  <c r="C31" i="77"/>
  <c r="B31" i="77"/>
  <c r="C30" i="77"/>
  <c r="B30" i="77"/>
  <c r="C29" i="77"/>
  <c r="B29" i="77" s="1"/>
  <c r="C28" i="77"/>
  <c r="B28" i="77"/>
  <c r="C27" i="77"/>
  <c r="B27" i="77"/>
  <c r="N26" i="77"/>
  <c r="C26" i="77"/>
  <c r="O25" i="77"/>
  <c r="N25" i="77"/>
  <c r="M25" i="77"/>
  <c r="L25" i="77"/>
  <c r="K25" i="77"/>
  <c r="J25" i="77"/>
  <c r="I25" i="77"/>
  <c r="H25" i="77"/>
  <c r="G25" i="77"/>
  <c r="F25" i="77"/>
  <c r="E25" i="77"/>
  <c r="C25" i="77" s="1"/>
  <c r="B25" i="77" s="1"/>
  <c r="D25" i="77"/>
  <c r="N24" i="77"/>
  <c r="E6" i="77"/>
  <c r="D6" i="77"/>
  <c r="C6" i="77"/>
  <c r="B6" i="77"/>
  <c r="J16" i="76"/>
  <c r="J15" i="76"/>
  <c r="J14" i="76"/>
  <c r="J13" i="76"/>
  <c r="J12" i="76"/>
  <c r="J11" i="76"/>
  <c r="J10" i="76"/>
  <c r="J9" i="76"/>
  <c r="J8" i="76"/>
  <c r="J7" i="76" s="1"/>
  <c r="M7" i="76"/>
  <c r="L7" i="76"/>
  <c r="K7" i="76"/>
  <c r="I7" i="76"/>
  <c r="H7" i="76"/>
  <c r="G7" i="76"/>
  <c r="F7" i="76"/>
  <c r="E7" i="76"/>
  <c r="D7" i="76"/>
  <c r="C7" i="76"/>
  <c r="B7" i="76" s="1"/>
  <c r="Q23" i="75"/>
  <c r="K23" i="75"/>
  <c r="Q22" i="75"/>
  <c r="K22" i="75"/>
  <c r="Q21" i="75"/>
  <c r="K21" i="75"/>
  <c r="Q20" i="75"/>
  <c r="K20" i="75"/>
  <c r="Q19" i="75"/>
  <c r="K19" i="75"/>
  <c r="Q18" i="75"/>
  <c r="K18" i="75"/>
  <c r="Q17" i="75"/>
  <c r="K17" i="75"/>
  <c r="Q16" i="75"/>
  <c r="K16" i="75"/>
  <c r="Q15" i="75"/>
  <c r="K15" i="75"/>
  <c r="Q14" i="75"/>
  <c r="K14" i="75"/>
  <c r="Q13" i="75"/>
  <c r="K13" i="75"/>
  <c r="Q12" i="75"/>
  <c r="Q11" i="75" s="1"/>
  <c r="K12" i="75"/>
  <c r="K11" i="75" s="1"/>
  <c r="S11" i="75"/>
  <c r="R11" i="75"/>
  <c r="P11" i="75"/>
  <c r="O11" i="75"/>
  <c r="N11" i="75"/>
  <c r="M11" i="75"/>
  <c r="L11" i="75"/>
  <c r="J11" i="75"/>
  <c r="I11" i="75"/>
  <c r="G11" i="75"/>
  <c r="F11" i="75"/>
  <c r="D11" i="75"/>
  <c r="C11" i="75"/>
  <c r="B11" i="75"/>
  <c r="C33" i="74" l="1"/>
  <c r="C9" i="74"/>
  <c r="B7" i="72"/>
  <c r="B6" i="72"/>
  <c r="B5" i="72"/>
  <c r="B17" i="71"/>
  <c r="B16" i="71"/>
  <c r="B15" i="71"/>
  <c r="B14" i="71"/>
  <c r="B13" i="71"/>
  <c r="B12" i="71"/>
  <c r="B11" i="71"/>
  <c r="B10" i="71"/>
  <c r="B9" i="71"/>
  <c r="B8" i="71"/>
  <c r="B7" i="71"/>
  <c r="B6" i="71"/>
  <c r="B5" i="71"/>
  <c r="B4" i="71" s="1"/>
  <c r="P4" i="71"/>
  <c r="O4" i="71"/>
  <c r="N4" i="71"/>
  <c r="M4" i="71"/>
  <c r="L4" i="71"/>
  <c r="K4" i="71"/>
  <c r="J4" i="71"/>
  <c r="I4" i="71"/>
  <c r="H4" i="71"/>
  <c r="G4" i="71"/>
  <c r="F4" i="71"/>
  <c r="E4" i="71"/>
  <c r="D4" i="71"/>
  <c r="C4" i="71"/>
  <c r="B17" i="70"/>
  <c r="B16" i="70"/>
  <c r="B15" i="70"/>
  <c r="B14" i="70"/>
  <c r="B13" i="70"/>
  <c r="B12" i="70"/>
  <c r="B11" i="70"/>
  <c r="B10" i="70"/>
  <c r="B9" i="70"/>
  <c r="B8" i="70"/>
  <c r="B7" i="70"/>
  <c r="B6" i="70"/>
  <c r="B5" i="70"/>
  <c r="B4" i="70" s="1"/>
  <c r="N4" i="70"/>
  <c r="M4" i="70"/>
  <c r="L4" i="70"/>
  <c r="K4" i="70"/>
  <c r="J4" i="70"/>
  <c r="I4" i="70"/>
  <c r="H4" i="70"/>
  <c r="G4" i="70"/>
  <c r="F4" i="70"/>
  <c r="E4" i="70"/>
  <c r="D4" i="70"/>
  <c r="C4" i="70"/>
  <c r="L8" i="69"/>
  <c r="H8" i="69"/>
  <c r="F8" i="69"/>
  <c r="D8" i="69"/>
  <c r="B8" i="69"/>
  <c r="B18" i="65"/>
  <c r="B17" i="65"/>
  <c r="B16" i="65"/>
  <c r="B15" i="65"/>
  <c r="B14" i="65"/>
  <c r="B13" i="65"/>
  <c r="B12" i="65"/>
  <c r="B11" i="65"/>
  <c r="B5" i="65" s="1"/>
  <c r="B10" i="65"/>
  <c r="B9" i="65"/>
  <c r="B8" i="65"/>
  <c r="B7" i="65"/>
  <c r="B6" i="65"/>
  <c r="D5" i="65"/>
  <c r="C5" i="65"/>
  <c r="G5" i="64"/>
  <c r="F5" i="64"/>
  <c r="E5" i="64"/>
  <c r="D5" i="64"/>
  <c r="C5" i="64"/>
  <c r="B5" i="64"/>
  <c r="H7" i="62"/>
  <c r="E7" i="62"/>
  <c r="D7" i="62"/>
  <c r="C7" i="62"/>
  <c r="B7" i="62" s="1"/>
  <c r="H5" i="62"/>
  <c r="E5" i="62"/>
  <c r="B5" i="62"/>
  <c r="O9" i="61"/>
  <c r="N9" i="61"/>
  <c r="M9" i="61"/>
  <c r="L9" i="61"/>
  <c r="K9" i="61"/>
  <c r="J9" i="61"/>
  <c r="I9" i="61"/>
  <c r="H9" i="61"/>
  <c r="G9" i="61"/>
  <c r="F9" i="61"/>
  <c r="E9" i="61"/>
  <c r="D9" i="61"/>
  <c r="C9" i="61"/>
  <c r="B9" i="61"/>
  <c r="K5" i="56" l="1"/>
  <c r="J5" i="56"/>
  <c r="N10" i="52"/>
  <c r="C7" i="49"/>
  <c r="C22" i="48"/>
  <c r="C21" i="48"/>
  <c r="C20" i="48"/>
  <c r="C19" i="48"/>
  <c r="C18" i="48"/>
  <c r="C17" i="48"/>
  <c r="C16" i="48"/>
  <c r="C15" i="48"/>
  <c r="C14" i="48"/>
  <c r="C13" i="48"/>
  <c r="C12" i="48"/>
  <c r="C11" i="48"/>
  <c r="F10" i="48"/>
  <c r="E10" i="48"/>
  <c r="D10" i="48"/>
  <c r="C10" i="48"/>
  <c r="B10" i="48"/>
  <c r="G20" i="47"/>
  <c r="G19" i="47"/>
  <c r="G18" i="47"/>
  <c r="G17" i="47"/>
  <c r="G16" i="47"/>
  <c r="G15" i="47"/>
  <c r="G14" i="47"/>
  <c r="G13" i="47"/>
  <c r="G12" i="47"/>
  <c r="G11" i="47"/>
  <c r="G10" i="47"/>
  <c r="G9" i="47"/>
  <c r="G8" i="47"/>
  <c r="G7" i="47"/>
  <c r="G6" i="47"/>
  <c r="G5" i="47"/>
  <c r="G4" i="47"/>
  <c r="M36" i="40"/>
  <c r="L36" i="40"/>
  <c r="K36" i="40"/>
  <c r="J36" i="40"/>
  <c r="I36" i="40"/>
  <c r="H36" i="40"/>
  <c r="G36" i="40"/>
  <c r="F36" i="40"/>
  <c r="E36" i="40"/>
  <c r="D36" i="40"/>
  <c r="C36" i="40"/>
  <c r="B36" i="40"/>
  <c r="M16" i="40"/>
  <c r="M10" i="40" s="1"/>
  <c r="L16" i="40"/>
  <c r="L10" i="40" s="1"/>
  <c r="K16" i="40"/>
  <c r="K10" i="40" s="1"/>
  <c r="J16" i="40"/>
  <c r="J10" i="40" s="1"/>
  <c r="I16" i="40"/>
  <c r="I10" i="40" s="1"/>
  <c r="H16" i="40"/>
  <c r="H10" i="40" s="1"/>
  <c r="G16" i="40"/>
  <c r="F16" i="40"/>
  <c r="F10" i="40" s="1"/>
  <c r="E16" i="40"/>
  <c r="E10" i="40" s="1"/>
  <c r="D16" i="40"/>
  <c r="C16" i="40"/>
  <c r="B16" i="40"/>
  <c r="G10" i="40"/>
  <c r="D10" i="40"/>
  <c r="C10" i="40"/>
  <c r="B10" i="40"/>
  <c r="F20" i="38" l="1"/>
  <c r="C20" i="38"/>
  <c r="F19" i="38"/>
  <c r="C19" i="38" s="1"/>
  <c r="F18" i="38"/>
  <c r="C18" i="38"/>
  <c r="F17" i="38"/>
  <c r="C17" i="38" s="1"/>
  <c r="F16" i="38"/>
  <c r="C16" i="38"/>
  <c r="K15" i="38"/>
  <c r="K14" i="38" s="1"/>
  <c r="J15" i="38"/>
  <c r="J14" i="38" s="1"/>
  <c r="I15" i="38"/>
  <c r="I14" i="38" s="1"/>
  <c r="H15" i="38"/>
  <c r="H14" i="38" s="1"/>
  <c r="G15" i="38"/>
  <c r="G14" i="38" s="1"/>
  <c r="F14" i="38" s="1"/>
  <c r="F15" i="38"/>
  <c r="E15" i="38"/>
  <c r="E14" i="38" s="1"/>
  <c r="D15" i="38"/>
  <c r="C15" i="38" s="1"/>
  <c r="F13" i="38"/>
  <c r="C13" i="38"/>
  <c r="F12" i="38"/>
  <c r="C12" i="38"/>
  <c r="F11" i="38"/>
  <c r="C11" i="38"/>
  <c r="F10" i="38"/>
  <c r="C10" i="38"/>
  <c r="F9" i="38"/>
  <c r="C9" i="38"/>
  <c r="K8" i="38"/>
  <c r="J8" i="38"/>
  <c r="I8" i="38"/>
  <c r="H8" i="38"/>
  <c r="G8" i="38"/>
  <c r="F8" i="38"/>
  <c r="E8" i="38"/>
  <c r="D8" i="38"/>
  <c r="D7" i="38" s="1"/>
  <c r="C7" i="38" s="1"/>
  <c r="C8" i="38"/>
  <c r="K7" i="38"/>
  <c r="J7" i="38"/>
  <c r="I7" i="38"/>
  <c r="H7" i="38"/>
  <c r="G7" i="38"/>
  <c r="F7" i="38"/>
  <c r="E7" i="38"/>
  <c r="D14" i="37"/>
  <c r="D13" i="37"/>
  <c r="D12" i="37"/>
  <c r="D11" i="37"/>
  <c r="D10" i="37"/>
  <c r="D9" i="37"/>
  <c r="C8" i="37"/>
  <c r="D8" i="37" s="1"/>
  <c r="B8" i="37"/>
  <c r="C7" i="37"/>
  <c r="D7" i="37" s="1"/>
  <c r="B7" i="37"/>
  <c r="C6" i="37"/>
  <c r="D6" i="37" s="1"/>
  <c r="B6" i="37"/>
  <c r="H8" i="36"/>
  <c r="B8" i="36"/>
  <c r="T47" i="29"/>
  <c r="P47" i="29"/>
  <c r="O47" i="29"/>
  <c r="N47" i="29"/>
  <c r="J47" i="29"/>
  <c r="G47" i="29"/>
  <c r="K47" i="29" s="1"/>
  <c r="T46" i="29"/>
  <c r="M46" i="29"/>
  <c r="M47" i="29" s="1"/>
  <c r="Q47" i="29" s="1"/>
  <c r="U47" i="29" s="1"/>
  <c r="K46" i="29"/>
  <c r="J46" i="29"/>
  <c r="G46" i="29"/>
  <c r="T45" i="29"/>
  <c r="O45" i="29"/>
  <c r="M45" i="29"/>
  <c r="Q45" i="29" s="1"/>
  <c r="U45" i="29" s="1"/>
  <c r="K45" i="29"/>
  <c r="J45" i="29"/>
  <c r="G45" i="29"/>
  <c r="T44" i="29"/>
  <c r="P44" i="29"/>
  <c r="O44" i="29"/>
  <c r="N44" i="29"/>
  <c r="M44" i="29"/>
  <c r="Q44" i="29" s="1"/>
  <c r="U44" i="29" s="1"/>
  <c r="K44" i="29"/>
  <c r="J44" i="29"/>
  <c r="G44" i="29"/>
  <c r="U43" i="29"/>
  <c r="T43" i="29"/>
  <c r="Q43" i="29"/>
  <c r="J43" i="29"/>
  <c r="G43" i="29"/>
  <c r="K43" i="29" s="1"/>
  <c r="T42" i="29"/>
  <c r="Q42" i="29"/>
  <c r="U42" i="29" s="1"/>
  <c r="J42" i="29"/>
  <c r="G42" i="29"/>
  <c r="K42" i="29" s="1"/>
  <c r="T41" i="29"/>
  <c r="P41" i="29"/>
  <c r="Q41" i="29" s="1"/>
  <c r="U41" i="29" s="1"/>
  <c r="O41" i="29"/>
  <c r="N41" i="29"/>
  <c r="M41" i="29"/>
  <c r="J41" i="29"/>
  <c r="G41" i="29"/>
  <c r="K41" i="29" s="1"/>
  <c r="T40" i="29"/>
  <c r="U40" i="29" s="1"/>
  <c r="Q40" i="29"/>
  <c r="J40" i="29"/>
  <c r="G40" i="29"/>
  <c r="K40" i="29" s="1"/>
  <c r="T39" i="29"/>
  <c r="T6" i="29" s="1"/>
  <c r="Q39" i="29"/>
  <c r="U39" i="29" s="1"/>
  <c r="J39" i="29"/>
  <c r="G39" i="29"/>
  <c r="K39" i="29" s="1"/>
  <c r="T38" i="29"/>
  <c r="Q38" i="29"/>
  <c r="M38" i="29"/>
  <c r="J38" i="29"/>
  <c r="G38" i="29"/>
  <c r="K38" i="29" s="1"/>
  <c r="U37" i="29"/>
  <c r="T37" i="29"/>
  <c r="Q37" i="29"/>
  <c r="J37" i="29"/>
  <c r="G37" i="29"/>
  <c r="K37" i="29" s="1"/>
  <c r="T36" i="29"/>
  <c r="Q36" i="29"/>
  <c r="U36" i="29" s="1"/>
  <c r="J36" i="29"/>
  <c r="K36" i="29" s="1"/>
  <c r="G36" i="29"/>
  <c r="T35" i="29"/>
  <c r="P35" i="29"/>
  <c r="N35" i="29"/>
  <c r="Q35" i="29" s="1"/>
  <c r="U35" i="29" s="1"/>
  <c r="K35" i="29"/>
  <c r="J35" i="29"/>
  <c r="G35" i="29"/>
  <c r="T34" i="29"/>
  <c r="O34" i="29"/>
  <c r="M34" i="29"/>
  <c r="Q34" i="29" s="1"/>
  <c r="U34" i="29" s="1"/>
  <c r="J34" i="29"/>
  <c r="G34" i="29"/>
  <c r="K34" i="29" s="1"/>
  <c r="T33" i="29"/>
  <c r="Q33" i="29"/>
  <c r="U33" i="29" s="1"/>
  <c r="O33" i="29"/>
  <c r="O35" i="29" s="1"/>
  <c r="M33" i="29"/>
  <c r="J33" i="29"/>
  <c r="G33" i="29"/>
  <c r="K33" i="29" s="1"/>
  <c r="T32" i="29"/>
  <c r="P32" i="29"/>
  <c r="O32" i="29"/>
  <c r="N32" i="29"/>
  <c r="M32" i="29"/>
  <c r="Q32" i="29" s="1"/>
  <c r="U32" i="29" s="1"/>
  <c r="J32" i="29"/>
  <c r="G32" i="29"/>
  <c r="K32" i="29" s="1"/>
  <c r="T31" i="29"/>
  <c r="Q31" i="29"/>
  <c r="U31" i="29" s="1"/>
  <c r="M31" i="29"/>
  <c r="J31" i="29"/>
  <c r="G31" i="29"/>
  <c r="K31" i="29" s="1"/>
  <c r="T30" i="29"/>
  <c r="M30" i="29"/>
  <c r="Q30" i="29" s="1"/>
  <c r="U30" i="29" s="1"/>
  <c r="J30" i="29"/>
  <c r="G30" i="29"/>
  <c r="K30" i="29" s="1"/>
  <c r="T29" i="29"/>
  <c r="P29" i="29"/>
  <c r="O29" i="29"/>
  <c r="N29" i="29"/>
  <c r="K29" i="29"/>
  <c r="J29" i="29"/>
  <c r="G29" i="29"/>
  <c r="T28" i="29"/>
  <c r="M28" i="29"/>
  <c r="Q28" i="29" s="1"/>
  <c r="U28" i="29" s="1"/>
  <c r="J28" i="29"/>
  <c r="G28" i="29"/>
  <c r="K28" i="29" s="1"/>
  <c r="T27" i="29"/>
  <c r="M27" i="29"/>
  <c r="M29" i="29" s="1"/>
  <c r="Q29" i="29" s="1"/>
  <c r="U29" i="29" s="1"/>
  <c r="K27" i="29"/>
  <c r="J27" i="29"/>
  <c r="G27" i="29"/>
  <c r="T26" i="29"/>
  <c r="P26" i="29"/>
  <c r="O26" i="29"/>
  <c r="N26" i="29"/>
  <c r="J26" i="29"/>
  <c r="G26" i="29"/>
  <c r="K26" i="29" s="1"/>
  <c r="T25" i="29"/>
  <c r="O25" i="29"/>
  <c r="M25" i="29"/>
  <c r="Q25" i="29" s="1"/>
  <c r="U25" i="29" s="1"/>
  <c r="K25" i="29"/>
  <c r="J25" i="29"/>
  <c r="G25" i="29"/>
  <c r="T24" i="29"/>
  <c r="O24" i="29"/>
  <c r="M24" i="29"/>
  <c r="Q24" i="29" s="1"/>
  <c r="U24" i="29" s="1"/>
  <c r="K24" i="29"/>
  <c r="J24" i="29"/>
  <c r="G24" i="29"/>
  <c r="T23" i="29"/>
  <c r="P23" i="29"/>
  <c r="O23" i="29"/>
  <c r="N23" i="29"/>
  <c r="M23" i="29"/>
  <c r="Q23" i="29" s="1"/>
  <c r="U23" i="29" s="1"/>
  <c r="K23" i="29"/>
  <c r="J23" i="29"/>
  <c r="G23" i="29"/>
  <c r="T22" i="29"/>
  <c r="O22" i="29"/>
  <c r="M22" i="29"/>
  <c r="Q22" i="29" s="1"/>
  <c r="U22" i="29" s="1"/>
  <c r="K22" i="29"/>
  <c r="J22" i="29"/>
  <c r="G22" i="29"/>
  <c r="T21" i="29"/>
  <c r="O21" i="29"/>
  <c r="M21" i="29"/>
  <c r="Q21" i="29" s="1"/>
  <c r="U21" i="29" s="1"/>
  <c r="J21" i="29"/>
  <c r="G21" i="29"/>
  <c r="K21" i="29" s="1"/>
  <c r="T20" i="29"/>
  <c r="Q20" i="29"/>
  <c r="U20" i="29" s="1"/>
  <c r="P20" i="29"/>
  <c r="O20" i="29"/>
  <c r="N20" i="29"/>
  <c r="M20" i="29"/>
  <c r="K20" i="29"/>
  <c r="J20" i="29"/>
  <c r="G20" i="29"/>
  <c r="T19" i="29"/>
  <c r="O19" i="29"/>
  <c r="M19" i="29"/>
  <c r="Q19" i="29" s="1"/>
  <c r="U19" i="29" s="1"/>
  <c r="J19" i="29"/>
  <c r="G19" i="29"/>
  <c r="K19" i="29" s="1"/>
  <c r="T18" i="29"/>
  <c r="Q18" i="29"/>
  <c r="U18" i="29" s="1"/>
  <c r="O18" i="29"/>
  <c r="M18" i="29"/>
  <c r="J18" i="29"/>
  <c r="G18" i="29"/>
  <c r="K18" i="29" s="1"/>
  <c r="T17" i="29"/>
  <c r="P17" i="29"/>
  <c r="O17" i="29"/>
  <c r="N17" i="29"/>
  <c r="M17" i="29"/>
  <c r="Q17" i="29" s="1"/>
  <c r="U17" i="29" s="1"/>
  <c r="J17" i="29"/>
  <c r="G17" i="29"/>
  <c r="K17" i="29" s="1"/>
  <c r="T16" i="29"/>
  <c r="Q16" i="29"/>
  <c r="U16" i="29" s="1"/>
  <c r="O16" i="29"/>
  <c r="M16" i="29"/>
  <c r="J16" i="29"/>
  <c r="G16" i="29"/>
  <c r="K16" i="29" s="1"/>
  <c r="T15" i="29"/>
  <c r="O15" i="29"/>
  <c r="M15" i="29"/>
  <c r="Q15" i="29" s="1"/>
  <c r="U15" i="29" s="1"/>
  <c r="J15" i="29"/>
  <c r="G15" i="29"/>
  <c r="K15" i="29" s="1"/>
  <c r="T14" i="29"/>
  <c r="P14" i="29"/>
  <c r="N14" i="29"/>
  <c r="J14" i="29"/>
  <c r="G14" i="29"/>
  <c r="K14" i="29" s="1"/>
  <c r="T13" i="29"/>
  <c r="O13" i="29"/>
  <c r="O14" i="29" s="1"/>
  <c r="M13" i="29"/>
  <c r="Q13" i="29" s="1"/>
  <c r="U13" i="29" s="1"/>
  <c r="J13" i="29"/>
  <c r="J7" i="29" s="1"/>
  <c r="G13" i="29"/>
  <c r="K13" i="29" s="1"/>
  <c r="T12" i="29"/>
  <c r="O12" i="29"/>
  <c r="M12" i="29"/>
  <c r="Q12" i="29" s="1"/>
  <c r="U12" i="29" s="1"/>
  <c r="K12" i="29"/>
  <c r="J12" i="29"/>
  <c r="G12" i="29"/>
  <c r="T11" i="29"/>
  <c r="P11" i="29"/>
  <c r="O11" i="29"/>
  <c r="N11" i="29"/>
  <c r="M11" i="29"/>
  <c r="Q11" i="29" s="1"/>
  <c r="J11" i="29"/>
  <c r="J8" i="29" s="1"/>
  <c r="G11" i="29"/>
  <c r="G8" i="29" s="1"/>
  <c r="T10" i="29"/>
  <c r="T7" i="29" s="1"/>
  <c r="O10" i="29"/>
  <c r="M10" i="29"/>
  <c r="Q10" i="29" s="1"/>
  <c r="K10" i="29"/>
  <c r="J10" i="29"/>
  <c r="G10" i="29"/>
  <c r="T9" i="29"/>
  <c r="O9" i="29"/>
  <c r="O6" i="29" s="1"/>
  <c r="M9" i="29"/>
  <c r="M6" i="29" s="1"/>
  <c r="J9" i="29"/>
  <c r="J6" i="29" s="1"/>
  <c r="G9" i="29"/>
  <c r="G6" i="29" s="1"/>
  <c r="S8" i="29"/>
  <c r="R8" i="29"/>
  <c r="N8" i="29"/>
  <c r="I8" i="29"/>
  <c r="H8" i="29"/>
  <c r="F8" i="29"/>
  <c r="D8" i="29"/>
  <c r="S7" i="29"/>
  <c r="R7" i="29"/>
  <c r="P7" i="29"/>
  <c r="N7" i="29"/>
  <c r="L7" i="29"/>
  <c r="I7" i="29"/>
  <c r="H7" i="29"/>
  <c r="F7" i="29"/>
  <c r="E7" i="29"/>
  <c r="D7" i="29"/>
  <c r="C7" i="29"/>
  <c r="S6" i="29"/>
  <c r="R6" i="29"/>
  <c r="P6" i="29"/>
  <c r="P8" i="29" s="1"/>
  <c r="N6" i="29"/>
  <c r="L6" i="29"/>
  <c r="L8" i="29" s="1"/>
  <c r="I6" i="29"/>
  <c r="H6" i="29"/>
  <c r="F6" i="29"/>
  <c r="E6" i="29"/>
  <c r="E8" i="29" s="1"/>
  <c r="D6" i="29"/>
  <c r="C6" i="29"/>
  <c r="C8" i="29" s="1"/>
  <c r="E264" i="21"/>
  <c r="D264" i="21"/>
  <c r="C264" i="21"/>
  <c r="B264" i="21"/>
  <c r="E257" i="21"/>
  <c r="D257" i="21"/>
  <c r="C257" i="21"/>
  <c r="B257" i="21"/>
  <c r="E251" i="21"/>
  <c r="D251" i="21"/>
  <c r="C251" i="21"/>
  <c r="B251" i="21"/>
  <c r="E243" i="21"/>
  <c r="D243" i="21"/>
  <c r="C243" i="21"/>
  <c r="B243" i="21"/>
  <c r="E230" i="21"/>
  <c r="D230" i="21"/>
  <c r="C230" i="21"/>
  <c r="B230" i="21"/>
  <c r="E218" i="21"/>
  <c r="D218" i="21"/>
  <c r="C218" i="21"/>
  <c r="B218" i="21"/>
  <c r="E206" i="21"/>
  <c r="D206" i="21"/>
  <c r="C206" i="21"/>
  <c r="B206" i="21"/>
  <c r="E197" i="21"/>
  <c r="D197" i="21"/>
  <c r="C197" i="21"/>
  <c r="B197" i="21"/>
  <c r="E175" i="21"/>
  <c r="D175" i="21"/>
  <c r="C175" i="21"/>
  <c r="B175" i="21"/>
  <c r="E163" i="21"/>
  <c r="D163" i="21"/>
  <c r="C163" i="21"/>
  <c r="B163" i="21"/>
  <c r="E142" i="21"/>
  <c r="D142" i="21"/>
  <c r="C142" i="21"/>
  <c r="B142" i="21"/>
  <c r="E110" i="21"/>
  <c r="D110" i="21"/>
  <c r="C110" i="21"/>
  <c r="B110" i="21"/>
  <c r="E61" i="21"/>
  <c r="D61" i="21"/>
  <c r="C61" i="21"/>
  <c r="B61"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C11" i="21"/>
  <c r="C10" i="21"/>
  <c r="C9" i="21"/>
  <c r="C8" i="21"/>
  <c r="C7" i="21"/>
  <c r="E6" i="21"/>
  <c r="D6" i="21"/>
  <c r="B6" i="21"/>
  <c r="AU18" i="20"/>
  <c r="AQ18" i="20"/>
  <c r="AM18" i="20"/>
  <c r="AI18" i="20"/>
  <c r="AE18" i="20"/>
  <c r="AA18" i="20"/>
  <c r="W18" i="20"/>
  <c r="S18" i="20"/>
  <c r="G18" i="20"/>
  <c r="C18" i="20"/>
  <c r="AU17" i="20"/>
  <c r="AQ17" i="20"/>
  <c r="AM17" i="20"/>
  <c r="AI17" i="20"/>
  <c r="AE17" i="20"/>
  <c r="AA17" i="20"/>
  <c r="W17" i="20"/>
  <c r="S17" i="20"/>
  <c r="G17" i="20"/>
  <c r="C17" i="20"/>
  <c r="AU16" i="20"/>
  <c r="AQ16" i="20"/>
  <c r="AM16" i="20"/>
  <c r="AI16" i="20"/>
  <c r="AE16" i="20"/>
  <c r="AA16" i="20"/>
  <c r="W16" i="20"/>
  <c r="S16" i="20"/>
  <c r="G16" i="20"/>
  <c r="C16" i="20"/>
  <c r="AU15" i="20"/>
  <c r="AQ15" i="20"/>
  <c r="AM15" i="20"/>
  <c r="AI15" i="20"/>
  <c r="AE15" i="20"/>
  <c r="AA15" i="20"/>
  <c r="W15" i="20"/>
  <c r="S15" i="20"/>
  <c r="G15" i="20"/>
  <c r="C15" i="20"/>
  <c r="AU14" i="20"/>
  <c r="AQ14" i="20"/>
  <c r="AM14" i="20"/>
  <c r="AI14" i="20"/>
  <c r="AE14" i="20"/>
  <c r="AA14" i="20"/>
  <c r="W14" i="20"/>
  <c r="S14" i="20"/>
  <c r="G14" i="20"/>
  <c r="C14" i="20"/>
  <c r="AU13" i="20"/>
  <c r="AQ13" i="20"/>
  <c r="AM13" i="20"/>
  <c r="AI13" i="20"/>
  <c r="AE13" i="20"/>
  <c r="AA13" i="20"/>
  <c r="W13" i="20"/>
  <c r="S13" i="20"/>
  <c r="G13" i="20"/>
  <c r="C13" i="20"/>
  <c r="AU12" i="20"/>
  <c r="AQ12" i="20"/>
  <c r="AM12" i="20"/>
  <c r="AI12" i="20"/>
  <c r="AE12" i="20"/>
  <c r="AA12" i="20"/>
  <c r="W12" i="20"/>
  <c r="S12" i="20"/>
  <c r="G12" i="20"/>
  <c r="C12" i="20"/>
  <c r="AU11" i="20"/>
  <c r="AQ11" i="20"/>
  <c r="AM11" i="20"/>
  <c r="AI11" i="20"/>
  <c r="AE11" i="20"/>
  <c r="AA11" i="20"/>
  <c r="W11" i="20"/>
  <c r="S11" i="20"/>
  <c r="G11" i="20"/>
  <c r="C11" i="20"/>
  <c r="AU10" i="20"/>
  <c r="AQ10" i="20"/>
  <c r="AM10" i="20"/>
  <c r="AI10" i="20"/>
  <c r="AE10" i="20"/>
  <c r="AA10" i="20"/>
  <c r="W10" i="20"/>
  <c r="S10" i="20"/>
  <c r="G10" i="20"/>
  <c r="C10" i="20"/>
  <c r="AU9" i="20"/>
  <c r="AQ9" i="20"/>
  <c r="AM9" i="20"/>
  <c r="AI9" i="20"/>
  <c r="AE9" i="20"/>
  <c r="AA9" i="20"/>
  <c r="W9" i="20"/>
  <c r="S9" i="20"/>
  <c r="G9" i="20"/>
  <c r="C9" i="20"/>
  <c r="AU8" i="20"/>
  <c r="AQ8" i="20"/>
  <c r="AM8" i="20"/>
  <c r="AI8" i="20"/>
  <c r="AE8" i="20"/>
  <c r="AA8" i="20"/>
  <c r="W8" i="20"/>
  <c r="S8" i="20"/>
  <c r="G8" i="20"/>
  <c r="C8" i="20"/>
  <c r="AU7" i="20"/>
  <c r="AQ7" i="20"/>
  <c r="AM7" i="20"/>
  <c r="AI7" i="20"/>
  <c r="AE7" i="20"/>
  <c r="AA7" i="20"/>
  <c r="W7" i="20"/>
  <c r="W5" i="20" s="1"/>
  <c r="S7" i="20"/>
  <c r="G7" i="20"/>
  <c r="C7" i="20"/>
  <c r="AU6" i="20"/>
  <c r="AQ6" i="20"/>
  <c r="AM6" i="20"/>
  <c r="AI6" i="20"/>
  <c r="AE6" i="20"/>
  <c r="AA6" i="20"/>
  <c r="W6" i="20"/>
  <c r="S6" i="20"/>
  <c r="G6" i="20"/>
  <c r="C6" i="20"/>
  <c r="AW5" i="20"/>
  <c r="AV5" i="20"/>
  <c r="AT5" i="20"/>
  <c r="AS5" i="20"/>
  <c r="AR5" i="20"/>
  <c r="AP5" i="20"/>
  <c r="AO5" i="20"/>
  <c r="AN5" i="20"/>
  <c r="AL5" i="20"/>
  <c r="AK5" i="20"/>
  <c r="AJ5" i="20"/>
  <c r="AH5" i="20"/>
  <c r="AG5" i="20"/>
  <c r="AF5" i="20"/>
  <c r="AD5" i="20"/>
  <c r="AC5" i="20"/>
  <c r="AB5" i="20"/>
  <c r="Z5" i="20"/>
  <c r="Y5" i="20"/>
  <c r="X5" i="20"/>
  <c r="U5" i="20"/>
  <c r="T5" i="20"/>
  <c r="R5" i="20"/>
  <c r="I5" i="20"/>
  <c r="H5" i="20"/>
  <c r="F5" i="20"/>
  <c r="E5" i="20"/>
  <c r="D5" i="20"/>
  <c r="B5" i="20"/>
  <c r="C55" i="19"/>
  <c r="G55" i="19" s="1"/>
  <c r="C54" i="19"/>
  <c r="F54" i="19" s="1"/>
  <c r="C53" i="19"/>
  <c r="F53" i="19" s="1"/>
  <c r="C51" i="19"/>
  <c r="G51" i="19" s="1"/>
  <c r="C15" i="19"/>
  <c r="C14" i="19"/>
  <c r="C13" i="19"/>
  <c r="C12" i="19"/>
  <c r="C11" i="19"/>
  <c r="C10" i="19"/>
  <c r="C9" i="19"/>
  <c r="C8" i="19"/>
  <c r="C7" i="19"/>
  <c r="C6" i="19"/>
  <c r="C5" i="19"/>
  <c r="C4" i="19"/>
  <c r="U38" i="29" l="1"/>
  <c r="T8" i="29"/>
  <c r="C6" i="21"/>
  <c r="C4" i="21" s="1"/>
  <c r="B4" i="21"/>
  <c r="D4" i="21"/>
  <c r="E4" i="21"/>
  <c r="AQ5" i="20"/>
  <c r="AA5" i="20"/>
  <c r="AU5" i="20"/>
  <c r="S5" i="20"/>
  <c r="G5" i="20"/>
  <c r="C5" i="20"/>
  <c r="AE5" i="20"/>
  <c r="AM5" i="20"/>
  <c r="AI5" i="20"/>
  <c r="G53" i="19"/>
  <c r="F51" i="19"/>
  <c r="U10" i="29"/>
  <c r="U11" i="29"/>
  <c r="O8" i="29"/>
  <c r="K7" i="29"/>
  <c r="Q27" i="29"/>
  <c r="U27" i="29" s="1"/>
  <c r="Q46" i="29"/>
  <c r="U46" i="29" s="1"/>
  <c r="K11" i="29"/>
  <c r="K8" i="29" s="1"/>
  <c r="K9" i="29"/>
  <c r="K6" i="29" s="1"/>
  <c r="Q9" i="29"/>
  <c r="M26" i="29"/>
  <c r="Q26" i="29" s="1"/>
  <c r="U26" i="29" s="1"/>
  <c r="D14" i="38"/>
  <c r="C14" i="38" s="1"/>
  <c r="G54" i="19"/>
  <c r="M7" i="29"/>
  <c r="M8" i="29" s="1"/>
  <c r="M14" i="29"/>
  <c r="Q14" i="29" s="1"/>
  <c r="U14" i="29" s="1"/>
  <c r="G7" i="29"/>
  <c r="O7" i="29"/>
  <c r="F55" i="19"/>
  <c r="Q6" i="29" l="1"/>
  <c r="U9" i="29"/>
  <c r="U6" i="29" s="1"/>
  <c r="U8" i="29"/>
  <c r="Q8" i="29"/>
  <c r="U7" i="29"/>
  <c r="Q7" i="29"/>
  <c r="H23" i="17" l="1"/>
  <c r="G23" i="17"/>
  <c r="E23" i="17"/>
  <c r="C23" i="17"/>
  <c r="B23" i="17"/>
  <c r="G21" i="12"/>
  <c r="H20" i="12"/>
  <c r="F20" i="12"/>
  <c r="E20" i="12"/>
  <c r="G18" i="12"/>
  <c r="H17" i="12"/>
  <c r="F17" i="12"/>
  <c r="E17" i="12"/>
  <c r="G15" i="12"/>
  <c r="G14" i="12"/>
  <c r="H13" i="12"/>
  <c r="F13" i="12"/>
  <c r="E13" i="12"/>
  <c r="G12" i="12"/>
  <c r="G10" i="12"/>
  <c r="F9" i="12"/>
  <c r="E9" i="12"/>
  <c r="G8" i="12"/>
  <c r="G7" i="12"/>
  <c r="G6" i="12"/>
  <c r="G28" i="11"/>
  <c r="H28" i="11"/>
  <c r="I28" i="11"/>
  <c r="J28" i="11"/>
  <c r="G29" i="11"/>
  <c r="G27" i="11"/>
  <c r="G26" i="11"/>
  <c r="G25" i="11"/>
  <c r="G24" i="11"/>
  <c r="G23" i="11"/>
  <c r="G22" i="11"/>
  <c r="G21" i="11"/>
  <c r="G20" i="11"/>
  <c r="G19" i="11"/>
  <c r="G18" i="11"/>
  <c r="G17" i="11"/>
  <c r="G9" i="11" s="1"/>
  <c r="G16" i="11"/>
  <c r="G15" i="11"/>
  <c r="G14" i="11"/>
  <c r="G13" i="11"/>
  <c r="G12" i="11"/>
  <c r="G11" i="11"/>
  <c r="G10" i="11"/>
  <c r="L9" i="11"/>
  <c r="J9" i="11"/>
  <c r="I9" i="11"/>
  <c r="H9" i="11"/>
  <c r="G17" i="12" l="1"/>
  <c r="G20" i="12"/>
  <c r="G9" i="12"/>
  <c r="E5" i="12"/>
  <c r="G13" i="12"/>
  <c r="F5" i="12"/>
  <c r="K9" i="11"/>
  <c r="G5" i="12"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<sst xmlns="http://schemas.openxmlformats.org/spreadsheetml/2006/main" count="25315" uniqueCount="11860">
  <si>
    <t>141ﾟ00′</t>
    <phoneticPr fontId="3"/>
  </si>
  <si>
    <t>37ﾟ08′</t>
    <phoneticPr fontId="3"/>
  </si>
  <si>
    <t>140ﾟ33′</t>
    <phoneticPr fontId="3"/>
  </si>
  <si>
    <t>36ﾟ59′</t>
    <phoneticPr fontId="3"/>
  </si>
  <si>
    <t>140ﾟ47′</t>
    <phoneticPr fontId="3"/>
  </si>
  <si>
    <t>36ﾟ51′</t>
    <phoneticPr fontId="3"/>
  </si>
  <si>
    <t>140ﾟ43′</t>
    <phoneticPr fontId="3"/>
  </si>
  <si>
    <t>37ﾟ19′</t>
    <phoneticPr fontId="3"/>
  </si>
  <si>
    <t>年　月　日</t>
  </si>
  <si>
    <t>場　　　　　　　所</t>
  </si>
  <si>
    <t>編入面積
(㎡)</t>
    <phoneticPr fontId="3"/>
  </si>
  <si>
    <t>総面積
(k㎡)</t>
    <phoneticPr fontId="3"/>
  </si>
  <si>
    <t>国勢調査</t>
  </si>
  <si>
    <t>小名浜字高山</t>
  </si>
  <si>
    <t>小名浜字辰巳町</t>
  </si>
  <si>
    <t>市制施行14市町村（平市、磐城市、勿来市、常磐市、内郷市、</t>
  </si>
  <si>
    <t/>
  </si>
  <si>
    <t>四倉町、遠野町、小川町、久之浜町、好間村、三和村、</t>
  </si>
  <si>
    <t>田人村、川前村、大久村）が合併していわき市となる。</t>
  </si>
  <si>
    <t>小名浜字栄町81番地先</t>
  </si>
  <si>
    <t>小名浜字高山325番地の1地先</t>
  </si>
  <si>
    <t>　　　　　　〃</t>
  </si>
  <si>
    <t>小名浜下神白字綱取177番地先</t>
  </si>
  <si>
    <t>江名字風越132番地先</t>
  </si>
  <si>
    <t>小名浜字渚1番の88地先</t>
  </si>
  <si>
    <t>江名字東町1番の1地先</t>
  </si>
  <si>
    <t>勿来町九面鵜子先9番の1</t>
  </si>
  <si>
    <t>小名浜字渚9番地先</t>
  </si>
  <si>
    <t>小名浜字高山320番の1地先</t>
  </si>
  <si>
    <t>　　 〃 　　318番、320番の1、324番</t>
  </si>
  <si>
    <t>小名浜字栄町2番地先</t>
  </si>
  <si>
    <t>久之浜町久之浜字立123番の1</t>
  </si>
  <si>
    <t>　　　　〃　　　　130番地先、126番、127番の1、2、3</t>
  </si>
  <si>
    <t>勿来町九面二後浦28番地先</t>
  </si>
  <si>
    <t>江名字風越123番地先</t>
  </si>
  <si>
    <t>小名浜字渚244番地先</t>
  </si>
  <si>
    <t>泉町下川字大畑162番の1地先</t>
  </si>
  <si>
    <t>泉町下川字大剣661番地先</t>
  </si>
  <si>
    <t>永崎字船付16番地先</t>
  </si>
  <si>
    <t>小名浜字渚251番地先</t>
  </si>
  <si>
    <t>四倉町字五丁目173番地の2</t>
  </si>
  <si>
    <t>２  市域の変遷</t>
  </si>
  <si>
    <t>小浜町渚322番の1地先</t>
  </si>
  <si>
    <t>泉町下川字大剣2番の16</t>
  </si>
  <si>
    <t>国土地理院公表</t>
  </si>
  <si>
    <t>小名浜字辰巳町43番の1地先</t>
  </si>
  <si>
    <t>泉町下川字大剣1番の30地先</t>
  </si>
  <si>
    <t>中之作字勝見ヶ浦38番地先</t>
  </si>
  <si>
    <t>泉町下川字大剣1番の31地先</t>
  </si>
  <si>
    <t>永崎字船付13番地</t>
  </si>
  <si>
    <t>江名字東町2番地先</t>
  </si>
  <si>
    <t>折戸字岸浦68番の2地先</t>
  </si>
  <si>
    <t>久之浜町久之浜字館ノ山7番地先</t>
  </si>
  <si>
    <t>小名浜字渚254番地先</t>
  </si>
  <si>
    <t>勿来町九面二後浦23番地先</t>
  </si>
  <si>
    <t>中之作字勝見ヶ浦19番地先</t>
  </si>
  <si>
    <t>泉町下川字大剣1番の8、1番の42、1番の108及び字</t>
    <phoneticPr fontId="3"/>
  </si>
  <si>
    <t>大畑159番の3、163番の1に隣接する公有水面埋立地</t>
    <phoneticPr fontId="3"/>
  </si>
  <si>
    <t>小名浜字渚251番に隣接する公有水面埋立地</t>
  </si>
  <si>
    <t>小名浜字渚244番地の1、251番に隣接する公有水面埋立地</t>
    <phoneticPr fontId="3"/>
  </si>
  <si>
    <t>小名浜下神白字綱取177番地の1、178番に隣接する公有水</t>
    <phoneticPr fontId="3"/>
  </si>
  <si>
    <t>面埋立地</t>
  </si>
  <si>
    <t>小浜町渚315番、318番地の2及び322番の1に隣接する公</t>
    <phoneticPr fontId="3"/>
  </si>
  <si>
    <t>有水面埋立地</t>
  </si>
  <si>
    <t>小浜町渚322番の2及び322番の3に隣接する公有水面埋立地</t>
  </si>
  <si>
    <t>小名浜下神白字松下117番の1に隣接する公有水面埋立地</t>
  </si>
  <si>
    <t>平豊間字船附1番、1番の2、1番の3及び1番の4に隣接する</t>
    <phoneticPr fontId="3"/>
  </si>
  <si>
    <t>公有水面埋立地</t>
  </si>
  <si>
    <t>久之浜町金ヶ沢字北磯脇30番、久之浜町金ヶ沢字南磯脇</t>
    <phoneticPr fontId="3"/>
  </si>
  <si>
    <t>14番の1、14番の2及び久之浜町久之浜字館ノ山5番の1に隣</t>
    <phoneticPr fontId="3"/>
  </si>
  <si>
    <t>接する国有海浜地</t>
  </si>
  <si>
    <t>久之浜町久之浜字館ノ山5番の1及び9番に隣接する国有海浜地</t>
    <rPh sb="27" eb="28">
      <t>ハマ</t>
    </rPh>
    <rPh sb="28" eb="29">
      <t>チ</t>
    </rPh>
    <phoneticPr fontId="3"/>
  </si>
  <si>
    <t>中之作字須賀1番の25及び中之作字勝見ヶ浦17番の1に隣接</t>
  </si>
  <si>
    <t>する公有水面埋立地</t>
  </si>
  <si>
    <t>江名字東町1番の1及び4番に隣接する公有水面埋立地</t>
  </si>
  <si>
    <t>勿来町九面鵜子9番の1、14番及び勿来町九面鵜子先115番</t>
    <phoneticPr fontId="3"/>
  </si>
  <si>
    <t>に隣接する公有水面埋立地</t>
  </si>
  <si>
    <t>泉町下川字大剣1番の37及び1番の38の地先の公有水面埋立地</t>
    <rPh sb="29" eb="30">
      <t>チ</t>
    </rPh>
    <phoneticPr fontId="3"/>
  </si>
  <si>
    <t>小名浜字辰己町47番地の1、48番及び小名浜字高山325番の</t>
    <phoneticPr fontId="3"/>
  </si>
  <si>
    <t>1地先の公有水面埋立地</t>
  </si>
  <si>
    <t>隣接する公有水面埋立地</t>
  </si>
  <si>
    <t>平沼ノ内字浜街155番の2及び155番の3地先の公有水面埋立地</t>
  </si>
  <si>
    <t>中之作字川岸59番の1及び61番に隣接する公有水面埋立地</t>
  </si>
  <si>
    <t>並びに泉町下川字大畑167番の1、169番、170番の2、170番</t>
  </si>
  <si>
    <t>の3、178番の1及び252番の地先の公有水面埋立地</t>
  </si>
  <si>
    <t>泉町下川字大剣1番の37、1番の140に隣接する公有水面埋立</t>
  </si>
  <si>
    <t>地並びに泉町下川字大剣1番の37の地先の公有水面埋立地</t>
  </si>
  <si>
    <t>小名浜字渚254番、257番の1、258番に隣接する公有水面埋立地</t>
  </si>
  <si>
    <t>小名浜字辰巳町43番の1並びに43番の1及び45番に接する既設工</t>
  </si>
  <si>
    <t>作物の地先の公有水面埋立地</t>
  </si>
  <si>
    <t>小名浜字高山327番に接する公有地（岸壁敷）から同字渚261</t>
    <rPh sb="0" eb="3">
      <t>オナハマ</t>
    </rPh>
    <rPh sb="3" eb="4">
      <t>アザ</t>
    </rPh>
    <rPh sb="4" eb="6">
      <t>タカヤマ</t>
    </rPh>
    <rPh sb="9" eb="10">
      <t>バン</t>
    </rPh>
    <rPh sb="11" eb="12">
      <t>セッ</t>
    </rPh>
    <rPh sb="14" eb="17">
      <t>コウユウチ</t>
    </rPh>
    <rPh sb="18" eb="19">
      <t>キシ</t>
    </rPh>
    <rPh sb="19" eb="20">
      <t>カベ</t>
    </rPh>
    <rPh sb="20" eb="21">
      <t>シキ</t>
    </rPh>
    <rPh sb="24" eb="25">
      <t>ドウ</t>
    </rPh>
    <rPh sb="25" eb="26">
      <t>アザ</t>
    </rPh>
    <rPh sb="26" eb="27">
      <t>ナギサ</t>
    </rPh>
    <phoneticPr fontId="3"/>
  </si>
  <si>
    <t>番に接する既設工作物に至る間の地先の公有水面埋立地</t>
    <rPh sb="0" eb="1">
      <t>バン</t>
    </rPh>
    <rPh sb="2" eb="3">
      <t>セッ</t>
    </rPh>
    <rPh sb="5" eb="7">
      <t>キセツ</t>
    </rPh>
    <rPh sb="7" eb="10">
      <t>コウサクブツ</t>
    </rPh>
    <rPh sb="11" eb="12">
      <t>イタ</t>
    </rPh>
    <rPh sb="13" eb="14">
      <t>アイダ</t>
    </rPh>
    <rPh sb="15" eb="16">
      <t>チ</t>
    </rPh>
    <rPh sb="16" eb="17">
      <t>サキ</t>
    </rPh>
    <rPh sb="18" eb="20">
      <t>コウユウ</t>
    </rPh>
    <rPh sb="20" eb="22">
      <t>スイメン</t>
    </rPh>
    <rPh sb="22" eb="23">
      <t>ウ</t>
    </rPh>
    <rPh sb="23" eb="24">
      <t>タ</t>
    </rPh>
    <rPh sb="24" eb="25">
      <t>チ</t>
    </rPh>
    <phoneticPr fontId="3"/>
  </si>
  <si>
    <t>小名浜字高山342番地に接する公有水面埋立地</t>
    <rPh sb="0" eb="4">
      <t>オナハマアザ</t>
    </rPh>
    <rPh sb="4" eb="6">
      <t>タカヤマ</t>
    </rPh>
    <rPh sb="9" eb="11">
      <t>バンチ</t>
    </rPh>
    <rPh sb="12" eb="13">
      <t>セッ</t>
    </rPh>
    <rPh sb="15" eb="19">
      <t>コウユウスイメン</t>
    </rPh>
    <rPh sb="19" eb="22">
      <t>ウメタテチ</t>
    </rPh>
    <phoneticPr fontId="3"/>
  </si>
  <si>
    <t xml:space="preserve"> </t>
    <phoneticPr fontId="3"/>
  </si>
  <si>
    <t>資料　政策企画課</t>
    <rPh sb="0" eb="2">
      <t>シリョウ</t>
    </rPh>
    <rPh sb="3" eb="5">
      <t>セイサク</t>
    </rPh>
    <rPh sb="5" eb="7">
      <t>キカク</t>
    </rPh>
    <rPh sb="7" eb="8">
      <t>カ</t>
    </rPh>
    <phoneticPr fontId="3"/>
  </si>
  <si>
    <t>３　地域の変遷</t>
    <rPh sb="2" eb="4">
      <t>チイキ</t>
    </rPh>
    <rPh sb="5" eb="7">
      <t>ヘンセン</t>
    </rPh>
    <phoneticPr fontId="3"/>
  </si>
  <si>
    <t>変　　   　更   　　　理　　   　由</t>
    <rPh sb="0" eb="1">
      <t>ヘン</t>
    </rPh>
    <rPh sb="7" eb="8">
      <t>サラ</t>
    </rPh>
    <rPh sb="14" eb="15">
      <t>リ</t>
    </rPh>
    <rPh sb="21" eb="22">
      <t>ヨシ</t>
    </rPh>
    <phoneticPr fontId="3"/>
  </si>
  <si>
    <t>市制施行：平町と平窪村が合併、平市となる。</t>
    <phoneticPr fontId="3"/>
  </si>
  <si>
    <t>飯野村が編入合併</t>
  </si>
  <si>
    <t>神谷村が編入合併</t>
  </si>
  <si>
    <t>夏井村、高久村、草野村、豊間町が編入合併</t>
    <phoneticPr fontId="3"/>
  </si>
  <si>
    <t>小名浜地区</t>
  </si>
  <si>
    <t>市制施行：小名浜町、江名町、泉町、渡辺村が合併、磐城市となる。</t>
    <phoneticPr fontId="3"/>
  </si>
  <si>
    <t>勿来地区</t>
  </si>
  <si>
    <t>常磐地区</t>
  </si>
  <si>
    <t>市制施行：湯本町に磐崎村が編入合併、常磐市となる。</t>
    <phoneticPr fontId="3"/>
  </si>
  <si>
    <t>内郷地区</t>
  </si>
  <si>
    <t>市制施行：内郷町が内郷市となる。</t>
  </si>
  <si>
    <t>四倉地区</t>
  </si>
  <si>
    <t>四ッ倉町、大浦村、大野村が合併、四倉町となる。</t>
    <phoneticPr fontId="3"/>
  </si>
  <si>
    <t>遠野地区</t>
  </si>
  <si>
    <t>町制施行：上遠野村、入遠野村が合併、遠野町となる。</t>
    <rPh sb="8" eb="9">
      <t>ムラ</t>
    </rPh>
    <phoneticPr fontId="3"/>
  </si>
  <si>
    <t>小川地区</t>
  </si>
  <si>
    <t>好間地区</t>
  </si>
  <si>
    <t>箕輪村の一部(大字大利・榊小屋)が編入合併</t>
    <phoneticPr fontId="3"/>
  </si>
  <si>
    <t>三和地区</t>
  </si>
  <si>
    <t>永戸村、沢渡村、三阪村が合併、三和村となる。</t>
    <phoneticPr fontId="3"/>
  </si>
  <si>
    <t>田人地区</t>
  </si>
  <si>
    <t>旅人村、黒田村、南大平村が合併、田人村となる。</t>
    <phoneticPr fontId="3"/>
  </si>
  <si>
    <t>石住村、貝泊村、荷路夫村が編入合併</t>
    <phoneticPr fontId="3"/>
  </si>
  <si>
    <t>川前地区</t>
  </si>
  <si>
    <t>小白井村、上桶売村、下桶売村、川前村が合併、川前村となる。</t>
    <phoneticPr fontId="3"/>
  </si>
  <si>
    <t>久之浜地区</t>
  </si>
  <si>
    <t>町制施行：久之浜村が久之浜町となる。</t>
  </si>
  <si>
    <t>大久地区</t>
  </si>
  <si>
    <t>大久村、小山田村、小久村が合併、大久村となる。</t>
    <phoneticPr fontId="3"/>
  </si>
  <si>
    <t xml:space="preserve">資料　政策企画課 </t>
    <rPh sb="0" eb="2">
      <t>シリョウ</t>
    </rPh>
    <phoneticPr fontId="3"/>
  </si>
  <si>
    <t>赤井村の一部(大字赤井)が編入合併、※赤井村の一部(大字西小川・三島・高萩・塩田)が小川地区へ</t>
    <phoneticPr fontId="3"/>
  </si>
  <si>
    <t>市制施行：植田町、錦町、勿来町、川部村、山田村が合併、勿来市となる。</t>
    <phoneticPr fontId="3"/>
  </si>
  <si>
    <t>箕輪村の一部(大字高野)が編入合併、※箕輪村の一部(大字大利・榊小屋)が好間村へ</t>
    <phoneticPr fontId="3"/>
  </si>
  <si>
    <t>町制施行：上小川村、下小川村、赤井村の一部(大字西小川・三島・高萩・塩田)が合併、小川町となる。</t>
    <phoneticPr fontId="3"/>
  </si>
  <si>
    <t>北好間村、下好間村、上好間村、中好間村、今新田村、川中子村、愛谷村、小谷作村が合併、好間村となる。</t>
    <phoneticPr fontId="3"/>
  </si>
  <si>
    <t>４　いわき市誕生までの経緯</t>
    <rPh sb="5" eb="6">
      <t>シ</t>
    </rPh>
    <rPh sb="6" eb="8">
      <t>タンジョウ</t>
    </rPh>
    <rPh sb="11" eb="13">
      <t>ケイイ</t>
    </rPh>
    <phoneticPr fontId="3"/>
  </si>
  <si>
    <t>昭和38年10月</t>
  </si>
  <si>
    <t>資料　政策企画課</t>
    <rPh sb="0" eb="2">
      <t>シリョウ</t>
    </rPh>
    <phoneticPr fontId="3"/>
  </si>
  <si>
    <t>年</t>
  </si>
  <si>
    <t>令和元年</t>
    <rPh sb="0" eb="2">
      <t>レイワ</t>
    </rPh>
    <rPh sb="2" eb="4">
      <t>ガンネン</t>
    </rPh>
    <phoneticPr fontId="3"/>
  </si>
  <si>
    <t>令和２年</t>
    <rPh sb="0" eb="2">
      <t>レイワ</t>
    </rPh>
    <phoneticPr fontId="3"/>
  </si>
  <si>
    <t>平</t>
  </si>
  <si>
    <t>平字梅本21</t>
  </si>
  <si>
    <t>市役所</t>
  </si>
  <si>
    <t>本庁舎</t>
  </si>
  <si>
    <t>小名浜花畑町15の1</t>
  </si>
  <si>
    <t>錦町大島1</t>
  </si>
  <si>
    <t>常磐湯本町吹谷76</t>
    <phoneticPr fontId="3"/>
  </si>
  <si>
    <t>内郷綴町榎下46の2</t>
    <phoneticPr fontId="3"/>
  </si>
  <si>
    <t>四倉町字西四丁目11の3</t>
    <phoneticPr fontId="3"/>
  </si>
  <si>
    <t>遠野町根岸字白幡40の1</t>
    <phoneticPr fontId="3"/>
  </si>
  <si>
    <t>好間町中好間字中川原29の1</t>
  </si>
  <si>
    <t>三和町下市萓字竹ノ内114の1</t>
  </si>
  <si>
    <t>田人町旅人字下平石191</t>
  </si>
  <si>
    <t>久之浜町久之浜字中町32</t>
    <rPh sb="8" eb="10">
      <t>ナカマチ</t>
    </rPh>
    <phoneticPr fontId="3"/>
  </si>
  <si>
    <t>大久町大久字日渡40</t>
  </si>
  <si>
    <t>(注)　地点は､市役所本庁舎､支所､旧役場(大久)の所在地</t>
    <phoneticPr fontId="3"/>
  </si>
  <si>
    <t>資料 政策企画課</t>
    <phoneticPr fontId="3"/>
  </si>
  <si>
    <t>川前町下桶売字久保田96番地の2</t>
    <phoneticPr fontId="2"/>
  </si>
  <si>
    <t>小川町高萩字小路尻19の10</t>
    <phoneticPr fontId="2"/>
  </si>
  <si>
    <t>資料 政策企画課</t>
  </si>
  <si>
    <t>７　主要山岳</t>
    <phoneticPr fontId="3"/>
  </si>
  <si>
    <t>山岳名</t>
  </si>
  <si>
    <t>矢大臣山</t>
  </si>
  <si>
    <t>田村市滝根町、同小野町といわき市川前町境</t>
    <rPh sb="2" eb="3">
      <t>シ</t>
    </rPh>
    <phoneticPr fontId="3"/>
  </si>
  <si>
    <t>鬼ヶ城山</t>
  </si>
  <si>
    <t>いわき市川前町</t>
  </si>
  <si>
    <t>屹兎屋山</t>
  </si>
  <si>
    <t>いわき市小川町</t>
  </si>
  <si>
    <t>いわき市小川町、四倉町境</t>
  </si>
  <si>
    <t>石川郡平田村、古殿町といわき市三和町境</t>
    <phoneticPr fontId="3"/>
  </si>
  <si>
    <t>東白川郡鮫川村といわき市田人町境</t>
    <phoneticPr fontId="3"/>
  </si>
  <si>
    <t>いわき市三和町</t>
    <rPh sb="3" eb="4">
      <t>シ</t>
    </rPh>
    <rPh sb="4" eb="7">
      <t>ミワマチ</t>
    </rPh>
    <phoneticPr fontId="3"/>
  </si>
  <si>
    <t>いわき市遠野町、三和町境</t>
  </si>
  <si>
    <t>いわき市田人町</t>
    <rPh sb="3" eb="4">
      <t>シ</t>
    </rPh>
    <rPh sb="4" eb="6">
      <t>タビト</t>
    </rPh>
    <rPh sb="6" eb="7">
      <t>マチ</t>
    </rPh>
    <phoneticPr fontId="3"/>
  </si>
  <si>
    <t>二ッ石山</t>
  </si>
  <si>
    <t>いわき市三和町</t>
  </si>
  <si>
    <t>二ッ箭山</t>
  </si>
  <si>
    <t>三大明神山</t>
    <rPh sb="0" eb="2">
      <t>サンダイ</t>
    </rPh>
    <rPh sb="2" eb="4">
      <t>ミョウジン</t>
    </rPh>
    <rPh sb="4" eb="5">
      <t>ヤマ</t>
    </rPh>
    <phoneticPr fontId="3"/>
  </si>
  <si>
    <t>いわき市常磐湯本町</t>
    <rPh sb="3" eb="4">
      <t>シ</t>
    </rPh>
    <rPh sb="4" eb="6">
      <t>ジョウバン</t>
    </rPh>
    <rPh sb="6" eb="8">
      <t>ユモト</t>
    </rPh>
    <rPh sb="8" eb="9">
      <t>マチ</t>
    </rPh>
    <phoneticPr fontId="3"/>
  </si>
  <si>
    <t>８ 主要河川</t>
    <phoneticPr fontId="3"/>
  </si>
  <si>
    <t>下流端</t>
  </si>
  <si>
    <t>延長(km)</t>
    <phoneticPr fontId="3"/>
  </si>
  <si>
    <t>（二級河川）</t>
    <phoneticPr fontId="3"/>
  </si>
  <si>
    <t>夏井川へ
の合流点</t>
    <phoneticPr fontId="3"/>
  </si>
  <si>
    <t>(注)河川の本数等については、第84表を参照</t>
    <phoneticPr fontId="3"/>
  </si>
  <si>
    <t xml:space="preserve">      資料　政策企画課</t>
    <phoneticPr fontId="3"/>
  </si>
  <si>
    <t>９  土地に関する調べ</t>
    <phoneticPr fontId="3"/>
  </si>
  <si>
    <t>評価地積の１㎡当たりの価格</t>
    <rPh sb="0" eb="2">
      <t>ヒョウカ</t>
    </rPh>
    <rPh sb="2" eb="4">
      <t>チセキ</t>
    </rPh>
    <rPh sb="7" eb="8">
      <t>ア</t>
    </rPh>
    <rPh sb="11" eb="13">
      <t>カカク</t>
    </rPh>
    <phoneticPr fontId="3"/>
  </si>
  <si>
    <t>非課税地積</t>
  </si>
  <si>
    <t>評価総地積</t>
  </si>
  <si>
    <t>平均(円)</t>
    <phoneticPr fontId="3"/>
  </si>
  <si>
    <t>最高(円)</t>
    <phoneticPr fontId="3"/>
  </si>
  <si>
    <t>令和３年度</t>
    <rPh sb="0" eb="2">
      <t>レイワ</t>
    </rPh>
    <rPh sb="3" eb="5">
      <t>ネンド</t>
    </rPh>
    <phoneticPr fontId="13"/>
  </si>
  <si>
    <t>４</t>
    <phoneticPr fontId="13"/>
  </si>
  <si>
    <t>５</t>
    <phoneticPr fontId="13"/>
  </si>
  <si>
    <t>６</t>
    <phoneticPr fontId="13"/>
  </si>
  <si>
    <t>７</t>
    <phoneticPr fontId="13"/>
  </si>
  <si>
    <t>田</t>
  </si>
  <si>
    <t>一　　　　般　　　　田</t>
  </si>
  <si>
    <t>宅　地　介　在　田　等</t>
  </si>
  <si>
    <t>畑</t>
  </si>
  <si>
    <t>一　　　　般　　　　畑</t>
  </si>
  <si>
    <t>宅　地　介　在　畑　等</t>
  </si>
  <si>
    <t>住宅用地</t>
  </si>
  <si>
    <t>小規模住宅用地
上記以外のもの</t>
    <rPh sb="8" eb="10">
      <t>ジョウキ</t>
    </rPh>
    <rPh sb="10" eb="12">
      <t>イガイ</t>
    </rPh>
    <phoneticPr fontId="3"/>
  </si>
  <si>
    <t>非住宅用地</t>
  </si>
  <si>
    <t>商業地等</t>
    <rPh sb="0" eb="3">
      <t>ショウギョウチ</t>
    </rPh>
    <phoneticPr fontId="3"/>
  </si>
  <si>
    <t>計</t>
    <phoneticPr fontId="13"/>
  </si>
  <si>
    <t>計</t>
  </si>
  <si>
    <t>山林</t>
    <rPh sb="0" eb="2">
      <t>サンリン</t>
    </rPh>
    <phoneticPr fontId="3"/>
  </si>
  <si>
    <t xml:space="preserve">資料　資産税課 </t>
    <rPh sb="0" eb="2">
      <t>シリョウ</t>
    </rPh>
    <rPh sb="3" eb="6">
      <t>シサンゼイ</t>
    </rPh>
    <rPh sb="6" eb="7">
      <t>カ</t>
    </rPh>
    <phoneticPr fontId="3"/>
  </si>
  <si>
    <t>７</t>
  </si>
  <si>
    <t>10  宅地に関する調べ （令和７年度）</t>
    <rPh sb="14" eb="16">
      <t>レイワ</t>
    </rPh>
    <phoneticPr fontId="3"/>
  </si>
  <si>
    <t>１㎡当たり価格(円)</t>
    <phoneticPr fontId="3"/>
  </si>
  <si>
    <t>商業地区</t>
    <rPh sb="0" eb="2">
      <t>ショウギョウ</t>
    </rPh>
    <rPh sb="2" eb="4">
      <t>チク</t>
    </rPh>
    <phoneticPr fontId="3"/>
  </si>
  <si>
    <t>繁華街</t>
  </si>
  <si>
    <t>高度商業地区</t>
  </si>
  <si>
    <t>普通商業地区</t>
  </si>
  <si>
    <t>住宅地区</t>
    <rPh sb="0" eb="2">
      <t>ジュウタク</t>
    </rPh>
    <rPh sb="2" eb="4">
      <t>チク</t>
    </rPh>
    <phoneticPr fontId="3"/>
  </si>
  <si>
    <t>併用住宅地区</t>
  </si>
  <si>
    <t>高級住宅地区</t>
  </si>
  <si>
    <t>普通住宅地区</t>
  </si>
  <si>
    <t>工業地区</t>
    <rPh sb="0" eb="2">
      <t>コウギョウ</t>
    </rPh>
    <rPh sb="2" eb="4">
      <t>チク</t>
    </rPh>
    <phoneticPr fontId="3"/>
  </si>
  <si>
    <t>大工場地区</t>
  </si>
  <si>
    <t>中小工場地区</t>
  </si>
  <si>
    <t>家内工場地区</t>
  </si>
  <si>
    <t>村落地区</t>
    <rPh sb="0" eb="2">
      <t>ソンラク</t>
    </rPh>
    <rPh sb="2" eb="4">
      <t>チク</t>
    </rPh>
    <phoneticPr fontId="3"/>
  </si>
  <si>
    <t>集団地区</t>
  </si>
  <si>
    <t>村落地区</t>
  </si>
  <si>
    <t>（注）法定免税点以上のもの。</t>
    <rPh sb="1" eb="2">
      <t>チュウ</t>
    </rPh>
    <rPh sb="3" eb="5">
      <t>ホウテイ</t>
    </rPh>
    <rPh sb="5" eb="7">
      <t>メンゼイ</t>
    </rPh>
    <rPh sb="7" eb="8">
      <t>テン</t>
    </rPh>
    <rPh sb="8" eb="10">
      <t>イジョウ</t>
    </rPh>
    <phoneticPr fontId="3"/>
  </si>
  <si>
    <t>農業用施設の用に供する宅地</t>
    <rPh sb="11" eb="13">
      <t>タクチ</t>
    </rPh>
    <phoneticPr fontId="3"/>
  </si>
  <si>
    <t>11　行政区域及び都市計画区域の面積と人口</t>
    <phoneticPr fontId="3"/>
  </si>
  <si>
    <t>市街化区域(ha)</t>
  </si>
  <si>
    <t>調整区域(ha)</t>
  </si>
  <si>
    <t>小名浜</t>
  </si>
  <si>
    <t>久之浜・大久</t>
  </si>
  <si>
    <t>(注)・行政区域面積は、令和７年10月１日現在。</t>
    <rPh sb="12" eb="13">
      <t>レイ</t>
    </rPh>
    <rPh sb="13" eb="14">
      <t>ワ</t>
    </rPh>
    <rPh sb="15" eb="16">
      <t>ネン</t>
    </rPh>
    <rPh sb="21" eb="23">
      <t>ゲンザイ</t>
    </rPh>
    <phoneticPr fontId="3"/>
  </si>
  <si>
    <t>資料  都市計画課</t>
    <phoneticPr fontId="3"/>
  </si>
  <si>
    <t>　　・行政区域人口、都市計画区域面積は、令和７年４月１日現在。</t>
    <rPh sb="3" eb="5">
      <t>ギョウセイ</t>
    </rPh>
    <rPh sb="5" eb="7">
      <t>クイキ</t>
    </rPh>
    <rPh sb="7" eb="9">
      <t>ジンコウ</t>
    </rPh>
    <rPh sb="10" eb="12">
      <t>トシ</t>
    </rPh>
    <rPh sb="12" eb="14">
      <t>ケイカク</t>
    </rPh>
    <rPh sb="14" eb="16">
      <t>クイキ</t>
    </rPh>
    <rPh sb="16" eb="18">
      <t>メンセキ</t>
    </rPh>
    <rPh sb="20" eb="22">
      <t>レイワ</t>
    </rPh>
    <rPh sb="23" eb="24">
      <t>ネン</t>
    </rPh>
    <rPh sb="25" eb="26">
      <t>ガツ</t>
    </rPh>
    <rPh sb="27" eb="28">
      <t>ニチ</t>
    </rPh>
    <rPh sb="28" eb="30">
      <t>ゲンザイ</t>
    </rPh>
    <phoneticPr fontId="3"/>
  </si>
  <si>
    <t>政策企画課</t>
    <phoneticPr fontId="3"/>
  </si>
  <si>
    <t>　　・都市計画区域人口は令和７年４月１日現在の推計値。</t>
    <rPh sb="12" eb="14">
      <t>レイワ</t>
    </rPh>
    <rPh sb="15" eb="16">
      <t>ネン</t>
    </rPh>
    <rPh sb="17" eb="18">
      <t>ガツ</t>
    </rPh>
    <phoneticPr fontId="3"/>
  </si>
  <si>
    <t>12　県内各市の面積と人口</t>
    <phoneticPr fontId="3"/>
  </si>
  <si>
    <t>会津若松</t>
  </si>
  <si>
    <t>(382.97)</t>
    <phoneticPr fontId="13"/>
  </si>
  <si>
    <t>いわき</t>
  </si>
  <si>
    <t>須賀川</t>
  </si>
  <si>
    <t>喜多方</t>
  </si>
  <si>
    <t>二本松</t>
  </si>
  <si>
    <t>田村</t>
    <rPh sb="0" eb="2">
      <t>タムラ</t>
    </rPh>
    <phoneticPr fontId="3"/>
  </si>
  <si>
    <t>南相馬</t>
    <rPh sb="0" eb="1">
      <t>ミナミ</t>
    </rPh>
    <rPh sb="1" eb="3">
      <t>ソウマ</t>
    </rPh>
    <phoneticPr fontId="3"/>
  </si>
  <si>
    <t>伊達</t>
    <rPh sb="0" eb="2">
      <t>ダテ</t>
    </rPh>
    <phoneticPr fontId="3"/>
  </si>
  <si>
    <t>本宮</t>
    <rPh sb="0" eb="2">
      <t>モトミヤ</t>
    </rPh>
    <phoneticPr fontId="3"/>
  </si>
  <si>
    <t>郡部計</t>
  </si>
  <si>
    <t>(7,752.53)</t>
    <phoneticPr fontId="13"/>
  </si>
  <si>
    <t>福島県</t>
  </si>
  <si>
    <t xml:space="preserve">  </t>
    <phoneticPr fontId="3"/>
  </si>
  <si>
    <t xml:space="preserve">    ・（　）は、境界未定のため、概算数値。</t>
    <rPh sb="18" eb="20">
      <t>ガイサン</t>
    </rPh>
    <rPh sb="20" eb="22">
      <t>スウチ</t>
    </rPh>
    <phoneticPr fontId="3"/>
  </si>
  <si>
    <t>(注)・面積は、国土地理院公表の令和７年10月１日現在の面積。</t>
    <rPh sb="16" eb="17">
      <t>レイ</t>
    </rPh>
    <rPh sb="17" eb="18">
      <t>ワ</t>
    </rPh>
    <rPh sb="19" eb="20">
      <t>ネン</t>
    </rPh>
    <rPh sb="24" eb="25">
      <t>ヒ</t>
    </rPh>
    <phoneticPr fontId="3"/>
  </si>
  <si>
    <t>　　・人口は、令和７年10月１日現在の福島県公表の現住人口（R2国勢調査確定値を元にしたもの）である。</t>
    <rPh sb="7" eb="8">
      <t>レイ</t>
    </rPh>
    <rPh sb="8" eb="9">
      <t>ワ</t>
    </rPh>
    <rPh sb="10" eb="11">
      <t>ネン</t>
    </rPh>
    <rPh sb="16" eb="18">
      <t>ゲンザイ</t>
    </rPh>
    <rPh sb="19" eb="22">
      <t>フクシマケン</t>
    </rPh>
    <phoneticPr fontId="3"/>
  </si>
  <si>
    <t>13　市の面積順位（上位15市）</t>
    <phoneticPr fontId="3"/>
  </si>
  <si>
    <t>１</t>
    <phoneticPr fontId="13"/>
  </si>
  <si>
    <t>高山</t>
    <rPh sb="0" eb="2">
      <t>タカヤマ</t>
    </rPh>
    <phoneticPr fontId="14"/>
  </si>
  <si>
    <t>２</t>
  </si>
  <si>
    <t>浜松</t>
    <rPh sb="0" eb="2">
      <t>ハママツ</t>
    </rPh>
    <phoneticPr fontId="14"/>
  </si>
  <si>
    <t>３</t>
  </si>
  <si>
    <t>日光</t>
    <rPh sb="0" eb="2">
      <t>ニッコウ</t>
    </rPh>
    <phoneticPr fontId="14"/>
  </si>
  <si>
    <t>４</t>
  </si>
  <si>
    <t>北見</t>
    <rPh sb="0" eb="2">
      <t>キタミ</t>
    </rPh>
    <phoneticPr fontId="14"/>
  </si>
  <si>
    <t>５</t>
  </si>
  <si>
    <t>静岡</t>
    <rPh sb="0" eb="2">
      <t>シズオカ</t>
    </rPh>
    <phoneticPr fontId="14"/>
  </si>
  <si>
    <t>６</t>
  </si>
  <si>
    <t>釧路</t>
    <rPh sb="0" eb="2">
      <t>クシロ</t>
    </rPh>
    <phoneticPr fontId="14"/>
  </si>
  <si>
    <t>鶴岡</t>
    <rPh sb="0" eb="2">
      <t>ツルオカ</t>
    </rPh>
    <phoneticPr fontId="14"/>
  </si>
  <si>
    <t>８</t>
  </si>
  <si>
    <t>宮古</t>
    <rPh sb="0" eb="2">
      <t>ミヤコ</t>
    </rPh>
    <phoneticPr fontId="14"/>
  </si>
  <si>
    <t>９</t>
  </si>
  <si>
    <t>一関</t>
    <rPh sb="0" eb="2">
      <t>イチノセキ</t>
    </rPh>
    <phoneticPr fontId="14"/>
  </si>
  <si>
    <t>庄原</t>
    <rPh sb="0" eb="2">
      <t>ショウバラ</t>
    </rPh>
    <phoneticPr fontId="14"/>
  </si>
  <si>
    <t>富山</t>
    <rPh sb="0" eb="2">
      <t>トヤマ</t>
    </rPh>
    <phoneticPr fontId="14"/>
  </si>
  <si>
    <t>由利本荘</t>
    <rPh sb="0" eb="2">
      <t>ユリ</t>
    </rPh>
    <rPh sb="2" eb="4">
      <t>ホンジョウ</t>
    </rPh>
    <phoneticPr fontId="14"/>
  </si>
  <si>
    <t>村上</t>
    <rPh sb="0" eb="2">
      <t>ムラカミ</t>
    </rPh>
    <phoneticPr fontId="14"/>
  </si>
  <si>
    <t>北秋田</t>
    <rPh sb="0" eb="3">
      <t>キタアキタ</t>
    </rPh>
    <phoneticPr fontId="14"/>
  </si>
  <si>
    <t>(注)・国土地理院公表の令和７年10月１日現在の面積。</t>
    <rPh sb="12" eb="13">
      <t>レイ</t>
    </rPh>
    <rPh sb="13" eb="14">
      <t>ワ</t>
    </rPh>
    <rPh sb="15" eb="16">
      <t>ネン</t>
    </rPh>
    <phoneticPr fontId="3"/>
  </si>
  <si>
    <t>宅地見込地</t>
    <rPh sb="0" eb="2">
      <t>タクチ</t>
    </rPh>
    <rPh sb="2" eb="4">
      <t>ミコ</t>
    </rPh>
    <rPh sb="4" eb="5">
      <t>チ</t>
    </rPh>
    <phoneticPr fontId="13"/>
  </si>
  <si>
    <t>令和６年</t>
    <rPh sb="0" eb="2">
      <t>レイワ</t>
    </rPh>
    <rPh sb="3" eb="4">
      <t>ネン</t>
    </rPh>
    <phoneticPr fontId="15"/>
  </si>
  <si>
    <t>令和７年</t>
    <rPh sb="0" eb="2">
      <t>レイワ</t>
    </rPh>
    <rPh sb="3" eb="4">
      <t>ネン</t>
    </rPh>
    <phoneticPr fontId="15"/>
  </si>
  <si>
    <t>久之浜･大久</t>
  </si>
  <si>
    <t>久之浜･大久</t>
    <rPh sb="4" eb="5">
      <t>ダイ</t>
    </rPh>
    <rPh sb="5" eb="6">
      <t>ヒサ</t>
    </rPh>
    <phoneticPr fontId="13"/>
  </si>
  <si>
    <t>　</t>
    <phoneticPr fontId="3"/>
  </si>
  <si>
    <t>用途</t>
  </si>
  <si>
    <t>高</t>
  </si>
  <si>
    <t>平字作町三丁目１－１６</t>
    <rPh sb="0" eb="1">
      <t>タイラ</t>
    </rPh>
    <rPh sb="1" eb="2">
      <t>アザ</t>
    </rPh>
    <rPh sb="2" eb="3">
      <t>サク</t>
    </rPh>
    <rPh sb="3" eb="4">
      <t>マチ</t>
    </rPh>
    <rPh sb="4" eb="7">
      <t>サンチョウメ</t>
    </rPh>
    <phoneticPr fontId="13"/>
  </si>
  <si>
    <t>低</t>
  </si>
  <si>
    <t>平下神谷字馬場塚５３－１外</t>
    <rPh sb="0" eb="1">
      <t>タイラ</t>
    </rPh>
    <rPh sb="1" eb="2">
      <t>シモ</t>
    </rPh>
    <rPh sb="2" eb="4">
      <t>カベヤ</t>
    </rPh>
    <rPh sb="4" eb="5">
      <t>アザ</t>
    </rPh>
    <rPh sb="5" eb="7">
      <t>ババ</t>
    </rPh>
    <rPh sb="7" eb="8">
      <t>ツカ</t>
    </rPh>
    <rPh sb="12" eb="13">
      <t>ホカ</t>
    </rPh>
    <phoneticPr fontId="13"/>
  </si>
  <si>
    <t>泉町五丁目１４－１３</t>
    <rPh sb="0" eb="1">
      <t>イズミ</t>
    </rPh>
    <rPh sb="1" eb="2">
      <t>マチ</t>
    </rPh>
    <rPh sb="2" eb="5">
      <t>ゴチョウメ</t>
    </rPh>
    <phoneticPr fontId="13"/>
  </si>
  <si>
    <t>永崎字大平２１－３</t>
    <rPh sb="0" eb="2">
      <t>ナガサキ</t>
    </rPh>
    <rPh sb="2" eb="3">
      <t>アザ</t>
    </rPh>
    <rPh sb="3" eb="5">
      <t>オオヒラ</t>
    </rPh>
    <phoneticPr fontId="13"/>
  </si>
  <si>
    <t>勿来</t>
  </si>
  <si>
    <t>中岡町四丁目９－６</t>
    <rPh sb="0" eb="3">
      <t>ナカオカマチ</t>
    </rPh>
    <rPh sb="3" eb="6">
      <t>ヨンチョウメ</t>
    </rPh>
    <phoneticPr fontId="13"/>
  </si>
  <si>
    <t>勿来町関田障子川９－３</t>
    <rPh sb="0" eb="2">
      <t>ナコソ</t>
    </rPh>
    <rPh sb="2" eb="3">
      <t>マチ</t>
    </rPh>
    <rPh sb="3" eb="5">
      <t>セキタ</t>
    </rPh>
    <rPh sb="5" eb="7">
      <t>ショウジ</t>
    </rPh>
    <rPh sb="7" eb="8">
      <t>カワ</t>
    </rPh>
    <phoneticPr fontId="13"/>
  </si>
  <si>
    <t>常磐</t>
  </si>
  <si>
    <t>草木台二丁目１０－３</t>
    <rPh sb="0" eb="2">
      <t>クサキ</t>
    </rPh>
    <rPh sb="2" eb="3">
      <t>ダイ</t>
    </rPh>
    <rPh sb="3" eb="6">
      <t>ニチョウメ</t>
    </rPh>
    <phoneticPr fontId="13"/>
  </si>
  <si>
    <t>常磐西郷町金山２４０－６</t>
    <rPh sb="0" eb="2">
      <t>ジョウバン</t>
    </rPh>
    <rPh sb="2" eb="5">
      <t>ニシゴウマチ</t>
    </rPh>
    <rPh sb="5" eb="7">
      <t>カナヤマ</t>
    </rPh>
    <phoneticPr fontId="13"/>
  </si>
  <si>
    <t>内郷</t>
  </si>
  <si>
    <t>内郷御厩町三丁目３５－２外</t>
    <rPh sb="0" eb="5">
      <t>ウチゴウミマヤマチ</t>
    </rPh>
    <rPh sb="5" eb="8">
      <t>サンチョウメ</t>
    </rPh>
    <rPh sb="12" eb="13">
      <t>ホカ</t>
    </rPh>
    <phoneticPr fontId="13"/>
  </si>
  <si>
    <t>内郷白水町入山４２－５</t>
    <rPh sb="0" eb="2">
      <t>ウチゴウ</t>
    </rPh>
    <rPh sb="2" eb="4">
      <t>シラミズ</t>
    </rPh>
    <rPh sb="4" eb="5">
      <t>マチ</t>
    </rPh>
    <rPh sb="5" eb="7">
      <t>イリヤマ</t>
    </rPh>
    <phoneticPr fontId="13"/>
  </si>
  <si>
    <t>四倉</t>
  </si>
  <si>
    <t>四倉町字西四丁目７－１４</t>
    <rPh sb="0" eb="3">
      <t>ヨツクラマチ</t>
    </rPh>
    <rPh sb="3" eb="4">
      <t>アザ</t>
    </rPh>
    <rPh sb="4" eb="5">
      <t>ニシ</t>
    </rPh>
    <rPh sb="5" eb="8">
      <t>ヨンチョウメ</t>
    </rPh>
    <phoneticPr fontId="13"/>
  </si>
  <si>
    <t>四倉町中島字中島１０－１</t>
    <rPh sb="0" eb="3">
      <t>ヨツクラマチ</t>
    </rPh>
    <rPh sb="3" eb="5">
      <t>ナカジマ</t>
    </rPh>
    <rPh sb="5" eb="6">
      <t>アザ</t>
    </rPh>
    <rPh sb="6" eb="8">
      <t>ナカジマ</t>
    </rPh>
    <phoneticPr fontId="13"/>
  </si>
  <si>
    <t>遠野</t>
    <rPh sb="0" eb="2">
      <t>トオノ</t>
    </rPh>
    <phoneticPr fontId="13"/>
  </si>
  <si>
    <t>遠野町上遠野字本町１０６</t>
    <rPh sb="0" eb="2">
      <t>トオノ</t>
    </rPh>
    <rPh sb="2" eb="3">
      <t>マチ</t>
    </rPh>
    <rPh sb="3" eb="6">
      <t>カトオノ</t>
    </rPh>
    <rPh sb="6" eb="7">
      <t>アザ</t>
    </rPh>
    <rPh sb="7" eb="9">
      <t>ホンチョウ</t>
    </rPh>
    <phoneticPr fontId="13"/>
  </si>
  <si>
    <t>小川</t>
  </si>
  <si>
    <t>小川町上平字中島４５－２</t>
    <rPh sb="0" eb="3">
      <t>オガワマチ</t>
    </rPh>
    <rPh sb="3" eb="4">
      <t>カミ</t>
    </rPh>
    <rPh sb="4" eb="5">
      <t>タイラ</t>
    </rPh>
    <rPh sb="5" eb="6">
      <t>アザ</t>
    </rPh>
    <rPh sb="6" eb="8">
      <t>ナカジマ</t>
    </rPh>
    <phoneticPr fontId="13"/>
  </si>
  <si>
    <t>好間</t>
  </si>
  <si>
    <t>好間町下好間字手倉５２－３</t>
    <rPh sb="0" eb="1">
      <t>ヨシ</t>
    </rPh>
    <rPh sb="1" eb="2">
      <t>マ</t>
    </rPh>
    <rPh sb="2" eb="3">
      <t>マチ</t>
    </rPh>
    <rPh sb="3" eb="4">
      <t>シタ</t>
    </rPh>
    <rPh sb="4" eb="6">
      <t>ヨシマ</t>
    </rPh>
    <rPh sb="6" eb="7">
      <t>ジ</t>
    </rPh>
    <rPh sb="7" eb="8">
      <t>テ</t>
    </rPh>
    <rPh sb="8" eb="9">
      <t>クラ</t>
    </rPh>
    <phoneticPr fontId="13"/>
  </si>
  <si>
    <t>好間町上好間字山ノ神１６－２</t>
    <rPh sb="0" eb="1">
      <t>ヨシ</t>
    </rPh>
    <rPh sb="1" eb="2">
      <t>マ</t>
    </rPh>
    <rPh sb="2" eb="3">
      <t>マチ</t>
    </rPh>
    <rPh sb="3" eb="6">
      <t>カミヨシマ</t>
    </rPh>
    <rPh sb="6" eb="7">
      <t>アザ</t>
    </rPh>
    <rPh sb="7" eb="8">
      <t>ヤマ</t>
    </rPh>
    <rPh sb="9" eb="10">
      <t>カミ</t>
    </rPh>
    <phoneticPr fontId="13"/>
  </si>
  <si>
    <t>三和</t>
  </si>
  <si>
    <t>三和町合戸字駅１８</t>
    <rPh sb="0" eb="3">
      <t>ミワマチ</t>
    </rPh>
    <rPh sb="3" eb="5">
      <t>ゴウド</t>
    </rPh>
    <rPh sb="5" eb="6">
      <t>アザ</t>
    </rPh>
    <rPh sb="6" eb="7">
      <t>エキ</t>
    </rPh>
    <phoneticPr fontId="13"/>
  </si>
  <si>
    <t>田人</t>
    <phoneticPr fontId="13"/>
  </si>
  <si>
    <t>田人町旅人字下平石123番1外</t>
    <phoneticPr fontId="13"/>
  </si>
  <si>
    <t>川前</t>
  </si>
  <si>
    <t>川前町川前字中ノ萱８６－１</t>
    <rPh sb="0" eb="3">
      <t>カワマエマチ</t>
    </rPh>
    <rPh sb="3" eb="5">
      <t>カワマエ</t>
    </rPh>
    <rPh sb="5" eb="6">
      <t>アザ</t>
    </rPh>
    <rPh sb="6" eb="7">
      <t>ナカ</t>
    </rPh>
    <rPh sb="8" eb="9">
      <t>カヤ</t>
    </rPh>
    <phoneticPr fontId="13"/>
  </si>
  <si>
    <t>久之浜町西二丁目４－３</t>
    <rPh sb="0" eb="4">
      <t>ヒサノハママチ</t>
    </rPh>
    <rPh sb="4" eb="5">
      <t>ニシ</t>
    </rPh>
    <rPh sb="5" eb="8">
      <t>ニチョウメ</t>
    </rPh>
    <phoneticPr fontId="13"/>
  </si>
  <si>
    <t>大久町大久字中ノ内９１－１</t>
    <rPh sb="0" eb="3">
      <t>オオヒサマチ</t>
    </rPh>
    <rPh sb="3" eb="5">
      <t>オオヒサ</t>
    </rPh>
    <rPh sb="5" eb="6">
      <t>アザ</t>
    </rPh>
    <rPh sb="6" eb="7">
      <t>ナカ</t>
    </rPh>
    <rPh sb="8" eb="9">
      <t>ウチ</t>
    </rPh>
    <phoneticPr fontId="13"/>
  </si>
  <si>
    <t>平下荒川字砂田５５外</t>
    <rPh sb="0" eb="1">
      <t>タイラ</t>
    </rPh>
    <rPh sb="1" eb="2">
      <t>シモ</t>
    </rPh>
    <rPh sb="2" eb="4">
      <t>アラカワ</t>
    </rPh>
    <rPh sb="4" eb="5">
      <t>アザ</t>
    </rPh>
    <rPh sb="5" eb="7">
      <t>スナダ</t>
    </rPh>
    <rPh sb="9" eb="10">
      <t>ホカ</t>
    </rPh>
    <phoneticPr fontId="13"/>
  </si>
  <si>
    <t>泉町本谷字堀ノ内２７</t>
    <rPh sb="0" eb="1">
      <t>イズミ</t>
    </rPh>
    <rPh sb="1" eb="2">
      <t>マチ</t>
    </rPh>
    <rPh sb="2" eb="4">
      <t>ホンヤ</t>
    </rPh>
    <rPh sb="4" eb="5">
      <t>アザ</t>
    </rPh>
    <rPh sb="5" eb="6">
      <t>ホリ</t>
    </rPh>
    <rPh sb="7" eb="8">
      <t>ウチ</t>
    </rPh>
    <phoneticPr fontId="13"/>
  </si>
  <si>
    <t>平字小太郎町２－６</t>
  </si>
  <si>
    <t>平塩字古川１５－１外</t>
  </si>
  <si>
    <t>小名浜</t>
    <phoneticPr fontId="13"/>
  </si>
  <si>
    <t>鹿島町久保２－１－３外</t>
  </si>
  <si>
    <t>小名浜字隼人３７－１</t>
  </si>
  <si>
    <t>勿来</t>
    <phoneticPr fontId="13"/>
  </si>
  <si>
    <t>錦町中央三丁目３－２３外</t>
    <rPh sb="4" eb="5">
      <t>サン</t>
    </rPh>
    <phoneticPr fontId="13"/>
  </si>
  <si>
    <t>勿来町関田飯ノ辺前６５－１</t>
  </si>
  <si>
    <t>工業</t>
    <rPh sb="0" eb="2">
      <t>コウギョウ</t>
    </rPh>
    <phoneticPr fontId="13"/>
  </si>
  <si>
    <t>小名浜字中原６－８</t>
    <rPh sb="0" eb="3">
      <t>オナハマ</t>
    </rPh>
    <rPh sb="3" eb="4">
      <t>アザ</t>
    </rPh>
    <rPh sb="4" eb="6">
      <t>ナカハラ</t>
    </rPh>
    <phoneticPr fontId="13"/>
  </si>
  <si>
    <t>勿来町窪田十条２－１外</t>
    <rPh sb="0" eb="3">
      <t>ナコソマチ</t>
    </rPh>
    <rPh sb="3" eb="5">
      <t>クボタ</t>
    </rPh>
    <rPh sb="5" eb="7">
      <t>ジュウジョウ</t>
    </rPh>
    <rPh sb="10" eb="11">
      <t>ソト</t>
    </rPh>
    <phoneticPr fontId="13"/>
  </si>
  <si>
    <t>林地</t>
    <phoneticPr fontId="13"/>
  </si>
  <si>
    <t>田人町黒田字高柴７２－１</t>
    <phoneticPr fontId="13"/>
  </si>
  <si>
    <t>住宅地</t>
    <rPh sb="0" eb="3">
      <t>ジュウタクチ</t>
    </rPh>
    <phoneticPr fontId="2"/>
  </si>
  <si>
    <t>宅地見込地</t>
    <rPh sb="0" eb="2">
      <t>タクチ</t>
    </rPh>
    <rPh sb="2" eb="4">
      <t>ミコミ</t>
    </rPh>
    <rPh sb="4" eb="5">
      <t>チ</t>
    </rPh>
    <phoneticPr fontId="13"/>
  </si>
  <si>
    <t>商業</t>
    <rPh sb="0" eb="1">
      <t>ショウ</t>
    </rPh>
    <rPh sb="1" eb="2">
      <t>ギョウ</t>
    </rPh>
    <phoneticPr fontId="13"/>
  </si>
  <si>
    <t>備考（令和７年度地価調査価格抜粋）</t>
  </si>
  <si>
    <t>15　気象の概況</t>
    <phoneticPr fontId="3"/>
  </si>
  <si>
    <t>最多風向</t>
    <rPh sb="2" eb="3">
      <t>カゼ</t>
    </rPh>
    <rPh sb="3" eb="4">
      <t>ム</t>
    </rPh>
    <phoneticPr fontId="3"/>
  </si>
  <si>
    <t>年・月</t>
  </si>
  <si>
    <t>及び極値</t>
  </si>
  <si>
    <t>S15.11</t>
  </si>
  <si>
    <t>南南西</t>
  </si>
  <si>
    <t>北北西</t>
  </si>
  <si>
    <t>南</t>
  </si>
  <si>
    <t>H25.19</t>
  </si>
  <si>
    <t>南南東</t>
  </si>
  <si>
    <t>北</t>
  </si>
  <si>
    <t>M43.19</t>
  </si>
  <si>
    <t>南</t>
    <rPh sb="0" eb="1">
      <t>ミナミ</t>
    </rPh>
    <phoneticPr fontId="3"/>
  </si>
  <si>
    <t>H28.22</t>
    <phoneticPr fontId="3"/>
  </si>
  <si>
    <t>T10.27</t>
  </si>
  <si>
    <t>T10.26</t>
  </si>
  <si>
    <t>令和２年</t>
    <rPh sb="0" eb="2">
      <t>レイワ</t>
    </rPh>
    <rPh sb="3" eb="4">
      <t>ネン</t>
    </rPh>
    <phoneticPr fontId="3"/>
  </si>
  <si>
    <t>8.12</t>
    <phoneticPr fontId="3"/>
  </si>
  <si>
    <t>2.7</t>
  </si>
  <si>
    <t>北西</t>
    <rPh sb="0" eb="2">
      <t>ホクセイ</t>
    </rPh>
    <phoneticPr fontId="3"/>
  </si>
  <si>
    <t>北北西）</t>
  </si>
  <si>
    <t>３</t>
    <phoneticPr fontId="3"/>
  </si>
  <si>
    <t>４</t>
    <phoneticPr fontId="3"/>
  </si>
  <si>
    <t>2.6</t>
    <phoneticPr fontId="3"/>
  </si>
  <si>
    <t>11.14</t>
    <phoneticPr fontId="3"/>
  </si>
  <si>
    <t>５</t>
    <phoneticPr fontId="3"/>
  </si>
  <si>
    <t>7.12</t>
    <phoneticPr fontId="3"/>
  </si>
  <si>
    <t>1.26</t>
    <phoneticPr fontId="3"/>
  </si>
  <si>
    <t>2.21</t>
    <phoneticPr fontId="3"/>
  </si>
  <si>
    <t>６</t>
    <phoneticPr fontId="3"/>
  </si>
  <si>
    <t>7.30</t>
    <phoneticPr fontId="3"/>
  </si>
  <si>
    <t>1.12</t>
    <phoneticPr fontId="3"/>
  </si>
  <si>
    <t>北北西）</t>
    <rPh sb="0" eb="3">
      <t>ホクホクセイ</t>
    </rPh>
    <phoneticPr fontId="3"/>
  </si>
  <si>
    <t>令和６年１月</t>
    <rPh sb="0" eb="2">
      <t>レイワ</t>
    </rPh>
    <rPh sb="3" eb="4">
      <t>ネン</t>
    </rPh>
    <rPh sb="5" eb="6">
      <t>ガツ</t>
    </rPh>
    <phoneticPr fontId="3"/>
  </si>
  <si>
    <t>1.21</t>
    <phoneticPr fontId="3"/>
  </si>
  <si>
    <t>1.25</t>
    <phoneticPr fontId="3"/>
  </si>
  <si>
    <t>2.20</t>
    <phoneticPr fontId="3"/>
  </si>
  <si>
    <t>2.13</t>
    <phoneticPr fontId="3"/>
  </si>
  <si>
    <t>2.16</t>
    <phoneticPr fontId="3"/>
  </si>
  <si>
    <t>3.30</t>
    <phoneticPr fontId="3"/>
  </si>
  <si>
    <t>3.9</t>
    <phoneticPr fontId="3"/>
  </si>
  <si>
    <t>3.18</t>
    <phoneticPr fontId="3"/>
  </si>
  <si>
    <t>4.25</t>
    <phoneticPr fontId="3"/>
  </si>
  <si>
    <t>4.11</t>
    <phoneticPr fontId="3"/>
  </si>
  <si>
    <t>北北西</t>
    <rPh sb="0" eb="3">
      <t>ホクホクセイ</t>
    </rPh>
    <phoneticPr fontId="3"/>
  </si>
  <si>
    <t>4.19</t>
    <phoneticPr fontId="3"/>
  </si>
  <si>
    <t>5.21</t>
    <phoneticPr fontId="3"/>
  </si>
  <si>
    <t>5.10</t>
    <phoneticPr fontId="3"/>
  </si>
  <si>
    <t>南南東</t>
    <rPh sb="0" eb="3">
      <t>ナンナントウ</t>
    </rPh>
    <phoneticPr fontId="3"/>
  </si>
  <si>
    <t>5.13</t>
    <phoneticPr fontId="3"/>
  </si>
  <si>
    <t>6.26</t>
    <phoneticPr fontId="3"/>
  </si>
  <si>
    <t>6.4</t>
    <phoneticPr fontId="3"/>
  </si>
  <si>
    <t>6.12</t>
    <phoneticPr fontId="3"/>
  </si>
  <si>
    <t>南)</t>
    <rPh sb="0" eb="1">
      <t>ミナミ</t>
    </rPh>
    <phoneticPr fontId="3"/>
  </si>
  <si>
    <t>7.13</t>
    <phoneticPr fontId="3"/>
  </si>
  <si>
    <t>西北西</t>
    <rPh sb="0" eb="3">
      <t>セイホクセイ</t>
    </rPh>
    <phoneticPr fontId="3"/>
  </si>
  <si>
    <t>8.17</t>
    <phoneticPr fontId="3"/>
  </si>
  <si>
    <t>8.22</t>
    <phoneticPr fontId="3"/>
  </si>
  <si>
    <t>8.11</t>
    <phoneticPr fontId="3"/>
  </si>
  <si>
    <t>9.20</t>
    <phoneticPr fontId="3"/>
  </si>
  <si>
    <t>9.24</t>
    <phoneticPr fontId="3"/>
  </si>
  <si>
    <t>9.2</t>
    <phoneticPr fontId="3"/>
  </si>
  <si>
    <t>北)</t>
    <rPh sb="0" eb="1">
      <t>キタ</t>
    </rPh>
    <phoneticPr fontId="3"/>
  </si>
  <si>
    <t>10.4</t>
    <phoneticPr fontId="3"/>
  </si>
  <si>
    <t>10.21</t>
    <phoneticPr fontId="3"/>
  </si>
  <si>
    <t>10.30</t>
    <phoneticPr fontId="3"/>
  </si>
  <si>
    <t>北北西</t>
    <phoneticPr fontId="3"/>
  </si>
  <si>
    <t>11.17</t>
    <phoneticPr fontId="3"/>
  </si>
  <si>
    <t>11.30</t>
    <phoneticPr fontId="3"/>
  </si>
  <si>
    <t>11.18</t>
    <phoneticPr fontId="3"/>
  </si>
  <si>
    <t>12.3</t>
    <phoneticPr fontId="3"/>
  </si>
  <si>
    <t>12.15</t>
    <phoneticPr fontId="3"/>
  </si>
  <si>
    <t>12.11</t>
    <phoneticPr fontId="3"/>
  </si>
  <si>
    <t>(注) ・Ｍは明治、Ｔは大正、Ｓは昭和、Ｈは平成、Ｒは令和を示す。</t>
    <rPh sb="27" eb="29">
      <t>レイワ</t>
    </rPh>
    <phoneticPr fontId="3"/>
  </si>
  <si>
    <t xml:space="preserve">     ・平年値は平成３年から令和２年までの30年間の平均。</t>
    <rPh sb="6" eb="9">
      <t>ヘイネンチ</t>
    </rPh>
    <rPh sb="10" eb="12">
      <t>ヘイセイ</t>
    </rPh>
    <rPh sb="13" eb="14">
      <t>ネン</t>
    </rPh>
    <rPh sb="16" eb="18">
      <t>レイワ</t>
    </rPh>
    <rPh sb="19" eb="20">
      <t>ネン</t>
    </rPh>
    <rPh sb="25" eb="27">
      <t>ネンカン</t>
    </rPh>
    <rPh sb="28" eb="30">
      <t>ヘイキン</t>
    </rPh>
    <phoneticPr fontId="3"/>
  </si>
  <si>
    <t xml:space="preserve">     ・極値は、いずれも明治43年５月からの記録である。</t>
    <phoneticPr fontId="3"/>
  </si>
  <si>
    <t xml:space="preserve">     ・小名浜測候所が平成20年10月に閉鎖されたため、平成20年10月より天気日報は作成していない。</t>
    <rPh sb="6" eb="9">
      <t>オナハマ</t>
    </rPh>
    <rPh sb="9" eb="12">
      <t>ソッコウジョ</t>
    </rPh>
    <rPh sb="13" eb="15">
      <t>ヘイセイ</t>
    </rPh>
    <rPh sb="17" eb="18">
      <t>ネン</t>
    </rPh>
    <rPh sb="20" eb="21">
      <t>ガツ</t>
    </rPh>
    <rPh sb="22" eb="24">
      <t>ヘイサ</t>
    </rPh>
    <rPh sb="30" eb="32">
      <t>ヘイセイ</t>
    </rPh>
    <rPh sb="34" eb="35">
      <t>ネン</t>
    </rPh>
    <rPh sb="37" eb="38">
      <t>ガツ</t>
    </rPh>
    <rPh sb="40" eb="42">
      <t>テンキ</t>
    </rPh>
    <rPh sb="42" eb="44">
      <t>ニッポウ</t>
    </rPh>
    <rPh sb="45" eb="47">
      <t>サクセイ</t>
    </rPh>
    <phoneticPr fontId="3"/>
  </si>
  <si>
    <t xml:space="preserve">     ・有感地震回数は気象庁の震度データベース検索によるいわき市小名浜の震度1以上の地震回数。</t>
    <rPh sb="6" eb="8">
      <t>ユウカン</t>
    </rPh>
    <rPh sb="8" eb="10">
      <t>ジシン</t>
    </rPh>
    <rPh sb="10" eb="12">
      <t>カイスウ</t>
    </rPh>
    <rPh sb="13" eb="16">
      <t>キショウチョウ</t>
    </rPh>
    <rPh sb="17" eb="19">
      <t>シンド</t>
    </rPh>
    <rPh sb="25" eb="27">
      <t>ケンサク</t>
    </rPh>
    <rPh sb="33" eb="34">
      <t>シ</t>
    </rPh>
    <rPh sb="34" eb="36">
      <t>オナ</t>
    </rPh>
    <rPh sb="36" eb="37">
      <t>ハマ</t>
    </rPh>
    <rPh sb="38" eb="40">
      <t>シンド</t>
    </rPh>
    <rPh sb="41" eb="43">
      <t>イジョウ</t>
    </rPh>
    <rPh sb="44" eb="46">
      <t>ジシン</t>
    </rPh>
    <rPh sb="46" eb="48">
      <t>カイスウ</t>
    </rPh>
    <phoneticPr fontId="3"/>
  </si>
  <si>
    <t xml:space="preserve">     ・起日の＊は同じ値が複数日あることを示す。</t>
    <rPh sb="6" eb="7">
      <t>キ</t>
    </rPh>
    <rPh sb="7" eb="8">
      <t>ニチ</t>
    </rPh>
    <rPh sb="11" eb="12">
      <t>オナ</t>
    </rPh>
    <rPh sb="13" eb="14">
      <t>アタイ</t>
    </rPh>
    <rPh sb="15" eb="17">
      <t>フクスウ</t>
    </rPh>
    <rPh sb="17" eb="18">
      <t>ヒ</t>
    </rPh>
    <rPh sb="23" eb="24">
      <t>シメ</t>
    </rPh>
    <phoneticPr fontId="3"/>
  </si>
  <si>
    <t>有感地震回数</t>
    <rPh sb="2" eb="4">
      <t>ジシン</t>
    </rPh>
    <rPh sb="4" eb="6">
      <t>カイスウ</t>
    </rPh>
    <phoneticPr fontId="3"/>
  </si>
  <si>
    <t>…</t>
  </si>
  <si>
    <t>9.24</t>
  </si>
  <si>
    <t>6.2</t>
  </si>
  <si>
    <t>3.29</t>
    <phoneticPr fontId="3"/>
  </si>
  <si>
    <t>4.9</t>
    <phoneticPr fontId="3"/>
  </si>
  <si>
    <t>6.18</t>
    <phoneticPr fontId="3"/>
  </si>
  <si>
    <t>7.26</t>
    <phoneticPr fontId="3"/>
  </si>
  <si>
    <t>8.30</t>
    <phoneticPr fontId="3"/>
  </si>
  <si>
    <t>9.13</t>
    <phoneticPr fontId="3"/>
  </si>
  <si>
    <t>10.18</t>
    <phoneticPr fontId="3"/>
  </si>
  <si>
    <t>11.2</t>
    <phoneticPr fontId="3"/>
  </si>
  <si>
    <t>12.5</t>
    <phoneticPr fontId="3"/>
  </si>
  <si>
    <t>資料　「気象統計情報」気象庁</t>
    <rPh sb="0" eb="2">
      <t>シリョウ</t>
    </rPh>
    <rPh sb="4" eb="6">
      <t>キショウ</t>
    </rPh>
    <rPh sb="6" eb="8">
      <t>トウケイ</t>
    </rPh>
    <rPh sb="8" eb="10">
      <t>ジョウホウ</t>
    </rPh>
    <rPh sb="11" eb="14">
      <t>キショウチョウ</t>
    </rPh>
    <phoneticPr fontId="3"/>
  </si>
  <si>
    <t>　　 ・風速及び最大風向の）は、統計を行う対象資料が許容範囲で欠けているが、上位の統計を用いる際は、一部の例外を除いて正常値（資料が欠けていない）と同等に扱う（準正常値）。</t>
    <rPh sb="4" eb="6">
      <t>フウソク</t>
    </rPh>
    <rPh sb="6" eb="7">
      <t>オヨ</t>
    </rPh>
    <rPh sb="8" eb="10">
      <t>サイダイ</t>
    </rPh>
    <rPh sb="10" eb="12">
      <t>カザム</t>
    </rPh>
    <rPh sb="16" eb="18">
      <t>トウケイ</t>
    </rPh>
    <rPh sb="19" eb="20">
      <t>オコナ</t>
    </rPh>
    <rPh sb="21" eb="23">
      <t>タイショウ</t>
    </rPh>
    <rPh sb="23" eb="25">
      <t>シリョウ</t>
    </rPh>
    <rPh sb="26" eb="28">
      <t>キョヨウ</t>
    </rPh>
    <rPh sb="28" eb="30">
      <t>ハンイ</t>
    </rPh>
    <rPh sb="31" eb="32">
      <t>カ</t>
    </rPh>
    <rPh sb="38" eb="40">
      <t>ジョウイ</t>
    </rPh>
    <rPh sb="41" eb="43">
      <t>トウケイ</t>
    </rPh>
    <rPh sb="44" eb="45">
      <t>モチ</t>
    </rPh>
    <rPh sb="47" eb="48">
      <t>サイ</t>
    </rPh>
    <phoneticPr fontId="3"/>
  </si>
  <si>
    <t xml:space="preserve"> 　  ・風速の]は、統計を行う対象資料が許容範囲を超えて欠けている（資料不足値）。値そのものを信用することはできず、通常は上位の統計に用いないが、極値、合計、度数等の統計では、その値以上（以下）であることが確実である、といった性質を利用して統計に利用できる場合がある。</t>
    <rPh sb="5" eb="7">
      <t>フウソク</t>
    </rPh>
    <rPh sb="11" eb="13">
      <t>トウケイ</t>
    </rPh>
    <rPh sb="14" eb="15">
      <t>オコナ</t>
    </rPh>
    <rPh sb="16" eb="18">
      <t>タイショウ</t>
    </rPh>
    <rPh sb="18" eb="20">
      <t>シリョウ</t>
    </rPh>
    <rPh sb="21" eb="23">
      <t>キョヨウ</t>
    </rPh>
    <rPh sb="23" eb="25">
      <t>ハンイ</t>
    </rPh>
    <rPh sb="26" eb="27">
      <t>コ</t>
    </rPh>
    <rPh sb="29" eb="30">
      <t>カ</t>
    </rPh>
    <rPh sb="35" eb="37">
      <t>シリョウ</t>
    </rPh>
    <rPh sb="37" eb="39">
      <t>フソク</t>
    </rPh>
    <rPh sb="39" eb="40">
      <t>チ</t>
    </rPh>
    <rPh sb="42" eb="43">
      <t>アタイ</t>
    </rPh>
    <rPh sb="48" eb="50">
      <t>シンヨウ</t>
    </rPh>
    <phoneticPr fontId="3"/>
  </si>
  <si>
    <t>方位</t>
  </si>
  <si>
    <t>東経</t>
  </si>
  <si>
    <t>北緯</t>
  </si>
  <si>
    <t>地点</t>
  </si>
  <si>
    <t>距離</t>
  </si>
  <si>
    <t>極東</t>
  </si>
  <si>
    <t>久之浜町久之浜字館の山地先</t>
  </si>
  <si>
    <t>東西39.01km</t>
  </si>
  <si>
    <t>極西</t>
  </si>
  <si>
    <t>田人町貝泊字井出地先</t>
  </si>
  <si>
    <t>極南</t>
  </si>
  <si>
    <t>勿来町九面馬の道地先</t>
  </si>
  <si>
    <t>南北51.49km</t>
  </si>
  <si>
    <t>極北</t>
  </si>
  <si>
    <t>川前町小白井字芋島地先</t>
  </si>
  <si>
    <t>令和2.10.1</t>
    <rPh sb="0" eb="2">
      <t>レイワ</t>
    </rPh>
    <phoneticPr fontId="3"/>
  </si>
  <si>
    <t>地域</t>
    <rPh sb="0" eb="1">
      <t>チ</t>
    </rPh>
    <rPh sb="1" eb="2">
      <t>イキ</t>
    </rPh>
    <phoneticPr fontId="3"/>
  </si>
  <si>
    <t>年月日</t>
    <rPh sb="0" eb="1">
      <t>トシ</t>
    </rPh>
    <rPh sb="1" eb="2">
      <t>ツキ</t>
    </rPh>
    <rPh sb="2" eb="3">
      <t>ヒ</t>
    </rPh>
    <phoneticPr fontId="3"/>
  </si>
  <si>
    <t>平地区</t>
  </si>
  <si>
    <t>昭和45年</t>
  </si>
  <si>
    <t>50年</t>
  </si>
  <si>
    <t>55年</t>
  </si>
  <si>
    <t>60年</t>
  </si>
  <si>
    <t>平成2年</t>
  </si>
  <si>
    <t>7年</t>
  </si>
  <si>
    <t>17年</t>
  </si>
  <si>
    <t>21年</t>
  </si>
  <si>
    <t>26年</t>
  </si>
  <si>
    <t>面積</t>
  </si>
  <si>
    <t>(単位　k㎡)</t>
    <phoneticPr fontId="2"/>
  </si>
  <si>
    <t>資料　政策企画課</t>
    <phoneticPr fontId="2"/>
  </si>
  <si>
    <t>（注）　平成21年については10月2日現在</t>
    <phoneticPr fontId="2"/>
  </si>
  <si>
    <t>地区</t>
  </si>
  <si>
    <t>海抜(m)</t>
  </si>
  <si>
    <t>遠野</t>
  </si>
  <si>
    <t>田人</t>
  </si>
  <si>
    <t>久之浜</t>
  </si>
  <si>
    <t>大久</t>
  </si>
  <si>
    <t>海抜(m)</t>
    <phoneticPr fontId="2"/>
  </si>
  <si>
    <t>所在地</t>
  </si>
  <si>
    <t>猫鳴山</t>
  </si>
  <si>
    <t>芝山</t>
  </si>
  <si>
    <t>神楽山</t>
  </si>
  <si>
    <t>朝日山</t>
  </si>
  <si>
    <t>雨降山</t>
    <rPh sb="0" eb="1">
      <t>アメ</t>
    </rPh>
    <rPh sb="1" eb="2">
      <t>コウ</t>
    </rPh>
    <rPh sb="2" eb="3">
      <t>ヤマ</t>
    </rPh>
    <phoneticPr fontId="3"/>
  </si>
  <si>
    <t>鶴石山</t>
  </si>
  <si>
    <t>明神山</t>
    <rPh sb="0" eb="1">
      <t>アキラ</t>
    </rPh>
    <rPh sb="1" eb="2">
      <t>カミ</t>
    </rPh>
    <rPh sb="2" eb="3">
      <t>ヤマ</t>
    </rPh>
    <phoneticPr fontId="3"/>
  </si>
  <si>
    <t>水石山</t>
  </si>
  <si>
    <t>馬揚山</t>
    <rPh sb="0" eb="1">
      <t>ウマ</t>
    </rPh>
    <rPh sb="1" eb="2">
      <t>ア</t>
    </rPh>
    <rPh sb="2" eb="3">
      <t>ヤマ</t>
    </rPh>
    <phoneticPr fontId="3"/>
  </si>
  <si>
    <t>塩見山</t>
  </si>
  <si>
    <t>河川名</t>
  </si>
  <si>
    <t>上流端</t>
  </si>
  <si>
    <t>夏井川</t>
  </si>
  <si>
    <t>海岸</t>
  </si>
  <si>
    <t>鮫川</t>
  </si>
  <si>
    <t>好間川</t>
  </si>
  <si>
    <t>福島県いわき市三和町上市萓字榎下諏訪橋以下</t>
  </si>
  <si>
    <t>年度・地目</t>
  </si>
  <si>
    <t>地積(ｋ㎡）</t>
    <rPh sb="1" eb="2">
      <t>セキ</t>
    </rPh>
    <phoneticPr fontId="3"/>
  </si>
  <si>
    <t>合計</t>
  </si>
  <si>
    <t>一般田</t>
  </si>
  <si>
    <t>宅地介在田等</t>
  </si>
  <si>
    <t>一般畑</t>
  </si>
  <si>
    <t>宅地介在畑等</t>
  </si>
  <si>
    <t>宅地</t>
    <rPh sb="1" eb="2">
      <t>チ</t>
    </rPh>
    <phoneticPr fontId="3"/>
  </si>
  <si>
    <t>鉱泉地</t>
  </si>
  <si>
    <t>池沼</t>
  </si>
  <si>
    <t>牧場</t>
  </si>
  <si>
    <t>原野</t>
  </si>
  <si>
    <t>雑種地</t>
    <rPh sb="0" eb="1">
      <t>ザツ</t>
    </rPh>
    <rPh sb="1" eb="2">
      <t>タネ</t>
    </rPh>
    <rPh sb="2" eb="3">
      <t>チ</t>
    </rPh>
    <phoneticPr fontId="3"/>
  </si>
  <si>
    <t>ゴルフ場用地</t>
  </si>
  <si>
    <t>遊園地等用地</t>
  </si>
  <si>
    <t>鉄軌道用地</t>
  </si>
  <si>
    <t>その他の雑種地</t>
  </si>
  <si>
    <t>その他</t>
    <rPh sb="2" eb="3">
      <t>ホカ</t>
    </rPh>
    <phoneticPr fontId="3"/>
  </si>
  <si>
    <t>令和７年度内訳</t>
    <rPh sb="0" eb="2">
      <t>レイワ</t>
    </rPh>
    <rPh sb="3" eb="5">
      <t>ネンド</t>
    </rPh>
    <rPh sb="5" eb="7">
      <t>ウチワケ</t>
    </rPh>
    <phoneticPr fontId="3"/>
  </si>
  <si>
    <t>非住宅用地</t>
    <phoneticPr fontId="3"/>
  </si>
  <si>
    <t>一般山林</t>
    <phoneticPr fontId="3"/>
  </si>
  <si>
    <t>介在山林</t>
    <phoneticPr fontId="3"/>
  </si>
  <si>
    <t>昭和40.11.26</t>
    <rPh sb="0" eb="2">
      <t>ショウワ</t>
    </rPh>
    <phoneticPr fontId="2"/>
  </si>
  <si>
    <t>昭和41.5.27</t>
    <phoneticPr fontId="2"/>
  </si>
  <si>
    <t>昭和41.6.27</t>
    <phoneticPr fontId="2"/>
  </si>
  <si>
    <t>昭和41.10.1</t>
    <phoneticPr fontId="2"/>
  </si>
  <si>
    <t>昭和41.12.20</t>
    <phoneticPr fontId="2"/>
  </si>
  <si>
    <t>昭和42.12.22</t>
    <phoneticPr fontId="2"/>
  </si>
  <si>
    <t>昭和43.12.18</t>
    <phoneticPr fontId="2"/>
  </si>
  <si>
    <t>昭和44.10.7</t>
    <phoneticPr fontId="2"/>
  </si>
  <si>
    <t>昭和45.3.20</t>
    <phoneticPr fontId="2"/>
  </si>
  <si>
    <t>昭和45.6.18</t>
    <phoneticPr fontId="2"/>
  </si>
  <si>
    <t>昭和45.10.1</t>
    <phoneticPr fontId="2"/>
  </si>
  <si>
    <t>昭和45.10.14</t>
    <phoneticPr fontId="2"/>
  </si>
  <si>
    <t>昭和46.12.11</t>
    <phoneticPr fontId="2"/>
  </si>
  <si>
    <t>昭和47.8.31</t>
    <phoneticPr fontId="2"/>
  </si>
  <si>
    <t>昭和48.6.18</t>
    <phoneticPr fontId="2"/>
  </si>
  <si>
    <t>昭和48.8.30</t>
    <phoneticPr fontId="2"/>
  </si>
  <si>
    <t>昭和48.12.15</t>
    <phoneticPr fontId="2"/>
  </si>
  <si>
    <t>昭和49.12.13</t>
    <phoneticPr fontId="2"/>
  </si>
  <si>
    <t>昭和49.12.17</t>
    <phoneticPr fontId="2"/>
  </si>
  <si>
    <t>昭和50.6.19</t>
    <phoneticPr fontId="2"/>
  </si>
  <si>
    <t>昭和50.10.1</t>
    <phoneticPr fontId="2"/>
  </si>
  <si>
    <t>昭和51.10.1</t>
    <phoneticPr fontId="2"/>
  </si>
  <si>
    <t>昭和51.12.26</t>
    <phoneticPr fontId="2"/>
  </si>
  <si>
    <t>昭和52.6.13</t>
    <phoneticPr fontId="2"/>
  </si>
  <si>
    <t>昭和52.11.11</t>
    <phoneticPr fontId="2"/>
  </si>
  <si>
    <t>昭和54.4.20</t>
    <phoneticPr fontId="2"/>
  </si>
  <si>
    <t>昭和56.2.3</t>
    <phoneticPr fontId="2"/>
  </si>
  <si>
    <t>昭和56.7.21</t>
    <phoneticPr fontId="2"/>
  </si>
  <si>
    <t>昭和56.10.1</t>
    <phoneticPr fontId="2"/>
  </si>
  <si>
    <t>昭和56.10.13</t>
    <phoneticPr fontId="2"/>
  </si>
  <si>
    <t>昭和58.7.26</t>
    <phoneticPr fontId="2"/>
  </si>
  <si>
    <t>昭和58.9.30</t>
    <phoneticPr fontId="2"/>
  </si>
  <si>
    <t>昭和59.7.17</t>
    <phoneticPr fontId="2"/>
  </si>
  <si>
    <t>昭和60.4.19</t>
    <phoneticPr fontId="2"/>
  </si>
  <si>
    <t>昭和60.10.11</t>
    <phoneticPr fontId="2"/>
  </si>
  <si>
    <t>昭和61.2.18</t>
    <phoneticPr fontId="2"/>
  </si>
  <si>
    <t>昭和61.7.8</t>
    <phoneticPr fontId="2"/>
  </si>
  <si>
    <t>昭和61.12.9</t>
    <phoneticPr fontId="2"/>
  </si>
  <si>
    <t>昭和62.5.20</t>
    <phoneticPr fontId="2"/>
  </si>
  <si>
    <t>昭和62.12.15</t>
    <phoneticPr fontId="2"/>
  </si>
  <si>
    <t>昭和63.10.1</t>
    <phoneticPr fontId="2"/>
  </si>
  <si>
    <t>平成元.12.25</t>
    <phoneticPr fontId="2"/>
  </si>
  <si>
    <t>平成2.5.25</t>
    <phoneticPr fontId="2"/>
  </si>
  <si>
    <t>平成2.7.20</t>
    <phoneticPr fontId="2"/>
  </si>
  <si>
    <t>平成3.7.16</t>
    <phoneticPr fontId="2"/>
  </si>
  <si>
    <t>平成6.10.25</t>
    <phoneticPr fontId="2"/>
  </si>
  <si>
    <t>平成15.1.10</t>
    <phoneticPr fontId="2"/>
  </si>
  <si>
    <t>平成21.10.2</t>
    <phoneticPr fontId="2"/>
  </si>
  <si>
    <t>平成26.10.1</t>
    <phoneticPr fontId="2"/>
  </si>
  <si>
    <t>平成30.9.6</t>
    <phoneticPr fontId="2"/>
  </si>
  <si>
    <t>令和4.6.17</t>
    <phoneticPr fontId="2"/>
  </si>
  <si>
    <t>昭和40.10.1</t>
    <rPh sb="0" eb="2">
      <t>ショウワ</t>
    </rPh>
    <phoneticPr fontId="3"/>
  </si>
  <si>
    <t>平成元.1.24</t>
  </si>
  <si>
    <t>平成元.4.7</t>
  </si>
  <si>
    <t>平成元.9.5</t>
  </si>
  <si>
    <t>明治22.4.1</t>
  </si>
  <si>
    <t>昭和30.2.11</t>
  </si>
  <si>
    <t>昭和16.4.1</t>
  </si>
  <si>
    <t>昭和12.6.1</t>
    <rPh sb="0" eb="2">
      <t>ショウワ</t>
    </rPh>
    <phoneticPr fontId="2"/>
  </si>
  <si>
    <t>昭和25.4.1</t>
    <phoneticPr fontId="2"/>
  </si>
  <si>
    <t>昭和25.5.15</t>
    <phoneticPr fontId="2"/>
  </si>
  <si>
    <t>昭和29.10.1</t>
    <phoneticPr fontId="2"/>
  </si>
  <si>
    <t>昭和30.2.11</t>
    <phoneticPr fontId="2"/>
  </si>
  <si>
    <t>昭和29.3.31</t>
    <phoneticPr fontId="2"/>
  </si>
  <si>
    <t>昭和30.4.29</t>
    <phoneticPr fontId="2"/>
  </si>
  <si>
    <t>昭和29.7.10</t>
    <phoneticPr fontId="2"/>
  </si>
  <si>
    <t>昭和30.3.10</t>
    <phoneticPr fontId="2"/>
  </si>
  <si>
    <t>昭和30.3.31</t>
    <phoneticPr fontId="2"/>
  </si>
  <si>
    <t>明治22.4.1</t>
    <phoneticPr fontId="2"/>
  </si>
  <si>
    <t>明治35.6.1</t>
    <phoneticPr fontId="2"/>
  </si>
  <si>
    <t>昭和41年10月</t>
    <phoneticPr fontId="2"/>
  </si>
  <si>
    <t>昭和39年3月</t>
    <rPh sb="0" eb="2">
      <t>ショウワ</t>
    </rPh>
    <phoneticPr fontId="2"/>
  </si>
  <si>
    <t>昭和41年4月</t>
    <rPh sb="0" eb="2">
      <t>ショウワ</t>
    </rPh>
    <phoneticPr fontId="2"/>
  </si>
  <si>
    <t>昭和41年5月</t>
  </si>
  <si>
    <t>（参加市町村：平市、磐城市、勿来市、常磐市、内郷市、四倉町、遠野町、小川町、</t>
  </si>
  <si>
    <t>久之浜町、好間村、三和村、田人村、川前村、大久村）</t>
    <rPh sb="7" eb="8">
      <t>ソン</t>
    </rPh>
    <phoneticPr fontId="3"/>
  </si>
  <si>
    <t>新産業都市指定</t>
  </si>
  <si>
    <t>市町村議会合併議決</t>
  </si>
  <si>
    <t>県知事に合併申請書提出</t>
  </si>
  <si>
    <t>県議会で合併議決</t>
  </si>
  <si>
    <t>県知事告示</t>
  </si>
  <si>
    <t>自治大臣告示</t>
  </si>
  <si>
    <t>いわき市誕生</t>
  </si>
  <si>
    <t>常磐地方市町村合併促進協議会発足</t>
    <phoneticPr fontId="2"/>
  </si>
  <si>
    <t>年月</t>
    <rPh sb="0" eb="1">
      <t>ネン</t>
    </rPh>
    <rPh sb="1" eb="2">
      <t>ツキ</t>
    </rPh>
    <phoneticPr fontId="3"/>
  </si>
  <si>
    <t>事項</t>
    <rPh sb="0" eb="1">
      <t>コト</t>
    </rPh>
    <rPh sb="1" eb="2">
      <t>コウ</t>
    </rPh>
    <phoneticPr fontId="3"/>
  </si>
  <si>
    <t>５　面積（各年10月1日現在）</t>
    <phoneticPr fontId="2"/>
  </si>
  <si>
    <t>６　標高</t>
    <phoneticPr fontId="2"/>
  </si>
  <si>
    <t>北緯37°03′02″</t>
  </si>
  <si>
    <t>東経140°53′16″</t>
  </si>
  <si>
    <t>左岸　福島県田村市滝根町神保字大平</t>
    <phoneticPr fontId="2"/>
  </si>
  <si>
    <t>左岸　福島県東白川郡鮫川村大字赤坂東野字大竹42番の1地先</t>
    <phoneticPr fontId="2"/>
  </si>
  <si>
    <t>右岸　〃　字新田</t>
    <phoneticPr fontId="2"/>
  </si>
  <si>
    <t>右岸　〃　字大竹41番の2地先</t>
    <phoneticPr fontId="2"/>
  </si>
  <si>
    <t>区分</t>
    <rPh sb="0" eb="1">
      <t>ク</t>
    </rPh>
    <rPh sb="1" eb="2">
      <t>ブン</t>
    </rPh>
    <phoneticPr fontId="3"/>
  </si>
  <si>
    <t>平均</t>
  </si>
  <si>
    <t>最高</t>
  </si>
  <si>
    <t>行政区域</t>
  </si>
  <si>
    <t>都市計画区域</t>
  </si>
  <si>
    <t>面積(k㎡)</t>
  </si>
  <si>
    <t>面積(k㎡)</t>
    <rPh sb="0" eb="1">
      <t>オモテ</t>
    </rPh>
    <rPh sb="1" eb="2">
      <t>セキ</t>
    </rPh>
    <phoneticPr fontId="3"/>
  </si>
  <si>
    <t>人口(人)</t>
  </si>
  <si>
    <t>面積(ha)</t>
  </si>
  <si>
    <t>市名</t>
  </si>
  <si>
    <t>福島</t>
  </si>
  <si>
    <t>郡山</t>
  </si>
  <si>
    <t>白河</t>
  </si>
  <si>
    <t>相馬</t>
  </si>
  <si>
    <t>順位</t>
  </si>
  <si>
    <t xml:space="preserve">  資料 政策企画課</t>
    <phoneticPr fontId="3"/>
  </si>
  <si>
    <t>住宅地</t>
  </si>
  <si>
    <t>商業地</t>
    <rPh sb="0" eb="1">
      <t>ショウ</t>
    </rPh>
    <rPh sb="1" eb="2">
      <t>ギョウ</t>
    </rPh>
    <rPh sb="2" eb="3">
      <t>チ</t>
    </rPh>
    <phoneticPr fontId="13"/>
  </si>
  <si>
    <t>工業地</t>
  </si>
  <si>
    <t>林</t>
    <rPh sb="0" eb="1">
      <t>ハヤシ</t>
    </rPh>
    <phoneticPr fontId="13"/>
  </si>
  <si>
    <t>地</t>
    <rPh sb="0" eb="1">
      <t>チ</t>
    </rPh>
    <phoneticPr fontId="13"/>
  </si>
  <si>
    <t>全市</t>
  </si>
  <si>
    <t>地価</t>
    <rPh sb="0" eb="1">
      <t>チ</t>
    </rPh>
    <rPh sb="1" eb="2">
      <t>アタイ</t>
    </rPh>
    <phoneticPr fontId="13"/>
  </si>
  <si>
    <t>（平均価格の単位円）</t>
  </si>
  <si>
    <t>(注）本表中の地価は、国土利用計画法施行令に基づく福島県地価調査による。</t>
    <rPh sb="1" eb="2">
      <t>チュウ</t>
    </rPh>
    <rPh sb="3" eb="4">
      <t>ホン</t>
    </rPh>
    <rPh sb="4" eb="5">
      <t>ヒョウ</t>
    </rPh>
    <rPh sb="5" eb="6">
      <t>ナカ</t>
    </rPh>
    <rPh sb="7" eb="9">
      <t>チカ</t>
    </rPh>
    <rPh sb="11" eb="13">
      <t>コクド</t>
    </rPh>
    <rPh sb="13" eb="15">
      <t>リヨウ</t>
    </rPh>
    <rPh sb="15" eb="17">
      <t>ケイカク</t>
    </rPh>
    <rPh sb="17" eb="18">
      <t>ホウ</t>
    </rPh>
    <rPh sb="18" eb="20">
      <t>シコウ</t>
    </rPh>
    <rPh sb="20" eb="21">
      <t>レイ</t>
    </rPh>
    <rPh sb="22" eb="23">
      <t>モト</t>
    </rPh>
    <rPh sb="25" eb="28">
      <t>フクシマケン</t>
    </rPh>
    <rPh sb="28" eb="30">
      <t>チカ</t>
    </rPh>
    <rPh sb="30" eb="32">
      <t>チョウサ</t>
    </rPh>
    <phoneticPr fontId="13"/>
  </si>
  <si>
    <t>(注）各用途の市内全ての基準値価格の平均であり、各地区ごとの平均地価格の合計を地区数で割った数字とは異なる。</t>
    <rPh sb="14" eb="15">
      <t>アタイ</t>
    </rPh>
    <phoneticPr fontId="13"/>
  </si>
  <si>
    <t>地点</t>
    <phoneticPr fontId="2"/>
  </si>
  <si>
    <t>気温</t>
    <rPh sb="0" eb="1">
      <t>キ</t>
    </rPh>
    <rPh sb="1" eb="2">
      <t>オン</t>
    </rPh>
    <phoneticPr fontId="3"/>
  </si>
  <si>
    <t>風速</t>
    <rPh sb="0" eb="1">
      <t>カゼ</t>
    </rPh>
    <rPh sb="1" eb="2">
      <t>ソク</t>
    </rPh>
    <phoneticPr fontId="3"/>
  </si>
  <si>
    <t>降水量</t>
    <rPh sb="0" eb="1">
      <t>ゴウ</t>
    </rPh>
    <rPh sb="1" eb="2">
      <t>ミズ</t>
    </rPh>
    <rPh sb="2" eb="3">
      <t>リョウ</t>
    </rPh>
    <phoneticPr fontId="3"/>
  </si>
  <si>
    <t>起日</t>
  </si>
  <si>
    <t>起日</t>
    <rPh sb="1" eb="2">
      <t>ニチ</t>
    </rPh>
    <phoneticPr fontId="3"/>
  </si>
  <si>
    <t>風向</t>
  </si>
  <si>
    <t>平年値</t>
  </si>
  <si>
    <t>年日</t>
  </si>
  <si>
    <t>１月</t>
  </si>
  <si>
    <t>S44.27</t>
  </si>
  <si>
    <t>S33.27</t>
  </si>
  <si>
    <t>R6.21</t>
  </si>
  <si>
    <t>S37.11</t>
  </si>
  <si>
    <t>S27.5</t>
  </si>
  <si>
    <t>S30.20</t>
  </si>
  <si>
    <t>S12.2</t>
  </si>
  <si>
    <t>S9.6</t>
  </si>
  <si>
    <t>北西</t>
  </si>
  <si>
    <t>S30.19</t>
  </si>
  <si>
    <t>S44.30</t>
  </si>
  <si>
    <t>H17.29</t>
  </si>
  <si>
    <t>T5.7</t>
  </si>
  <si>
    <t>S14.27</t>
  </si>
  <si>
    <t>H22.28</t>
  </si>
  <si>
    <t>H27.31</t>
  </si>
  <si>
    <t>S28.3</t>
  </si>
  <si>
    <t>S29.10</t>
  </si>
  <si>
    <t>S4.23</t>
  </si>
  <si>
    <t>R7.17</t>
  </si>
  <si>
    <t>T10.4</t>
  </si>
  <si>
    <t>M44.19</t>
  </si>
  <si>
    <t>S41.28</t>
  </si>
  <si>
    <t>R5.29</t>
  </si>
  <si>
    <t>S51.2</t>
  </si>
  <si>
    <t>S16.23</t>
  </si>
  <si>
    <t>H23.19</t>
  </si>
  <si>
    <t>H6.3</t>
  </si>
  <si>
    <t>S46.31</t>
  </si>
  <si>
    <t>H22.4</t>
  </si>
  <si>
    <t>T2.24</t>
  </si>
  <si>
    <t>S24.1</t>
  </si>
  <si>
    <t>S52.19</t>
  </si>
  <si>
    <t>H30.1</t>
  </si>
  <si>
    <t>T7.26</t>
  </si>
  <si>
    <t>H14.1</t>
  </si>
  <si>
    <t>S4.26</t>
  </si>
  <si>
    <t>S21.1</t>
  </si>
  <si>
    <t>S21.27</t>
  </si>
  <si>
    <t>S45.20</t>
  </si>
  <si>
    <t>H16.5</t>
  </si>
  <si>
    <t>T13.1</t>
  </si>
  <si>
    <t>S55.24</t>
  </si>
  <si>
    <t>各年・月別</t>
    <rPh sb="0" eb="1">
      <t>カク</t>
    </rPh>
    <rPh sb="1" eb="2">
      <t>トシ</t>
    </rPh>
    <rPh sb="3" eb="4">
      <t>ガツ</t>
    </rPh>
    <rPh sb="4" eb="5">
      <t>ベツ</t>
    </rPh>
    <phoneticPr fontId="3"/>
  </si>
  <si>
    <t>月日</t>
  </si>
  <si>
    <t>２</t>
    <phoneticPr fontId="2"/>
  </si>
  <si>
    <t>３</t>
    <phoneticPr fontId="2"/>
  </si>
  <si>
    <t>４</t>
    <phoneticPr fontId="2"/>
  </si>
  <si>
    <t>５</t>
    <phoneticPr fontId="2"/>
  </si>
  <si>
    <t>６</t>
    <phoneticPr fontId="2"/>
  </si>
  <si>
    <t>７</t>
    <phoneticPr fontId="2"/>
  </si>
  <si>
    <t>８</t>
    <phoneticPr fontId="2"/>
  </si>
  <si>
    <t>９</t>
    <phoneticPr fontId="2"/>
  </si>
  <si>
    <t>７</t>
    <phoneticPr fontId="3"/>
  </si>
  <si>
    <t>10</t>
    <phoneticPr fontId="2"/>
  </si>
  <si>
    <t>１　位置及び広ぼう</t>
    <phoneticPr fontId="2"/>
  </si>
  <si>
    <t>14　地価の推移（各年７月１日現在，１㎡当たり平均）</t>
    <phoneticPr fontId="2"/>
  </si>
  <si>
    <t>資料　都市計画課</t>
    <rPh sb="0" eb="2">
      <t>シリョウ</t>
    </rPh>
    <rPh sb="3" eb="5">
      <t>トシ</t>
    </rPh>
    <rPh sb="5" eb="8">
      <t>ケイカクカ</t>
    </rPh>
    <phoneticPr fontId="13"/>
  </si>
  <si>
    <t>資料　都市計画課</t>
    <phoneticPr fontId="2"/>
  </si>
  <si>
    <t>表番号</t>
    <rPh sb="0" eb="3">
      <t>ヒョウバンゴウ</t>
    </rPh>
    <phoneticPr fontId="2"/>
  </si>
  <si>
    <t>１　土地・気象</t>
    <rPh sb="2" eb="4">
      <t>トチ</t>
    </rPh>
    <rPh sb="5" eb="7">
      <t>キショウ</t>
    </rPh>
    <phoneticPr fontId="2"/>
  </si>
  <si>
    <t>（※項目をクリックすると、対象ページに移動します。）</t>
    <rPh sb="2" eb="4">
      <t>コウモク</t>
    </rPh>
    <rPh sb="13" eb="15">
      <t>タイショウ</t>
    </rPh>
    <rPh sb="19" eb="21">
      <t>イドウ</t>
    </rPh>
    <phoneticPr fontId="2"/>
  </si>
  <si>
    <t>位置及び広ぼう</t>
    <phoneticPr fontId="2"/>
  </si>
  <si>
    <t>市域の変遷</t>
    <phoneticPr fontId="2"/>
  </si>
  <si>
    <t>地域の変遷</t>
    <phoneticPr fontId="2"/>
  </si>
  <si>
    <t>いわき市誕生までの経緯</t>
    <phoneticPr fontId="2"/>
  </si>
  <si>
    <t>面積</t>
    <phoneticPr fontId="2"/>
  </si>
  <si>
    <t>標高</t>
    <phoneticPr fontId="2"/>
  </si>
  <si>
    <t>主要山岳</t>
    <phoneticPr fontId="2"/>
  </si>
  <si>
    <t>主要河川</t>
    <phoneticPr fontId="2"/>
  </si>
  <si>
    <t>土地に関する調べ</t>
    <phoneticPr fontId="2"/>
  </si>
  <si>
    <t>宅地に関する調べ</t>
    <phoneticPr fontId="2"/>
  </si>
  <si>
    <t>行政区域及び都市計画区域の面積と人口</t>
    <phoneticPr fontId="2"/>
  </si>
  <si>
    <t>県内各市の面積と人口</t>
    <phoneticPr fontId="2"/>
  </si>
  <si>
    <t>市の面積順位</t>
    <phoneticPr fontId="2"/>
  </si>
  <si>
    <t>地価の推移</t>
    <phoneticPr fontId="2"/>
  </si>
  <si>
    <t>気象の概況</t>
    <phoneticPr fontId="2"/>
  </si>
  <si>
    <t>目次へ戻る</t>
    <rPh sb="0" eb="2">
      <t>モクジ</t>
    </rPh>
    <rPh sb="3" eb="4">
      <t>モド</t>
    </rPh>
    <phoneticPr fontId="2"/>
  </si>
  <si>
    <t>目次</t>
    <phoneticPr fontId="2"/>
  </si>
  <si>
    <t>2　人口・世帯</t>
    <rPh sb="2" eb="4">
      <t>ジンコウ</t>
    </rPh>
    <rPh sb="5" eb="7">
      <t>セタイ</t>
    </rPh>
    <phoneticPr fontId="2"/>
  </si>
  <si>
    <t>世帯数と人口</t>
    <rPh sb="0" eb="3">
      <t>セタイスウ</t>
    </rPh>
    <rPh sb="4" eb="6">
      <t>ジンコウ</t>
    </rPh>
    <phoneticPr fontId="2"/>
  </si>
  <si>
    <t>地区別世帯数と人口</t>
    <phoneticPr fontId="2"/>
  </si>
  <si>
    <t>地区別・町名別世帯数と男女別人口</t>
    <phoneticPr fontId="2"/>
  </si>
  <si>
    <t>字別世帯数、男女別人口</t>
    <phoneticPr fontId="2"/>
  </si>
  <si>
    <t>年齢別人口</t>
  </si>
  <si>
    <t>人口ピラミッド</t>
    <rPh sb="0" eb="2">
      <t>ジンコウ</t>
    </rPh>
    <phoneticPr fontId="2"/>
  </si>
  <si>
    <t>配偶関係別15歳以上人口</t>
  </si>
  <si>
    <t>22(1)</t>
    <phoneticPr fontId="2"/>
  </si>
  <si>
    <t>(1)婚姻・離婚件数</t>
    <phoneticPr fontId="2"/>
  </si>
  <si>
    <t>22(2)</t>
    <phoneticPr fontId="2"/>
  </si>
  <si>
    <t>(2)平均初婚年齢</t>
    <phoneticPr fontId="2"/>
  </si>
  <si>
    <t>人口集中地区の概況</t>
  </si>
  <si>
    <t>年別・月別人口動態</t>
    <phoneticPr fontId="2"/>
  </si>
  <si>
    <t>地区別人口動態</t>
    <phoneticPr fontId="2"/>
  </si>
  <si>
    <t>都道府県・県内市町村別転入者数</t>
  </si>
  <si>
    <t>都道府県・県内市町村別転出者数</t>
  </si>
  <si>
    <t>いわき市内地区間転居者数</t>
  </si>
  <si>
    <t>同一地区内転居者数</t>
  </si>
  <si>
    <t>国籍別外国人数と世帯数</t>
  </si>
  <si>
    <t>世帯の種類別世帯数及び世帯人員</t>
  </si>
  <si>
    <t>施設等の世帯の種類別世帯数及び世帯人員</t>
  </si>
  <si>
    <t>33(1)</t>
    <phoneticPr fontId="2"/>
  </si>
  <si>
    <t>世帯と住宅の関係　(1)住居の所有関係別世帯数及び世帯人員</t>
    <phoneticPr fontId="2"/>
  </si>
  <si>
    <t>33(2)</t>
    <phoneticPr fontId="2"/>
  </si>
  <si>
    <t>世帯と住宅の関係　(2)住宅の建て方・住宅の所有の関係別世帯数及び世帯人員</t>
    <phoneticPr fontId="2"/>
  </si>
  <si>
    <t>各都市の人口と面積</t>
  </si>
  <si>
    <t>16　世帯数と人口（各年10月１日現在）</t>
    <phoneticPr fontId="2"/>
  </si>
  <si>
    <t>世帯数</t>
  </si>
  <si>
    <t>男</t>
  </si>
  <si>
    <t>女</t>
  </si>
  <si>
    <t>明治31年(1898)</t>
    <phoneticPr fontId="3"/>
  </si>
  <si>
    <t>大正元年(1912)</t>
    <phoneticPr fontId="3"/>
  </si>
  <si>
    <t>10(1921)</t>
  </si>
  <si>
    <t>昭和元年(1926)</t>
    <phoneticPr fontId="3"/>
  </si>
  <si>
    <t>10(1935)</t>
  </si>
  <si>
    <t>20(1945)</t>
  </si>
  <si>
    <t>30(1955)</t>
  </si>
  <si>
    <t>40(1965)</t>
  </si>
  <si>
    <t>41(1966)</t>
  </si>
  <si>
    <t>45(1970)</t>
  </si>
  <si>
    <t>50(1975)</t>
  </si>
  <si>
    <t>55(1980)</t>
  </si>
  <si>
    <t>60(1985)</t>
  </si>
  <si>
    <t>61(1986)</t>
  </si>
  <si>
    <t>62(1987)</t>
  </si>
  <si>
    <t>63(1988)</t>
  </si>
  <si>
    <t>平成元年(1989)</t>
    <rPh sb="0" eb="2">
      <t>ヘイセイ</t>
    </rPh>
    <rPh sb="2" eb="4">
      <t>ガンネン</t>
    </rPh>
    <phoneticPr fontId="3"/>
  </si>
  <si>
    <t>２(1990)</t>
  </si>
  <si>
    <t>３(1991)</t>
  </si>
  <si>
    <t>４(1992)</t>
  </si>
  <si>
    <t>５(1993)</t>
  </si>
  <si>
    <t>６(1994)</t>
  </si>
  <si>
    <t>７(1995)</t>
  </si>
  <si>
    <t>８(1996)</t>
  </si>
  <si>
    <t>９(1997)</t>
  </si>
  <si>
    <t>10(1998)</t>
  </si>
  <si>
    <t>11(1999)</t>
  </si>
  <si>
    <t>12(2000)</t>
  </si>
  <si>
    <t>13(2001)</t>
  </si>
  <si>
    <t>14(2002)</t>
  </si>
  <si>
    <t>15(2003)</t>
  </si>
  <si>
    <t>16(2004)</t>
  </si>
  <si>
    <t>17(2005)</t>
  </si>
  <si>
    <t>18(2006)</t>
  </si>
  <si>
    <t>19(2007)</t>
  </si>
  <si>
    <t>20(2008)</t>
  </si>
  <si>
    <t>21(2009)</t>
  </si>
  <si>
    <t>22(2010)</t>
  </si>
  <si>
    <t>23(2011)</t>
  </si>
  <si>
    <t>24(2012)</t>
  </si>
  <si>
    <t>25(2013)</t>
  </si>
  <si>
    <t>26(2014)</t>
  </si>
  <si>
    <t>27(2015)</t>
  </si>
  <si>
    <t>28(2016)</t>
  </si>
  <si>
    <t>29(2017)</t>
  </si>
  <si>
    <t>30(2018)</t>
  </si>
  <si>
    <t>令和元年(2019)</t>
    <rPh sb="0" eb="2">
      <t>レイワ</t>
    </rPh>
    <rPh sb="2" eb="4">
      <t>ガンネン</t>
    </rPh>
    <phoneticPr fontId="3"/>
  </si>
  <si>
    <t>２(2020)</t>
  </si>
  <si>
    <t>３(2021)</t>
  </si>
  <si>
    <t>４(2022)</t>
  </si>
  <si>
    <t>５(2023)</t>
    <phoneticPr fontId="2"/>
  </si>
  <si>
    <t>６(2024)</t>
    <phoneticPr fontId="2"/>
  </si>
  <si>
    <t>（注）　世帯数と人口は、特に断りがない限り、現住世帯数・人口を指す。また、準世帯数を含む。</t>
    <phoneticPr fontId="2"/>
  </si>
  <si>
    <t>17　地区別世帯数と人口（各年10月１日現在)</t>
    <phoneticPr fontId="3"/>
  </si>
  <si>
    <t>明治31年</t>
  </si>
  <si>
    <t>大正元年</t>
  </si>
  <si>
    <t>大正10年</t>
    <rPh sb="0" eb="1">
      <t>ダイ</t>
    </rPh>
    <rPh sb="1" eb="2">
      <t>タダシ</t>
    </rPh>
    <phoneticPr fontId="3"/>
  </si>
  <si>
    <t>昭和元年</t>
    <rPh sb="0" eb="1">
      <t>アキラ</t>
    </rPh>
    <rPh sb="1" eb="2">
      <t>ワ</t>
    </rPh>
    <rPh sb="2" eb="3">
      <t>ガン</t>
    </rPh>
    <phoneticPr fontId="3"/>
  </si>
  <si>
    <t>昭和10年</t>
  </si>
  <si>
    <t>昭和20年</t>
  </si>
  <si>
    <t>昭和30年</t>
  </si>
  <si>
    <t>昭和40年</t>
  </si>
  <si>
    <t>昭和50年</t>
  </si>
  <si>
    <t>昭和60年</t>
  </si>
  <si>
    <t>平成12年</t>
  </si>
  <si>
    <t>令和６年</t>
    <rPh sb="0" eb="1">
      <t>レイ</t>
    </rPh>
    <rPh sb="1" eb="2">
      <t>ワ</t>
    </rPh>
    <rPh sb="3" eb="4">
      <t>トシ</t>
    </rPh>
    <phoneticPr fontId="3"/>
  </si>
  <si>
    <t>人口</t>
  </si>
  <si>
    <t>総数</t>
  </si>
  <si>
    <t>久之浜・大久</t>
    <phoneticPr fontId="3"/>
  </si>
  <si>
    <t>18　地区別・町名別世帯数と男女別人口（令和６年10月１日現在）</t>
    <rPh sb="20" eb="21">
      <t>レイ</t>
    </rPh>
    <rPh sb="21" eb="22">
      <t>ワ</t>
    </rPh>
    <phoneticPr fontId="3"/>
  </si>
  <si>
    <t>地区・町名</t>
  </si>
  <si>
    <t>いわき市総計</t>
  </si>
  <si>
    <t>平地区計</t>
    <rPh sb="0" eb="1">
      <t>タイラ</t>
    </rPh>
    <rPh sb="1" eb="2">
      <t>チ</t>
    </rPh>
    <rPh sb="2" eb="3">
      <t>ク</t>
    </rPh>
    <rPh sb="3" eb="4">
      <t>ケイ</t>
    </rPh>
    <phoneticPr fontId="26"/>
  </si>
  <si>
    <t>平上平窪</t>
  </si>
  <si>
    <t>平中平窪</t>
    <phoneticPr fontId="2"/>
  </si>
  <si>
    <t>平下平窪</t>
  </si>
  <si>
    <t>平中塩</t>
  </si>
  <si>
    <t>平四ツ波</t>
  </si>
  <si>
    <t>平幕ノ内</t>
  </si>
  <si>
    <t>平鯨岡</t>
  </si>
  <si>
    <t>平大室</t>
  </si>
  <si>
    <t>平北白土</t>
  </si>
  <si>
    <t>平南白土</t>
  </si>
  <si>
    <t>平谷川瀬</t>
  </si>
  <si>
    <t>平上荒川</t>
  </si>
  <si>
    <t>平下荒川</t>
  </si>
  <si>
    <t>平中山</t>
  </si>
  <si>
    <t>平小泉</t>
  </si>
  <si>
    <t>平吉野谷</t>
  </si>
  <si>
    <t>平上高久</t>
  </si>
  <si>
    <t>平中神谷</t>
  </si>
  <si>
    <t>平塩</t>
  </si>
  <si>
    <t>平鎌田</t>
  </si>
  <si>
    <t>平上神谷</t>
  </si>
  <si>
    <t>平上片寄</t>
  </si>
  <si>
    <t>平下片寄</t>
  </si>
  <si>
    <t>平豊間</t>
  </si>
  <si>
    <t>平薄磯</t>
  </si>
  <si>
    <t>平沼ノ内</t>
  </si>
  <si>
    <t>平下高久</t>
  </si>
  <si>
    <t>平神谷作</t>
  </si>
  <si>
    <t>平上山口</t>
  </si>
  <si>
    <t>平下山口</t>
  </si>
  <si>
    <t>平山崎</t>
  </si>
  <si>
    <t>平菅波</t>
  </si>
  <si>
    <t>平荒田目</t>
  </si>
  <si>
    <t>平上大越</t>
  </si>
  <si>
    <t>平下大越</t>
  </si>
  <si>
    <t>平藤間</t>
  </si>
  <si>
    <t>平泉崎</t>
  </si>
  <si>
    <t>平下神谷</t>
  </si>
  <si>
    <t>平原高野</t>
  </si>
  <si>
    <t>平馬目</t>
  </si>
  <si>
    <t>平絹谷</t>
  </si>
  <si>
    <t>平北神谷</t>
  </si>
  <si>
    <t>平水品</t>
  </si>
  <si>
    <t>平赤井</t>
  </si>
  <si>
    <t>自由ケ丘</t>
  </si>
  <si>
    <t>郷ケ丘</t>
  </si>
  <si>
    <t>明治団地</t>
    <rPh sb="0" eb="2">
      <t>メイジ</t>
    </rPh>
    <rPh sb="2" eb="4">
      <t>ダンチ</t>
    </rPh>
    <phoneticPr fontId="3"/>
  </si>
  <si>
    <t>平鶴ケ井</t>
  </si>
  <si>
    <t>中央台</t>
    <rPh sb="0" eb="2">
      <t>チュウオウ</t>
    </rPh>
    <rPh sb="2" eb="3">
      <t>ダイ</t>
    </rPh>
    <phoneticPr fontId="3"/>
  </si>
  <si>
    <t>石森</t>
    <rPh sb="0" eb="2">
      <t>イシモリ</t>
    </rPh>
    <phoneticPr fontId="3"/>
  </si>
  <si>
    <t>平成</t>
    <rPh sb="0" eb="2">
      <t>ヘイセイ</t>
    </rPh>
    <phoneticPr fontId="3"/>
  </si>
  <si>
    <t>薄磯</t>
    <rPh sb="0" eb="2">
      <t>ウスイソ</t>
    </rPh>
    <phoneticPr fontId="3"/>
  </si>
  <si>
    <t>小名浜地区計</t>
    <rPh sb="0" eb="1">
      <t>ショウ</t>
    </rPh>
    <rPh sb="1" eb="2">
      <t>ナ</t>
    </rPh>
    <rPh sb="2" eb="3">
      <t>ハマ</t>
    </rPh>
    <rPh sb="3" eb="4">
      <t>チ</t>
    </rPh>
    <rPh sb="4" eb="5">
      <t>ク</t>
    </rPh>
    <rPh sb="5" eb="6">
      <t>ケイ</t>
    </rPh>
    <phoneticPr fontId="26"/>
  </si>
  <si>
    <t>江名</t>
  </si>
  <si>
    <t>折戸</t>
  </si>
  <si>
    <t>中之作</t>
  </si>
  <si>
    <t>永崎</t>
  </si>
  <si>
    <t>小名浜上神白</t>
  </si>
  <si>
    <t>小名浜下神白</t>
  </si>
  <si>
    <t>小名浜岡小名</t>
  </si>
  <si>
    <t>小名浜南富岡</t>
  </si>
  <si>
    <t>小名浜大原</t>
  </si>
  <si>
    <t>小名浜相子島</t>
  </si>
  <si>
    <t>小名浜住吉</t>
  </si>
  <si>
    <t>小名浜島</t>
  </si>
  <si>
    <t>小名浜野田</t>
  </si>
  <si>
    <t>小名浜岩出</t>
  </si>
  <si>
    <t>小名浜林城</t>
  </si>
  <si>
    <t>小名浜金成</t>
  </si>
  <si>
    <t>小名浜玉川</t>
    <rPh sb="0" eb="3">
      <t>オナハマ</t>
    </rPh>
    <rPh sb="3" eb="5">
      <t>タマカワ</t>
    </rPh>
    <phoneticPr fontId="3"/>
  </si>
  <si>
    <t>鹿島町御代</t>
  </si>
  <si>
    <t>鹿島町船戸</t>
  </si>
  <si>
    <t>鹿島町久保</t>
  </si>
  <si>
    <t>鹿島町下蔵持</t>
  </si>
  <si>
    <t>鹿島町上蔵持</t>
  </si>
  <si>
    <t>鹿島町走熊</t>
  </si>
  <si>
    <t>鹿島町下矢田</t>
  </si>
  <si>
    <t>鹿島町米田</t>
  </si>
  <si>
    <t>鹿島町飯田</t>
  </si>
  <si>
    <t>泉町本谷</t>
  </si>
  <si>
    <t>泉町滝尻</t>
  </si>
  <si>
    <t>泉町下川</t>
  </si>
  <si>
    <t>泉町黒須野</t>
  </si>
  <si>
    <t>泉町</t>
  </si>
  <si>
    <t>泉町玉露</t>
  </si>
  <si>
    <t>渡辺町洞</t>
  </si>
  <si>
    <t>渡辺町泉田</t>
  </si>
  <si>
    <t>渡辺町昼野</t>
  </si>
  <si>
    <t>渡辺町田部</t>
  </si>
  <si>
    <t>渡辺町松小屋</t>
  </si>
  <si>
    <t>渡辺町中釜戸</t>
  </si>
  <si>
    <t>渡辺町上釜戸</t>
  </si>
  <si>
    <t>洋向台</t>
    <rPh sb="0" eb="3">
      <t>ヨウコウダイ</t>
    </rPh>
    <phoneticPr fontId="3"/>
  </si>
  <si>
    <t>泉ケ丘</t>
    <rPh sb="0" eb="3">
      <t>イズミガオカ</t>
    </rPh>
    <phoneticPr fontId="3"/>
  </si>
  <si>
    <t>泉玉露</t>
    <rPh sb="0" eb="1">
      <t>イズミ</t>
    </rPh>
    <rPh sb="1" eb="3">
      <t>タマツユ</t>
    </rPh>
    <phoneticPr fontId="3"/>
  </si>
  <si>
    <t>湘南台</t>
    <rPh sb="0" eb="3">
      <t>ショウナンダイ</t>
    </rPh>
    <phoneticPr fontId="3"/>
  </si>
  <si>
    <t>葉山</t>
    <rPh sb="0" eb="2">
      <t>ハヤマ</t>
    </rPh>
    <phoneticPr fontId="3"/>
  </si>
  <si>
    <t>泉もえぎ台</t>
    <rPh sb="0" eb="1">
      <t>イズミ</t>
    </rPh>
    <rPh sb="4" eb="5">
      <t>ダイ</t>
    </rPh>
    <phoneticPr fontId="3"/>
  </si>
  <si>
    <t>泉滝尻</t>
    <rPh sb="0" eb="1">
      <t>イズミ</t>
    </rPh>
    <rPh sb="1" eb="2">
      <t>タキ</t>
    </rPh>
    <rPh sb="2" eb="3">
      <t>ジリ</t>
    </rPh>
    <phoneticPr fontId="3"/>
  </si>
  <si>
    <t>勿来地区計</t>
    <rPh sb="0" eb="1">
      <t>モチ</t>
    </rPh>
    <rPh sb="1" eb="2">
      <t>コ</t>
    </rPh>
    <rPh sb="2" eb="3">
      <t>チ</t>
    </rPh>
    <rPh sb="3" eb="4">
      <t>ク</t>
    </rPh>
    <rPh sb="4" eb="5">
      <t>ケイ</t>
    </rPh>
    <phoneticPr fontId="26"/>
  </si>
  <si>
    <t>植田町</t>
  </si>
  <si>
    <t>後田町</t>
  </si>
  <si>
    <t>仁井田町</t>
  </si>
  <si>
    <t>高倉町</t>
  </si>
  <si>
    <t>江畑町</t>
  </si>
  <si>
    <t>添野町</t>
  </si>
  <si>
    <t>石塚町</t>
  </si>
  <si>
    <t>東田町</t>
  </si>
  <si>
    <t>佐糠町</t>
  </si>
  <si>
    <t>岩間町</t>
  </si>
  <si>
    <t>小浜町</t>
  </si>
  <si>
    <t>錦町</t>
  </si>
  <si>
    <t>勿来町</t>
  </si>
  <si>
    <t>（勿来町窪田）</t>
  </si>
  <si>
    <t>（勿来町四沢）</t>
  </si>
  <si>
    <t>（勿来町関田）</t>
  </si>
  <si>
    <t>（勿来町九面）</t>
  </si>
  <si>
    <t>（勿来町大高）</t>
  </si>
  <si>
    <t>（勿来町酒井）</t>
  </si>
  <si>
    <t>（勿来町白米）</t>
  </si>
  <si>
    <t>川部町</t>
  </si>
  <si>
    <t>沼部町</t>
  </si>
  <si>
    <t>三沢町</t>
  </si>
  <si>
    <t>山玉町</t>
  </si>
  <si>
    <t>瀬戸町</t>
  </si>
  <si>
    <t>富津町</t>
  </si>
  <si>
    <t>山田町</t>
  </si>
  <si>
    <t>金山町</t>
    <phoneticPr fontId="2"/>
  </si>
  <si>
    <t>中岡町</t>
  </si>
  <si>
    <t>南台</t>
  </si>
  <si>
    <t>常磐地区計</t>
    <rPh sb="0" eb="1">
      <t>ツネ</t>
    </rPh>
    <rPh sb="1" eb="2">
      <t>イワ</t>
    </rPh>
    <rPh sb="2" eb="3">
      <t>チ</t>
    </rPh>
    <rPh sb="3" eb="4">
      <t>ク</t>
    </rPh>
    <rPh sb="4" eb="5">
      <t>ケイ</t>
    </rPh>
    <phoneticPr fontId="26"/>
  </si>
  <si>
    <t>常磐湯本町</t>
    <rPh sb="2" eb="4">
      <t>ユモト</t>
    </rPh>
    <phoneticPr fontId="3"/>
  </si>
  <si>
    <t>常磐関船町</t>
  </si>
  <si>
    <t>常磐水野谷町</t>
  </si>
  <si>
    <t>常磐藤原町</t>
  </si>
  <si>
    <t>常磐白鳥町</t>
  </si>
  <si>
    <t>常磐西郷町</t>
  </si>
  <si>
    <t>常磐長孫町</t>
  </si>
  <si>
    <t>常磐岩ケ岡町</t>
  </si>
  <si>
    <t>常磐馬玉町</t>
  </si>
  <si>
    <t>常磐下船尾町</t>
  </si>
  <si>
    <t>常磐下湯長谷町</t>
  </si>
  <si>
    <t>常磐上湯長谷町</t>
  </si>
  <si>
    <t>常磐三沢町</t>
  </si>
  <si>
    <t>常磐松久須根町</t>
  </si>
  <si>
    <t>常磐上矢田町</t>
  </si>
  <si>
    <t>若葉台</t>
    <rPh sb="0" eb="3">
      <t>ワカバダイ</t>
    </rPh>
    <phoneticPr fontId="3"/>
  </si>
  <si>
    <t>桜ケ丘</t>
  </si>
  <si>
    <t>常磐松が台</t>
  </si>
  <si>
    <t>草木台</t>
    <rPh sb="0" eb="2">
      <t>クサキ</t>
    </rPh>
    <rPh sb="2" eb="3">
      <t>ダイ</t>
    </rPh>
    <phoneticPr fontId="3"/>
  </si>
  <si>
    <t>内郷地区計</t>
    <rPh sb="0" eb="2">
      <t>ウチゴウ</t>
    </rPh>
    <rPh sb="2" eb="3">
      <t>チ</t>
    </rPh>
    <rPh sb="3" eb="4">
      <t>ク</t>
    </rPh>
    <rPh sb="4" eb="5">
      <t>ケイ</t>
    </rPh>
    <phoneticPr fontId="26"/>
  </si>
  <si>
    <t>内郷白水町</t>
  </si>
  <si>
    <t>内郷宮町</t>
  </si>
  <si>
    <t>内郷内町</t>
  </si>
  <si>
    <t>内郷綴町</t>
  </si>
  <si>
    <t>内郷高坂町</t>
  </si>
  <si>
    <t>内郷御厩町</t>
  </si>
  <si>
    <t>内郷御台境町</t>
  </si>
  <si>
    <t>内郷小島町</t>
  </si>
  <si>
    <t>内郷高野町</t>
  </si>
  <si>
    <t>小島町</t>
  </si>
  <si>
    <t>四倉地区計</t>
    <rPh sb="0" eb="2">
      <t>ヨツクラ</t>
    </rPh>
    <rPh sb="2" eb="3">
      <t>チ</t>
    </rPh>
    <rPh sb="3" eb="4">
      <t>ク</t>
    </rPh>
    <rPh sb="4" eb="5">
      <t>ケイ</t>
    </rPh>
    <phoneticPr fontId="26"/>
  </si>
  <si>
    <t>四倉町</t>
  </si>
  <si>
    <t>四倉町上仁井田</t>
  </si>
  <si>
    <t>四倉町塩木</t>
  </si>
  <si>
    <t>四倉町下仁井田</t>
  </si>
  <si>
    <t>四倉町細谷</t>
  </si>
  <si>
    <t>四倉町大森</t>
  </si>
  <si>
    <t>四倉町名木</t>
  </si>
  <si>
    <t>四倉町長友</t>
  </si>
  <si>
    <t>四倉町戸田</t>
  </si>
  <si>
    <t>四倉町白岩</t>
  </si>
  <si>
    <t>四倉町中島</t>
  </si>
  <si>
    <t>四倉町玉山</t>
  </si>
  <si>
    <t>四倉町山田小湊</t>
  </si>
  <si>
    <t>四倉町薬王寺</t>
  </si>
  <si>
    <t>四倉町下柳生</t>
  </si>
  <si>
    <t>四倉町上柳生</t>
  </si>
  <si>
    <t>四倉町駒込</t>
  </si>
  <si>
    <t>四倉町八茎</t>
  </si>
  <si>
    <t>四倉町上岡</t>
  </si>
  <si>
    <t>遠野地区計</t>
    <rPh sb="0" eb="1">
      <t>オン</t>
    </rPh>
    <rPh sb="1" eb="2">
      <t>ノ</t>
    </rPh>
    <rPh sb="2" eb="3">
      <t>チ</t>
    </rPh>
    <rPh sb="3" eb="4">
      <t>ク</t>
    </rPh>
    <rPh sb="4" eb="5">
      <t>ケイ</t>
    </rPh>
    <phoneticPr fontId="26"/>
  </si>
  <si>
    <t>遠野町深山田</t>
  </si>
  <si>
    <t>遠野町上遠野</t>
  </si>
  <si>
    <t>遠野町滝</t>
  </si>
  <si>
    <t>遠野町根岸</t>
  </si>
  <si>
    <t>遠野町上根本</t>
  </si>
  <si>
    <t>遠野町入遠野</t>
  </si>
  <si>
    <t>遠野町大平</t>
  </si>
  <si>
    <t>小川地区計</t>
    <rPh sb="0" eb="1">
      <t>ショウ</t>
    </rPh>
    <rPh sb="1" eb="2">
      <t>カワ</t>
    </rPh>
    <rPh sb="2" eb="3">
      <t>チ</t>
    </rPh>
    <rPh sb="3" eb="4">
      <t>ク</t>
    </rPh>
    <rPh sb="4" eb="5">
      <t>ケイ</t>
    </rPh>
    <phoneticPr fontId="26"/>
  </si>
  <si>
    <t>小川町下小川</t>
  </si>
  <si>
    <t>小川町関場</t>
  </si>
  <si>
    <t>小川町上平</t>
  </si>
  <si>
    <t>小川町柴原</t>
  </si>
  <si>
    <t>小川町福岡</t>
  </si>
  <si>
    <t>小川町上小川</t>
  </si>
  <si>
    <t>小川町塩田</t>
  </si>
  <si>
    <t>小川町高萩</t>
  </si>
  <si>
    <t>小川町三島</t>
  </si>
  <si>
    <t>小川町西小川</t>
  </si>
  <si>
    <t>好間地区計</t>
    <rPh sb="0" eb="1">
      <t>コウ</t>
    </rPh>
    <rPh sb="1" eb="2">
      <t>アイダ</t>
    </rPh>
    <rPh sb="2" eb="3">
      <t>チ</t>
    </rPh>
    <rPh sb="3" eb="4">
      <t>ク</t>
    </rPh>
    <rPh sb="4" eb="5">
      <t>ケイ</t>
    </rPh>
    <phoneticPr fontId="26"/>
  </si>
  <si>
    <t>好間町榊小屋</t>
  </si>
  <si>
    <t>好間町大利</t>
  </si>
  <si>
    <t>好間町北好間</t>
  </si>
  <si>
    <t>好間町上好間</t>
  </si>
  <si>
    <t>好間町中好間</t>
  </si>
  <si>
    <t>好間町下好間</t>
  </si>
  <si>
    <t>好間町小谷作</t>
  </si>
  <si>
    <t>好間町愛谷</t>
  </si>
  <si>
    <t>好間町今新田</t>
    <phoneticPr fontId="3"/>
  </si>
  <si>
    <t>好間町川中子</t>
  </si>
  <si>
    <t>三和地区計</t>
  </si>
  <si>
    <t>三和町上三坂</t>
  </si>
  <si>
    <t>三和町中三坂</t>
  </si>
  <si>
    <t>三和町下三坂</t>
  </si>
  <si>
    <t>三和町差塩</t>
  </si>
  <si>
    <t>三和町上永井</t>
  </si>
  <si>
    <t>三和町下永井</t>
  </si>
  <si>
    <t>三和町合戸</t>
  </si>
  <si>
    <t>三和町渡戸</t>
  </si>
  <si>
    <t>三和町中寺</t>
  </si>
  <si>
    <t>三和町下市萱</t>
  </si>
  <si>
    <t>三和町上市萱</t>
  </si>
  <si>
    <t>田人地区計</t>
    <rPh sb="0" eb="1">
      <t>タ</t>
    </rPh>
    <rPh sb="1" eb="2">
      <t>ヒト</t>
    </rPh>
    <rPh sb="2" eb="3">
      <t>チ</t>
    </rPh>
    <rPh sb="3" eb="4">
      <t>ク</t>
    </rPh>
    <rPh sb="4" eb="5">
      <t>ケイ</t>
    </rPh>
    <phoneticPr fontId="26"/>
  </si>
  <si>
    <t>田人町南大平</t>
  </si>
  <si>
    <t>田人町旅人</t>
  </si>
  <si>
    <t>田人町黒田</t>
  </si>
  <si>
    <t>田人町荷路夫</t>
  </si>
  <si>
    <t>田人町貝泊</t>
  </si>
  <si>
    <t>田人町石住</t>
  </si>
  <si>
    <t>川前地区計</t>
    <rPh sb="0" eb="1">
      <t>カワ</t>
    </rPh>
    <rPh sb="1" eb="2">
      <t>マエ</t>
    </rPh>
    <rPh sb="2" eb="3">
      <t>チ</t>
    </rPh>
    <rPh sb="3" eb="4">
      <t>ク</t>
    </rPh>
    <rPh sb="4" eb="5">
      <t>ケイ</t>
    </rPh>
    <phoneticPr fontId="26"/>
  </si>
  <si>
    <t>川前町川前</t>
  </si>
  <si>
    <t>川前町下桶売</t>
  </si>
  <si>
    <t>川前町上桶売</t>
  </si>
  <si>
    <t>川前町小白井</t>
  </si>
  <si>
    <t>久之浜地区計</t>
    <rPh sb="0" eb="1">
      <t>ヒサシ</t>
    </rPh>
    <rPh sb="1" eb="2">
      <t>ユキ</t>
    </rPh>
    <rPh sb="2" eb="3">
      <t>ハマ</t>
    </rPh>
    <rPh sb="3" eb="4">
      <t>チ</t>
    </rPh>
    <rPh sb="4" eb="5">
      <t>ク</t>
    </rPh>
    <rPh sb="5" eb="6">
      <t>ケイ</t>
    </rPh>
    <phoneticPr fontId="26"/>
  </si>
  <si>
    <t>久之浜町末続</t>
  </si>
  <si>
    <t>久之浜町金ケ沢</t>
  </si>
  <si>
    <t>久之浜町久之浜</t>
  </si>
  <si>
    <t>久之浜町田之網</t>
  </si>
  <si>
    <t>久之浜町</t>
  </si>
  <si>
    <t>大久地区計</t>
    <rPh sb="0" eb="1">
      <t>ダイ</t>
    </rPh>
    <rPh sb="1" eb="2">
      <t>ヒサシ</t>
    </rPh>
    <rPh sb="2" eb="3">
      <t>チ</t>
    </rPh>
    <rPh sb="3" eb="4">
      <t>ク</t>
    </rPh>
    <rPh sb="4" eb="5">
      <t>ケイ</t>
    </rPh>
    <phoneticPr fontId="26"/>
  </si>
  <si>
    <t>大久町大久</t>
  </si>
  <si>
    <t>大久町小久</t>
  </si>
  <si>
    <t>大久町小山田</t>
  </si>
  <si>
    <t>町・丁字名</t>
    <rPh sb="0" eb="1">
      <t>マチ</t>
    </rPh>
    <rPh sb="2" eb="3">
      <t>チョウ</t>
    </rPh>
    <rPh sb="3" eb="4">
      <t>アザ</t>
    </rPh>
    <rPh sb="4" eb="5">
      <t>メイ</t>
    </rPh>
    <phoneticPr fontId="3"/>
  </si>
  <si>
    <t>世帯数</t>
    <phoneticPr fontId="3"/>
  </si>
  <si>
    <t>平地区計</t>
    <rPh sb="0" eb="1">
      <t>タイラ</t>
    </rPh>
    <rPh sb="1" eb="2">
      <t>チ</t>
    </rPh>
    <rPh sb="2" eb="3">
      <t>ク</t>
    </rPh>
    <rPh sb="3" eb="4">
      <t>ケイ</t>
    </rPh>
    <phoneticPr fontId="27"/>
  </si>
  <si>
    <t>（平）</t>
  </si>
  <si>
    <t>平字橋下</t>
  </si>
  <si>
    <t>平字堂根町</t>
  </si>
  <si>
    <t>平字尼子町</t>
  </si>
  <si>
    <t>平字童子町</t>
  </si>
  <si>
    <t>平字小太郎町</t>
  </si>
  <si>
    <t>平字菱川町</t>
  </si>
  <si>
    <t>平字佃町</t>
  </si>
  <si>
    <t>平字下の町</t>
  </si>
  <si>
    <t>平字新町</t>
  </si>
  <si>
    <t>平字長橋町</t>
  </si>
  <si>
    <t>平字研町</t>
  </si>
  <si>
    <t>平字古鍛冶町</t>
  </si>
  <si>
    <t>平字紺屋町</t>
  </si>
  <si>
    <t>平字材木町</t>
  </si>
  <si>
    <t>平字堂ノ前</t>
  </si>
  <si>
    <t>平字鍛冶町</t>
  </si>
  <si>
    <t>平字中町</t>
  </si>
  <si>
    <t>平字南町</t>
  </si>
  <si>
    <t>平字十五町目</t>
  </si>
  <si>
    <t>平字大町</t>
  </si>
  <si>
    <t>平字一町目</t>
  </si>
  <si>
    <t>平字二町目</t>
  </si>
  <si>
    <t>平字三町目</t>
  </si>
  <si>
    <t>平字四町目</t>
  </si>
  <si>
    <t>平字五町目</t>
  </si>
  <si>
    <t>平字新川町</t>
  </si>
  <si>
    <t>平字月見町</t>
  </si>
  <si>
    <t>平字三倉</t>
  </si>
  <si>
    <t>平字倉前</t>
  </si>
  <si>
    <t>平字新田前</t>
  </si>
  <si>
    <t>平字堤ノ内</t>
  </si>
  <si>
    <t>平字正内町</t>
  </si>
  <si>
    <t>平字正月町</t>
  </si>
  <si>
    <t>平字五色町</t>
  </si>
  <si>
    <t>平字鎌田町</t>
  </si>
  <si>
    <t>平字下川原</t>
  </si>
  <si>
    <t>平字上川原</t>
  </si>
  <si>
    <t>平字大工町</t>
  </si>
  <si>
    <t>平字白銀町</t>
  </si>
  <si>
    <t>平字田町</t>
  </si>
  <si>
    <t>平並木の杜</t>
  </si>
  <si>
    <t>平字掻槌小路</t>
  </si>
  <si>
    <t>平字久保町</t>
  </si>
  <si>
    <t>平字七軒町</t>
  </si>
  <si>
    <t>平字大館</t>
  </si>
  <si>
    <t>平字高月</t>
  </si>
  <si>
    <t>平字胡摩沢</t>
  </si>
  <si>
    <t>平字杉平</t>
  </si>
  <si>
    <t>平字六人町</t>
  </si>
  <si>
    <t>平字北目町</t>
  </si>
  <si>
    <t>平字桜町</t>
  </si>
  <si>
    <t>平字四軒町</t>
  </si>
  <si>
    <t>平字梅香町</t>
  </si>
  <si>
    <t>平字紅葉町</t>
  </si>
  <si>
    <t>平字権現塚</t>
  </si>
  <si>
    <t>平字柳町</t>
  </si>
  <si>
    <t>平字六間門</t>
  </si>
  <si>
    <t>平字旧城跡</t>
  </si>
  <si>
    <t>平字仲間町</t>
  </si>
  <si>
    <t>平字番匠町</t>
  </si>
  <si>
    <t>平字鷹匠町</t>
  </si>
  <si>
    <t>平字揚土</t>
  </si>
  <si>
    <t>平字八幡小路</t>
  </si>
  <si>
    <t>平字道匠小路</t>
  </si>
  <si>
    <t>平字東町</t>
  </si>
  <si>
    <t>平字城東一丁目</t>
  </si>
  <si>
    <t>平字城東二丁目</t>
  </si>
  <si>
    <t>平字九品寺町</t>
  </si>
  <si>
    <t>平字作町一丁目</t>
  </si>
  <si>
    <t>平字作町二丁目</t>
  </si>
  <si>
    <t>平字作町三丁目</t>
  </si>
  <si>
    <t>平字愛谷町一丁目</t>
  </si>
  <si>
    <t>平字愛谷町二丁目</t>
  </si>
  <si>
    <t>平字愛谷町三丁目</t>
  </si>
  <si>
    <t>平字愛谷町四丁目</t>
  </si>
  <si>
    <t>平六町目</t>
  </si>
  <si>
    <t>平祢宜町</t>
  </si>
  <si>
    <t>平正月町</t>
  </si>
  <si>
    <t>平鎌田町</t>
    <rPh sb="0" eb="1">
      <t>タイラ</t>
    </rPh>
    <rPh sb="1" eb="4">
      <t>カマタマチ</t>
    </rPh>
    <phoneticPr fontId="3"/>
  </si>
  <si>
    <t>平字城東三丁目</t>
  </si>
  <si>
    <t>（平上平窪）</t>
  </si>
  <si>
    <t>平上平窪字横山</t>
  </si>
  <si>
    <t>平上平窪字君ケ沢</t>
  </si>
  <si>
    <t>平上平窪字富岡</t>
  </si>
  <si>
    <t>平上平窪字原田</t>
  </si>
  <si>
    <t>平上平窪字五反田</t>
  </si>
  <si>
    <t>平上平窪字上岡</t>
  </si>
  <si>
    <t>平上平窪字亀岡</t>
  </si>
  <si>
    <t>平上平窪字三什</t>
  </si>
  <si>
    <t>平上平窪字八反口</t>
  </si>
  <si>
    <t>平上平窪字町田</t>
  </si>
  <si>
    <t>平上平窪字柿根田</t>
  </si>
  <si>
    <t>平上平窪字牛淵</t>
  </si>
  <si>
    <t>平上平窪字前田</t>
  </si>
  <si>
    <t>平上平窪字酢釜</t>
  </si>
  <si>
    <t>平上平窪字大釜地</t>
  </si>
  <si>
    <t>平上平窪字滝ノ上</t>
  </si>
  <si>
    <t>平上平窪字菅ノ口</t>
  </si>
  <si>
    <t>平上平窪字真似井</t>
  </si>
  <si>
    <t>平上平窪字小川原子</t>
  </si>
  <si>
    <t>平上平窪字十文田</t>
  </si>
  <si>
    <t>平上平窪字羽黒</t>
  </si>
  <si>
    <t>平上平窪字古館</t>
  </si>
  <si>
    <t>平上平窪字南町</t>
  </si>
  <si>
    <t>平上平窪字井原町</t>
  </si>
  <si>
    <t>（平中平窪）</t>
  </si>
  <si>
    <t>平中平窪字松川</t>
  </si>
  <si>
    <t>平中平窪字桂進</t>
  </si>
  <si>
    <t>平中平窪字大谷</t>
  </si>
  <si>
    <t>平中平窪字宮田</t>
  </si>
  <si>
    <t>平中平窪字富貴内</t>
  </si>
  <si>
    <t>平中平窪字布川</t>
  </si>
  <si>
    <t>平中平窪字八田</t>
  </si>
  <si>
    <t>平中平窪字高儘</t>
  </si>
  <si>
    <t>平中平窪字高橋</t>
  </si>
  <si>
    <t>平中平窪字岩間</t>
  </si>
  <si>
    <t>平中平窪字勝見沢</t>
  </si>
  <si>
    <t>平中平窪字細田</t>
  </si>
  <si>
    <t>平中平窪字横枕</t>
  </si>
  <si>
    <t>平中平窪字大町</t>
  </si>
  <si>
    <t>平中平窪字扇田</t>
  </si>
  <si>
    <t>平中平窪字杉内</t>
  </si>
  <si>
    <t>平中平窪字古館</t>
  </si>
  <si>
    <t>平中平窪字古堤</t>
  </si>
  <si>
    <t>平中平窪字二堂田</t>
  </si>
  <si>
    <t>平中平窪字辰ノ口</t>
  </si>
  <si>
    <t>平中平窪一丁目</t>
  </si>
  <si>
    <t>平中平窪二丁目</t>
  </si>
  <si>
    <t>平中平窪三丁目</t>
  </si>
  <si>
    <t>平中平窪字古館前</t>
  </si>
  <si>
    <t>平中平窪東高砂</t>
  </si>
  <si>
    <t>平中平窪西高砂</t>
  </si>
  <si>
    <t>平中平窪細田町</t>
  </si>
  <si>
    <t>平中平窪新町</t>
  </si>
  <si>
    <t>（平下平窪）</t>
  </si>
  <si>
    <t>平下平窪字諸荷</t>
  </si>
  <si>
    <t>平下平窪字諸荷前</t>
  </si>
  <si>
    <t>平下平窪字屋越</t>
  </si>
  <si>
    <t>平下平窪字山土内</t>
  </si>
  <si>
    <t>平下平窪字中島</t>
  </si>
  <si>
    <t>平下平窪字六角</t>
  </si>
  <si>
    <t>平下平窪字八木内</t>
  </si>
  <si>
    <t>平下平窪字大念仏</t>
  </si>
  <si>
    <t>平下平窪字寺内</t>
  </si>
  <si>
    <t>平下平窪字鍛冶内</t>
  </si>
  <si>
    <t>平下平窪字味噌農</t>
  </si>
  <si>
    <t>平下平窪字竹ノ内</t>
  </si>
  <si>
    <t>平下平窪字四左エ門内</t>
  </si>
  <si>
    <t>平下平窪字笹ノ田</t>
  </si>
  <si>
    <t>平下平窪字曲田</t>
  </si>
  <si>
    <t>平下平窪字鶯内</t>
  </si>
  <si>
    <t>平下平窪字粥餅川原</t>
  </si>
  <si>
    <t>平下平窪字カラカエ</t>
  </si>
  <si>
    <t>平下平窪字白山下</t>
  </si>
  <si>
    <t>平下平窪字大久保</t>
  </si>
  <si>
    <t>平下平窪字山根</t>
  </si>
  <si>
    <t>平下平窪字熊ケ平</t>
  </si>
  <si>
    <t>平下平窪一丁目</t>
  </si>
  <si>
    <t>平下平窪二丁目</t>
  </si>
  <si>
    <t>平下平窪三丁目</t>
  </si>
  <si>
    <t>平下平窪山土内町</t>
  </si>
  <si>
    <t>平下平窪中島町</t>
    <rPh sb="1" eb="4">
      <t>シモヒラクボ</t>
    </rPh>
    <rPh sb="4" eb="7">
      <t>ナカジママチ</t>
    </rPh>
    <phoneticPr fontId="3"/>
  </si>
  <si>
    <t>平下平窪古川町</t>
  </si>
  <si>
    <t>（平中塩）</t>
  </si>
  <si>
    <t>平中塩字鬼馬塚</t>
  </si>
  <si>
    <t>平中塩字滝</t>
  </si>
  <si>
    <t>平中塩字沖</t>
  </si>
  <si>
    <t>平中塩字岸</t>
  </si>
  <si>
    <t>平中塩字浦沢</t>
  </si>
  <si>
    <t>平中塩字下夕田</t>
  </si>
  <si>
    <t>平中塩字大内</t>
  </si>
  <si>
    <t>平中塩字下久田</t>
  </si>
  <si>
    <t>平中塩字一水口</t>
  </si>
  <si>
    <t>平中塩字一町田</t>
  </si>
  <si>
    <t>平中塩字草鹿</t>
  </si>
  <si>
    <t>平中塩字松山</t>
  </si>
  <si>
    <t>（平四ツ波）</t>
  </si>
  <si>
    <t>平四ツ波字三反田</t>
  </si>
  <si>
    <t>平四ツ波字糖塚</t>
  </si>
  <si>
    <t>平四ツ波字稗田</t>
  </si>
  <si>
    <t>平四ツ波字石森</t>
  </si>
  <si>
    <t>平四ツ波字笹目田</t>
  </si>
  <si>
    <t>（平幕ノ内）</t>
  </si>
  <si>
    <t>平幕ノ内字一水口</t>
  </si>
  <si>
    <t>平幕ノ内字五反田</t>
  </si>
  <si>
    <t>平幕ノ内字田中</t>
  </si>
  <si>
    <t>平幕ノ内字水穴</t>
  </si>
  <si>
    <t>平幕ノ内字曾利町</t>
  </si>
  <si>
    <t>平幕ノ内字手倉</t>
  </si>
  <si>
    <t>平幕ノ内字高田</t>
  </si>
  <si>
    <t>平幕ノ内字猿ケ作</t>
  </si>
  <si>
    <t>平幕ノ内字大内</t>
  </si>
  <si>
    <t>平幕ノ内字広畑</t>
  </si>
  <si>
    <t>平幕ノ内字我曾内</t>
  </si>
  <si>
    <t>平幕ノ内字西田</t>
  </si>
  <si>
    <t>（平鯨岡）</t>
  </si>
  <si>
    <t>平鯨岡字林下</t>
  </si>
  <si>
    <t>平鯨岡字弥十郎</t>
  </si>
  <si>
    <t>平鯨岡字中根</t>
  </si>
  <si>
    <t>平鯨岡字石名坂</t>
  </si>
  <si>
    <t>平鯨岡字裏門</t>
  </si>
  <si>
    <t>平鯨岡字田中山</t>
  </si>
  <si>
    <t>平鯨岡字大街</t>
  </si>
  <si>
    <t>平鯨岡字洞口</t>
  </si>
  <si>
    <t>平鯨岡字河端</t>
  </si>
  <si>
    <t>（平大室）</t>
  </si>
  <si>
    <t>平大室字白土</t>
  </si>
  <si>
    <t>平大室字井戸作</t>
  </si>
  <si>
    <t>平大室字古堂</t>
  </si>
  <si>
    <t>（平北白土）</t>
  </si>
  <si>
    <t>平北白土字中島前</t>
  </si>
  <si>
    <t>平北白土字堀ノ内</t>
  </si>
  <si>
    <t>平北白土字塩取</t>
  </si>
  <si>
    <t>平北白土字田代</t>
  </si>
  <si>
    <t>平北白土字札場</t>
  </si>
  <si>
    <t>平北白土字中道</t>
  </si>
  <si>
    <t>平北白土字西ノ内</t>
  </si>
  <si>
    <t>平北白土字宮脇</t>
  </si>
  <si>
    <t>平北白土字上河原</t>
  </si>
  <si>
    <t>平北白土字知原</t>
  </si>
  <si>
    <t>平北白土字木ノ下</t>
  </si>
  <si>
    <t>平北白土字ガビ内</t>
  </si>
  <si>
    <t>平北白土字上平</t>
  </si>
  <si>
    <t>平北白土字宮田</t>
  </si>
  <si>
    <t>平北白土字下宮田</t>
  </si>
  <si>
    <t>平北白土字穂積</t>
  </si>
  <si>
    <t>平北白土字笊田</t>
    <phoneticPr fontId="2"/>
  </si>
  <si>
    <t>平北白土字原後</t>
  </si>
  <si>
    <t>平北白土字上砂子町</t>
  </si>
  <si>
    <t>平北白土字鍛冶淵</t>
  </si>
  <si>
    <t>平北白土字愛谷町</t>
  </si>
  <si>
    <t>平北白土字三倉</t>
  </si>
  <si>
    <t>平北白土字中島</t>
  </si>
  <si>
    <t>平北白土字ネキ内</t>
  </si>
  <si>
    <t>平北白土字宮前</t>
  </si>
  <si>
    <t>（平南白土）</t>
  </si>
  <si>
    <t>平南白土字八ツ坂</t>
  </si>
  <si>
    <t>平南白土字筒ノ下</t>
  </si>
  <si>
    <t>平南白土字松魚田</t>
  </si>
  <si>
    <t>平南白土字長塚</t>
  </si>
  <si>
    <t>平南白土字竹ノ下</t>
  </si>
  <si>
    <t>平南白土字勝負田</t>
  </si>
  <si>
    <t>平南白土字広町</t>
  </si>
  <si>
    <t>平南白土字古宿</t>
    <rPh sb="1" eb="4">
      <t>ミナミシラド</t>
    </rPh>
    <rPh sb="4" eb="5">
      <t>アザ</t>
    </rPh>
    <rPh sb="5" eb="7">
      <t>フルヤド</t>
    </rPh>
    <phoneticPr fontId="3"/>
  </si>
  <si>
    <t>平南白土字関根</t>
  </si>
  <si>
    <t>平南白土字岡ノ内</t>
  </si>
  <si>
    <t>平南白土一丁目</t>
  </si>
  <si>
    <t>平南白土二丁目</t>
  </si>
  <si>
    <t>平南白土字北沢</t>
  </si>
  <si>
    <t>平南白土字館岸</t>
  </si>
  <si>
    <t>平南白土字竜沢</t>
  </si>
  <si>
    <t>平南白土字湯崎</t>
  </si>
  <si>
    <t>（平谷川瀬）</t>
  </si>
  <si>
    <t>平谷川瀬字明治町</t>
  </si>
  <si>
    <t>平谷川瀬字仲山町</t>
  </si>
  <si>
    <t>平谷川瀬字泉町</t>
  </si>
  <si>
    <t>平谷川瀬字与力</t>
  </si>
  <si>
    <t>平谷川瀬字吉野作</t>
  </si>
  <si>
    <t>平谷川瀬字西作</t>
  </si>
  <si>
    <t>平谷川瀬字堂ノ入</t>
  </si>
  <si>
    <t>平谷川瀬字植田</t>
  </si>
  <si>
    <t>平谷川瀬字根木作</t>
  </si>
  <si>
    <t>平谷川瀬字田中内</t>
  </si>
  <si>
    <t>平谷川瀬字塚ノ町</t>
  </si>
  <si>
    <t>平谷川瀬一丁目</t>
  </si>
  <si>
    <t>平谷川瀬二丁目</t>
  </si>
  <si>
    <t>平谷川瀬三丁目</t>
  </si>
  <si>
    <t>（平上荒川）</t>
  </si>
  <si>
    <t>平上荒川字五郎内</t>
  </si>
  <si>
    <t>平上荒川字桜町</t>
  </si>
  <si>
    <t>平上荒川字堀ノ内</t>
  </si>
  <si>
    <t>平上荒川字砂屋戸</t>
  </si>
  <si>
    <t>平上荒川字長尾</t>
  </si>
  <si>
    <t>平上荒川字島田</t>
  </si>
  <si>
    <t>平上荒川字林作</t>
  </si>
  <si>
    <t>平上荒川字草木</t>
  </si>
  <si>
    <t>平上荒川字後沢</t>
  </si>
  <si>
    <t>平上荒川字安草</t>
  </si>
  <si>
    <t>（平下荒川）</t>
  </si>
  <si>
    <t>平下荒川字諏訪下</t>
  </si>
  <si>
    <t>平下荒川字剃町</t>
  </si>
  <si>
    <t>平下荒川字川前</t>
  </si>
  <si>
    <t>平下荒川字中剃</t>
  </si>
  <si>
    <t>平下荒川字五理内</t>
  </si>
  <si>
    <t>平下荒川字久世原</t>
  </si>
  <si>
    <t>平下荒川字砂田</t>
  </si>
  <si>
    <t>平下荒川字大作</t>
  </si>
  <si>
    <t>平下荒川字鶴ケ町</t>
  </si>
  <si>
    <t>（平中山）</t>
  </si>
  <si>
    <t>平中山字諏訪下</t>
  </si>
  <si>
    <t>平中山字柳町</t>
  </si>
  <si>
    <t>平中山字柿ノ目</t>
  </si>
  <si>
    <t>平中山字小山</t>
  </si>
  <si>
    <t>平中山字藁谷</t>
  </si>
  <si>
    <t>平中山字下ノ内</t>
  </si>
  <si>
    <t>平中山字赤</t>
  </si>
  <si>
    <t>平中山字宮下</t>
  </si>
  <si>
    <t>平中山字桜町</t>
  </si>
  <si>
    <t>平中山字矢ノ倉</t>
  </si>
  <si>
    <t>（平小泉）</t>
  </si>
  <si>
    <t>平小泉字東</t>
    <rPh sb="4" eb="5">
      <t>ヒガシ</t>
    </rPh>
    <phoneticPr fontId="3"/>
  </si>
  <si>
    <t>平小泉字西</t>
    <rPh sb="4" eb="5">
      <t>ニシ</t>
    </rPh>
    <phoneticPr fontId="3"/>
  </si>
  <si>
    <t>平小泉字馬場</t>
  </si>
  <si>
    <t>平小泉字奥町</t>
  </si>
  <si>
    <t>平小泉字磐ノ作</t>
  </si>
  <si>
    <t>（平吉野谷）</t>
  </si>
  <si>
    <t>平吉野谷字石畑</t>
  </si>
  <si>
    <t>平吉野谷字館下</t>
  </si>
  <si>
    <t>平吉野谷字西作</t>
  </si>
  <si>
    <t>平吉野谷字南作</t>
  </si>
  <si>
    <t>平吉野谷字国ケ坪</t>
  </si>
  <si>
    <t>（平上高久）</t>
  </si>
  <si>
    <t>平上高久字白坂</t>
  </si>
  <si>
    <t>平上高久字植田郷</t>
  </si>
  <si>
    <t>平上高久字片岡</t>
  </si>
  <si>
    <t>平上高久字外鶴巻</t>
  </si>
  <si>
    <t>平上高久字竹後</t>
  </si>
  <si>
    <t>平上高久字菅田</t>
  </si>
  <si>
    <t>平上高久字塩崎</t>
  </si>
  <si>
    <t>平上高久字塩田</t>
  </si>
  <si>
    <t>平上高久字高島</t>
  </si>
  <si>
    <t>平上高久字横田</t>
  </si>
  <si>
    <t>平上高久字小原</t>
  </si>
  <si>
    <t>平上高久字塚田</t>
  </si>
  <si>
    <t>平上高久字宮田</t>
  </si>
  <si>
    <t>平上高久字若柳</t>
    <rPh sb="1" eb="4">
      <t>カミタカク</t>
    </rPh>
    <rPh sb="4" eb="5">
      <t>アザ</t>
    </rPh>
    <rPh sb="5" eb="7">
      <t>ワカヤナギ</t>
    </rPh>
    <phoneticPr fontId="3"/>
  </si>
  <si>
    <t>平上高久字八ツ海</t>
  </si>
  <si>
    <t>平上高久字妻下</t>
  </si>
  <si>
    <t>平上高久字松木前</t>
  </si>
  <si>
    <t>平上高久字日向</t>
  </si>
  <si>
    <t>平上高久字作ノ入</t>
  </si>
  <si>
    <t>平上高久字神下</t>
  </si>
  <si>
    <t>（平中神谷）</t>
  </si>
  <si>
    <t>平中神谷字金沢</t>
  </si>
  <si>
    <t>平中神谷字薬師前</t>
  </si>
  <si>
    <t>平中神谷字水前</t>
  </si>
  <si>
    <t>平中神谷字大沼</t>
  </si>
  <si>
    <t>平中神谷字寺前</t>
  </si>
  <si>
    <t>平中神谷字十二所</t>
  </si>
  <si>
    <t>平中神谷字六本榎</t>
  </si>
  <si>
    <t>平中神谷字十二所河原</t>
  </si>
  <si>
    <t>平中神谷字塚ノ町</t>
  </si>
  <si>
    <t>平中神谷字瀬戸</t>
  </si>
  <si>
    <t>平中神谷字天神</t>
  </si>
  <si>
    <t>平中神谷字下知内</t>
  </si>
  <si>
    <t>平中神谷字東作</t>
  </si>
  <si>
    <t>平中神谷字地曾作</t>
  </si>
  <si>
    <t>平中神谷字清水</t>
  </si>
  <si>
    <t>平中神谷字柳橋</t>
  </si>
  <si>
    <t>平中神谷字北鳥沼</t>
  </si>
  <si>
    <t>平中神谷字北出口</t>
  </si>
  <si>
    <t>平中神谷字南鳥沼</t>
  </si>
  <si>
    <t>平中神谷字後原</t>
  </si>
  <si>
    <t>平中神谷字石脇</t>
  </si>
  <si>
    <t>平中神谷字籠田</t>
  </si>
  <si>
    <t>平中神谷字立鉾</t>
  </si>
  <si>
    <t>平中神谷字前河原</t>
  </si>
  <si>
    <t>平中神谷字大年</t>
  </si>
  <si>
    <t>平中神谷字苅萱</t>
  </si>
  <si>
    <t>平中神谷字細田</t>
  </si>
  <si>
    <t>平中神谷字宿畑</t>
  </si>
  <si>
    <t>平中神谷前河原町</t>
  </si>
  <si>
    <t>（平塩）</t>
  </si>
  <si>
    <t>平塩字徳房内</t>
  </si>
  <si>
    <t>平塩字呑内</t>
  </si>
  <si>
    <t>平塩字宮前</t>
  </si>
  <si>
    <t>平塩字虚空蔵</t>
  </si>
  <si>
    <t>平塩字中島</t>
  </si>
  <si>
    <t>平塩字中野町</t>
  </si>
  <si>
    <t>平塩字古川</t>
  </si>
  <si>
    <t>平塩字出口</t>
  </si>
  <si>
    <t>平塩字風内</t>
  </si>
  <si>
    <t>平塩字塩向</t>
  </si>
  <si>
    <t>平塩字西川原</t>
  </si>
  <si>
    <t>平塩字上川原</t>
  </si>
  <si>
    <t>（平鎌田）</t>
  </si>
  <si>
    <t>平鎌田字内田</t>
  </si>
  <si>
    <t>平鎌田字石名坂</t>
  </si>
  <si>
    <t>平鎌田字江ノ上</t>
  </si>
  <si>
    <t>平鎌田字喜藤作</t>
  </si>
  <si>
    <t>平鎌田字萩名田</t>
  </si>
  <si>
    <t>平鎌田字込内</t>
  </si>
  <si>
    <t>平鎌田字岸</t>
  </si>
  <si>
    <t>平鎌田字大角</t>
  </si>
  <si>
    <t>平鎌田字小山下</t>
  </si>
  <si>
    <t>平鎌田字大町</t>
  </si>
  <si>
    <t>平鎌田字砂田</t>
  </si>
  <si>
    <t>平鎌田字石切場</t>
  </si>
  <si>
    <t>平鎌田字味噌能</t>
  </si>
  <si>
    <t>平鎌田字寿金沢</t>
  </si>
  <si>
    <t>平鎌田字西山下</t>
  </si>
  <si>
    <t>（平上神谷）</t>
  </si>
  <si>
    <t>平上神谷字熊ノ下</t>
  </si>
  <si>
    <t>平上神谷字黒磯</t>
  </si>
  <si>
    <t>平上神谷字中</t>
  </si>
  <si>
    <t>平上神谷字下</t>
  </si>
  <si>
    <t>平上神谷字北ノ町</t>
  </si>
  <si>
    <t>平上神谷字上</t>
  </si>
  <si>
    <t>平上神谷字一町田</t>
  </si>
  <si>
    <t>平上神谷字石ノ町</t>
  </si>
  <si>
    <t>平上神谷字五反町</t>
  </si>
  <si>
    <t>平上神谷字神谷分</t>
  </si>
  <si>
    <t>平上神谷字反町</t>
  </si>
  <si>
    <t>（平上片寄）</t>
  </si>
  <si>
    <t>平上片寄字堂ノ作</t>
  </si>
  <si>
    <t>平上片寄字菖蒲沢</t>
  </si>
  <si>
    <t>平上片寄字竹ノ花</t>
  </si>
  <si>
    <t>平上片寄字棆町</t>
    <rPh sb="1" eb="4">
      <t>カミカタヨセ</t>
    </rPh>
    <rPh sb="4" eb="5">
      <t>アザ</t>
    </rPh>
    <phoneticPr fontId="3"/>
  </si>
  <si>
    <t>平上片寄字寺下</t>
  </si>
  <si>
    <t>平上片寄字矢田ノ目</t>
    <phoneticPr fontId="3"/>
  </si>
  <si>
    <t>平上片寄字下平</t>
  </si>
  <si>
    <t>平上片寄字石町</t>
  </si>
  <si>
    <t>平上片寄字一町田</t>
  </si>
  <si>
    <t>平上片寄字作田</t>
  </si>
  <si>
    <t>平上片寄字柳沢</t>
  </si>
  <si>
    <t>平上片寄字才子作</t>
  </si>
  <si>
    <t>平上片寄字関場</t>
  </si>
  <si>
    <t>平上片寄字大平</t>
  </si>
  <si>
    <t>平上片寄字藤倉</t>
  </si>
  <si>
    <t>平上片寄字根廻</t>
  </si>
  <si>
    <t>平上片寄字森戸</t>
  </si>
  <si>
    <t>平上片寄字上ノ内</t>
  </si>
  <si>
    <t>（平下片寄）</t>
  </si>
  <si>
    <t>平下片寄字袋内</t>
  </si>
  <si>
    <t>平下片寄字沼ノ作</t>
  </si>
  <si>
    <t>平下片寄字志多田</t>
  </si>
  <si>
    <t>平下片寄字北町</t>
  </si>
  <si>
    <t>平下片寄字立坂</t>
  </si>
  <si>
    <t>平下片寄字北作</t>
  </si>
  <si>
    <t>平下片寄字貝坂</t>
  </si>
  <si>
    <t>平下片寄字森戸</t>
  </si>
  <si>
    <t>平下片寄字野々目</t>
  </si>
  <si>
    <t>平下片寄字後山</t>
  </si>
  <si>
    <t>平下片寄字鬼越</t>
  </si>
  <si>
    <t>平下片寄字明徳神</t>
  </si>
  <si>
    <t>平下片寄字江ノ上</t>
  </si>
  <si>
    <t>（平豊間）</t>
  </si>
  <si>
    <t>平豊間字塩屋町</t>
  </si>
  <si>
    <t>平豊間字八幡町</t>
  </si>
  <si>
    <t>平豊間字洞</t>
  </si>
  <si>
    <t>平豊間字大作</t>
  </si>
  <si>
    <t>平豊間字柳町</t>
  </si>
  <si>
    <t>平豊間字原町</t>
  </si>
  <si>
    <t>平豊間字下町</t>
  </si>
  <si>
    <t>平豊間字合磯</t>
  </si>
  <si>
    <t>平豊間字兎渡路</t>
  </si>
  <si>
    <t>平豊間字寺前</t>
  </si>
  <si>
    <t>平豊間字神之前</t>
  </si>
  <si>
    <t>平豊間字猿田</t>
  </si>
  <si>
    <t>平豊間字入山</t>
  </si>
  <si>
    <t>平豊間字樋口</t>
  </si>
  <si>
    <t>平豊間字下ノ内</t>
  </si>
  <si>
    <t>平豊間字榎町</t>
  </si>
  <si>
    <t>平豊間字番下作</t>
  </si>
  <si>
    <t>平豊間字塩屋台</t>
  </si>
  <si>
    <t>平豊間字二見台</t>
  </si>
  <si>
    <t>（平薄磯）</t>
  </si>
  <si>
    <t>平薄磯字中街</t>
  </si>
  <si>
    <t>平薄磯字宿崎</t>
  </si>
  <si>
    <t>平薄磯字南作</t>
  </si>
  <si>
    <t>平薄磯字北ノ作</t>
  </si>
  <si>
    <t>平薄磯字小塚</t>
  </si>
  <si>
    <t>（平沼ノ内）</t>
  </si>
  <si>
    <t>平沼ノ内字新街</t>
  </si>
  <si>
    <t>平沼ノ内字諏訪原</t>
  </si>
  <si>
    <t>平沼ノ内字代ノ下</t>
  </si>
  <si>
    <t>平沼ノ内字関ノ上</t>
  </si>
  <si>
    <t>平沼ノ内字浜街</t>
  </si>
  <si>
    <t>平沼ノ内字原後</t>
  </si>
  <si>
    <t>平沼ノ内字西原</t>
  </si>
  <si>
    <t>平沼ノ内字北ノ内</t>
  </si>
  <si>
    <t>平沼ノ内諏訪原一丁目</t>
  </si>
  <si>
    <t>平沼ノ内諏訪原二丁目</t>
  </si>
  <si>
    <t>（平下高久）</t>
  </si>
  <si>
    <t>平下高久字滝前</t>
  </si>
  <si>
    <t>平下高久字袴田</t>
  </si>
  <si>
    <t>平下高久字志農田</t>
  </si>
  <si>
    <t>平下高久字若宮</t>
  </si>
  <si>
    <t>平下高久字前ノ内</t>
  </si>
  <si>
    <t>平下高久字馬場</t>
  </si>
  <si>
    <t>平下高久字古川</t>
  </si>
  <si>
    <t>平下高久字中妻</t>
  </si>
  <si>
    <t>平下高久字原極</t>
  </si>
  <si>
    <t>平下高久字定田</t>
  </si>
  <si>
    <t>平下高久字原</t>
  </si>
  <si>
    <t>平下高久字川和久</t>
  </si>
  <si>
    <t>平下高久字清水</t>
  </si>
  <si>
    <t>平下高久字八幡</t>
  </si>
  <si>
    <t>平下高久字下原</t>
  </si>
  <si>
    <t>平下高久字中谷地</t>
  </si>
  <si>
    <t>平下高久字北谷地</t>
  </si>
  <si>
    <t>平下高久字大平</t>
  </si>
  <si>
    <t>平下高久字牛転</t>
  </si>
  <si>
    <t>平下高久字大和久</t>
  </si>
  <si>
    <t>平下高久字水門</t>
  </si>
  <si>
    <t>平下高久字蛭坪</t>
  </si>
  <si>
    <t>平下高久字片帆</t>
  </si>
  <si>
    <t>平下高久字山ノ入</t>
  </si>
  <si>
    <t>平下高久字小館</t>
  </si>
  <si>
    <t>（平神谷作）</t>
  </si>
  <si>
    <t>平神谷作字古屋敷</t>
  </si>
  <si>
    <t>平神谷作字原前</t>
  </si>
  <si>
    <t>平神谷作字細谷</t>
  </si>
  <si>
    <t>平神谷作字腰巻</t>
  </si>
  <si>
    <t>平神谷作字白穴</t>
  </si>
  <si>
    <t>平神谷作字内田</t>
  </si>
  <si>
    <t>平神谷作字神ノ前</t>
  </si>
  <si>
    <t>平神谷作字堂前</t>
  </si>
  <si>
    <t>平神谷作字中原</t>
  </si>
  <si>
    <t>（平上山口）</t>
  </si>
  <si>
    <t>平上山口字薬師前</t>
  </si>
  <si>
    <t>平上山口字川前</t>
  </si>
  <si>
    <t>平上山口字反返</t>
  </si>
  <si>
    <t>平上山口字片畑</t>
  </si>
  <si>
    <t>平上山口字古保内</t>
  </si>
  <si>
    <t>平上山口字赤前</t>
  </si>
  <si>
    <t>平上山口字恵比須内</t>
  </si>
  <si>
    <t>平上山口字小喜目作</t>
  </si>
  <si>
    <t>平上山口字浜ノ作</t>
  </si>
  <si>
    <t>平上山口字菅谷</t>
  </si>
  <si>
    <t>平上山口字国玉</t>
  </si>
  <si>
    <t>平上山口字萱ノ作</t>
  </si>
  <si>
    <t>平上山口字権天能</t>
  </si>
  <si>
    <t>平上山口字金折平</t>
  </si>
  <si>
    <t>平上山口字日照</t>
  </si>
  <si>
    <t>平上山口字根ケ坪</t>
  </si>
  <si>
    <t>平上山口字南小屋下</t>
  </si>
  <si>
    <t>（平下山口）</t>
  </si>
  <si>
    <t>平下山口字妻</t>
  </si>
  <si>
    <t>平下山口字妻館</t>
  </si>
  <si>
    <t>平下山口字内田</t>
  </si>
  <si>
    <t>平下山口字湯ノ口</t>
  </si>
  <si>
    <t>平下山口字地切</t>
  </si>
  <si>
    <t>平下山口字中内</t>
  </si>
  <si>
    <t>平下山口字後生郎</t>
  </si>
  <si>
    <t>平下山口字上地切</t>
  </si>
  <si>
    <t>平下山口字長作</t>
  </si>
  <si>
    <t>平下山口字平野</t>
  </si>
  <si>
    <t>平下山口字鬼渡</t>
  </si>
  <si>
    <t>平下山口字皀内</t>
  </si>
  <si>
    <t>平下山口字狐田</t>
  </si>
  <si>
    <t>平下山口字三島</t>
  </si>
  <si>
    <t>平下山口字小館</t>
  </si>
  <si>
    <t>平下山口字窪田</t>
  </si>
  <si>
    <t>平下山口字高塚</t>
  </si>
  <si>
    <t>平下山口字熊ノ下</t>
  </si>
  <si>
    <t>（平山崎）</t>
  </si>
  <si>
    <t>平山崎字山岸</t>
  </si>
  <si>
    <t>平山崎字明シ内</t>
  </si>
  <si>
    <t>平山崎字田仲島</t>
  </si>
  <si>
    <t>平山崎字沼田</t>
  </si>
  <si>
    <t>平山崎字根木内</t>
  </si>
  <si>
    <t>平山崎字矢ノ目</t>
  </si>
  <si>
    <t>平山崎字小才内</t>
  </si>
  <si>
    <t>平山崎字熊ノ宮</t>
  </si>
  <si>
    <t>平山崎字馬場</t>
  </si>
  <si>
    <t>平山崎字小茶円</t>
  </si>
  <si>
    <t>平山崎字金沢</t>
  </si>
  <si>
    <t>平山崎字鼠内</t>
  </si>
  <si>
    <t>（平菅波）</t>
  </si>
  <si>
    <t>平菅波字湯崎</t>
  </si>
  <si>
    <t>平菅波字西ノ内</t>
  </si>
  <si>
    <t>平菅波字菅波入</t>
  </si>
  <si>
    <t>平菅波字太鼓田</t>
  </si>
  <si>
    <t>平菅波字井作</t>
  </si>
  <si>
    <t>平菅波字数町</t>
  </si>
  <si>
    <t>平菅波字南作</t>
  </si>
  <si>
    <t>平菅波字太郎作</t>
  </si>
  <si>
    <t>平菅波字永井</t>
  </si>
  <si>
    <t>平菅波字東作</t>
  </si>
  <si>
    <t>平菅波字行人下</t>
  </si>
  <si>
    <t>平菅波字稲荷前</t>
  </si>
  <si>
    <t>平菅波字腰巻</t>
  </si>
  <si>
    <t>平菅波字宮前</t>
  </si>
  <si>
    <t>平菅波字礼堂</t>
  </si>
  <si>
    <t>平菅波字新屋敷</t>
  </si>
  <si>
    <t>平菅波字柿作</t>
  </si>
  <si>
    <t>平菅波字砂畑</t>
  </si>
  <si>
    <t>（平荒田目）</t>
  </si>
  <si>
    <t>平荒田目字山根</t>
  </si>
  <si>
    <t>平荒田目字八反田</t>
  </si>
  <si>
    <t>平荒田目字田中内南</t>
  </si>
  <si>
    <t>平荒田目字古川</t>
  </si>
  <si>
    <t>平荒田目字田中内北</t>
  </si>
  <si>
    <t>平荒田目字中田</t>
  </si>
  <si>
    <t>平荒田目字石崎</t>
  </si>
  <si>
    <t>平荒田目字高原</t>
  </si>
  <si>
    <t>（平上大越）</t>
  </si>
  <si>
    <t>平上大越字岸前</t>
  </si>
  <si>
    <t>平上大越字塚越</t>
  </si>
  <si>
    <t>平上大越字五味作</t>
  </si>
  <si>
    <t>平上大越字八ツ手</t>
  </si>
  <si>
    <t>平上大越字沼畑</t>
  </si>
  <si>
    <t>平上大越字石淵</t>
  </si>
  <si>
    <t>平上大越字内代</t>
  </si>
  <si>
    <t>平上大越字石崎</t>
  </si>
  <si>
    <t>平上大越字大乗坊</t>
  </si>
  <si>
    <t>平上大越字中丸</t>
  </si>
  <si>
    <t>（平下大越）</t>
  </si>
  <si>
    <t>平下大越字細田</t>
  </si>
  <si>
    <t>平下大越字山ノ神</t>
  </si>
  <si>
    <t>平下大越字柳葉</t>
  </si>
  <si>
    <t>平下大越字北萱野</t>
  </si>
  <si>
    <t>平下大越字北横手</t>
  </si>
  <si>
    <t>平下大越字清水</t>
  </si>
  <si>
    <t>平下大越字高畑</t>
  </si>
  <si>
    <t>平下大越字南横手</t>
  </si>
  <si>
    <t>平下大越字正慶</t>
  </si>
  <si>
    <t>平下大越字川和久</t>
  </si>
  <si>
    <t>平下大越字大麦畑</t>
  </si>
  <si>
    <t>平下大越字堀川</t>
  </si>
  <si>
    <t>平下大越字根廻</t>
  </si>
  <si>
    <t>平下大越字中ノ町</t>
  </si>
  <si>
    <t>平下大越字屋貸内</t>
  </si>
  <si>
    <t>平下大越字根岸</t>
  </si>
  <si>
    <t>平下大越字岸前</t>
  </si>
  <si>
    <t>平下大越字南作</t>
  </si>
  <si>
    <t>平下大越字石田</t>
  </si>
  <si>
    <t>平下大越字中北</t>
  </si>
  <si>
    <t>（平藤間）</t>
  </si>
  <si>
    <t>平藤間字南町田</t>
  </si>
  <si>
    <t>平藤間字林</t>
  </si>
  <si>
    <t>平藤間字新林</t>
  </si>
  <si>
    <t>平藤間字柴崎</t>
  </si>
  <si>
    <t>平藤間字北谷地</t>
  </si>
  <si>
    <t>平藤間字川前</t>
  </si>
  <si>
    <t>平藤間字千ケ久保</t>
  </si>
  <si>
    <t>平藤間字中之内</t>
  </si>
  <si>
    <t>平藤間字松原</t>
  </si>
  <si>
    <t>平藤間字安養原</t>
  </si>
  <si>
    <t>平藤間字中谷地</t>
  </si>
  <si>
    <t>（平泉崎）</t>
  </si>
  <si>
    <t>平泉崎字花輪</t>
  </si>
  <si>
    <t>平泉崎字東浦</t>
  </si>
  <si>
    <t>平泉崎字京塚</t>
  </si>
  <si>
    <t>平泉崎字田仲</t>
  </si>
  <si>
    <t>平泉崎字上河原</t>
  </si>
  <si>
    <t>平泉崎字磐井作</t>
  </si>
  <si>
    <t>平泉崎字岸</t>
  </si>
  <si>
    <t>平泉崎字岸前</t>
  </si>
  <si>
    <t>平泉崎字北川</t>
  </si>
  <si>
    <t>平泉崎字川端</t>
  </si>
  <si>
    <t>平泉崎字中島</t>
  </si>
  <si>
    <t>平泉崎字三谷</t>
  </si>
  <si>
    <t>平泉崎字砂田</t>
  </si>
  <si>
    <t>平泉崎字向原</t>
  </si>
  <si>
    <t>平泉崎字夫料町</t>
  </si>
  <si>
    <t>平泉崎字前原</t>
  </si>
  <si>
    <t>平泉崎字辻道</t>
  </si>
  <si>
    <t>平泉崎字下百目木</t>
  </si>
  <si>
    <t>平泉崎字馬場</t>
  </si>
  <si>
    <t>平泉崎字南集</t>
  </si>
  <si>
    <t>平泉崎字大町</t>
  </si>
  <si>
    <t>平泉崎字向山</t>
  </si>
  <si>
    <t>（平下神谷）</t>
  </si>
  <si>
    <t>平下神谷字岸前</t>
  </si>
  <si>
    <t>平下神谷字北一里塚</t>
  </si>
  <si>
    <t>平下神谷字内宿</t>
  </si>
  <si>
    <t>平下神谷字御城</t>
  </si>
  <si>
    <t>平下神谷字宿</t>
  </si>
  <si>
    <t>平下神谷字仲田</t>
  </si>
  <si>
    <t>平下神谷字出口</t>
  </si>
  <si>
    <t>平下神谷字山ノ内</t>
  </si>
  <si>
    <t>平下神谷字下屋敷</t>
  </si>
  <si>
    <t>平下神谷字赤沼</t>
  </si>
  <si>
    <t>平下神谷字立場</t>
  </si>
  <si>
    <t>平下神谷字北大坂</t>
  </si>
  <si>
    <t>平下神谷字蓑輪</t>
  </si>
  <si>
    <t>平下神谷字近藤</t>
  </si>
  <si>
    <t>平下神谷字大神原</t>
  </si>
  <si>
    <t>平下神谷字東根田倉</t>
  </si>
  <si>
    <t>平下神谷字人取沼</t>
  </si>
  <si>
    <t>平下神谷字馬洗</t>
  </si>
  <si>
    <t>平下神谷字大師</t>
  </si>
  <si>
    <t>平下神谷字西大苗代</t>
  </si>
  <si>
    <t>平下神谷字東大苗代</t>
  </si>
  <si>
    <t>平下神谷字立田帯</t>
  </si>
  <si>
    <t>平下神谷字堤原</t>
  </si>
  <si>
    <t>平下神谷字松影</t>
  </si>
  <si>
    <t>平下神谷字原際</t>
  </si>
  <si>
    <t>平下神谷字釜ノ後</t>
  </si>
  <si>
    <t>平下神谷字釜ノ台</t>
  </si>
  <si>
    <t>平下神谷字鍛冶分</t>
  </si>
  <si>
    <t>平下神谷字表川</t>
  </si>
  <si>
    <t>平下神谷字志賀分</t>
  </si>
  <si>
    <t>平下神谷字南六十枚</t>
  </si>
  <si>
    <t>平下神谷字二合地</t>
  </si>
  <si>
    <t>平下神谷字六十枚</t>
  </si>
  <si>
    <t>平下神谷字下川原</t>
  </si>
  <si>
    <t>平下神谷字屋敷</t>
  </si>
  <si>
    <t>平下神谷字大田代</t>
  </si>
  <si>
    <t>平下神谷字馬場塚</t>
  </si>
  <si>
    <t>平下神谷字土井</t>
  </si>
  <si>
    <t>平下神谷字本内</t>
  </si>
  <si>
    <t>平下神谷字久保田</t>
  </si>
  <si>
    <t>平下神谷字本内記</t>
  </si>
  <si>
    <t>平下神谷字南内記</t>
  </si>
  <si>
    <t>平下神谷字吉袋</t>
  </si>
  <si>
    <t>平下神谷字沢帯</t>
  </si>
  <si>
    <t>平下神谷字亀下</t>
  </si>
  <si>
    <t>平下神谷字壁無</t>
  </si>
  <si>
    <t>平下神谷字天神</t>
  </si>
  <si>
    <t>平下神谷字南一里塚</t>
  </si>
  <si>
    <t>平下神谷字石淵</t>
  </si>
  <si>
    <t>平下神谷字後原</t>
  </si>
  <si>
    <t>（平原高野）</t>
  </si>
  <si>
    <t>平原高野字民野町</t>
  </si>
  <si>
    <t>平原高野字高原</t>
  </si>
  <si>
    <t>平原高野字北原</t>
  </si>
  <si>
    <t>平原高野字中里</t>
  </si>
  <si>
    <t>平原高野字伊勢前</t>
  </si>
  <si>
    <t>平原高野字地神田</t>
  </si>
  <si>
    <t>平原高野字百目木</t>
  </si>
  <si>
    <t>（平馬目）</t>
  </si>
  <si>
    <t>平馬目字池田</t>
  </si>
  <si>
    <t>平馬目字官銀田</t>
  </si>
  <si>
    <t>平馬目字作ノ内</t>
  </si>
  <si>
    <t>平馬目字宮下</t>
  </si>
  <si>
    <t>平馬目字中道</t>
  </si>
  <si>
    <t>平馬目字馬目崎</t>
  </si>
  <si>
    <t>平馬目字火ノ宮</t>
  </si>
  <si>
    <t>（平絹谷）</t>
  </si>
  <si>
    <t>平絹谷字前泉屋</t>
  </si>
  <si>
    <t>平絹谷字小塙</t>
  </si>
  <si>
    <t>平絹谷字南作</t>
  </si>
  <si>
    <t>平絹谷字恩作</t>
  </si>
  <si>
    <t>平絹谷字諏訪作</t>
  </si>
  <si>
    <t>平絹谷字扇作</t>
  </si>
  <si>
    <t>平絹谷字呉坪</t>
  </si>
  <si>
    <t>平絹谷字杉内</t>
  </si>
  <si>
    <t>平絹谷字大苗代</t>
  </si>
  <si>
    <t>平絹谷字四反田</t>
  </si>
  <si>
    <t>平絹谷字反町</t>
  </si>
  <si>
    <t>平絹谷字館下</t>
  </si>
  <si>
    <t>平絹谷字八反田</t>
  </si>
  <si>
    <t>平絹谷字一町田</t>
  </si>
  <si>
    <t>（平北神谷）</t>
  </si>
  <si>
    <t>平北神谷字竹ノ内</t>
  </si>
  <si>
    <t>平北神谷字戸ノ内</t>
  </si>
  <si>
    <t>平北神谷字神下</t>
  </si>
  <si>
    <t>平北神谷字北野作</t>
  </si>
  <si>
    <t>平北神谷字是慶</t>
  </si>
  <si>
    <t>平北神谷字七曲</t>
  </si>
  <si>
    <t>平北神谷字吉野作</t>
  </si>
  <si>
    <t>平北神谷字仲ノ作</t>
  </si>
  <si>
    <t>平北神谷字前ノ作</t>
  </si>
  <si>
    <t>平北神谷字馬場</t>
  </si>
  <si>
    <t>平北神谷字鎌倉</t>
  </si>
  <si>
    <t>平北神谷字砂田</t>
  </si>
  <si>
    <t>平北神谷字松倉</t>
  </si>
  <si>
    <t>平北神谷字御代作</t>
  </si>
  <si>
    <t>平北神谷字五反田</t>
  </si>
  <si>
    <t>（平水品）</t>
  </si>
  <si>
    <t>平水品字西ノ内</t>
  </si>
  <si>
    <t>平水品字根岸</t>
  </si>
  <si>
    <t>平水品字境ノ目</t>
  </si>
  <si>
    <t>平水品字カキ田</t>
  </si>
  <si>
    <t>平水品字山崎</t>
  </si>
  <si>
    <t>（平赤井）</t>
  </si>
  <si>
    <t>平赤井字向後川原</t>
  </si>
  <si>
    <t>平赤井字南茨</t>
  </si>
  <si>
    <t>平赤井字塚ノ町</t>
  </si>
  <si>
    <t>平赤井字笹目田</t>
  </si>
  <si>
    <t>平赤井字深田</t>
  </si>
  <si>
    <t>平赤井字田中</t>
  </si>
  <si>
    <t>平赤井字浅口</t>
  </si>
  <si>
    <t>平赤井字畑子沢</t>
  </si>
  <si>
    <t>平赤井字江中子</t>
  </si>
  <si>
    <t>平赤井字竹ノ花</t>
  </si>
  <si>
    <t>平赤井字沼ノ作</t>
  </si>
  <si>
    <t>平赤井字田町</t>
  </si>
  <si>
    <t>平赤井字団粉田</t>
  </si>
  <si>
    <t>平赤井字大根内</t>
  </si>
  <si>
    <t>平赤井字日渡</t>
  </si>
  <si>
    <t>平赤井字御代内</t>
  </si>
  <si>
    <t>平赤井字九反坪</t>
  </si>
  <si>
    <t>平赤井字大平</t>
  </si>
  <si>
    <t>平赤井字大倉</t>
  </si>
  <si>
    <t>平赤井字不動堂</t>
  </si>
  <si>
    <t>平赤井字北江原</t>
  </si>
  <si>
    <t>平赤井字反町</t>
  </si>
  <si>
    <t>平赤井字諸荷</t>
  </si>
  <si>
    <t>平赤井字大作場</t>
  </si>
  <si>
    <t>平赤井字窪田</t>
  </si>
  <si>
    <t>平赤井字大門</t>
  </si>
  <si>
    <t>平赤井字常住</t>
  </si>
  <si>
    <t>平赤井字諏訪原</t>
  </si>
  <si>
    <t>平赤井字中道</t>
  </si>
  <si>
    <t>平赤井字川子内</t>
  </si>
  <si>
    <t>平赤井字定田</t>
  </si>
  <si>
    <t>平赤井字柳川原</t>
  </si>
  <si>
    <t>平赤井字川原畑</t>
  </si>
  <si>
    <t>平赤井字赤井嶽</t>
  </si>
  <si>
    <t>平赤井字一の町</t>
  </si>
  <si>
    <t>平赤井字三の町</t>
  </si>
  <si>
    <t>平赤井比良二丁目</t>
  </si>
  <si>
    <t>平赤井比良三丁目</t>
  </si>
  <si>
    <t>（自由ケ丘）</t>
  </si>
  <si>
    <t>（郷ケ丘）</t>
  </si>
  <si>
    <t>郷ケ丘一丁目</t>
  </si>
  <si>
    <t>郷ケ丘二丁目</t>
  </si>
  <si>
    <t>郷ケ丘三丁目</t>
  </si>
  <si>
    <t>郷ケ丘四丁目</t>
  </si>
  <si>
    <t>（明治団地）</t>
    <rPh sb="1" eb="3">
      <t>メイジ</t>
    </rPh>
    <rPh sb="3" eb="5">
      <t>ダンチ</t>
    </rPh>
    <phoneticPr fontId="27"/>
  </si>
  <si>
    <t>明治団地</t>
  </si>
  <si>
    <t>（平鶴ケ井）</t>
  </si>
  <si>
    <t>平鶴ケ井字高神</t>
  </si>
  <si>
    <t>平鶴ケ井字清水</t>
  </si>
  <si>
    <t>平鶴ケ井字辰ノ沢</t>
  </si>
  <si>
    <t>平鶴ケ井字八反田</t>
  </si>
  <si>
    <t>平鶴ケ井字脇ノ作</t>
  </si>
  <si>
    <t>（中央台）</t>
    <rPh sb="1" eb="3">
      <t>チュウオウ</t>
    </rPh>
    <rPh sb="3" eb="4">
      <t>ダイ</t>
    </rPh>
    <phoneticPr fontId="27"/>
  </si>
  <si>
    <t>中央台飯野一丁目</t>
  </si>
  <si>
    <t>中央台飯野二丁目</t>
  </si>
  <si>
    <t>中央台飯野三丁目</t>
  </si>
  <si>
    <t>中央台飯野四丁目</t>
  </si>
  <si>
    <t>中央台飯野五丁目</t>
  </si>
  <si>
    <t>中央台鹿島一丁目</t>
  </si>
  <si>
    <t>中央台鹿島二丁目</t>
  </si>
  <si>
    <t>中央台鹿島三丁目</t>
  </si>
  <si>
    <t>中央台高久一丁目</t>
  </si>
  <si>
    <t>中央台高久二丁目</t>
  </si>
  <si>
    <t>中央台高久三丁目</t>
  </si>
  <si>
    <t>中央台高久四丁目</t>
  </si>
  <si>
    <t>（石森）</t>
    <rPh sb="1" eb="3">
      <t>イシモリ</t>
    </rPh>
    <phoneticPr fontId="27"/>
  </si>
  <si>
    <t>石森一丁目</t>
  </si>
  <si>
    <t>石森二丁目</t>
  </si>
  <si>
    <t>（平成）</t>
    <rPh sb="1" eb="3">
      <t>ヘイセイ</t>
    </rPh>
    <phoneticPr fontId="27"/>
  </si>
  <si>
    <t>平成一丁目</t>
  </si>
  <si>
    <t>平成二丁目</t>
  </si>
  <si>
    <t>（薄磯）</t>
    <rPh sb="1" eb="3">
      <t>ウスイソ</t>
    </rPh>
    <phoneticPr fontId="27"/>
  </si>
  <si>
    <t>薄磯一丁目</t>
    <rPh sb="2" eb="3">
      <t>イチ</t>
    </rPh>
    <phoneticPr fontId="3"/>
  </si>
  <si>
    <t>薄磯二丁目</t>
  </si>
  <si>
    <t>薄磯三丁目</t>
  </si>
  <si>
    <t>小名浜地区計</t>
    <rPh sb="0" eb="3">
      <t>オナハマ</t>
    </rPh>
    <rPh sb="3" eb="4">
      <t>チ</t>
    </rPh>
    <rPh sb="4" eb="5">
      <t>ク</t>
    </rPh>
    <rPh sb="5" eb="6">
      <t>ケイ</t>
    </rPh>
    <phoneticPr fontId="27"/>
  </si>
  <si>
    <t>（江名）</t>
  </si>
  <si>
    <t>江名字北口</t>
  </si>
  <si>
    <t>江名字北町</t>
  </si>
  <si>
    <t>江名字上代</t>
  </si>
  <si>
    <t>江名字荻ノ作</t>
  </si>
  <si>
    <t>江名字蒲ケ作</t>
  </si>
  <si>
    <t>江名字藪倉</t>
  </si>
  <si>
    <t>江名字向畑</t>
  </si>
  <si>
    <t>江名字南町</t>
  </si>
  <si>
    <t>江名字天ケ作</t>
  </si>
  <si>
    <t>江名字風越</t>
  </si>
  <si>
    <t>江名字走出</t>
  </si>
  <si>
    <t>江名字寺作</t>
  </si>
  <si>
    <t>江名字安竜</t>
  </si>
  <si>
    <t>江名字江ノ浦</t>
  </si>
  <si>
    <t>江名字中作</t>
  </si>
  <si>
    <t>江名字東町</t>
  </si>
  <si>
    <t>江名字藤ケ丘</t>
  </si>
  <si>
    <t>（折戸）</t>
  </si>
  <si>
    <t>折戸字折戸</t>
  </si>
  <si>
    <t>折戸字岸浦</t>
  </si>
  <si>
    <t>（中之作）</t>
  </si>
  <si>
    <t>中之作字入</t>
  </si>
  <si>
    <t>中之作字川岸</t>
  </si>
  <si>
    <t>中之作字植作</t>
  </si>
  <si>
    <t>中之作字長田</t>
  </si>
  <si>
    <t>中之作字榎戸</t>
  </si>
  <si>
    <t>中之作字戦</t>
  </si>
  <si>
    <t>中之作字須賀</t>
  </si>
  <si>
    <t>中之作字栄町</t>
  </si>
  <si>
    <t>中之作字勝見ケ浦</t>
  </si>
  <si>
    <t>（永崎）</t>
  </si>
  <si>
    <t>永崎字地切</t>
  </si>
  <si>
    <t>永崎字天神前</t>
  </si>
  <si>
    <t>永崎字館</t>
  </si>
  <si>
    <t>永崎字馬落前</t>
  </si>
  <si>
    <t>永崎字船付</t>
  </si>
  <si>
    <t>永崎字川畑</t>
  </si>
  <si>
    <t>永崎字大平</t>
  </si>
  <si>
    <t>永崎字橋出</t>
  </si>
  <si>
    <t>永崎字町田</t>
  </si>
  <si>
    <t>永崎字四方北</t>
  </si>
  <si>
    <t>永崎字猿田</t>
  </si>
  <si>
    <t>永崎字宮田</t>
  </si>
  <si>
    <t>永崎字前田</t>
  </si>
  <si>
    <t>永崎字月作</t>
  </si>
  <si>
    <t>（小名浜上神白）</t>
  </si>
  <si>
    <t>小名浜上神白字東大沢</t>
  </si>
  <si>
    <t>小名浜上神白字西大沢</t>
  </si>
  <si>
    <t>小名浜上神白字宮ノ作</t>
  </si>
  <si>
    <t>小名浜上神白字追分</t>
  </si>
  <si>
    <t>小名浜上神白字加瀬前</t>
  </si>
  <si>
    <t>小名浜上神白字丹野内</t>
  </si>
  <si>
    <t>小名浜上神白字堀ノ内</t>
  </si>
  <si>
    <t>小名浜上神白字片寄前</t>
  </si>
  <si>
    <t>小名浜上神白字大平</t>
  </si>
  <si>
    <t>小名浜上神白字神明前</t>
  </si>
  <si>
    <t>小名浜上神白字館下</t>
  </si>
  <si>
    <t>小名浜上神白字山陰</t>
  </si>
  <si>
    <t>小名浜上神白字反町</t>
  </si>
  <si>
    <t>（小名浜下神白）</t>
  </si>
  <si>
    <t>小名浜下神白字筒地</t>
  </si>
  <si>
    <t>小名浜下神白字塚田</t>
  </si>
  <si>
    <t>小名浜下神白字草木屋</t>
  </si>
  <si>
    <t>小名浜下神白字弥木太郎</t>
  </si>
  <si>
    <t>小名浜下神白字林崎</t>
  </si>
  <si>
    <t>小名浜下神白字千速</t>
  </si>
  <si>
    <t>小名浜下神白字狩亦</t>
  </si>
  <si>
    <t>小名浜下神白字館ノ腰</t>
  </si>
  <si>
    <t>小名浜下神白字迎</t>
  </si>
  <si>
    <t>小名浜下神白字薬師下</t>
  </si>
  <si>
    <t>小名浜下神白字武城</t>
  </si>
  <si>
    <t>小名浜下神白字綱取</t>
  </si>
  <si>
    <t>小名浜下神白字三崎</t>
  </si>
  <si>
    <t>（小名浜）</t>
  </si>
  <si>
    <t>小名浜字古湊</t>
  </si>
  <si>
    <t>小名浜字栄町</t>
  </si>
  <si>
    <t>小名浜字小屋ノ内</t>
  </si>
  <si>
    <t>小名浜字田ノ入</t>
  </si>
  <si>
    <t>小名浜字観音作</t>
  </si>
  <si>
    <t>小名浜字播摩作</t>
  </si>
  <si>
    <t>小名浜字寺ノ脇</t>
  </si>
  <si>
    <t>小名浜字御殿後</t>
  </si>
  <si>
    <t>小名浜字元陣屋敷</t>
  </si>
  <si>
    <t>小名浜諏訪町</t>
  </si>
  <si>
    <t>小名浜港ケ丘</t>
  </si>
  <si>
    <t>小名浜字垣内台</t>
  </si>
  <si>
    <t>小名浜花畑町</t>
  </si>
  <si>
    <t>小名浜字中町境</t>
  </si>
  <si>
    <t>小名浜字蛭川南</t>
  </si>
  <si>
    <t>小名浜字橋本</t>
  </si>
  <si>
    <t>小名浜字後宿</t>
  </si>
  <si>
    <t>小名浜字上明神町</t>
  </si>
  <si>
    <t>小名浜字中明神町</t>
  </si>
  <si>
    <t>小名浜字下明神町</t>
  </si>
  <si>
    <t>小名浜字上町</t>
  </si>
  <si>
    <t>小名浜字中坪</t>
  </si>
  <si>
    <t>小名浜字下町</t>
  </si>
  <si>
    <t>小名浜字沖見</t>
  </si>
  <si>
    <t>小名浜字元分</t>
  </si>
  <si>
    <t>小名浜字横町</t>
  </si>
  <si>
    <t>小名浜字本町</t>
  </si>
  <si>
    <t>小名浜字竹町</t>
  </si>
  <si>
    <t>小名浜字船引場</t>
  </si>
  <si>
    <t>小名浜字丹波沼</t>
  </si>
  <si>
    <t>小名浜字松之中</t>
  </si>
  <si>
    <t>小名浜字定西</t>
  </si>
  <si>
    <t>小名浜字寺廻</t>
  </si>
  <si>
    <t>小名浜字愛宕上</t>
  </si>
  <si>
    <t>小名浜字愛宕</t>
  </si>
  <si>
    <t>小名浜字隼人</t>
  </si>
  <si>
    <t>小名浜字道珍</t>
  </si>
  <si>
    <t>小名浜字前沼</t>
  </si>
  <si>
    <t>小名浜字大原境西</t>
  </si>
  <si>
    <t>小名浜字富岡向</t>
  </si>
  <si>
    <t>小名浜字燈籠原</t>
  </si>
  <si>
    <t>小名浜字神成塚</t>
  </si>
  <si>
    <t>小名浜字鳥居北</t>
  </si>
  <si>
    <t>小名浜字鳥居下</t>
  </si>
  <si>
    <t>小名浜字滝尻道</t>
  </si>
  <si>
    <t>小名浜字山神北</t>
  </si>
  <si>
    <t>小名浜字大道北</t>
  </si>
  <si>
    <t>小名浜字大道下</t>
  </si>
  <si>
    <t>小名浜字平蔵塚</t>
  </si>
  <si>
    <t>小名浜字林ノ上</t>
  </si>
  <si>
    <t>小名浜字後場</t>
  </si>
  <si>
    <t>小名浜字中原</t>
  </si>
  <si>
    <t>小名浜字吹松</t>
  </si>
  <si>
    <t>小名浜字宮下</t>
  </si>
  <si>
    <t>小名浜字渚廻</t>
  </si>
  <si>
    <t>小名浜字芳浜</t>
  </si>
  <si>
    <t>小名浜君ケ塚町</t>
  </si>
  <si>
    <t>小名浜南君ケ塚町</t>
  </si>
  <si>
    <t>小名浜中町境</t>
  </si>
  <si>
    <t>小名浜西君ケ塚町</t>
  </si>
  <si>
    <t>小名浜愛宕上</t>
  </si>
  <si>
    <t>小名浜愛宕町</t>
  </si>
  <si>
    <t>小名浜寺廻町</t>
  </si>
  <si>
    <t>小名浜西町</t>
  </si>
  <si>
    <t>（小名浜岡小名）</t>
  </si>
  <si>
    <t>小名浜岡小名字高田</t>
  </si>
  <si>
    <t>小名浜岡小名字前原前</t>
  </si>
  <si>
    <t>小名浜岡小名字前原</t>
  </si>
  <si>
    <t>小名浜岡小名字仏玄前</t>
  </si>
  <si>
    <t>小名浜岡小名字水押</t>
  </si>
  <si>
    <t>小名浜岡小名字権現山</t>
  </si>
  <si>
    <t>小名浜岡小名字池袋</t>
  </si>
  <si>
    <t>小名浜岡小名字住ケ谷</t>
  </si>
  <si>
    <t>小名浜岡小名字猿網</t>
  </si>
  <si>
    <t>小名浜岡小名字池ノ内</t>
  </si>
  <si>
    <t>小名浜岡小名字岸</t>
  </si>
  <si>
    <t>小名浜岡小名字岸前</t>
  </si>
  <si>
    <t>小名浜岡小名字反町</t>
  </si>
  <si>
    <t>小名浜岡小名字後林</t>
  </si>
  <si>
    <t>小名浜岡小名字籠田</t>
  </si>
  <si>
    <t>小名浜岡小名字山ノ神</t>
  </si>
  <si>
    <t>小名浜岡小名字作前</t>
  </si>
  <si>
    <t>小名浜岡小名字作</t>
  </si>
  <si>
    <t>小名浜岡小名字御代坂</t>
  </si>
  <si>
    <t>小名浜岡小名字広畑</t>
  </si>
  <si>
    <t>小名浜岡小名字荒工</t>
  </si>
  <si>
    <t>小名浜岡小名字塩田</t>
  </si>
  <si>
    <t>小名浜岡小名字山田作</t>
  </si>
  <si>
    <t>小名浜岡小名字馬上</t>
  </si>
  <si>
    <t>小名浜岡小名字馬上前</t>
  </si>
  <si>
    <t>小名浜岡小名字台ノ上</t>
  </si>
  <si>
    <t>小名浜岡小名字台ノ下</t>
  </si>
  <si>
    <t>小名浜岡小名字沖</t>
  </si>
  <si>
    <t>小名浜岡小名字小館</t>
  </si>
  <si>
    <t>小名浜岡小名字立石</t>
  </si>
  <si>
    <t>小名浜岡小名字高浜</t>
  </si>
  <si>
    <t>小名浜岡小名字原木田</t>
  </si>
  <si>
    <t>小名浜岡小名字小堤</t>
  </si>
  <si>
    <t>小名浜岡小名一丁目</t>
  </si>
  <si>
    <t>小名浜岡小名二丁目</t>
  </si>
  <si>
    <t>小名浜岡小名三丁目</t>
  </si>
  <si>
    <t>小名浜岡小名四丁目</t>
  </si>
  <si>
    <t>（小名浜南富岡）</t>
  </si>
  <si>
    <t>小名浜南富岡字真石</t>
  </si>
  <si>
    <t>小名浜南富岡字道陸神</t>
  </si>
  <si>
    <t>小名浜南富岡字薬師前</t>
  </si>
  <si>
    <t>小名浜南富岡字北ノ内</t>
  </si>
  <si>
    <t>小名浜南富岡字仲之内</t>
  </si>
  <si>
    <t>小名浜南富岡字小野作</t>
  </si>
  <si>
    <t>小名浜南富岡字富士前</t>
  </si>
  <si>
    <t>小名浜南富岡字下ノ前</t>
  </si>
  <si>
    <t>小名浜南富岡字中前</t>
  </si>
  <si>
    <t>小名浜南富岡字富士下</t>
  </si>
  <si>
    <t>（小名浜大原）</t>
  </si>
  <si>
    <t>小名浜大原字曲淵</t>
  </si>
  <si>
    <t>小名浜大原字東田</t>
  </si>
  <si>
    <t>小名浜大原字東田林</t>
  </si>
  <si>
    <t>小名浜大原字蛭田畑合</t>
  </si>
  <si>
    <t>小名浜大原字内城</t>
  </si>
  <si>
    <t>小名浜大原字岸前</t>
  </si>
  <si>
    <t>小名浜大原字上坪</t>
  </si>
  <si>
    <t>小名浜大原字中坪</t>
  </si>
  <si>
    <t>小名浜大原字餓鬼塚</t>
  </si>
  <si>
    <t>小名浜大原字一本松</t>
  </si>
  <si>
    <t>小名浜大原字小屋</t>
  </si>
  <si>
    <t>小名浜大原字堀米</t>
  </si>
  <si>
    <t>小名浜大原字六反田</t>
  </si>
  <si>
    <t>小名浜大原字芳原</t>
  </si>
  <si>
    <t>小名浜大原字東細野地</t>
  </si>
  <si>
    <t>小名浜大原字新堀</t>
  </si>
  <si>
    <t>小名浜大原字西細野地</t>
  </si>
  <si>
    <t>小名浜大原字富岡前</t>
  </si>
  <si>
    <t>小名浜大原字西橋本</t>
  </si>
  <si>
    <t>小名浜大原字東橋本</t>
  </si>
  <si>
    <t>小名浜大原字丁新地</t>
  </si>
  <si>
    <t>小名浜大原字丙新地</t>
  </si>
  <si>
    <t>小名浜大原字乙新地</t>
  </si>
  <si>
    <t>小名浜大原字甲新地</t>
  </si>
  <si>
    <t>小名浜大原字北君ケ塚</t>
  </si>
  <si>
    <t>小名浜大原字中野地</t>
  </si>
  <si>
    <t>小名浜大原字原木田前</t>
  </si>
  <si>
    <t>小名浜大原字下小滝</t>
  </si>
  <si>
    <t>小名浜大原字上小滝</t>
  </si>
  <si>
    <t>小名浜大原字小滝山根</t>
  </si>
  <si>
    <t>小名浜大原六反田町</t>
  </si>
  <si>
    <t>小名浜大原小滝町</t>
  </si>
  <si>
    <t>（小名浜相子島）</t>
  </si>
  <si>
    <t>小名浜相子島字永夫</t>
  </si>
  <si>
    <t>小名浜相子島字家ノ前</t>
  </si>
  <si>
    <t>小名浜相子島字迎田</t>
  </si>
  <si>
    <t>小名浜相子島字道下</t>
  </si>
  <si>
    <t>小名浜相子島字石田</t>
  </si>
  <si>
    <t>小名浜相子島字兜里</t>
  </si>
  <si>
    <t>（小名浜住吉）</t>
  </si>
  <si>
    <t>小名浜住吉字搦</t>
  </si>
  <si>
    <t>小名浜住吉字道下</t>
  </si>
  <si>
    <t>小名浜住吉字長泥</t>
  </si>
  <si>
    <t>小名浜住吉字飯塚</t>
  </si>
  <si>
    <t>小名浜住吉字八合</t>
  </si>
  <si>
    <t>小名浜住吉字花木内</t>
  </si>
  <si>
    <t>小名浜住吉字搦町</t>
  </si>
  <si>
    <t>小名浜住吉字浜宿</t>
  </si>
  <si>
    <t>小名浜住吉字新町</t>
  </si>
  <si>
    <t>小名浜住吉字大町</t>
  </si>
  <si>
    <t>小名浜住吉字不毛</t>
  </si>
  <si>
    <t>小名浜住吉字林崎</t>
  </si>
  <si>
    <t>小名浜住吉字前堀子</t>
  </si>
  <si>
    <t>小名浜住吉字浜道</t>
  </si>
  <si>
    <t>小名浜住吉字冠木</t>
  </si>
  <si>
    <t>小名浜住吉字住吉</t>
  </si>
  <si>
    <t>（小名浜島）</t>
  </si>
  <si>
    <t>小名浜島字犬吠</t>
  </si>
  <si>
    <t>小名浜島字館下</t>
  </si>
  <si>
    <t>小名浜島字前屋</t>
  </si>
  <si>
    <t>小名浜島字西屋</t>
  </si>
  <si>
    <t>小名浜島字島</t>
  </si>
  <si>
    <t>小名浜島字駄古田</t>
  </si>
  <si>
    <t>小名浜島字高田町</t>
  </si>
  <si>
    <t>小名浜島字鮑尻</t>
  </si>
  <si>
    <t>小名浜島字後田</t>
  </si>
  <si>
    <t>小名浜島字榎内</t>
  </si>
  <si>
    <t>（小名浜野田）</t>
  </si>
  <si>
    <t>小名浜野田字八合</t>
  </si>
  <si>
    <t>小名浜野田字玉川</t>
  </si>
  <si>
    <t>小名浜野田字我鬼塚</t>
  </si>
  <si>
    <t>小名浜野田字寺作入</t>
  </si>
  <si>
    <t>小名浜野田字柳作</t>
  </si>
  <si>
    <t>小名浜野田字北坪</t>
  </si>
  <si>
    <t>小名浜野田字田中</t>
  </si>
  <si>
    <t>小名浜野田字柳町</t>
  </si>
  <si>
    <t>小名浜野田字峰岸</t>
  </si>
  <si>
    <t>小名浜野田字大ノ下</t>
  </si>
  <si>
    <t>（小名浜岩出）</t>
  </si>
  <si>
    <t>小名浜岩出字前田</t>
  </si>
  <si>
    <t>小名浜岩出字岩崎</t>
  </si>
  <si>
    <t>小名浜岩出字天神</t>
  </si>
  <si>
    <t>小名浜岩出字向</t>
  </si>
  <si>
    <t>（小名浜林城）</t>
  </si>
  <si>
    <t>小名浜林城字水穴</t>
  </si>
  <si>
    <t>小名浜林城字大門</t>
  </si>
  <si>
    <t>小名浜林城字西町</t>
  </si>
  <si>
    <t>小名浜林城字柳町</t>
  </si>
  <si>
    <t>小名浜林城字辻前</t>
  </si>
  <si>
    <t>小名浜林城字下高田</t>
  </si>
  <si>
    <t>小名浜林城字榎町</t>
  </si>
  <si>
    <t>小名浜林城字向田</t>
  </si>
  <si>
    <t>小名浜林城字江越</t>
  </si>
  <si>
    <t>小名浜林城字日代鳥</t>
  </si>
  <si>
    <t>小名浜林城字作入</t>
  </si>
  <si>
    <t>小名浜林城字八反田</t>
  </si>
  <si>
    <t>小名浜林城字塚前</t>
  </si>
  <si>
    <t>小名浜林城字牛作</t>
  </si>
  <si>
    <t>（小名浜金成）</t>
  </si>
  <si>
    <t>小名浜金成字町田</t>
  </si>
  <si>
    <t>小名浜金成字若宮</t>
  </si>
  <si>
    <t>小名浜金成字三角田</t>
  </si>
  <si>
    <t>小名浜金成字前田</t>
  </si>
  <si>
    <t>小名浜金成字安部作</t>
  </si>
  <si>
    <t>（小名浜玉川）</t>
    <rPh sb="1" eb="4">
      <t>オナハマ</t>
    </rPh>
    <rPh sb="4" eb="6">
      <t>タマカワ</t>
    </rPh>
    <phoneticPr fontId="27"/>
  </si>
  <si>
    <t>小名浜玉川町東</t>
  </si>
  <si>
    <t>小名浜玉川町西</t>
  </si>
  <si>
    <t>小名浜玉川町南</t>
  </si>
  <si>
    <t>小名浜玉川町北</t>
  </si>
  <si>
    <t>（鹿島町御代）</t>
  </si>
  <si>
    <t>鹿島町御代字柿境</t>
  </si>
  <si>
    <t>鹿島町御代字堂ノ前</t>
  </si>
  <si>
    <t>鹿島町御代字赤坂</t>
  </si>
  <si>
    <t>鹿島町御代字大一田</t>
  </si>
  <si>
    <t>鹿島町御代字寺ノ入</t>
  </si>
  <si>
    <t>鹿島町御代字榎作</t>
  </si>
  <si>
    <t>鹿島町御代字合曹子</t>
  </si>
  <si>
    <t>鹿島町御代字九反田</t>
    <phoneticPr fontId="3"/>
  </si>
  <si>
    <t>（鹿島町船戸）</t>
  </si>
  <si>
    <t>鹿島町船戸字五反田</t>
  </si>
  <si>
    <t>鹿島町船戸字沼田</t>
  </si>
  <si>
    <t>鹿島町船戸字柿境</t>
  </si>
  <si>
    <t>鹿島町船戸字京塚</t>
  </si>
  <si>
    <t>鹿島町船戸字林下</t>
  </si>
  <si>
    <t>鹿島町船戸字八合</t>
  </si>
  <si>
    <t>鹿島町船戸字堤</t>
  </si>
  <si>
    <t>（鹿島町久保）</t>
  </si>
  <si>
    <t>鹿島町久保字里屋</t>
  </si>
  <si>
    <t>鹿島町久保字飯栗田</t>
  </si>
  <si>
    <t>鹿島町久保字薬師前</t>
  </si>
  <si>
    <t>鹿島町久保字反町</t>
  </si>
  <si>
    <t>鹿島町久保字仲田</t>
  </si>
  <si>
    <t>鹿島町久保字馬場</t>
  </si>
  <si>
    <t>鹿島町久保字山崎</t>
  </si>
  <si>
    <t>鹿島町久保字穂町</t>
  </si>
  <si>
    <t>鹿島町久保字於振</t>
  </si>
  <si>
    <t>鹿島町久保字木船</t>
  </si>
  <si>
    <t>鹿島町久保字西ノ作</t>
  </si>
  <si>
    <t>鹿島町久保字田ノ作</t>
  </si>
  <si>
    <t>鹿島町久保一丁目</t>
  </si>
  <si>
    <t>鹿島町久保二丁目</t>
  </si>
  <si>
    <t>鹿島町久保三丁目</t>
  </si>
  <si>
    <t>（鹿島町下蔵持）</t>
  </si>
  <si>
    <t>鹿島町下蔵持字戸ノ内</t>
  </si>
  <si>
    <t>鹿島町下蔵持字嘉睦家</t>
  </si>
  <si>
    <t>鹿島町下蔵持字水道</t>
  </si>
  <si>
    <t>鹿島町下蔵持字小部屋作</t>
  </si>
  <si>
    <t>鹿島町下蔵持字本内</t>
  </si>
  <si>
    <t>鹿島町下蔵持字満屋</t>
  </si>
  <si>
    <t>鹿島町下蔵持字比尻町</t>
  </si>
  <si>
    <t>鹿島町下蔵持字宮ノ作</t>
  </si>
  <si>
    <t>鹿島町下蔵持字館ケ岡</t>
  </si>
  <si>
    <t>鹿島町下蔵持字沢目</t>
  </si>
  <si>
    <t>鹿島町下蔵持字中沢目</t>
  </si>
  <si>
    <t>鹿島町下蔵持字里屋</t>
  </si>
  <si>
    <t>（鹿島町上蔵持）</t>
  </si>
  <si>
    <t>鹿島町上蔵持字畑中</t>
  </si>
  <si>
    <t>鹿島町上蔵持字江名口</t>
  </si>
  <si>
    <t>鹿島町上蔵持字梅ノ木作</t>
    <phoneticPr fontId="3"/>
  </si>
  <si>
    <t>鹿島町上蔵持字寺内</t>
  </si>
  <si>
    <t>鹿島町上蔵持字宮ノ下</t>
  </si>
  <si>
    <t>（鹿島町走熊）</t>
  </si>
  <si>
    <t>鹿島町走熊字七本松</t>
  </si>
  <si>
    <t>鹿島町走熊字小神山</t>
  </si>
  <si>
    <t>鹿島町走熊字中島</t>
  </si>
  <si>
    <t>鹿島町走熊字鬼越</t>
  </si>
  <si>
    <t>鹿島町走熊字渡折</t>
  </si>
  <si>
    <t>鹿島町走熊字鍛治屋</t>
  </si>
  <si>
    <t>鹿島町走熊字寺作</t>
  </si>
  <si>
    <t>鹿島町走熊字柳作</t>
  </si>
  <si>
    <t>鹿島町走熊字矢篠作</t>
  </si>
  <si>
    <t>鹿島町走熊字山ノ神</t>
  </si>
  <si>
    <t>鹿島町走熊字宮下</t>
  </si>
  <si>
    <t>鹿島町走熊字坪下</t>
  </si>
  <si>
    <t>鹿島町走熊字小和口</t>
  </si>
  <si>
    <t>鹿島町走熊字四反田</t>
  </si>
  <si>
    <t>鹿島町走熊字東反町</t>
  </si>
  <si>
    <t>鹿島町走熊字上ノ内</t>
  </si>
  <si>
    <t>鹿島町走熊字井戸ノ上</t>
  </si>
  <si>
    <t>鹿島町走熊字西反町</t>
  </si>
  <si>
    <t>（鹿島町下矢田）</t>
  </si>
  <si>
    <t>鹿島町下矢田字蓬作</t>
  </si>
  <si>
    <t>鹿島町下矢田字曲田</t>
  </si>
  <si>
    <t>鹿島町下矢田字宮ノ作</t>
  </si>
  <si>
    <t>鹿島町下矢田字宿畑</t>
  </si>
  <si>
    <t>鹿島町下矢田字榎木内</t>
  </si>
  <si>
    <t>鹿島町下矢田字沢目</t>
  </si>
  <si>
    <t>鹿島町下矢田字白坂</t>
  </si>
  <si>
    <t>鹿島町下矢田字霞内</t>
  </si>
  <si>
    <t>鹿島町下矢田字二反田</t>
  </si>
  <si>
    <t>鹿島町下矢田字滝作</t>
  </si>
  <si>
    <t>鹿島町下矢田字岩井作</t>
  </si>
  <si>
    <t>鹿島町下矢田字井落シ</t>
  </si>
  <si>
    <t>鹿島町下矢田字宮下</t>
  </si>
  <si>
    <t>鹿島町下矢田字大作</t>
  </si>
  <si>
    <t>鹿島町下矢田字前原</t>
  </si>
  <si>
    <t>鹿島町下矢田字扱屋</t>
  </si>
  <si>
    <t>鹿島町下矢田字前田</t>
  </si>
  <si>
    <t>鹿島町下矢田字下矢田</t>
  </si>
  <si>
    <t>鹿島町下矢田字下ノ内</t>
  </si>
  <si>
    <t>鹿島町下矢田字細作</t>
  </si>
  <si>
    <t>（鹿島町米田）</t>
  </si>
  <si>
    <t>鹿島町米田字馬場</t>
  </si>
  <si>
    <t>鹿島町米田字家ノ前</t>
  </si>
  <si>
    <t>鹿島町米田字簣田</t>
  </si>
  <si>
    <t>鹿島町米田字四郎作</t>
  </si>
  <si>
    <t>鹿島町米田字塙</t>
  </si>
  <si>
    <t>鹿島町米田字殿作</t>
  </si>
  <si>
    <t>鹿島町米田字南内</t>
  </si>
  <si>
    <t>鹿島町米田字沼田</t>
  </si>
  <si>
    <t>（鹿島町飯田）</t>
  </si>
  <si>
    <t>鹿島町飯田字高田</t>
  </si>
  <si>
    <t>鹿島町飯田字八合</t>
  </si>
  <si>
    <t>鹿島町飯田字苗代ノ内</t>
  </si>
  <si>
    <t>鹿島町飯田字後口</t>
  </si>
  <si>
    <t>鹿島町飯田字腰巻</t>
  </si>
  <si>
    <t>鹿島町飯田字前</t>
  </si>
  <si>
    <t>鹿島町飯田字十六坂</t>
  </si>
  <si>
    <t>（泉町本谷）</t>
  </si>
  <si>
    <t>泉町本谷字鹿野</t>
  </si>
  <si>
    <t>泉町本谷字豆腐ノ内</t>
  </si>
  <si>
    <t>泉町本谷字八合</t>
  </si>
  <si>
    <t>泉町本谷字渡地</t>
  </si>
  <si>
    <t>泉町本谷字道上</t>
  </si>
  <si>
    <t>泉町本谷字作</t>
  </si>
  <si>
    <t>泉町本谷字薬師下</t>
  </si>
  <si>
    <t>泉町本谷字堀ノ内</t>
  </si>
  <si>
    <t>泉町本谷字大田</t>
  </si>
  <si>
    <t>泉町本谷字数馬</t>
  </si>
  <si>
    <t>泉町本谷字竹花</t>
  </si>
  <si>
    <t>泉町本谷字仲ノ内</t>
  </si>
  <si>
    <t>泉町本谷字内方</t>
  </si>
  <si>
    <t>泉町本谷字幕ノ内</t>
  </si>
  <si>
    <t>泉町本谷字台</t>
  </si>
  <si>
    <t>（泉町滝尻）</t>
  </si>
  <si>
    <t>泉町滝尻字泉町</t>
  </si>
  <si>
    <t>泉町滝尻字東泉</t>
  </si>
  <si>
    <t>泉町滝尻字東下</t>
  </si>
  <si>
    <t>泉町滝尻字御前田</t>
  </si>
  <si>
    <t>泉町滝尻字下谷地</t>
  </si>
  <si>
    <t>泉町滝尻字菅俣</t>
  </si>
  <si>
    <t>泉町滝尻字折返</t>
  </si>
  <si>
    <t>泉町滝尻字神力前</t>
  </si>
  <si>
    <t>泉町滝尻字南坪</t>
  </si>
  <si>
    <t>泉町滝尻字加賀前</t>
  </si>
  <si>
    <t>泉町滝尻字六枚内</t>
  </si>
  <si>
    <t>泉町滝尻字松原</t>
  </si>
  <si>
    <t>泉町滝尻字中瀬</t>
  </si>
  <si>
    <t>泉町滝尻字花見岡</t>
  </si>
  <si>
    <t>泉町滝尻字根ノ町</t>
  </si>
  <si>
    <t>泉町滝尻字前坪</t>
  </si>
  <si>
    <t>泉町滝尻字砂井田</t>
  </si>
  <si>
    <t>泉町滝尻字高見坪</t>
  </si>
  <si>
    <t>泉町滝尻字中ノ坪</t>
  </si>
  <si>
    <t>泉町滝尻字後川</t>
  </si>
  <si>
    <t>泉町滝尻字東越地</t>
  </si>
  <si>
    <t>泉町滝尻字坂下</t>
  </si>
  <si>
    <t>泉町滝尻字諏訪山</t>
  </si>
  <si>
    <t>泉町滝尻字定ノ田</t>
  </si>
  <si>
    <t>泉町滝尻字花輪返</t>
  </si>
  <si>
    <t>（泉町下川）</t>
  </si>
  <si>
    <t>泉町下川字神山前</t>
  </si>
  <si>
    <t>泉町下川字宿ノ川</t>
  </si>
  <si>
    <t>泉町下川字田宿</t>
  </si>
  <si>
    <t>泉町下川字稲子塚</t>
  </si>
  <si>
    <t>泉町下川字前ノ原</t>
  </si>
  <si>
    <t>泉町下川字谷地川</t>
  </si>
  <si>
    <t>泉町下川字宮ノ下</t>
  </si>
  <si>
    <t>泉町下川字八幡前</t>
  </si>
  <si>
    <t>泉町下川字薬師前</t>
  </si>
  <si>
    <t>泉町下川字山ノ神</t>
  </si>
  <si>
    <t>泉町下川字萱手</t>
  </si>
  <si>
    <t>泉町下川字境ノ町</t>
  </si>
  <si>
    <t>泉町下川字八合</t>
  </si>
  <si>
    <t>泉町下川字谷地</t>
  </si>
  <si>
    <t>泉町下川字須賀蛭</t>
  </si>
  <si>
    <t>泉町下川字大畑</t>
  </si>
  <si>
    <t>泉町下川字大剣</t>
  </si>
  <si>
    <t>泉町下川字下代</t>
  </si>
  <si>
    <t>泉町下川字畑中</t>
  </si>
  <si>
    <t>泉町下川字井戸内</t>
  </si>
  <si>
    <t>泉町下川字神笑</t>
  </si>
  <si>
    <t>泉町下川字川向</t>
  </si>
  <si>
    <t>（泉町黒須野）</t>
  </si>
  <si>
    <t>泉町黒須野字江越</t>
  </si>
  <si>
    <t>泉町黒須野字宮ノ作</t>
  </si>
  <si>
    <t>泉町黒須野字早稲田</t>
  </si>
  <si>
    <t>（泉町）</t>
  </si>
  <si>
    <t>泉町字鳥替内</t>
  </si>
  <si>
    <t>泉町字下</t>
  </si>
  <si>
    <t>泉町字小山</t>
  </si>
  <si>
    <t>泉町字横山</t>
  </si>
  <si>
    <t>泉町字堀ノ内</t>
  </si>
  <si>
    <t>泉町一丁目</t>
  </si>
  <si>
    <t>泉町二丁目</t>
  </si>
  <si>
    <t>泉町三丁目</t>
  </si>
  <si>
    <t>泉町四丁目</t>
  </si>
  <si>
    <t>泉町五丁目</t>
  </si>
  <si>
    <t>泉町六丁目</t>
  </si>
  <si>
    <t>泉町七丁目</t>
  </si>
  <si>
    <t>（泉町玉露）</t>
  </si>
  <si>
    <t>泉町玉露字定田</t>
  </si>
  <si>
    <t>泉町玉露字山下</t>
  </si>
  <si>
    <t>泉町玉露字吉野作</t>
  </si>
  <si>
    <t>泉町玉露字道上</t>
  </si>
  <si>
    <t>（渡辺町洞）</t>
  </si>
  <si>
    <t>渡辺町洞字岸</t>
  </si>
  <si>
    <t>渡辺町洞字岸前</t>
  </si>
  <si>
    <t>渡辺町洞字鹿島田</t>
  </si>
  <si>
    <t>渡辺町洞字勝キ田</t>
  </si>
  <si>
    <t>渡辺町洞字関田</t>
  </si>
  <si>
    <t>渡辺町洞字屋敷田</t>
  </si>
  <si>
    <t>渡辺町洞字田中島</t>
  </si>
  <si>
    <t>渡辺町洞字永畑</t>
  </si>
  <si>
    <t>（渡辺町泉田）</t>
  </si>
  <si>
    <t>渡辺町泉田字藤神前</t>
  </si>
  <si>
    <t>渡辺町泉田字一町田</t>
  </si>
  <si>
    <t>渡辺町泉田字沢田</t>
  </si>
  <si>
    <t>渡辺町泉田字花輪</t>
  </si>
  <si>
    <t>渡辺町泉田字狐塚</t>
  </si>
  <si>
    <t>（渡辺町昼野）</t>
  </si>
  <si>
    <t>渡辺町昼野字宮ノ作</t>
  </si>
  <si>
    <t>渡辺町昼野字大作</t>
  </si>
  <si>
    <t>渡辺町昼野字松下</t>
  </si>
  <si>
    <t>渡辺町昼野字風呂沢</t>
  </si>
  <si>
    <t>渡辺町昼野字柳町</t>
  </si>
  <si>
    <t>渡辺町昼野字白岩</t>
  </si>
  <si>
    <t>（渡辺町田部）</t>
  </si>
  <si>
    <t>渡辺町田部字堂ノ前</t>
  </si>
  <si>
    <t>渡辺町田部字仲ノ町</t>
  </si>
  <si>
    <t>渡辺町田部字番城田</t>
  </si>
  <si>
    <t>渡辺町田部字五反田</t>
  </si>
  <si>
    <t>渡辺町田部字柳田</t>
  </si>
  <si>
    <t>渡辺町田部字壱町田</t>
  </si>
  <si>
    <t>渡辺町田部字小峰</t>
  </si>
  <si>
    <t>渡辺町田部字薄作</t>
  </si>
  <si>
    <t>渡辺町田部字岸</t>
  </si>
  <si>
    <t>渡辺町田部字深町</t>
  </si>
  <si>
    <t>渡辺町田部字初田</t>
  </si>
  <si>
    <t>渡辺町田部字六反田</t>
  </si>
  <si>
    <t>渡辺町田部字水走</t>
  </si>
  <si>
    <t>渡辺町田部字清水</t>
  </si>
  <si>
    <t>渡辺町田部字塙</t>
  </si>
  <si>
    <t>渡辺町田部字川原</t>
  </si>
  <si>
    <t>渡辺町田部字渡部</t>
  </si>
  <si>
    <t>（渡辺町松小屋）</t>
  </si>
  <si>
    <t>渡辺町松小屋字芳田</t>
  </si>
  <si>
    <t>渡辺町松小屋字和久前</t>
  </si>
  <si>
    <t>渡辺町松小屋字苗代下</t>
  </si>
  <si>
    <t>渡辺町松小屋字岩下</t>
  </si>
  <si>
    <t>渡辺町松小屋字榎株</t>
  </si>
  <si>
    <t>渡辺町松小屋字腰巻</t>
  </si>
  <si>
    <t>渡辺町松小屋字下平</t>
  </si>
  <si>
    <t>渡辺町松小屋字大沢</t>
  </si>
  <si>
    <t>渡辺町松小屋字宮沢</t>
  </si>
  <si>
    <t>渡辺町松小屋字初下</t>
  </si>
  <si>
    <t>渡辺町松小屋字八郎次</t>
  </si>
  <si>
    <t>渡辺町松小屋字八合</t>
  </si>
  <si>
    <t>渡辺町松小屋字上木舟</t>
  </si>
  <si>
    <t>渡辺町松小屋字六反田</t>
  </si>
  <si>
    <t>（渡辺町中釜戸）</t>
  </si>
  <si>
    <t>渡辺町中釜戸字諏訪前</t>
  </si>
  <si>
    <t>渡辺町中釜戸字大木田</t>
  </si>
  <si>
    <t>渡辺町中釜戸字石神</t>
  </si>
  <si>
    <t>渡辺町中釜戸字表前</t>
  </si>
  <si>
    <t>渡辺町中釜戸字松畑</t>
  </si>
  <si>
    <t>渡辺町中釜戸字川原子沢</t>
  </si>
  <si>
    <t>（渡辺町上釜戸）</t>
  </si>
  <si>
    <t>渡辺町上釜戸字樋ノ口</t>
  </si>
  <si>
    <t>渡辺町上釜戸字鳶尾</t>
  </si>
  <si>
    <t>渡辺町上釜戸字片日向</t>
  </si>
  <si>
    <t>渡辺町上釜戸字西仲田</t>
  </si>
  <si>
    <t>渡辺町上釜戸字馬場</t>
  </si>
  <si>
    <t>渡辺町上釜戸字堤ノ内</t>
  </si>
  <si>
    <t>渡辺町上釜戸字上ノ代</t>
  </si>
  <si>
    <t>渡辺町上釜戸字橋ノ上</t>
  </si>
  <si>
    <t>渡辺町上釜戸字子繋</t>
  </si>
  <si>
    <t>渡辺町上釜戸字川籠石</t>
  </si>
  <si>
    <t>渡辺町上釜戸字青谷</t>
  </si>
  <si>
    <t>渡辺町上釜戸字瀬峰</t>
  </si>
  <si>
    <t>（洋向台）</t>
    <rPh sb="1" eb="4">
      <t>ヨウコウダイ</t>
    </rPh>
    <phoneticPr fontId="27"/>
  </si>
  <si>
    <t>洋向台一丁目</t>
  </si>
  <si>
    <t>洋向台二丁目</t>
    <rPh sb="3" eb="4">
      <t>ニ</t>
    </rPh>
    <phoneticPr fontId="3"/>
  </si>
  <si>
    <t>洋向台三丁目</t>
    <rPh sb="3" eb="4">
      <t>サン</t>
    </rPh>
    <phoneticPr fontId="3"/>
  </si>
  <si>
    <t>洋向台四丁目</t>
  </si>
  <si>
    <t>洋向台五丁目</t>
  </si>
  <si>
    <t>（泉ケ丘）</t>
    <rPh sb="1" eb="4">
      <t>イズミガオカ</t>
    </rPh>
    <phoneticPr fontId="27"/>
  </si>
  <si>
    <t>泉ケ丘一丁目</t>
  </si>
  <si>
    <t>泉ケ丘二丁目</t>
  </si>
  <si>
    <t>泉ケ丘三丁目</t>
  </si>
  <si>
    <t>（泉玉露）</t>
    <rPh sb="1" eb="2">
      <t>イズミ</t>
    </rPh>
    <rPh sb="2" eb="4">
      <t>タマツユ</t>
    </rPh>
    <phoneticPr fontId="27"/>
  </si>
  <si>
    <t>泉玉露一丁目</t>
  </si>
  <si>
    <t>泉玉露二丁目</t>
  </si>
  <si>
    <t>泉玉露三丁目</t>
  </si>
  <si>
    <t>泉玉露四丁目</t>
    <rPh sb="3" eb="4">
      <t>ヨン</t>
    </rPh>
    <phoneticPr fontId="3"/>
  </si>
  <si>
    <t>泉玉露五丁目</t>
    <rPh sb="3" eb="4">
      <t>ゴ</t>
    </rPh>
    <phoneticPr fontId="3"/>
  </si>
  <si>
    <t>泉玉露六丁目</t>
  </si>
  <si>
    <t>泉玉露七丁目</t>
  </si>
  <si>
    <t>（湘南台）</t>
    <rPh sb="1" eb="4">
      <t>ショウナンダイ</t>
    </rPh>
    <phoneticPr fontId="27"/>
  </si>
  <si>
    <t>湘南台一丁目</t>
  </si>
  <si>
    <t>湘南台二丁目</t>
  </si>
  <si>
    <t>（葉山）</t>
    <rPh sb="1" eb="3">
      <t>ハヤマ</t>
    </rPh>
    <phoneticPr fontId="27"/>
  </si>
  <si>
    <t>葉山一丁目</t>
  </si>
  <si>
    <t>葉山二丁目</t>
  </si>
  <si>
    <t>葉山三丁目</t>
    <rPh sb="2" eb="3">
      <t>サン</t>
    </rPh>
    <phoneticPr fontId="3"/>
  </si>
  <si>
    <t>（泉もえぎ台）</t>
    <rPh sb="1" eb="2">
      <t>イズミ</t>
    </rPh>
    <rPh sb="5" eb="6">
      <t>ダイ</t>
    </rPh>
    <phoneticPr fontId="27"/>
  </si>
  <si>
    <t>泉もえぎ台一丁目</t>
  </si>
  <si>
    <t>泉もえぎ台二丁目</t>
  </si>
  <si>
    <t>泉もえぎ台三丁目</t>
    <rPh sb="5" eb="6">
      <t>サン</t>
    </rPh>
    <phoneticPr fontId="3"/>
  </si>
  <si>
    <t>（泉滝尻）</t>
    <rPh sb="1" eb="2">
      <t>イズミ</t>
    </rPh>
    <rPh sb="2" eb="3">
      <t>タキ</t>
    </rPh>
    <rPh sb="3" eb="4">
      <t>ジリ</t>
    </rPh>
    <phoneticPr fontId="27"/>
  </si>
  <si>
    <t>泉滝尻一丁目</t>
  </si>
  <si>
    <t>泉滝尻二丁目</t>
  </si>
  <si>
    <t>泉滝尻三丁目</t>
  </si>
  <si>
    <t>勿来地区計</t>
    <rPh sb="0" eb="2">
      <t>ナコソ</t>
    </rPh>
    <rPh sb="2" eb="3">
      <t>チ</t>
    </rPh>
    <rPh sb="3" eb="4">
      <t>ク</t>
    </rPh>
    <rPh sb="4" eb="5">
      <t>ケイ</t>
    </rPh>
    <phoneticPr fontId="27"/>
  </si>
  <si>
    <t>（植田町）</t>
    <rPh sb="1" eb="3">
      <t>ウエダ</t>
    </rPh>
    <rPh sb="3" eb="4">
      <t>マチ</t>
    </rPh>
    <phoneticPr fontId="27"/>
  </si>
  <si>
    <t>植田町本町一丁目</t>
  </si>
  <si>
    <t>植田町本町二丁目</t>
  </si>
  <si>
    <t>植田町本町三丁目</t>
  </si>
  <si>
    <t>植田町本町</t>
  </si>
  <si>
    <t>植田町南町一丁目</t>
  </si>
  <si>
    <t>植田町南町二丁目</t>
  </si>
  <si>
    <t>植田町町後</t>
  </si>
  <si>
    <t>植田町金畑</t>
  </si>
  <si>
    <t>植田町横町</t>
  </si>
  <si>
    <t>植田町番所下</t>
  </si>
  <si>
    <t>植田町林内</t>
  </si>
  <si>
    <t>植田町八幡台</t>
  </si>
  <si>
    <t>植田町月山下</t>
  </si>
  <si>
    <t>植田町東荒田</t>
  </si>
  <si>
    <t>植田町西荒田</t>
  </si>
  <si>
    <t>植田町小名田</t>
  </si>
  <si>
    <t>植田町館跡</t>
  </si>
  <si>
    <t>植田町東館</t>
  </si>
  <si>
    <t>植田町館山</t>
  </si>
  <si>
    <t>植田町館崎</t>
  </si>
  <si>
    <t>植田町桜台</t>
  </si>
  <si>
    <t>植田町堂ノ作</t>
  </si>
  <si>
    <t>植田町根小屋</t>
  </si>
  <si>
    <t>植田町中央一丁目</t>
  </si>
  <si>
    <t>植田町中央二丁目</t>
  </si>
  <si>
    <t>植田町中央三丁目</t>
  </si>
  <si>
    <t>（後田町）</t>
    <rPh sb="1" eb="3">
      <t>ウシロダ</t>
    </rPh>
    <rPh sb="3" eb="4">
      <t>マチ</t>
    </rPh>
    <phoneticPr fontId="27"/>
  </si>
  <si>
    <t>後田町源道平</t>
  </si>
  <si>
    <t>後田町柳町</t>
  </si>
  <si>
    <t>後田町石田</t>
  </si>
  <si>
    <t>後田町細谷</t>
  </si>
  <si>
    <t>後田町町田</t>
  </si>
  <si>
    <t>（仁井田町）</t>
  </si>
  <si>
    <t>仁井田町烏内</t>
  </si>
  <si>
    <t>仁井田町辰ノ口</t>
  </si>
  <si>
    <t>仁井田町寺前</t>
  </si>
  <si>
    <t>仁井田町月山下</t>
  </si>
  <si>
    <t>仁井田町中ノ目</t>
  </si>
  <si>
    <t>（高倉町）</t>
  </si>
  <si>
    <t>高倉町札場</t>
  </si>
  <si>
    <t>高倉町磐下</t>
  </si>
  <si>
    <t>高倉町鶴巻</t>
  </si>
  <si>
    <t>高倉町堤ノ上</t>
  </si>
  <si>
    <t>（江畑町）</t>
    <rPh sb="1" eb="4">
      <t>エバタマチ</t>
    </rPh>
    <phoneticPr fontId="27"/>
  </si>
  <si>
    <t>江畑町塙</t>
  </si>
  <si>
    <t>江畑町柳作</t>
  </si>
  <si>
    <t>江畑町平前</t>
  </si>
  <si>
    <t>江畑町小能田</t>
  </si>
  <si>
    <t>江畑町江ノ上</t>
  </si>
  <si>
    <t>江畑町金谷</t>
  </si>
  <si>
    <t>江畑町多古内</t>
  </si>
  <si>
    <t>江畑町江馬内</t>
  </si>
  <si>
    <t>江畑町小堰場</t>
  </si>
  <si>
    <t>（添野町）</t>
    <rPh sb="1" eb="3">
      <t>ソエノ</t>
    </rPh>
    <rPh sb="3" eb="4">
      <t>マチ</t>
    </rPh>
    <phoneticPr fontId="27"/>
  </si>
  <si>
    <t>添野町猿田</t>
  </si>
  <si>
    <t>添野町清水</t>
  </si>
  <si>
    <t>添野町大町</t>
  </si>
  <si>
    <t>添野町桑木町</t>
  </si>
  <si>
    <t>添野町古防</t>
  </si>
  <si>
    <t>添野町頭巾平</t>
  </si>
  <si>
    <t>添野町大沢</t>
  </si>
  <si>
    <t>添野町長沢</t>
  </si>
  <si>
    <t>（石塚町）</t>
  </si>
  <si>
    <t>石塚町飯塚</t>
  </si>
  <si>
    <t>石塚町餅田</t>
  </si>
  <si>
    <t>石塚町宮下</t>
  </si>
  <si>
    <t>石塚町宮前</t>
  </si>
  <si>
    <t>石塚町峰崎</t>
  </si>
  <si>
    <t>石塚町国分</t>
  </si>
  <si>
    <t>石塚町榎下</t>
  </si>
  <si>
    <t>石塚町関場</t>
  </si>
  <si>
    <t>石塚町東</t>
  </si>
  <si>
    <t>（東田町）</t>
  </si>
  <si>
    <t>東田町堤下</t>
  </si>
  <si>
    <t>東田町宮下</t>
  </si>
  <si>
    <t>東田町家ノ前</t>
  </si>
  <si>
    <t>東田町神山</t>
  </si>
  <si>
    <t>東田町金子平</t>
  </si>
  <si>
    <t>東田町菖蒲沢</t>
  </si>
  <si>
    <t>東田町一丁目</t>
  </si>
  <si>
    <t>東田町二丁目</t>
  </si>
  <si>
    <t>東田町塩田</t>
  </si>
  <si>
    <t>（佐糠町）</t>
  </si>
  <si>
    <t>佐糠町八反田</t>
  </si>
  <si>
    <t>佐糠町碇田</t>
  </si>
  <si>
    <t>佐糠町荒屋</t>
  </si>
  <si>
    <t>佐糠町一丁目</t>
  </si>
  <si>
    <t>佐糠町二丁目</t>
  </si>
  <si>
    <t>佐糠町三丁目</t>
  </si>
  <si>
    <t>佐糠町東一丁目</t>
  </si>
  <si>
    <t>佐糠町東二丁目</t>
  </si>
  <si>
    <t>（岩間町）</t>
    <rPh sb="1" eb="4">
      <t>イワママチ</t>
    </rPh>
    <phoneticPr fontId="27"/>
  </si>
  <si>
    <t>岩間町岩下</t>
  </si>
  <si>
    <t>岩間町塩田前</t>
  </si>
  <si>
    <t>岩間町輪山</t>
  </si>
  <si>
    <t>岩間町小原</t>
  </si>
  <si>
    <t>岩間町上山</t>
  </si>
  <si>
    <t>岩間町塚原</t>
  </si>
  <si>
    <t>岩間町天神前</t>
  </si>
  <si>
    <t>（小浜町）</t>
  </si>
  <si>
    <t>小浜町渚</t>
  </si>
  <si>
    <t>小浜町台</t>
  </si>
  <si>
    <t>小浜町西小原</t>
  </si>
  <si>
    <t>小浜町西ノ作</t>
  </si>
  <si>
    <t>小浜町中ノ作</t>
  </si>
  <si>
    <t>小浜町東ノ作</t>
  </si>
  <si>
    <t>小浜町北ノ作</t>
  </si>
  <si>
    <t>（錦町）</t>
  </si>
  <si>
    <t>錦町江栗前</t>
  </si>
  <si>
    <t>錦町古川</t>
  </si>
  <si>
    <t>錦町御宝殿</t>
  </si>
  <si>
    <t>錦町鳥居西</t>
  </si>
  <si>
    <t>錦町鳥居東</t>
  </si>
  <si>
    <t>錦町綾ノ内</t>
  </si>
  <si>
    <t>錦町大島</t>
  </si>
  <si>
    <t>錦町上川田</t>
  </si>
  <si>
    <t>錦町南城</t>
  </si>
  <si>
    <t>錦町成沢</t>
  </si>
  <si>
    <t>錦町成沢前</t>
  </si>
  <si>
    <t>錦町台前</t>
  </si>
  <si>
    <t>錦町台</t>
  </si>
  <si>
    <t>錦町吉原</t>
  </si>
  <si>
    <t>錦町須賀</t>
  </si>
  <si>
    <t>錦町鷺内</t>
  </si>
  <si>
    <t>錦町原田</t>
  </si>
  <si>
    <t>錦町竹ノ花</t>
  </si>
  <si>
    <t>錦町鵜ノ巣</t>
  </si>
  <si>
    <t>錦町ウツギサキ</t>
  </si>
  <si>
    <t>錦町前原</t>
  </si>
  <si>
    <t>錦町安良町</t>
  </si>
  <si>
    <t>錦町町西</t>
  </si>
  <si>
    <t>錦町入原</t>
  </si>
  <si>
    <t>錦町浜田</t>
  </si>
  <si>
    <t>錦町宮ノ前</t>
  </si>
  <si>
    <t>錦町馬場</t>
  </si>
  <si>
    <t>錦町荒谷</t>
  </si>
  <si>
    <t>錦町蛭田</t>
  </si>
  <si>
    <t>錦町重殿</t>
  </si>
  <si>
    <t>錦町鶴ケ町</t>
  </si>
  <si>
    <t>錦町雷</t>
  </si>
  <si>
    <t>錦町蒲田</t>
  </si>
  <si>
    <t>錦町作鞍</t>
  </si>
  <si>
    <t>錦町下り立</t>
  </si>
  <si>
    <t>錦町飯盛町</t>
  </si>
  <si>
    <t>錦町上中田</t>
  </si>
  <si>
    <t>錦町糠塚</t>
  </si>
  <si>
    <t>錦町落合</t>
  </si>
  <si>
    <t>錦町釈迦堂</t>
  </si>
  <si>
    <t>錦町沼ノ川</t>
  </si>
  <si>
    <t>錦町江栗馬場</t>
  </si>
  <si>
    <t>錦町花ノ井</t>
  </si>
  <si>
    <t>錦町徳力</t>
  </si>
  <si>
    <t>錦町江栗七反田</t>
  </si>
  <si>
    <t>錦町江栗大町</t>
  </si>
  <si>
    <t>錦町細谷</t>
  </si>
  <si>
    <t>錦町鬼越下</t>
  </si>
  <si>
    <t>錦町鈴鹿</t>
  </si>
  <si>
    <t>錦町山王</t>
  </si>
  <si>
    <t>錦町大町</t>
  </si>
  <si>
    <t>錦町梅沢</t>
  </si>
  <si>
    <t>錦町桜町</t>
  </si>
  <si>
    <t>錦町中ノ町</t>
  </si>
  <si>
    <t>錦町長ノ町</t>
  </si>
  <si>
    <t>錦町松木町</t>
  </si>
  <si>
    <t>錦町川窪</t>
  </si>
  <si>
    <t>錦町上御堂</t>
  </si>
  <si>
    <t>錦町江栗一丁目</t>
  </si>
  <si>
    <t>錦町江栗二丁目</t>
  </si>
  <si>
    <t>錦町江栗三丁目</t>
  </si>
  <si>
    <t>錦町中迎一丁目</t>
  </si>
  <si>
    <t>錦町中迎二丁目</t>
  </si>
  <si>
    <t>錦町中迎三丁目</t>
  </si>
  <si>
    <t>錦町中迎四丁目</t>
  </si>
  <si>
    <t>錦町中央一丁目</t>
  </si>
  <si>
    <t>錦町中央二丁目</t>
  </si>
  <si>
    <t>錦町中央三丁目</t>
  </si>
  <si>
    <t>（勿来町）</t>
    <rPh sb="1" eb="3">
      <t>ナコソ</t>
    </rPh>
    <rPh sb="3" eb="4">
      <t>マチ</t>
    </rPh>
    <phoneticPr fontId="27"/>
  </si>
  <si>
    <t>窪田</t>
    <rPh sb="0" eb="2">
      <t>クボタ</t>
    </rPh>
    <phoneticPr fontId="27"/>
  </si>
  <si>
    <t>勿来町窪田町通</t>
  </si>
  <si>
    <t>勿来町窪田白山</t>
  </si>
  <si>
    <t>勿来町窪田伊賀屋敷</t>
  </si>
  <si>
    <t>勿来町窪田西殿町</t>
  </si>
  <si>
    <t>勿来町窪田上り途</t>
  </si>
  <si>
    <t>勿来町窪田稲荷塚</t>
  </si>
  <si>
    <t>勿来町窪田御前崎</t>
  </si>
  <si>
    <t>勿来町窪田酒井原</t>
  </si>
  <si>
    <t>勿来町窪田万谷</t>
  </si>
  <si>
    <t>勿来町窪田内城</t>
  </si>
  <si>
    <t>勿来町窪田道山</t>
  </si>
  <si>
    <t>勿来町窪田道作</t>
  </si>
  <si>
    <t>勿来町窪田橋塚</t>
  </si>
  <si>
    <t>勿来町窪田郡</t>
  </si>
  <si>
    <t>勿来町窪田片岸</t>
  </si>
  <si>
    <t>勿来町窪田馬場</t>
  </si>
  <si>
    <t>勿来町窪田外城</t>
  </si>
  <si>
    <t>勿来町窪田小島</t>
  </si>
  <si>
    <t>勿来町窪田菅田</t>
  </si>
  <si>
    <t>勿来町窪田熊ノ道</t>
  </si>
  <si>
    <t>勿来町窪田中島</t>
  </si>
  <si>
    <t>勿来町窪田田中</t>
  </si>
  <si>
    <t>勿来町窪田大槻</t>
  </si>
  <si>
    <t>勿来町窪田石井作</t>
  </si>
  <si>
    <t>勿来町窪田小屋崎</t>
  </si>
  <si>
    <t>勿来町窪田町通一丁目</t>
  </si>
  <si>
    <t>勿来町窪田町通二丁目</t>
  </si>
  <si>
    <t>勿来町窪田町通三丁目</t>
  </si>
  <si>
    <t>勿来町窪田町通四丁目</t>
  </si>
  <si>
    <t>勿来町窪田十条</t>
  </si>
  <si>
    <t>勿来町四沢江代田</t>
  </si>
  <si>
    <t>勿来町四沢大野</t>
  </si>
  <si>
    <t>勿来町四沢渋沼</t>
  </si>
  <si>
    <t>勿来町四沢鍵田</t>
  </si>
  <si>
    <t>勿来町四沢渋町</t>
  </si>
  <si>
    <t>勿来町四沢伊勢林前</t>
  </si>
  <si>
    <t>勿来町四沢清水</t>
  </si>
  <si>
    <t>勿来町四沢江ノ上</t>
  </si>
  <si>
    <t>勿来町四沢古身</t>
  </si>
  <si>
    <t>勿来町四沢古身入</t>
  </si>
  <si>
    <t>勿来町四沢向</t>
  </si>
  <si>
    <t>勿来町四沢前ノ内</t>
  </si>
  <si>
    <t>勿来町四沢長塚</t>
  </si>
  <si>
    <t>勿来町四沢天ケ作</t>
  </si>
  <si>
    <t>勿来町四沢作田</t>
  </si>
  <si>
    <t>勿来町四沢高島</t>
  </si>
  <si>
    <t>勿来町四沢潮見台</t>
  </si>
  <si>
    <t>勿来町関田行屋前</t>
  </si>
  <si>
    <t>勿来町関田寺下</t>
  </si>
  <si>
    <t>勿来町関田北作</t>
  </si>
  <si>
    <t>勿来町関田宮前</t>
  </si>
  <si>
    <t>勿来町関田入田羽</t>
  </si>
  <si>
    <t>勿来町関田滝沢</t>
  </si>
  <si>
    <t>勿来町関田堀切</t>
  </si>
  <si>
    <t>勿来町関田和久</t>
  </si>
  <si>
    <t>勿来町関田北町</t>
  </si>
  <si>
    <t>勿来町関田南町</t>
  </si>
  <si>
    <t>勿来町関田御城前</t>
  </si>
  <si>
    <t>勿来町関田浜田</t>
  </si>
  <si>
    <t>勿来町関田飯ノ辺前</t>
  </si>
  <si>
    <t>勿来町関田須賀</t>
  </si>
  <si>
    <t>勿来町関田尖島</t>
  </si>
  <si>
    <t>勿来町関田障子川</t>
  </si>
  <si>
    <t>勿来町関田関山</t>
  </si>
  <si>
    <t>勿来町関田西一丁目</t>
  </si>
  <si>
    <t>勿来町関田西二丁目</t>
  </si>
  <si>
    <t>勿来町九面九浦町</t>
  </si>
  <si>
    <t>勿来町九面馬道</t>
  </si>
  <si>
    <t>勿来町九面鵜子</t>
  </si>
  <si>
    <t>勿来町九面二後浦</t>
  </si>
  <si>
    <t>勿来町九面浜田</t>
  </si>
  <si>
    <t>勿来町九面平次返り</t>
  </si>
  <si>
    <t>勿来町九面坂下</t>
  </si>
  <si>
    <t>勿来町大高応時</t>
  </si>
  <si>
    <t>勿来町大高北郡</t>
  </si>
  <si>
    <t>勿来町大高中郡</t>
  </si>
  <si>
    <t>勿来町大高土取</t>
  </si>
  <si>
    <t>勿来町大高坂ノ上</t>
  </si>
  <si>
    <t>勿来町大高木ノ下</t>
  </si>
  <si>
    <t>勿来町大高館ノ内</t>
  </si>
  <si>
    <t>勿来町大高雪島</t>
  </si>
  <si>
    <t>勿来町大高高松</t>
  </si>
  <si>
    <t>勿来町大高宮前</t>
  </si>
  <si>
    <t>勿来町大高京田</t>
  </si>
  <si>
    <t>勿来町酒井青柳</t>
  </si>
  <si>
    <t>勿来町酒井内田</t>
  </si>
  <si>
    <t>勿来町酒井北境</t>
  </si>
  <si>
    <t>勿来町酒井酒井原</t>
  </si>
  <si>
    <t>勿来町酒井堀ノ内</t>
  </si>
  <si>
    <t>勿来町酒井竹ノ内</t>
  </si>
  <si>
    <t>勿来町酒井上ノ台</t>
  </si>
  <si>
    <t>勿来町酒井関根前</t>
  </si>
  <si>
    <t>勿来町酒井関根</t>
  </si>
  <si>
    <t>勿来町酒井住生作</t>
  </si>
  <si>
    <t>勿来町酒井北ノ内</t>
  </si>
  <si>
    <t>勿来町酒井七反田</t>
  </si>
  <si>
    <t>勿来町酒井金ケ町</t>
  </si>
  <si>
    <t>勿来町酒井小山下</t>
  </si>
  <si>
    <t>勿来町酒井赤坂</t>
  </si>
  <si>
    <t>勿来町酒井出蔵</t>
  </si>
  <si>
    <t>勿来町酒井大作</t>
  </si>
  <si>
    <t>勿来町酒井高畔</t>
  </si>
  <si>
    <t>勿来町白米酒井原</t>
  </si>
  <si>
    <t>勿来町白米長沢</t>
  </si>
  <si>
    <t>勿来町白米中坪</t>
  </si>
  <si>
    <t>勿来町白米林崎</t>
  </si>
  <si>
    <t>勿来町白米広町</t>
  </si>
  <si>
    <t>勿来町白米林ノ中</t>
  </si>
  <si>
    <t>勿来町白米新屋敷</t>
  </si>
  <si>
    <t>勿来町白米原田</t>
  </si>
  <si>
    <t>勿来町白米白山前</t>
  </si>
  <si>
    <t>勿来町白米後光前</t>
  </si>
  <si>
    <t>勿来町白米鳴神</t>
  </si>
  <si>
    <t>勿来町白米後谷</t>
  </si>
  <si>
    <t>勿来町白米日照田</t>
  </si>
  <si>
    <t>（川部町）</t>
  </si>
  <si>
    <t>川部町前ノ内</t>
  </si>
  <si>
    <t>川部町寺前</t>
  </si>
  <si>
    <t>川部町坂下</t>
  </si>
  <si>
    <t>川部町沢上</t>
  </si>
  <si>
    <t>川部町根小屋</t>
  </si>
  <si>
    <t>川部町橋本</t>
  </si>
  <si>
    <t>川部町梅田</t>
    <phoneticPr fontId="3"/>
  </si>
  <si>
    <t>川部町禾ノ宮</t>
  </si>
  <si>
    <t>川部町塩田</t>
  </si>
  <si>
    <t>川部町寺田</t>
  </si>
  <si>
    <t>川部町成作</t>
  </si>
  <si>
    <t>川部町北ノ内</t>
  </si>
  <si>
    <t>川部町富沢</t>
  </si>
  <si>
    <t>川部町横根</t>
  </si>
  <si>
    <t>川部町大友</t>
  </si>
  <si>
    <t>川部町松ノ下</t>
  </si>
  <si>
    <t>川部町大平</t>
  </si>
  <si>
    <t>川部町佐倉</t>
  </si>
  <si>
    <t>川部町大久保</t>
  </si>
  <si>
    <t>川部町大沢</t>
  </si>
  <si>
    <t>川部町赤坂</t>
  </si>
  <si>
    <t>川部町宮前</t>
  </si>
  <si>
    <t>川部町川原</t>
  </si>
  <si>
    <t>（沼部町）</t>
  </si>
  <si>
    <t>沼部町鹿野</t>
  </si>
  <si>
    <t>沼部町八幡前</t>
  </si>
  <si>
    <t>沼部町金山</t>
  </si>
  <si>
    <t>沼部町金山下</t>
  </si>
  <si>
    <t>沼部町宿</t>
  </si>
  <si>
    <t>沼部町鳴沢</t>
  </si>
  <si>
    <t>沼部町道中子</t>
  </si>
  <si>
    <t>沼部町石畑</t>
  </si>
  <si>
    <t>沼部町蛭坪</t>
  </si>
  <si>
    <t>（三沢町）</t>
  </si>
  <si>
    <t>三沢町酒井作</t>
  </si>
  <si>
    <t>三沢町北作</t>
  </si>
  <si>
    <t>三沢町仲畑</t>
  </si>
  <si>
    <t>三沢町後田</t>
  </si>
  <si>
    <t>三沢町堂平</t>
  </si>
  <si>
    <t>三沢町迎坂</t>
  </si>
  <si>
    <t>三沢町田島</t>
  </si>
  <si>
    <t>三沢町大久保</t>
  </si>
  <si>
    <t>三沢町五反田</t>
  </si>
  <si>
    <t>三沢町柳町</t>
  </si>
  <si>
    <t>三沢町弓張</t>
  </si>
  <si>
    <t>三沢町長堀</t>
  </si>
  <si>
    <t>三沢町ハタイ</t>
  </si>
  <si>
    <t>三沢町ナベ坂</t>
  </si>
  <si>
    <t>（山玉町）</t>
    <rPh sb="1" eb="2">
      <t>ヤマ</t>
    </rPh>
    <rPh sb="2" eb="3">
      <t>タマ</t>
    </rPh>
    <rPh sb="3" eb="4">
      <t>マチ</t>
    </rPh>
    <phoneticPr fontId="27"/>
  </si>
  <si>
    <t>山玉町脇川</t>
  </si>
  <si>
    <t>山玉町打越</t>
  </si>
  <si>
    <t>山玉町修路</t>
  </si>
  <si>
    <t>山玉町中ノ町</t>
  </si>
  <si>
    <t>山玉町竹棚</t>
  </si>
  <si>
    <t>山玉町畑ケ田</t>
  </si>
  <si>
    <t>山玉町神申</t>
  </si>
  <si>
    <t>山玉町坂下</t>
  </si>
  <si>
    <t>山玉町前田</t>
  </si>
  <si>
    <t>山玉町膳棚</t>
  </si>
  <si>
    <t>（瀬戸町）</t>
    <rPh sb="1" eb="3">
      <t>セト</t>
    </rPh>
    <rPh sb="3" eb="4">
      <t>マチ</t>
    </rPh>
    <phoneticPr fontId="27"/>
  </si>
  <si>
    <t>瀬戸町東瀬戸</t>
  </si>
  <si>
    <t>瀬戸町竜ノ沢</t>
  </si>
  <si>
    <t>瀬戸町山神</t>
  </si>
  <si>
    <t>瀬戸町地切</t>
  </si>
  <si>
    <t>瀬戸町古我湯</t>
  </si>
  <si>
    <t>瀬戸町横道</t>
  </si>
  <si>
    <t>瀬戸町鍛治屋</t>
  </si>
  <si>
    <t>瀬戸町田多羅以</t>
  </si>
  <si>
    <t>瀬戸町山下</t>
  </si>
  <si>
    <t>瀬戸町小玉</t>
  </si>
  <si>
    <t>瀬戸町入瀬戸</t>
  </si>
  <si>
    <t>（富津町）</t>
    <rPh sb="1" eb="2">
      <t>トミ</t>
    </rPh>
    <rPh sb="2" eb="3">
      <t>ツ</t>
    </rPh>
    <rPh sb="3" eb="4">
      <t>マチ</t>
    </rPh>
    <phoneticPr fontId="27"/>
  </si>
  <si>
    <t>富津町畔内</t>
  </si>
  <si>
    <t>富津町前鮫</t>
  </si>
  <si>
    <t>富津町蛭坪</t>
  </si>
  <si>
    <t>（山田町）</t>
    <rPh sb="1" eb="3">
      <t>ヤマダ</t>
    </rPh>
    <rPh sb="3" eb="4">
      <t>マチ</t>
    </rPh>
    <phoneticPr fontId="27"/>
  </si>
  <si>
    <t>山田町林崎</t>
  </si>
  <si>
    <t>山田町館越</t>
  </si>
  <si>
    <t>山田町川田</t>
  </si>
  <si>
    <t>山田町中町</t>
  </si>
  <si>
    <t>山田町蛭子原</t>
  </si>
  <si>
    <t>山田町東川原</t>
  </si>
  <si>
    <t>山田町林崎前</t>
  </si>
  <si>
    <t>山田町大津</t>
  </si>
  <si>
    <t>山田町笠榎</t>
  </si>
  <si>
    <t>山田町岩淵</t>
  </si>
  <si>
    <t>山田町井上</t>
  </si>
  <si>
    <t>山田町明地</t>
  </si>
  <si>
    <t>山田町下川田</t>
    <rPh sb="0" eb="3">
      <t>ヤマダマチ</t>
    </rPh>
    <rPh sb="3" eb="6">
      <t>シモカワダ</t>
    </rPh>
    <phoneticPr fontId="3"/>
  </si>
  <si>
    <t>山田町中江向</t>
  </si>
  <si>
    <t>山田町西ノ内前</t>
  </si>
  <si>
    <t>山田町法田</t>
  </si>
  <si>
    <t>山田町桃木畑</t>
  </si>
  <si>
    <t>山田町細倉</t>
  </si>
  <si>
    <t>山田町滑沢</t>
  </si>
  <si>
    <t>山田町脇ノ田</t>
  </si>
  <si>
    <t>山田町仁井谷</t>
  </si>
  <si>
    <t>山田町沢越</t>
  </si>
  <si>
    <t>山田町戸ノ内</t>
  </si>
  <si>
    <t>山田町上野</t>
  </si>
  <si>
    <t>山田町東作</t>
  </si>
  <si>
    <t>山田町滝川</t>
  </si>
  <si>
    <t>山田町後沢</t>
  </si>
  <si>
    <t>山田町岩下</t>
  </si>
  <si>
    <t>山田町水推</t>
  </si>
  <si>
    <t>山田町館下</t>
  </si>
  <si>
    <t>山田町細井</t>
  </si>
  <si>
    <t>山田町余木田</t>
  </si>
  <si>
    <t>山田町塩沢</t>
  </si>
  <si>
    <t>山田町大平</t>
  </si>
  <si>
    <t>山田町古川</t>
  </si>
  <si>
    <t>山田町川原</t>
  </si>
  <si>
    <t>山田町大谷</t>
  </si>
  <si>
    <t>山田町舟木</t>
  </si>
  <si>
    <t>山田町舟板</t>
  </si>
  <si>
    <t>山田町家ノ前</t>
  </si>
  <si>
    <t>山田町堂平</t>
  </si>
  <si>
    <t>山田町平五郎内</t>
  </si>
  <si>
    <t>山田町三洲内</t>
  </si>
  <si>
    <t>山田町石名坊</t>
  </si>
  <si>
    <t>山田町遠木</t>
  </si>
  <si>
    <t>山田町林越</t>
  </si>
  <si>
    <t>山田町道端</t>
  </si>
  <si>
    <t>山田町寺作</t>
  </si>
  <si>
    <t>山田町原前</t>
  </si>
  <si>
    <t>山田町下原前</t>
  </si>
  <si>
    <t>山田町上安行</t>
  </si>
  <si>
    <t>山田町川中子</t>
  </si>
  <si>
    <t>山田町蔵ノ内</t>
  </si>
  <si>
    <t>山田町屋敷</t>
  </si>
  <si>
    <t>山田町毛内</t>
  </si>
  <si>
    <t>山田町和久</t>
  </si>
  <si>
    <t>山田町諏訪</t>
  </si>
  <si>
    <t>山田町塙</t>
  </si>
  <si>
    <t>山田町砂方</t>
  </si>
  <si>
    <t>山田町片岸</t>
  </si>
  <si>
    <t>山田町新谷</t>
  </si>
  <si>
    <t>山田町梅平</t>
  </si>
  <si>
    <t>山田町塙沢</t>
  </si>
  <si>
    <t>山田町住釜</t>
  </si>
  <si>
    <t>山田町谷沼井</t>
  </si>
  <si>
    <t>山田町西山</t>
  </si>
  <si>
    <t>山田町岸ノ内</t>
  </si>
  <si>
    <t>山田町下田中</t>
  </si>
  <si>
    <t>山田町下関場</t>
  </si>
  <si>
    <t>山田町橋本</t>
  </si>
  <si>
    <t>山田町下堀ノ内</t>
  </si>
  <si>
    <t>山田町社岡</t>
  </si>
  <si>
    <t>山田町窪根</t>
  </si>
  <si>
    <t>山田町堀ノ内</t>
  </si>
  <si>
    <t>（金山町）</t>
    <rPh sb="1" eb="4">
      <t>カナヤママチ</t>
    </rPh>
    <phoneticPr fontId="27"/>
  </si>
  <si>
    <t>金山町朝日台</t>
  </si>
  <si>
    <t>金山町汐見台</t>
  </si>
  <si>
    <t>金山町南台</t>
  </si>
  <si>
    <t>金山町月見台</t>
  </si>
  <si>
    <t>金山町東台</t>
  </si>
  <si>
    <t>（中岡町）</t>
    <rPh sb="1" eb="3">
      <t>ナカオカ</t>
    </rPh>
    <rPh sb="3" eb="4">
      <t>マチ</t>
    </rPh>
    <phoneticPr fontId="27"/>
  </si>
  <si>
    <t>中岡町一丁目</t>
  </si>
  <si>
    <t>中岡町二丁目</t>
  </si>
  <si>
    <t>中岡町三丁目</t>
  </si>
  <si>
    <t>中岡町四丁目</t>
  </si>
  <si>
    <t>中岡町五丁目</t>
  </si>
  <si>
    <t>中岡町六丁目</t>
  </si>
  <si>
    <t>（南台）</t>
    <rPh sb="1" eb="2">
      <t>ミナミ</t>
    </rPh>
    <rPh sb="2" eb="3">
      <t>ダイ</t>
    </rPh>
    <phoneticPr fontId="27"/>
  </si>
  <si>
    <t>南台一丁目</t>
  </si>
  <si>
    <t>南台二丁目</t>
    <rPh sb="2" eb="3">
      <t>ニ</t>
    </rPh>
    <phoneticPr fontId="3"/>
  </si>
  <si>
    <t>南台三丁目</t>
    <rPh sb="2" eb="3">
      <t>サン</t>
    </rPh>
    <phoneticPr fontId="3"/>
  </si>
  <si>
    <t>常磐地区計</t>
    <rPh sb="0" eb="1">
      <t>ツネ</t>
    </rPh>
    <rPh sb="1" eb="2">
      <t>イワ</t>
    </rPh>
    <rPh sb="2" eb="3">
      <t>チ</t>
    </rPh>
    <rPh sb="3" eb="4">
      <t>ク</t>
    </rPh>
    <rPh sb="4" eb="5">
      <t>ケイ</t>
    </rPh>
    <phoneticPr fontId="27"/>
  </si>
  <si>
    <t>（常磐湯本町）</t>
    <rPh sb="3" eb="6">
      <t>ユモトマチ</t>
    </rPh>
    <phoneticPr fontId="27"/>
  </si>
  <si>
    <t>常磐湯本町高倉</t>
  </si>
  <si>
    <t>常磐湯本町山ノ神</t>
    <rPh sb="5" eb="6">
      <t>ヤマ</t>
    </rPh>
    <rPh sb="7" eb="8">
      <t>カミ</t>
    </rPh>
    <phoneticPr fontId="3"/>
  </si>
  <si>
    <t>常磐湯本町天神</t>
  </si>
  <si>
    <t>常磐湯本町宝海</t>
  </si>
  <si>
    <t>常磐湯本町日渡</t>
  </si>
  <si>
    <t>常磐湯本町傾城</t>
  </si>
  <si>
    <t>常磐湯本町辰ノ口</t>
  </si>
  <si>
    <t>常磐湯本町上川</t>
  </si>
  <si>
    <t>常磐湯本町三函</t>
  </si>
  <si>
    <t>常磐湯本町向田</t>
  </si>
  <si>
    <t>常磐湯本町上浅貝</t>
  </si>
  <si>
    <t>常磐湯本町下浅貝</t>
  </si>
  <si>
    <t>常磐湯本町台山</t>
  </si>
  <si>
    <t>常磐湯本町八仙</t>
  </si>
  <si>
    <t>常磐湯本町彦惣白坂</t>
  </si>
  <si>
    <t>常磐湯本町笠井</t>
  </si>
  <si>
    <t>常磐湯本町吹谷</t>
  </si>
  <si>
    <t>常磐湯本町天王崎</t>
  </si>
  <si>
    <t>常磐湯本町栄田</t>
  </si>
  <si>
    <t>（常磐関船町）</t>
  </si>
  <si>
    <t>常磐関船町上関</t>
  </si>
  <si>
    <t>常磐関船町ホウノ木作</t>
  </si>
  <si>
    <t>常磐関船町迎</t>
  </si>
  <si>
    <t>常磐関船町作田</t>
  </si>
  <si>
    <t>常磐関船町矢津</t>
  </si>
  <si>
    <t>常磐関船町諏訪下</t>
  </si>
  <si>
    <t>常磐関船町屋津</t>
  </si>
  <si>
    <t>常磐関船町馬場</t>
  </si>
  <si>
    <t>常磐関船町宿内</t>
  </si>
  <si>
    <t>常磐関船町館下</t>
  </si>
  <si>
    <t>常磐関船町南館</t>
  </si>
  <si>
    <t>常磐関船町志座</t>
  </si>
  <si>
    <t>常磐関船町堀田</t>
  </si>
  <si>
    <t>常磐関船町古宿</t>
  </si>
  <si>
    <t>常磐関船町杭田</t>
  </si>
  <si>
    <t>常磐関船町大平</t>
  </si>
  <si>
    <t>常磐関船町宮下</t>
  </si>
  <si>
    <t>常磐関船町一丁目</t>
  </si>
  <si>
    <t>常磐関船町二丁目</t>
  </si>
  <si>
    <t>常磐関船町三丁目</t>
  </si>
  <si>
    <t>（常磐水野谷町）</t>
  </si>
  <si>
    <t>常磐水野谷町錦沢</t>
  </si>
  <si>
    <t>常磐水野谷町諏訪ケ崎</t>
  </si>
  <si>
    <t>常磐水野谷町千代鶴</t>
    <rPh sb="6" eb="8">
      <t>チヨ</t>
    </rPh>
    <rPh sb="8" eb="9">
      <t>ツル</t>
    </rPh>
    <phoneticPr fontId="3"/>
  </si>
  <si>
    <t>常磐水野谷町亀ノ尾</t>
  </si>
  <si>
    <t>常磐水野谷町竜ケ沢</t>
  </si>
  <si>
    <t>常磐水野谷町東</t>
  </si>
  <si>
    <t>（常磐藤原町）</t>
  </si>
  <si>
    <t>常磐藤原町田代</t>
  </si>
  <si>
    <t>常磐藤原町湯ノ岳</t>
  </si>
  <si>
    <t>常磐藤原町二枚橋</t>
  </si>
  <si>
    <t>常磐藤原町信田御代</t>
  </si>
  <si>
    <t>常磐藤原町小幡</t>
  </si>
  <si>
    <t>常磐藤原町椚立</t>
  </si>
  <si>
    <t>常磐藤原町関口</t>
  </si>
  <si>
    <t>常磐藤原町阿良田</t>
  </si>
  <si>
    <t>常磐藤原町向坂</t>
  </si>
  <si>
    <t>常磐藤原町大畑</t>
  </si>
  <si>
    <t>常磐藤原町柳ノ町</t>
  </si>
  <si>
    <t>常磐藤原町斑堂</t>
  </si>
  <si>
    <t>常磐藤原町忠田</t>
  </si>
  <si>
    <t>常磐藤原町小炭焼</t>
  </si>
  <si>
    <t>常磐藤原町田場坂</t>
  </si>
  <si>
    <t>常磐藤原町笠石</t>
  </si>
  <si>
    <t>常磐藤原町名高儀</t>
  </si>
  <si>
    <t>常磐藤原町馬喰坂</t>
  </si>
  <si>
    <t>常磐藤原町砂子田</t>
  </si>
  <si>
    <t>常磐藤原町別所</t>
  </si>
  <si>
    <t>常磐藤原町手這</t>
  </si>
  <si>
    <t>常磐藤原町猪田</t>
  </si>
  <si>
    <t>常磐藤原町才ノ神</t>
  </si>
  <si>
    <t>常磐藤原町蕨平</t>
  </si>
  <si>
    <t>常磐藤原町一本木</t>
  </si>
  <si>
    <t>常磐藤原町藤代</t>
  </si>
  <si>
    <t>常磐藤原町松本</t>
  </si>
  <si>
    <t>常磐藤原町西畑</t>
  </si>
  <si>
    <t>常磐藤原町湯坂</t>
  </si>
  <si>
    <t>常磐藤原町中</t>
  </si>
  <si>
    <t>常磐藤原町後山</t>
  </si>
  <si>
    <t>常磐藤原町才之内</t>
  </si>
  <si>
    <t>常磐藤原町川原前</t>
  </si>
  <si>
    <t>常磐藤原町礼堂</t>
  </si>
  <si>
    <t>常磐藤原町机田</t>
  </si>
  <si>
    <t>常磐藤原町小砂田</t>
  </si>
  <si>
    <t>常磐藤原町境堂</t>
  </si>
  <si>
    <t>常磐藤原町上ノ内</t>
  </si>
  <si>
    <t>常磐藤原町源内</t>
  </si>
  <si>
    <t>常磐藤原町大石</t>
  </si>
  <si>
    <t>常磐藤原町美加ノ沢</t>
  </si>
  <si>
    <t>（常磐白鳥町）</t>
  </si>
  <si>
    <t>常磐白鳥町上ノ原</t>
  </si>
  <si>
    <t>常磐白鳥町勝丘</t>
  </si>
  <si>
    <t>常磐白鳥町館</t>
  </si>
  <si>
    <t>常磐白鳥町竜ケ崎</t>
  </si>
  <si>
    <t>常磐白鳥町北蟹打</t>
  </si>
  <si>
    <t>常磐白鳥町南蟹打</t>
  </si>
  <si>
    <t>常磐白鳥町壱丁田</t>
  </si>
  <si>
    <t>常磐白鳥町八合</t>
  </si>
  <si>
    <t>常磐白鳥町小田倉</t>
  </si>
  <si>
    <t>常磐白鳥町清水下</t>
  </si>
  <si>
    <t>常磐白鳥町坂下</t>
  </si>
  <si>
    <t>常磐白鳥町トゲ庭</t>
  </si>
  <si>
    <t>常磐西郷町大仁田</t>
  </si>
  <si>
    <t>常磐西郷町大夫</t>
  </si>
  <si>
    <t>常磐西郷町落合</t>
  </si>
  <si>
    <t>常磐西郷町金山</t>
  </si>
  <si>
    <t>常磐西郷町岩崎</t>
  </si>
  <si>
    <t>常磐西郷町銭田</t>
  </si>
  <si>
    <t>常磐西郷町忠多</t>
  </si>
  <si>
    <t>常磐西郷町大荷田</t>
  </si>
  <si>
    <t>（常磐長孫町）</t>
  </si>
  <si>
    <t>常磐長孫町岩崎</t>
  </si>
  <si>
    <t>常磐長孫町三反田</t>
  </si>
  <si>
    <t>常磐長孫町扇田</t>
  </si>
  <si>
    <t>常磐長孫町壱町田</t>
  </si>
  <si>
    <t>常磐長孫町大平</t>
  </si>
  <si>
    <t>常磐長孫町星谷</t>
  </si>
  <si>
    <t>（常磐岩ケ岡町）</t>
  </si>
  <si>
    <t>常磐岩ケ岡町山王作</t>
  </si>
  <si>
    <t>常磐岩ケ岡町台</t>
  </si>
  <si>
    <t>常磐岩ケ岡町山ノ根</t>
  </si>
  <si>
    <t>常磐岩ケ岡町神手洗</t>
  </si>
  <si>
    <t>常磐岩ケ岡町田仲</t>
  </si>
  <si>
    <t>（常磐馬玉町)</t>
  </si>
  <si>
    <t>常磐馬玉町数馬</t>
  </si>
  <si>
    <t>常磐馬玉町大久保</t>
  </si>
  <si>
    <t>常磐馬玉町宮ノ下</t>
  </si>
  <si>
    <t>常磐馬玉町八合</t>
  </si>
  <si>
    <t>常磐馬玉町寺作</t>
  </si>
  <si>
    <t>常磐馬玉町入ノ作</t>
  </si>
  <si>
    <t>（常磐下船尾町）</t>
  </si>
  <si>
    <t>常磐下船尾町宮下</t>
  </si>
  <si>
    <t>常磐下船尾町中畑</t>
  </si>
  <si>
    <t>常磐下船尾町杭出作</t>
  </si>
  <si>
    <t>常磐下船尾町蛇並</t>
  </si>
  <si>
    <t>常磐下船尾町レイ堂</t>
  </si>
  <si>
    <t>常磐下船尾町作</t>
  </si>
  <si>
    <t>常磐下船尾町居作</t>
  </si>
  <si>
    <t>常磐下船尾町古内</t>
  </si>
  <si>
    <t>常磐下船尾町村山</t>
  </si>
  <si>
    <t>常磐下船尾町歌川</t>
  </si>
  <si>
    <t>常磐下船尾町馬渡</t>
  </si>
  <si>
    <t>（常磐下湯長谷町）</t>
  </si>
  <si>
    <t>常磐下湯長谷町家中跡</t>
  </si>
  <si>
    <t>常磐下湯長谷町野木前</t>
  </si>
  <si>
    <t>常磐下湯長谷町一町田</t>
  </si>
  <si>
    <t>常磐下湯長谷町古館</t>
  </si>
  <si>
    <t>常磐下湯長谷町町下</t>
  </si>
  <si>
    <t>常磐下湯長谷町シザ</t>
  </si>
  <si>
    <t>常磐下湯長谷町道下</t>
  </si>
  <si>
    <t>常磐下湯長谷町梅ノ房</t>
  </si>
  <si>
    <t>常磐下湯長谷町勝善</t>
  </si>
  <si>
    <t>常磐下湯長谷町岩崎</t>
  </si>
  <si>
    <t>常磐下湯長谷町一丁目</t>
  </si>
  <si>
    <t>常磐下湯長谷町二丁目</t>
  </si>
  <si>
    <t>常磐下湯長谷町三丁目</t>
  </si>
  <si>
    <t>（常磐上湯長谷町）</t>
  </si>
  <si>
    <t>常磐上湯長谷町辰ノ口</t>
  </si>
  <si>
    <t>常磐上湯長谷町嶽道</t>
  </si>
  <si>
    <t>常磐上湯長谷町力石</t>
  </si>
  <si>
    <t>常磐上湯長谷町森</t>
  </si>
  <si>
    <t>常磐上湯長谷町梅ケ平</t>
  </si>
  <si>
    <t>常磐上湯長谷町長倉</t>
  </si>
  <si>
    <t>常磐上湯長谷町湯台堂</t>
  </si>
  <si>
    <t>常磐上湯長谷町上ノ台</t>
  </si>
  <si>
    <t>常磐上湯長谷町釜ノ前</t>
  </si>
  <si>
    <t>常磐上湯長谷町山ノ神前</t>
  </si>
  <si>
    <t>常磐上湯長谷町堀ノ内</t>
  </si>
  <si>
    <t>常磐上湯長谷町五反田</t>
  </si>
  <si>
    <t>常磐上湯長谷町仮又作</t>
  </si>
  <si>
    <t>常磐上湯長谷町扇田</t>
  </si>
  <si>
    <t>常磐上湯長谷町越巻</t>
  </si>
  <si>
    <t>（常磐三沢町）</t>
  </si>
  <si>
    <t>常磐三沢町傾城作</t>
  </si>
  <si>
    <t>常磐三沢町竹ノ花</t>
  </si>
  <si>
    <t>常磐三沢町日吉下</t>
  </si>
  <si>
    <t>常磐三沢町館下</t>
  </si>
  <si>
    <t>常磐三沢町薬師下</t>
  </si>
  <si>
    <t>（常磐松久須根町）</t>
  </si>
  <si>
    <t>常磐松久須根町手倉</t>
  </si>
  <si>
    <t>常磐松久須根町高内</t>
  </si>
  <si>
    <t>常磐松久須根町広畑</t>
  </si>
  <si>
    <t>常磐松久須根町坂下</t>
  </si>
  <si>
    <t>常磐松久須根町大夫内</t>
  </si>
  <si>
    <t>常磐松久須根町根岸</t>
  </si>
  <si>
    <t>常磐松久須根町内田</t>
  </si>
  <si>
    <t>常磐松久須根町戸ノ作</t>
  </si>
  <si>
    <t>常磐松久須根町宮ノ前</t>
  </si>
  <si>
    <t>常磐松久須根町大平</t>
  </si>
  <si>
    <t>（常磐上矢田町）</t>
  </si>
  <si>
    <t>常磐上矢田町坂下</t>
  </si>
  <si>
    <t>常磐上矢田町わらび作</t>
  </si>
  <si>
    <t>常磐上矢田町居作</t>
  </si>
  <si>
    <t>常磐上矢田町太良作</t>
  </si>
  <si>
    <t>常磐上矢田町道上作</t>
  </si>
  <si>
    <t>常磐上矢田町磐ノ作</t>
  </si>
  <si>
    <t>常磐上矢田町穂町作</t>
  </si>
  <si>
    <t>常磐上矢田町深田</t>
  </si>
  <si>
    <t>常磐上矢田町頭田</t>
  </si>
  <si>
    <t>常磐上矢田町山ノ神前</t>
  </si>
  <si>
    <t>常磐上矢田町江添</t>
  </si>
  <si>
    <t>常磐上矢田町荒神作</t>
  </si>
  <si>
    <t>常磐上矢田町北ノ内</t>
  </si>
  <si>
    <t>常磐上矢田町中屋敷</t>
  </si>
  <si>
    <t>常磐上矢田町寺ノ作</t>
  </si>
  <si>
    <t>常磐上矢田町上ノ作</t>
  </si>
  <si>
    <t>常磐上矢田町申田</t>
  </si>
  <si>
    <t>常磐上矢田町南ノ内</t>
  </si>
  <si>
    <t>常磐上矢田町竹ノ下</t>
  </si>
  <si>
    <t>常磐上矢田町小屋下</t>
  </si>
  <si>
    <t>常磐上矢田町中沢目</t>
  </si>
  <si>
    <t>常磐上矢田町花木下</t>
  </si>
  <si>
    <t>常磐上矢田町田端</t>
  </si>
  <si>
    <t>常磐上矢田町湯草田</t>
  </si>
  <si>
    <t>常磐上矢田町獺沢</t>
  </si>
  <si>
    <t>常磐上矢田町草ケ谷</t>
  </si>
  <si>
    <t>（若葉台）</t>
    <rPh sb="1" eb="4">
      <t>ワカバダイ</t>
    </rPh>
    <phoneticPr fontId="27"/>
  </si>
  <si>
    <t>若葉台一丁目</t>
  </si>
  <si>
    <t>若葉台二丁目</t>
  </si>
  <si>
    <t>（桜ケ丘）</t>
  </si>
  <si>
    <t>桜ケ丘一丁目</t>
  </si>
  <si>
    <t>桜ケ丘二丁目</t>
  </si>
  <si>
    <t>桜ケ丘三丁目</t>
  </si>
  <si>
    <t>桜ケ丘四丁目</t>
  </si>
  <si>
    <t>（常磐松が台）</t>
  </si>
  <si>
    <t>（草木台）</t>
    <rPh sb="1" eb="3">
      <t>クサキ</t>
    </rPh>
    <rPh sb="3" eb="4">
      <t>ダイ</t>
    </rPh>
    <phoneticPr fontId="27"/>
  </si>
  <si>
    <t>草木台一丁目</t>
  </si>
  <si>
    <t>草木台二丁目</t>
  </si>
  <si>
    <t>草木台三丁目</t>
  </si>
  <si>
    <t>草木台四丁目</t>
  </si>
  <si>
    <t>内郷地区計</t>
    <rPh sb="0" eb="2">
      <t>ウチゴウ</t>
    </rPh>
    <rPh sb="2" eb="3">
      <t>チ</t>
    </rPh>
    <rPh sb="3" eb="4">
      <t>ク</t>
    </rPh>
    <rPh sb="4" eb="5">
      <t>ケイ</t>
    </rPh>
    <phoneticPr fontId="27"/>
  </si>
  <si>
    <t>（内郷白水町）</t>
  </si>
  <si>
    <t>内郷白水町大神田</t>
  </si>
  <si>
    <t>内郷白水町浜井場</t>
  </si>
  <si>
    <t>内郷白水町蛭内</t>
  </si>
  <si>
    <t>内郷白水町長槻</t>
  </si>
  <si>
    <t>内郷白水町上代</t>
  </si>
  <si>
    <t>内郷白水町柳間</t>
  </si>
  <si>
    <t>内郷白水町大門</t>
  </si>
  <si>
    <t>内郷白水町広畑</t>
  </si>
  <si>
    <t>内郷白水町入山</t>
  </si>
  <si>
    <t>内郷白水町川平</t>
  </si>
  <si>
    <t>内郷白水町高倉</t>
  </si>
  <si>
    <t>内郷白水町桜田</t>
  </si>
  <si>
    <t>内郷白水町長槻内</t>
  </si>
  <si>
    <t>（内郷宮町）</t>
  </si>
  <si>
    <t>内郷宮町金坂</t>
  </si>
  <si>
    <t>内郷宮町宮沢</t>
  </si>
  <si>
    <t>内郷宮町代</t>
  </si>
  <si>
    <t>内郷宮町蛭子</t>
  </si>
  <si>
    <t>内郷宮町滝</t>
  </si>
  <si>
    <t>内郷宮町町田</t>
  </si>
  <si>
    <t>内郷宮町竹之内</t>
  </si>
  <si>
    <t>内郷宮町平太郎</t>
  </si>
  <si>
    <t>内郷宮町峰根</t>
  </si>
  <si>
    <t>内郷宮町中沢</t>
  </si>
  <si>
    <t>内郷宮町鬼ケ沢</t>
  </si>
  <si>
    <t>（内郷内町）</t>
  </si>
  <si>
    <t>内郷内町桜本</t>
  </si>
  <si>
    <t>内郷内町前田</t>
  </si>
  <si>
    <t>内郷内町水之出</t>
  </si>
  <si>
    <t>内郷内町磐堰</t>
  </si>
  <si>
    <t>内郷内町立町</t>
  </si>
  <si>
    <t>内郷内町金坂</t>
  </si>
  <si>
    <t>内郷内町堤田</t>
  </si>
  <si>
    <t>内郷内町駒谷</t>
  </si>
  <si>
    <t>内郷内町四方北</t>
  </si>
  <si>
    <t>内郷内町高橋</t>
  </si>
  <si>
    <t>内郷内町蛭内</t>
  </si>
  <si>
    <t>（内郷綴町）</t>
  </si>
  <si>
    <t>内郷綴町沼尻</t>
  </si>
  <si>
    <t>内郷綴町仲田</t>
  </si>
  <si>
    <t>内郷綴町高野作</t>
  </si>
  <si>
    <t>内郷綴町柴崎</t>
  </si>
  <si>
    <t>内郷綴町金谷</t>
  </si>
  <si>
    <t>内郷綴町上馬場</t>
  </si>
  <si>
    <t>内郷綴町川原田</t>
  </si>
  <si>
    <t>内郷綴町榎下</t>
  </si>
  <si>
    <t>内郷綴町大木下</t>
  </si>
  <si>
    <t>内郷綴町板宮沢</t>
  </si>
  <si>
    <t>内郷綴町板宮</t>
  </si>
  <si>
    <t>内郷綴町町之内</t>
  </si>
  <si>
    <t>内郷綴町秋山</t>
  </si>
  <si>
    <t>内郷綴町一之坪</t>
  </si>
  <si>
    <t>内郷綴町七反田</t>
  </si>
  <si>
    <t>内郷綴町大神田</t>
  </si>
  <si>
    <t>内郷綴町堀坂</t>
  </si>
  <si>
    <t>内郷綴町道陸神</t>
  </si>
  <si>
    <t>内郷綴町楮ケ久保</t>
  </si>
  <si>
    <t>内郷綴町舟場</t>
  </si>
  <si>
    <t>（内郷高坂町）</t>
  </si>
  <si>
    <t>内郷高坂町御殿</t>
  </si>
  <si>
    <t>内郷高坂町三本杉</t>
  </si>
  <si>
    <t>内郷高坂町立野</t>
  </si>
  <si>
    <t>内郷高坂町桜井</t>
  </si>
  <si>
    <t>内郷高坂町大平</t>
  </si>
  <si>
    <t>内郷高坂町台</t>
  </si>
  <si>
    <t>内郷高坂町高橋</t>
  </si>
  <si>
    <t>内郷高坂町四方木田</t>
  </si>
  <si>
    <t>内郷高坂町八反田</t>
  </si>
  <si>
    <t>内郷高坂町中平</t>
  </si>
  <si>
    <t>内郷高坂町大町</t>
  </si>
  <si>
    <t>内郷高坂町砂子田</t>
  </si>
  <si>
    <t>内郷高坂町オサガ作</t>
  </si>
  <si>
    <t>内郷高坂町一丁目</t>
  </si>
  <si>
    <t>内郷高坂町二丁目</t>
  </si>
  <si>
    <t>（内郷御厩町）</t>
  </si>
  <si>
    <t>内郷御厩町久世原</t>
  </si>
  <si>
    <t>内郷御厩町川向</t>
  </si>
  <si>
    <t>内郷御厩町長町</t>
  </si>
  <si>
    <t>内郷御厩町前田</t>
  </si>
  <si>
    <t>内郷御厩町下能</t>
  </si>
  <si>
    <t>内郷御厩町番匠地</t>
  </si>
  <si>
    <t>内郷御厩町上宿</t>
  </si>
  <si>
    <t>内郷御厩町下宿</t>
  </si>
  <si>
    <t>内郷御厩町横根</t>
  </si>
  <si>
    <t>内郷御厩町大畑</t>
  </si>
  <si>
    <t>内郷御厩町清水</t>
  </si>
  <si>
    <t>内郷御厩町一丁目</t>
  </si>
  <si>
    <t>内郷御厩町二丁目</t>
  </si>
  <si>
    <t>内郷御厩町三丁目</t>
  </si>
  <si>
    <t>内郷御厩町四丁目</t>
  </si>
  <si>
    <t>（内郷御台境町）</t>
  </si>
  <si>
    <t>内郷御台境町五反田</t>
  </si>
  <si>
    <t>内郷御台境町鶴巻</t>
  </si>
  <si>
    <t>内郷御台境町前田</t>
  </si>
  <si>
    <t>内郷御台境町自在町</t>
  </si>
  <si>
    <t>内郷御台境町新町前</t>
  </si>
  <si>
    <t>内郷御台境町坂下</t>
  </si>
  <si>
    <t>内郷御台境町六反田</t>
  </si>
  <si>
    <t>内郷御台境町御台</t>
  </si>
  <si>
    <t>内郷御台境町弁天原</t>
  </si>
  <si>
    <t>内郷御台境町高安場</t>
  </si>
  <si>
    <t>内郷御台境町鬼越</t>
  </si>
  <si>
    <t>（内郷小島町）</t>
  </si>
  <si>
    <t>内郷小島町天ノ田</t>
  </si>
  <si>
    <t>内郷小島町川崎</t>
  </si>
  <si>
    <t>内郷小島町新町</t>
  </si>
  <si>
    <t>内郷小島町台ノ上</t>
  </si>
  <si>
    <t>内郷小島町花輪</t>
  </si>
  <si>
    <t>内郷小島町竹ノ内</t>
  </si>
  <si>
    <t>内郷小島町作田</t>
  </si>
  <si>
    <t>内郷小島町下ノ内</t>
  </si>
  <si>
    <t>（内郷高野町）</t>
  </si>
  <si>
    <t>内郷高野町広萱</t>
  </si>
  <si>
    <t>内郷高野町山崎</t>
  </si>
  <si>
    <t>内郷高野町石畑</t>
  </si>
  <si>
    <t>内郷高野町柴平</t>
  </si>
  <si>
    <t>内郷高野町川平</t>
  </si>
  <si>
    <t>内郷高野町岩作</t>
  </si>
  <si>
    <t>内郷高野町平石</t>
  </si>
  <si>
    <t>内郷高野町番所</t>
  </si>
  <si>
    <t>内郷高野町上ノ台</t>
  </si>
  <si>
    <t>内郷高野町銅目木</t>
  </si>
  <si>
    <t>内郷高野町銅景</t>
  </si>
  <si>
    <t>内郷高野町銅屋場</t>
  </si>
  <si>
    <t>内郷高野町坂下</t>
  </si>
  <si>
    <t>内郷高野町椚合</t>
  </si>
  <si>
    <t>内郷高野町広町</t>
  </si>
  <si>
    <t>内郷高野町北作</t>
  </si>
  <si>
    <t>内郷高野町先達</t>
  </si>
  <si>
    <t>内郷高野町表</t>
  </si>
  <si>
    <t>内郷高野町馬四郎</t>
  </si>
  <si>
    <t>内郷高野町杉平</t>
  </si>
  <si>
    <t>内郷高野町中倉</t>
  </si>
  <si>
    <t>内郷高野町反田</t>
  </si>
  <si>
    <t>内郷高野町石住</t>
  </si>
  <si>
    <t>内郷高野町糯田</t>
  </si>
  <si>
    <t>内郷高野町高田</t>
  </si>
  <si>
    <t>内郷高野町渡戸</t>
  </si>
  <si>
    <t>内郷高野町五合田</t>
  </si>
  <si>
    <t>内郷高野町沢</t>
  </si>
  <si>
    <t>内郷高野町樅木下</t>
  </si>
  <si>
    <t>内郷高野町道伝</t>
  </si>
  <si>
    <t>内郷高野町銅屋作</t>
  </si>
  <si>
    <t>内郷高野町関場</t>
  </si>
  <si>
    <t>内郷高野町白狐</t>
  </si>
  <si>
    <t>内郷高野町仁田町</t>
  </si>
  <si>
    <t>内郷高野町ジャク打</t>
  </si>
  <si>
    <t>内郷高野町中ノ田</t>
  </si>
  <si>
    <t>内郷高野町梨木平</t>
  </si>
  <si>
    <t>内郷高野町板橋</t>
  </si>
  <si>
    <t>（小島町）</t>
  </si>
  <si>
    <t>小島町一丁目</t>
  </si>
  <si>
    <t>小島町二丁目</t>
  </si>
  <si>
    <t>小島町三丁目</t>
  </si>
  <si>
    <t>四倉地区計</t>
    <rPh sb="0" eb="2">
      <t>ヨツクラ</t>
    </rPh>
    <rPh sb="2" eb="3">
      <t>チ</t>
    </rPh>
    <rPh sb="3" eb="4">
      <t>ク</t>
    </rPh>
    <rPh sb="4" eb="5">
      <t>ケイ</t>
    </rPh>
    <phoneticPr fontId="27"/>
  </si>
  <si>
    <t>（四倉町）</t>
  </si>
  <si>
    <t>四倉町字六丁目</t>
  </si>
  <si>
    <t>四倉町字志津</t>
  </si>
  <si>
    <t>四倉町字太夫坂</t>
  </si>
  <si>
    <t>四倉町字八日十日</t>
  </si>
  <si>
    <t>四倉町字和具</t>
  </si>
  <si>
    <t>四倉町字栗木作</t>
  </si>
  <si>
    <t>四倉町字田戸</t>
  </si>
  <si>
    <t>四倉町字田戸前</t>
  </si>
  <si>
    <t>四倉町字町田</t>
  </si>
  <si>
    <t>四倉町字寺作</t>
  </si>
  <si>
    <t>四倉町字北向</t>
  </si>
  <si>
    <t>四倉町字鬼越</t>
  </si>
  <si>
    <t>四倉町字西一丁目</t>
  </si>
  <si>
    <t>四倉町字西二丁目</t>
  </si>
  <si>
    <t>四倉町字西三丁目</t>
  </si>
  <si>
    <t>四倉町字西四丁目</t>
  </si>
  <si>
    <t>四倉町字五丁目</t>
  </si>
  <si>
    <t>四倉町字東四丁目</t>
  </si>
  <si>
    <t>四倉町字東三丁目</t>
  </si>
  <si>
    <t>四倉町字東二丁目</t>
  </si>
  <si>
    <t>四倉町字東一丁目</t>
  </si>
  <si>
    <t>四倉町字梅ケ丘</t>
  </si>
  <si>
    <t>四倉町字梅ケ丘南</t>
  </si>
  <si>
    <t>（四倉町上仁井田）</t>
  </si>
  <si>
    <t>四倉町上仁井田字東山</t>
  </si>
  <si>
    <t>四倉町上仁井田字北浜</t>
  </si>
  <si>
    <t>四倉町上仁井田字蒲沼</t>
  </si>
  <si>
    <t>四倉町上仁井田字横川</t>
  </si>
  <si>
    <t>四倉町上仁井田字鰻沼</t>
  </si>
  <si>
    <t>四倉町上仁井田字砂田</t>
  </si>
  <si>
    <t>四倉町上仁井田字南浜</t>
  </si>
  <si>
    <t>四倉町上仁井田字前原</t>
  </si>
  <si>
    <t>四倉町上仁井田字雁又</t>
  </si>
  <si>
    <t>四倉町上仁井田字北姥田</t>
  </si>
  <si>
    <t>四倉町上仁井田字南姥田</t>
  </si>
  <si>
    <t>四倉町上仁井田字東ノ内</t>
  </si>
  <si>
    <t>四倉町上仁井田字家ノ前</t>
  </si>
  <si>
    <t>四倉町上仁井田字松葉</t>
  </si>
  <si>
    <t>四倉町上仁井田字折敷田</t>
  </si>
  <si>
    <t>四倉町上仁井田字南細谷</t>
  </si>
  <si>
    <t>四倉町上仁井田字北細谷</t>
  </si>
  <si>
    <t>四倉町上仁井田字夕円</t>
  </si>
  <si>
    <t>四倉町上仁井田字九反坪</t>
  </si>
  <si>
    <t>四倉町上仁井田字千歳</t>
  </si>
  <si>
    <t>四倉町上仁井田字穴狐原</t>
  </si>
  <si>
    <t>四倉町上仁井田字内城</t>
  </si>
  <si>
    <t>四倉町上仁井田字矢ノ田</t>
  </si>
  <si>
    <t>四倉町上仁井田字岸前</t>
  </si>
  <si>
    <t>四倉町上仁井田字鬼越</t>
  </si>
  <si>
    <t>（四倉町塩木）</t>
  </si>
  <si>
    <t>四倉町塩木字高田</t>
  </si>
  <si>
    <t>四倉町塩木字家ノ内</t>
  </si>
  <si>
    <t>四倉町塩木字八合</t>
  </si>
  <si>
    <t>四倉町塩木字小橋本</t>
  </si>
  <si>
    <t>四倉町塩木字高橋本</t>
  </si>
  <si>
    <t>四倉町塩木字道東</t>
  </si>
  <si>
    <t>（四倉町下仁井田）</t>
  </si>
  <si>
    <t>四倉町下仁井田字西袋</t>
  </si>
  <si>
    <t>四倉町下仁井田字北追切</t>
  </si>
  <si>
    <t>四倉町下仁井田字南追切</t>
  </si>
  <si>
    <t>四倉町下仁井田字道庭</t>
  </si>
  <si>
    <t>四倉町下仁井田字南袋</t>
  </si>
  <si>
    <t>四倉町下仁井田字上古川</t>
  </si>
  <si>
    <t>四倉町下仁井田字胎月</t>
  </si>
  <si>
    <t>四倉町下仁井田字樋向</t>
  </si>
  <si>
    <t>四倉町下仁井田字須賀向</t>
  </si>
  <si>
    <t>（四倉町細谷）</t>
  </si>
  <si>
    <t>四倉町細谷字明神前</t>
  </si>
  <si>
    <t>四倉町細谷字豊向</t>
  </si>
  <si>
    <t>四倉町細谷字御殿東</t>
  </si>
  <si>
    <t>四倉町細谷字蒲沼</t>
  </si>
  <si>
    <t>四倉町細谷字水俣</t>
  </si>
  <si>
    <t>四倉町細谷字御殿</t>
  </si>
  <si>
    <t>四倉町細谷字胎月前</t>
  </si>
  <si>
    <t>四倉町細谷字菖蒲谷地</t>
  </si>
  <si>
    <t>四倉町細谷字北江添</t>
  </si>
  <si>
    <t>四倉町細谷字胎月原</t>
  </si>
  <si>
    <t>四倉町細谷字日渡</t>
  </si>
  <si>
    <t>四倉町細谷字小橋前</t>
  </si>
  <si>
    <t>四倉町細谷字江向</t>
  </si>
  <si>
    <t>四倉町細谷字細谷前</t>
  </si>
  <si>
    <t>四倉町細谷字馬場</t>
  </si>
  <si>
    <t>四倉町細谷字大久保</t>
  </si>
  <si>
    <t>四倉町細谷字御厩</t>
  </si>
  <si>
    <t>四倉町細谷字荒町</t>
  </si>
  <si>
    <t>四倉町細谷字民野町</t>
  </si>
  <si>
    <t>四倉町細谷字大江下</t>
  </si>
  <si>
    <t>四倉町細谷字弁天前</t>
  </si>
  <si>
    <t>（四倉町大森）</t>
  </si>
  <si>
    <t>四倉町大森字原</t>
  </si>
  <si>
    <t>四倉町大森字民野町</t>
  </si>
  <si>
    <t>四倉町大森字百目木</t>
  </si>
  <si>
    <t>四倉町大森字岸前</t>
  </si>
  <si>
    <t>四倉町大森字高野</t>
  </si>
  <si>
    <t>四倉町大森字館</t>
  </si>
  <si>
    <t>四倉町大森字上</t>
  </si>
  <si>
    <t>四倉町大森字女房作</t>
  </si>
  <si>
    <t>四倉町大森字八堀</t>
  </si>
  <si>
    <t>（四倉町狐塚）</t>
  </si>
  <si>
    <t>四倉町狐塚字高野堀</t>
  </si>
  <si>
    <t>四倉町狐塚字沼田</t>
  </si>
  <si>
    <t>四倉町狐塚字西原</t>
  </si>
  <si>
    <t>四倉町狐塚字弁天原</t>
  </si>
  <si>
    <t>四倉町狐塚字川田</t>
  </si>
  <si>
    <t>四倉町狐塚字小橋</t>
  </si>
  <si>
    <t>四倉町狐塚字東原</t>
  </si>
  <si>
    <t>四倉町狐塚字古川</t>
  </si>
  <si>
    <t>四倉町狐塚字松橋</t>
  </si>
  <si>
    <t>四倉町狐塚字雨田</t>
  </si>
  <si>
    <t>四倉町狐塚字蟹内</t>
  </si>
  <si>
    <t>四倉町狐塚字東</t>
  </si>
  <si>
    <t>四倉町狐塚字前原</t>
  </si>
  <si>
    <t>四倉町狐塚字出口</t>
  </si>
  <si>
    <t>四倉町狐塚字八合</t>
  </si>
  <si>
    <t>四倉町狐塚字鎌神</t>
  </si>
  <si>
    <t>（四倉町名木）</t>
  </si>
  <si>
    <t>四倉町名木字堀合</t>
  </si>
  <si>
    <t>四倉町名木字五反田</t>
  </si>
  <si>
    <t>四倉町名木字大仁田</t>
  </si>
  <si>
    <t>四倉町名木字宮ノ前</t>
  </si>
  <si>
    <t>四倉町名木字榎坪</t>
  </si>
  <si>
    <t>四倉町名木字道下</t>
  </si>
  <si>
    <t>四倉町名木字前田</t>
  </si>
  <si>
    <t>四倉町名木字荒神下</t>
  </si>
  <si>
    <t>四倉町名木字仲ノ内</t>
  </si>
  <si>
    <t>四倉町名木字宮ノ脇</t>
  </si>
  <si>
    <t>四倉町名木字葱作</t>
  </si>
  <si>
    <t>（四倉町長友）</t>
  </si>
  <si>
    <t>四倉町長友字作樋口</t>
  </si>
  <si>
    <t>四倉町長友字古屋敷</t>
  </si>
  <si>
    <t>四倉町長友字構江</t>
  </si>
  <si>
    <t>四倉町長友字大宮作</t>
  </si>
  <si>
    <t>四倉町長友字済戸</t>
  </si>
  <si>
    <t>四倉町長友字磯田</t>
  </si>
  <si>
    <t>四倉町長友字大町</t>
  </si>
  <si>
    <t>四倉町長友字七反田</t>
  </si>
  <si>
    <t>四倉町長友字町田</t>
  </si>
  <si>
    <t>四倉町長友字霞田</t>
  </si>
  <si>
    <t>四倉町長友字五反田</t>
  </si>
  <si>
    <t>四倉町長友字壱町田</t>
  </si>
  <si>
    <t>四倉町長友字四反田</t>
  </si>
  <si>
    <t>四倉町長友字宮ノ前</t>
  </si>
  <si>
    <t>（四倉町戸田）</t>
  </si>
  <si>
    <t>四倉町戸田字古川</t>
  </si>
  <si>
    <t>四倉町戸田字倉之町</t>
  </si>
  <si>
    <t>四倉町戸田字南高柳</t>
  </si>
  <si>
    <t>四倉町戸田字堰原</t>
  </si>
  <si>
    <t>四倉町戸田字平治郎前</t>
  </si>
  <si>
    <t>四倉町戸田字箒作</t>
  </si>
  <si>
    <t>四倉町戸田字蛭田</t>
  </si>
  <si>
    <t>四倉町戸田字浮島</t>
  </si>
  <si>
    <t>四倉町戸田字北ノ作</t>
  </si>
  <si>
    <t>四倉町戸田字馬場</t>
  </si>
  <si>
    <t>四倉町戸田字仲作</t>
  </si>
  <si>
    <t>四倉町戸田字稲荷作</t>
  </si>
  <si>
    <t>四倉町戸田字北高柳</t>
  </si>
  <si>
    <t>四倉町戸田字川子田</t>
  </si>
  <si>
    <t>四倉町戸田字水押</t>
  </si>
  <si>
    <t>（四倉町白岩）</t>
  </si>
  <si>
    <t>四倉町白岩字嘉蔵坊</t>
  </si>
  <si>
    <t>四倉町白岩字壱丁田</t>
  </si>
  <si>
    <t>四倉町白岩字立町</t>
  </si>
  <si>
    <t>四倉町白岩字八反田</t>
  </si>
  <si>
    <t>四倉町白岩字沼ノ作</t>
  </si>
  <si>
    <t>四倉町白岩字宮ノ前</t>
  </si>
  <si>
    <t>四倉町白岩字導上寺</t>
  </si>
  <si>
    <t>四倉町白岩字上大作</t>
  </si>
  <si>
    <t>四倉町白岩字金波</t>
  </si>
  <si>
    <t>四倉町白岩字大師内</t>
  </si>
  <si>
    <t>四倉町白岩字中ノ内</t>
  </si>
  <si>
    <t>四倉町白岩字戸ノ内</t>
  </si>
  <si>
    <t>四倉町白岩字堀ノ内</t>
  </si>
  <si>
    <t>四倉町白岩字北ノ作</t>
  </si>
  <si>
    <t>四倉町白岩字保木田</t>
  </si>
  <si>
    <t>（四倉町中島）</t>
  </si>
  <si>
    <t>四倉町中島字三反田</t>
  </si>
  <si>
    <t>四倉町中島字中島</t>
  </si>
  <si>
    <t>四倉町中島字反町</t>
  </si>
  <si>
    <t>四倉町中島字六重代</t>
  </si>
  <si>
    <t>（四倉町玉山）</t>
  </si>
  <si>
    <t>四倉町玉山字砂子田</t>
  </si>
  <si>
    <t>四倉町玉山字大門前</t>
  </si>
  <si>
    <t>四倉町玉山字杉内</t>
  </si>
  <si>
    <t>四倉町玉山字林崎</t>
  </si>
  <si>
    <t>四倉町玉山字牧ノ下</t>
  </si>
  <si>
    <t>四倉町玉山字宿</t>
  </si>
  <si>
    <t>四倉町玉山字御城</t>
  </si>
  <si>
    <t>四倉町玉山字星作</t>
  </si>
  <si>
    <t>四倉町玉山字戸ノ内</t>
  </si>
  <si>
    <t>四倉町玉山字森内</t>
  </si>
  <si>
    <t>四倉町玉山字宇ノ淵</t>
  </si>
  <si>
    <t>四倉町玉山字門馬前</t>
  </si>
  <si>
    <t>四倉町玉山字宮ノ脇</t>
  </si>
  <si>
    <t>四倉町玉山字屋敷前</t>
  </si>
  <si>
    <t>四倉町玉山字湯ノ口</t>
  </si>
  <si>
    <t>四倉町玉山字炭釜</t>
  </si>
  <si>
    <t>四倉町玉山字原田内</t>
  </si>
  <si>
    <t>四倉町玉山字勝倉</t>
  </si>
  <si>
    <t>四倉町玉山字南作</t>
  </si>
  <si>
    <t>四倉町玉山字作</t>
  </si>
  <si>
    <t>（四倉町山田小湊）</t>
  </si>
  <si>
    <t>四倉町山田小湊字方礼</t>
  </si>
  <si>
    <t>四倉町山田小湊字直出</t>
  </si>
  <si>
    <t>四倉町山田小湊字馬上</t>
  </si>
  <si>
    <t>四倉町山田小湊字唐橋</t>
  </si>
  <si>
    <t>四倉町山田小湊字小湊</t>
  </si>
  <si>
    <t>四倉町山田小湊字山田</t>
  </si>
  <si>
    <t>四倉町山田小湊字暮坪</t>
  </si>
  <si>
    <t>四倉町山田小湊字塙</t>
  </si>
  <si>
    <t>四倉町山田小湊字反沼</t>
  </si>
  <si>
    <t>（四倉町薬王寺）</t>
  </si>
  <si>
    <t>四倉町薬王寺字高玉</t>
  </si>
  <si>
    <t>四倉町薬王寺字粟刈沢</t>
  </si>
  <si>
    <t>四倉町薬王寺字塙</t>
  </si>
  <si>
    <t>四倉町薬王寺字玉広</t>
  </si>
  <si>
    <t>四倉町薬王寺字上川原</t>
  </si>
  <si>
    <t>（四倉町下柳生）</t>
  </si>
  <si>
    <t>四倉町下柳生字宮下</t>
  </si>
  <si>
    <t>四倉町下柳生字井戸ノ上</t>
  </si>
  <si>
    <t>四倉町下柳生字右近田</t>
  </si>
  <si>
    <t>四倉町下柳生字熊ノ御嶽</t>
  </si>
  <si>
    <t>（四倉町上柳生）</t>
  </si>
  <si>
    <t>四倉町上柳生字宮下</t>
  </si>
  <si>
    <t>四倉町上柳生字沖ノ宮</t>
  </si>
  <si>
    <t>四倉町上柳生字中山</t>
  </si>
  <si>
    <t>四倉町上柳生字安手口</t>
  </si>
  <si>
    <t>（四倉町駒込）</t>
  </si>
  <si>
    <t>四倉町駒込字榎町</t>
  </si>
  <si>
    <t>四倉町駒込字川ノ入</t>
  </si>
  <si>
    <t>四倉町駒込字棚橋</t>
  </si>
  <si>
    <t>四倉町駒込字清風野</t>
  </si>
  <si>
    <t>四倉町駒込字空地</t>
  </si>
  <si>
    <t>四倉町駒込字中平</t>
  </si>
  <si>
    <t>四倉町駒込字久原</t>
  </si>
  <si>
    <t>四倉町駒込字馬場</t>
  </si>
  <si>
    <t>四倉町駒込字戸沢</t>
  </si>
  <si>
    <t>四倉町駒込字広畑</t>
  </si>
  <si>
    <t>四倉町駒込字大明神</t>
  </si>
  <si>
    <t>四倉町駒込字大久保</t>
  </si>
  <si>
    <t>四倉町駒込字向山</t>
  </si>
  <si>
    <t>四倉町駒込字山崎</t>
  </si>
  <si>
    <t>四倉町駒込字椚</t>
  </si>
  <si>
    <t>四倉町駒込字高垣</t>
  </si>
  <si>
    <t>四倉町駒込字上ノ内</t>
  </si>
  <si>
    <t>四倉町駒込字久保</t>
  </si>
  <si>
    <t>（四倉町八茎）</t>
  </si>
  <si>
    <t>四倉町八茎字中丸</t>
  </si>
  <si>
    <t>四倉町八茎字田端</t>
  </si>
  <si>
    <t>四倉町八茎字沼ノ原</t>
  </si>
  <si>
    <t>四倉町八茎字籏落</t>
  </si>
  <si>
    <t>四倉町八茎字紫竹</t>
  </si>
  <si>
    <t>四倉町八茎字上手</t>
  </si>
  <si>
    <t>四倉町八茎字堀ノ内</t>
  </si>
  <si>
    <t>四倉町八茎字脇ノ草</t>
  </si>
  <si>
    <t>四倉町八茎字片倉</t>
  </si>
  <si>
    <t>（四倉町上岡）</t>
  </si>
  <si>
    <t>四倉町上岡字山ノ神</t>
  </si>
  <si>
    <t>四倉町上岡字横屋</t>
  </si>
  <si>
    <t>四倉町上岡字宮下</t>
  </si>
  <si>
    <t>四倉町上岡字大山</t>
  </si>
  <si>
    <t>遠野地区計</t>
    <rPh sb="0" eb="2">
      <t>トオノ</t>
    </rPh>
    <rPh sb="2" eb="3">
      <t>チ</t>
    </rPh>
    <rPh sb="3" eb="4">
      <t>ク</t>
    </rPh>
    <rPh sb="4" eb="5">
      <t>ケイ</t>
    </rPh>
    <phoneticPr fontId="27"/>
  </si>
  <si>
    <t>（遠野町深山田）</t>
  </si>
  <si>
    <t>遠野町深山田字小石平</t>
  </si>
  <si>
    <t>遠野町深山田字新田</t>
  </si>
  <si>
    <t>遠野町深山田字仲川原</t>
  </si>
  <si>
    <t>遠野町深山田字山王田</t>
  </si>
  <si>
    <t>遠野町深山田字寺ノ代</t>
  </si>
  <si>
    <t>遠野町深山田字桐ノ平</t>
  </si>
  <si>
    <t>遠野町深山田字富岡</t>
  </si>
  <si>
    <t>遠野町深山田字平城地</t>
  </si>
  <si>
    <t>遠野町深山田字狩野</t>
  </si>
  <si>
    <t>遠野町深山田字鷹ノ巣</t>
  </si>
  <si>
    <t>遠野町深山田字内ノ草</t>
  </si>
  <si>
    <t>遠野町深山田字仲内</t>
  </si>
  <si>
    <t>遠野町深山田字小山</t>
  </si>
  <si>
    <t>遠野町深山田字目少地</t>
  </si>
  <si>
    <t>遠野町深山田字稲荷林</t>
  </si>
  <si>
    <t>遠野町深山田字山ノ根</t>
  </si>
  <si>
    <t>遠野町深山田字篠ノ脇</t>
  </si>
  <si>
    <t>遠野町深山田字福井</t>
  </si>
  <si>
    <t>遠野町深山田字洞沢</t>
  </si>
  <si>
    <t>遠野町深山田字沢繋</t>
  </si>
  <si>
    <t>遠野町深山田字釜ノ前</t>
  </si>
  <si>
    <t>遠野町深山田字折部前</t>
  </si>
  <si>
    <t>遠野町深山田字和当</t>
  </si>
  <si>
    <t>遠野町深山田字大林</t>
  </si>
  <si>
    <t>遠野町深山田字川堀</t>
  </si>
  <si>
    <t>遠野町深山田字原前</t>
  </si>
  <si>
    <t>（遠野町上遠野）</t>
  </si>
  <si>
    <t>遠野町上遠野字若宮</t>
  </si>
  <si>
    <t>遠野町上遠野字沢繋</t>
  </si>
  <si>
    <t>遠野町上遠野字前山</t>
  </si>
  <si>
    <t>遠野町上遠野字寺戸</t>
  </si>
  <si>
    <t>遠野町上遠野字小淵</t>
  </si>
  <si>
    <t>遠野町上遠野字原前</t>
  </si>
  <si>
    <t>遠野町上遠野字大黒山</t>
  </si>
  <si>
    <t>遠野町上遠野字中ノ町</t>
  </si>
  <si>
    <t>遠野町上遠野字土橋</t>
  </si>
  <si>
    <t>遠野町上遠野字風呂脇</t>
  </si>
  <si>
    <t>遠野町上遠野字根小屋</t>
  </si>
  <si>
    <t>遠野町上遠野字堀切</t>
  </si>
  <si>
    <t>遠野町上遠野字本町</t>
  </si>
  <si>
    <t>遠野町上遠野字西町</t>
  </si>
  <si>
    <t>遠野町上遠野字白幡</t>
  </si>
  <si>
    <t>遠野町上遠野字川張</t>
  </si>
  <si>
    <t>遠野町上遠野字猫塚</t>
  </si>
  <si>
    <t>遠野町上遠野字赤坂</t>
  </si>
  <si>
    <t>遠野町上遠野字太田</t>
  </si>
  <si>
    <t>遠野町上遠野字久保作</t>
  </si>
  <si>
    <t>遠野町上遠野字西大沢</t>
  </si>
  <si>
    <t>遠野町上遠野字鍛治屋作</t>
  </si>
  <si>
    <t>遠野町上遠野字東大沢</t>
  </si>
  <si>
    <t>遠野町上遠野字滝太洞</t>
  </si>
  <si>
    <t>（遠野町滝）</t>
  </si>
  <si>
    <t>遠野町滝字山ノ神</t>
    <rPh sb="0" eb="3">
      <t>トオノマチ</t>
    </rPh>
    <rPh sb="3" eb="4">
      <t>タキ</t>
    </rPh>
    <rPh sb="4" eb="5">
      <t>アザ</t>
    </rPh>
    <rPh sb="5" eb="6">
      <t>ヤマ</t>
    </rPh>
    <rPh sb="7" eb="8">
      <t>カミ</t>
    </rPh>
    <phoneticPr fontId="3"/>
  </si>
  <si>
    <t>遠野町滝字深山口</t>
  </si>
  <si>
    <t>遠野町滝字銅谷</t>
  </si>
  <si>
    <t>遠野町滝字北向</t>
  </si>
  <si>
    <t>遠野町滝字原田</t>
  </si>
  <si>
    <t>遠野町滝字上砂</t>
  </si>
  <si>
    <t>遠野町滝字北里保</t>
  </si>
  <si>
    <t>遠野町滝字東中山</t>
  </si>
  <si>
    <t>遠野町滝字西中山</t>
  </si>
  <si>
    <t>遠野町滝字島廻</t>
  </si>
  <si>
    <t>遠野町滝字曾ノ木</t>
  </si>
  <si>
    <t>遠野町滝字山下</t>
  </si>
  <si>
    <t>遠野町滝字城ノ内</t>
  </si>
  <si>
    <t>遠野町滝字中井</t>
  </si>
  <si>
    <t>遠野町滝字西ノ内</t>
  </si>
  <si>
    <t>遠野町滝字小久保</t>
  </si>
  <si>
    <t>遠野町滝字馬場前</t>
  </si>
  <si>
    <t>遠野町滝字おもて</t>
  </si>
  <si>
    <t>遠野町滝字芦ノ草</t>
  </si>
  <si>
    <t>遠野町滝字房林</t>
  </si>
  <si>
    <t>遠野町滝字洞坂</t>
  </si>
  <si>
    <t>遠野町滝字釜ノ沢</t>
  </si>
  <si>
    <t>遠野町滝字柿ノ沢</t>
  </si>
  <si>
    <t>遠野町滝字椿坊</t>
  </si>
  <si>
    <t>遠野町滝字山崎</t>
  </si>
  <si>
    <t>遠野町滝字鍛冶内</t>
  </si>
  <si>
    <t>遠野町滝字順坂</t>
  </si>
  <si>
    <t>遠野町滝字峰岸</t>
  </si>
  <si>
    <t>遠野町滝字新川原</t>
  </si>
  <si>
    <t>遠野町滝字川原</t>
  </si>
  <si>
    <t>遠野町滝字上川原</t>
  </si>
  <si>
    <t>遠野町滝字堂知</t>
  </si>
  <si>
    <t>遠野町滝字表</t>
  </si>
  <si>
    <t>遠野町滝字曾利田</t>
  </si>
  <si>
    <t>遠野町滝字神ノ内</t>
  </si>
  <si>
    <t>遠野町滝字新アタ</t>
  </si>
  <si>
    <t>遠野町滝字野々志戸</t>
  </si>
  <si>
    <t>遠野町滝字申田</t>
  </si>
  <si>
    <t>遠野町滝字内城</t>
  </si>
  <si>
    <t>遠野町滝字女ノ沢</t>
  </si>
  <si>
    <t>遠野町滝字才ノ神</t>
  </si>
  <si>
    <t>（遠野町根岸）</t>
  </si>
  <si>
    <t>遠野町根岸字大反田</t>
  </si>
  <si>
    <t>遠野町根岸字塚ノ内</t>
  </si>
  <si>
    <t>遠野町根岸字下根岸</t>
  </si>
  <si>
    <t>遠野町根岸字風木坂</t>
  </si>
  <si>
    <t>遠野町根岸字西山</t>
  </si>
  <si>
    <t>遠野町根岸字鴻ノ目</t>
  </si>
  <si>
    <t>遠野町根岸字橋場</t>
  </si>
  <si>
    <t>遠野町根岸字石田</t>
  </si>
  <si>
    <t>遠野町根岸字白幡</t>
  </si>
  <si>
    <t>遠野町根岸字横道</t>
  </si>
  <si>
    <t>遠野町根岸字畑</t>
  </si>
  <si>
    <t>遠野町根岸字小藪</t>
  </si>
  <si>
    <t>遠野町根岸字中妻</t>
  </si>
  <si>
    <t>遠野町根岸字川畑</t>
  </si>
  <si>
    <t>遠野町根岸字成沢</t>
  </si>
  <si>
    <t>（遠野町上根本）</t>
  </si>
  <si>
    <t>遠野町上根本字中内</t>
  </si>
  <si>
    <t>遠野町上根本字根本</t>
  </si>
  <si>
    <t>遠野町上根本字早川</t>
  </si>
  <si>
    <t>遠野町上根本字川畑</t>
  </si>
  <si>
    <t>遠野町上根本字白坂</t>
  </si>
  <si>
    <t>遠野町上根本字上原田</t>
  </si>
  <si>
    <t>遠野町上根本字荒神平</t>
  </si>
  <si>
    <t>遠野町上根本字表</t>
  </si>
  <si>
    <t>遠野町上根本字小谷</t>
  </si>
  <si>
    <t>遠野町上根本字豆田</t>
  </si>
  <si>
    <t>遠野町上根本字下原田</t>
  </si>
  <si>
    <t>遠野町上根本字大師堂</t>
  </si>
  <si>
    <t>遠野町上根本字神会</t>
  </si>
  <si>
    <t>遠野町上根本字鹿野</t>
  </si>
  <si>
    <t>遠野町上根本字下戸内</t>
  </si>
  <si>
    <t>遠野町上根本字坂下</t>
  </si>
  <si>
    <t>遠野町上根本字岩崎</t>
  </si>
  <si>
    <t>遠野町上根本字矢本</t>
  </si>
  <si>
    <t>遠野町上根本字堂ノ越</t>
  </si>
  <si>
    <t>遠野町上根本字折松</t>
  </si>
  <si>
    <t>遠野町上根本字冷水</t>
  </si>
  <si>
    <t>遠野町上根本字前田</t>
  </si>
  <si>
    <t>遠野町上根本字清水</t>
  </si>
  <si>
    <t>遠野町上根本字塩ノ塚</t>
  </si>
  <si>
    <t>（遠野町入遠野）</t>
  </si>
  <si>
    <t>遠野町入遠野字東山</t>
  </si>
  <si>
    <t>遠野町入遠野字弁平</t>
  </si>
  <si>
    <t>遠野町入遠野字前田</t>
  </si>
  <si>
    <t>遠野町入遠野字関屋</t>
  </si>
  <si>
    <t>遠野町入遠野字大多田</t>
  </si>
  <si>
    <t>遠野町入遠野字天王</t>
  </si>
  <si>
    <t>遠野町入遠野字中野</t>
  </si>
  <si>
    <t>遠野町入遠野字官沢</t>
  </si>
  <si>
    <t>遠野町入遠野字白鳥</t>
  </si>
  <si>
    <t>遠野町入遠野字久保目</t>
  </si>
  <si>
    <t>遠野町入遠野字貝那夫</t>
  </si>
  <si>
    <t>遠野町入遠野字後台</t>
  </si>
  <si>
    <t>遠野町入遠野字中上</t>
  </si>
  <si>
    <t>遠野町入遠野字南</t>
  </si>
  <si>
    <t>遠野町入遠野字田子内</t>
  </si>
  <si>
    <t>遠野町入遠野字越台</t>
  </si>
  <si>
    <t>遠野町入遠野字諏訪</t>
  </si>
  <si>
    <t>遠野町入遠野字有実</t>
  </si>
  <si>
    <t>遠野町入遠野字中妻</t>
  </si>
  <si>
    <t>遠野町入遠野字綱木</t>
  </si>
  <si>
    <t>遠野町入遠野字羽黒</t>
  </si>
  <si>
    <t>遠野町入遠野字暖家</t>
  </si>
  <si>
    <t>遠野町入遠野字中ノ内</t>
  </si>
  <si>
    <t>遠野町入遠野字平口</t>
  </si>
  <si>
    <t>遠野町入遠野字四条内</t>
  </si>
  <si>
    <t>遠野町入遠野字作</t>
  </si>
  <si>
    <t>遠野町入遠野字落合</t>
  </si>
  <si>
    <t>（遠野町大平）</t>
  </si>
  <si>
    <t>遠野町大平字植木田</t>
  </si>
  <si>
    <t>遠野町大平字清道</t>
  </si>
  <si>
    <t>遠野町大平字物見岡</t>
  </si>
  <si>
    <t>遠野町大平字堀ノ内</t>
  </si>
  <si>
    <t>遠野町大平字五反田</t>
  </si>
  <si>
    <t>遠野町大平字曲藤</t>
  </si>
  <si>
    <t>遠野町大平字細畑</t>
  </si>
  <si>
    <t>遠野町大平字上中根</t>
  </si>
  <si>
    <t>遠野町大平字下中根</t>
  </si>
  <si>
    <t>遠野町大平字皿貝</t>
  </si>
  <si>
    <t>遠野町大平字石畑</t>
  </si>
  <si>
    <t>遠野町大平字美古</t>
  </si>
  <si>
    <t>小川地区計</t>
    <rPh sb="0" eb="1">
      <t>ショウ</t>
    </rPh>
    <rPh sb="1" eb="2">
      <t>カワ</t>
    </rPh>
    <rPh sb="2" eb="3">
      <t>チ</t>
    </rPh>
    <rPh sb="3" eb="4">
      <t>ク</t>
    </rPh>
    <rPh sb="4" eb="5">
      <t>ケイ</t>
    </rPh>
    <phoneticPr fontId="27"/>
  </si>
  <si>
    <t>（小川町下小川）</t>
  </si>
  <si>
    <t>小川町下小川字台</t>
  </si>
  <si>
    <t>小川町下小川字味噌野</t>
  </si>
  <si>
    <t>小川町下小川字本山</t>
  </si>
  <si>
    <t>小川町下小川字宮田</t>
  </si>
  <si>
    <t>小川町下小川字梅ノ作</t>
  </si>
  <si>
    <t>小川町下小川字前原</t>
  </si>
  <si>
    <t>小川町下小川字寺内</t>
  </si>
  <si>
    <t>小川町下小川字八幡林</t>
  </si>
  <si>
    <t>小川町下小川字広畑</t>
  </si>
  <si>
    <t>小川町下小川字中柴</t>
  </si>
  <si>
    <t>小川町下小川字上ノ台</t>
  </si>
  <si>
    <t>（小川町関場）</t>
  </si>
  <si>
    <t>小川町関場字宿</t>
  </si>
  <si>
    <t>小川町関場字前田</t>
  </si>
  <si>
    <t>小川町関場字川原</t>
  </si>
  <si>
    <t>小川町関場字高垣</t>
  </si>
  <si>
    <t>（小川町上平）</t>
  </si>
  <si>
    <t>小川町上平字光平</t>
  </si>
  <si>
    <t>小川町上平字下平</t>
  </si>
  <si>
    <t>小川町上平字中平</t>
  </si>
  <si>
    <t>小川町上平字祝作</t>
  </si>
  <si>
    <t>小川町上平字熊ノ前</t>
  </si>
  <si>
    <t>小川町上平字堤ノ作</t>
  </si>
  <si>
    <t>小川町上平字上平</t>
  </si>
  <si>
    <t>小川町上平字前田</t>
  </si>
  <si>
    <t>小川町上平字中島</t>
  </si>
  <si>
    <t>小川町上平字竹ノ内</t>
  </si>
  <si>
    <t>小川町上平字清水</t>
  </si>
  <si>
    <t>小川町上平字以後内</t>
  </si>
  <si>
    <t>小川町上平字前田原</t>
  </si>
  <si>
    <t>小川町上平字六反田</t>
  </si>
  <si>
    <t>小川町上平字田之尻</t>
  </si>
  <si>
    <t>小川町上平字赤沼</t>
  </si>
  <si>
    <t>（小川町柴原）</t>
  </si>
  <si>
    <t>小川町柴原字宮沢</t>
  </si>
  <si>
    <t>小川町柴原字茶畠</t>
  </si>
  <si>
    <t>小川町柴原字宮ノ前</t>
  </si>
  <si>
    <t>小川町柴原字宮脇</t>
  </si>
  <si>
    <t>小川町柴原字一ツ橋</t>
  </si>
  <si>
    <t>小川町柴原字金堀</t>
  </si>
  <si>
    <t>小川町柴原字大社</t>
  </si>
  <si>
    <t>小川町柴原字水貫</t>
  </si>
  <si>
    <t>小川町柴原字中ノ沢</t>
  </si>
  <si>
    <t>小川町柴原字館下</t>
  </si>
  <si>
    <t>小川町柴原字岩下</t>
  </si>
  <si>
    <t>小川町柴原字入ノ内</t>
  </si>
  <si>
    <t>小川町柴原字永久保</t>
  </si>
  <si>
    <t>小川町柴原字後沢</t>
  </si>
  <si>
    <t>小川町柴原字桐ケ岡</t>
  </si>
  <si>
    <t>小川町柴原字二ツ森</t>
  </si>
  <si>
    <t>小川町柴原字落下</t>
  </si>
  <si>
    <t>小川町柴原字粟畠</t>
  </si>
  <si>
    <t>小川町柴原字萱苅平</t>
  </si>
  <si>
    <t>小川町柴原字五平久保</t>
  </si>
  <si>
    <t>小川町柴原字谷下</t>
  </si>
  <si>
    <t>（小川町福岡）</t>
  </si>
  <si>
    <t>小川町福岡字上ノ山</t>
  </si>
  <si>
    <t>小川町福岡字飯森</t>
  </si>
  <si>
    <t>小川町福岡字道下</t>
  </si>
  <si>
    <t>小川町福岡字上中平</t>
  </si>
  <si>
    <t>小川町福岡字喜平後</t>
  </si>
  <si>
    <t>小川町福岡字大坪</t>
  </si>
  <si>
    <t>小川町福岡字カロフ</t>
  </si>
  <si>
    <t>小川町福岡字釜下</t>
  </si>
  <si>
    <t>小川町福岡字山根</t>
  </si>
  <si>
    <t>（小川町上小川）</t>
  </si>
  <si>
    <t>小川町上小川字松塚</t>
  </si>
  <si>
    <t>小川町上小川字草倉沢</t>
  </si>
  <si>
    <t>小川町上小川字大坂</t>
  </si>
  <si>
    <t>小川町上小川字石柄平</t>
  </si>
  <si>
    <t>小川町上小川字堂付平</t>
  </si>
  <si>
    <t>小川町上小川字作り沢</t>
  </si>
  <si>
    <t>小川町上小川字後原</t>
  </si>
  <si>
    <t>小川町上小川字北赤沼</t>
  </si>
  <si>
    <t>小川町上小川字赤沼</t>
  </si>
  <si>
    <t>小川町上小川字石橋</t>
  </si>
  <si>
    <t>小川町上小川字植ノ内</t>
  </si>
  <si>
    <t>小川町上小川字風呂前</t>
  </si>
  <si>
    <t>小川町上小川字伊吾内</t>
  </si>
  <si>
    <t>小川町上小川字引草</t>
  </si>
  <si>
    <t>小川町上小川字表</t>
  </si>
  <si>
    <t>小川町上小川字御堂</t>
  </si>
  <si>
    <t>小川町上小川字下广門</t>
  </si>
  <si>
    <t>小川町上小川字川原</t>
  </si>
  <si>
    <t>小川町上小川字峰岸</t>
  </si>
  <si>
    <t>小川町上小川字入生田</t>
  </si>
  <si>
    <t>小川町上小川字彦太郎内</t>
  </si>
  <si>
    <t>小川町上小川字石保町</t>
  </si>
  <si>
    <t>小川町上小川字空木</t>
  </si>
  <si>
    <t>小川町上小川字和具</t>
  </si>
  <si>
    <t>小川町上小川字中川原</t>
  </si>
  <si>
    <t>小川町上小川字片石田</t>
  </si>
  <si>
    <t>小川町上小川字川古屋</t>
  </si>
  <si>
    <t>小川町上小川字加路</t>
  </si>
  <si>
    <t>小川町上小川字高谷地</t>
  </si>
  <si>
    <t>小川町上小川字高崎</t>
  </si>
  <si>
    <t>小川町上小川字香後</t>
  </si>
  <si>
    <t>小川町上小川字釜ノ平</t>
  </si>
  <si>
    <t>小川町上小川字川向</t>
  </si>
  <si>
    <t>小川町上小川字横川前</t>
  </si>
  <si>
    <t>小川町上小川字木風木</t>
  </si>
  <si>
    <t>小川町上小川字湯ノ沢</t>
  </si>
  <si>
    <t>小川町上小川字細石赤坂</t>
  </si>
  <si>
    <t>小川町上小川字曲萱</t>
  </si>
  <si>
    <t>小川町上小川字床屋沢</t>
  </si>
  <si>
    <t>小川町上小川字好古</t>
  </si>
  <si>
    <t>小川町上小川字根本</t>
  </si>
  <si>
    <t>小川町上小川字畑ノ作</t>
  </si>
  <si>
    <t>小川町上小川字横川</t>
  </si>
  <si>
    <t>小川町上小川字猪小屋</t>
  </si>
  <si>
    <t>小川町上小川字茱莄平</t>
  </si>
  <si>
    <t>小川町上小川字内倉</t>
  </si>
  <si>
    <t>小川町上小川字沼</t>
  </si>
  <si>
    <t>小川町上小川字中戸渡</t>
  </si>
  <si>
    <t>小川町上小川字下戸渡</t>
  </si>
  <si>
    <t>小川町上小川字上戸渡</t>
  </si>
  <si>
    <t>小川町上小川字江田</t>
  </si>
  <si>
    <t>小川町上小川字道下</t>
  </si>
  <si>
    <t>小川町上小川字山神前</t>
  </si>
  <si>
    <t>小川町上小川字椚平</t>
  </si>
  <si>
    <t>小川町上小川字牛小川</t>
  </si>
  <si>
    <t>小川町上小川字川上</t>
  </si>
  <si>
    <t>（小川町塩田）</t>
  </si>
  <si>
    <t>小川町塩田字江田</t>
  </si>
  <si>
    <t>小川町塩田字畑苅</t>
  </si>
  <si>
    <t>小川町塩田字塩沢</t>
  </si>
  <si>
    <t>小川町塩田字尾ノ内</t>
  </si>
  <si>
    <t>小川町塩田字平石</t>
  </si>
  <si>
    <t>小川町塩田字荷付石</t>
  </si>
  <si>
    <t>小川町塩田字大畑</t>
  </si>
  <si>
    <t>小川町塩田字北前</t>
  </si>
  <si>
    <t>小川町塩田字平畑</t>
  </si>
  <si>
    <t>小川町塩田字上ノ前</t>
  </si>
  <si>
    <t>小川町塩田字平前</t>
  </si>
  <si>
    <t>小川町塩田字北沢</t>
  </si>
  <si>
    <t>小川町塩田字中島</t>
  </si>
  <si>
    <t>小川町塩田字間門</t>
  </si>
  <si>
    <t>小川町塩田字南</t>
  </si>
  <si>
    <t>小川町塩田字宮ノ後</t>
  </si>
  <si>
    <t>小川町塩田字手ノ倉</t>
  </si>
  <si>
    <t>小川町塩田字堀口</t>
  </si>
  <si>
    <t>（小川町高萩）</t>
  </si>
  <si>
    <t>小川町高萩字手ノ倉</t>
  </si>
  <si>
    <t>小川町高萩字山ノ入</t>
  </si>
  <si>
    <t>小川町高萩字鹿野</t>
  </si>
  <si>
    <t>小川町高萩字家ノ前</t>
  </si>
  <si>
    <t>小川町高萩字前川原</t>
  </si>
  <si>
    <t>小川町高萩字上代</t>
  </si>
  <si>
    <t>小川町高萩字下川原</t>
  </si>
  <si>
    <t>小川町高萩字小路尻</t>
  </si>
  <si>
    <t>小川町高萩字下代</t>
  </si>
  <si>
    <t>小川町高萩字江添</t>
  </si>
  <si>
    <t>小川町高萩字上川原</t>
  </si>
  <si>
    <t>（小川町三島）</t>
  </si>
  <si>
    <t>小川町三島字上川原</t>
  </si>
  <si>
    <t>小川町三島字後川原</t>
  </si>
  <si>
    <t>小川町三島字仲屋敷</t>
  </si>
  <si>
    <t>小川町三島字瀬棚</t>
  </si>
  <si>
    <t>（小川町西小川）</t>
  </si>
  <si>
    <t>小川町西小川字小玉</t>
  </si>
  <si>
    <t>小川町西小川字下野地</t>
  </si>
  <si>
    <t>小川町西小川字上ノ原</t>
  </si>
  <si>
    <t>小川町西小川字中野地</t>
  </si>
  <si>
    <t>小川町西小川字平久田</t>
  </si>
  <si>
    <t>小川町西小川字上野地</t>
  </si>
  <si>
    <t>小川町西小川字中川原</t>
  </si>
  <si>
    <t>小川町西小川字小橋</t>
  </si>
  <si>
    <t>小川町西小川字淵沢</t>
  </si>
  <si>
    <t>小川町西小川字五郎兵衛釜</t>
  </si>
  <si>
    <t>小川町西小川字北石堂</t>
  </si>
  <si>
    <t>小川町西小川字塩ノ萱</t>
  </si>
  <si>
    <t>小川町西小川字沢ノ釜</t>
  </si>
  <si>
    <t>小川町西小川字山田</t>
  </si>
  <si>
    <t>小川町西小川字頭塚</t>
  </si>
  <si>
    <t>小川町西小川字カキカネ</t>
  </si>
  <si>
    <t>小川町西小川字萩家</t>
  </si>
  <si>
    <t>小川町西小川字豊田</t>
  </si>
  <si>
    <t>小川町西小川字相川</t>
  </si>
  <si>
    <t>小川町西小川字上ノ平</t>
  </si>
  <si>
    <t>小川町西小川字入屋敷</t>
  </si>
  <si>
    <t>小川町西小川字堂平</t>
  </si>
  <si>
    <t>小川町西小川字大沢田</t>
  </si>
  <si>
    <t>小川町西小川字本石堂</t>
  </si>
  <si>
    <t>小川町西小川字壤切場</t>
  </si>
  <si>
    <t>小川町西小川字葉ノ木立</t>
  </si>
  <si>
    <t>小川町西小川字猿倉</t>
  </si>
  <si>
    <t>小川町西小川字川原端</t>
  </si>
  <si>
    <t>小川町西小川字中ノ沢</t>
  </si>
  <si>
    <t>小川町西小川字田頭</t>
  </si>
  <si>
    <t>小川町西小川字沼平</t>
  </si>
  <si>
    <t>小川町西小川字上谷地</t>
  </si>
  <si>
    <t>小川町西小川字南ノ根</t>
  </si>
  <si>
    <t>小川町西小川字館</t>
  </si>
  <si>
    <t>小川町西小川字加野</t>
  </si>
  <si>
    <t>小川町西小川字下蕪田</t>
  </si>
  <si>
    <t>小川町西小川字小沼平</t>
  </si>
  <si>
    <t>小川町西小川字滝ノ作</t>
  </si>
  <si>
    <t>小川町西小川字上居合</t>
  </si>
  <si>
    <t>小川町西小川字下居合</t>
  </si>
  <si>
    <t>好間地区計</t>
    <rPh sb="0" eb="1">
      <t>コウ</t>
    </rPh>
    <rPh sb="1" eb="2">
      <t>アイダ</t>
    </rPh>
    <rPh sb="2" eb="3">
      <t>チ</t>
    </rPh>
    <rPh sb="3" eb="4">
      <t>ク</t>
    </rPh>
    <rPh sb="4" eb="5">
      <t>ケイ</t>
    </rPh>
    <phoneticPr fontId="27"/>
  </si>
  <si>
    <t>（好間町榊小屋）</t>
  </si>
  <si>
    <t>好間町榊小屋字生木葉</t>
  </si>
  <si>
    <t>好間町榊小屋字野尻</t>
  </si>
  <si>
    <t>好間町榊小屋字中根</t>
  </si>
  <si>
    <t>好間町榊小屋字迎</t>
  </si>
  <si>
    <t>好間町榊小屋字江上</t>
  </si>
  <si>
    <t>好間町榊小屋字原</t>
  </si>
  <si>
    <t>好間町榊小屋字中平</t>
  </si>
  <si>
    <t>好間町榊小屋字小畑</t>
  </si>
  <si>
    <t>（好間町大利）</t>
  </si>
  <si>
    <t>好間町大利字桃実</t>
  </si>
  <si>
    <t>好間町大利字小川崎</t>
  </si>
  <si>
    <t>好間町大利字篠登城</t>
  </si>
  <si>
    <t>好間町大利字西田</t>
  </si>
  <si>
    <t>好間町大利字戸作田</t>
  </si>
  <si>
    <t>好間町大利字向山</t>
  </si>
  <si>
    <t>好間町大利字仲田</t>
  </si>
  <si>
    <t>好間町大利字道内</t>
  </si>
  <si>
    <t>好間町大利字大利前</t>
  </si>
  <si>
    <t>好間町大利字井田木</t>
  </si>
  <si>
    <t>好間町大利字成沢</t>
  </si>
  <si>
    <t>好間町大利字表山</t>
  </si>
  <si>
    <t>（好間町北好間）</t>
  </si>
  <si>
    <t>好間町北好間字下ケ屋敷</t>
  </si>
  <si>
    <t>好間町北好間字平場</t>
  </si>
  <si>
    <t>好間町北好間字行人沢</t>
  </si>
  <si>
    <t>好間町北好間字猪ノ鼻</t>
  </si>
  <si>
    <t>好間町北好間字板木沢</t>
  </si>
  <si>
    <t>好間町北好間字堂平</t>
  </si>
  <si>
    <t>好間町北好間字椎木平</t>
  </si>
  <si>
    <t>好間町北好間字堂田</t>
  </si>
  <si>
    <t>好間町北好間字籬</t>
  </si>
  <si>
    <t>好間町北好間字寺入</t>
  </si>
  <si>
    <t>好間町北好間字源平野地</t>
  </si>
  <si>
    <t>好間町北好間字上ノ原</t>
  </si>
  <si>
    <t>好間町北好間字上ノ台</t>
  </si>
  <si>
    <t>好間町北好間字屋敷前</t>
  </si>
  <si>
    <t>好間町北好間字加古内</t>
  </si>
  <si>
    <t>好間町北好間字清水</t>
  </si>
  <si>
    <t>好間町北好間字桜下</t>
  </si>
  <si>
    <t>好間町北好間字山崎</t>
  </si>
  <si>
    <t>好間町北好間字三反田</t>
  </si>
  <si>
    <t>好間町北好間字権現堂</t>
  </si>
  <si>
    <t>好間町北好間字槐作</t>
  </si>
  <si>
    <t>好間町北好間字菊竹</t>
  </si>
  <si>
    <t>好間町北好間字上野</t>
  </si>
  <si>
    <t>好間町北好間字作田</t>
  </si>
  <si>
    <t>好間町北好間字中川原</t>
  </si>
  <si>
    <t>好間町北好間字外川原</t>
  </si>
  <si>
    <t>好間町北好間字沢小谷</t>
  </si>
  <si>
    <t>好間町北好間字独古内</t>
  </si>
  <si>
    <t>好間町北好間字下松坂</t>
  </si>
  <si>
    <t>好間町北好間字松坂</t>
  </si>
  <si>
    <t>好間町北好間字山ノ坊</t>
  </si>
  <si>
    <t>好間町北好間字北町田</t>
  </si>
  <si>
    <t>好間町北好間字向町田</t>
  </si>
  <si>
    <t>好間町北好間字南町田</t>
  </si>
  <si>
    <t>好間町北好間字小田郷</t>
  </si>
  <si>
    <t>（好間町上好間）</t>
  </si>
  <si>
    <t>好間町上好間字道成川原</t>
  </si>
  <si>
    <t>好間町上好間字大堰</t>
  </si>
  <si>
    <t>好間町上好間字今宿</t>
  </si>
  <si>
    <t>好間町上好間字内ノ草</t>
  </si>
  <si>
    <t>好間町上好間字岩穴</t>
  </si>
  <si>
    <t>好間町上好間字中川原</t>
  </si>
  <si>
    <t>好間町上好間字山ノ神</t>
  </si>
  <si>
    <t>好間町上好間字舟沢</t>
  </si>
  <si>
    <t>好間町上好間字大畑</t>
  </si>
  <si>
    <t>好間町上好間字東唐松</t>
  </si>
  <si>
    <t>好間町上好間字南唐松</t>
  </si>
  <si>
    <t>好間町上好間字沼平</t>
  </si>
  <si>
    <t>好間町上好間字田代</t>
  </si>
  <si>
    <t>好間町上好間字上野原</t>
  </si>
  <si>
    <t>好間町上好間字東</t>
  </si>
  <si>
    <t>好間町上好間字小館</t>
  </si>
  <si>
    <t>好間町上好間字空山</t>
  </si>
  <si>
    <t>好間町上好間字石田</t>
  </si>
  <si>
    <t>好間町上好間字稲荷原</t>
  </si>
  <si>
    <t>好間町上好間字南町田</t>
  </si>
  <si>
    <t>好間町上好間字北町田</t>
  </si>
  <si>
    <t>好間町上好間字新屋敷</t>
  </si>
  <si>
    <t>好間町上好間字洞</t>
  </si>
  <si>
    <t>好間町上好間字中道</t>
  </si>
  <si>
    <t>好間町上好間字山下</t>
  </si>
  <si>
    <t>好間町上好間字稲荷下</t>
  </si>
  <si>
    <t>好間町上好間字馬場西</t>
  </si>
  <si>
    <t>好間町上好間字上川原</t>
  </si>
  <si>
    <t>好間町上好間字下川原</t>
  </si>
  <si>
    <t>好間町上好間字馬場</t>
  </si>
  <si>
    <t>好間町上好間字馬場前</t>
  </si>
  <si>
    <t>好間町上好間字忽滑</t>
  </si>
  <si>
    <t>好間町上好間字岸前</t>
  </si>
  <si>
    <t>好間町上好間字岸</t>
  </si>
  <si>
    <t>（好間町中好間）</t>
  </si>
  <si>
    <t>好間町中好間字川原子</t>
  </si>
  <si>
    <t>好間町中好間字川原子作</t>
  </si>
  <si>
    <t>好間町中好間字上野原</t>
  </si>
  <si>
    <t>好間町中好間字半貫沢</t>
  </si>
  <si>
    <t>好間町中好間字六反歩</t>
  </si>
  <si>
    <t>好間町中好間字寺台</t>
  </si>
  <si>
    <t>好間町中好間字照田</t>
  </si>
  <si>
    <t>好間町中好間字石坂</t>
  </si>
  <si>
    <t>好間町中好間字鍛冶内</t>
  </si>
  <si>
    <t>好間町中好間字八反田</t>
  </si>
  <si>
    <t>好間町中好間字江添</t>
  </si>
  <si>
    <t>好間町中好間字田中</t>
  </si>
  <si>
    <t>好間町中好間字上川原</t>
  </si>
  <si>
    <t>好間町中好間字中川原</t>
  </si>
  <si>
    <t>好間町中好間字下川原</t>
  </si>
  <si>
    <t>（好間町下好間）</t>
  </si>
  <si>
    <t>好間町下好間字沼田</t>
  </si>
  <si>
    <t>好間町下好間字叶田</t>
  </si>
  <si>
    <t>好間町下好間字一町坪</t>
  </si>
  <si>
    <t>好間町下好間字向山</t>
  </si>
  <si>
    <t>好間町下好間字大館</t>
  </si>
  <si>
    <t>好間町下好間字鬼越</t>
  </si>
  <si>
    <t>好間町下好間字手倉</t>
  </si>
  <si>
    <t>好間町下好間字浦田</t>
  </si>
  <si>
    <t>好間町下好間字中島</t>
  </si>
  <si>
    <t>好間町下好間字渋井</t>
  </si>
  <si>
    <t>（好間町小谷作）</t>
  </si>
  <si>
    <t>好間町小谷作字樋口</t>
  </si>
  <si>
    <t>好間町小谷作字ヲミカト</t>
  </si>
  <si>
    <t>好間町小谷作字広畑</t>
  </si>
  <si>
    <t>好間町小谷作字小谷作</t>
  </si>
  <si>
    <t>好間町小谷作字作畑</t>
  </si>
  <si>
    <t>好間町小谷作字北向</t>
  </si>
  <si>
    <t>好間町小谷作字腰巻</t>
  </si>
  <si>
    <t>好間町小谷作字ホウシカサキ</t>
  </si>
  <si>
    <t>（好間町愛谷）</t>
  </si>
  <si>
    <t>好間町愛谷字杉内作</t>
  </si>
  <si>
    <t>好間町愛谷字堀ノ内</t>
  </si>
  <si>
    <t>好間町愛谷字花輪</t>
  </si>
  <si>
    <t>好間町愛谷字東内</t>
  </si>
  <si>
    <t>好間町愛谷字上川原</t>
  </si>
  <si>
    <t>好間町愛谷字追切</t>
  </si>
  <si>
    <t>好間町愛谷字堂ノ内</t>
  </si>
  <si>
    <t>好間町愛谷字東前</t>
  </si>
  <si>
    <t>好間町愛谷字塚ノ町</t>
  </si>
  <si>
    <t>（好間町今新田）</t>
  </si>
  <si>
    <t>好間町今新田字稲荷坪</t>
  </si>
  <si>
    <t>好間町今新田字二ノ坪</t>
  </si>
  <si>
    <t>好間町今新田字石平</t>
  </si>
  <si>
    <t>好間町今新田字姫子内</t>
  </si>
  <si>
    <t>好間町今新田字畑合</t>
  </si>
  <si>
    <t>好間町今新田字正当</t>
  </si>
  <si>
    <t>好間町今新田字宮西</t>
  </si>
  <si>
    <t>好間町今新田字宮下</t>
  </si>
  <si>
    <t>好間町今新田字入宇田</t>
  </si>
  <si>
    <t>好間町今新田字荒田坪</t>
  </si>
  <si>
    <t>好間町今新田字六十前</t>
  </si>
  <si>
    <t>好間町今新田字五反田</t>
  </si>
  <si>
    <t>好間町今新田字二枚橋</t>
  </si>
  <si>
    <t>（好間町川中子）</t>
  </si>
  <si>
    <t>好間町川中子字加賀分</t>
  </si>
  <si>
    <t>好間町川中子字八方屋</t>
  </si>
  <si>
    <t>好間町川中子字古川</t>
  </si>
  <si>
    <t>好間町川中子字関ノ上</t>
  </si>
  <si>
    <t>好間町川中子字中島</t>
  </si>
  <si>
    <t>好間町川中子字愛宕西</t>
  </si>
  <si>
    <t>好間町川中子字愛宕東</t>
  </si>
  <si>
    <t>好間町川中子字愛宕後</t>
  </si>
  <si>
    <t>好間町川中子字杉木内</t>
  </si>
  <si>
    <t>好間町川中子字竹渡戸</t>
  </si>
  <si>
    <t>好間町川中子字五ノ神</t>
  </si>
  <si>
    <t>好間町川中子字落合</t>
  </si>
  <si>
    <t>（三和町上三坂）</t>
  </si>
  <si>
    <t>三和町上三坂字芝山</t>
  </si>
  <si>
    <t>三和町上三坂字水田</t>
  </si>
  <si>
    <t>三和町上三坂字綱木</t>
  </si>
  <si>
    <t>三和町上三坂字山下</t>
  </si>
  <si>
    <t>三和町上三坂字作田</t>
  </si>
  <si>
    <t>三和町上三坂字山神前</t>
  </si>
  <si>
    <t>三和町上三坂字屋地</t>
  </si>
  <si>
    <t>三和町上三坂字中町</t>
  </si>
  <si>
    <t>三和町上三坂字児ノ内</t>
  </si>
  <si>
    <t>三和町上三坂字立町</t>
  </si>
  <si>
    <t>三和町上三坂字本町</t>
  </si>
  <si>
    <t>三和町上三坂字古事又</t>
  </si>
  <si>
    <t>（三和町中三坂）</t>
  </si>
  <si>
    <t>三和町中三坂字臼石</t>
  </si>
  <si>
    <t>三和町中三坂字四座</t>
  </si>
  <si>
    <t>三和町中三坂字石崎</t>
  </si>
  <si>
    <t>三和町中三坂字大根田</t>
  </si>
  <si>
    <t>三和町中三坂字羽生</t>
  </si>
  <si>
    <t>三和町中三坂字向</t>
  </si>
  <si>
    <t>三和町中三坂字湯ノ向</t>
  </si>
  <si>
    <t>三和町中三坂字藪窪</t>
  </si>
  <si>
    <t>三和町中三坂字田ノ入</t>
  </si>
  <si>
    <t>三和町中三坂字宮ノ下</t>
  </si>
  <si>
    <t>三和町中三坂字北ノ内</t>
  </si>
  <si>
    <t>三和町中三坂字腰巻</t>
  </si>
  <si>
    <t>三和町中三坂字根岸</t>
  </si>
  <si>
    <t>三和町中三坂字東</t>
  </si>
  <si>
    <t>三和町中三坂字湯ノ本</t>
  </si>
  <si>
    <t>三和町中三坂字寺ノ脇</t>
  </si>
  <si>
    <t>三和町中三坂字山形</t>
  </si>
  <si>
    <t>三和町中三坂字戸沢</t>
  </si>
  <si>
    <t>三和町中三坂字蛭久保</t>
  </si>
  <si>
    <t>（三和町下三坂）</t>
  </si>
  <si>
    <t>三和町下三坂字後沢</t>
  </si>
  <si>
    <t>三和町下三坂字永久保</t>
  </si>
  <si>
    <t>三和町下三坂字石会</t>
  </si>
  <si>
    <t>三和町下三坂字明戸</t>
  </si>
  <si>
    <t>三和町下三坂字仲居</t>
  </si>
  <si>
    <t>三和町下三坂字小風呂内</t>
  </si>
  <si>
    <t>三和町下三坂字向谷</t>
  </si>
  <si>
    <t>三和町下三坂字南山</t>
  </si>
  <si>
    <t>三和町下三坂字谷合</t>
  </si>
  <si>
    <t>三和町下三坂字南作</t>
  </si>
  <si>
    <t>三和町下三坂字赤坂</t>
  </si>
  <si>
    <t>三和町下三坂字川田</t>
  </si>
  <si>
    <t>三和町下三坂字川向</t>
  </si>
  <si>
    <t>三和町下三坂字入合</t>
  </si>
  <si>
    <t>三和町下三坂字日向</t>
  </si>
  <si>
    <t>三和町下三坂字道ノ上</t>
  </si>
  <si>
    <t>三和町下三坂字北山</t>
  </si>
  <si>
    <t>三和町下三坂字中作</t>
  </si>
  <si>
    <t>三和町下三坂字立町</t>
  </si>
  <si>
    <t>三和町下三坂字中ノ町</t>
  </si>
  <si>
    <t>三和町下三坂字坂下</t>
  </si>
  <si>
    <t>三和町下三坂字原</t>
  </si>
  <si>
    <t>三和町下三坂字家ノ前</t>
  </si>
  <si>
    <t>三和町下三坂字東山</t>
  </si>
  <si>
    <t>（三和町差塩）</t>
  </si>
  <si>
    <t>三和町差塩字仲ノ町</t>
  </si>
  <si>
    <t>三和町差塩字堀添</t>
  </si>
  <si>
    <t>三和町差塩字東作</t>
  </si>
  <si>
    <t>三和町差塩字江添</t>
  </si>
  <si>
    <t>三和町差塩字道添</t>
  </si>
  <si>
    <t>三和町差塩字館下</t>
  </si>
  <si>
    <t>三和町差塩字君石</t>
  </si>
  <si>
    <t>三和町差塩字川下</t>
  </si>
  <si>
    <t>三和町差塩字大久保</t>
  </si>
  <si>
    <t>三和町差塩字大沢</t>
  </si>
  <si>
    <t>（三和町上永井）</t>
  </si>
  <si>
    <t>三和町上永井字寺下</t>
  </si>
  <si>
    <t>三和町上永井字迎田</t>
  </si>
  <si>
    <t>三和町上永井字永井坂</t>
  </si>
  <si>
    <t>三和町上永井字高戸</t>
  </si>
  <si>
    <t>三和町上永井字大平田</t>
  </si>
  <si>
    <t>三和町上永井字宿下</t>
  </si>
  <si>
    <t>三和町上永井字仁田</t>
  </si>
  <si>
    <t>三和町上永井字作</t>
  </si>
  <si>
    <t>三和町上永井字高野前</t>
  </si>
  <si>
    <t>三和町上永井字鷹ノ巣</t>
  </si>
  <si>
    <t>（三和町下永井）</t>
  </si>
  <si>
    <t>三和町下永井字高野前</t>
  </si>
  <si>
    <t>三和町下永井字火沢</t>
  </si>
  <si>
    <t>三和町下永井字軽井沢</t>
  </si>
  <si>
    <t>三和町下永井字銅屋場</t>
  </si>
  <si>
    <t>三和町下永井字明神平</t>
  </si>
  <si>
    <t>三和町下永井字横山</t>
  </si>
  <si>
    <t>三和町下永井字和久</t>
  </si>
  <si>
    <t>三和町下永井字大堀</t>
  </si>
  <si>
    <t>三和町下永井字峰岸</t>
  </si>
  <si>
    <t>三和町下永井字中山</t>
  </si>
  <si>
    <t>（三和町合戸）</t>
  </si>
  <si>
    <t>三和町合戸字内畑</t>
  </si>
  <si>
    <t>三和町合戸字中山</t>
  </si>
  <si>
    <t>三和町合戸字駅</t>
  </si>
  <si>
    <t>三和町合戸字成沢</t>
  </si>
  <si>
    <t>三和町合戸字入藪</t>
  </si>
  <si>
    <t>三和町合戸字細戸</t>
  </si>
  <si>
    <t>三和町合戸字中館下</t>
  </si>
  <si>
    <t>三和町合戸字中ノ内</t>
  </si>
  <si>
    <t>三和町合戸字浮矢</t>
  </si>
  <si>
    <t>三和町合戸字仁井宿</t>
  </si>
  <si>
    <t>（三和町渡戸）</t>
  </si>
  <si>
    <t>三和町渡戸字弓張木</t>
  </si>
  <si>
    <t>三和町渡戸字宿</t>
  </si>
  <si>
    <t>三和町渡戸字宿頭</t>
  </si>
  <si>
    <t>三和町渡戸字峠平</t>
  </si>
  <si>
    <t>三和町渡戸字楢木</t>
  </si>
  <si>
    <t>三和町渡戸字中ノ内</t>
  </si>
  <si>
    <t>三和町渡戸字高野</t>
  </si>
  <si>
    <t>三和町渡戸字滝中子</t>
  </si>
  <si>
    <t>三和町渡戸字日渡</t>
  </si>
  <si>
    <t>三和町渡戸字山ノ神</t>
  </si>
  <si>
    <t>三和町渡戸字二本川</t>
  </si>
  <si>
    <t>三和町渡戸字川前</t>
  </si>
  <si>
    <t>（三和町中寺）</t>
  </si>
  <si>
    <t>三和町中寺字葭平</t>
  </si>
  <si>
    <t>三和町中寺字山下</t>
  </si>
  <si>
    <t>三和町中寺字二反田</t>
  </si>
  <si>
    <t>三和町中寺字樋ノ口</t>
  </si>
  <si>
    <t>三和町中寺字高田</t>
  </si>
  <si>
    <t>三和町中寺字館下</t>
  </si>
  <si>
    <t>三和町中寺字宿</t>
  </si>
  <si>
    <t>三和町中寺字関所</t>
  </si>
  <si>
    <t>三和町中寺字大平</t>
  </si>
  <si>
    <t>三和町中寺字遅川</t>
  </si>
  <si>
    <t>（三和町下市萱）</t>
  </si>
  <si>
    <t>三和町下市萱字遅川</t>
  </si>
  <si>
    <t>三和町下市萱字根小屋</t>
  </si>
  <si>
    <t>三和町下市萱字片岸</t>
  </si>
  <si>
    <t>三和町下市萱字竹ノ内</t>
  </si>
  <si>
    <t>三和町下市萱字松ケ枝</t>
  </si>
  <si>
    <t>三和町下市萱字北ノ入</t>
  </si>
  <si>
    <t>三和町下市萱字北</t>
  </si>
  <si>
    <t>三和町下市萱字楚部穴</t>
  </si>
  <si>
    <t>三和町下市萱字竹ノ下</t>
  </si>
  <si>
    <t>三和町下市萱字堀ノ内</t>
  </si>
  <si>
    <t>三和町下市萱字滝ノ上</t>
  </si>
  <si>
    <t>三和町下市萱字新田</t>
  </si>
  <si>
    <t>（三和町上市萱）</t>
  </si>
  <si>
    <t>三和町上市萱字馬場平</t>
  </si>
  <si>
    <t>三和町上市萱字榎下</t>
  </si>
  <si>
    <t>三和町上市萱字舞台</t>
  </si>
  <si>
    <t>三和町上市萱字諏訪</t>
  </si>
  <si>
    <t>三和町上市萱字町頭</t>
  </si>
  <si>
    <t>三和町上市萱字長沢</t>
  </si>
  <si>
    <t>田人地区計</t>
    <rPh sb="0" eb="1">
      <t>タ</t>
    </rPh>
    <rPh sb="1" eb="2">
      <t>ヒト</t>
    </rPh>
    <rPh sb="2" eb="3">
      <t>チ</t>
    </rPh>
    <rPh sb="3" eb="4">
      <t>ク</t>
    </rPh>
    <rPh sb="4" eb="5">
      <t>ケイ</t>
    </rPh>
    <phoneticPr fontId="27"/>
  </si>
  <si>
    <t>（田人町南大平）</t>
  </si>
  <si>
    <t>田人町南大平字高松</t>
  </si>
  <si>
    <t>田人町南大平字銭口</t>
  </si>
  <si>
    <t>田人町南大平字辺栗</t>
  </si>
  <si>
    <t>田人町南大平字坪内</t>
  </si>
  <si>
    <t>田人町南大平字原口</t>
  </si>
  <si>
    <t>田人町南大平字下毛</t>
  </si>
  <si>
    <t>田人町南大平字椿立目</t>
  </si>
  <si>
    <t>（田人町旅人）</t>
  </si>
  <si>
    <t>田人町旅人字横川</t>
  </si>
  <si>
    <t>田人町旅人字水呑場</t>
  </si>
  <si>
    <t>田人町旅人字根室</t>
  </si>
  <si>
    <t>田人町旅人字古田</t>
  </si>
  <si>
    <t>田人町旅人字東中上</t>
  </si>
  <si>
    <t>田人町旅人字和再松木平</t>
  </si>
  <si>
    <t>田人町旅人字日無久保</t>
  </si>
  <si>
    <t>田人町旅人字下坪</t>
  </si>
  <si>
    <t>田人町旅人字前山</t>
  </si>
  <si>
    <t>田人町旅人字江尻</t>
  </si>
  <si>
    <t>田人町旅人字笹ノ太輪</t>
  </si>
  <si>
    <t>田人町旅人字横根</t>
  </si>
  <si>
    <t>田人町旅人字宝坂</t>
  </si>
  <si>
    <t>田人町旅人字松葉</t>
  </si>
  <si>
    <t>田人町旅人字木ノ下</t>
  </si>
  <si>
    <t>田人町旅人字道伝</t>
  </si>
  <si>
    <t>田人町旅人字熊ノ倉</t>
  </si>
  <si>
    <t>田人町旅人字上平石</t>
  </si>
  <si>
    <t>田人町旅人字下平石</t>
  </si>
  <si>
    <t>田人町旅人字唐沢</t>
  </si>
  <si>
    <t>田人町旅人字村木立</t>
  </si>
  <si>
    <t>田人町旅人字吉沼</t>
  </si>
  <si>
    <t>田人町旅人字滑石</t>
  </si>
  <si>
    <t>田人町旅人字妻橋</t>
  </si>
  <si>
    <t>田人町旅人字井坪</t>
  </si>
  <si>
    <t>田人町旅人字井戸沢</t>
  </si>
  <si>
    <t>（田人町黒田）</t>
  </si>
  <si>
    <t>田人町黒田字川崎</t>
  </si>
  <si>
    <t>田人町黒田字久保</t>
  </si>
  <si>
    <t>田人町黒田字平草</t>
  </si>
  <si>
    <t>田人町黒田字天住</t>
  </si>
  <si>
    <t>田人町黒田字大久保</t>
  </si>
  <si>
    <t>田人町黒田字一ノ倉</t>
  </si>
  <si>
    <t>田人町黒田字台</t>
  </si>
  <si>
    <t>田人町黒田字中野</t>
  </si>
  <si>
    <t>田人町黒田字上ノ山</t>
  </si>
  <si>
    <t>田人町黒田字寺ノ下</t>
  </si>
  <si>
    <t>田人町黒田字掛橋</t>
  </si>
  <si>
    <t>田人町黒田字河内</t>
  </si>
  <si>
    <t>田人町黒田字別当</t>
  </si>
  <si>
    <t>田人町黒田字古屋敷</t>
  </si>
  <si>
    <t>田人町黒田字大沢</t>
  </si>
  <si>
    <t>田人町黒田字高内</t>
  </si>
  <si>
    <t>田人町黒田字戸ノ内</t>
  </si>
  <si>
    <t>田人町黒田字唐沢</t>
  </si>
  <si>
    <t>田人町黒田字宮ノ前</t>
    <rPh sb="0" eb="3">
      <t>タビトマチ</t>
    </rPh>
    <rPh sb="3" eb="5">
      <t>クロダ</t>
    </rPh>
    <rPh sb="5" eb="6">
      <t>アザ</t>
    </rPh>
    <rPh sb="6" eb="7">
      <t>ミヤ</t>
    </rPh>
    <rPh sb="8" eb="9">
      <t>マエ</t>
    </rPh>
    <phoneticPr fontId="3"/>
  </si>
  <si>
    <t>田人町黒田字高柴</t>
  </si>
  <si>
    <t>田人町黒田字斉道</t>
  </si>
  <si>
    <t>田人町黒田字支那志</t>
  </si>
  <si>
    <t>田人町黒田字湯ノ倉</t>
  </si>
  <si>
    <t>田人町黒田字塩ノ平</t>
  </si>
  <si>
    <t>田人町黒田字助右エ門沢</t>
  </si>
  <si>
    <t>田人町黒田字唐漉</t>
  </si>
  <si>
    <t>田人町黒田字赤仁田</t>
  </si>
  <si>
    <t>田人町黒田字八ツ葉</t>
  </si>
  <si>
    <t>田人町黒田字天ノ川</t>
  </si>
  <si>
    <t>田人町黒田字向畑</t>
  </si>
  <si>
    <t>田人町黒田字塩ノ本</t>
  </si>
  <si>
    <t>田人町黒田字下川</t>
  </si>
  <si>
    <t>田人町黒田字鈴ノ沢</t>
  </si>
  <si>
    <t>田人町黒田字瀬戸尻</t>
  </si>
  <si>
    <t>（田人町荷路夫）</t>
  </si>
  <si>
    <t>田人町荷路夫字山口</t>
  </si>
  <si>
    <t>田人町荷路夫字道ノ後</t>
  </si>
  <si>
    <t>田人町荷路夫字根室</t>
  </si>
  <si>
    <t>田人町荷路夫字阿瀬見</t>
  </si>
  <si>
    <t>田人町荷路夫字焼倉</t>
  </si>
  <si>
    <t>田人町荷路夫字和田</t>
  </si>
  <si>
    <t>田人町荷路夫字向田</t>
  </si>
  <si>
    <t>田人町荷路夫字鶴巻</t>
  </si>
  <si>
    <t>田人町荷路夫字中居</t>
  </si>
  <si>
    <t>田人町荷路夫字花戸</t>
  </si>
  <si>
    <t>田人町荷路夫字宝伝前</t>
  </si>
  <si>
    <t>田人町荷路夫字榎町</t>
  </si>
  <si>
    <t>田人町荷路夫字間明沢</t>
  </si>
  <si>
    <t>田人町荷路夫字木和田</t>
  </si>
  <si>
    <t>田人町荷路夫字宿家前</t>
  </si>
  <si>
    <t>田人町荷路夫字風越</t>
  </si>
  <si>
    <t>田人町荷路夫字菅ノ目</t>
  </si>
  <si>
    <t>田人町荷路夫字新田</t>
  </si>
  <si>
    <t>田人町荷路夫字明下</t>
  </si>
  <si>
    <t>田人町荷路夫字木戸坊</t>
  </si>
  <si>
    <t>田人町荷路夫字下石</t>
  </si>
  <si>
    <t>田人町荷路夫字大久保</t>
  </si>
  <si>
    <t>田人町荷路夫字笹ノ沢</t>
  </si>
  <si>
    <t>（田人町貝泊）</t>
  </si>
  <si>
    <t>田人町貝泊字井出</t>
  </si>
  <si>
    <t>田人町貝泊字大柴</t>
  </si>
  <si>
    <t>田人町貝泊字唐梅</t>
  </si>
  <si>
    <t>田人町貝泊字久子ノ内</t>
  </si>
  <si>
    <t>田人町貝泊字耕土</t>
  </si>
  <si>
    <t>田人町貝泊字桐木</t>
  </si>
  <si>
    <t>田人町貝泊字梅木平</t>
  </si>
  <si>
    <t>田人町貝泊字コブキ</t>
  </si>
  <si>
    <t>田人町貝泊字上ノ内</t>
  </si>
  <si>
    <t>田人町貝泊字入ノ丁</t>
  </si>
  <si>
    <t>田人町貝泊字戸草</t>
  </si>
  <si>
    <t>田人町貝泊字堂ノ前</t>
  </si>
  <si>
    <t>田人町貝泊字下戸草</t>
  </si>
  <si>
    <t>田人町貝泊字中沢</t>
  </si>
  <si>
    <t>田人町貝泊字蕨平</t>
  </si>
  <si>
    <t>（田人町石住）</t>
  </si>
  <si>
    <t>田人町石住字石住</t>
  </si>
  <si>
    <t>田人町石住字貝屋</t>
  </si>
  <si>
    <t>田人町石住字綱木</t>
  </si>
  <si>
    <t>田人町石住字神山</t>
  </si>
  <si>
    <t>田人町石住字才鉢</t>
  </si>
  <si>
    <t>川前地区計</t>
    <rPh sb="0" eb="1">
      <t>カワ</t>
    </rPh>
    <rPh sb="1" eb="2">
      <t>マエ</t>
    </rPh>
    <rPh sb="2" eb="3">
      <t>チ</t>
    </rPh>
    <rPh sb="3" eb="4">
      <t>ク</t>
    </rPh>
    <rPh sb="4" eb="5">
      <t>ケイ</t>
    </rPh>
    <phoneticPr fontId="27"/>
  </si>
  <si>
    <t>（川前町川前）</t>
  </si>
  <si>
    <t>川前町川前字前川原</t>
  </si>
  <si>
    <t>川前町川前字椚立</t>
  </si>
  <si>
    <t>川前町川前字五林</t>
  </si>
  <si>
    <t>川前町川前字中ノ萱</t>
  </si>
  <si>
    <t>川前町川前字鍛治淵</t>
  </si>
  <si>
    <t>川前町川前字宇根尻</t>
  </si>
  <si>
    <t>川前町川前字小滝</t>
  </si>
  <si>
    <t>川前町川前字棚木</t>
  </si>
  <si>
    <t>川前町川前字小田代</t>
  </si>
  <si>
    <t>川前町川前字柿木平</t>
  </si>
  <si>
    <t>川前町川前字山下谷</t>
  </si>
  <si>
    <t>川前町川前字沖流</t>
  </si>
  <si>
    <t>川前町川前字外門</t>
  </si>
  <si>
    <t>川前町川前字竹島</t>
  </si>
  <si>
    <t>（川前町下桶売）</t>
  </si>
  <si>
    <t>川前町下桶売字五味沢</t>
  </si>
  <si>
    <t>川前町下桶売字矢田谷地</t>
  </si>
  <si>
    <t>川前町下桶売字西向</t>
  </si>
  <si>
    <t>川前町下桶売字久保田</t>
  </si>
  <si>
    <t>川前町下桶売字藪ノ上</t>
  </si>
  <si>
    <t>川前町下桶売字城木坂</t>
  </si>
  <si>
    <t>川前町下桶売字殿林</t>
  </si>
  <si>
    <t>川前町下桶売字芹ケ作</t>
  </si>
  <si>
    <t>川前町下桶売字城木</t>
  </si>
  <si>
    <t>川前町下桶売字高部</t>
  </si>
  <si>
    <t>川前町下桶売字上高部</t>
  </si>
  <si>
    <t>川前町下桶売字志田名</t>
  </si>
  <si>
    <t>川前町下桶売字荻</t>
  </si>
  <si>
    <t>（川前町上桶売）</t>
  </si>
  <si>
    <t>川前町上桶売字小久田</t>
  </si>
  <si>
    <t>川前町上桶売字畝分田</t>
  </si>
  <si>
    <t>川前町上桶売字岩ノ作</t>
  </si>
  <si>
    <t>川前町上桶売字五斗巻</t>
  </si>
  <si>
    <t>川前町上桶売字中里</t>
  </si>
  <si>
    <t>川前町上桶売字根本</t>
  </si>
  <si>
    <t>川前町上桶売字宮下</t>
  </si>
  <si>
    <t>川前町上桶売字土橋</t>
  </si>
  <si>
    <t>川前町上桶売字石合</t>
  </si>
  <si>
    <t>川前町上桶売字下沢尻</t>
  </si>
  <si>
    <t>川前町上桶売字上沢尻</t>
  </si>
  <si>
    <t>川前町上桶売字大平</t>
  </si>
  <si>
    <t>（川前町小白井）</t>
  </si>
  <si>
    <t>川前町小白井字精才</t>
  </si>
  <si>
    <t>川前町小白井字将監小屋</t>
  </si>
  <si>
    <t>川前町小白井字下岐</t>
  </si>
  <si>
    <t>川前町小白井字大小屋</t>
  </si>
  <si>
    <t>川前町小白井字芋島</t>
  </si>
  <si>
    <t>久之浜地区計</t>
    <rPh sb="0" eb="1">
      <t>ヒサシ</t>
    </rPh>
    <rPh sb="1" eb="2">
      <t>ユキ</t>
    </rPh>
    <rPh sb="2" eb="3">
      <t>ハマ</t>
    </rPh>
    <rPh sb="3" eb="4">
      <t>チ</t>
    </rPh>
    <rPh sb="4" eb="5">
      <t>ク</t>
    </rPh>
    <rPh sb="5" eb="6">
      <t>ケイ</t>
    </rPh>
    <phoneticPr fontId="27"/>
  </si>
  <si>
    <t>（久之浜町末続）</t>
  </si>
  <si>
    <t>久之浜町末続字岩ケ作</t>
  </si>
  <si>
    <t>久之浜町末続字北大沢</t>
  </si>
  <si>
    <t>久之浜町末続字藤倉</t>
  </si>
  <si>
    <t>久之浜町末続字ウソ張</t>
  </si>
  <si>
    <t>久之浜町末続字戸ノ内</t>
  </si>
  <si>
    <t>久之浜町末続字淵石</t>
  </si>
  <si>
    <t>久之浜町末続字青井作沢</t>
  </si>
  <si>
    <t>久之浜町末続字北向</t>
  </si>
  <si>
    <t>久之浜町末続字中川原</t>
  </si>
  <si>
    <t>久之浜町末続字牛沼</t>
  </si>
  <si>
    <t>久之浜町末続字新屋敷</t>
  </si>
  <si>
    <t>久之浜町末続字上長沢</t>
  </si>
  <si>
    <t>久之浜町末続字坂下</t>
  </si>
  <si>
    <t>久之浜町末続字鍋田</t>
  </si>
  <si>
    <t>久之浜町末続字町田</t>
  </si>
  <si>
    <t>久之浜町末続字青井作</t>
  </si>
  <si>
    <t>久之浜町末続字岸内</t>
  </si>
  <si>
    <t>久之浜町末続字代</t>
  </si>
  <si>
    <t>久之浜町末続字宮田</t>
  </si>
  <si>
    <t>久之浜町末続字漆原</t>
  </si>
  <si>
    <t>久之浜町末続字館</t>
  </si>
  <si>
    <t>久之浜町末続字深谷</t>
  </si>
  <si>
    <t>久之浜町末続字塩民</t>
  </si>
  <si>
    <t>（久之浜町金ケ沢）</t>
  </si>
  <si>
    <t>久之浜町金ケ沢字南磯脇</t>
  </si>
  <si>
    <t>久之浜町金ケ沢字江添</t>
  </si>
  <si>
    <t>久之浜町金ケ沢字藪下</t>
  </si>
  <si>
    <t>久之浜町金ケ沢字鹿野</t>
  </si>
  <si>
    <t>久之浜町金ケ沢字明不作</t>
  </si>
  <si>
    <t>（久之浜町久之浜）</t>
  </si>
  <si>
    <t>久之浜町久之浜字入大場</t>
  </si>
  <si>
    <t>久之浜町久之浜字正蛇</t>
  </si>
  <si>
    <t>久之浜町久之浜字川田</t>
  </si>
  <si>
    <t>久之浜町久之浜字北田</t>
  </si>
  <si>
    <t>久之浜町久之浜字館ノ山</t>
  </si>
  <si>
    <t>久之浜町久之浜字代</t>
  </si>
  <si>
    <t>久之浜町久之浜字代ノ下</t>
  </si>
  <si>
    <t>久之浜町久之浜字立</t>
  </si>
  <si>
    <t>久之浜町久之浜字西町尻</t>
  </si>
  <si>
    <t>久之浜町久之浜字堀ノ内</t>
  </si>
  <si>
    <t>久之浜町久之浜字後三松</t>
  </si>
  <si>
    <t>久之浜町久之浜字前三松</t>
  </si>
  <si>
    <t>久之浜町久之浜字新地</t>
  </si>
  <si>
    <t>久之浜町久之浜字大場</t>
  </si>
  <si>
    <t>久之浜町久之浜字鹿島越</t>
  </si>
  <si>
    <t>久之浜町久之浜字北畑田</t>
  </si>
  <si>
    <t>久之浜町久之浜字糠塚</t>
  </si>
  <si>
    <t>久之浜町久之浜字南畑田</t>
  </si>
  <si>
    <t>久之浜町久之浜字沢目</t>
  </si>
  <si>
    <t>久之浜町久之浜字北町</t>
  </si>
  <si>
    <t>久之浜町久之浜字東町</t>
  </si>
  <si>
    <t>久之浜町久之浜字中町</t>
  </si>
  <si>
    <t>久之浜町久之浜字九反坪</t>
  </si>
  <si>
    <t>久之浜町久之浜字南荒蒔</t>
  </si>
  <si>
    <t>久之浜町久之浜字北荒蒔</t>
  </si>
  <si>
    <t>久之浜町久之浜字御前田</t>
  </si>
  <si>
    <t>久之浜町久之浜字桂田</t>
  </si>
  <si>
    <t>久之浜町久之浜字木ノ下</t>
  </si>
  <si>
    <t>久之浜町久之浜字連郷</t>
  </si>
  <si>
    <t>久之浜町久之浜字水上</t>
  </si>
  <si>
    <t>久之浜町久之浜字柳町</t>
  </si>
  <si>
    <t>久之浜町久之浜字籠内</t>
  </si>
  <si>
    <t>久之浜町久之浜字立町</t>
  </si>
  <si>
    <t>久之浜町久之浜字猫作</t>
  </si>
  <si>
    <t>久之浜町久之浜字水深</t>
  </si>
  <si>
    <t>久之浜町久之浜字後原</t>
  </si>
  <si>
    <t>久之浜町久之浜字達中</t>
  </si>
  <si>
    <t>久之浜町久之浜字前山</t>
  </si>
  <si>
    <t>久之浜町久之浜字南町</t>
  </si>
  <si>
    <t>久之浜町久之浜字中浜</t>
  </si>
  <si>
    <t>久之浜町久之浜字岸内</t>
  </si>
  <si>
    <t>久之浜町久之浜字犬松沢</t>
  </si>
  <si>
    <t>久之浜町久之浜字中野</t>
  </si>
  <si>
    <t>久之浜町久之浜字賤</t>
  </si>
  <si>
    <t>（久之浜町田之網）</t>
  </si>
  <si>
    <t>久之浜町田之網字静</t>
  </si>
  <si>
    <t>久之浜町田之網字古内</t>
  </si>
  <si>
    <t>久之浜町田之網字西ノ内</t>
  </si>
  <si>
    <t>久之浜町田之網字柿内</t>
  </si>
  <si>
    <t>久之浜町田之網字浜田</t>
  </si>
  <si>
    <t>久之浜町田之網字浜川</t>
  </si>
  <si>
    <t>久之浜町田之網字横内</t>
  </si>
  <si>
    <t>久之浜町田之網字江之網</t>
  </si>
  <si>
    <t>久之浜町田之網字南作</t>
  </si>
  <si>
    <t>（久之浜町）</t>
  </si>
  <si>
    <t>久之浜町西一丁目</t>
  </si>
  <si>
    <t>久之浜町西二丁目</t>
  </si>
  <si>
    <t>久之浜町西三丁目</t>
  </si>
  <si>
    <t>大久地区計</t>
    <rPh sb="0" eb="1">
      <t>ダイ</t>
    </rPh>
    <rPh sb="1" eb="2">
      <t>ヒサシ</t>
    </rPh>
    <rPh sb="2" eb="3">
      <t>チ</t>
    </rPh>
    <rPh sb="3" eb="4">
      <t>ク</t>
    </rPh>
    <rPh sb="4" eb="5">
      <t>ケイ</t>
    </rPh>
    <phoneticPr fontId="27"/>
  </si>
  <si>
    <t>（大久町大久）</t>
  </si>
  <si>
    <t>大久町大久字北田</t>
  </si>
  <si>
    <t>大久町大久字砂里</t>
  </si>
  <si>
    <t>大久町大久字米野</t>
  </si>
  <si>
    <t>大久町大久字石坪</t>
  </si>
  <si>
    <t>大久町大久字猿田</t>
  </si>
  <si>
    <t>大久町大久字脇</t>
  </si>
  <si>
    <t>大久町大久字禰宜内</t>
  </si>
  <si>
    <t>大久町大久字中里</t>
  </si>
  <si>
    <t>大久町大久字滝尻</t>
  </si>
  <si>
    <t>大久町大久字唐貝内</t>
  </si>
  <si>
    <t>大久町大久字沢小屋</t>
  </si>
  <si>
    <t>大久町大久字松小屋</t>
  </si>
  <si>
    <t>大久町大久字田仲</t>
  </si>
  <si>
    <t>大久町大久字日渡</t>
  </si>
  <si>
    <t>大久町大久字地切</t>
  </si>
  <si>
    <t>大久町大久字川上</t>
  </si>
  <si>
    <t>大久町大久字中ノ内</t>
  </si>
  <si>
    <t>大久町大久字磐観音</t>
  </si>
  <si>
    <t>大久町大久字能田</t>
  </si>
  <si>
    <t>大久町大久字稲荷前</t>
  </si>
  <si>
    <t>大久町大久字細田</t>
  </si>
  <si>
    <t>大久町大久字新屋敷</t>
  </si>
  <si>
    <t>大久町大久字柴崎</t>
  </si>
  <si>
    <t>大久町大久字山ノ内</t>
  </si>
  <si>
    <t>大久町大久字板木沢</t>
  </si>
  <si>
    <t>大久町大久字山ノ神</t>
  </si>
  <si>
    <t>大久町大久字入間沢</t>
  </si>
  <si>
    <t>大久町大久字陣場</t>
  </si>
  <si>
    <t>大久町大久字矢ノ目沢</t>
  </si>
  <si>
    <t>大久町大久字三艘舟</t>
  </si>
  <si>
    <t>大久町大久字毛勝</t>
  </si>
  <si>
    <t>大久町大久字鶴房</t>
  </si>
  <si>
    <t>大久町大久字木影</t>
  </si>
  <si>
    <t>大久町大久字前沢</t>
  </si>
  <si>
    <t>大久町大久字桃木沢</t>
  </si>
  <si>
    <t>大久町大久字芦沢</t>
  </si>
  <si>
    <t>大久町大久字上谷地</t>
  </si>
  <si>
    <t>大久町大久字下谷地</t>
  </si>
  <si>
    <t>大久町大久字石田太良</t>
  </si>
  <si>
    <t>大久町大久字立石</t>
  </si>
  <si>
    <t>大久町大久字久作作</t>
  </si>
  <si>
    <t>大久町大久字原</t>
  </si>
  <si>
    <t>大久町大久字山下</t>
  </si>
  <si>
    <t>大久町大久字石ノ本</t>
  </si>
  <si>
    <t>大久町大久字滝ノ尻</t>
  </si>
  <si>
    <t>大久町大久字与平作</t>
  </si>
  <si>
    <t>大久町大久字洞</t>
  </si>
  <si>
    <t>（大久町小久）</t>
  </si>
  <si>
    <t>大久町小久字成沢</t>
  </si>
  <si>
    <t>大久町小久字極楽沢</t>
  </si>
  <si>
    <t>大久町小久字山之神</t>
  </si>
  <si>
    <t>大久町小久字山口</t>
  </si>
  <si>
    <t>大久町小久字空代内</t>
  </si>
  <si>
    <t>大久町小久字菖蒲作</t>
  </si>
  <si>
    <t>大久町小久字堤田</t>
  </si>
  <si>
    <t>大久町小久字小屋下</t>
  </si>
  <si>
    <t>大久町小久字火之口</t>
  </si>
  <si>
    <t>大久町小久字滝ノ沢</t>
  </si>
  <si>
    <t>大久町小久字大場</t>
  </si>
  <si>
    <t>大久町小久字町田前</t>
  </si>
  <si>
    <t>大久町小久字田仲</t>
  </si>
  <si>
    <t>大久町小久字連郷</t>
  </si>
  <si>
    <t>大久町小久字仲川</t>
  </si>
  <si>
    <t>大久町小久字研内</t>
  </si>
  <si>
    <t>大久町小久字猿田</t>
  </si>
  <si>
    <t>大久町小久字狸作</t>
  </si>
  <si>
    <t>大久町小久字柳沢</t>
  </si>
  <si>
    <t>大久町小久字下蔵内</t>
  </si>
  <si>
    <t>（大久町小山田）</t>
  </si>
  <si>
    <t>大久町小山田字沢田</t>
  </si>
  <si>
    <t>大久町小山田字岸田</t>
  </si>
  <si>
    <t>大久町小山田字道下</t>
  </si>
  <si>
    <t>大久町小山田字西ノ切</t>
  </si>
  <si>
    <t>資料　政策企画課</t>
    <phoneticPr fontId="3"/>
  </si>
  <si>
    <t>20　年齢別人口（各年10月１日現在）</t>
    <rPh sb="3" eb="5">
      <t>ネンレイ</t>
    </rPh>
    <rPh sb="5" eb="6">
      <t>ベツ</t>
    </rPh>
    <rPh sb="6" eb="8">
      <t>ジンコウ</t>
    </rPh>
    <rPh sb="9" eb="10">
      <t>カク</t>
    </rPh>
    <rPh sb="10" eb="11">
      <t>ネン</t>
    </rPh>
    <rPh sb="13" eb="14">
      <t>ツキ</t>
    </rPh>
    <rPh sb="15" eb="16">
      <t>ニチ</t>
    </rPh>
    <rPh sb="16" eb="18">
      <t>ゲンザイ</t>
    </rPh>
    <phoneticPr fontId="13"/>
  </si>
  <si>
    <t>年齢</t>
    <rPh sb="0" eb="1">
      <t>トシ</t>
    </rPh>
    <rPh sb="1" eb="2">
      <t>ヨワイ</t>
    </rPh>
    <phoneticPr fontId="21"/>
  </si>
  <si>
    <t>平成22年</t>
    <rPh sb="0" eb="2">
      <t>ヘイセイ</t>
    </rPh>
    <rPh sb="4" eb="5">
      <t>ネン</t>
    </rPh>
    <phoneticPr fontId="21"/>
  </si>
  <si>
    <t>27年</t>
    <rPh sb="2" eb="3">
      <t>ネン</t>
    </rPh>
    <phoneticPr fontId="21"/>
  </si>
  <si>
    <t>令和２年</t>
    <rPh sb="0" eb="2">
      <t>レイワ</t>
    </rPh>
    <rPh sb="3" eb="4">
      <t>ネン</t>
    </rPh>
    <phoneticPr fontId="21"/>
  </si>
  <si>
    <t>計</t>
    <rPh sb="0" eb="1">
      <t>ケイ</t>
    </rPh>
    <phoneticPr fontId="21"/>
  </si>
  <si>
    <t>男</t>
    <rPh sb="0" eb="1">
      <t>オトコ</t>
    </rPh>
    <phoneticPr fontId="21"/>
  </si>
  <si>
    <t>女</t>
    <rPh sb="0" eb="1">
      <t>オンナ</t>
    </rPh>
    <phoneticPr fontId="21"/>
  </si>
  <si>
    <t>総数</t>
    <rPh sb="0" eb="2">
      <t>ソウスウ</t>
    </rPh>
    <phoneticPr fontId="21"/>
  </si>
  <si>
    <r>
      <t>0～14</t>
    </r>
    <r>
      <rPr>
        <b/>
        <sz val="11"/>
        <rFont val="BIZ UDゴシック"/>
        <family val="3"/>
        <charset val="128"/>
      </rPr>
      <t>歳</t>
    </r>
    <rPh sb="4" eb="5">
      <t>サイ</t>
    </rPh>
    <phoneticPr fontId="21"/>
  </si>
  <si>
    <t>0～4</t>
  </si>
  <si>
    <t>5～9</t>
    <phoneticPr fontId="2"/>
  </si>
  <si>
    <t>10～14</t>
    <rPh sb="0" eb="5">
      <t>サイ</t>
    </rPh>
    <phoneticPr fontId="2"/>
  </si>
  <si>
    <t>15～64歳</t>
    <rPh sb="5" eb="6">
      <t>サイ</t>
    </rPh>
    <phoneticPr fontId="21"/>
  </si>
  <si>
    <t>15～19</t>
  </si>
  <si>
    <t>20～24</t>
  </si>
  <si>
    <t>25～29</t>
  </si>
  <si>
    <t>30～34</t>
  </si>
  <si>
    <t>35～39</t>
  </si>
  <si>
    <t>40～44</t>
  </si>
  <si>
    <t>45～49</t>
  </si>
  <si>
    <t>50～54</t>
  </si>
  <si>
    <t>55～59</t>
  </si>
  <si>
    <t>60～64</t>
  </si>
  <si>
    <t>65歳以上</t>
    <rPh sb="2" eb="3">
      <t>サイ</t>
    </rPh>
    <rPh sb="3" eb="5">
      <t>イジョウ</t>
    </rPh>
    <phoneticPr fontId="21"/>
  </si>
  <si>
    <t>65～69</t>
  </si>
  <si>
    <t>70～74</t>
  </si>
  <si>
    <t>75～79</t>
  </si>
  <si>
    <t>80～84</t>
  </si>
  <si>
    <t>85～89</t>
  </si>
  <si>
    <t>90～94</t>
  </si>
  <si>
    <t>95～99</t>
  </si>
  <si>
    <t>100歳以上</t>
    <rPh sb="3" eb="4">
      <t>サイ</t>
    </rPh>
    <rPh sb="4" eb="6">
      <t>イジョウ</t>
    </rPh>
    <phoneticPr fontId="21"/>
  </si>
  <si>
    <t>不詳</t>
    <rPh sb="0" eb="1">
      <t>フ</t>
    </rPh>
    <rPh sb="1" eb="2">
      <t>ツマビ</t>
    </rPh>
    <phoneticPr fontId="21"/>
  </si>
  <si>
    <t>差引不能</t>
    <rPh sb="0" eb="2">
      <t>サシヒキ</t>
    </rPh>
    <rPh sb="2" eb="4">
      <t>フノウ</t>
    </rPh>
    <phoneticPr fontId="21"/>
  </si>
  <si>
    <t>年齢別割合(％)</t>
    <rPh sb="0" eb="2">
      <t>ネンレイ</t>
    </rPh>
    <rPh sb="2" eb="3">
      <t>ベツ</t>
    </rPh>
    <rPh sb="3" eb="5">
      <t>ワリアイ</t>
    </rPh>
    <phoneticPr fontId="21"/>
  </si>
  <si>
    <t>15歳未満</t>
    <rPh sb="2" eb="3">
      <t>サイ</t>
    </rPh>
    <rPh sb="3" eb="5">
      <t>ミマン</t>
    </rPh>
    <phoneticPr fontId="21"/>
  </si>
  <si>
    <t>65～74歳</t>
    <rPh sb="5" eb="6">
      <t>サイ</t>
    </rPh>
    <phoneticPr fontId="21"/>
  </si>
  <si>
    <t>75歳以上</t>
    <rPh sb="2" eb="3">
      <t>サイ</t>
    </rPh>
    <rPh sb="3" eb="5">
      <t>イジョウ</t>
    </rPh>
    <phoneticPr fontId="21"/>
  </si>
  <si>
    <t>（注）・人口総数＝年齢別人口＋不詳－差引不能</t>
    <rPh sb="4" eb="6">
      <t>ジンコウ</t>
    </rPh>
    <rPh sb="6" eb="8">
      <t>ソウスウ</t>
    </rPh>
    <rPh sb="9" eb="11">
      <t>ネンレイ</t>
    </rPh>
    <rPh sb="11" eb="12">
      <t>ベツ</t>
    </rPh>
    <rPh sb="12" eb="14">
      <t>ジンコウ</t>
    </rPh>
    <rPh sb="15" eb="17">
      <t>フショウ</t>
    </rPh>
    <rPh sb="18" eb="20">
      <t>サシヒキ</t>
    </rPh>
    <rPh sb="20" eb="22">
      <t>フノウ</t>
    </rPh>
    <phoneticPr fontId="13"/>
  </si>
  <si>
    <t>　資料　政策企画課</t>
    <rPh sb="1" eb="3">
      <t>シリョウ</t>
    </rPh>
    <phoneticPr fontId="13"/>
  </si>
  <si>
    <t xml:space="preserve">      ・年齢別割合については、全体から不詳を除いた人数の割合。</t>
    <rPh sb="7" eb="9">
      <t>ネンレイ</t>
    </rPh>
    <rPh sb="9" eb="10">
      <t>ベツ</t>
    </rPh>
    <rPh sb="10" eb="12">
      <t>ワリアイ</t>
    </rPh>
    <rPh sb="18" eb="20">
      <t>ゼンタイ</t>
    </rPh>
    <rPh sb="22" eb="24">
      <t>フショウ</t>
    </rPh>
    <rPh sb="25" eb="26">
      <t>ノゾ</t>
    </rPh>
    <rPh sb="28" eb="30">
      <t>ニンズウ</t>
    </rPh>
    <rPh sb="31" eb="33">
      <t>ワリアイ</t>
    </rPh>
    <phoneticPr fontId="13"/>
  </si>
  <si>
    <t>いわき市の人口ピラミッド</t>
    <rPh sb="0" eb="4">
      <t>イワキシ</t>
    </rPh>
    <rPh sb="5" eb="7">
      <t>ジンコウ</t>
    </rPh>
    <phoneticPr fontId="29"/>
  </si>
  <si>
    <t>平成27年10月１日現在</t>
    <rPh sb="0" eb="2">
      <t>ヘイセイ</t>
    </rPh>
    <rPh sb="4" eb="5">
      <t>ネン</t>
    </rPh>
    <rPh sb="7" eb="8">
      <t>ガツ</t>
    </rPh>
    <rPh sb="9" eb="10">
      <t>ニチ</t>
    </rPh>
    <rPh sb="10" eb="12">
      <t>ゲンザイ</t>
    </rPh>
    <phoneticPr fontId="29"/>
  </si>
  <si>
    <t>（単位　人）</t>
    <rPh sb="1" eb="3">
      <t>タンイ</t>
    </rPh>
    <rPh sb="4" eb="5">
      <t>ヒト</t>
    </rPh>
    <phoneticPr fontId="13"/>
  </si>
  <si>
    <t>年齢</t>
    <rPh sb="0" eb="2">
      <t>ネンレイ</t>
    </rPh>
    <phoneticPr fontId="13"/>
  </si>
  <si>
    <t>0～4</t>
    <phoneticPr fontId="29"/>
  </si>
  <si>
    <t>5～9</t>
    <phoneticPr fontId="29"/>
  </si>
  <si>
    <t>10～14</t>
    <phoneticPr fontId="29"/>
  </si>
  <si>
    <t>15～19</t>
    <phoneticPr fontId="29"/>
  </si>
  <si>
    <t>20～24</t>
    <phoneticPr fontId="29"/>
  </si>
  <si>
    <t>25～29</t>
    <phoneticPr fontId="29"/>
  </si>
  <si>
    <t>30～34</t>
    <phoneticPr fontId="29"/>
  </si>
  <si>
    <t>35～39</t>
    <phoneticPr fontId="29"/>
  </si>
  <si>
    <t>40～44</t>
    <phoneticPr fontId="29"/>
  </si>
  <si>
    <t>45～49</t>
    <phoneticPr fontId="29"/>
  </si>
  <si>
    <t>50～54</t>
    <phoneticPr fontId="29"/>
  </si>
  <si>
    <t>55～59</t>
    <phoneticPr fontId="29"/>
  </si>
  <si>
    <t>60～64</t>
    <phoneticPr fontId="29"/>
  </si>
  <si>
    <t>65～69</t>
    <phoneticPr fontId="29"/>
  </si>
  <si>
    <t>70～74</t>
    <phoneticPr fontId="29"/>
  </si>
  <si>
    <t>75～79</t>
    <phoneticPr fontId="29"/>
  </si>
  <si>
    <t>80～84</t>
    <phoneticPr fontId="29"/>
  </si>
  <si>
    <t>85歳以上</t>
    <rPh sb="2" eb="3">
      <t>サイ</t>
    </rPh>
    <rPh sb="3" eb="5">
      <t>イジョウ</t>
    </rPh>
    <phoneticPr fontId="29"/>
  </si>
  <si>
    <t>令和２年10月１日現在</t>
    <rPh sb="0" eb="2">
      <t>レイワ</t>
    </rPh>
    <rPh sb="3" eb="4">
      <t>ネン</t>
    </rPh>
    <rPh sb="6" eb="7">
      <t>ガツ</t>
    </rPh>
    <rPh sb="8" eb="11">
      <t>ニチゲンザイ</t>
    </rPh>
    <phoneticPr fontId="29"/>
  </si>
  <si>
    <t>21  配偶関係別15歳以上人口（令和２年10月１日現在）</t>
    <rPh sb="4" eb="6">
      <t>ハイグウ</t>
    </rPh>
    <rPh sb="6" eb="8">
      <t>カンケイ</t>
    </rPh>
    <rPh sb="8" eb="9">
      <t>ベツ</t>
    </rPh>
    <rPh sb="11" eb="12">
      <t>サイ</t>
    </rPh>
    <rPh sb="12" eb="14">
      <t>イジョウ</t>
    </rPh>
    <rPh sb="14" eb="16">
      <t>ジンコウ</t>
    </rPh>
    <rPh sb="17" eb="19">
      <t>レイワ</t>
    </rPh>
    <rPh sb="20" eb="21">
      <t>ネン</t>
    </rPh>
    <rPh sb="21" eb="22">
      <t>ヘイネン</t>
    </rPh>
    <rPh sb="23" eb="24">
      <t>ガツ</t>
    </rPh>
    <rPh sb="25" eb="26">
      <t>ニチ</t>
    </rPh>
    <rPh sb="26" eb="28">
      <t>ゲンザイ</t>
    </rPh>
    <phoneticPr fontId="13"/>
  </si>
  <si>
    <t>年齢区分</t>
    <rPh sb="0" eb="1">
      <t>ネン</t>
    </rPh>
    <rPh sb="1" eb="2">
      <t>ヨワイ</t>
    </rPh>
    <rPh sb="2" eb="3">
      <t>ク</t>
    </rPh>
    <rPh sb="3" eb="4">
      <t>ブン</t>
    </rPh>
    <phoneticPr fontId="13"/>
  </si>
  <si>
    <t>15歳以上人口</t>
    <rPh sb="2" eb="3">
      <t>サイ</t>
    </rPh>
    <rPh sb="3" eb="4">
      <t>イ</t>
    </rPh>
    <rPh sb="4" eb="5">
      <t>カミ</t>
    </rPh>
    <rPh sb="5" eb="6">
      <t>ヒト</t>
    </rPh>
    <rPh sb="6" eb="7">
      <t>クチ</t>
    </rPh>
    <phoneticPr fontId="13"/>
  </si>
  <si>
    <t>男</t>
    <rPh sb="0" eb="1">
      <t>オトコ</t>
    </rPh>
    <phoneticPr fontId="13"/>
  </si>
  <si>
    <t>女</t>
    <rPh sb="0" eb="1">
      <t>オンナ</t>
    </rPh>
    <phoneticPr fontId="13"/>
  </si>
  <si>
    <t>総数</t>
    <rPh sb="0" eb="1">
      <t>ソウ</t>
    </rPh>
    <rPh sb="1" eb="2">
      <t>スウ</t>
    </rPh>
    <phoneticPr fontId="13"/>
  </si>
  <si>
    <t>未婚</t>
    <rPh sb="0" eb="1">
      <t>ミ</t>
    </rPh>
    <rPh sb="1" eb="2">
      <t>コン</t>
    </rPh>
    <phoneticPr fontId="13"/>
  </si>
  <si>
    <t>有配偶</t>
    <rPh sb="0" eb="1">
      <t>ユウ</t>
    </rPh>
    <rPh sb="1" eb="3">
      <t>ハイグウ</t>
    </rPh>
    <phoneticPr fontId="13"/>
  </si>
  <si>
    <t>死別</t>
    <rPh sb="0" eb="1">
      <t>シ</t>
    </rPh>
    <rPh sb="1" eb="2">
      <t>ベツ</t>
    </rPh>
    <phoneticPr fontId="13"/>
  </si>
  <si>
    <t>離別</t>
    <rPh sb="0" eb="1">
      <t>リ</t>
    </rPh>
    <rPh sb="1" eb="2">
      <t>ベツ</t>
    </rPh>
    <phoneticPr fontId="13"/>
  </si>
  <si>
    <t>合計</t>
    <rPh sb="0" eb="1">
      <t>ゴウ</t>
    </rPh>
    <rPh sb="1" eb="2">
      <t>ケイ</t>
    </rPh>
    <phoneticPr fontId="13"/>
  </si>
  <si>
    <t>15～19歳</t>
    <rPh sb="5" eb="6">
      <t>サイ</t>
    </rPh>
    <phoneticPr fontId="13"/>
  </si>
  <si>
    <t>20～24</t>
    <phoneticPr fontId="13"/>
  </si>
  <si>
    <t>25～29</t>
    <phoneticPr fontId="13"/>
  </si>
  <si>
    <t>30～34</t>
    <phoneticPr fontId="13"/>
  </si>
  <si>
    <t>35～39</t>
    <phoneticPr fontId="13"/>
  </si>
  <si>
    <t>40～44</t>
    <phoneticPr fontId="13"/>
  </si>
  <si>
    <t>45～49</t>
    <phoneticPr fontId="13"/>
  </si>
  <si>
    <t>50～54</t>
    <phoneticPr fontId="13"/>
  </si>
  <si>
    <t>55～59</t>
    <phoneticPr fontId="13"/>
  </si>
  <si>
    <t>60～64</t>
    <phoneticPr fontId="13"/>
  </si>
  <si>
    <t>65～69</t>
    <phoneticPr fontId="13"/>
  </si>
  <si>
    <t>70～74</t>
    <phoneticPr fontId="13"/>
  </si>
  <si>
    <t>75～79</t>
    <phoneticPr fontId="13"/>
  </si>
  <si>
    <t>80～84</t>
    <phoneticPr fontId="13"/>
  </si>
  <si>
    <t>85～89</t>
    <phoneticPr fontId="13"/>
  </si>
  <si>
    <t>90～94</t>
    <phoneticPr fontId="13"/>
  </si>
  <si>
    <t>95～99</t>
    <phoneticPr fontId="13"/>
  </si>
  <si>
    <t>100歳以上</t>
    <rPh sb="3" eb="4">
      <t>サイ</t>
    </rPh>
    <rPh sb="4" eb="6">
      <t>イジョウ</t>
    </rPh>
    <phoneticPr fontId="13"/>
  </si>
  <si>
    <t>再掲</t>
    <rPh sb="0" eb="1">
      <t>サイ</t>
    </rPh>
    <rPh sb="1" eb="2">
      <t>ケイ</t>
    </rPh>
    <phoneticPr fontId="13"/>
  </si>
  <si>
    <t>65歳以上</t>
    <rPh sb="2" eb="3">
      <t>サイ</t>
    </rPh>
    <rPh sb="3" eb="5">
      <t>イジョウ</t>
    </rPh>
    <phoneticPr fontId="13"/>
  </si>
  <si>
    <t>75歳以上</t>
    <rPh sb="2" eb="3">
      <t>サイ</t>
    </rPh>
    <rPh sb="3" eb="5">
      <t>イジョウ</t>
    </rPh>
    <phoneticPr fontId="13"/>
  </si>
  <si>
    <t>85歳以上</t>
    <rPh sb="2" eb="3">
      <t>サイ</t>
    </rPh>
    <rPh sb="3" eb="5">
      <t>イジョウ</t>
    </rPh>
    <phoneticPr fontId="13"/>
  </si>
  <si>
    <t>（注） 15歳以上人口の男・女数には配偶関係「不詳」を含む。</t>
    <rPh sb="1" eb="2">
      <t>チュウ</t>
    </rPh>
    <rPh sb="6" eb="7">
      <t>サイ</t>
    </rPh>
    <rPh sb="7" eb="9">
      <t>イジョウ</t>
    </rPh>
    <rPh sb="9" eb="11">
      <t>ジンコウ</t>
    </rPh>
    <rPh sb="12" eb="13">
      <t>オトコ</t>
    </rPh>
    <rPh sb="14" eb="15">
      <t>オンナ</t>
    </rPh>
    <rPh sb="15" eb="16">
      <t>カズ</t>
    </rPh>
    <rPh sb="18" eb="20">
      <t>ハイグウ</t>
    </rPh>
    <rPh sb="20" eb="22">
      <t>カンケイ</t>
    </rPh>
    <rPh sb="23" eb="25">
      <t>フショウ</t>
    </rPh>
    <rPh sb="27" eb="28">
      <t>フク</t>
    </rPh>
    <phoneticPr fontId="13"/>
  </si>
  <si>
    <t>資料 「国勢調査報告」総務省統計局</t>
    <phoneticPr fontId="13"/>
  </si>
  <si>
    <t>22 （1）婚姻・離婚件数（いわき市）</t>
    <rPh sb="6" eb="8">
      <t>コンイン</t>
    </rPh>
    <rPh sb="9" eb="11">
      <t>リコン</t>
    </rPh>
    <rPh sb="11" eb="13">
      <t>ケンスウ</t>
    </rPh>
    <rPh sb="17" eb="18">
      <t>シ</t>
    </rPh>
    <phoneticPr fontId="13"/>
  </si>
  <si>
    <t>（単位  件）</t>
    <rPh sb="1" eb="3">
      <t>タンイ</t>
    </rPh>
    <rPh sb="5" eb="6">
      <t>ケン</t>
    </rPh>
    <phoneticPr fontId="13"/>
  </si>
  <si>
    <t>年</t>
    <rPh sb="0" eb="1">
      <t>ネン</t>
    </rPh>
    <phoneticPr fontId="13"/>
  </si>
  <si>
    <t>婚姻数</t>
    <rPh sb="0" eb="1">
      <t>コン</t>
    </rPh>
    <rPh sb="1" eb="2">
      <t>イン</t>
    </rPh>
    <rPh sb="2" eb="3">
      <t>スウ</t>
    </rPh>
    <phoneticPr fontId="13"/>
  </si>
  <si>
    <t>離婚数</t>
    <rPh sb="0" eb="1">
      <t>リ</t>
    </rPh>
    <rPh sb="1" eb="2">
      <t>コン</t>
    </rPh>
    <rPh sb="2" eb="3">
      <t>スウ</t>
    </rPh>
    <phoneticPr fontId="13"/>
  </si>
  <si>
    <t xml:space="preserve"> 令和２年</t>
    <rPh sb="1" eb="3">
      <t>レイワ</t>
    </rPh>
    <rPh sb="4" eb="5">
      <t>ネン</t>
    </rPh>
    <phoneticPr fontId="13"/>
  </si>
  <si>
    <t>３</t>
    <phoneticPr fontId="13"/>
  </si>
  <si>
    <t>資料 「人口動態統計」厚生労働省</t>
    <rPh sb="0" eb="2">
      <t>シリョウ</t>
    </rPh>
    <rPh sb="4" eb="6">
      <t>ジンコウ</t>
    </rPh>
    <rPh sb="6" eb="8">
      <t>ドウタイ</t>
    </rPh>
    <rPh sb="8" eb="10">
      <t>トウケイ</t>
    </rPh>
    <rPh sb="11" eb="13">
      <t>コウセイ</t>
    </rPh>
    <rPh sb="13" eb="16">
      <t>ロウドウショウ</t>
    </rPh>
    <phoneticPr fontId="13"/>
  </si>
  <si>
    <t>22 （2）平均初婚年齢（福島県）</t>
    <phoneticPr fontId="13"/>
  </si>
  <si>
    <t xml:space="preserve"> 資料 「令和６年人口動態(確定数)の概況」福島県</t>
    <rPh sb="1" eb="3">
      <t>シリョウ</t>
    </rPh>
    <rPh sb="5" eb="7">
      <t>レイワ</t>
    </rPh>
    <rPh sb="8" eb="9">
      <t>ネン</t>
    </rPh>
    <rPh sb="9" eb="11">
      <t>ジンコウ</t>
    </rPh>
    <rPh sb="11" eb="13">
      <t>ドウタイ</t>
    </rPh>
    <rPh sb="14" eb="17">
      <t>カクテイスウ</t>
    </rPh>
    <rPh sb="19" eb="21">
      <t>ガイキョウ</t>
    </rPh>
    <rPh sb="22" eb="25">
      <t>フクシマケン</t>
    </rPh>
    <phoneticPr fontId="13"/>
  </si>
  <si>
    <t>23　人口集中地区の概況（各年10月１日現在）</t>
    <rPh sb="3" eb="5">
      <t>ジンコウ</t>
    </rPh>
    <rPh sb="5" eb="7">
      <t>シュウチュウ</t>
    </rPh>
    <rPh sb="7" eb="9">
      <t>チク</t>
    </rPh>
    <rPh sb="10" eb="12">
      <t>ガイキョウ</t>
    </rPh>
    <rPh sb="13" eb="15">
      <t>カクネン</t>
    </rPh>
    <rPh sb="17" eb="18">
      <t>ガツ</t>
    </rPh>
    <rPh sb="19" eb="20">
      <t>ニチ</t>
    </rPh>
    <rPh sb="20" eb="22">
      <t>ゲンザイ</t>
    </rPh>
    <phoneticPr fontId="13"/>
  </si>
  <si>
    <t>人口集中地区</t>
    <rPh sb="0" eb="2">
      <t>ジンコウ</t>
    </rPh>
    <rPh sb="2" eb="4">
      <t>シュウチュウ</t>
    </rPh>
    <rPh sb="4" eb="6">
      <t>チク</t>
    </rPh>
    <phoneticPr fontId="13"/>
  </si>
  <si>
    <t>人口（人）</t>
    <rPh sb="0" eb="1">
      <t>ヒト</t>
    </rPh>
    <rPh sb="1" eb="2">
      <t>クチ</t>
    </rPh>
    <rPh sb="3" eb="4">
      <t>ヒト</t>
    </rPh>
    <phoneticPr fontId="13"/>
  </si>
  <si>
    <t>面積 １）</t>
    <rPh sb="0" eb="1">
      <t>メン</t>
    </rPh>
    <rPh sb="1" eb="2">
      <t>セキ</t>
    </rPh>
    <phoneticPr fontId="2"/>
  </si>
  <si>
    <t>人口密度</t>
    <rPh sb="0" eb="1">
      <t>ヒト</t>
    </rPh>
    <rPh sb="1" eb="2">
      <t>クチ</t>
    </rPh>
    <rPh sb="2" eb="3">
      <t>ミツ</t>
    </rPh>
    <rPh sb="3" eb="4">
      <t>タビ</t>
    </rPh>
    <phoneticPr fontId="13"/>
  </si>
  <si>
    <t>全域に占める集中地区の割合（％）</t>
    <rPh sb="0" eb="2">
      <t>ゼンイキ</t>
    </rPh>
    <rPh sb="3" eb="4">
      <t>シ</t>
    </rPh>
    <rPh sb="6" eb="8">
      <t>シュウチュウ</t>
    </rPh>
    <rPh sb="8" eb="10">
      <t>チク</t>
    </rPh>
    <rPh sb="11" eb="13">
      <t>ワリアイ</t>
    </rPh>
    <phoneticPr fontId="13"/>
  </si>
  <si>
    <t>DIDs</t>
    <phoneticPr fontId="13"/>
  </si>
  <si>
    <t>令和２年</t>
    <rPh sb="0" eb="2">
      <t>レイワ</t>
    </rPh>
    <rPh sb="3" eb="4">
      <t>ネン</t>
    </rPh>
    <phoneticPr fontId="13"/>
  </si>
  <si>
    <t>平成27年
(組替)</t>
    <rPh sb="0" eb="2">
      <t>ヘイセイ</t>
    </rPh>
    <rPh sb="4" eb="5">
      <t>ネン</t>
    </rPh>
    <rPh sb="7" eb="9">
      <t>クミカ</t>
    </rPh>
    <phoneticPr fontId="13"/>
  </si>
  <si>
    <t>平成27年～令和２年の増減</t>
    <rPh sb="0" eb="2">
      <t>ヘイセイ</t>
    </rPh>
    <rPh sb="4" eb="5">
      <t>ネン</t>
    </rPh>
    <rPh sb="6" eb="8">
      <t>レイワ</t>
    </rPh>
    <rPh sb="9" eb="10">
      <t>ネン</t>
    </rPh>
    <rPh sb="10" eb="11">
      <t>ヘイネン</t>
    </rPh>
    <rPh sb="11" eb="13">
      <t>ゾウゲン</t>
    </rPh>
    <phoneticPr fontId="13"/>
  </si>
  <si>
    <t>平成27年</t>
    <rPh sb="0" eb="2">
      <t>ヘイセイ</t>
    </rPh>
    <rPh sb="4" eb="5">
      <t>ネン</t>
    </rPh>
    <phoneticPr fontId="13"/>
  </si>
  <si>
    <r>
      <t>（1km</t>
    </r>
    <r>
      <rPr>
        <vertAlign val="superscript"/>
        <sz val="11"/>
        <rFont val="BIZ UDゴシック"/>
        <family val="3"/>
        <charset val="128"/>
      </rPr>
      <t>2</t>
    </r>
    <r>
      <rPr>
        <sz val="11"/>
        <color theme="1"/>
        <rFont val="BIZ UDゴシック"/>
        <family val="3"/>
        <charset val="128"/>
      </rPr>
      <t>当たり）</t>
    </r>
    <rPh sb="5" eb="6">
      <t>ア</t>
    </rPh>
    <phoneticPr fontId="13"/>
  </si>
  <si>
    <t>人口</t>
    <rPh sb="0" eb="1">
      <t>ヒト</t>
    </rPh>
    <rPh sb="1" eb="2">
      <t>クチ</t>
    </rPh>
    <phoneticPr fontId="13"/>
  </si>
  <si>
    <t>面積</t>
    <rPh sb="0" eb="1">
      <t>メン</t>
    </rPh>
    <rPh sb="1" eb="2">
      <t>セキ</t>
    </rPh>
    <phoneticPr fontId="13"/>
  </si>
  <si>
    <t>実数</t>
    <rPh sb="0" eb="1">
      <t>ジツ</t>
    </rPh>
    <rPh sb="1" eb="2">
      <t>スウ</t>
    </rPh>
    <phoneticPr fontId="13"/>
  </si>
  <si>
    <t>率（％）</t>
    <rPh sb="0" eb="1">
      <t>リツ</t>
    </rPh>
    <phoneticPr fontId="13"/>
  </si>
  <si>
    <t>いわき市</t>
    <rPh sb="3" eb="4">
      <t>シ</t>
    </rPh>
    <phoneticPr fontId="13"/>
  </si>
  <si>
    <t>DIDs</t>
  </si>
  <si>
    <t>Ⅰ</t>
  </si>
  <si>
    <t>（平・内郷・好間)</t>
  </si>
  <si>
    <t>1)</t>
    <phoneticPr fontId="13"/>
  </si>
  <si>
    <t>Ⅱ</t>
  </si>
  <si>
    <t>（小名浜)</t>
  </si>
  <si>
    <t>Ⅲ</t>
  </si>
  <si>
    <t>DIDs</t>
    <phoneticPr fontId="2"/>
  </si>
  <si>
    <t>（平)</t>
  </si>
  <si>
    <t>2)</t>
    <phoneticPr fontId="13"/>
  </si>
  <si>
    <t>Ⅳ</t>
  </si>
  <si>
    <t>（勿来)</t>
  </si>
  <si>
    <t>3)</t>
    <phoneticPr fontId="13"/>
  </si>
  <si>
    <t>Ⅴ</t>
  </si>
  <si>
    <t>4)</t>
    <phoneticPr fontId="13"/>
  </si>
  <si>
    <t>Ⅵ</t>
  </si>
  <si>
    <t>（四倉)</t>
  </si>
  <si>
    <t>5)</t>
    <phoneticPr fontId="13"/>
  </si>
  <si>
    <t>Ⅶ</t>
  </si>
  <si>
    <t>6)</t>
    <phoneticPr fontId="13"/>
  </si>
  <si>
    <t>Ⅷ</t>
  </si>
  <si>
    <t>（常磐)</t>
  </si>
  <si>
    <t>7)</t>
    <phoneticPr fontId="13"/>
  </si>
  <si>
    <t>8)</t>
    <phoneticPr fontId="13"/>
  </si>
  <si>
    <t>（注）人口欄の「平成27年（組替）」は、令和２年10月１日現在の市区町村の境域に基づいて組み替えた平成27年の人口を示す。</t>
    <rPh sb="1" eb="2">
      <t>チュウ</t>
    </rPh>
    <rPh sb="3" eb="5">
      <t>ジンコウ</t>
    </rPh>
    <rPh sb="5" eb="6">
      <t>ラン</t>
    </rPh>
    <rPh sb="8" eb="10">
      <t>ヘイセイ</t>
    </rPh>
    <rPh sb="12" eb="13">
      <t>ネン</t>
    </rPh>
    <rPh sb="14" eb="16">
      <t>クミカエ</t>
    </rPh>
    <rPh sb="20" eb="22">
      <t>レイワ</t>
    </rPh>
    <rPh sb="23" eb="24">
      <t>ネン</t>
    </rPh>
    <rPh sb="24" eb="25">
      <t>ヘイネン</t>
    </rPh>
    <rPh sb="26" eb="27">
      <t>ガツ</t>
    </rPh>
    <rPh sb="28" eb="29">
      <t>ニチ</t>
    </rPh>
    <rPh sb="29" eb="31">
      <t>ゲンザイ</t>
    </rPh>
    <rPh sb="32" eb="34">
      <t>シク</t>
    </rPh>
    <rPh sb="34" eb="36">
      <t>チョウソン</t>
    </rPh>
    <rPh sb="37" eb="39">
      <t>キョウイキ</t>
    </rPh>
    <rPh sb="40" eb="41">
      <t>モト</t>
    </rPh>
    <rPh sb="44" eb="45">
      <t>ク</t>
    </rPh>
    <rPh sb="46" eb="47">
      <t>カ</t>
    </rPh>
    <rPh sb="49" eb="51">
      <t>ヘイセイ</t>
    </rPh>
    <rPh sb="53" eb="54">
      <t>ネン</t>
    </rPh>
    <rPh sb="55" eb="57">
      <t>ジンコウ</t>
    </rPh>
    <rPh sb="58" eb="59">
      <t>シメ</t>
    </rPh>
    <phoneticPr fontId="13"/>
  </si>
  <si>
    <t>資料 「国勢調査報告」総務省統計局</t>
    <rPh sb="0" eb="2">
      <t>シリョウ</t>
    </rPh>
    <rPh sb="4" eb="6">
      <t>コクセイ</t>
    </rPh>
    <rPh sb="6" eb="8">
      <t>チョウサ</t>
    </rPh>
    <rPh sb="8" eb="10">
      <t>ホウコク</t>
    </rPh>
    <rPh sb="11" eb="14">
      <t>ソウムショウ</t>
    </rPh>
    <rPh sb="14" eb="16">
      <t>トウケイ</t>
    </rPh>
    <rPh sb="16" eb="17">
      <t>キョク</t>
    </rPh>
    <phoneticPr fontId="13"/>
  </si>
  <si>
    <t>1)平成27年のいわき市人口集中地区Ⅰが、令和２年にⅠ，Ⅲに分離。このため増減数及び増減率は計算していない。</t>
    <rPh sb="2" eb="4">
      <t>ヘイセイ</t>
    </rPh>
    <rPh sb="6" eb="7">
      <t>ネン</t>
    </rPh>
    <rPh sb="11" eb="12">
      <t>シ</t>
    </rPh>
    <rPh sb="12" eb="14">
      <t>ジンコウ</t>
    </rPh>
    <rPh sb="14" eb="16">
      <t>シュウチュウ</t>
    </rPh>
    <rPh sb="16" eb="18">
      <t>チク</t>
    </rPh>
    <rPh sb="21" eb="23">
      <t>レイワ</t>
    </rPh>
    <rPh sb="24" eb="25">
      <t>ネン</t>
    </rPh>
    <rPh sb="30" eb="32">
      <t>ブンリ</t>
    </rPh>
    <rPh sb="37" eb="39">
      <t>ゾウゲン</t>
    </rPh>
    <rPh sb="39" eb="40">
      <t>スウ</t>
    </rPh>
    <rPh sb="40" eb="41">
      <t>オヨ</t>
    </rPh>
    <rPh sb="42" eb="44">
      <t>ゾウゲン</t>
    </rPh>
    <rPh sb="44" eb="45">
      <t>リツ</t>
    </rPh>
    <rPh sb="46" eb="48">
      <t>ケイサン</t>
    </rPh>
    <phoneticPr fontId="13"/>
  </si>
  <si>
    <t>2)平成27年のいわき市人口集中地区Ⅰの一部及びⅤ。また、平成27年のいわき市人口集中地区Ⅰが、令和２年にⅠ，Ⅲに分離。</t>
    <phoneticPr fontId="13"/>
  </si>
  <si>
    <t>　このため増減数及び増減率は計算していない。</t>
    <phoneticPr fontId="13"/>
  </si>
  <si>
    <t>3)平成27年のいわき市人口集中地区Ⅵ。</t>
    <phoneticPr fontId="13"/>
  </si>
  <si>
    <t>4)平成27年のいわき市人口集中地区Ⅶ。</t>
    <phoneticPr fontId="13"/>
  </si>
  <si>
    <t>5)平成27年のいわき市人口集中地区Ⅷ。</t>
    <phoneticPr fontId="13"/>
  </si>
  <si>
    <t>6)平成27年のいわき市人口集中地区Ⅳ。</t>
    <phoneticPr fontId="13"/>
  </si>
  <si>
    <t>7)平成27年のいわき市人口集中地区Ⅲ。</t>
    <phoneticPr fontId="13"/>
  </si>
  <si>
    <t>8)平成27年のいわき市人口集中地区Ⅸ。</t>
    <phoneticPr fontId="13"/>
  </si>
  <si>
    <t>24 　年別・月別人口動態</t>
    <rPh sb="4" eb="5">
      <t>ネン</t>
    </rPh>
    <rPh sb="5" eb="6">
      <t>ベツ</t>
    </rPh>
    <rPh sb="7" eb="8">
      <t>ツキ</t>
    </rPh>
    <rPh sb="8" eb="9">
      <t>ベツ</t>
    </rPh>
    <rPh sb="9" eb="11">
      <t>ジンコウ</t>
    </rPh>
    <rPh sb="11" eb="13">
      <t>ドウタイ</t>
    </rPh>
    <phoneticPr fontId="13"/>
  </si>
  <si>
    <t>年月</t>
    <rPh sb="0" eb="1">
      <t>ネン</t>
    </rPh>
    <rPh sb="1" eb="2">
      <t>ツキ</t>
    </rPh>
    <phoneticPr fontId="13"/>
  </si>
  <si>
    <t>社会動態</t>
    <rPh sb="0" eb="1">
      <t>シャ</t>
    </rPh>
    <rPh sb="1" eb="2">
      <t>カイ</t>
    </rPh>
    <rPh sb="2" eb="3">
      <t>ドウ</t>
    </rPh>
    <rPh sb="3" eb="4">
      <t>タイ</t>
    </rPh>
    <phoneticPr fontId="13"/>
  </si>
  <si>
    <t>自然動態</t>
    <rPh sb="0" eb="1">
      <t>ジ</t>
    </rPh>
    <rPh sb="1" eb="2">
      <t>ゼン</t>
    </rPh>
    <rPh sb="2" eb="3">
      <t>ドウ</t>
    </rPh>
    <rPh sb="3" eb="4">
      <t>タイ</t>
    </rPh>
    <phoneticPr fontId="13"/>
  </si>
  <si>
    <t>差引増減数</t>
    <rPh sb="0" eb="1">
      <t>サ</t>
    </rPh>
    <rPh sb="1" eb="2">
      <t>イン</t>
    </rPh>
    <rPh sb="2" eb="3">
      <t>ゾウ</t>
    </rPh>
    <rPh sb="3" eb="4">
      <t>ゲン</t>
    </rPh>
    <rPh sb="4" eb="5">
      <t>スウ</t>
    </rPh>
    <phoneticPr fontId="13"/>
  </si>
  <si>
    <t>転入</t>
    <rPh sb="0" eb="1">
      <t>テン</t>
    </rPh>
    <rPh sb="1" eb="2">
      <t>イ</t>
    </rPh>
    <phoneticPr fontId="13"/>
  </si>
  <si>
    <t>転出</t>
    <rPh sb="0" eb="1">
      <t>テン</t>
    </rPh>
    <rPh sb="1" eb="2">
      <t>デ</t>
    </rPh>
    <phoneticPr fontId="13"/>
  </si>
  <si>
    <t>社会増減数</t>
    <rPh sb="0" eb="1">
      <t>シャ</t>
    </rPh>
    <rPh sb="1" eb="2">
      <t>カイ</t>
    </rPh>
    <rPh sb="2" eb="3">
      <t>ゾウ</t>
    </rPh>
    <rPh sb="3" eb="4">
      <t>ゲン</t>
    </rPh>
    <rPh sb="4" eb="5">
      <t>スウ</t>
    </rPh>
    <phoneticPr fontId="13"/>
  </si>
  <si>
    <t>出生</t>
    <rPh sb="0" eb="1">
      <t>デ</t>
    </rPh>
    <rPh sb="1" eb="2">
      <t>ショウ</t>
    </rPh>
    <phoneticPr fontId="13"/>
  </si>
  <si>
    <t>死亡</t>
    <rPh sb="0" eb="1">
      <t>シ</t>
    </rPh>
    <rPh sb="1" eb="2">
      <t>ボウ</t>
    </rPh>
    <phoneticPr fontId="13"/>
  </si>
  <si>
    <t>自然増減数</t>
    <rPh sb="0" eb="1">
      <t>ジ</t>
    </rPh>
    <rPh sb="1" eb="2">
      <t>ゼン</t>
    </rPh>
    <rPh sb="2" eb="3">
      <t>ゾウ</t>
    </rPh>
    <rPh sb="3" eb="4">
      <t>ゲン</t>
    </rPh>
    <rPh sb="4" eb="5">
      <t>スウ</t>
    </rPh>
    <phoneticPr fontId="13"/>
  </si>
  <si>
    <t>計</t>
    <rPh sb="0" eb="1">
      <t>ケイ</t>
    </rPh>
    <phoneticPr fontId="13"/>
  </si>
  <si>
    <t>平成27年</t>
    <rPh sb="0" eb="2">
      <t>ヘイセイ</t>
    </rPh>
    <phoneticPr fontId="13"/>
  </si>
  <si>
    <t>28</t>
    <phoneticPr fontId="13"/>
  </si>
  <si>
    <t>29</t>
  </si>
  <si>
    <t>30</t>
  </si>
  <si>
    <t>令和元年</t>
  </si>
  <si>
    <t>令和５年10月</t>
    <rPh sb="0" eb="2">
      <t>レイワ</t>
    </rPh>
    <rPh sb="3" eb="4">
      <t>ネン</t>
    </rPh>
    <rPh sb="6" eb="7">
      <t>ガツ</t>
    </rPh>
    <phoneticPr fontId="33"/>
  </si>
  <si>
    <t>令和６年１月</t>
    <rPh sb="0" eb="2">
      <t>レイワ</t>
    </rPh>
    <rPh sb="3" eb="4">
      <t>ネン</t>
    </rPh>
    <rPh sb="5" eb="6">
      <t>ガツ</t>
    </rPh>
    <phoneticPr fontId="33"/>
  </si>
  <si>
    <t>令和７年</t>
    <rPh sb="0" eb="1">
      <t>レイ</t>
    </rPh>
    <rPh sb="1" eb="2">
      <t>ワ</t>
    </rPh>
    <rPh sb="3" eb="4">
      <t>ネン</t>
    </rPh>
    <phoneticPr fontId="13"/>
  </si>
  <si>
    <t>令和６年10月</t>
    <rPh sb="0" eb="1">
      <t>レイ</t>
    </rPh>
    <rPh sb="1" eb="2">
      <t>ワ</t>
    </rPh>
    <rPh sb="3" eb="4">
      <t>ネン</t>
    </rPh>
    <rPh sb="6" eb="7">
      <t>ガツ</t>
    </rPh>
    <phoneticPr fontId="33"/>
  </si>
  <si>
    <t>令和７年１月</t>
    <rPh sb="0" eb="1">
      <t>レイ</t>
    </rPh>
    <rPh sb="1" eb="2">
      <t>ワ</t>
    </rPh>
    <rPh sb="3" eb="4">
      <t>ネン</t>
    </rPh>
    <rPh sb="5" eb="6">
      <t>ガツ</t>
    </rPh>
    <phoneticPr fontId="33"/>
  </si>
  <si>
    <t>（注）・「年」の期間は、前年（暦年）の10月１日から当年（暦年）の９月30日まで。</t>
    <rPh sb="1" eb="2">
      <t>チュウ</t>
    </rPh>
    <rPh sb="5" eb="6">
      <t>ネン</t>
    </rPh>
    <rPh sb="8" eb="10">
      <t>キカン</t>
    </rPh>
    <rPh sb="12" eb="14">
      <t>ゼンネン</t>
    </rPh>
    <rPh sb="15" eb="17">
      <t>レキネン</t>
    </rPh>
    <rPh sb="21" eb="22">
      <t>ガツ</t>
    </rPh>
    <rPh sb="23" eb="24">
      <t>ニチ</t>
    </rPh>
    <rPh sb="26" eb="28">
      <t>トウネン</t>
    </rPh>
    <rPh sb="29" eb="31">
      <t>レキネン</t>
    </rPh>
    <rPh sb="34" eb="35">
      <t>ガツ</t>
    </rPh>
    <rPh sb="37" eb="38">
      <t>ニチ</t>
    </rPh>
    <phoneticPr fontId="13"/>
  </si>
  <si>
    <t>資料　政策企画課</t>
    <rPh sb="0" eb="2">
      <t>シリョウ</t>
    </rPh>
    <phoneticPr fontId="13"/>
  </si>
  <si>
    <t>　　　・人口は、各年については、9月30日午後12時(＝10月１日午前零時)現在。各月については、月末午後12時(＝翌日１日午前零時)現在。</t>
    <rPh sb="4" eb="6">
      <t>ジンコウ</t>
    </rPh>
    <rPh sb="8" eb="10">
      <t>カクネン</t>
    </rPh>
    <rPh sb="17" eb="18">
      <t>ガツ</t>
    </rPh>
    <rPh sb="20" eb="21">
      <t>ニチ</t>
    </rPh>
    <rPh sb="21" eb="23">
      <t>ゴゴ</t>
    </rPh>
    <rPh sb="25" eb="26">
      <t>ジ</t>
    </rPh>
    <rPh sb="30" eb="31">
      <t>ガツ</t>
    </rPh>
    <rPh sb="32" eb="33">
      <t>ニチ</t>
    </rPh>
    <rPh sb="33" eb="35">
      <t>ゴゼン</t>
    </rPh>
    <rPh sb="35" eb="37">
      <t>レイジ</t>
    </rPh>
    <rPh sb="38" eb="40">
      <t>ゲンザイ</t>
    </rPh>
    <rPh sb="41" eb="42">
      <t>カク</t>
    </rPh>
    <rPh sb="42" eb="43">
      <t>ツキ</t>
    </rPh>
    <rPh sb="49" eb="51">
      <t>ゲツマツ</t>
    </rPh>
    <rPh sb="51" eb="53">
      <t>ゴゴ</t>
    </rPh>
    <rPh sb="55" eb="56">
      <t>ジ</t>
    </rPh>
    <rPh sb="58" eb="60">
      <t>ヨクジツ</t>
    </rPh>
    <rPh sb="61" eb="62">
      <t>ニチ</t>
    </rPh>
    <rPh sb="62" eb="64">
      <t>ゴゼン</t>
    </rPh>
    <rPh sb="64" eb="66">
      <t>レイジ</t>
    </rPh>
    <rPh sb="67" eb="69">
      <t>ゲンザイ</t>
    </rPh>
    <phoneticPr fontId="13"/>
  </si>
  <si>
    <t>　　　・平成27・令和２年の総人口は、国勢調査人口であり、前年数値に当年差引増減数を加えた数値に一致しない。</t>
    <rPh sb="4" eb="6">
      <t>ヘイセイ</t>
    </rPh>
    <rPh sb="9" eb="11">
      <t>レイワ</t>
    </rPh>
    <rPh sb="12" eb="13">
      <t>ネン</t>
    </rPh>
    <rPh sb="14" eb="15">
      <t>ソウ</t>
    </rPh>
    <rPh sb="15" eb="17">
      <t>ジンコウ</t>
    </rPh>
    <rPh sb="19" eb="21">
      <t>コクセイ</t>
    </rPh>
    <rPh sb="21" eb="23">
      <t>チョウサ</t>
    </rPh>
    <rPh sb="23" eb="25">
      <t>ジンコウ</t>
    </rPh>
    <rPh sb="29" eb="31">
      <t>ゼンネン</t>
    </rPh>
    <rPh sb="31" eb="33">
      <t>スウチ</t>
    </rPh>
    <rPh sb="34" eb="36">
      <t>トウネン</t>
    </rPh>
    <rPh sb="36" eb="38">
      <t>サシヒキ</t>
    </rPh>
    <rPh sb="38" eb="40">
      <t>ゾウゲン</t>
    </rPh>
    <rPh sb="40" eb="41">
      <t>スウ</t>
    </rPh>
    <rPh sb="42" eb="43">
      <t>クワ</t>
    </rPh>
    <rPh sb="45" eb="47">
      <t>スウチ</t>
    </rPh>
    <rPh sb="48" eb="50">
      <t>イッチ</t>
    </rPh>
    <phoneticPr fontId="13"/>
  </si>
  <si>
    <t>　　　・本市内での転居は、本市全体の増減に影響を及ぼさないので、本表には含めない。</t>
    <rPh sb="4" eb="5">
      <t>ホン</t>
    </rPh>
    <rPh sb="5" eb="7">
      <t>シナイ</t>
    </rPh>
    <rPh sb="9" eb="11">
      <t>テンキョ</t>
    </rPh>
    <rPh sb="13" eb="14">
      <t>ホン</t>
    </rPh>
    <rPh sb="14" eb="15">
      <t>シ</t>
    </rPh>
    <rPh sb="15" eb="17">
      <t>ゼンタイ</t>
    </rPh>
    <rPh sb="18" eb="20">
      <t>ゾウゲン</t>
    </rPh>
    <rPh sb="21" eb="23">
      <t>エイキョウ</t>
    </rPh>
    <rPh sb="24" eb="25">
      <t>オヨ</t>
    </rPh>
    <rPh sb="32" eb="33">
      <t>ホン</t>
    </rPh>
    <rPh sb="33" eb="34">
      <t>ヒョウ</t>
    </rPh>
    <rPh sb="36" eb="37">
      <t>フク</t>
    </rPh>
    <phoneticPr fontId="13"/>
  </si>
  <si>
    <t>25　地区別人口動態（市内地区間移動を含む）</t>
    <rPh sb="3" eb="5">
      <t>チク</t>
    </rPh>
    <rPh sb="5" eb="6">
      <t>ベツ</t>
    </rPh>
    <rPh sb="6" eb="8">
      <t>ジンコウ</t>
    </rPh>
    <rPh sb="8" eb="10">
      <t>ドウタイ</t>
    </rPh>
    <rPh sb="11" eb="13">
      <t>シナイ</t>
    </rPh>
    <rPh sb="13" eb="15">
      <t>チク</t>
    </rPh>
    <rPh sb="15" eb="16">
      <t>カン</t>
    </rPh>
    <rPh sb="16" eb="18">
      <t>イドウ</t>
    </rPh>
    <rPh sb="19" eb="20">
      <t>フク</t>
    </rPh>
    <phoneticPr fontId="13"/>
  </si>
  <si>
    <t>地区</t>
    <rPh sb="0" eb="1">
      <t>チ</t>
    </rPh>
    <rPh sb="1" eb="2">
      <t>ク</t>
    </rPh>
    <phoneticPr fontId="13"/>
  </si>
  <si>
    <t>令和６年（令和５年10月１日～令和６年９月30日）</t>
  </si>
  <si>
    <t>令和７年（令和６年10月１日～令和７年９月30日）</t>
    <rPh sb="0" eb="1">
      <t>レイ</t>
    </rPh>
    <rPh sb="1" eb="2">
      <t>ワ</t>
    </rPh>
    <rPh sb="3" eb="4">
      <t>ネン</t>
    </rPh>
    <rPh sb="5" eb="6">
      <t>レイ</t>
    </rPh>
    <rPh sb="6" eb="7">
      <t>ワ</t>
    </rPh>
    <rPh sb="8" eb="9">
      <t>ネン</t>
    </rPh>
    <rPh sb="11" eb="12">
      <t>ガツ</t>
    </rPh>
    <rPh sb="13" eb="14">
      <t>ニチ</t>
    </rPh>
    <rPh sb="15" eb="16">
      <t>レイ</t>
    </rPh>
    <rPh sb="16" eb="17">
      <t>ワ</t>
    </rPh>
    <rPh sb="18" eb="19">
      <t>ネン</t>
    </rPh>
    <rPh sb="20" eb="21">
      <t>ガツ</t>
    </rPh>
    <rPh sb="23" eb="24">
      <t>ニチ</t>
    </rPh>
    <phoneticPr fontId="13"/>
  </si>
  <si>
    <t>令和６年</t>
    <rPh sb="0" eb="2">
      <t>レイワ</t>
    </rPh>
    <rPh sb="3" eb="4">
      <t>ネン</t>
    </rPh>
    <phoneticPr fontId="13"/>
  </si>
  <si>
    <t>他地区から</t>
    <rPh sb="0" eb="1">
      <t>タ</t>
    </rPh>
    <rPh sb="1" eb="3">
      <t>チク</t>
    </rPh>
    <phoneticPr fontId="13"/>
  </si>
  <si>
    <t>他地区へ</t>
    <rPh sb="0" eb="1">
      <t>タ</t>
    </rPh>
    <rPh sb="1" eb="3">
      <t>チク</t>
    </rPh>
    <phoneticPr fontId="13"/>
  </si>
  <si>
    <t>社会増減</t>
    <rPh sb="0" eb="2">
      <t>シャカイ</t>
    </rPh>
    <rPh sb="2" eb="4">
      <t>ゾウゲン</t>
    </rPh>
    <phoneticPr fontId="13"/>
  </si>
  <si>
    <t>自然増減</t>
    <rPh sb="0" eb="2">
      <t>シゼン</t>
    </rPh>
    <rPh sb="2" eb="4">
      <t>ゾウゲン</t>
    </rPh>
    <phoneticPr fontId="13"/>
  </si>
  <si>
    <t>平</t>
    <rPh sb="0" eb="1">
      <t>タイラ</t>
    </rPh>
    <phoneticPr fontId="13"/>
  </si>
  <si>
    <t>小名浜</t>
    <rPh sb="0" eb="3">
      <t>オナハマ</t>
    </rPh>
    <phoneticPr fontId="13"/>
  </si>
  <si>
    <t>勿来</t>
    <rPh sb="0" eb="1">
      <t>ブツ</t>
    </rPh>
    <rPh sb="1" eb="2">
      <t>キ</t>
    </rPh>
    <phoneticPr fontId="13"/>
  </si>
  <si>
    <t>常磐</t>
    <rPh sb="0" eb="1">
      <t>ツネ</t>
    </rPh>
    <rPh sb="1" eb="2">
      <t>イワ</t>
    </rPh>
    <phoneticPr fontId="13"/>
  </si>
  <si>
    <t>内郷</t>
    <rPh sb="0" eb="1">
      <t>ウチ</t>
    </rPh>
    <rPh sb="1" eb="2">
      <t>ゴウ</t>
    </rPh>
    <phoneticPr fontId="13"/>
  </si>
  <si>
    <t>四倉</t>
    <rPh sb="0" eb="1">
      <t>４</t>
    </rPh>
    <rPh sb="1" eb="2">
      <t>クラ</t>
    </rPh>
    <phoneticPr fontId="13"/>
  </si>
  <si>
    <t>遠野</t>
    <rPh sb="0" eb="1">
      <t>エン</t>
    </rPh>
    <rPh sb="1" eb="2">
      <t>ノ</t>
    </rPh>
    <phoneticPr fontId="13"/>
  </si>
  <si>
    <t>小川</t>
    <rPh sb="0" eb="1">
      <t>ショウ</t>
    </rPh>
    <rPh sb="1" eb="2">
      <t>カワ</t>
    </rPh>
    <phoneticPr fontId="13"/>
  </si>
  <si>
    <t>好間</t>
    <rPh sb="0" eb="1">
      <t>ヨシミ</t>
    </rPh>
    <rPh sb="1" eb="2">
      <t>アイダ</t>
    </rPh>
    <phoneticPr fontId="13"/>
  </si>
  <si>
    <t>三和</t>
    <rPh sb="0" eb="1">
      <t>サン</t>
    </rPh>
    <rPh sb="1" eb="2">
      <t>ワ</t>
    </rPh>
    <phoneticPr fontId="13"/>
  </si>
  <si>
    <t>田人</t>
    <rPh sb="0" eb="1">
      <t>タ</t>
    </rPh>
    <rPh sb="1" eb="2">
      <t>ヒト</t>
    </rPh>
    <phoneticPr fontId="13"/>
  </si>
  <si>
    <t>川前</t>
    <rPh sb="0" eb="1">
      <t>カワ</t>
    </rPh>
    <rPh sb="1" eb="2">
      <t>マエ</t>
    </rPh>
    <phoneticPr fontId="13"/>
  </si>
  <si>
    <t>久之浜
大久</t>
    <rPh sb="0" eb="3">
      <t>ヒサノハマ</t>
    </rPh>
    <rPh sb="4" eb="5">
      <t>オオ</t>
    </rPh>
    <rPh sb="5" eb="6">
      <t>ヒサ</t>
    </rPh>
    <phoneticPr fontId="13"/>
  </si>
  <si>
    <t>(注)・「転入」は、いわき市外（県外・県内）から当地区へ。「他地区から」は、いわき市内の他地区または当該地区内から当該地区へ。</t>
    <rPh sb="1" eb="2">
      <t>チュウ</t>
    </rPh>
    <rPh sb="5" eb="7">
      <t>テンニュウ</t>
    </rPh>
    <rPh sb="13" eb="15">
      <t>シガイ</t>
    </rPh>
    <rPh sb="16" eb="18">
      <t>ケンガイ</t>
    </rPh>
    <rPh sb="19" eb="21">
      <t>ケンナイ</t>
    </rPh>
    <rPh sb="24" eb="25">
      <t>トウ</t>
    </rPh>
    <rPh sb="25" eb="27">
      <t>チク</t>
    </rPh>
    <rPh sb="30" eb="31">
      <t>タ</t>
    </rPh>
    <rPh sb="31" eb="33">
      <t>チク</t>
    </rPh>
    <rPh sb="41" eb="43">
      <t>シナイ</t>
    </rPh>
    <rPh sb="44" eb="45">
      <t>タ</t>
    </rPh>
    <rPh sb="45" eb="47">
      <t>チク</t>
    </rPh>
    <rPh sb="50" eb="52">
      <t>トウガイ</t>
    </rPh>
    <rPh sb="52" eb="54">
      <t>チク</t>
    </rPh>
    <rPh sb="54" eb="55">
      <t>ナイ</t>
    </rPh>
    <rPh sb="57" eb="59">
      <t>トウガイ</t>
    </rPh>
    <rPh sb="59" eb="61">
      <t>チク</t>
    </rPh>
    <phoneticPr fontId="13"/>
  </si>
  <si>
    <t>　　資料　政策企画課</t>
    <rPh sb="2" eb="4">
      <t>シリョウ</t>
    </rPh>
    <phoneticPr fontId="13"/>
  </si>
  <si>
    <t xml:space="preserve">    ・「転出」は、当該地区からいわき市外（県外・県内）へ。「他地区へ」は、当該地区からいわき市内の他地区または当該地区内への移動をそれぞれ示す。</t>
    <rPh sb="6" eb="8">
      <t>テンシュツ</t>
    </rPh>
    <rPh sb="11" eb="13">
      <t>トウガイ</t>
    </rPh>
    <rPh sb="13" eb="15">
      <t>チク</t>
    </rPh>
    <rPh sb="20" eb="22">
      <t>シガイ</t>
    </rPh>
    <rPh sb="23" eb="25">
      <t>ケンガイ</t>
    </rPh>
    <rPh sb="26" eb="28">
      <t>ケンナイ</t>
    </rPh>
    <rPh sb="32" eb="33">
      <t>タ</t>
    </rPh>
    <rPh sb="33" eb="35">
      <t>チク</t>
    </rPh>
    <rPh sb="39" eb="41">
      <t>トウガイ</t>
    </rPh>
    <rPh sb="41" eb="43">
      <t>チク</t>
    </rPh>
    <rPh sb="48" eb="50">
      <t>シナイ</t>
    </rPh>
    <rPh sb="51" eb="52">
      <t>タ</t>
    </rPh>
    <rPh sb="52" eb="54">
      <t>チク</t>
    </rPh>
    <rPh sb="57" eb="59">
      <t>トウガイ</t>
    </rPh>
    <rPh sb="59" eb="61">
      <t>チク</t>
    </rPh>
    <rPh sb="61" eb="62">
      <t>ナイ</t>
    </rPh>
    <phoneticPr fontId="13"/>
  </si>
  <si>
    <t>26 　都道府県・県内市町村別転入者数</t>
    <rPh sb="4" eb="8">
      <t>トドウフケン</t>
    </rPh>
    <rPh sb="9" eb="11">
      <t>ケンナイ</t>
    </rPh>
    <rPh sb="11" eb="14">
      <t>シチョウソン</t>
    </rPh>
    <rPh sb="14" eb="15">
      <t>ベツ</t>
    </rPh>
    <rPh sb="15" eb="18">
      <t>テンニュウシャ</t>
    </rPh>
    <rPh sb="18" eb="19">
      <t>スウ</t>
    </rPh>
    <phoneticPr fontId="13"/>
  </si>
  <si>
    <t>区分</t>
    <rPh sb="0" eb="1">
      <t>ク</t>
    </rPh>
    <rPh sb="1" eb="2">
      <t>ブン</t>
    </rPh>
    <phoneticPr fontId="13"/>
  </si>
  <si>
    <t>令和６年</t>
    <rPh sb="0" eb="1">
      <t>レイ</t>
    </rPh>
    <rPh sb="1" eb="2">
      <t>ワ</t>
    </rPh>
    <phoneticPr fontId="3"/>
  </si>
  <si>
    <t>令和７年</t>
    <rPh sb="0" eb="1">
      <t>レイ</t>
    </rPh>
    <rPh sb="1" eb="2">
      <t>ワ</t>
    </rPh>
    <phoneticPr fontId="3"/>
  </si>
  <si>
    <t>総計</t>
    <phoneticPr fontId="3"/>
  </si>
  <si>
    <t>県外計</t>
  </si>
  <si>
    <t>北海道</t>
  </si>
  <si>
    <t>青森県</t>
  </si>
  <si>
    <t>岩手県</t>
  </si>
  <si>
    <t>宮城県</t>
  </si>
  <si>
    <t>秋田県</t>
  </si>
  <si>
    <t>山形県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</si>
  <si>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</si>
  <si>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</si>
  <si>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</si>
  <si>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</si>
  <si>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</si>
  <si>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</si>
  <si>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</si>
  <si>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</si>
  <si>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</si>
  <si>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</si>
  <si>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</si>
  <si>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</si>
  <si>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</si>
  <si>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</si>
  <si>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</si>
  <si>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</si>
  <si>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</si>
  <si>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</si>
  <si>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</si>
  <si>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</si>
  <si>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</si>
  <si>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</si>
  <si>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</si>
  <si>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</si>
  <si>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</si>
  <si>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</si>
  <si>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</si>
  <si>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</si>
  <si>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</si>
  <si>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</si>
  <si>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</si>
  <si>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</si>
  <si>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</si>
  <si>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</si>
  <si>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</si>
  <si>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</si>
  <si>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</si>
  <si>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</si>
  <si>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</si>
  <si>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</si>
  <si>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</si>
  <si>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国外</t>
  </si>
  <si>
    <t>従前の住所地なし</t>
  </si>
  <si>
    <t>県内計</t>
  </si>
  <si>
    <t>市部計</t>
  </si>
  <si>
    <t>福島市</t>
  </si>
  <si>
    <t>会津若松市</t>
  </si>
  <si>
    <t>郡山市</t>
  </si>
  <si>
    <t>白河市</t>
  </si>
  <si>
    <t>須賀川市</t>
  </si>
  <si>
    <t>喜多方市</t>
  </si>
  <si>
    <t>相馬市</t>
  </si>
  <si>
    <t>二本松市</t>
  </si>
  <si>
    <t>田村市</t>
    <rPh sb="0" eb="2">
      <t>タムラ</t>
    </rPh>
    <rPh sb="2" eb="3">
      <t>シ</t>
    </rPh>
    <phoneticPr fontId="3"/>
  </si>
  <si>
    <t>南相馬市</t>
    <rPh sb="0" eb="1">
      <t>ミナミ</t>
    </rPh>
    <rPh sb="1" eb="4">
      <t>ソウマシ</t>
    </rPh>
    <phoneticPr fontId="3"/>
  </si>
  <si>
    <t>伊達市</t>
    <rPh sb="0" eb="3">
      <t>ダテシ</t>
    </rPh>
    <phoneticPr fontId="3"/>
  </si>
  <si>
    <t>本宮市</t>
    <rPh sb="0" eb="2">
      <t>モトミヤ</t>
    </rPh>
    <rPh sb="2" eb="3">
      <t>シ</t>
    </rPh>
    <phoneticPr fontId="3"/>
  </si>
  <si>
    <t>（伊達郡）</t>
  </si>
  <si>
    <t>桑折町</t>
  </si>
  <si>
    <t>国見町</t>
  </si>
  <si>
    <t>川俣町</t>
  </si>
  <si>
    <t>（安達郡）</t>
  </si>
  <si>
    <t>大玉村</t>
  </si>
  <si>
    <t>（岩瀬郡）</t>
  </si>
  <si>
    <t>鏡石町</t>
  </si>
  <si>
    <t>天栄村</t>
  </si>
  <si>
    <t>(南会津郡)</t>
    <phoneticPr fontId="13"/>
  </si>
  <si>
    <t>下郷町</t>
  </si>
  <si>
    <t>桧枝岐村</t>
  </si>
  <si>
    <t>只見町</t>
  </si>
  <si>
    <t>南会津町</t>
    <rPh sb="0" eb="1">
      <t>ミナミ</t>
    </rPh>
    <rPh sb="3" eb="4">
      <t>マチ</t>
    </rPh>
    <phoneticPr fontId="3"/>
  </si>
  <si>
    <t>（耶麻郡）</t>
  </si>
  <si>
    <t>北塩原村</t>
  </si>
  <si>
    <t>西会津町</t>
  </si>
  <si>
    <t>磐梯町</t>
  </si>
  <si>
    <t>猪苗代町</t>
  </si>
  <si>
    <t>（河沼郡）</t>
  </si>
  <si>
    <t>会津坂下町</t>
  </si>
  <si>
    <t>湯川村</t>
  </si>
  <si>
    <t>柳津町</t>
  </si>
  <si>
    <t>（大沼郡）</t>
  </si>
  <si>
    <t>三島町</t>
  </si>
  <si>
    <t>金山町</t>
  </si>
  <si>
    <t>昭和村</t>
  </si>
  <si>
    <t>会津美里町</t>
    <rPh sb="0" eb="2">
      <t>アイヅ</t>
    </rPh>
    <rPh sb="2" eb="4">
      <t>ミサト</t>
    </rPh>
    <rPh sb="4" eb="5">
      <t>マチ</t>
    </rPh>
    <phoneticPr fontId="3"/>
  </si>
  <si>
    <t>(西白河郡)</t>
    <phoneticPr fontId="13"/>
  </si>
  <si>
    <t>西郷村</t>
  </si>
  <si>
    <t>泉崎村</t>
  </si>
  <si>
    <t>中島村</t>
  </si>
  <si>
    <t>矢吹町</t>
  </si>
  <si>
    <t>(東白河郡)</t>
    <rPh sb="2" eb="4">
      <t>シラカワ</t>
    </rPh>
    <rPh sb="4" eb="5">
      <t>コオリ</t>
    </rPh>
    <phoneticPr fontId="3"/>
  </si>
  <si>
    <t>棚倉町</t>
  </si>
  <si>
    <t>矢祭町</t>
  </si>
  <si>
    <t>塙町</t>
  </si>
  <si>
    <t>鮫川村</t>
  </si>
  <si>
    <t>（石川郡）</t>
  </si>
  <si>
    <t>石川町</t>
  </si>
  <si>
    <t>玉川村</t>
  </si>
  <si>
    <t>平田村</t>
  </si>
  <si>
    <t>浅川町</t>
  </si>
  <si>
    <t>古殿町</t>
  </si>
  <si>
    <t>（田村郡）</t>
  </si>
  <si>
    <t>三春町</t>
  </si>
  <si>
    <t>小野町</t>
  </si>
  <si>
    <t>（双葉郡）</t>
  </si>
  <si>
    <t>広野町</t>
  </si>
  <si>
    <t>楢葉町</t>
  </si>
  <si>
    <t>富岡町</t>
  </si>
  <si>
    <t>川内村</t>
  </si>
  <si>
    <t>大熊町</t>
  </si>
  <si>
    <t>双葉町</t>
  </si>
  <si>
    <t>浪江町</t>
  </si>
  <si>
    <t>葛尾村</t>
  </si>
  <si>
    <t>（相馬郡）</t>
  </si>
  <si>
    <t>新地町</t>
  </si>
  <si>
    <t>飯舘村</t>
  </si>
  <si>
    <t>・｢令和６年｣は、令和５年10月１日～令和６年９月30日を指す｡</t>
    <phoneticPr fontId="13"/>
  </si>
  <si>
    <t>・｢令和７年｣は、令和６年10月１日～令和７年９月30日を指す｡</t>
    <phoneticPr fontId="13"/>
  </si>
  <si>
    <t>・本表は、本市外から本市へ転入した者の都道府県・県内市町村別内訳を示したものである。</t>
    <rPh sb="5" eb="7">
      <t>ホンシ</t>
    </rPh>
    <rPh sb="7" eb="8">
      <t>ソト</t>
    </rPh>
    <rPh sb="10" eb="12">
      <t>ホンシ</t>
    </rPh>
    <rPh sb="13" eb="15">
      <t>テンニュウ</t>
    </rPh>
    <rPh sb="19" eb="23">
      <t>トドウフケン</t>
    </rPh>
    <rPh sb="24" eb="26">
      <t>ケンナイ</t>
    </rPh>
    <rPh sb="26" eb="29">
      <t>シチョウソン</t>
    </rPh>
    <rPh sb="29" eb="30">
      <t>ベツ</t>
    </rPh>
    <rPh sb="30" eb="32">
      <t>ウチワケ</t>
    </rPh>
    <phoneticPr fontId="13"/>
  </si>
  <si>
    <t>・各市町村の合併のため、現在の市町村と必ずしも同じとは限らない。</t>
    <rPh sb="1" eb="2">
      <t>カク</t>
    </rPh>
    <rPh sb="2" eb="5">
      <t>シチョウソン</t>
    </rPh>
    <rPh sb="6" eb="8">
      <t>ガッペイ</t>
    </rPh>
    <rPh sb="12" eb="14">
      <t>ゲンザイ</t>
    </rPh>
    <rPh sb="15" eb="18">
      <t>シチョウソン</t>
    </rPh>
    <rPh sb="19" eb="20">
      <t>カナラ</t>
    </rPh>
    <rPh sb="23" eb="24">
      <t>オナ</t>
    </rPh>
    <rPh sb="27" eb="28">
      <t>カギ</t>
    </rPh>
    <phoneticPr fontId="34"/>
  </si>
  <si>
    <t>27 　都道府県・県内市町村別転出者数</t>
    <rPh sb="4" eb="8">
      <t>トドウフケン</t>
    </rPh>
    <rPh sb="9" eb="11">
      <t>ケンナイ</t>
    </rPh>
    <rPh sb="11" eb="14">
      <t>シチョウソン</t>
    </rPh>
    <rPh sb="14" eb="15">
      <t>ベツ</t>
    </rPh>
    <rPh sb="15" eb="18">
      <t>テンシュツシャ</t>
    </rPh>
    <rPh sb="18" eb="19">
      <t>スウ</t>
    </rPh>
    <phoneticPr fontId="13"/>
  </si>
  <si>
    <t>令和６年</t>
    <rPh sb="0" eb="1">
      <t>レイ</t>
    </rPh>
    <rPh sb="1" eb="2">
      <t>ワ</t>
    </rPh>
    <phoneticPr fontId="13"/>
  </si>
  <si>
    <t>令和７年</t>
    <rPh sb="0" eb="1">
      <t>レイ</t>
    </rPh>
    <rPh sb="1" eb="2">
      <t>ワ</t>
    </rPh>
    <phoneticPr fontId="13"/>
  </si>
  <si>
    <t>転出先不明</t>
  </si>
  <si>
    <t>田村市</t>
    <rPh sb="0" eb="1">
      <t>タ</t>
    </rPh>
    <rPh sb="1" eb="2">
      <t>ムラ</t>
    </rPh>
    <rPh sb="2" eb="3">
      <t>シ</t>
    </rPh>
    <phoneticPr fontId="3"/>
  </si>
  <si>
    <t>(東白河郡)</t>
    <rPh sb="3" eb="4">
      <t>カワ</t>
    </rPh>
    <phoneticPr fontId="3"/>
  </si>
  <si>
    <t>・本表は、本市から本市外へ転出した者の行き先別内訳を示したものである。</t>
    <phoneticPr fontId="2"/>
  </si>
  <si>
    <t>28  いわき市内地区間転居者数</t>
    <phoneticPr fontId="3"/>
  </si>
  <si>
    <t>（令和５年10月１日～令和６年９月30日）</t>
  </si>
  <si>
    <t>（令和６年10月１日～令和７年９月30日）</t>
  </si>
  <si>
    <t>転居前</t>
    <rPh sb="0" eb="2">
      <t>テンキョ</t>
    </rPh>
    <rPh sb="2" eb="3">
      <t>マエ</t>
    </rPh>
    <phoneticPr fontId="3"/>
  </si>
  <si>
    <t>平</t>
    <phoneticPr fontId="13"/>
  </si>
  <si>
    <t>久之浜
・大久</t>
  </si>
  <si>
    <t>久之浜・大久</t>
    <rPh sb="0" eb="3">
      <t>ヒサノハマ</t>
    </rPh>
    <rPh sb="4" eb="5">
      <t>オオ</t>
    </rPh>
    <rPh sb="5" eb="6">
      <t>ヒサ</t>
    </rPh>
    <phoneticPr fontId="3"/>
  </si>
  <si>
    <t>女</t>
    <phoneticPr fontId="13"/>
  </si>
  <si>
    <t>29 　同一地区内転居者数</t>
    <phoneticPr fontId="3"/>
  </si>
  <si>
    <t>（令和５年10月１日～
令和６年９月30日）</t>
    <rPh sb="1" eb="2">
      <t>レイ</t>
    </rPh>
    <rPh sb="2" eb="3">
      <t>ワ</t>
    </rPh>
    <rPh sb="12" eb="13">
      <t>レイ</t>
    </rPh>
    <rPh sb="13" eb="14">
      <t>ワ</t>
    </rPh>
    <rPh sb="15" eb="16">
      <t>ネン</t>
    </rPh>
    <phoneticPr fontId="13"/>
  </si>
  <si>
    <t>（令和６年10月１日～
令和７年９月30日）</t>
    <rPh sb="1" eb="2">
      <t>レイ</t>
    </rPh>
    <rPh sb="2" eb="3">
      <t>ワ</t>
    </rPh>
    <rPh sb="12" eb="13">
      <t>レイ</t>
    </rPh>
    <rPh sb="13" eb="14">
      <t>ワ</t>
    </rPh>
    <rPh sb="15" eb="16">
      <t>ネン</t>
    </rPh>
    <phoneticPr fontId="13"/>
  </si>
  <si>
    <t>人数（人）</t>
    <rPh sb="3" eb="4">
      <t>ヒト</t>
    </rPh>
    <phoneticPr fontId="13"/>
  </si>
  <si>
    <t>久之浜
・大久</t>
    <phoneticPr fontId="3"/>
  </si>
  <si>
    <t>　資料　政策企画課</t>
    <phoneticPr fontId="3"/>
  </si>
  <si>
    <t>(注)本表の数値は、区画整理に伴う町丁字名変更による見掛け上の移動を含む。</t>
    <phoneticPr fontId="13"/>
  </si>
  <si>
    <t>30  国籍別外国人数と世帯数（各年３月31日現在）</t>
    <phoneticPr fontId="3"/>
  </si>
  <si>
    <t>（単位　世帯、人）</t>
    <rPh sb="1" eb="3">
      <t>タンイ</t>
    </rPh>
    <rPh sb="4" eb="6">
      <t>セタイ</t>
    </rPh>
    <rPh sb="7" eb="8">
      <t>ヒト</t>
    </rPh>
    <phoneticPr fontId="13"/>
  </si>
  <si>
    <t>総数</t>
    <rPh sb="0" eb="1">
      <t>フサ</t>
    </rPh>
    <rPh sb="1" eb="2">
      <t>カズ</t>
    </rPh>
    <phoneticPr fontId="3"/>
  </si>
  <si>
    <t>韓国及び朝鮮</t>
    <phoneticPr fontId="3"/>
  </si>
  <si>
    <t>中国</t>
  </si>
  <si>
    <t>フィリピン</t>
    <phoneticPr fontId="3"/>
  </si>
  <si>
    <t>他のアジア諸国</t>
    <phoneticPr fontId="3"/>
  </si>
  <si>
    <t>米国</t>
  </si>
  <si>
    <t>他の米州諸国</t>
    <phoneticPr fontId="3"/>
  </si>
  <si>
    <t>欧州諸国</t>
  </si>
  <si>
    <t>大洋州諸国</t>
  </si>
  <si>
    <t>アフリカ諸国</t>
    <phoneticPr fontId="3"/>
  </si>
  <si>
    <t>中近東</t>
  </si>
  <si>
    <t>無国籍</t>
  </si>
  <si>
    <t>世帯</t>
  </si>
  <si>
    <t>令和３年</t>
    <rPh sb="0" eb="2">
      <t>レイワ</t>
    </rPh>
    <rPh sb="3" eb="4">
      <t>ネン</t>
    </rPh>
    <phoneticPr fontId="3"/>
  </si>
  <si>
    <t>４</t>
    <phoneticPr fontId="39"/>
  </si>
  <si>
    <t>５</t>
    <phoneticPr fontId="39"/>
  </si>
  <si>
    <t>６</t>
    <phoneticPr fontId="39"/>
  </si>
  <si>
    <t>７</t>
    <phoneticPr fontId="39"/>
  </si>
  <si>
    <t xml:space="preserve"> 　　 　　資料  市民課</t>
    <phoneticPr fontId="3"/>
  </si>
  <si>
    <t>31　世帯の種類別世帯数及び世帯人員（各年10月１日現在）</t>
    <rPh sb="3" eb="5">
      <t>セタイ</t>
    </rPh>
    <rPh sb="6" eb="8">
      <t>シュルイ</t>
    </rPh>
    <rPh sb="8" eb="9">
      <t>ベツ</t>
    </rPh>
    <rPh sb="9" eb="12">
      <t>セタイスウ</t>
    </rPh>
    <rPh sb="12" eb="13">
      <t>オヨ</t>
    </rPh>
    <rPh sb="14" eb="16">
      <t>セタイ</t>
    </rPh>
    <rPh sb="16" eb="18">
      <t>ジンイン</t>
    </rPh>
    <rPh sb="19" eb="21">
      <t>カクネン</t>
    </rPh>
    <rPh sb="23" eb="24">
      <t>ガツ</t>
    </rPh>
    <rPh sb="25" eb="26">
      <t>ニチ</t>
    </rPh>
    <rPh sb="26" eb="28">
      <t>ゲンザイ</t>
    </rPh>
    <phoneticPr fontId="13"/>
  </si>
  <si>
    <t>年・区分</t>
  </si>
  <si>
    <t>総数1)</t>
    <rPh sb="0" eb="1">
      <t>フサ</t>
    </rPh>
    <rPh sb="1" eb="2">
      <t>カズ</t>
    </rPh>
    <phoneticPr fontId="13"/>
  </si>
  <si>
    <t>一般世帯</t>
    <rPh sb="0" eb="4">
      <t>イッパンセタイ</t>
    </rPh>
    <phoneticPr fontId="39"/>
  </si>
  <si>
    <t>（再掲）</t>
    <rPh sb="1" eb="2">
      <t>サイ</t>
    </rPh>
    <rPh sb="2" eb="3">
      <t>カカ</t>
    </rPh>
    <phoneticPr fontId="13"/>
  </si>
  <si>
    <t>世帯人員</t>
    <rPh sb="0" eb="2">
      <t>セタイ</t>
    </rPh>
    <rPh sb="2" eb="4">
      <t>ジンイン</t>
    </rPh>
    <phoneticPr fontId="13"/>
  </si>
  <si>
    <t>世帯数</t>
    <rPh sb="0" eb="1">
      <t>ヨ</t>
    </rPh>
    <rPh sb="1" eb="2">
      <t>オビ</t>
    </rPh>
    <rPh sb="2" eb="3">
      <t>スウ</t>
    </rPh>
    <phoneticPr fontId="13"/>
  </si>
  <si>
    <t>１世帯当たり人員</t>
    <rPh sb="1" eb="2">
      <t>ヨ</t>
    </rPh>
    <rPh sb="2" eb="3">
      <t>オビ</t>
    </rPh>
    <rPh sb="3" eb="4">
      <t>ア</t>
    </rPh>
    <rPh sb="6" eb="8">
      <t>ジンイン</t>
    </rPh>
    <phoneticPr fontId="13"/>
  </si>
  <si>
    <t>間借り・下宿などの単身者</t>
    <rPh sb="0" eb="2">
      <t>マガ</t>
    </rPh>
    <phoneticPr fontId="13"/>
  </si>
  <si>
    <t>会社などの独身寮の単身者</t>
    <rPh sb="0" eb="2">
      <t>カイシャ</t>
    </rPh>
    <phoneticPr fontId="13"/>
  </si>
  <si>
    <t>総数</t>
    <rPh sb="0" eb="1">
      <t>フサ</t>
    </rPh>
    <rPh sb="1" eb="2">
      <t>カズ</t>
    </rPh>
    <phoneticPr fontId="13"/>
  </si>
  <si>
    <t>１人世帯</t>
    <rPh sb="1" eb="2">
      <t>ニン</t>
    </rPh>
    <rPh sb="2" eb="4">
      <t>セタイ</t>
    </rPh>
    <phoneticPr fontId="13"/>
  </si>
  <si>
    <t>２人</t>
    <rPh sb="1" eb="2">
      <t>ヒト</t>
    </rPh>
    <phoneticPr fontId="13"/>
  </si>
  <si>
    <t>３人</t>
    <rPh sb="1" eb="2">
      <t>ニン</t>
    </rPh>
    <phoneticPr fontId="13"/>
  </si>
  <si>
    <t>４人</t>
    <rPh sb="1" eb="2">
      <t>ニン</t>
    </rPh>
    <phoneticPr fontId="13"/>
  </si>
  <si>
    <t>５人</t>
    <rPh sb="1" eb="2">
      <t>ニン</t>
    </rPh>
    <phoneticPr fontId="13"/>
  </si>
  <si>
    <t>６人</t>
    <rPh sb="1" eb="2">
      <t>ニン</t>
    </rPh>
    <phoneticPr fontId="13"/>
  </si>
  <si>
    <t>７人</t>
    <rPh sb="1" eb="2">
      <t>ニン</t>
    </rPh>
    <phoneticPr fontId="13"/>
  </si>
  <si>
    <t>８人</t>
    <rPh sb="1" eb="2">
      <t>ニン</t>
    </rPh>
    <phoneticPr fontId="13"/>
  </si>
  <si>
    <t>９人</t>
    <rPh sb="1" eb="2">
      <t>ニン</t>
    </rPh>
    <phoneticPr fontId="13"/>
  </si>
  <si>
    <t>10人以上</t>
    <rPh sb="2" eb="3">
      <t>ニン</t>
    </rPh>
    <rPh sb="3" eb="5">
      <t>イジョウ</t>
    </rPh>
    <phoneticPr fontId="13"/>
  </si>
  <si>
    <t>平成17年</t>
    <rPh sb="4" eb="5">
      <t>ネン</t>
    </rPh>
    <phoneticPr fontId="39"/>
  </si>
  <si>
    <t>令和２年</t>
    <rPh sb="0" eb="2">
      <t>レイワ</t>
    </rPh>
    <rPh sb="3" eb="4">
      <t>ネン</t>
    </rPh>
    <phoneticPr fontId="39"/>
  </si>
  <si>
    <t>(注)　1)世帯の種類｢不詳｣を含む｡</t>
    <phoneticPr fontId="2"/>
  </si>
  <si>
    <t>資料　「国勢調査報告」総務省統計局</t>
    <rPh sb="0" eb="2">
      <t>シリョウ</t>
    </rPh>
    <rPh sb="4" eb="6">
      <t>コクセイ</t>
    </rPh>
    <rPh sb="6" eb="8">
      <t>チョウサ</t>
    </rPh>
    <rPh sb="8" eb="10">
      <t>ホウコク</t>
    </rPh>
    <rPh sb="11" eb="13">
      <t>ソウム</t>
    </rPh>
    <rPh sb="13" eb="14">
      <t>ショウ</t>
    </rPh>
    <rPh sb="14" eb="17">
      <t>トウケイキョク</t>
    </rPh>
    <phoneticPr fontId="3"/>
  </si>
  <si>
    <t>32　施設等の世帯の種類別世帯数及び世帯人員（各年10月１日現在）</t>
    <phoneticPr fontId="2"/>
  </si>
  <si>
    <t>施設等の世帯</t>
    <rPh sb="0" eb="1">
      <t>ホドコ</t>
    </rPh>
    <rPh sb="1" eb="2">
      <t>シツラ</t>
    </rPh>
    <rPh sb="2" eb="3">
      <t>トウ</t>
    </rPh>
    <rPh sb="4" eb="5">
      <t>ヨ</t>
    </rPh>
    <rPh sb="5" eb="6">
      <t>オビ</t>
    </rPh>
    <phoneticPr fontId="13"/>
  </si>
  <si>
    <t>世帯人員</t>
    <rPh sb="0" eb="1">
      <t>ヨ</t>
    </rPh>
    <rPh sb="1" eb="2">
      <t>オビ</t>
    </rPh>
    <rPh sb="2" eb="3">
      <t>ヒト</t>
    </rPh>
    <rPh sb="3" eb="4">
      <t>イン</t>
    </rPh>
    <phoneticPr fontId="13"/>
  </si>
  <si>
    <t>寮・寄宿舎の学生・生徒</t>
    <rPh sb="0" eb="1">
      <t>リョウ</t>
    </rPh>
    <rPh sb="2" eb="5">
      <t>キシュクシャ</t>
    </rPh>
    <rPh sb="6" eb="8">
      <t>ガクセイ</t>
    </rPh>
    <rPh sb="9" eb="11">
      <t>セイト</t>
    </rPh>
    <phoneticPr fontId="13"/>
  </si>
  <si>
    <t>病院・療養所の入院者</t>
    <rPh sb="0" eb="2">
      <t>ビョウイン</t>
    </rPh>
    <rPh sb="3" eb="5">
      <t>リョウヨウ</t>
    </rPh>
    <rPh sb="5" eb="6">
      <t>ショ</t>
    </rPh>
    <rPh sb="7" eb="9">
      <t>ニュウイン</t>
    </rPh>
    <rPh sb="9" eb="10">
      <t>シャ</t>
    </rPh>
    <phoneticPr fontId="13"/>
  </si>
  <si>
    <t>社会施設の入所者</t>
    <rPh sb="0" eb="2">
      <t>シャカイ</t>
    </rPh>
    <rPh sb="2" eb="4">
      <t>シセツ</t>
    </rPh>
    <rPh sb="5" eb="8">
      <t>ニュウショシャ</t>
    </rPh>
    <phoneticPr fontId="13"/>
  </si>
  <si>
    <t>矯正施設の入所者</t>
    <rPh sb="0" eb="2">
      <t>キョウセイ</t>
    </rPh>
    <rPh sb="2" eb="4">
      <t>シセツ</t>
    </rPh>
    <rPh sb="5" eb="8">
      <t>ニュウショシャ</t>
    </rPh>
    <phoneticPr fontId="13"/>
  </si>
  <si>
    <t>その他</t>
    <rPh sb="2" eb="3">
      <t>タ</t>
    </rPh>
    <phoneticPr fontId="13"/>
  </si>
  <si>
    <t>寮・寄宿舎の学生・生徒</t>
  </si>
  <si>
    <t>病院・療養所の入院者</t>
  </si>
  <si>
    <t>社会施設の入所者</t>
  </si>
  <si>
    <t>矯正施設の入所者</t>
  </si>
  <si>
    <t>その他</t>
  </si>
  <si>
    <t>平成17年</t>
    <rPh sb="0" eb="2">
      <t>ヘイセイ</t>
    </rPh>
    <rPh sb="4" eb="5">
      <t>ネン</t>
    </rPh>
    <phoneticPr fontId="39"/>
  </si>
  <si>
    <t>資料  ｢国勢調査報告｣総務省統計局</t>
    <rPh sb="14" eb="15">
      <t>ショウ</t>
    </rPh>
    <phoneticPr fontId="3"/>
  </si>
  <si>
    <t>33  世帯と住宅の関係（令和２年10月１日現在）</t>
    <rPh sb="13" eb="15">
      <t>レイワ</t>
    </rPh>
    <rPh sb="16" eb="17">
      <t>ネン</t>
    </rPh>
    <phoneticPr fontId="39"/>
  </si>
  <si>
    <t xml:space="preserve">  (1) 住居の所有関係別世帯数及び世帯人員</t>
    <rPh sb="13" eb="14">
      <t>ベツ</t>
    </rPh>
    <rPh sb="14" eb="17">
      <t>セタイスウ</t>
    </rPh>
    <rPh sb="17" eb="18">
      <t>オヨ</t>
    </rPh>
    <rPh sb="19" eb="21">
      <t>セタイ</t>
    </rPh>
    <rPh sb="21" eb="23">
      <t>ジンイン</t>
    </rPh>
    <phoneticPr fontId="39"/>
  </si>
  <si>
    <t>（単位　世帯、人）</t>
    <rPh sb="1" eb="3">
      <t>タンイ</t>
    </rPh>
    <rPh sb="4" eb="6">
      <t>セタイ</t>
    </rPh>
    <rPh sb="7" eb="8">
      <t>ヒト</t>
    </rPh>
    <phoneticPr fontId="39"/>
  </si>
  <si>
    <t>住居の所有関係</t>
  </si>
  <si>
    <t>世帯数</t>
    <rPh sb="0" eb="3">
      <t>セタイスウ</t>
    </rPh>
    <phoneticPr fontId="13"/>
  </si>
  <si>
    <t>世帯
人員</t>
    <rPh sb="0" eb="2">
      <t>セタイ</t>
    </rPh>
    <rPh sb="3" eb="4">
      <t>ヒト</t>
    </rPh>
    <rPh sb="4" eb="5">
      <t>イン</t>
    </rPh>
    <phoneticPr fontId="13"/>
  </si>
  <si>
    <t>1世帯当たり人員</t>
    <rPh sb="1" eb="3">
      <t>セタイ</t>
    </rPh>
    <rPh sb="3" eb="4">
      <t>ア</t>
    </rPh>
    <rPh sb="6" eb="8">
      <t>ジンイン</t>
    </rPh>
    <phoneticPr fontId="13"/>
  </si>
  <si>
    <t>一般世帯</t>
  </si>
  <si>
    <t>住宅に住む一般世帯</t>
    <rPh sb="0" eb="2">
      <t>ジュウタク</t>
    </rPh>
    <rPh sb="3" eb="4">
      <t>ス</t>
    </rPh>
    <rPh sb="5" eb="7">
      <t>イッパン</t>
    </rPh>
    <rPh sb="7" eb="9">
      <t>セタイ</t>
    </rPh>
    <phoneticPr fontId="39"/>
  </si>
  <si>
    <t>主世帯</t>
    <rPh sb="0" eb="1">
      <t>オモ</t>
    </rPh>
    <rPh sb="1" eb="3">
      <t>セタイ</t>
    </rPh>
    <phoneticPr fontId="13"/>
  </si>
  <si>
    <t>持ち家</t>
    <rPh sb="0" eb="1">
      <t>モ</t>
    </rPh>
    <rPh sb="2" eb="3">
      <t>イエ</t>
    </rPh>
    <phoneticPr fontId="13"/>
  </si>
  <si>
    <t>公営・都市機構・公社の借家</t>
    <rPh sb="0" eb="2">
      <t>コウエイ</t>
    </rPh>
    <rPh sb="3" eb="5">
      <t>トシ</t>
    </rPh>
    <rPh sb="5" eb="6">
      <t>キ</t>
    </rPh>
    <phoneticPr fontId="13"/>
  </si>
  <si>
    <t>民営の借家</t>
    <rPh sb="0" eb="2">
      <t>ミンエイ</t>
    </rPh>
    <rPh sb="3" eb="5">
      <t>シャクヤ</t>
    </rPh>
    <phoneticPr fontId="13"/>
  </si>
  <si>
    <t>給与住宅</t>
    <rPh sb="0" eb="2">
      <t>キュウヨ</t>
    </rPh>
    <rPh sb="2" eb="4">
      <t>ジュウタク</t>
    </rPh>
    <phoneticPr fontId="13"/>
  </si>
  <si>
    <t>間借り</t>
    <rPh sb="0" eb="2">
      <t>マガ</t>
    </rPh>
    <phoneticPr fontId="13"/>
  </si>
  <si>
    <t>住宅以外に住む一般世帯</t>
    <rPh sb="0" eb="2">
      <t>ジュウタク</t>
    </rPh>
    <rPh sb="2" eb="4">
      <t>イガイ</t>
    </rPh>
    <rPh sb="5" eb="6">
      <t>ス</t>
    </rPh>
    <rPh sb="7" eb="9">
      <t>イッパン</t>
    </rPh>
    <rPh sb="9" eb="11">
      <t>セタイ</t>
    </rPh>
    <phoneticPr fontId="13"/>
  </si>
  <si>
    <t>資料　「国勢調査報告」総務省統計局</t>
    <rPh sb="0" eb="2">
      <t>シリョウ</t>
    </rPh>
    <rPh sb="4" eb="6">
      <t>コクセイ</t>
    </rPh>
    <rPh sb="6" eb="8">
      <t>チョウサ</t>
    </rPh>
    <rPh sb="8" eb="10">
      <t>ホウコク</t>
    </rPh>
    <rPh sb="11" eb="14">
      <t>ソウムショウ</t>
    </rPh>
    <rPh sb="14" eb="17">
      <t>トウケイキョク</t>
    </rPh>
    <phoneticPr fontId="13"/>
  </si>
  <si>
    <t>住宅の所有の関係</t>
    <rPh sb="0" eb="1">
      <t>ジュウ</t>
    </rPh>
    <rPh sb="1" eb="2">
      <t>タク</t>
    </rPh>
    <rPh sb="3" eb="4">
      <t>ジョ</t>
    </rPh>
    <rPh sb="4" eb="5">
      <t>ユウ</t>
    </rPh>
    <rPh sb="6" eb="7">
      <t>セキ</t>
    </rPh>
    <rPh sb="7" eb="8">
      <t>カカリ</t>
    </rPh>
    <phoneticPr fontId="13"/>
  </si>
  <si>
    <t>一戸建</t>
    <rPh sb="0" eb="2">
      <t>イッコ</t>
    </rPh>
    <rPh sb="2" eb="3">
      <t>ダ</t>
    </rPh>
    <phoneticPr fontId="13"/>
  </si>
  <si>
    <t>長屋建</t>
    <rPh sb="0" eb="2">
      <t>ナガヤ</t>
    </rPh>
    <rPh sb="2" eb="3">
      <t>タ</t>
    </rPh>
    <phoneticPr fontId="13"/>
  </si>
  <si>
    <t>共同住宅</t>
    <rPh sb="0" eb="1">
      <t>トモ</t>
    </rPh>
    <rPh sb="1" eb="2">
      <t>ドウ</t>
    </rPh>
    <rPh sb="2" eb="3">
      <t>ジュウ</t>
    </rPh>
    <rPh sb="3" eb="4">
      <t>タク</t>
    </rPh>
    <phoneticPr fontId="13"/>
  </si>
  <si>
    <t>建物全体の階数</t>
    <rPh sb="0" eb="1">
      <t>ケン</t>
    </rPh>
    <rPh sb="1" eb="2">
      <t>ブツ</t>
    </rPh>
    <rPh sb="2" eb="3">
      <t>ゼン</t>
    </rPh>
    <rPh sb="3" eb="4">
      <t>タイ</t>
    </rPh>
    <rPh sb="5" eb="6">
      <t>カイ</t>
    </rPh>
    <rPh sb="6" eb="7">
      <t>スウ</t>
    </rPh>
    <phoneticPr fontId="13"/>
  </si>
  <si>
    <t>1・２階建</t>
    <rPh sb="3" eb="4">
      <t>カイ</t>
    </rPh>
    <rPh sb="4" eb="5">
      <t>タ</t>
    </rPh>
    <phoneticPr fontId="13"/>
  </si>
  <si>
    <t>３～５</t>
    <phoneticPr fontId="13"/>
  </si>
  <si>
    <t>６～10</t>
    <phoneticPr fontId="13"/>
  </si>
  <si>
    <t>11階建以上</t>
    <rPh sb="2" eb="3">
      <t>カイ</t>
    </rPh>
    <rPh sb="3" eb="4">
      <t>ダ</t>
    </rPh>
    <rPh sb="4" eb="6">
      <t>イジョウ</t>
    </rPh>
    <phoneticPr fontId="13"/>
  </si>
  <si>
    <t>一般世帯数</t>
    <rPh sb="0" eb="2">
      <t>イッパン</t>
    </rPh>
    <rPh sb="2" eb="5">
      <t>セタイスウ</t>
    </rPh>
    <phoneticPr fontId="13"/>
  </si>
  <si>
    <t>住宅に住む一般世帯</t>
    <rPh sb="0" eb="2">
      <t>ジュウタク</t>
    </rPh>
    <rPh sb="3" eb="4">
      <t>ス</t>
    </rPh>
    <rPh sb="5" eb="7">
      <t>イッパン</t>
    </rPh>
    <rPh sb="7" eb="9">
      <t>セタイ</t>
    </rPh>
    <phoneticPr fontId="13"/>
  </si>
  <si>
    <t>主世帯</t>
    <rPh sb="0" eb="1">
      <t>シュ</t>
    </rPh>
    <rPh sb="1" eb="3">
      <t>セタイ</t>
    </rPh>
    <phoneticPr fontId="13"/>
  </si>
  <si>
    <t>公営・都市再生機構
公社の借家</t>
    <rPh sb="0" eb="2">
      <t>コウエイ</t>
    </rPh>
    <rPh sb="3" eb="5">
      <t>トシ</t>
    </rPh>
    <rPh sb="5" eb="7">
      <t>サイセイ</t>
    </rPh>
    <rPh sb="7" eb="9">
      <t>キコウ</t>
    </rPh>
    <rPh sb="10" eb="12">
      <t>コウシャ</t>
    </rPh>
    <rPh sb="13" eb="15">
      <t>シャクヤ</t>
    </rPh>
    <phoneticPr fontId="13"/>
  </si>
  <si>
    <t>一般世帯人員</t>
    <rPh sb="0" eb="2">
      <t>イッパン</t>
    </rPh>
    <rPh sb="2" eb="4">
      <t>セタイ</t>
    </rPh>
    <rPh sb="4" eb="6">
      <t>ジンイン</t>
    </rPh>
    <phoneticPr fontId="13"/>
  </si>
  <si>
    <t>　(注)住宅の建て方・建物全体の階数｢不詳｣を含むため、総数と内訳が一致しない。</t>
    <rPh sb="4" eb="6">
      <t>ジュウタク</t>
    </rPh>
    <rPh sb="7" eb="8">
      <t>タ</t>
    </rPh>
    <rPh sb="9" eb="10">
      <t>カタ</t>
    </rPh>
    <rPh sb="11" eb="13">
      <t>タテモノ</t>
    </rPh>
    <rPh sb="13" eb="15">
      <t>ゼンタイ</t>
    </rPh>
    <rPh sb="16" eb="18">
      <t>カイスウ</t>
    </rPh>
    <phoneticPr fontId="39"/>
  </si>
  <si>
    <t>資料　「国勢調査報告」総務省統計局</t>
    <rPh sb="0" eb="2">
      <t>シリョウ</t>
    </rPh>
    <rPh sb="4" eb="6">
      <t>コクセイ</t>
    </rPh>
    <rPh sb="6" eb="8">
      <t>チョウサ</t>
    </rPh>
    <rPh sb="8" eb="10">
      <t>ホウコク</t>
    </rPh>
    <rPh sb="11" eb="14">
      <t>ソウムショウ</t>
    </rPh>
    <rPh sb="14" eb="17">
      <t>トウケイキョク</t>
    </rPh>
    <phoneticPr fontId="3"/>
  </si>
  <si>
    <t>34  各都市の人口と面積　(住民基本台帳登載人口）</t>
    <rPh sb="15" eb="17">
      <t>ジュウミン</t>
    </rPh>
    <rPh sb="17" eb="19">
      <t>キホン</t>
    </rPh>
    <rPh sb="19" eb="21">
      <t>ダイチョウ</t>
    </rPh>
    <rPh sb="21" eb="23">
      <t>トウサイ</t>
    </rPh>
    <rPh sb="23" eb="25">
      <t>ジンコウ</t>
    </rPh>
    <phoneticPr fontId="3"/>
  </si>
  <si>
    <t>順位</t>
    <rPh sb="0" eb="1">
      <t>ジュン</t>
    </rPh>
    <rPh sb="1" eb="2">
      <t>クライ</t>
    </rPh>
    <phoneticPr fontId="3"/>
  </si>
  <si>
    <t>人口（令和７年１月１日現在）</t>
    <rPh sb="3" eb="5">
      <t>レイワ</t>
    </rPh>
    <rPh sb="10" eb="11">
      <t>ニチ</t>
    </rPh>
    <rPh sb="11" eb="13">
      <t>ゲンザイ</t>
    </rPh>
    <phoneticPr fontId="3"/>
  </si>
  <si>
    <t>東京都特別区</t>
    <rPh sb="0" eb="3">
      <t>トウキョウト</t>
    </rPh>
    <rPh sb="3" eb="6">
      <t>トクベツク</t>
    </rPh>
    <phoneticPr fontId="3"/>
  </si>
  <si>
    <t>横浜</t>
    <rPh sb="0" eb="2">
      <t>ヨコハマ</t>
    </rPh>
    <phoneticPr fontId="3"/>
  </si>
  <si>
    <t>大阪</t>
    <rPh sb="0" eb="2">
      <t>オオサカ</t>
    </rPh>
    <phoneticPr fontId="43"/>
  </si>
  <si>
    <t>名古屋</t>
    <rPh sb="0" eb="3">
      <t>ナゴヤ</t>
    </rPh>
    <phoneticPr fontId="44"/>
  </si>
  <si>
    <t>札幌</t>
    <rPh sb="0" eb="2">
      <t>サッポロ</t>
    </rPh>
    <phoneticPr fontId="43"/>
  </si>
  <si>
    <t>福岡</t>
    <rPh sb="0" eb="2">
      <t>フクオカ</t>
    </rPh>
    <phoneticPr fontId="11"/>
  </si>
  <si>
    <t>川崎</t>
    <rPh sb="0" eb="2">
      <t>カワサキ</t>
    </rPh>
    <phoneticPr fontId="45"/>
  </si>
  <si>
    <t>神戸</t>
    <rPh sb="0" eb="2">
      <t>コウベ</t>
    </rPh>
    <phoneticPr fontId="3"/>
  </si>
  <si>
    <t>京都</t>
    <rPh sb="0" eb="2">
      <t>キョウト</t>
    </rPh>
    <phoneticPr fontId="44"/>
  </si>
  <si>
    <t>さいたま</t>
  </si>
  <si>
    <t>広島</t>
    <rPh sb="0" eb="2">
      <t>ヒロシマ</t>
    </rPh>
    <phoneticPr fontId="43"/>
  </si>
  <si>
    <t>仙台</t>
  </si>
  <si>
    <t>千葉</t>
    <rPh sb="0" eb="2">
      <t>チバ</t>
    </rPh>
    <phoneticPr fontId="11"/>
  </si>
  <si>
    <t>北九州</t>
    <rPh sb="0" eb="3">
      <t>キタキュウシュウ</t>
    </rPh>
    <phoneticPr fontId="44"/>
  </si>
  <si>
    <t>堺</t>
    <rPh sb="0" eb="1">
      <t>サカイ</t>
    </rPh>
    <phoneticPr fontId="43"/>
  </si>
  <si>
    <t>浜松</t>
  </si>
  <si>
    <t>新潟</t>
    <rPh sb="0" eb="2">
      <t>ニイガタ</t>
    </rPh>
    <phoneticPr fontId="46"/>
  </si>
  <si>
    <t>熊本</t>
  </si>
  <si>
    <t>相模原</t>
  </si>
  <si>
    <t>岡山</t>
    <rPh sb="0" eb="2">
      <t>オカヤマ</t>
    </rPh>
    <phoneticPr fontId="3"/>
  </si>
  <si>
    <t>静岡</t>
    <rPh sb="0" eb="2">
      <t>シズオカ</t>
    </rPh>
    <phoneticPr fontId="44"/>
  </si>
  <si>
    <t>船橋</t>
  </si>
  <si>
    <t>川口</t>
  </si>
  <si>
    <t>鹿児島</t>
    <rPh sb="0" eb="3">
      <t>カゴシマ</t>
    </rPh>
    <phoneticPr fontId="43"/>
  </si>
  <si>
    <t>八王子</t>
  </si>
  <si>
    <t>姫路</t>
    <rPh sb="0" eb="2">
      <t>ヒメジ</t>
    </rPh>
    <phoneticPr fontId="45"/>
  </si>
  <si>
    <t>宇都宮</t>
  </si>
  <si>
    <t>松戸</t>
    <rPh sb="0" eb="1">
      <t>マツ</t>
    </rPh>
    <rPh sb="1" eb="2">
      <t>ト</t>
    </rPh>
    <phoneticPr fontId="13"/>
  </si>
  <si>
    <t>松山</t>
    <rPh sb="0" eb="2">
      <t>マツヤマ</t>
    </rPh>
    <phoneticPr fontId="3"/>
  </si>
  <si>
    <t>市川</t>
    <phoneticPr fontId="44"/>
  </si>
  <si>
    <t>西宮</t>
    <rPh sb="0" eb="2">
      <t>ニシノミヤ</t>
    </rPh>
    <phoneticPr fontId="3"/>
  </si>
  <si>
    <t>東大阪</t>
    <rPh sb="0" eb="3">
      <t>ヒガシオオサカ</t>
    </rPh>
    <phoneticPr fontId="45"/>
  </si>
  <si>
    <t>倉敷</t>
    <rPh sb="0" eb="2">
      <t>クラシキ</t>
    </rPh>
    <phoneticPr fontId="3"/>
  </si>
  <si>
    <t>大分</t>
    <rPh sb="0" eb="2">
      <t>オオイタ</t>
    </rPh>
    <phoneticPr fontId="43"/>
  </si>
  <si>
    <t>尼崎</t>
    <rPh sb="0" eb="2">
      <t>アマガサキ</t>
    </rPh>
    <phoneticPr fontId="45"/>
  </si>
  <si>
    <t>福山</t>
    <rPh sb="0" eb="2">
      <t>フクヤマ</t>
    </rPh>
    <phoneticPr fontId="45"/>
  </si>
  <si>
    <t>藤沢</t>
    <phoneticPr fontId="44"/>
  </si>
  <si>
    <t>金沢</t>
    <rPh sb="0" eb="2">
      <t>カナザワ</t>
    </rPh>
    <phoneticPr fontId="13"/>
  </si>
  <si>
    <t>柏</t>
    <rPh sb="0" eb="1">
      <t>カシワ</t>
    </rPh>
    <phoneticPr fontId="46"/>
  </si>
  <si>
    <t>町田</t>
    <rPh sb="0" eb="2">
      <t>マチダ</t>
    </rPh>
    <phoneticPr fontId="46"/>
  </si>
  <si>
    <t>高松</t>
    <rPh sb="0" eb="2">
      <t>タカマツ</t>
    </rPh>
    <phoneticPr fontId="13"/>
  </si>
  <si>
    <t>豊田</t>
    <rPh sb="0" eb="2">
      <t>トヨタ</t>
    </rPh>
    <phoneticPr fontId="3"/>
  </si>
  <si>
    <t>豊中</t>
    <phoneticPr fontId="3"/>
  </si>
  <si>
    <t>富山</t>
    <rPh sb="0" eb="2">
      <t>トヤマ</t>
    </rPh>
    <phoneticPr fontId="13"/>
  </si>
  <si>
    <t>岐阜</t>
    <rPh sb="0" eb="2">
      <t>ギフ</t>
    </rPh>
    <phoneticPr fontId="13"/>
  </si>
  <si>
    <t>宮崎</t>
    <rPh sb="0" eb="2">
      <t>ミヤザキ</t>
    </rPh>
    <phoneticPr fontId="45"/>
  </si>
  <si>
    <t>枚方</t>
  </si>
  <si>
    <t>長崎</t>
    <rPh sb="0" eb="2">
      <t>ナガサキ</t>
    </rPh>
    <phoneticPr fontId="13"/>
  </si>
  <si>
    <t>吹田</t>
    <phoneticPr fontId="44"/>
  </si>
  <si>
    <t>岡崎</t>
    <rPh sb="0" eb="2">
      <t>オカザキ</t>
    </rPh>
    <phoneticPr fontId="44"/>
  </si>
  <si>
    <t>横須賀</t>
    <rPh sb="0" eb="3">
      <t>ヨコスカ</t>
    </rPh>
    <phoneticPr fontId="44"/>
  </si>
  <si>
    <t>一宮</t>
    <rPh sb="0" eb="2">
      <t>イチノミヤ</t>
    </rPh>
    <phoneticPr fontId="13"/>
  </si>
  <si>
    <t>豊橋</t>
    <rPh sb="0" eb="2">
      <t>トヨハシ</t>
    </rPh>
    <phoneticPr fontId="44"/>
  </si>
  <si>
    <t>高崎</t>
    <rPh sb="0" eb="2">
      <t>タカサキ</t>
    </rPh>
    <phoneticPr fontId="46"/>
  </si>
  <si>
    <t>長野</t>
    <rPh sb="0" eb="2">
      <t>ナガノ</t>
    </rPh>
    <phoneticPr fontId="12"/>
  </si>
  <si>
    <t>和歌山</t>
    <rPh sb="0" eb="3">
      <t>ワカヤマ</t>
    </rPh>
    <phoneticPr fontId="44"/>
  </si>
  <si>
    <t>川越</t>
  </si>
  <si>
    <t>奈良</t>
  </si>
  <si>
    <t>高槻</t>
    <phoneticPr fontId="13"/>
  </si>
  <si>
    <t>大津</t>
    <rPh sb="0" eb="2">
      <t>オオツ</t>
    </rPh>
    <phoneticPr fontId="46"/>
  </si>
  <si>
    <t>所沢</t>
    <rPh sb="0" eb="2">
      <t>トコロザワ</t>
    </rPh>
    <phoneticPr fontId="44"/>
  </si>
  <si>
    <t>越谷</t>
    <rPh sb="0" eb="2">
      <t>コシガヤ</t>
    </rPh>
    <phoneticPr fontId="46"/>
  </si>
  <si>
    <t>前橋</t>
    <rPh sb="0" eb="2">
      <t>マエバシ</t>
    </rPh>
    <phoneticPr fontId="12"/>
  </si>
  <si>
    <t>旭川</t>
    <rPh sb="0" eb="2">
      <t>アサヒカワ</t>
    </rPh>
    <phoneticPr fontId="48"/>
  </si>
  <si>
    <t>那覇</t>
    <phoneticPr fontId="13"/>
  </si>
  <si>
    <t>郡山</t>
    <rPh sb="0" eb="2">
      <t>コオリヤマ</t>
    </rPh>
    <phoneticPr fontId="13"/>
  </si>
  <si>
    <t>高知</t>
    <rPh sb="0" eb="2">
      <t>コウチ</t>
    </rPh>
    <phoneticPr fontId="13"/>
  </si>
  <si>
    <t>明石</t>
    <rPh sb="0" eb="2">
      <t>アカイシ</t>
    </rPh>
    <phoneticPr fontId="43"/>
  </si>
  <si>
    <t>四日市</t>
    <rPh sb="0" eb="3">
      <t>ヨッカイチ</t>
    </rPh>
    <phoneticPr fontId="13"/>
  </si>
  <si>
    <t>春日井</t>
    <rPh sb="0" eb="3">
      <t>カスガイ</t>
    </rPh>
    <phoneticPr fontId="44"/>
  </si>
  <si>
    <t>いわき</t>
    <phoneticPr fontId="13"/>
  </si>
  <si>
    <t>久留米</t>
  </si>
  <si>
    <t>秋田</t>
    <rPh sb="0" eb="2">
      <t>アキタ</t>
    </rPh>
    <phoneticPr fontId="3"/>
  </si>
  <si>
    <t>茨木</t>
    <rPh sb="0" eb="2">
      <t>イバラキ</t>
    </rPh>
    <phoneticPr fontId="3"/>
  </si>
  <si>
    <t>盛岡</t>
    <rPh sb="0" eb="2">
      <t>モリオカ</t>
    </rPh>
    <phoneticPr fontId="3"/>
  </si>
  <si>
    <t>津</t>
    <rPh sb="0" eb="1">
      <t>ツ</t>
    </rPh>
    <phoneticPr fontId="13"/>
  </si>
  <si>
    <t>水戸</t>
    <rPh sb="0" eb="2">
      <t>ミト</t>
    </rPh>
    <phoneticPr fontId="3"/>
  </si>
  <si>
    <t>市原</t>
    <phoneticPr fontId="13"/>
  </si>
  <si>
    <t>福島</t>
    <rPh sb="0" eb="2">
      <t>フクシマ</t>
    </rPh>
    <phoneticPr fontId="13"/>
  </si>
  <si>
    <t>青森</t>
    <rPh sb="0" eb="2">
      <t>アオモリ</t>
    </rPh>
    <phoneticPr fontId="13"/>
  </si>
  <si>
    <t>府中</t>
    <rPh sb="0" eb="2">
      <t>フチュウ</t>
    </rPh>
    <phoneticPr fontId="46"/>
  </si>
  <si>
    <t>参考</t>
  </si>
  <si>
    <t>福島県</t>
    <rPh sb="0" eb="3">
      <t>フクシマケン</t>
    </rPh>
    <phoneticPr fontId="49"/>
  </si>
  <si>
    <t>(注)・本表所載の世帯数･人口は、住民基本台帳登載世帯数･人口であるので、現住人口世帯数･人口とは若干異なる｡</t>
    <rPh sb="23" eb="25">
      <t>トウサイ</t>
    </rPh>
    <rPh sb="39" eb="41">
      <t>ジンコウ</t>
    </rPh>
    <phoneticPr fontId="3"/>
  </si>
  <si>
    <t xml:space="preserve">    ・人口は、｢地方行財政調査資料都市(区）版｣(地方行財政調査会)｡</t>
    <rPh sb="19" eb="21">
      <t>トシ</t>
    </rPh>
    <rPh sb="30" eb="31">
      <t>ザイ</t>
    </rPh>
    <phoneticPr fontId="3"/>
  </si>
  <si>
    <t xml:space="preserve">    ・面積は、国土地理院公表の令和７年10月１日現在。（　）は、境界未定のため概算値。</t>
    <rPh sb="17" eb="19">
      <t>レイワ</t>
    </rPh>
    <rPh sb="41" eb="43">
      <t>ガイサン</t>
    </rPh>
    <rPh sb="43" eb="44">
      <t>チ</t>
    </rPh>
    <phoneticPr fontId="3"/>
  </si>
  <si>
    <t>３　労働・賃金</t>
    <rPh sb="2" eb="4">
      <t>ロウドウ</t>
    </rPh>
    <rPh sb="5" eb="7">
      <t>チンギン</t>
    </rPh>
    <phoneticPr fontId="2"/>
  </si>
  <si>
    <t>労働力状態別・年齢（5歳階級）別・男女別15歳以上人口</t>
    <phoneticPr fontId="53"/>
  </si>
  <si>
    <t>労働力状態別・地区別15歳以上人口</t>
    <phoneticPr fontId="53"/>
  </si>
  <si>
    <t>産業別・年齢別就業者数</t>
    <phoneticPr fontId="53"/>
  </si>
  <si>
    <t>地区別・産業別就業者数</t>
    <phoneticPr fontId="53"/>
  </si>
  <si>
    <t>職業大分類別就業者数</t>
    <phoneticPr fontId="53"/>
  </si>
  <si>
    <t>削除</t>
    <phoneticPr fontId="53"/>
  </si>
  <si>
    <t>産業別・従業上の地位別就業者数</t>
    <phoneticPr fontId="53"/>
  </si>
  <si>
    <t>42⑴</t>
    <phoneticPr fontId="53"/>
  </si>
  <si>
    <t>職業紹介　(1)一般紹介</t>
    <phoneticPr fontId="53"/>
  </si>
  <si>
    <t>42⑵</t>
    <phoneticPr fontId="53"/>
  </si>
  <si>
    <t>職業紹介　(2)削除</t>
    <phoneticPr fontId="53"/>
  </si>
  <si>
    <t>雇用保険給付状況</t>
    <phoneticPr fontId="53"/>
  </si>
  <si>
    <t>いわき市労働福祉会館の利用状況</t>
    <phoneticPr fontId="53"/>
  </si>
  <si>
    <t>職業訓練施設の状況</t>
    <phoneticPr fontId="53"/>
  </si>
  <si>
    <t>48⑴</t>
    <phoneticPr fontId="53"/>
  </si>
  <si>
    <t>労働組合数と組合員数　(1)適用法規別</t>
    <phoneticPr fontId="53"/>
  </si>
  <si>
    <t>48⑵</t>
    <phoneticPr fontId="53"/>
  </si>
  <si>
    <t>労働組合数と組合員数　(2)産業別</t>
    <phoneticPr fontId="53"/>
  </si>
  <si>
    <t>48⑶</t>
    <phoneticPr fontId="53"/>
  </si>
  <si>
    <t>労働組合数と組合員数　(3)産業別・加盟系統別</t>
    <phoneticPr fontId="53"/>
  </si>
  <si>
    <t>49⑴</t>
    <phoneticPr fontId="53"/>
  </si>
  <si>
    <t>賃金　(1)産業別・男女別所定内平均賃金</t>
    <phoneticPr fontId="53"/>
  </si>
  <si>
    <t>49⑵</t>
    <phoneticPr fontId="53"/>
  </si>
  <si>
    <t>賃金　(2)男女別・企業規模別所定内平均賃金</t>
    <phoneticPr fontId="53"/>
  </si>
  <si>
    <t>50(1)</t>
    <phoneticPr fontId="53"/>
  </si>
  <si>
    <t>労働時間　(1)産業別平均労働時間</t>
    <phoneticPr fontId="53"/>
  </si>
  <si>
    <t>50(2)</t>
    <phoneticPr fontId="53"/>
  </si>
  <si>
    <t>労働時間　(2)削除</t>
    <phoneticPr fontId="53"/>
  </si>
  <si>
    <t>51⑴</t>
    <phoneticPr fontId="53"/>
  </si>
  <si>
    <t>春季賃上げ要求妥結状況　(1)年別要求・妥結状況</t>
    <phoneticPr fontId="53"/>
  </si>
  <si>
    <t>51⑵</t>
    <phoneticPr fontId="53"/>
  </si>
  <si>
    <t>春季賃上げ要求妥結状況　(2)産業別要求・妥結状況</t>
    <phoneticPr fontId="53"/>
  </si>
  <si>
    <t>夏季一時金要求妥結状況</t>
    <phoneticPr fontId="53"/>
  </si>
  <si>
    <t>年末一時金要求妥結状況</t>
    <phoneticPr fontId="53"/>
  </si>
  <si>
    <t>労働争議発生件数</t>
    <phoneticPr fontId="53"/>
  </si>
  <si>
    <t>企業倒産件数</t>
    <phoneticPr fontId="53"/>
  </si>
  <si>
    <t>35  労働力状態別・年齢（５歳階級）別・男女別15歳以上人口（各年10月１日現在）</t>
    <phoneticPr fontId="3"/>
  </si>
  <si>
    <t>労働力人口</t>
    <rPh sb="0" eb="1">
      <t>ロウ</t>
    </rPh>
    <rPh sb="1" eb="2">
      <t>ドウ</t>
    </rPh>
    <rPh sb="2" eb="3">
      <t>チカラ</t>
    </rPh>
    <rPh sb="3" eb="4">
      <t>ヒト</t>
    </rPh>
    <rPh sb="4" eb="5">
      <t>クチ</t>
    </rPh>
    <phoneticPr fontId="3"/>
  </si>
  <si>
    <t>非労働力人口</t>
  </si>
  <si>
    <t>年・年齢</t>
  </si>
  <si>
    <t>就業者</t>
  </si>
  <si>
    <t>完全失業者</t>
  </si>
  <si>
    <t>うち家事</t>
  </si>
  <si>
    <t>うち通学</t>
  </si>
  <si>
    <t>その他</t>
    <rPh sb="2" eb="3">
      <t>タ</t>
    </rPh>
    <phoneticPr fontId="3"/>
  </si>
  <si>
    <t>主に仕事</t>
  </si>
  <si>
    <t>家事のほか仕事</t>
  </si>
  <si>
    <t>通学の傍ら仕事</t>
  </si>
  <si>
    <t>休業者</t>
  </si>
  <si>
    <t>総数・平成12年</t>
    <rPh sb="0" eb="2">
      <t>ソウスウ</t>
    </rPh>
    <rPh sb="3" eb="5">
      <t>ヘイセイ</t>
    </rPh>
    <rPh sb="7" eb="8">
      <t>ネン</t>
    </rPh>
    <phoneticPr fontId="3"/>
  </si>
  <si>
    <t>男・平成12年</t>
    <rPh sb="0" eb="1">
      <t>オトコ</t>
    </rPh>
    <rPh sb="2" eb="4">
      <t>ヘイセイ</t>
    </rPh>
    <rPh sb="6" eb="7">
      <t>ネン</t>
    </rPh>
    <phoneticPr fontId="3"/>
  </si>
  <si>
    <t>１５～１９歳</t>
  </si>
  <si>
    <t>２０～２４</t>
  </si>
  <si>
    <t>２５～２９</t>
  </si>
  <si>
    <t>３０～３４</t>
  </si>
  <si>
    <t>３５～３９</t>
  </si>
  <si>
    <t>４０～４４</t>
  </si>
  <si>
    <t>４５～４９</t>
  </si>
  <si>
    <t>５０～５４</t>
  </si>
  <si>
    <t>５５～５９</t>
  </si>
  <si>
    <t>６０～６４</t>
  </si>
  <si>
    <t>６５～６９</t>
  </si>
  <si>
    <t>７０～７４</t>
  </si>
  <si>
    <t>７５歳以上</t>
  </si>
  <si>
    <t>女・平成12年</t>
    <rPh sb="0" eb="1">
      <t>オンナ</t>
    </rPh>
    <rPh sb="2" eb="4">
      <t>ヘイセイ</t>
    </rPh>
    <rPh sb="6" eb="7">
      <t>ネン</t>
    </rPh>
    <phoneticPr fontId="3"/>
  </si>
  <si>
    <t>２０～２４</t>
    <phoneticPr fontId="3"/>
  </si>
  <si>
    <t>２５～２９</t>
    <phoneticPr fontId="3"/>
  </si>
  <si>
    <t>３０～３４</t>
    <phoneticPr fontId="3"/>
  </si>
  <si>
    <t>３５～３９</t>
    <phoneticPr fontId="3"/>
  </si>
  <si>
    <t>４０～４４</t>
    <phoneticPr fontId="3"/>
  </si>
  <si>
    <t>４５～４９</t>
    <phoneticPr fontId="3"/>
  </si>
  <si>
    <t>５０～５４</t>
    <phoneticPr fontId="3"/>
  </si>
  <si>
    <t>(注) 総数には労働力状態｢不詳｣を含む｡</t>
    <phoneticPr fontId="3"/>
  </si>
  <si>
    <t>36  労働力状態別･地区別15歳以上人口（令和２年10月１日現在）</t>
    <rPh sb="9" eb="10">
      <t>ベツ</t>
    </rPh>
    <rPh sb="11" eb="13">
      <t>チク</t>
    </rPh>
    <rPh sb="13" eb="14">
      <t>ベツ</t>
    </rPh>
    <rPh sb="16" eb="17">
      <t>サイ</t>
    </rPh>
    <rPh sb="22" eb="24">
      <t>レイワ</t>
    </rPh>
    <rPh sb="25" eb="26">
      <t>ネン</t>
    </rPh>
    <rPh sb="26" eb="27">
      <t>ヘイネン</t>
    </rPh>
    <phoneticPr fontId="3"/>
  </si>
  <si>
    <t>15歳以上人口
1)</t>
    <rPh sb="5" eb="7">
      <t>ジンコウ</t>
    </rPh>
    <phoneticPr fontId="3"/>
  </si>
  <si>
    <t>労働力人口</t>
  </si>
  <si>
    <t>就業者</t>
    <rPh sb="2" eb="3">
      <t>モノ</t>
    </rPh>
    <phoneticPr fontId="53"/>
  </si>
  <si>
    <t>総数
2)</t>
  </si>
  <si>
    <t>雇用者
3)</t>
  </si>
  <si>
    <t>自営業主
4)</t>
  </si>
  <si>
    <t>家族従業者</t>
  </si>
  <si>
    <t>注 1)労働力状態「不詳」を含む。</t>
    <rPh sb="0" eb="1">
      <t>チュウ</t>
    </rPh>
    <rPh sb="4" eb="7">
      <t>ロウドウリョク</t>
    </rPh>
    <rPh sb="7" eb="9">
      <t>ジョウタイ</t>
    </rPh>
    <rPh sb="10" eb="12">
      <t>フショウ</t>
    </rPh>
    <rPh sb="14" eb="15">
      <t>フク</t>
    </rPh>
    <phoneticPr fontId="3"/>
  </si>
  <si>
    <t>　　　　　　　　　　　　　　　　　     　</t>
    <phoneticPr fontId="39"/>
  </si>
  <si>
    <t>資料  ｢国勢調査報告｣総務省統計局</t>
  </si>
  <si>
    <t>　 2)従業上の地位「不詳」を含む。</t>
    <rPh sb="4" eb="6">
      <t>ジュウギョウ</t>
    </rPh>
    <rPh sb="6" eb="7">
      <t>ウエ</t>
    </rPh>
    <rPh sb="8" eb="10">
      <t>チイ</t>
    </rPh>
    <rPh sb="11" eb="13">
      <t>フショウ</t>
    </rPh>
    <rPh sb="15" eb="16">
      <t>フク</t>
    </rPh>
    <phoneticPr fontId="3"/>
  </si>
  <si>
    <t>　 3)「役員」を含む。</t>
    <rPh sb="5" eb="7">
      <t>ヤクイン</t>
    </rPh>
    <rPh sb="9" eb="10">
      <t>フク</t>
    </rPh>
    <phoneticPr fontId="3"/>
  </si>
  <si>
    <t xml:space="preserve"> 　4)「家庭内職者」を含む。</t>
    <rPh sb="5" eb="7">
      <t>カテイ</t>
    </rPh>
    <rPh sb="7" eb="9">
      <t>ナイショク</t>
    </rPh>
    <rPh sb="9" eb="10">
      <t>シャ</t>
    </rPh>
    <rPh sb="12" eb="13">
      <t>フク</t>
    </rPh>
    <phoneticPr fontId="3"/>
  </si>
  <si>
    <t>37  産業別・年齢別就業者数（男女別15歳以上，各年10月１日現在）</t>
    <phoneticPr fontId="57"/>
  </si>
  <si>
    <t xml:space="preserve"> </t>
    <phoneticPr fontId="13"/>
  </si>
  <si>
    <t xml:space="preserve"> </t>
    <phoneticPr fontId="57"/>
  </si>
  <si>
    <t>第１次産業</t>
    <rPh sb="3" eb="4">
      <t>サン</t>
    </rPh>
    <rPh sb="4" eb="5">
      <t>ギョウ</t>
    </rPh>
    <phoneticPr fontId="57"/>
  </si>
  <si>
    <t>第２次産業</t>
    <rPh sb="3" eb="4">
      <t>サン</t>
    </rPh>
    <rPh sb="4" eb="5">
      <t>ギョウ</t>
    </rPh>
    <phoneticPr fontId="57"/>
  </si>
  <si>
    <t>第３次産業</t>
    <rPh sb="3" eb="4">
      <t>サン</t>
    </rPh>
    <rPh sb="4" eb="5">
      <t>ギョウ</t>
    </rPh>
    <phoneticPr fontId="57"/>
  </si>
  <si>
    <t>第１次産業</t>
    <phoneticPr fontId="57"/>
  </si>
  <si>
    <t>第２次産業</t>
  </si>
  <si>
    <t>第３次産業</t>
  </si>
  <si>
    <t>分類不能</t>
    <rPh sb="0" eb="2">
      <t>ブンルイ</t>
    </rPh>
    <rPh sb="2" eb="4">
      <t>フノウ</t>
    </rPh>
    <phoneticPr fontId="13"/>
  </si>
  <si>
    <t>分類不能</t>
    <rPh sb="0" eb="2">
      <t>ブンルイ</t>
    </rPh>
    <rPh sb="2" eb="4">
      <t>フノウ</t>
    </rPh>
    <phoneticPr fontId="57"/>
  </si>
  <si>
    <t>農業・林業</t>
    <rPh sb="3" eb="5">
      <t>リンギョウ</t>
    </rPh>
    <phoneticPr fontId="57"/>
  </si>
  <si>
    <t>漁業</t>
    <rPh sb="0" eb="2">
      <t>ギョギョウ</t>
    </rPh>
    <phoneticPr fontId="13"/>
  </si>
  <si>
    <t>漁業</t>
    <rPh sb="0" eb="2">
      <t>ギョギョウ</t>
    </rPh>
    <phoneticPr fontId="57"/>
  </si>
  <si>
    <t>建設業</t>
    <phoneticPr fontId="13"/>
  </si>
  <si>
    <t>建設業</t>
    <phoneticPr fontId="57"/>
  </si>
  <si>
    <t>製造業</t>
    <phoneticPr fontId="13"/>
  </si>
  <si>
    <t>製造業</t>
    <phoneticPr fontId="57"/>
  </si>
  <si>
    <t>情報通信業</t>
    <rPh sb="0" eb="2">
      <t>ジョウホウ</t>
    </rPh>
    <rPh sb="2" eb="4">
      <t>ツウシン</t>
    </rPh>
    <rPh sb="4" eb="5">
      <t>ギョウ</t>
    </rPh>
    <phoneticPr fontId="57"/>
  </si>
  <si>
    <t>運輸
郵便業</t>
    <rPh sb="0" eb="2">
      <t>ウンユ</t>
    </rPh>
    <rPh sb="3" eb="5">
      <t>ユウビン</t>
    </rPh>
    <rPh sb="5" eb="6">
      <t>ギョウ</t>
    </rPh>
    <phoneticPr fontId="57"/>
  </si>
  <si>
    <t>卸売
小売業</t>
    <rPh sb="0" eb="2">
      <t>オロシウ</t>
    </rPh>
    <rPh sb="3" eb="5">
      <t>コウリ</t>
    </rPh>
    <rPh sb="5" eb="6">
      <t>ギョウ</t>
    </rPh>
    <phoneticPr fontId="57"/>
  </si>
  <si>
    <t>金融
保険業</t>
    <rPh sb="0" eb="2">
      <t>キンユウ</t>
    </rPh>
    <rPh sb="3" eb="5">
      <t>ホケン</t>
    </rPh>
    <rPh sb="5" eb="6">
      <t>ギョウ</t>
    </rPh>
    <phoneticPr fontId="57"/>
  </si>
  <si>
    <t>不動産業
物品賃貸業</t>
    <rPh sb="0" eb="3">
      <t>フドウサン</t>
    </rPh>
    <rPh sb="3" eb="4">
      <t>ギョウ</t>
    </rPh>
    <rPh sb="5" eb="7">
      <t>ブッピン</t>
    </rPh>
    <rPh sb="7" eb="9">
      <t>チンタイ</t>
    </rPh>
    <rPh sb="9" eb="10">
      <t>ギョウ</t>
    </rPh>
    <phoneticPr fontId="57"/>
  </si>
  <si>
    <t>学術研究
専門技術
サービス業</t>
    <rPh sb="0" eb="2">
      <t>ガクジュツ</t>
    </rPh>
    <rPh sb="2" eb="4">
      <t>ケンキュウ</t>
    </rPh>
    <rPh sb="5" eb="7">
      <t>センモン</t>
    </rPh>
    <rPh sb="7" eb="9">
      <t>ギジュツ</t>
    </rPh>
    <rPh sb="14" eb="15">
      <t>ギョウ</t>
    </rPh>
    <phoneticPr fontId="57"/>
  </si>
  <si>
    <t>宿泊業
飲食
サービス業</t>
    <rPh sb="0" eb="2">
      <t>シュクハク</t>
    </rPh>
    <rPh sb="2" eb="3">
      <t>ギョウ</t>
    </rPh>
    <rPh sb="4" eb="6">
      <t>インショク</t>
    </rPh>
    <rPh sb="11" eb="12">
      <t>ギョウ</t>
    </rPh>
    <phoneticPr fontId="57"/>
  </si>
  <si>
    <t>生活関連
サービス業
娯楽業</t>
    <rPh sb="0" eb="2">
      <t>セイカツ</t>
    </rPh>
    <rPh sb="2" eb="4">
      <t>カンレン</t>
    </rPh>
    <rPh sb="9" eb="10">
      <t>ギョウ</t>
    </rPh>
    <rPh sb="11" eb="14">
      <t>ゴラクギョウ</t>
    </rPh>
    <phoneticPr fontId="57"/>
  </si>
  <si>
    <t>教育
学習
支援事業</t>
    <rPh sb="0" eb="2">
      <t>キョウイク</t>
    </rPh>
    <rPh sb="3" eb="5">
      <t>ガクシュウ</t>
    </rPh>
    <rPh sb="6" eb="8">
      <t>シエン</t>
    </rPh>
    <rPh sb="8" eb="10">
      <t>ジギョウ</t>
    </rPh>
    <phoneticPr fontId="57"/>
  </si>
  <si>
    <t>医療
福祉</t>
    <rPh sb="0" eb="2">
      <t>イリョウ</t>
    </rPh>
    <rPh sb="3" eb="5">
      <t>フクシ</t>
    </rPh>
    <phoneticPr fontId="57"/>
  </si>
  <si>
    <t>複合
サービス業</t>
    <rPh sb="0" eb="2">
      <t>フクゴウ</t>
    </rPh>
    <rPh sb="7" eb="8">
      <t>ギョウ</t>
    </rPh>
    <phoneticPr fontId="57"/>
  </si>
  <si>
    <t>サービス業(他に分類されないもの)</t>
    <rPh sb="4" eb="5">
      <t>ギョウ</t>
    </rPh>
    <rPh sb="6" eb="7">
      <t>ホカ</t>
    </rPh>
    <rPh sb="8" eb="10">
      <t>ブンルイ</t>
    </rPh>
    <phoneticPr fontId="13"/>
  </si>
  <si>
    <t>サービス業(他に分類されないもの)</t>
    <rPh sb="4" eb="5">
      <t>ギョウ</t>
    </rPh>
    <rPh sb="6" eb="7">
      <t>ホカ</t>
    </rPh>
    <rPh sb="8" eb="10">
      <t>ブンルイ</t>
    </rPh>
    <phoneticPr fontId="57"/>
  </si>
  <si>
    <t>公務
(他に分類されないもの)</t>
    <rPh sb="0" eb="1">
      <t>コウ</t>
    </rPh>
    <rPh sb="1" eb="2">
      <t>ツトム</t>
    </rPh>
    <rPh sb="4" eb="5">
      <t>ホカ</t>
    </rPh>
    <rPh sb="6" eb="8">
      <t>ブンルイ</t>
    </rPh>
    <phoneticPr fontId="57"/>
  </si>
  <si>
    <t>男・平成12年</t>
    <rPh sb="0" eb="1">
      <t>オトコ</t>
    </rPh>
    <rPh sb="2" eb="4">
      <t>ヘイセイ</t>
    </rPh>
    <rPh sb="6" eb="7">
      <t>ネン</t>
    </rPh>
    <phoneticPr fontId="57"/>
  </si>
  <si>
    <t>令和２年</t>
    <rPh sb="0" eb="2">
      <t>レイワ</t>
    </rPh>
    <rPh sb="3" eb="4">
      <t>ネン</t>
    </rPh>
    <phoneticPr fontId="57"/>
  </si>
  <si>
    <t>女・平成12年</t>
    <rPh sb="0" eb="1">
      <t>オンナ</t>
    </rPh>
    <rPh sb="2" eb="4">
      <t>ヘイセイ</t>
    </rPh>
    <rPh sb="6" eb="7">
      <t>ネン</t>
    </rPh>
    <phoneticPr fontId="57"/>
  </si>
  <si>
    <t>(注)　分類不能は、総数のみに含めた｡</t>
    <phoneticPr fontId="53"/>
  </si>
  <si>
    <t>(注)　日本標準産業分類(平成25年10月)に基づき職業を分類。但し、本分類の改正により過年度の集計結果と比較できない産業がある。</t>
    <rPh sb="4" eb="6">
      <t>ニホン</t>
    </rPh>
    <rPh sb="6" eb="8">
      <t>ヒョウジュン</t>
    </rPh>
    <rPh sb="8" eb="10">
      <t>サンギョウ</t>
    </rPh>
    <rPh sb="10" eb="12">
      <t>ブンルイ</t>
    </rPh>
    <rPh sb="13" eb="15">
      <t>ヘイセイ</t>
    </rPh>
    <rPh sb="17" eb="18">
      <t>ネン</t>
    </rPh>
    <rPh sb="20" eb="21">
      <t>ガツ</t>
    </rPh>
    <rPh sb="23" eb="24">
      <t>モト</t>
    </rPh>
    <rPh sb="26" eb="28">
      <t>ショクギョウ</t>
    </rPh>
    <rPh sb="29" eb="31">
      <t>ブンルイ</t>
    </rPh>
    <rPh sb="32" eb="33">
      <t>タダ</t>
    </rPh>
    <rPh sb="35" eb="36">
      <t>ホン</t>
    </rPh>
    <rPh sb="36" eb="38">
      <t>ブンルイ</t>
    </rPh>
    <rPh sb="39" eb="41">
      <t>カイセイ</t>
    </rPh>
    <rPh sb="44" eb="47">
      <t>カネンド</t>
    </rPh>
    <rPh sb="48" eb="50">
      <t>シュウケイ</t>
    </rPh>
    <rPh sb="50" eb="52">
      <t>ケッカ</t>
    </rPh>
    <rPh sb="53" eb="55">
      <t>ヒカク</t>
    </rPh>
    <rPh sb="59" eb="61">
      <t>サンギョウ</t>
    </rPh>
    <phoneticPr fontId="57"/>
  </si>
  <si>
    <t>　1)農業・林業→　農業と林業を統合</t>
    <rPh sb="3" eb="5">
      <t>ノウギョウ</t>
    </rPh>
    <rPh sb="6" eb="8">
      <t>リンギョウ</t>
    </rPh>
    <rPh sb="10" eb="12">
      <t>ノウギョウ</t>
    </rPh>
    <rPh sb="13" eb="15">
      <t>リンギョウ</t>
    </rPh>
    <rPh sb="16" eb="18">
      <t>トウゴウ</t>
    </rPh>
    <phoneticPr fontId="57"/>
  </si>
  <si>
    <t xml:space="preserve">  2)鉱業　→　鉱業・採石業・砂利採取業に名称変更</t>
    <rPh sb="4" eb="6">
      <t>コウギョウ</t>
    </rPh>
    <rPh sb="9" eb="11">
      <t>コウギョウ</t>
    </rPh>
    <rPh sb="12" eb="14">
      <t>サイセキ</t>
    </rPh>
    <rPh sb="14" eb="15">
      <t>ギョウ</t>
    </rPh>
    <rPh sb="16" eb="18">
      <t>ジャリ</t>
    </rPh>
    <rPh sb="18" eb="20">
      <t>サイシュ</t>
    </rPh>
    <rPh sb="20" eb="21">
      <t>ギョウ</t>
    </rPh>
    <rPh sb="22" eb="24">
      <t>メイショウ</t>
    </rPh>
    <rPh sb="24" eb="26">
      <t>ヘンコウ</t>
    </rPh>
    <phoneticPr fontId="57"/>
  </si>
  <si>
    <t xml:space="preserve">  3)運輸・通信業　→　情報通信業から「信書送達業」を分離し、運輸業と統合</t>
    <rPh sb="4" eb="6">
      <t>ウンユ</t>
    </rPh>
    <rPh sb="7" eb="9">
      <t>ツウシン</t>
    </rPh>
    <rPh sb="9" eb="10">
      <t>ギョウ</t>
    </rPh>
    <rPh sb="13" eb="15">
      <t>ジョウホウ</t>
    </rPh>
    <rPh sb="15" eb="17">
      <t>ツウシン</t>
    </rPh>
    <rPh sb="17" eb="18">
      <t>ギョウ</t>
    </rPh>
    <rPh sb="21" eb="23">
      <t>シンショ</t>
    </rPh>
    <rPh sb="23" eb="25">
      <t>ソウタツ</t>
    </rPh>
    <rPh sb="25" eb="26">
      <t>ギョウ</t>
    </rPh>
    <rPh sb="28" eb="30">
      <t>ブンリ</t>
    </rPh>
    <rPh sb="32" eb="34">
      <t>ウンユ</t>
    </rPh>
    <rPh sb="34" eb="35">
      <t>ギョウ</t>
    </rPh>
    <rPh sb="36" eb="38">
      <t>トウゴウ</t>
    </rPh>
    <phoneticPr fontId="57"/>
  </si>
  <si>
    <t>　4)不動産業・物品賃貸業　→　サービス業（他に分類されないもの）の「物品賃貸業」と不動産業を統合</t>
    <rPh sb="3" eb="6">
      <t>フドウサン</t>
    </rPh>
    <rPh sb="6" eb="7">
      <t>ギョウ</t>
    </rPh>
    <rPh sb="8" eb="10">
      <t>ブッピン</t>
    </rPh>
    <rPh sb="10" eb="12">
      <t>チンタイ</t>
    </rPh>
    <rPh sb="12" eb="13">
      <t>ギョウ</t>
    </rPh>
    <rPh sb="20" eb="21">
      <t>ギョウ</t>
    </rPh>
    <rPh sb="22" eb="23">
      <t>ホカ</t>
    </rPh>
    <rPh sb="24" eb="26">
      <t>ブンルイ</t>
    </rPh>
    <rPh sb="35" eb="37">
      <t>ブッピン</t>
    </rPh>
    <rPh sb="37" eb="39">
      <t>チンタイ</t>
    </rPh>
    <rPh sb="39" eb="40">
      <t>ギョウ</t>
    </rPh>
    <rPh sb="42" eb="45">
      <t>フドウサン</t>
    </rPh>
    <rPh sb="45" eb="46">
      <t>ギョウ</t>
    </rPh>
    <rPh sb="47" eb="49">
      <t>トウゴウ</t>
    </rPh>
    <phoneticPr fontId="57"/>
  </si>
  <si>
    <t>　5)宿泊業・飲食サービス業　→　従来の「飲食店・宿泊業」にテイクアウト、デリバリー等の飲食サービスを追加し、再編</t>
    <rPh sb="3" eb="5">
      <t>シュクハク</t>
    </rPh>
    <rPh sb="5" eb="6">
      <t>ギョウ</t>
    </rPh>
    <rPh sb="7" eb="9">
      <t>インショク</t>
    </rPh>
    <rPh sb="13" eb="14">
      <t>ギョウ</t>
    </rPh>
    <rPh sb="17" eb="19">
      <t>ジュウライ</t>
    </rPh>
    <rPh sb="21" eb="23">
      <t>インショク</t>
    </rPh>
    <rPh sb="23" eb="24">
      <t>テン</t>
    </rPh>
    <rPh sb="25" eb="27">
      <t>シュクハク</t>
    </rPh>
    <rPh sb="27" eb="28">
      <t>ギョウ</t>
    </rPh>
    <rPh sb="42" eb="43">
      <t>トウ</t>
    </rPh>
    <rPh sb="44" eb="46">
      <t>インショク</t>
    </rPh>
    <rPh sb="51" eb="53">
      <t>ツイカ</t>
    </rPh>
    <rPh sb="55" eb="57">
      <t>サイヘン</t>
    </rPh>
    <phoneticPr fontId="57"/>
  </si>
  <si>
    <t>　6)学術研究・専門技術サービス　→　サービス業（他に分類されないもの）から分離し、新設</t>
    <rPh sb="3" eb="5">
      <t>ガクジュツ</t>
    </rPh>
    <rPh sb="5" eb="7">
      <t>ケンキュウ</t>
    </rPh>
    <rPh sb="8" eb="10">
      <t>センモン</t>
    </rPh>
    <rPh sb="10" eb="12">
      <t>ギジュツ</t>
    </rPh>
    <rPh sb="23" eb="24">
      <t>ギョウ</t>
    </rPh>
    <rPh sb="25" eb="26">
      <t>ホカ</t>
    </rPh>
    <rPh sb="27" eb="29">
      <t>ブンルイ</t>
    </rPh>
    <rPh sb="38" eb="40">
      <t>ブンリ</t>
    </rPh>
    <rPh sb="42" eb="44">
      <t>シンセツ</t>
    </rPh>
    <phoneticPr fontId="57"/>
  </si>
  <si>
    <t>　7)生活関連サービス・娯楽業　→　サービス業（他に分類されないもの）から分離し、新設</t>
    <rPh sb="3" eb="5">
      <t>セイカツ</t>
    </rPh>
    <rPh sb="5" eb="7">
      <t>カンレン</t>
    </rPh>
    <rPh sb="12" eb="14">
      <t>ゴラク</t>
    </rPh>
    <rPh sb="14" eb="15">
      <t>ギョウ</t>
    </rPh>
    <rPh sb="22" eb="23">
      <t>ギョウ</t>
    </rPh>
    <rPh sb="24" eb="25">
      <t>タ</t>
    </rPh>
    <rPh sb="26" eb="28">
      <t>ブンルイ</t>
    </rPh>
    <rPh sb="37" eb="39">
      <t>ブンリ</t>
    </rPh>
    <rPh sb="41" eb="43">
      <t>シンセツ</t>
    </rPh>
    <phoneticPr fontId="57"/>
  </si>
  <si>
    <t>38  地区別・産業別就業者数（産業大分類・男女別15歳以上）（令和２年10月１日現在）</t>
    <rPh sb="32" eb="34">
      <t>レイワ</t>
    </rPh>
    <phoneticPr fontId="3"/>
  </si>
  <si>
    <t>男計</t>
  </si>
  <si>
    <t>女計</t>
  </si>
  <si>
    <t>(注)分類不能は、総数のみに含めた｡</t>
  </si>
  <si>
    <t>　　　資料  ｢国勢調査報告」総務省統計局</t>
    <rPh sb="17" eb="18">
      <t>ショウ</t>
    </rPh>
    <phoneticPr fontId="3"/>
  </si>
  <si>
    <t>(注)日本標準産業分類(平成25年10月)に基づき職業を分類。但し、本分類の改正により過年度の集計結果と比較できない産業がある。</t>
    <phoneticPr fontId="57"/>
  </si>
  <si>
    <t>39  職業大分類別就業者数（15歳以上、各年10月１日現在）</t>
    <phoneticPr fontId="3"/>
  </si>
  <si>
    <t>管理的
職業従事者</t>
    <rPh sb="0" eb="1">
      <t>カン</t>
    </rPh>
    <rPh sb="1" eb="2">
      <t>リ</t>
    </rPh>
    <rPh sb="2" eb="3">
      <t>テキ</t>
    </rPh>
    <rPh sb="4" eb="6">
      <t>ショクギョウ</t>
    </rPh>
    <rPh sb="6" eb="8">
      <t>ジュウジ</t>
    </rPh>
    <rPh sb="8" eb="9">
      <t>シャ</t>
    </rPh>
    <phoneticPr fontId="3"/>
  </si>
  <si>
    <t>専門的
技術的
職業従事者</t>
    <phoneticPr fontId="53"/>
  </si>
  <si>
    <t>事務従事者</t>
  </si>
  <si>
    <t>販売従事者</t>
  </si>
  <si>
    <t>サービス職業
従事者</t>
    <rPh sb="4" eb="6">
      <t>ショクギョウ</t>
    </rPh>
    <rPh sb="7" eb="10">
      <t>ジュウジシャ</t>
    </rPh>
    <phoneticPr fontId="53"/>
  </si>
  <si>
    <t>保安職業
従事者</t>
    <rPh sb="0" eb="4">
      <t>ホアンショクギョウ</t>
    </rPh>
    <rPh sb="5" eb="8">
      <t>ジュウジシャ</t>
    </rPh>
    <phoneticPr fontId="53"/>
  </si>
  <si>
    <t>農林・漁業
従事者</t>
    <rPh sb="0" eb="2">
      <t>ノウリン</t>
    </rPh>
    <rPh sb="3" eb="5">
      <t>ギョギョウ</t>
    </rPh>
    <rPh sb="6" eb="9">
      <t>ジュウジシャ</t>
    </rPh>
    <phoneticPr fontId="53"/>
  </si>
  <si>
    <t>生産工程
従事者</t>
    <rPh sb="0" eb="2">
      <t>セイサン</t>
    </rPh>
    <rPh sb="2" eb="4">
      <t>コウテイ</t>
    </rPh>
    <rPh sb="5" eb="8">
      <t>ジュウジシャ</t>
    </rPh>
    <phoneticPr fontId="3"/>
  </si>
  <si>
    <t>輸送・機械
運転従事者</t>
    <rPh sb="0" eb="2">
      <t>ユソウ</t>
    </rPh>
    <rPh sb="3" eb="5">
      <t>キカイ</t>
    </rPh>
    <rPh sb="6" eb="8">
      <t>ウンテン</t>
    </rPh>
    <rPh sb="8" eb="11">
      <t>ジュウジシャ</t>
    </rPh>
    <phoneticPr fontId="3"/>
  </si>
  <si>
    <t>建設・採掘
従事者</t>
    <rPh sb="0" eb="2">
      <t>ケンセツ</t>
    </rPh>
    <rPh sb="3" eb="5">
      <t>サイクツ</t>
    </rPh>
    <rPh sb="6" eb="9">
      <t>ジュウジシャ</t>
    </rPh>
    <phoneticPr fontId="3"/>
  </si>
  <si>
    <t>運搬・清掃・
包装等従事者</t>
    <rPh sb="0" eb="2">
      <t>ウンパン</t>
    </rPh>
    <rPh sb="3" eb="5">
      <t>セイソウ</t>
    </rPh>
    <rPh sb="7" eb="9">
      <t>ホウソウ</t>
    </rPh>
    <rPh sb="9" eb="10">
      <t>ナド</t>
    </rPh>
    <rPh sb="10" eb="13">
      <t>ジュウジシャ</t>
    </rPh>
    <phoneticPr fontId="3"/>
  </si>
  <si>
    <t>分類不能
の職業</t>
    <rPh sb="6" eb="8">
      <t>ショクギョウ</t>
    </rPh>
    <phoneticPr fontId="3"/>
  </si>
  <si>
    <t>総数・平成22年</t>
    <rPh sb="0" eb="2">
      <t>ソウスウ</t>
    </rPh>
    <rPh sb="3" eb="5">
      <t>ヘイセイ</t>
    </rPh>
    <phoneticPr fontId="3"/>
  </si>
  <si>
    <t>男・平成22年</t>
    <rPh sb="0" eb="1">
      <t>オトコ</t>
    </rPh>
    <rPh sb="2" eb="4">
      <t>ヘイセイ</t>
    </rPh>
    <phoneticPr fontId="3"/>
  </si>
  <si>
    <t>７５～７９</t>
    <phoneticPr fontId="3"/>
  </si>
  <si>
    <t>８０～８４</t>
    <phoneticPr fontId="3"/>
  </si>
  <si>
    <t>８５歳以上</t>
    <phoneticPr fontId="3"/>
  </si>
  <si>
    <t>女・平成22年</t>
    <rPh sb="0" eb="1">
      <t>オンナ</t>
    </rPh>
    <rPh sb="2" eb="4">
      <t>ヘイセイ</t>
    </rPh>
    <phoneticPr fontId="3"/>
  </si>
  <si>
    <t>　　　　　　　　　資料　「国勢調査報告」総務省統計局</t>
    <rPh sb="22" eb="23">
      <t>ショウ</t>
    </rPh>
    <phoneticPr fontId="3"/>
  </si>
  <si>
    <t>40　削除</t>
    <rPh sb="3" eb="5">
      <t>サクジョ</t>
    </rPh>
    <phoneticPr fontId="53"/>
  </si>
  <si>
    <t>41  産業別・従業上の地位別就業者数（15歳以上、令和２年10月１日現在）</t>
    <rPh sb="26" eb="28">
      <t>レイワ</t>
    </rPh>
    <phoneticPr fontId="57"/>
  </si>
  <si>
    <t>産業分類</t>
    <phoneticPr fontId="57"/>
  </si>
  <si>
    <t>総数1)</t>
  </si>
  <si>
    <t>雇用者</t>
    <rPh sb="2" eb="3">
      <t>シャ</t>
    </rPh>
    <phoneticPr fontId="57"/>
  </si>
  <si>
    <t>役員</t>
  </si>
  <si>
    <t>雇人のある業主</t>
  </si>
  <si>
    <t>雇人のない業主</t>
  </si>
  <si>
    <t>家族従事者</t>
  </si>
  <si>
    <t>家庭内職者</t>
    <rPh sb="0" eb="1">
      <t>イエ</t>
    </rPh>
    <rPh sb="1" eb="2">
      <t>ニワ</t>
    </rPh>
    <rPh sb="2" eb="3">
      <t>ナイ</t>
    </rPh>
    <rPh sb="3" eb="4">
      <t>ショク</t>
    </rPh>
    <rPh sb="4" eb="5">
      <t>シャ</t>
    </rPh>
    <phoneticPr fontId="57"/>
  </si>
  <si>
    <t>総数</t>
    <phoneticPr fontId="57"/>
  </si>
  <si>
    <t>第１次産業</t>
  </si>
  <si>
    <t>農業,林業</t>
    <rPh sb="3" eb="5">
      <t>リンギョウ</t>
    </rPh>
    <phoneticPr fontId="57"/>
  </si>
  <si>
    <t>漁業</t>
    <phoneticPr fontId="13"/>
  </si>
  <si>
    <t>漁業</t>
    <phoneticPr fontId="57"/>
  </si>
  <si>
    <t>鉱業,採石業,砂利採取業</t>
    <rPh sb="3" eb="5">
      <t>サイセキ</t>
    </rPh>
    <rPh sb="5" eb="6">
      <t>ギョウ</t>
    </rPh>
    <rPh sb="7" eb="9">
      <t>ジャリ</t>
    </rPh>
    <rPh sb="9" eb="11">
      <t>サイシュ</t>
    </rPh>
    <rPh sb="11" eb="12">
      <t>ギョウ</t>
    </rPh>
    <phoneticPr fontId="57"/>
  </si>
  <si>
    <t>電気･ガス･水道･熱供給業</t>
    <phoneticPr fontId="57"/>
  </si>
  <si>
    <t>運輸業,郵便業</t>
    <rPh sb="2" eb="3">
      <t>ギョウ</t>
    </rPh>
    <rPh sb="4" eb="6">
      <t>ユウビン</t>
    </rPh>
    <rPh sb="6" eb="7">
      <t>ギョウ</t>
    </rPh>
    <phoneticPr fontId="57"/>
  </si>
  <si>
    <t>卸売業,小売業</t>
    <rPh sb="2" eb="3">
      <t>ギョウ</t>
    </rPh>
    <phoneticPr fontId="57"/>
  </si>
  <si>
    <t>金融業,保険業</t>
    <rPh sb="2" eb="3">
      <t>ギョウ</t>
    </rPh>
    <phoneticPr fontId="57"/>
  </si>
  <si>
    <t>不動産業,物品賃貸業</t>
    <rPh sb="5" eb="7">
      <t>ブッピン</t>
    </rPh>
    <rPh sb="7" eb="9">
      <t>チンタイ</t>
    </rPh>
    <rPh sb="9" eb="10">
      <t>ギョウ</t>
    </rPh>
    <phoneticPr fontId="57"/>
  </si>
  <si>
    <t>学術研究,専門・技術サービス業</t>
    <rPh sb="0" eb="2">
      <t>ガクジュツ</t>
    </rPh>
    <rPh sb="2" eb="4">
      <t>ケンキュウ</t>
    </rPh>
    <rPh sb="5" eb="7">
      <t>センモン</t>
    </rPh>
    <rPh sb="8" eb="10">
      <t>ギジュツ</t>
    </rPh>
    <rPh sb="14" eb="15">
      <t>ギョウ</t>
    </rPh>
    <phoneticPr fontId="57"/>
  </si>
  <si>
    <t>宿泊業,飲食サービス業</t>
    <rPh sb="0" eb="2">
      <t>シュクハク</t>
    </rPh>
    <rPh sb="2" eb="3">
      <t>ギョウ</t>
    </rPh>
    <rPh sb="4" eb="6">
      <t>インショク</t>
    </rPh>
    <rPh sb="10" eb="11">
      <t>ギョウ</t>
    </rPh>
    <phoneticPr fontId="57"/>
  </si>
  <si>
    <t>生活関連サービス業,娯楽業</t>
    <rPh sb="0" eb="2">
      <t>セイカツ</t>
    </rPh>
    <rPh sb="2" eb="4">
      <t>カンレン</t>
    </rPh>
    <rPh sb="8" eb="9">
      <t>ギョウ</t>
    </rPh>
    <rPh sb="10" eb="12">
      <t>ゴラク</t>
    </rPh>
    <rPh sb="12" eb="13">
      <t>ギョウ</t>
    </rPh>
    <phoneticPr fontId="57"/>
  </si>
  <si>
    <t>教育,学習支援業</t>
    <rPh sb="0" eb="2">
      <t>キョウイク</t>
    </rPh>
    <rPh sb="3" eb="5">
      <t>ガクシュウ</t>
    </rPh>
    <rPh sb="5" eb="7">
      <t>シエン</t>
    </rPh>
    <rPh sb="7" eb="8">
      <t>ギョウ</t>
    </rPh>
    <phoneticPr fontId="57"/>
  </si>
  <si>
    <t>医療,福祉</t>
    <rPh sb="0" eb="2">
      <t>イリョウ</t>
    </rPh>
    <rPh sb="3" eb="5">
      <t>フクシ</t>
    </rPh>
    <phoneticPr fontId="13"/>
  </si>
  <si>
    <t>医療,福祉</t>
    <rPh sb="0" eb="2">
      <t>イリョウ</t>
    </rPh>
    <rPh sb="3" eb="5">
      <t>フクシ</t>
    </rPh>
    <phoneticPr fontId="57"/>
  </si>
  <si>
    <t>複合サービス業</t>
    <rPh sb="0" eb="2">
      <t>フクゴウ</t>
    </rPh>
    <rPh sb="6" eb="7">
      <t>ギョウ</t>
    </rPh>
    <phoneticPr fontId="57"/>
  </si>
  <si>
    <t>サービス業（他に分類されないもの）</t>
    <rPh sb="4" eb="5">
      <t>ギョウ</t>
    </rPh>
    <rPh sb="6" eb="7">
      <t>タ</t>
    </rPh>
    <rPh sb="8" eb="10">
      <t>ブンルイ</t>
    </rPh>
    <phoneticPr fontId="57"/>
  </si>
  <si>
    <t>公務（他に分類されないもの）</t>
    <rPh sb="0" eb="2">
      <t>コウム</t>
    </rPh>
    <rPh sb="3" eb="4">
      <t>タ</t>
    </rPh>
    <rPh sb="5" eb="7">
      <t>ブンルイ</t>
    </rPh>
    <phoneticPr fontId="57"/>
  </si>
  <si>
    <t>分類不能</t>
    <phoneticPr fontId="57"/>
  </si>
  <si>
    <t>(注)　1）従業上の地位“不詳”を含む。</t>
    <rPh sb="1" eb="2">
      <t>チュウ</t>
    </rPh>
    <rPh sb="6" eb="8">
      <t>ジュウギョウ</t>
    </rPh>
    <rPh sb="8" eb="9">
      <t>ジョウ</t>
    </rPh>
    <rPh sb="10" eb="12">
      <t>チイ</t>
    </rPh>
    <rPh sb="13" eb="15">
      <t>フショウ</t>
    </rPh>
    <rPh sb="17" eb="18">
      <t>フク</t>
    </rPh>
    <phoneticPr fontId="57"/>
  </si>
  <si>
    <t>資料　｢国勢調査報告｣総務省統計局</t>
    <rPh sb="13" eb="14">
      <t>ショウ</t>
    </rPh>
    <phoneticPr fontId="57"/>
  </si>
  <si>
    <t>42　職業紹介</t>
    <rPh sb="3" eb="5">
      <t>ショクギョウ</t>
    </rPh>
    <rPh sb="5" eb="7">
      <t>ショウカイ</t>
    </rPh>
    <phoneticPr fontId="39"/>
  </si>
  <si>
    <t xml:space="preserve">  (1) 一般紹介</t>
    <rPh sb="6" eb="8">
      <t>イッパン</t>
    </rPh>
    <rPh sb="8" eb="10">
      <t>ショウカイ</t>
    </rPh>
    <phoneticPr fontId="39"/>
  </si>
  <si>
    <t>年・月</t>
    <rPh sb="0" eb="1">
      <t>ネン</t>
    </rPh>
    <rPh sb="2" eb="3">
      <t>ツキ</t>
    </rPh>
    <phoneticPr fontId="39"/>
  </si>
  <si>
    <t>有効求職者数
計</t>
    <rPh sb="0" eb="2">
      <t>ユウコウ</t>
    </rPh>
    <rPh sb="2" eb="5">
      <t>キュウショクシャ</t>
    </rPh>
    <rPh sb="5" eb="6">
      <t>スウ</t>
    </rPh>
    <rPh sb="7" eb="8">
      <t>ケイ</t>
    </rPh>
    <phoneticPr fontId="39"/>
  </si>
  <si>
    <t>新規求職者数
（A)</t>
    <rPh sb="0" eb="2">
      <t>シンキ</t>
    </rPh>
    <rPh sb="2" eb="5">
      <t>キュウショクシャ</t>
    </rPh>
    <rPh sb="5" eb="6">
      <t>スウ</t>
    </rPh>
    <phoneticPr fontId="39"/>
  </si>
  <si>
    <t>有効
求人数</t>
    <rPh sb="0" eb="1">
      <t>ユウ</t>
    </rPh>
    <rPh sb="1" eb="2">
      <t>コウ</t>
    </rPh>
    <rPh sb="3" eb="6">
      <t>キュウジンスウ</t>
    </rPh>
    <phoneticPr fontId="39"/>
  </si>
  <si>
    <t>新規
求人数</t>
    <rPh sb="0" eb="1">
      <t>シン</t>
    </rPh>
    <rPh sb="1" eb="2">
      <t>キ</t>
    </rPh>
    <phoneticPr fontId="39"/>
  </si>
  <si>
    <t>就職者数
計（B)</t>
    <rPh sb="0" eb="2">
      <t>シュウショク</t>
    </rPh>
    <rPh sb="2" eb="3">
      <t>シャ</t>
    </rPh>
    <rPh sb="3" eb="4">
      <t>スウ</t>
    </rPh>
    <phoneticPr fontId="39"/>
  </si>
  <si>
    <r>
      <t>就  職  率</t>
    </r>
    <r>
      <rPr>
        <sz val="11"/>
        <rFont val="BIZ UDゴシック"/>
        <family val="3"/>
        <charset val="128"/>
      </rPr>
      <t xml:space="preserve">（％）
</t>
    </r>
    <r>
      <rPr>
        <sz val="11"/>
        <color theme="1"/>
        <rFont val="BIZ UDゴシック"/>
        <family val="3"/>
        <charset val="128"/>
      </rPr>
      <t>(B)/(A)×100</t>
    </r>
    <rPh sb="0" eb="1">
      <t>ジュ</t>
    </rPh>
    <rPh sb="3" eb="4">
      <t>ショク</t>
    </rPh>
    <rPh sb="6" eb="7">
      <t>リツ</t>
    </rPh>
    <phoneticPr fontId="39"/>
  </si>
  <si>
    <t>３</t>
    <phoneticPr fontId="39"/>
  </si>
  <si>
    <t>令和６年１月</t>
    <rPh sb="0" eb="2">
      <t>レイワ</t>
    </rPh>
    <rPh sb="3" eb="4">
      <t>ネン</t>
    </rPh>
    <rPh sb="5" eb="6">
      <t>ツキ</t>
    </rPh>
    <phoneticPr fontId="13"/>
  </si>
  <si>
    <t>２</t>
    <phoneticPr fontId="13"/>
  </si>
  <si>
    <t>10</t>
    <phoneticPr fontId="53"/>
  </si>
  <si>
    <t>11</t>
    <phoneticPr fontId="53"/>
  </si>
  <si>
    <t>12</t>
    <phoneticPr fontId="53"/>
  </si>
  <si>
    <t>(注) 平成21年より就職率の算定方法が次のとおり変更になった。</t>
    <rPh sb="1" eb="2">
      <t>チュウ</t>
    </rPh>
    <rPh sb="4" eb="6">
      <t>ヘイセイ</t>
    </rPh>
    <rPh sb="8" eb="9">
      <t>ネン</t>
    </rPh>
    <rPh sb="11" eb="13">
      <t>シュウショク</t>
    </rPh>
    <rPh sb="13" eb="14">
      <t>リツ</t>
    </rPh>
    <rPh sb="15" eb="17">
      <t>サンテイ</t>
    </rPh>
    <rPh sb="17" eb="19">
      <t>ホウホウ</t>
    </rPh>
    <rPh sb="20" eb="21">
      <t>ツギ</t>
    </rPh>
    <rPh sb="25" eb="27">
      <t>ヘンコウ</t>
    </rPh>
    <phoneticPr fontId="39"/>
  </si>
  <si>
    <t xml:space="preserve">   資料　いわき公共職業安定所</t>
  </si>
  <si>
    <t>　　　就職率＝就職者数(B)／新規求職者数(A)×100</t>
    <rPh sb="3" eb="5">
      <t>シュウショク</t>
    </rPh>
    <rPh sb="5" eb="6">
      <t>リツ</t>
    </rPh>
    <rPh sb="7" eb="9">
      <t>シュウショク</t>
    </rPh>
    <rPh sb="9" eb="10">
      <t>シャ</t>
    </rPh>
    <rPh sb="10" eb="11">
      <t>スウ</t>
    </rPh>
    <rPh sb="15" eb="17">
      <t>シンキ</t>
    </rPh>
    <rPh sb="17" eb="19">
      <t>キュウショク</t>
    </rPh>
    <rPh sb="19" eb="20">
      <t>シャ</t>
    </rPh>
    <rPh sb="20" eb="21">
      <t>スウ</t>
    </rPh>
    <phoneticPr fontId="39"/>
  </si>
  <si>
    <t xml:space="preserve">  (2) 削除</t>
    <rPh sb="6" eb="8">
      <t>サクジョ</t>
    </rPh>
    <phoneticPr fontId="53"/>
  </si>
  <si>
    <t>43　雇用保険給付状況</t>
    <rPh sb="3" eb="5">
      <t>コヨウ</t>
    </rPh>
    <rPh sb="5" eb="7">
      <t>ホケン</t>
    </rPh>
    <rPh sb="7" eb="9">
      <t>キュウフ</t>
    </rPh>
    <rPh sb="9" eb="11">
      <t>ジョウキョウ</t>
    </rPh>
    <phoneticPr fontId="13"/>
  </si>
  <si>
    <t>(単位  人、千円)</t>
    <rPh sb="1" eb="3">
      <t>タンイ</t>
    </rPh>
    <rPh sb="5" eb="6">
      <t>ヒト</t>
    </rPh>
    <rPh sb="7" eb="9">
      <t>センエン</t>
    </rPh>
    <phoneticPr fontId="13"/>
  </si>
  <si>
    <t>年・月</t>
    <rPh sb="0" eb="1">
      <t>ネン</t>
    </rPh>
    <rPh sb="2" eb="3">
      <t>ゲツ</t>
    </rPh>
    <phoneticPr fontId="13"/>
  </si>
  <si>
    <t>一般</t>
    <rPh sb="0" eb="1">
      <t>１</t>
    </rPh>
    <rPh sb="1" eb="2">
      <t>バン</t>
    </rPh>
    <phoneticPr fontId="13"/>
  </si>
  <si>
    <t>初回受給者</t>
    <rPh sb="0" eb="2">
      <t>ショカイ</t>
    </rPh>
    <phoneticPr fontId="13"/>
  </si>
  <si>
    <t>受給者実人員</t>
    <rPh sb="0" eb="1">
      <t>ウケ</t>
    </rPh>
    <rPh sb="1" eb="2">
      <t>キュウ</t>
    </rPh>
    <rPh sb="2" eb="3">
      <t>シャ</t>
    </rPh>
    <rPh sb="3" eb="4">
      <t>ジツ</t>
    </rPh>
    <rPh sb="4" eb="5">
      <t>ヒト</t>
    </rPh>
    <rPh sb="5" eb="6">
      <t>イン</t>
    </rPh>
    <phoneticPr fontId="13"/>
  </si>
  <si>
    <t>保険金給付</t>
    <rPh sb="0" eb="3">
      <t>ホケンキン</t>
    </rPh>
    <rPh sb="3" eb="5">
      <t>キュウフ</t>
    </rPh>
    <phoneticPr fontId="13"/>
  </si>
  <si>
    <t>総額</t>
    <rPh sb="0" eb="1">
      <t>フサ</t>
    </rPh>
    <rPh sb="1" eb="2">
      <t>ガク</t>
    </rPh>
    <phoneticPr fontId="13"/>
  </si>
  <si>
    <t>（注）受給者実人員の年総数は、平均を掲載している。</t>
    <rPh sb="1" eb="2">
      <t>チュウ</t>
    </rPh>
    <rPh sb="3" eb="5">
      <t>ジュキュウ</t>
    </rPh>
    <rPh sb="5" eb="6">
      <t>シャ</t>
    </rPh>
    <rPh sb="6" eb="7">
      <t>ジツ</t>
    </rPh>
    <rPh sb="7" eb="9">
      <t>ジンイン</t>
    </rPh>
    <rPh sb="10" eb="11">
      <t>ネン</t>
    </rPh>
    <rPh sb="11" eb="13">
      <t>ソウスウ</t>
    </rPh>
    <rPh sb="15" eb="17">
      <t>ヘイキン</t>
    </rPh>
    <rPh sb="18" eb="20">
      <t>ケイサイ</t>
    </rPh>
    <phoneticPr fontId="13"/>
  </si>
  <si>
    <t xml:space="preserve">   資料　いわき公共職業安定所</t>
    <phoneticPr fontId="53"/>
  </si>
  <si>
    <t>44　いわき市労働福祉会館の利用状況</t>
    <rPh sb="6" eb="7">
      <t>シ</t>
    </rPh>
    <rPh sb="7" eb="9">
      <t>ロウドウ</t>
    </rPh>
    <rPh sb="9" eb="11">
      <t>フクシ</t>
    </rPh>
    <rPh sb="11" eb="13">
      <t>カイカン</t>
    </rPh>
    <rPh sb="14" eb="16">
      <t>リヨウ</t>
    </rPh>
    <rPh sb="16" eb="18">
      <t>ジョウキョウ</t>
    </rPh>
    <phoneticPr fontId="13"/>
  </si>
  <si>
    <t>年度・区分</t>
    <rPh sb="0" eb="1">
      <t>ネン</t>
    </rPh>
    <rPh sb="1" eb="2">
      <t>ド</t>
    </rPh>
    <rPh sb="3" eb="4">
      <t>ク</t>
    </rPh>
    <rPh sb="4" eb="5">
      <t>ブン</t>
    </rPh>
    <phoneticPr fontId="13"/>
  </si>
  <si>
    <t>ホール</t>
    <phoneticPr fontId="13"/>
  </si>
  <si>
    <t>大会議室</t>
    <rPh sb="0" eb="1">
      <t>ダイ</t>
    </rPh>
    <rPh sb="1" eb="4">
      <t>カイギシツ</t>
    </rPh>
    <phoneticPr fontId="13"/>
  </si>
  <si>
    <t>中会議室</t>
    <rPh sb="0" eb="1">
      <t>チュウ</t>
    </rPh>
    <rPh sb="1" eb="4">
      <t>カイギシツ</t>
    </rPh>
    <phoneticPr fontId="13"/>
  </si>
  <si>
    <t>会議室1</t>
    <rPh sb="0" eb="3">
      <t>カイギシツ</t>
    </rPh>
    <phoneticPr fontId="13"/>
  </si>
  <si>
    <t>会議室２</t>
    <rPh sb="0" eb="3">
      <t>カイギシツ</t>
    </rPh>
    <phoneticPr fontId="13"/>
  </si>
  <si>
    <t>和室</t>
    <rPh sb="0" eb="1">
      <t>ワ</t>
    </rPh>
    <rPh sb="1" eb="2">
      <t>シツ</t>
    </rPh>
    <phoneticPr fontId="13"/>
  </si>
  <si>
    <t>令和５年度</t>
    <rPh sb="0" eb="2">
      <t>レイワ</t>
    </rPh>
    <rPh sb="3" eb="4">
      <t>ネン</t>
    </rPh>
    <rPh sb="4" eb="5">
      <t>ド</t>
    </rPh>
    <phoneticPr fontId="3"/>
  </si>
  <si>
    <t>件数(件)</t>
    <rPh sb="0" eb="2">
      <t>ケンスウ</t>
    </rPh>
    <phoneticPr fontId="13"/>
  </si>
  <si>
    <t>利用人員(人)</t>
    <rPh sb="0" eb="2">
      <t>リヨウ</t>
    </rPh>
    <rPh sb="2" eb="4">
      <t>ジンイン</t>
    </rPh>
    <phoneticPr fontId="13"/>
  </si>
  <si>
    <t>令和６年度</t>
    <rPh sb="0" eb="2">
      <t>レイワ</t>
    </rPh>
    <rPh sb="3" eb="5">
      <t>ネンド</t>
    </rPh>
    <phoneticPr fontId="13"/>
  </si>
  <si>
    <t>資料　産業ひとづくり課</t>
    <phoneticPr fontId="53"/>
  </si>
  <si>
    <t>45　削除</t>
    <rPh sb="3" eb="5">
      <t>サクジョ</t>
    </rPh>
    <phoneticPr fontId="53"/>
  </si>
  <si>
    <t>46　削除</t>
    <rPh sb="3" eb="5">
      <t>サクジョ</t>
    </rPh>
    <phoneticPr fontId="53"/>
  </si>
  <si>
    <t>47　職業訓練施設の状況</t>
    <rPh sb="3" eb="5">
      <t>ショクギョウ</t>
    </rPh>
    <rPh sb="5" eb="7">
      <t>クンレン</t>
    </rPh>
    <rPh sb="7" eb="9">
      <t>シセツ</t>
    </rPh>
    <rPh sb="10" eb="12">
      <t>ジョウキョウ</t>
    </rPh>
    <phoneticPr fontId="13"/>
  </si>
  <si>
    <t>年度・科</t>
    <rPh sb="0" eb="2">
      <t>ネンド</t>
    </rPh>
    <rPh sb="3" eb="4">
      <t>カ</t>
    </rPh>
    <phoneticPr fontId="13"/>
  </si>
  <si>
    <t>卒業者数</t>
    <rPh sb="0" eb="1">
      <t>ソツ</t>
    </rPh>
    <rPh sb="1" eb="2">
      <t>ギョウ</t>
    </rPh>
    <rPh sb="2" eb="3">
      <t>モノ</t>
    </rPh>
    <rPh sb="3" eb="4">
      <t>スウ</t>
    </rPh>
    <phoneticPr fontId="13"/>
  </si>
  <si>
    <t>就職者数</t>
    <rPh sb="0" eb="1">
      <t>ジュ</t>
    </rPh>
    <rPh sb="1" eb="2">
      <t>ショク</t>
    </rPh>
    <rPh sb="2" eb="3">
      <t>シャ</t>
    </rPh>
    <rPh sb="3" eb="4">
      <t>スウ</t>
    </rPh>
    <phoneticPr fontId="13"/>
  </si>
  <si>
    <t>自営その他</t>
    <rPh sb="0" eb="1">
      <t>ジ</t>
    </rPh>
    <rPh sb="1" eb="2">
      <t>エイ</t>
    </rPh>
    <rPh sb="4" eb="5">
      <t>タ</t>
    </rPh>
    <phoneticPr fontId="13"/>
  </si>
  <si>
    <t>市内</t>
    <rPh sb="0" eb="1">
      <t>シ</t>
    </rPh>
    <rPh sb="1" eb="2">
      <t>ウチ</t>
    </rPh>
    <phoneticPr fontId="13"/>
  </si>
  <si>
    <t>市外</t>
    <rPh sb="0" eb="1">
      <t>シ</t>
    </rPh>
    <rPh sb="1" eb="2">
      <t>ソト</t>
    </rPh>
    <phoneticPr fontId="13"/>
  </si>
  <si>
    <t>令和２年度</t>
  </si>
  <si>
    <t>４</t>
    <rPh sb="0" eb="1">
      <t>ショクギョウクンレンシセツジョウキョウ</t>
    </rPh>
    <phoneticPr fontId="13"/>
  </si>
  <si>
    <t>金属加工科</t>
    <rPh sb="0" eb="2">
      <t>キンゾク</t>
    </rPh>
    <rPh sb="2" eb="4">
      <t>カコウ</t>
    </rPh>
    <rPh sb="4" eb="5">
      <t>カ</t>
    </rPh>
    <phoneticPr fontId="13"/>
  </si>
  <si>
    <t>テクニカル
オペレーション科</t>
    <rPh sb="13" eb="14">
      <t>カ</t>
    </rPh>
    <phoneticPr fontId="13"/>
  </si>
  <si>
    <t>電気設備技術科</t>
    <rPh sb="0" eb="2">
      <t>デンキ</t>
    </rPh>
    <rPh sb="2" eb="4">
      <t>セツビ</t>
    </rPh>
    <rPh sb="4" eb="6">
      <t>ギジュツ</t>
    </rPh>
    <rPh sb="6" eb="7">
      <t>カ</t>
    </rPh>
    <phoneticPr fontId="13"/>
  </si>
  <si>
    <t>建築CAD・
ﾘﾌｫｰﾑ計画科</t>
    <rPh sb="0" eb="1">
      <t>ケン</t>
    </rPh>
    <rPh sb="1" eb="2">
      <t>チク</t>
    </rPh>
    <rPh sb="12" eb="14">
      <t>ケイカク</t>
    </rPh>
    <rPh sb="14" eb="15">
      <t>カ</t>
    </rPh>
    <phoneticPr fontId="13"/>
  </si>
  <si>
    <t>電気設備技術科
(短期ﾃﾞｭｱﾙｺｰｽ)</t>
    <rPh sb="0" eb="1">
      <t>デン</t>
    </rPh>
    <rPh sb="1" eb="2">
      <t>キ</t>
    </rPh>
    <rPh sb="2" eb="3">
      <t>セツ</t>
    </rPh>
    <rPh sb="3" eb="4">
      <t>ソナエ</t>
    </rPh>
    <rPh sb="4" eb="6">
      <t>ギジュツ</t>
    </rPh>
    <rPh sb="6" eb="7">
      <t>カ</t>
    </rPh>
    <rPh sb="9" eb="11">
      <t>タンキ</t>
    </rPh>
    <phoneticPr fontId="13"/>
  </si>
  <si>
    <t>(注) 就職退所者を含む。</t>
    <rPh sb="1" eb="2">
      <t>チュウ</t>
    </rPh>
    <rPh sb="4" eb="6">
      <t>シュウショク</t>
    </rPh>
    <rPh sb="6" eb="7">
      <t>タイ</t>
    </rPh>
    <rPh sb="7" eb="8">
      <t>ショ</t>
    </rPh>
    <rPh sb="8" eb="9">
      <t>シャ</t>
    </rPh>
    <rPh sb="10" eb="11">
      <t>フク</t>
    </rPh>
    <phoneticPr fontId="13"/>
  </si>
  <si>
    <t>資料　福島職業能力開発促進センターいわき訓練センター</t>
    <rPh sb="0" eb="2">
      <t>シリョウ</t>
    </rPh>
    <rPh sb="3" eb="5">
      <t>フクシマ</t>
    </rPh>
    <rPh sb="5" eb="7">
      <t>ショクギョウ</t>
    </rPh>
    <rPh sb="7" eb="9">
      <t>ノウリョク</t>
    </rPh>
    <rPh sb="9" eb="11">
      <t>カイハツ</t>
    </rPh>
    <rPh sb="11" eb="13">
      <t>ソクシン</t>
    </rPh>
    <rPh sb="20" eb="22">
      <t>クンレン</t>
    </rPh>
    <phoneticPr fontId="13"/>
  </si>
  <si>
    <t>48　労働組合数と組合員数</t>
    <rPh sb="3" eb="5">
      <t>ロウドウ</t>
    </rPh>
    <rPh sb="5" eb="7">
      <t>クミアイ</t>
    </rPh>
    <rPh sb="7" eb="8">
      <t>スウ</t>
    </rPh>
    <rPh sb="9" eb="12">
      <t>クミアイイン</t>
    </rPh>
    <rPh sb="12" eb="13">
      <t>スウ</t>
    </rPh>
    <phoneticPr fontId="13"/>
  </si>
  <si>
    <t>　（1）適用法規別（各年６月30日現在）</t>
    <rPh sb="4" eb="6">
      <t>テキヨウ</t>
    </rPh>
    <rPh sb="6" eb="7">
      <t>ホウ</t>
    </rPh>
    <rPh sb="7" eb="8">
      <t>キ</t>
    </rPh>
    <rPh sb="8" eb="9">
      <t>ベツ</t>
    </rPh>
    <rPh sb="10" eb="11">
      <t>オノオノ</t>
    </rPh>
    <rPh sb="11" eb="12">
      <t>ネン</t>
    </rPh>
    <rPh sb="13" eb="14">
      <t>ガツ</t>
    </rPh>
    <rPh sb="16" eb="19">
      <t>ニチゲンザイ</t>
    </rPh>
    <phoneticPr fontId="13"/>
  </si>
  <si>
    <t>（単位　組、人）</t>
    <phoneticPr fontId="53"/>
  </si>
  <si>
    <t>労組法</t>
    <rPh sb="0" eb="1">
      <t>ロウ</t>
    </rPh>
    <rPh sb="1" eb="2">
      <t>クミ</t>
    </rPh>
    <rPh sb="2" eb="3">
      <t>ホウ</t>
    </rPh>
    <phoneticPr fontId="13"/>
  </si>
  <si>
    <t>国労法</t>
    <rPh sb="0" eb="1">
      <t>クニ</t>
    </rPh>
    <rPh sb="1" eb="2">
      <t>ロウ</t>
    </rPh>
    <rPh sb="2" eb="3">
      <t>ホウ</t>
    </rPh>
    <phoneticPr fontId="13"/>
  </si>
  <si>
    <t>地公労法</t>
    <rPh sb="0" eb="1">
      <t>チ</t>
    </rPh>
    <rPh sb="1" eb="2">
      <t>コウ</t>
    </rPh>
    <rPh sb="2" eb="3">
      <t>ロウ</t>
    </rPh>
    <rPh sb="3" eb="4">
      <t>ホウ</t>
    </rPh>
    <phoneticPr fontId="13"/>
  </si>
  <si>
    <t>国公法</t>
    <rPh sb="0" eb="1">
      <t>クニ</t>
    </rPh>
    <rPh sb="1" eb="2">
      <t>コウ</t>
    </rPh>
    <rPh sb="2" eb="3">
      <t>ホウ</t>
    </rPh>
    <phoneticPr fontId="13"/>
  </si>
  <si>
    <t>地公法</t>
    <rPh sb="0" eb="1">
      <t>チ</t>
    </rPh>
    <rPh sb="1" eb="2">
      <t>コウ</t>
    </rPh>
    <rPh sb="2" eb="3">
      <t>ホウ</t>
    </rPh>
    <phoneticPr fontId="13"/>
  </si>
  <si>
    <t>組合</t>
    <rPh sb="0" eb="2">
      <t>クミアイ</t>
    </rPh>
    <phoneticPr fontId="13"/>
  </si>
  <si>
    <t>組合員</t>
    <rPh sb="0" eb="2">
      <t>クミアイ</t>
    </rPh>
    <rPh sb="2" eb="3">
      <t>イン</t>
    </rPh>
    <phoneticPr fontId="13"/>
  </si>
  <si>
    <t>平成17年</t>
    <rPh sb="0" eb="1">
      <t>ヒラ</t>
    </rPh>
    <rPh sb="1" eb="2">
      <t>シゲル</t>
    </rPh>
    <rPh sb="4" eb="5">
      <t>ネン</t>
    </rPh>
    <phoneticPr fontId="13"/>
  </si>
  <si>
    <t>(注)平成23年度より集計をしていない。</t>
    <phoneticPr fontId="53"/>
  </si>
  <si>
    <t>資料　福島県いわき地方振興局</t>
    <phoneticPr fontId="53"/>
  </si>
  <si>
    <t>　（2）産業別（各年６月30日現在）</t>
    <rPh sb="4" eb="6">
      <t>サンギョウ</t>
    </rPh>
    <rPh sb="6" eb="7">
      <t>ベツ</t>
    </rPh>
    <rPh sb="8" eb="9">
      <t>オノオノ</t>
    </rPh>
    <rPh sb="9" eb="10">
      <t>ネン</t>
    </rPh>
    <rPh sb="11" eb="12">
      <t>ガツ</t>
    </rPh>
    <rPh sb="14" eb="17">
      <t>ニチゲンザイ</t>
    </rPh>
    <phoneticPr fontId="13"/>
  </si>
  <si>
    <t>年・区分</t>
    <rPh sb="0" eb="1">
      <t>ネン</t>
    </rPh>
    <rPh sb="2" eb="3">
      <t>ク</t>
    </rPh>
    <rPh sb="3" eb="4">
      <t>ブン</t>
    </rPh>
    <phoneticPr fontId="13"/>
  </si>
  <si>
    <t>総数</t>
    <rPh sb="0" eb="2">
      <t>ソウスウ</t>
    </rPh>
    <phoneticPr fontId="13"/>
  </si>
  <si>
    <t>林業</t>
    <rPh sb="0" eb="2">
      <t>リンギョウ</t>
    </rPh>
    <phoneticPr fontId="13"/>
  </si>
  <si>
    <t>鉱業</t>
    <rPh sb="0" eb="2">
      <t>コウギョウ</t>
    </rPh>
    <phoneticPr fontId="13"/>
  </si>
  <si>
    <t>建設</t>
    <rPh sb="0" eb="2">
      <t>ケンセツ</t>
    </rPh>
    <phoneticPr fontId="13"/>
  </si>
  <si>
    <t>製造</t>
    <rPh sb="0" eb="2">
      <t>セイゾウ</t>
    </rPh>
    <phoneticPr fontId="13"/>
  </si>
  <si>
    <t>電気・ガス
・水道・熱</t>
    <rPh sb="0" eb="2">
      <t>デンキ</t>
    </rPh>
    <phoneticPr fontId="13"/>
  </si>
  <si>
    <t>運輸
通信</t>
    <rPh sb="0" eb="2">
      <t>ウンユ</t>
    </rPh>
    <rPh sb="3" eb="5">
      <t>ツウシン</t>
    </rPh>
    <phoneticPr fontId="13"/>
  </si>
  <si>
    <t>卸売,小売</t>
    <rPh sb="0" eb="2">
      <t>オロシウ</t>
    </rPh>
    <rPh sb="3" eb="5">
      <t>コウリ</t>
    </rPh>
    <phoneticPr fontId="13"/>
  </si>
  <si>
    <t>金融,保険,
不動産</t>
    <rPh sb="0" eb="2">
      <t>キンユウ</t>
    </rPh>
    <phoneticPr fontId="13"/>
  </si>
  <si>
    <t>サービス</t>
    <phoneticPr fontId="13"/>
  </si>
  <si>
    <t>公務</t>
    <rPh sb="0" eb="2">
      <t>コウム</t>
    </rPh>
    <phoneticPr fontId="13"/>
  </si>
  <si>
    <t>平成</t>
    <rPh sb="0" eb="2">
      <t>ヘイセイ</t>
    </rPh>
    <phoneticPr fontId="13"/>
  </si>
  <si>
    <t>組合</t>
    <rPh sb="0" eb="1">
      <t>クミ</t>
    </rPh>
    <rPh sb="1" eb="2">
      <t>ゴウ</t>
    </rPh>
    <phoneticPr fontId="13"/>
  </si>
  <si>
    <t>20年</t>
    <rPh sb="2" eb="3">
      <t>ネン</t>
    </rPh>
    <phoneticPr fontId="13"/>
  </si>
  <si>
    <t>組合員</t>
    <rPh sb="0" eb="3">
      <t>クミアイイン</t>
    </rPh>
    <phoneticPr fontId="13"/>
  </si>
  <si>
    <t>Ｘ</t>
    <phoneticPr fontId="3"/>
  </si>
  <si>
    <t>21年</t>
    <rPh sb="2" eb="3">
      <t>ネン</t>
    </rPh>
    <phoneticPr fontId="13"/>
  </si>
  <si>
    <t>22年</t>
    <rPh sb="2" eb="3">
      <t>ネン</t>
    </rPh>
    <phoneticPr fontId="13"/>
  </si>
  <si>
    <t>(注)平成23年度より集計をしていない。</t>
    <rPh sb="1" eb="2">
      <t>チュウ</t>
    </rPh>
    <phoneticPr fontId="3"/>
  </si>
  <si>
    <t>　（3）産業別・加盟系統別（平成20年６月30日現在）</t>
    <rPh sb="4" eb="6">
      <t>サンギョウ</t>
    </rPh>
    <rPh sb="6" eb="7">
      <t>ベツ</t>
    </rPh>
    <rPh sb="8" eb="10">
      <t>カメイ</t>
    </rPh>
    <rPh sb="10" eb="12">
      <t>ケイトウ</t>
    </rPh>
    <rPh sb="12" eb="13">
      <t>ベツ</t>
    </rPh>
    <rPh sb="14" eb="16">
      <t>ヘイセイ</t>
    </rPh>
    <rPh sb="18" eb="19">
      <t>ネン</t>
    </rPh>
    <rPh sb="20" eb="21">
      <t>ガツ</t>
    </rPh>
    <rPh sb="23" eb="24">
      <t>ニチ</t>
    </rPh>
    <rPh sb="24" eb="26">
      <t>ゲンザイ</t>
    </rPh>
    <phoneticPr fontId="13"/>
  </si>
  <si>
    <t>（単位　組、人）</t>
    <rPh sb="1" eb="3">
      <t>タンイ</t>
    </rPh>
    <rPh sb="4" eb="5">
      <t>クミ</t>
    </rPh>
    <rPh sb="6" eb="7">
      <t>ヒト</t>
    </rPh>
    <phoneticPr fontId="13"/>
  </si>
  <si>
    <t>産業</t>
    <rPh sb="0" eb="1">
      <t>サン</t>
    </rPh>
    <rPh sb="1" eb="2">
      <t>ギョウ</t>
    </rPh>
    <phoneticPr fontId="13"/>
  </si>
  <si>
    <t>連合</t>
    <rPh sb="0" eb="1">
      <t>レン</t>
    </rPh>
    <rPh sb="1" eb="2">
      <t>ゴウ</t>
    </rPh>
    <phoneticPr fontId="13"/>
  </si>
  <si>
    <t>全労連</t>
    <rPh sb="0" eb="1">
      <t>ゼン</t>
    </rPh>
    <rPh sb="1" eb="2">
      <t>ロウ</t>
    </rPh>
    <rPh sb="2" eb="3">
      <t>レン</t>
    </rPh>
    <phoneticPr fontId="13"/>
  </si>
  <si>
    <t>全労協</t>
    <rPh sb="0" eb="1">
      <t>ゼン</t>
    </rPh>
    <rPh sb="1" eb="2">
      <t>ロウ</t>
    </rPh>
    <rPh sb="2" eb="3">
      <t>キョウ</t>
    </rPh>
    <phoneticPr fontId="13"/>
  </si>
  <si>
    <t>合計</t>
    <rPh sb="0" eb="2">
      <t>ゴウケイ</t>
    </rPh>
    <phoneticPr fontId="13"/>
  </si>
  <si>
    <t>農業,林業</t>
    <rPh sb="0" eb="2">
      <t>ノウギョウ</t>
    </rPh>
    <rPh sb="3" eb="5">
      <t>リンギョウ</t>
    </rPh>
    <phoneticPr fontId="13"/>
  </si>
  <si>
    <t>建設業</t>
    <rPh sb="0" eb="3">
      <t>ケンセツギョウ</t>
    </rPh>
    <phoneticPr fontId="13"/>
  </si>
  <si>
    <t>製造業</t>
    <rPh sb="0" eb="3">
      <t>セイゾウギョウ</t>
    </rPh>
    <phoneticPr fontId="13"/>
  </si>
  <si>
    <t>電気・ガス・
水道・熱供給業</t>
    <rPh sb="0" eb="2">
      <t>デンキ</t>
    </rPh>
    <rPh sb="7" eb="9">
      <t>スイドウ</t>
    </rPh>
    <rPh sb="10" eb="11">
      <t>ネツ</t>
    </rPh>
    <rPh sb="11" eb="13">
      <t>キョウキュウ</t>
    </rPh>
    <rPh sb="13" eb="14">
      <t>ギョウ</t>
    </rPh>
    <phoneticPr fontId="13"/>
  </si>
  <si>
    <t>運輸業,
通信業</t>
    <rPh sb="0" eb="2">
      <t>ウンユ</t>
    </rPh>
    <rPh sb="2" eb="3">
      <t>ギョウ</t>
    </rPh>
    <rPh sb="5" eb="8">
      <t>ツウシンギョウ</t>
    </rPh>
    <phoneticPr fontId="13"/>
  </si>
  <si>
    <t>卸売業,小売業</t>
    <rPh sb="0" eb="3">
      <t>オロシウリギョウ</t>
    </rPh>
    <rPh sb="4" eb="7">
      <t>コウリギョウ</t>
    </rPh>
    <phoneticPr fontId="13"/>
  </si>
  <si>
    <t>金融・保険業,
不動産業</t>
    <rPh sb="0" eb="2">
      <t>キンユウ</t>
    </rPh>
    <rPh sb="3" eb="6">
      <t>ホケンギョウ</t>
    </rPh>
    <rPh sb="8" eb="11">
      <t>フドウサン</t>
    </rPh>
    <rPh sb="11" eb="12">
      <t>ギョウ</t>
    </rPh>
    <phoneticPr fontId="13"/>
  </si>
  <si>
    <t>サービス業</t>
    <rPh sb="4" eb="5">
      <t>ギョウ</t>
    </rPh>
    <phoneticPr fontId="13"/>
  </si>
  <si>
    <t>資料　福島県いわき地方振興局</t>
    <rPh sb="0" eb="2">
      <t>シリョウ</t>
    </rPh>
    <rPh sb="3" eb="6">
      <t>フクシマケン</t>
    </rPh>
    <rPh sb="9" eb="11">
      <t>チホウ</t>
    </rPh>
    <rPh sb="11" eb="13">
      <t>シンコウ</t>
    </rPh>
    <rPh sb="13" eb="14">
      <t>キョク</t>
    </rPh>
    <phoneticPr fontId="13"/>
  </si>
  <si>
    <t>49　賃　　金</t>
    <rPh sb="3" eb="4">
      <t>チン</t>
    </rPh>
    <rPh sb="6" eb="7">
      <t>キン</t>
    </rPh>
    <phoneticPr fontId="13"/>
  </si>
  <si>
    <t>　（1）産業別・男女別所定内平均賃金（各年７月分賃金）</t>
    <rPh sb="4" eb="6">
      <t>サンギョウ</t>
    </rPh>
    <rPh sb="6" eb="7">
      <t>ベツ</t>
    </rPh>
    <rPh sb="8" eb="10">
      <t>ダンジョ</t>
    </rPh>
    <rPh sb="10" eb="11">
      <t>ベツ</t>
    </rPh>
    <rPh sb="11" eb="13">
      <t>ショテイ</t>
    </rPh>
    <rPh sb="13" eb="14">
      <t>ナイ</t>
    </rPh>
    <rPh sb="14" eb="16">
      <t>ヘイキン</t>
    </rPh>
    <rPh sb="16" eb="18">
      <t>チンギン</t>
    </rPh>
    <rPh sb="19" eb="21">
      <t>カクトシ</t>
    </rPh>
    <rPh sb="22" eb="24">
      <t>ガツブン</t>
    </rPh>
    <rPh sb="24" eb="26">
      <t>チンギン</t>
    </rPh>
    <phoneticPr fontId="13"/>
  </si>
  <si>
    <t>（単位  千円）</t>
    <phoneticPr fontId="53"/>
  </si>
  <si>
    <t>　（2）男女別・企業規模別所定内平均賃金（令和６年７月分賃金）</t>
    <rPh sb="4" eb="6">
      <t>ダンジョ</t>
    </rPh>
    <rPh sb="6" eb="7">
      <t>ベツ</t>
    </rPh>
    <rPh sb="8" eb="10">
      <t>キギョウ</t>
    </rPh>
    <rPh sb="10" eb="12">
      <t>キボ</t>
    </rPh>
    <rPh sb="12" eb="13">
      <t>ベツ</t>
    </rPh>
    <rPh sb="13" eb="15">
      <t>ショテイ</t>
    </rPh>
    <rPh sb="15" eb="16">
      <t>ナイ</t>
    </rPh>
    <rPh sb="16" eb="18">
      <t>ヘイキン</t>
    </rPh>
    <rPh sb="18" eb="20">
      <t>チンギン</t>
    </rPh>
    <rPh sb="21" eb="23">
      <t>レイワ</t>
    </rPh>
    <rPh sb="24" eb="25">
      <t>ネン</t>
    </rPh>
    <rPh sb="26" eb="27">
      <t>ガツ</t>
    </rPh>
    <rPh sb="27" eb="28">
      <t>ブン</t>
    </rPh>
    <rPh sb="28" eb="30">
      <t>チンギン</t>
    </rPh>
    <phoneticPr fontId="13"/>
  </si>
  <si>
    <t>（単位  千円）</t>
    <rPh sb="1" eb="3">
      <t>タンイ</t>
    </rPh>
    <rPh sb="5" eb="7">
      <t>センエン</t>
    </rPh>
    <phoneticPr fontId="13"/>
  </si>
  <si>
    <t>令和２年</t>
  </si>
  <si>
    <t>令和３年</t>
  </si>
  <si>
    <t>令和４年</t>
    <rPh sb="0" eb="1">
      <t>レイ</t>
    </rPh>
    <rPh sb="1" eb="2">
      <t>ワ</t>
    </rPh>
    <phoneticPr fontId="13"/>
  </si>
  <si>
    <t>令和５年</t>
    <rPh sb="0" eb="1">
      <t>レイ</t>
    </rPh>
    <rPh sb="1" eb="2">
      <t>ワ</t>
    </rPh>
    <rPh sb="3" eb="4">
      <t>ネン</t>
    </rPh>
    <phoneticPr fontId="13"/>
  </si>
  <si>
    <t>令和６年</t>
    <rPh sb="0" eb="1">
      <t>レイ</t>
    </rPh>
    <rPh sb="1" eb="2">
      <t>ワ</t>
    </rPh>
    <rPh sb="3" eb="4">
      <t>ネン</t>
    </rPh>
    <phoneticPr fontId="13"/>
  </si>
  <si>
    <t>規模</t>
    <rPh sb="0" eb="1">
      <t>キ</t>
    </rPh>
    <rPh sb="1" eb="2">
      <t>ノット</t>
    </rPh>
    <phoneticPr fontId="13"/>
  </si>
  <si>
    <t>30～99人</t>
    <rPh sb="5" eb="6">
      <t>ニン</t>
    </rPh>
    <phoneticPr fontId="13"/>
  </si>
  <si>
    <t>100～299人</t>
    <rPh sb="7" eb="8">
      <t>ニン</t>
    </rPh>
    <phoneticPr fontId="13"/>
  </si>
  <si>
    <t>300～499人</t>
    <rPh sb="7" eb="8">
      <t>ニン</t>
    </rPh>
    <phoneticPr fontId="13"/>
  </si>
  <si>
    <t>500～999人</t>
    <rPh sb="7" eb="8">
      <t>ニン</t>
    </rPh>
    <phoneticPr fontId="13"/>
  </si>
  <si>
    <t>1,000人～</t>
    <rPh sb="5" eb="6">
      <t>ニン</t>
    </rPh>
    <phoneticPr fontId="13"/>
  </si>
  <si>
    <t>規模計</t>
    <rPh sb="0" eb="1">
      <t>キ</t>
    </rPh>
    <rPh sb="1" eb="2">
      <t>ノット</t>
    </rPh>
    <rPh sb="2" eb="3">
      <t>ケイ</t>
    </rPh>
    <phoneticPr fontId="13"/>
  </si>
  <si>
    <t>産業平均</t>
    <rPh sb="0" eb="2">
      <t>サンギョウ</t>
    </rPh>
    <rPh sb="2" eb="4">
      <t>ヘイキン</t>
    </rPh>
    <phoneticPr fontId="13"/>
  </si>
  <si>
    <t>調査産業計</t>
    <rPh sb="0" eb="2">
      <t>チョウサ</t>
    </rPh>
    <rPh sb="2" eb="4">
      <t>サンギョウ</t>
    </rPh>
    <rPh sb="4" eb="5">
      <t>ケイ</t>
    </rPh>
    <phoneticPr fontId="13"/>
  </si>
  <si>
    <t>男女計</t>
    <rPh sb="0" eb="1">
      <t>オトコ</t>
    </rPh>
    <rPh sb="1" eb="2">
      <t>オンナ</t>
    </rPh>
    <rPh sb="2" eb="3">
      <t>ケイ</t>
    </rPh>
    <phoneticPr fontId="13"/>
  </si>
  <si>
    <t>鉱業,採石業</t>
    <rPh sb="0" eb="2">
      <t>コウギョウ</t>
    </rPh>
    <rPh sb="3" eb="5">
      <t>サイセキ</t>
    </rPh>
    <rPh sb="5" eb="6">
      <t>ギョウ</t>
    </rPh>
    <phoneticPr fontId="1"/>
  </si>
  <si>
    <t>平均年齢(歳）</t>
    <rPh sb="0" eb="2">
      <t>ヘイキン</t>
    </rPh>
    <rPh sb="2" eb="4">
      <t>ネンレイ</t>
    </rPh>
    <rPh sb="5" eb="6">
      <t>トシ</t>
    </rPh>
    <phoneticPr fontId="13"/>
  </si>
  <si>
    <t>電気・ガス・水道業</t>
    <rPh sb="0" eb="2">
      <t>デンキ</t>
    </rPh>
    <rPh sb="6" eb="9">
      <t>スイドウギョウ</t>
    </rPh>
    <phoneticPr fontId="13"/>
  </si>
  <si>
    <t>資料　労働条件等実態調査結果報告書[福島県]</t>
  </si>
  <si>
    <t>通信・放送業</t>
    <rPh sb="0" eb="2">
      <t>ツウシン</t>
    </rPh>
    <rPh sb="3" eb="6">
      <t>ホウソウギョウ</t>
    </rPh>
    <phoneticPr fontId="1"/>
  </si>
  <si>
    <t>運輸業</t>
    <rPh sb="0" eb="3">
      <t>ウンユギョウ</t>
    </rPh>
    <phoneticPr fontId="1"/>
  </si>
  <si>
    <t>卸売・小売業</t>
    <rPh sb="0" eb="2">
      <t>オロシウ</t>
    </rPh>
    <rPh sb="3" eb="6">
      <t>コウリギョウ</t>
    </rPh>
    <phoneticPr fontId="13"/>
  </si>
  <si>
    <t>不動産・物品賃貸業</t>
    <rPh sb="0" eb="3">
      <t>フドウサン</t>
    </rPh>
    <rPh sb="4" eb="6">
      <t>ブッピン</t>
    </rPh>
    <rPh sb="6" eb="9">
      <t>チンタイギョウ</t>
    </rPh>
    <phoneticPr fontId="1"/>
  </si>
  <si>
    <t>金融業,保険業</t>
    <rPh sb="0" eb="2">
      <t>キンユウ</t>
    </rPh>
    <rPh sb="2" eb="3">
      <t>ギョウ</t>
    </rPh>
    <rPh sb="4" eb="7">
      <t>ホケンギョウ</t>
    </rPh>
    <phoneticPr fontId="13"/>
  </si>
  <si>
    <t>学術研究,専門・
技術サービス業</t>
    <rPh sb="0" eb="2">
      <t>ガクジュツ</t>
    </rPh>
    <rPh sb="2" eb="4">
      <t>ケンキュウ</t>
    </rPh>
    <rPh sb="5" eb="7">
      <t>センモン</t>
    </rPh>
    <rPh sb="9" eb="11">
      <t>ギジュツ</t>
    </rPh>
    <rPh sb="15" eb="16">
      <t>ギョウ</t>
    </rPh>
    <phoneticPr fontId="1"/>
  </si>
  <si>
    <t>宿泊業,
飲食サービス業</t>
    <rPh sb="0" eb="2">
      <t>シュクハク</t>
    </rPh>
    <rPh sb="2" eb="3">
      <t>ギョウ</t>
    </rPh>
    <rPh sb="5" eb="7">
      <t>インショク</t>
    </rPh>
    <rPh sb="11" eb="12">
      <t>ギョウ</t>
    </rPh>
    <phoneticPr fontId="3"/>
  </si>
  <si>
    <t>生活関連サービス業
,娯楽業</t>
    <rPh sb="0" eb="2">
      <t>セイカツ</t>
    </rPh>
    <rPh sb="2" eb="4">
      <t>カンレン</t>
    </rPh>
    <rPh sb="8" eb="9">
      <t>ギョウ</t>
    </rPh>
    <rPh sb="11" eb="13">
      <t>ゴラク</t>
    </rPh>
    <rPh sb="13" eb="14">
      <t>ギョウ</t>
    </rPh>
    <phoneticPr fontId="1"/>
  </si>
  <si>
    <t>教育,学習支援業</t>
    <rPh sb="0" eb="2">
      <t>キョウイク</t>
    </rPh>
    <rPh sb="3" eb="5">
      <t>ガクシュウ</t>
    </rPh>
    <rPh sb="5" eb="7">
      <t>シエン</t>
    </rPh>
    <rPh sb="7" eb="8">
      <t>ギョウ</t>
    </rPh>
    <phoneticPr fontId="1"/>
  </si>
  <si>
    <t>サービス業</t>
  </si>
  <si>
    <t>医療,福祉</t>
    <rPh sb="0" eb="2">
      <t>イリョウ</t>
    </rPh>
    <rPh sb="3" eb="5">
      <t>フクシ</t>
    </rPh>
    <phoneticPr fontId="3"/>
  </si>
  <si>
    <t>（注）平成18年から、福島県全体の数値を掲載。</t>
    <rPh sb="1" eb="2">
      <t>チュウ</t>
    </rPh>
    <rPh sb="3" eb="5">
      <t>ヘイセイ</t>
    </rPh>
    <rPh sb="7" eb="8">
      <t>ネン</t>
    </rPh>
    <rPh sb="11" eb="13">
      <t>フクシマ</t>
    </rPh>
    <rPh sb="13" eb="14">
      <t>ケン</t>
    </rPh>
    <rPh sb="14" eb="16">
      <t>ゼンタイ</t>
    </rPh>
    <rPh sb="17" eb="19">
      <t>スウチ</t>
    </rPh>
    <rPh sb="20" eb="22">
      <t>ケイサイ</t>
    </rPh>
    <phoneticPr fontId="13"/>
  </si>
  <si>
    <t>資料　労働条件等実態調査結果報告書[福島県]</t>
    <phoneticPr fontId="53"/>
  </si>
  <si>
    <t>（注）平成23年から、医療福祉の分類項目を新設。平成24年度から鉱業の分類項目を廃止。</t>
    <phoneticPr fontId="3"/>
  </si>
  <si>
    <t>（注）平成28年から、不動産・物品賃貸業の分類項目を新設。</t>
    <rPh sb="1" eb="2">
      <t>チュウ</t>
    </rPh>
    <rPh sb="3" eb="5">
      <t>ヘイセイ</t>
    </rPh>
    <rPh sb="7" eb="8">
      <t>ネン</t>
    </rPh>
    <rPh sb="11" eb="14">
      <t>フドウサン</t>
    </rPh>
    <rPh sb="15" eb="17">
      <t>ブッピン</t>
    </rPh>
    <rPh sb="17" eb="20">
      <t>チンタイギョウ</t>
    </rPh>
    <rPh sb="21" eb="23">
      <t>ブンルイ</t>
    </rPh>
    <rPh sb="23" eb="25">
      <t>コウモク</t>
    </rPh>
    <rPh sb="26" eb="28">
      <t>シンセツ</t>
    </rPh>
    <phoneticPr fontId="3"/>
  </si>
  <si>
    <t>（注）上表は県全体の平均賃金である。</t>
    <rPh sb="1" eb="2">
      <t>チュウ</t>
    </rPh>
    <rPh sb="3" eb="5">
      <t>ジョウヒョウ</t>
    </rPh>
    <rPh sb="6" eb="9">
      <t>ケンゼンタイ</t>
    </rPh>
    <rPh sb="10" eb="12">
      <t>ヘイキン</t>
    </rPh>
    <rPh sb="12" eb="14">
      <t>チンギン</t>
    </rPh>
    <phoneticPr fontId="3"/>
  </si>
  <si>
    <t>50　労働時間　(福島県)</t>
    <rPh sb="9" eb="12">
      <t>フクシマケン</t>
    </rPh>
    <phoneticPr fontId="13"/>
  </si>
  <si>
    <t>　（1）産業別平均労働時間</t>
    <rPh sb="4" eb="6">
      <t>サンギョウ</t>
    </rPh>
    <rPh sb="6" eb="7">
      <t>ベツ</t>
    </rPh>
    <rPh sb="7" eb="9">
      <t>ヘイキン</t>
    </rPh>
    <rPh sb="9" eb="11">
      <t>ロウドウ</t>
    </rPh>
    <rPh sb="11" eb="13">
      <t>ジカン</t>
    </rPh>
    <phoneticPr fontId="13"/>
  </si>
  <si>
    <t>（単位  時間）</t>
    <rPh sb="1" eb="3">
      <t>タンイ</t>
    </rPh>
    <rPh sb="5" eb="7">
      <t>ジカン</t>
    </rPh>
    <phoneticPr fontId="13"/>
  </si>
  <si>
    <t>総実労働時間</t>
    <rPh sb="0" eb="1">
      <t>ソウ</t>
    </rPh>
    <rPh sb="1" eb="2">
      <t>ジツ</t>
    </rPh>
    <rPh sb="2" eb="4">
      <t>ロウドウ</t>
    </rPh>
    <rPh sb="4" eb="6">
      <t>ジカン</t>
    </rPh>
    <phoneticPr fontId="13"/>
  </si>
  <si>
    <t>所定内労働時間</t>
    <rPh sb="0" eb="3">
      <t>ショテイナイ</t>
    </rPh>
    <rPh sb="3" eb="5">
      <t>ロウドウ</t>
    </rPh>
    <rPh sb="5" eb="7">
      <t>ジカン</t>
    </rPh>
    <phoneticPr fontId="13"/>
  </si>
  <si>
    <t>所定外労働時間</t>
    <rPh sb="0" eb="2">
      <t>ショテイ</t>
    </rPh>
    <rPh sb="2" eb="3">
      <t>ガイ</t>
    </rPh>
    <rPh sb="3" eb="5">
      <t>ロウドウ</t>
    </rPh>
    <rPh sb="5" eb="7">
      <t>ジカン</t>
    </rPh>
    <phoneticPr fontId="13"/>
  </si>
  <si>
    <t>令和４年</t>
    <phoneticPr fontId="13"/>
  </si>
  <si>
    <t>令和５年</t>
    <rPh sb="0" eb="2">
      <t>レイワ</t>
    </rPh>
    <rPh sb="3" eb="4">
      <t>ネン</t>
    </rPh>
    <phoneticPr fontId="13"/>
  </si>
  <si>
    <t>令和４年</t>
    <rPh sb="0" eb="2">
      <t>レイワ</t>
    </rPh>
    <rPh sb="3" eb="4">
      <t>ネン</t>
    </rPh>
    <phoneticPr fontId="13"/>
  </si>
  <si>
    <t>調査産業総合</t>
    <rPh sb="0" eb="2">
      <t>チョウサ</t>
    </rPh>
    <rPh sb="2" eb="4">
      <t>サンギョウ</t>
    </rPh>
    <rPh sb="4" eb="6">
      <t>ソウゴウ</t>
    </rPh>
    <phoneticPr fontId="13"/>
  </si>
  <si>
    <t>鉱業,採石業</t>
    <rPh sb="0" eb="2">
      <t>コウギョウ</t>
    </rPh>
    <rPh sb="3" eb="6">
      <t>サイセキギョウ</t>
    </rPh>
    <phoneticPr fontId="13"/>
  </si>
  <si>
    <t>通信・放送業</t>
    <rPh sb="0" eb="2">
      <t>ツウシン</t>
    </rPh>
    <rPh sb="3" eb="6">
      <t>ホウソウギョウ</t>
    </rPh>
    <phoneticPr fontId="13"/>
  </si>
  <si>
    <t>運輸業</t>
    <rPh sb="0" eb="3">
      <t>ウンユギョウ</t>
    </rPh>
    <phoneticPr fontId="13"/>
  </si>
  <si>
    <t>卸売業,小売業</t>
    <rPh sb="0" eb="2">
      <t>オロシウ</t>
    </rPh>
    <rPh sb="2" eb="3">
      <t>ギョウ</t>
    </rPh>
    <rPh sb="4" eb="7">
      <t>コウリギョウ</t>
    </rPh>
    <phoneticPr fontId="13"/>
  </si>
  <si>
    <t>金融業,保険業</t>
    <rPh sb="0" eb="3">
      <t>キンユウギョウ</t>
    </rPh>
    <rPh sb="4" eb="7">
      <t>ホケンギョウ</t>
    </rPh>
    <phoneticPr fontId="13"/>
  </si>
  <si>
    <t>不動産業,物品賃貸業</t>
    <rPh sb="0" eb="4">
      <t>フドウサンギョウ</t>
    </rPh>
    <rPh sb="5" eb="10">
      <t>ブッピンチンタイギョウ</t>
    </rPh>
    <phoneticPr fontId="13"/>
  </si>
  <si>
    <t>学術研究,専門・技術サービス業</t>
    <rPh sb="0" eb="4">
      <t>ガクジュ</t>
    </rPh>
    <rPh sb="5" eb="7">
      <t>センモン</t>
    </rPh>
    <rPh sb="8" eb="10">
      <t>ギジュツ</t>
    </rPh>
    <rPh sb="14" eb="15">
      <t>ギョウ</t>
    </rPh>
    <phoneticPr fontId="13"/>
  </si>
  <si>
    <t>宿泊業,飲食サービス業</t>
    <rPh sb="0" eb="3">
      <t>シュクハクギョウ</t>
    </rPh>
    <rPh sb="4" eb="6">
      <t>インショク</t>
    </rPh>
    <rPh sb="10" eb="11">
      <t>ギョウ</t>
    </rPh>
    <phoneticPr fontId="13"/>
  </si>
  <si>
    <t>生活関連サービス業,娯楽業</t>
    <rPh sb="0" eb="4">
      <t>セイカツカンレン</t>
    </rPh>
    <rPh sb="8" eb="9">
      <t>ギョウ</t>
    </rPh>
    <rPh sb="10" eb="13">
      <t>ゴラクギョウ</t>
    </rPh>
    <phoneticPr fontId="13"/>
  </si>
  <si>
    <t>教育,学習支援業</t>
    <rPh sb="0" eb="2">
      <t>キョウイク</t>
    </rPh>
    <rPh sb="3" eb="8">
      <t>ガクシュウシエンギョウ</t>
    </rPh>
    <phoneticPr fontId="13"/>
  </si>
  <si>
    <t>資料　労働条件等実態調査結果報告書[福島県]</t>
    <rPh sb="0" eb="2">
      <t>シリョウ</t>
    </rPh>
    <rPh sb="3" eb="5">
      <t>ロウドウ</t>
    </rPh>
    <rPh sb="5" eb="7">
      <t>ジョウケン</t>
    </rPh>
    <rPh sb="7" eb="8">
      <t>トウ</t>
    </rPh>
    <rPh sb="8" eb="10">
      <t>ジッタイ</t>
    </rPh>
    <rPh sb="10" eb="12">
      <t>チョウサ</t>
    </rPh>
    <rPh sb="12" eb="14">
      <t>ケッカ</t>
    </rPh>
    <rPh sb="14" eb="17">
      <t>ホウコクショ</t>
    </rPh>
    <rPh sb="18" eb="21">
      <t>フクシマケン</t>
    </rPh>
    <phoneticPr fontId="13"/>
  </si>
  <si>
    <t>　（2）削除</t>
    <phoneticPr fontId="53"/>
  </si>
  <si>
    <t>51　春季賃上げ要求妥結状況（福島県）</t>
    <rPh sb="3" eb="5">
      <t>シュンキ</t>
    </rPh>
    <rPh sb="5" eb="7">
      <t>チンア</t>
    </rPh>
    <rPh sb="8" eb="10">
      <t>ヨウキュウ</t>
    </rPh>
    <rPh sb="10" eb="12">
      <t>ダケツ</t>
    </rPh>
    <rPh sb="12" eb="14">
      <t>ジョウキョウ</t>
    </rPh>
    <rPh sb="15" eb="18">
      <t>フクシマケン</t>
    </rPh>
    <phoneticPr fontId="13"/>
  </si>
  <si>
    <t>　(1)　年別要求・妥結状況（加重平均）</t>
    <rPh sb="5" eb="6">
      <t>ネン</t>
    </rPh>
    <rPh sb="6" eb="7">
      <t>ベツ</t>
    </rPh>
    <rPh sb="7" eb="9">
      <t>ヨウキュウ</t>
    </rPh>
    <rPh sb="10" eb="12">
      <t>ダケツ</t>
    </rPh>
    <rPh sb="12" eb="14">
      <t>ジョウキョウ</t>
    </rPh>
    <rPh sb="15" eb="17">
      <t>カジュウ</t>
    </rPh>
    <rPh sb="17" eb="19">
      <t>ヘイキン</t>
    </rPh>
    <phoneticPr fontId="13"/>
  </si>
  <si>
    <t>調査対象
組合数</t>
    <rPh sb="0" eb="2">
      <t>チョウサ</t>
    </rPh>
    <rPh sb="2" eb="4">
      <t>タイショウ</t>
    </rPh>
    <rPh sb="5" eb="7">
      <t>クミアイ</t>
    </rPh>
    <rPh sb="7" eb="8">
      <t>スウ</t>
    </rPh>
    <phoneticPr fontId="13"/>
  </si>
  <si>
    <t>要求
組合数</t>
    <rPh sb="0" eb="2">
      <t>ヨウキュウ</t>
    </rPh>
    <rPh sb="3" eb="4">
      <t>クミ</t>
    </rPh>
    <rPh sb="4" eb="5">
      <t>ゴウ</t>
    </rPh>
    <rPh sb="5" eb="6">
      <t>スウ</t>
    </rPh>
    <phoneticPr fontId="13"/>
  </si>
  <si>
    <t>妥結組合数
※1</t>
    <rPh sb="0" eb="2">
      <t>ダケツ</t>
    </rPh>
    <phoneticPr fontId="13"/>
  </si>
  <si>
    <t>平均要求額（A）
妥結額(円)</t>
    <rPh sb="0" eb="2">
      <t>ヘイキン</t>
    </rPh>
    <rPh sb="2" eb="5">
      <t>ヨウキュウガク</t>
    </rPh>
    <phoneticPr fontId="13"/>
  </si>
  <si>
    <t>平均妥結額（B）
妥結額(円)</t>
    <rPh sb="0" eb="2">
      <t>ヘイキン</t>
    </rPh>
    <rPh sb="2" eb="4">
      <t>ダケツ</t>
    </rPh>
    <phoneticPr fontId="13"/>
  </si>
  <si>
    <t>妥結アップ額
(B)/(A)(％)</t>
    <rPh sb="0" eb="2">
      <t>ダケツ</t>
    </rPh>
    <rPh sb="5" eb="6">
      <t>ガク</t>
    </rPh>
    <phoneticPr fontId="13"/>
  </si>
  <si>
    <t>産業</t>
    <rPh sb="0" eb="2">
      <t>サンギョウ</t>
    </rPh>
    <phoneticPr fontId="13"/>
  </si>
  <si>
    <t>調査組合数</t>
    <rPh sb="0" eb="2">
      <t>チョウサ</t>
    </rPh>
    <phoneticPr fontId="13"/>
  </si>
  <si>
    <t>調査対象
組合員数</t>
    <rPh sb="0" eb="2">
      <t>チョウサ</t>
    </rPh>
    <rPh sb="2" eb="4">
      <t>タイショウ</t>
    </rPh>
    <phoneticPr fontId="13"/>
  </si>
  <si>
    <t>所定内
平均賃金</t>
    <rPh sb="0" eb="3">
      <t>ショテイナイ</t>
    </rPh>
    <rPh sb="4" eb="6">
      <t>ヘイキン</t>
    </rPh>
    <phoneticPr fontId="13"/>
  </si>
  <si>
    <t>平均要求額</t>
    <rPh sb="0" eb="2">
      <t>ヘイキン</t>
    </rPh>
    <phoneticPr fontId="13"/>
  </si>
  <si>
    <t>平均妥結額</t>
    <rPh sb="0" eb="2">
      <t>ヘイキン</t>
    </rPh>
    <rPh sb="2" eb="4">
      <t>ダケツ</t>
    </rPh>
    <phoneticPr fontId="13"/>
  </si>
  <si>
    <t>平均賃上げ率</t>
    <rPh sb="0" eb="2">
      <t>ヘイキン</t>
    </rPh>
    <rPh sb="2" eb="3">
      <t>チン</t>
    </rPh>
    <rPh sb="3" eb="4">
      <t>ジョウ</t>
    </rPh>
    <phoneticPr fontId="13"/>
  </si>
  <si>
    <t>対前年増減</t>
    <rPh sb="0" eb="1">
      <t>タイ</t>
    </rPh>
    <rPh sb="1" eb="3">
      <t>ゼンネン</t>
    </rPh>
    <rPh sb="3" eb="5">
      <t>ゾウゲン</t>
    </rPh>
    <phoneticPr fontId="13"/>
  </si>
  <si>
    <t>平成15年</t>
    <rPh sb="0" eb="2">
      <t>ヘイセイ</t>
    </rPh>
    <rPh sb="4" eb="5">
      <t>ネン</t>
    </rPh>
    <phoneticPr fontId="13"/>
  </si>
  <si>
    <t>（組）</t>
    <phoneticPr fontId="13"/>
  </si>
  <si>
    <t>(人)</t>
    <rPh sb="1" eb="2">
      <t>ヒト</t>
    </rPh>
    <phoneticPr fontId="13"/>
  </si>
  <si>
    <t>(A)(円)</t>
    <rPh sb="4" eb="5">
      <t>エン</t>
    </rPh>
    <phoneticPr fontId="13"/>
  </si>
  <si>
    <t>(円)</t>
    <rPh sb="1" eb="2">
      <t>エン</t>
    </rPh>
    <phoneticPr fontId="13"/>
  </si>
  <si>
    <t>(B)(円)</t>
    <rPh sb="4" eb="5">
      <t>エン</t>
    </rPh>
    <phoneticPr fontId="13"/>
  </si>
  <si>
    <t>(B)/(A)(％)</t>
    <phoneticPr fontId="13"/>
  </si>
  <si>
    <t>額(円)</t>
    <rPh sb="0" eb="1">
      <t>ガク</t>
    </rPh>
    <rPh sb="2" eb="3">
      <t>エン</t>
    </rPh>
    <phoneticPr fontId="13"/>
  </si>
  <si>
    <t>ｱｯﾌﾟ率増減(pt)</t>
    <rPh sb="4" eb="5">
      <t>リツ</t>
    </rPh>
    <rPh sb="5" eb="7">
      <t>ゾウゲン</t>
    </rPh>
    <phoneticPr fontId="13"/>
  </si>
  <si>
    <t>X</t>
    <phoneticPr fontId="13"/>
  </si>
  <si>
    <t>金融,保険,不動産業</t>
    <rPh sb="0" eb="2">
      <t>キンユウ</t>
    </rPh>
    <rPh sb="3" eb="5">
      <t>ホケン</t>
    </rPh>
    <rPh sb="6" eb="9">
      <t>フドウサン</t>
    </rPh>
    <rPh sb="9" eb="10">
      <t>ギョウ</t>
    </rPh>
    <phoneticPr fontId="13"/>
  </si>
  <si>
    <t>運輸,通信業</t>
    <rPh sb="0" eb="2">
      <t>ウンユ</t>
    </rPh>
    <rPh sb="3" eb="5">
      <t>ツウシン</t>
    </rPh>
    <rPh sb="5" eb="6">
      <t>ギョウ</t>
    </rPh>
    <phoneticPr fontId="13"/>
  </si>
  <si>
    <t xml:space="preserve">  資料　福島県商工労働部雇用労政課</t>
    <rPh sb="2" eb="4">
      <t>シリョウ</t>
    </rPh>
    <rPh sb="5" eb="8">
      <t>フクシマケン</t>
    </rPh>
    <rPh sb="8" eb="10">
      <t>ショウコウ</t>
    </rPh>
    <rPh sb="10" eb="12">
      <t>ロウドウ</t>
    </rPh>
    <rPh sb="12" eb="13">
      <t>ブ</t>
    </rPh>
    <rPh sb="13" eb="15">
      <t>コヨウ</t>
    </rPh>
    <rPh sb="15" eb="17">
      <t>ロウセイ</t>
    </rPh>
    <rPh sb="17" eb="18">
      <t>カ</t>
    </rPh>
    <phoneticPr fontId="13"/>
  </si>
  <si>
    <t>電気,ガス,水道業</t>
    <rPh sb="0" eb="2">
      <t>デンキ</t>
    </rPh>
    <rPh sb="6" eb="9">
      <t>スイドウギョウ</t>
    </rPh>
    <phoneticPr fontId="13"/>
  </si>
  <si>
    <t>(注)※1　要求はしないが、経営者側の提示額で妥結した組合を含む。</t>
    <rPh sb="1" eb="2">
      <t>チュウ</t>
    </rPh>
    <rPh sb="6" eb="8">
      <t>ヨウキュウ</t>
    </rPh>
    <rPh sb="14" eb="17">
      <t>ケイエイシャ</t>
    </rPh>
    <rPh sb="17" eb="18">
      <t>ガワ</t>
    </rPh>
    <rPh sb="19" eb="21">
      <t>テイジ</t>
    </rPh>
    <rPh sb="21" eb="22">
      <t>ガク</t>
    </rPh>
    <rPh sb="23" eb="25">
      <t>ダケツ</t>
    </rPh>
    <rPh sb="27" eb="29">
      <t>クミアイ</t>
    </rPh>
    <rPh sb="30" eb="31">
      <t>フク</t>
    </rPh>
    <phoneticPr fontId="13"/>
  </si>
  <si>
    <t>(注)平成20年度で調査終了。</t>
    <rPh sb="1" eb="2">
      <t>チュウ</t>
    </rPh>
    <rPh sb="3" eb="5">
      <t>ヘイセイ</t>
    </rPh>
    <rPh sb="7" eb="9">
      <t>ネンド</t>
    </rPh>
    <rPh sb="10" eb="12">
      <t>チョウサ</t>
    </rPh>
    <rPh sb="12" eb="14">
      <t>シュウリョウ</t>
    </rPh>
    <phoneticPr fontId="13"/>
  </si>
  <si>
    <t>(注)※平成20年度で調査終了。</t>
    <phoneticPr fontId="13"/>
  </si>
  <si>
    <t xml:space="preserve">       資料　福島県商工労働部雇用労政課</t>
    <phoneticPr fontId="53"/>
  </si>
  <si>
    <t>52　夏季一時金要求妥結状況（加重平均）福島県</t>
    <rPh sb="3" eb="5">
      <t>カキ</t>
    </rPh>
    <rPh sb="5" eb="8">
      <t>イチジキン</t>
    </rPh>
    <rPh sb="8" eb="10">
      <t>ヨウキュウ</t>
    </rPh>
    <rPh sb="10" eb="12">
      <t>ダケツ</t>
    </rPh>
    <rPh sb="12" eb="14">
      <t>ジョウキョウ</t>
    </rPh>
    <rPh sb="15" eb="17">
      <t>カジュウ</t>
    </rPh>
    <rPh sb="17" eb="19">
      <t>ヘイキン</t>
    </rPh>
    <rPh sb="20" eb="23">
      <t>フクシマケン</t>
    </rPh>
    <phoneticPr fontId="13"/>
  </si>
  <si>
    <t>（単位　組、円）</t>
    <rPh sb="1" eb="3">
      <t>タンイ</t>
    </rPh>
    <rPh sb="4" eb="5">
      <t>クミ</t>
    </rPh>
    <rPh sb="6" eb="7">
      <t>エン</t>
    </rPh>
    <phoneticPr fontId="13"/>
  </si>
  <si>
    <t>調査対象
組合数</t>
    <rPh sb="0" eb="2">
      <t>チョウサ</t>
    </rPh>
    <rPh sb="2" eb="4">
      <t>タイショウ</t>
    </rPh>
    <phoneticPr fontId="13"/>
  </si>
  <si>
    <t>要求
組合数</t>
    <rPh sb="0" eb="2">
      <t>ヨウキュウ</t>
    </rPh>
    <phoneticPr fontId="13"/>
  </si>
  <si>
    <t>妥結
組合数※1</t>
    <rPh sb="0" eb="2">
      <t>ダケツ</t>
    </rPh>
    <phoneticPr fontId="13"/>
  </si>
  <si>
    <t>平均
要求額※2</t>
    <rPh sb="0" eb="2">
      <t>ヘイキン</t>
    </rPh>
    <phoneticPr fontId="13"/>
  </si>
  <si>
    <t>平均
妥結額</t>
    <rPh sb="0" eb="2">
      <t>ヘイキン</t>
    </rPh>
    <phoneticPr fontId="13"/>
  </si>
  <si>
    <t>平均
妥結月数(月)</t>
    <rPh sb="0" eb="2">
      <t>ヘイキン</t>
    </rPh>
    <phoneticPr fontId="13"/>
  </si>
  <si>
    <t>　資料　福島県商工労働部雇用労政課</t>
    <phoneticPr fontId="13"/>
  </si>
  <si>
    <t>　　※2　平均要求額、平均妥結額、妥結月数について。平均賃金が不明な組合及び要求額、妥結額のいずれか一方が把握できない組合は集計から除外。</t>
    <rPh sb="5" eb="7">
      <t>ヘイキン</t>
    </rPh>
    <rPh sb="7" eb="9">
      <t>ヨウキュウ</t>
    </rPh>
    <rPh sb="9" eb="10">
      <t>ガク</t>
    </rPh>
    <rPh sb="11" eb="13">
      <t>ヘイキン</t>
    </rPh>
    <rPh sb="13" eb="16">
      <t>ダケツガク</t>
    </rPh>
    <rPh sb="17" eb="19">
      <t>ダケツ</t>
    </rPh>
    <rPh sb="19" eb="20">
      <t>ツキ</t>
    </rPh>
    <rPh sb="20" eb="21">
      <t>スウ</t>
    </rPh>
    <rPh sb="26" eb="28">
      <t>ヘイキン</t>
    </rPh>
    <rPh sb="28" eb="30">
      <t>チンギン</t>
    </rPh>
    <rPh sb="31" eb="33">
      <t>フメイ</t>
    </rPh>
    <rPh sb="34" eb="36">
      <t>クミアイ</t>
    </rPh>
    <rPh sb="36" eb="37">
      <t>オヨ</t>
    </rPh>
    <rPh sb="38" eb="41">
      <t>ヨウキュウガク</t>
    </rPh>
    <rPh sb="42" eb="44">
      <t>ダケツ</t>
    </rPh>
    <rPh sb="44" eb="45">
      <t>ガク</t>
    </rPh>
    <rPh sb="50" eb="52">
      <t>イッポウ</t>
    </rPh>
    <rPh sb="53" eb="55">
      <t>ハアク</t>
    </rPh>
    <rPh sb="59" eb="61">
      <t>クミアイ</t>
    </rPh>
    <rPh sb="62" eb="64">
      <t>シュウケイ</t>
    </rPh>
    <rPh sb="66" eb="67">
      <t>ジ</t>
    </rPh>
    <phoneticPr fontId="13"/>
  </si>
  <si>
    <t>　　※   平成20年度で調査終了。</t>
    <phoneticPr fontId="13"/>
  </si>
  <si>
    <t>53　年末一時金要求妥結状況（加重平均）福島県</t>
    <rPh sb="3" eb="5">
      <t>ネンマツ</t>
    </rPh>
    <rPh sb="5" eb="7">
      <t>イチジ</t>
    </rPh>
    <rPh sb="7" eb="8">
      <t>キン</t>
    </rPh>
    <rPh sb="8" eb="10">
      <t>ヨウキュウ</t>
    </rPh>
    <rPh sb="10" eb="12">
      <t>ダケツ</t>
    </rPh>
    <rPh sb="12" eb="14">
      <t>ジョウキョウ</t>
    </rPh>
    <rPh sb="15" eb="17">
      <t>カジュウ</t>
    </rPh>
    <rPh sb="17" eb="19">
      <t>ヘイキン</t>
    </rPh>
    <rPh sb="20" eb="23">
      <t>フクシマケン</t>
    </rPh>
    <phoneticPr fontId="13"/>
  </si>
  <si>
    <t>（単位　組、円）</t>
    <phoneticPr fontId="53"/>
  </si>
  <si>
    <t>　　※2　平均要求額、平均妥結額、妥結月数について。平均賃金が不明な組合及び要求額、妥結額のいずれか一方が把握できない組合は集計から除外。</t>
    <rPh sb="5" eb="7">
      <t>ヘイキン</t>
    </rPh>
    <rPh sb="7" eb="9">
      <t>ヨウキュウ</t>
    </rPh>
    <rPh sb="9" eb="10">
      <t>ガク</t>
    </rPh>
    <rPh sb="11" eb="13">
      <t>ヘイキン</t>
    </rPh>
    <rPh sb="13" eb="16">
      <t>ダケツガク</t>
    </rPh>
    <rPh sb="17" eb="19">
      <t>ダケツ</t>
    </rPh>
    <rPh sb="19" eb="20">
      <t>ツキ</t>
    </rPh>
    <rPh sb="20" eb="21">
      <t>スウ</t>
    </rPh>
    <rPh sb="26" eb="28">
      <t>ヘイキン</t>
    </rPh>
    <rPh sb="28" eb="30">
      <t>チンギン</t>
    </rPh>
    <rPh sb="31" eb="33">
      <t>フメイ</t>
    </rPh>
    <rPh sb="34" eb="36">
      <t>クミアイ</t>
    </rPh>
    <rPh sb="36" eb="37">
      <t>オヨ</t>
    </rPh>
    <rPh sb="38" eb="41">
      <t>ヨウキュウガク</t>
    </rPh>
    <rPh sb="42" eb="44">
      <t>ダケツ</t>
    </rPh>
    <rPh sb="44" eb="45">
      <t>ガク</t>
    </rPh>
    <rPh sb="50" eb="52">
      <t>イッポウ</t>
    </rPh>
    <rPh sb="53" eb="55">
      <t>ハアク</t>
    </rPh>
    <rPh sb="59" eb="61">
      <t>クミアイ</t>
    </rPh>
    <rPh sb="62" eb="64">
      <t>シュウケイ</t>
    </rPh>
    <rPh sb="66" eb="68">
      <t>ジョガイ</t>
    </rPh>
    <phoneticPr fontId="13"/>
  </si>
  <si>
    <t>　　※　 平成20年度で調査終了。</t>
    <phoneticPr fontId="13"/>
  </si>
  <si>
    <t>54　労働争議発生件数</t>
    <rPh sb="3" eb="5">
      <t>ロウドウ</t>
    </rPh>
    <rPh sb="5" eb="7">
      <t>ソウギ</t>
    </rPh>
    <rPh sb="7" eb="9">
      <t>ハッセイ</t>
    </rPh>
    <rPh sb="9" eb="11">
      <t>ケンスウ</t>
    </rPh>
    <phoneticPr fontId="13"/>
  </si>
  <si>
    <t>（単位　件）</t>
    <rPh sb="1" eb="3">
      <t>タンイ</t>
    </rPh>
    <rPh sb="4" eb="5">
      <t>ケン</t>
    </rPh>
    <phoneticPr fontId="13"/>
  </si>
  <si>
    <t>総件数</t>
    <rPh sb="0" eb="1">
      <t>ソウ</t>
    </rPh>
    <rPh sb="1" eb="2">
      <t>ケン</t>
    </rPh>
    <rPh sb="2" eb="3">
      <t>スウ</t>
    </rPh>
    <phoneticPr fontId="13"/>
  </si>
  <si>
    <t>要求事項別（複数回答）</t>
    <rPh sb="0" eb="2">
      <t>ヨウキュウ</t>
    </rPh>
    <rPh sb="2" eb="4">
      <t>ジコウ</t>
    </rPh>
    <rPh sb="4" eb="5">
      <t>ベツ</t>
    </rPh>
    <rPh sb="6" eb="8">
      <t>フクスウ</t>
    </rPh>
    <rPh sb="8" eb="10">
      <t>カイトウ</t>
    </rPh>
    <phoneticPr fontId="13"/>
  </si>
  <si>
    <t>賃上げ</t>
    <rPh sb="0" eb="1">
      <t>チン</t>
    </rPh>
    <rPh sb="1" eb="2">
      <t>カミ</t>
    </rPh>
    <phoneticPr fontId="13"/>
  </si>
  <si>
    <t>一時金</t>
    <rPh sb="0" eb="1">
      <t>イッ</t>
    </rPh>
    <rPh sb="1" eb="2">
      <t>ジ</t>
    </rPh>
    <rPh sb="2" eb="3">
      <t>キン</t>
    </rPh>
    <phoneticPr fontId="13"/>
  </si>
  <si>
    <t>平成29年</t>
    <rPh sb="0" eb="2">
      <t>ヘイセイ</t>
    </rPh>
    <rPh sb="4" eb="5">
      <t>ネン</t>
    </rPh>
    <phoneticPr fontId="13"/>
  </si>
  <si>
    <t>令和元年</t>
    <rPh sb="3" eb="4">
      <t>ネン</t>
    </rPh>
    <phoneticPr fontId="53"/>
  </si>
  <si>
    <t>（注)・民間における争議のみ。</t>
    <rPh sb="1" eb="2">
      <t>チュウ</t>
    </rPh>
    <rPh sb="4" eb="6">
      <t>ミンカン</t>
    </rPh>
    <rPh sb="10" eb="12">
      <t>ソウギ</t>
    </rPh>
    <phoneticPr fontId="13"/>
  </si>
  <si>
    <t>　　 ・複数の要求を掲げて争議を行う場合があるので総件数と要求事項別の合計とは必ずしも一致しない。</t>
    <rPh sb="4" eb="6">
      <t>フクスウ</t>
    </rPh>
    <rPh sb="7" eb="9">
      <t>ヨウキュウ</t>
    </rPh>
    <rPh sb="10" eb="11">
      <t>カカ</t>
    </rPh>
    <rPh sb="13" eb="15">
      <t>ソウギ</t>
    </rPh>
    <rPh sb="16" eb="17">
      <t>オコナ</t>
    </rPh>
    <rPh sb="18" eb="20">
      <t>バアイ</t>
    </rPh>
    <rPh sb="25" eb="26">
      <t>ソウ</t>
    </rPh>
    <rPh sb="26" eb="28">
      <t>ケンスウ</t>
    </rPh>
    <rPh sb="29" eb="31">
      <t>ヨウキュウ</t>
    </rPh>
    <rPh sb="31" eb="33">
      <t>ジコウ</t>
    </rPh>
    <rPh sb="33" eb="34">
      <t>ベツ</t>
    </rPh>
    <rPh sb="35" eb="37">
      <t>ゴウケイ</t>
    </rPh>
    <rPh sb="39" eb="40">
      <t>カナラ</t>
    </rPh>
    <rPh sb="43" eb="45">
      <t>イッチ</t>
    </rPh>
    <phoneticPr fontId="13"/>
  </si>
  <si>
    <t>55　企業倒産件数</t>
    <rPh sb="3" eb="5">
      <t>キギョウ</t>
    </rPh>
    <rPh sb="5" eb="7">
      <t>トウサン</t>
    </rPh>
    <rPh sb="7" eb="9">
      <t>ケンスウ</t>
    </rPh>
    <phoneticPr fontId="13"/>
  </si>
  <si>
    <t>件数
（件）</t>
    <rPh sb="0" eb="1">
      <t>ケン</t>
    </rPh>
    <rPh sb="1" eb="2">
      <t>カズ</t>
    </rPh>
    <rPh sb="4" eb="5">
      <t>ケン</t>
    </rPh>
    <phoneticPr fontId="13"/>
  </si>
  <si>
    <t>負債総額
（万円）</t>
    <rPh sb="0" eb="2">
      <t>フサイ</t>
    </rPh>
    <rPh sb="2" eb="4">
      <t>ソウガク</t>
    </rPh>
    <phoneticPr fontId="13"/>
  </si>
  <si>
    <t>令和２年</t>
    <rPh sb="0" eb="1">
      <t>レイ</t>
    </rPh>
    <rPh sb="1" eb="2">
      <t>ワ</t>
    </rPh>
    <rPh sb="3" eb="4">
      <t>ネン</t>
    </rPh>
    <phoneticPr fontId="13"/>
  </si>
  <si>
    <t>　資料　産業チャレンジ課</t>
    <rPh sb="1" eb="3">
      <t>シリョウ</t>
    </rPh>
    <rPh sb="4" eb="6">
      <t>サンギョウ</t>
    </rPh>
    <rPh sb="11" eb="12">
      <t>カ</t>
    </rPh>
    <phoneticPr fontId="13"/>
  </si>
  <si>
    <t>（注）負債総額１千万円以上の倒産のみ計上。</t>
    <rPh sb="14" eb="16">
      <t>トウサン</t>
    </rPh>
    <rPh sb="18" eb="20">
      <t>ケイジョウ</t>
    </rPh>
    <phoneticPr fontId="13"/>
  </si>
  <si>
    <t>４　農林</t>
    <rPh sb="2" eb="4">
      <t>ノウリン</t>
    </rPh>
    <phoneticPr fontId="2"/>
  </si>
  <si>
    <t>農家数の推移</t>
    <phoneticPr fontId="53"/>
  </si>
  <si>
    <t>農家人口</t>
    <phoneticPr fontId="53"/>
  </si>
  <si>
    <t>主副業別経営体数</t>
    <phoneticPr fontId="53"/>
  </si>
  <si>
    <t>年齢階層別の基幹的農業従事者数</t>
    <phoneticPr fontId="53"/>
  </si>
  <si>
    <t>経営耕地面積</t>
  </si>
  <si>
    <t>削除</t>
  </si>
  <si>
    <t>63⑴</t>
    <phoneticPr fontId="53"/>
  </si>
  <si>
    <t>農作物　(1)販売目的の作物の類別作付（栽培）面積</t>
    <phoneticPr fontId="53"/>
  </si>
  <si>
    <t>63⑵</t>
    <phoneticPr fontId="53"/>
  </si>
  <si>
    <t>農作物　(2)販売目的の作物の類別作付（栽培）経営体数</t>
    <phoneticPr fontId="53"/>
  </si>
  <si>
    <t>63⑶</t>
    <phoneticPr fontId="53"/>
  </si>
  <si>
    <t>農作物　(3)削除</t>
    <phoneticPr fontId="53"/>
  </si>
  <si>
    <t>63⑷</t>
    <phoneticPr fontId="53"/>
  </si>
  <si>
    <t>農作物　(4)果樹栽培経営体数</t>
    <phoneticPr fontId="53"/>
  </si>
  <si>
    <t>63⑸</t>
    <phoneticPr fontId="53"/>
  </si>
  <si>
    <t>農作物　(5)削除</t>
    <phoneticPr fontId="53"/>
  </si>
  <si>
    <t>家畜</t>
  </si>
  <si>
    <t>農産物販売金額規模別経営体数</t>
  </si>
  <si>
    <t>農産物販売金額1位の部門別経営体数</t>
  </si>
  <si>
    <t>農業産出額</t>
    <phoneticPr fontId="53"/>
  </si>
  <si>
    <t>69⑴</t>
    <phoneticPr fontId="53"/>
  </si>
  <si>
    <t>林業　(1)林野面積</t>
    <phoneticPr fontId="53"/>
  </si>
  <si>
    <t>69⑵</t>
    <phoneticPr fontId="53"/>
  </si>
  <si>
    <t>林業　(2)保有山林面積規模別経営体数</t>
    <phoneticPr fontId="53"/>
  </si>
  <si>
    <t>69⑶</t>
    <phoneticPr fontId="53"/>
  </si>
  <si>
    <t>林業　(3)主要林産物生産量</t>
    <phoneticPr fontId="53"/>
  </si>
  <si>
    <t>56 農家数の推移（各年２月１日現在）</t>
    <rPh sb="3" eb="5">
      <t>ノウカ</t>
    </rPh>
    <rPh sb="5" eb="6">
      <t>スウ</t>
    </rPh>
    <rPh sb="7" eb="9">
      <t>スイイ</t>
    </rPh>
    <rPh sb="10" eb="11">
      <t>オノオノ</t>
    </rPh>
    <rPh sb="11" eb="12">
      <t>ネン</t>
    </rPh>
    <rPh sb="13" eb="14">
      <t>ガツ</t>
    </rPh>
    <rPh sb="15" eb="18">
      <t>ニチゲンザイ</t>
    </rPh>
    <phoneticPr fontId="13"/>
  </si>
  <si>
    <t>（単位  戸）</t>
    <rPh sb="1" eb="3">
      <t>タンイ</t>
    </rPh>
    <rPh sb="5" eb="6">
      <t>ト</t>
    </rPh>
    <phoneticPr fontId="13"/>
  </si>
  <si>
    <t>年・地区</t>
    <rPh sb="0" eb="1">
      <t>ネン</t>
    </rPh>
    <rPh sb="2" eb="3">
      <t>チ</t>
    </rPh>
    <rPh sb="3" eb="4">
      <t>ク</t>
    </rPh>
    <phoneticPr fontId="13"/>
  </si>
  <si>
    <t>総農家数</t>
    <rPh sb="0" eb="1">
      <t>ソウ</t>
    </rPh>
    <rPh sb="1" eb="2">
      <t>ノウ</t>
    </rPh>
    <rPh sb="2" eb="3">
      <t>イエ</t>
    </rPh>
    <rPh sb="3" eb="4">
      <t>スウ</t>
    </rPh>
    <phoneticPr fontId="13"/>
  </si>
  <si>
    <t>販売農家</t>
    <rPh sb="0" eb="1">
      <t>ハン</t>
    </rPh>
    <rPh sb="1" eb="2">
      <t>バイ</t>
    </rPh>
    <rPh sb="2" eb="3">
      <t>ノウ</t>
    </rPh>
    <rPh sb="3" eb="4">
      <t>イエ</t>
    </rPh>
    <phoneticPr fontId="13"/>
  </si>
  <si>
    <t>自給的
農家</t>
    <rPh sb="0" eb="1">
      <t>ジ</t>
    </rPh>
    <rPh sb="1" eb="2">
      <t>キュウ</t>
    </rPh>
    <rPh sb="2" eb="3">
      <t>テキ</t>
    </rPh>
    <rPh sb="4" eb="5">
      <t>ノウ</t>
    </rPh>
    <rPh sb="5" eb="6">
      <t>イエ</t>
    </rPh>
    <phoneticPr fontId="13"/>
  </si>
  <si>
    <t>経営耕地規模別経営体数</t>
    <rPh sb="0" eb="1">
      <t>キョウ</t>
    </rPh>
    <rPh sb="1" eb="2">
      <t>エイ</t>
    </rPh>
    <rPh sb="2" eb="3">
      <t>タガヤ</t>
    </rPh>
    <rPh sb="3" eb="4">
      <t>チ</t>
    </rPh>
    <rPh sb="4" eb="5">
      <t>キ</t>
    </rPh>
    <rPh sb="5" eb="6">
      <t>ノット</t>
    </rPh>
    <rPh sb="6" eb="7">
      <t>ベツ</t>
    </rPh>
    <rPh sb="7" eb="8">
      <t>ケイ</t>
    </rPh>
    <rPh sb="8" eb="9">
      <t>エイ</t>
    </rPh>
    <rPh sb="9" eb="10">
      <t>カラダ</t>
    </rPh>
    <rPh sb="10" eb="11">
      <t>スウ</t>
    </rPh>
    <phoneticPr fontId="13"/>
  </si>
  <si>
    <t>計</t>
    <rPh sb="0" eb="1">
      <t>ケイ</t>
    </rPh>
    <phoneticPr fontId="3"/>
  </si>
  <si>
    <t>専業農家数</t>
    <rPh sb="0" eb="1">
      <t>セン</t>
    </rPh>
    <rPh sb="1" eb="2">
      <t>ギョウ</t>
    </rPh>
    <phoneticPr fontId="13"/>
  </si>
  <si>
    <t>兼業農家数</t>
    <rPh sb="0" eb="1">
      <t>ケン</t>
    </rPh>
    <rPh sb="1" eb="2">
      <t>ギョウ</t>
    </rPh>
    <rPh sb="2" eb="3">
      <t>ノウ</t>
    </rPh>
    <rPh sb="3" eb="4">
      <t>イエ</t>
    </rPh>
    <rPh sb="4" eb="5">
      <t>スウ</t>
    </rPh>
    <phoneticPr fontId="13"/>
  </si>
  <si>
    <t>１兼</t>
    <rPh sb="1" eb="2">
      <t>ケン</t>
    </rPh>
    <phoneticPr fontId="13"/>
  </si>
  <si>
    <t>２兼</t>
    <rPh sb="1" eb="2">
      <t>ケン</t>
    </rPh>
    <phoneticPr fontId="13"/>
  </si>
  <si>
    <t>農業経営体</t>
    <rPh sb="0" eb="1">
      <t>ノウ</t>
    </rPh>
    <rPh sb="1" eb="2">
      <t>ギョウ</t>
    </rPh>
    <rPh sb="2" eb="3">
      <t>ケイ</t>
    </rPh>
    <rPh sb="3" eb="4">
      <t>エイ</t>
    </rPh>
    <rPh sb="4" eb="5">
      <t>タイ</t>
    </rPh>
    <phoneticPr fontId="13"/>
  </si>
  <si>
    <t>30
アール未満</t>
    <phoneticPr fontId="53"/>
  </si>
  <si>
    <t>30～50
アール未満</t>
    <phoneticPr fontId="13"/>
  </si>
  <si>
    <t>50～100
アール未満</t>
    <phoneticPr fontId="13"/>
  </si>
  <si>
    <t>100～150
アール未満</t>
    <phoneticPr fontId="13"/>
  </si>
  <si>
    <t>150～200
アール未満</t>
    <phoneticPr fontId="13"/>
  </si>
  <si>
    <t>200～300
アール未満</t>
    <phoneticPr fontId="13"/>
  </si>
  <si>
    <t>300
アール以上</t>
    <phoneticPr fontId="53"/>
  </si>
  <si>
    <t>平成22年</t>
    <rPh sb="0" eb="1">
      <t>ヒラ</t>
    </rPh>
    <rPh sb="1" eb="2">
      <t>シゲル</t>
    </rPh>
    <rPh sb="4" eb="5">
      <t>ネン</t>
    </rPh>
    <phoneticPr fontId="3"/>
  </si>
  <si>
    <t>平成22年</t>
    <rPh sb="0" eb="1">
      <t>ヒラ</t>
    </rPh>
    <rPh sb="1" eb="2">
      <t>シゲル</t>
    </rPh>
    <rPh sb="4" eb="5">
      <t>ネン</t>
    </rPh>
    <phoneticPr fontId="13"/>
  </si>
  <si>
    <t>(注)・本表から第66表までの数値は、各年2月1日に実施された農林業センサスの結果を本市が独自に集計したものである。</t>
    <rPh sb="32" eb="33">
      <t>リン</t>
    </rPh>
    <phoneticPr fontId="13"/>
  </si>
  <si>
    <t>資料　「いわき市の農林業」政策企画課</t>
    <phoneticPr fontId="53"/>
  </si>
  <si>
    <t>(注)・令和２年調査より、「専兼業別」での集計を行わなくなった。また、「経営耕地規模別経営体数」は「農業経営体数」を集計した。</t>
    <rPh sb="4" eb="6">
      <t>レイワ</t>
    </rPh>
    <rPh sb="7" eb="8">
      <t>ネン</t>
    </rPh>
    <rPh sb="8" eb="10">
      <t>チョウサ</t>
    </rPh>
    <rPh sb="14" eb="15">
      <t>セン</t>
    </rPh>
    <rPh sb="15" eb="17">
      <t>ケンギョウ</t>
    </rPh>
    <rPh sb="17" eb="18">
      <t>ベツ</t>
    </rPh>
    <rPh sb="21" eb="23">
      <t>シュウケイ</t>
    </rPh>
    <rPh sb="24" eb="25">
      <t>オコナ</t>
    </rPh>
    <phoneticPr fontId="13"/>
  </si>
  <si>
    <t>57　農家人口（各年２月１日現在）</t>
    <rPh sb="3" eb="5">
      <t>ノウカ</t>
    </rPh>
    <rPh sb="5" eb="7">
      <t>ジンコウ</t>
    </rPh>
    <rPh sb="8" eb="10">
      <t>カクトシ</t>
    </rPh>
    <rPh sb="11" eb="12">
      <t>ガツ</t>
    </rPh>
    <rPh sb="13" eb="14">
      <t>ニチ</t>
    </rPh>
    <rPh sb="14" eb="16">
      <t>ゲンザイ</t>
    </rPh>
    <phoneticPr fontId="13"/>
  </si>
  <si>
    <t>（単位  人）</t>
    <rPh sb="1" eb="3">
      <t>タンイ</t>
    </rPh>
    <rPh sb="5" eb="6">
      <t>ヒト</t>
    </rPh>
    <phoneticPr fontId="13"/>
  </si>
  <si>
    <t>15歳未満</t>
    <rPh sb="2" eb="3">
      <t>サイ</t>
    </rPh>
    <rPh sb="3" eb="5">
      <t>ミマン</t>
    </rPh>
    <phoneticPr fontId="13"/>
  </si>
  <si>
    <t>15歳以上</t>
    <rPh sb="2" eb="3">
      <t>サイ</t>
    </rPh>
    <rPh sb="3" eb="5">
      <t>イジョウ</t>
    </rPh>
    <phoneticPr fontId="13"/>
  </si>
  <si>
    <t>27</t>
    <phoneticPr fontId="13"/>
  </si>
  <si>
    <t>令和２年</t>
    <rPh sb="0" eb="1">
      <t>レイ</t>
    </rPh>
    <rPh sb="1" eb="2">
      <t>ワ</t>
    </rPh>
    <phoneticPr fontId="13"/>
  </si>
  <si>
    <t>(注)・令和２年調査より、集計を行わなくなった。</t>
    <rPh sb="8" eb="10">
      <t>チョウサ</t>
    </rPh>
    <phoneticPr fontId="13"/>
  </si>
  <si>
    <t>58　削除</t>
    <rPh sb="3" eb="5">
      <t>サクジョ</t>
    </rPh>
    <phoneticPr fontId="53"/>
  </si>
  <si>
    <t>59 主副業別経営体数（令和２年２月１日現在）</t>
    <rPh sb="3" eb="4">
      <t>シュ</t>
    </rPh>
    <rPh sb="4" eb="6">
      <t>フクギョウ</t>
    </rPh>
    <rPh sb="6" eb="7">
      <t>ベツ</t>
    </rPh>
    <rPh sb="7" eb="10">
      <t>ケイエイタイ</t>
    </rPh>
    <rPh sb="10" eb="11">
      <t>スウ</t>
    </rPh>
    <phoneticPr fontId="13"/>
  </si>
  <si>
    <t>（単位　経営体）</t>
    <phoneticPr fontId="53"/>
  </si>
  <si>
    <t>年・地区</t>
  </si>
  <si>
    <t>主業</t>
    <rPh sb="0" eb="2">
      <t>シュギョウ</t>
    </rPh>
    <phoneticPr fontId="13"/>
  </si>
  <si>
    <t>準主業</t>
    <rPh sb="0" eb="1">
      <t>ジュン</t>
    </rPh>
    <rPh sb="1" eb="3">
      <t>シュギョウ</t>
    </rPh>
    <phoneticPr fontId="13"/>
  </si>
  <si>
    <t>副業的</t>
    <rPh sb="0" eb="3">
      <t>フクギョウテキ</t>
    </rPh>
    <phoneticPr fontId="13"/>
  </si>
  <si>
    <t>65歳未満の農業専従者がいる</t>
    <rPh sb="2" eb="5">
      <t>サイミマン</t>
    </rPh>
    <rPh sb="6" eb="8">
      <t>ノウギョウ</t>
    </rPh>
    <rPh sb="8" eb="11">
      <t>センジュウシャ</t>
    </rPh>
    <phoneticPr fontId="13"/>
  </si>
  <si>
    <t>令和２年</t>
    <rPh sb="0" eb="1">
      <t>レイ</t>
    </rPh>
    <rPh sb="1" eb="2">
      <t>ワ</t>
    </rPh>
    <rPh sb="3" eb="4">
      <t>ネン</t>
    </rPh>
    <phoneticPr fontId="39"/>
  </si>
  <si>
    <t>資料　「いわき市の農林業｣政策企画課</t>
    <rPh sb="0" eb="2">
      <t>シリョウ</t>
    </rPh>
    <rPh sb="7" eb="8">
      <t>シ</t>
    </rPh>
    <phoneticPr fontId="13"/>
  </si>
  <si>
    <t>60　年齢階層別の基幹的農業従事者数</t>
    <rPh sb="6" eb="7">
      <t>ソウ</t>
    </rPh>
    <rPh sb="9" eb="12">
      <t>キカンテキ</t>
    </rPh>
    <rPh sb="12" eb="14">
      <t>ノウギョウ</t>
    </rPh>
    <rPh sb="14" eb="17">
      <t>ジュウジシャ</t>
    </rPh>
    <rPh sb="17" eb="18">
      <t>スウ</t>
    </rPh>
    <phoneticPr fontId="3"/>
  </si>
  <si>
    <t>　　（仕事が主で、主に自営農業に従事した世帯員数）</t>
    <phoneticPr fontId="53"/>
  </si>
  <si>
    <t>　　（令和２年２月１日現在）</t>
    <phoneticPr fontId="13"/>
  </si>
  <si>
    <t xml:space="preserve"> 　　（単位  人）</t>
    <phoneticPr fontId="13"/>
  </si>
  <si>
    <t>年齢区分</t>
    <phoneticPr fontId="13"/>
  </si>
  <si>
    <t>男女計</t>
    <rPh sb="0" eb="2">
      <t>ダンジョ</t>
    </rPh>
    <rPh sb="2" eb="3">
      <t>ケイ</t>
    </rPh>
    <phoneticPr fontId="13"/>
  </si>
  <si>
    <t>15～19</t>
    <phoneticPr fontId="13"/>
  </si>
  <si>
    <t>75歳以上</t>
    <phoneticPr fontId="13"/>
  </si>
  <si>
    <t>資料「いわき市の農林業」政策企画課</t>
    <phoneticPr fontId="53"/>
  </si>
  <si>
    <t>(注）自給的農家は集計対象外。</t>
    <rPh sb="1" eb="2">
      <t>チュウ</t>
    </rPh>
    <rPh sb="3" eb="6">
      <t>ジキュウテキ</t>
    </rPh>
    <rPh sb="6" eb="8">
      <t>ノウカ</t>
    </rPh>
    <rPh sb="9" eb="11">
      <t>シュウケイ</t>
    </rPh>
    <rPh sb="11" eb="14">
      <t>タイショウガイ</t>
    </rPh>
    <phoneticPr fontId="3"/>
  </si>
  <si>
    <t>61　経営耕地面積　（各年２月１日現在）</t>
    <rPh sb="3" eb="5">
      <t>ケイエイ</t>
    </rPh>
    <rPh sb="5" eb="6">
      <t>コウ</t>
    </rPh>
    <rPh sb="6" eb="7">
      <t>チ</t>
    </rPh>
    <rPh sb="7" eb="9">
      <t>メンセキ</t>
    </rPh>
    <rPh sb="11" eb="13">
      <t>カクトシ</t>
    </rPh>
    <rPh sb="14" eb="15">
      <t>ガツ</t>
    </rPh>
    <rPh sb="16" eb="17">
      <t>ニチ</t>
    </rPh>
    <rPh sb="17" eb="19">
      <t>ゲンザイ</t>
    </rPh>
    <phoneticPr fontId="13"/>
  </si>
  <si>
    <t>（単位  経営体、ａ）</t>
    <phoneticPr fontId="53"/>
  </si>
  <si>
    <t>経営耕地
のある
経営体</t>
    <rPh sb="0" eb="2">
      <t>ケイエイ</t>
    </rPh>
    <rPh sb="2" eb="3">
      <t>コウ</t>
    </rPh>
    <rPh sb="3" eb="4">
      <t>チ</t>
    </rPh>
    <rPh sb="9" eb="12">
      <t>ケイエイタイ</t>
    </rPh>
    <phoneticPr fontId="13"/>
  </si>
  <si>
    <t>経営耕地
総面積</t>
    <rPh sb="0" eb="2">
      <t>ケイエイ</t>
    </rPh>
    <rPh sb="2" eb="4">
      <t>コウチ</t>
    </rPh>
    <rPh sb="5" eb="8">
      <t>ソウメンセキ</t>
    </rPh>
    <phoneticPr fontId="13"/>
  </si>
  <si>
    <t>田</t>
    <phoneticPr fontId="13"/>
  </si>
  <si>
    <t>畑</t>
    <rPh sb="0" eb="1">
      <t>ハタケ</t>
    </rPh>
    <phoneticPr fontId="13"/>
  </si>
  <si>
    <t>樹園地</t>
    <rPh sb="0" eb="3">
      <t>ジュエンチ</t>
    </rPh>
    <phoneticPr fontId="13"/>
  </si>
  <si>
    <t>所有耕地</t>
    <rPh sb="0" eb="2">
      <t>ショユウ</t>
    </rPh>
    <rPh sb="2" eb="4">
      <t>コウチ</t>
    </rPh>
    <phoneticPr fontId="13"/>
  </si>
  <si>
    <t>借入耕地</t>
    <rPh sb="0" eb="2">
      <t>カリイレ</t>
    </rPh>
    <rPh sb="2" eb="4">
      <t>コウチ</t>
    </rPh>
    <phoneticPr fontId="13"/>
  </si>
  <si>
    <t>田のある
経営体数</t>
    <rPh sb="0" eb="1">
      <t>タ</t>
    </rPh>
    <rPh sb="5" eb="7">
      <t>ケイエイ</t>
    </rPh>
    <rPh sb="7" eb="8">
      <t>タイ</t>
    </rPh>
    <rPh sb="8" eb="9">
      <t>スウ</t>
    </rPh>
    <phoneticPr fontId="13"/>
  </si>
  <si>
    <t>面積計</t>
    <rPh sb="0" eb="2">
      <t>メンセキ</t>
    </rPh>
    <rPh sb="2" eb="3">
      <t>ケイ</t>
    </rPh>
    <phoneticPr fontId="13"/>
  </si>
  <si>
    <t>畑のある
経営体数</t>
    <rPh sb="0" eb="1">
      <t>ハタケ</t>
    </rPh>
    <rPh sb="5" eb="7">
      <t>ケイエイ</t>
    </rPh>
    <rPh sb="7" eb="8">
      <t>タイ</t>
    </rPh>
    <rPh sb="8" eb="9">
      <t>スウ</t>
    </rPh>
    <phoneticPr fontId="13"/>
  </si>
  <si>
    <t>樹園地のある
経営体数</t>
    <rPh sb="0" eb="3">
      <t>ジュエンチ</t>
    </rPh>
    <rPh sb="7" eb="9">
      <t>ケイエイ</t>
    </rPh>
    <rPh sb="9" eb="10">
      <t>タイ</t>
    </rPh>
    <rPh sb="10" eb="11">
      <t>スウ</t>
    </rPh>
    <phoneticPr fontId="13"/>
  </si>
  <si>
    <t>所有耕地の
ある経営面積</t>
    <rPh sb="0" eb="2">
      <t>ショユウ</t>
    </rPh>
    <rPh sb="2" eb="4">
      <t>コウチ</t>
    </rPh>
    <rPh sb="8" eb="10">
      <t>ケイエイ</t>
    </rPh>
    <rPh sb="10" eb="12">
      <t>メンセキ</t>
    </rPh>
    <phoneticPr fontId="13"/>
  </si>
  <si>
    <t>所有耕地面積</t>
    <rPh sb="0" eb="2">
      <t>ショユウ</t>
    </rPh>
    <rPh sb="2" eb="4">
      <t>コウチ</t>
    </rPh>
    <rPh sb="4" eb="6">
      <t>メンセキ</t>
    </rPh>
    <phoneticPr fontId="13"/>
  </si>
  <si>
    <t>借入耕地の
ある経営体数</t>
    <rPh sb="0" eb="2">
      <t>カリイレ</t>
    </rPh>
    <rPh sb="2" eb="4">
      <t>コウチ</t>
    </rPh>
    <rPh sb="8" eb="10">
      <t>ケイエイ</t>
    </rPh>
    <rPh sb="10" eb="11">
      <t>タイ</t>
    </rPh>
    <rPh sb="11" eb="12">
      <t>スウ</t>
    </rPh>
    <phoneticPr fontId="13"/>
  </si>
  <si>
    <t>借入耕地面積</t>
    <rPh sb="0" eb="4">
      <t>カリイレコウチ</t>
    </rPh>
    <rPh sb="4" eb="6">
      <t>メンセキ</t>
    </rPh>
    <phoneticPr fontId="13"/>
  </si>
  <si>
    <t>62　削除</t>
    <rPh sb="3" eb="5">
      <t>サクジョ</t>
    </rPh>
    <phoneticPr fontId="53"/>
  </si>
  <si>
    <t>63　農 作 物</t>
    <rPh sb="3" eb="4">
      <t>ノウ</t>
    </rPh>
    <rPh sb="5" eb="6">
      <t>サク</t>
    </rPh>
    <rPh sb="7" eb="8">
      <t>モノ</t>
    </rPh>
    <phoneticPr fontId="13"/>
  </si>
  <si>
    <t xml:space="preserve"> (1) 販売目的の作物の類別作付（栽培）面積（各年２月１日現在）</t>
    <rPh sb="5" eb="7">
      <t>ハンバイ</t>
    </rPh>
    <rPh sb="7" eb="9">
      <t>モクテキ</t>
    </rPh>
    <rPh sb="10" eb="12">
      <t>サクモツ</t>
    </rPh>
    <rPh sb="13" eb="15">
      <t>ルイベツ</t>
    </rPh>
    <rPh sb="15" eb="17">
      <t>サクツ</t>
    </rPh>
    <rPh sb="18" eb="20">
      <t>サイバイ</t>
    </rPh>
    <rPh sb="21" eb="23">
      <t>メンセキ</t>
    </rPh>
    <rPh sb="24" eb="26">
      <t>カクネン</t>
    </rPh>
    <rPh sb="27" eb="28">
      <t>ガツ</t>
    </rPh>
    <rPh sb="29" eb="30">
      <t>ニチ</t>
    </rPh>
    <rPh sb="30" eb="32">
      <t>ゲンザイ</t>
    </rPh>
    <phoneticPr fontId="13"/>
  </si>
  <si>
    <t>（3）削除</t>
    <rPh sb="3" eb="5">
      <t>サクジョ</t>
    </rPh>
    <phoneticPr fontId="13"/>
  </si>
  <si>
    <t>（単位  ａ）</t>
    <rPh sb="1" eb="3">
      <t>タンイ</t>
    </rPh>
    <phoneticPr fontId="13"/>
  </si>
  <si>
    <t>作付面積計</t>
    <rPh sb="0" eb="2">
      <t>サクツケ</t>
    </rPh>
    <rPh sb="2" eb="4">
      <t>メンセキ</t>
    </rPh>
    <rPh sb="4" eb="5">
      <t>ケイ</t>
    </rPh>
    <phoneticPr fontId="13"/>
  </si>
  <si>
    <t>稲</t>
    <rPh sb="0" eb="1">
      <t>イネ</t>
    </rPh>
    <phoneticPr fontId="13"/>
  </si>
  <si>
    <t>麦類</t>
    <rPh sb="0" eb="1">
      <t>ムギ</t>
    </rPh>
    <rPh sb="1" eb="2">
      <t>タグイ</t>
    </rPh>
    <phoneticPr fontId="13"/>
  </si>
  <si>
    <t>雑穀</t>
    <rPh sb="0" eb="1">
      <t>ザツ</t>
    </rPh>
    <rPh sb="1" eb="2">
      <t>コク</t>
    </rPh>
    <phoneticPr fontId="13"/>
  </si>
  <si>
    <t>いも類</t>
    <rPh sb="2" eb="3">
      <t>ルイ</t>
    </rPh>
    <phoneticPr fontId="13"/>
  </si>
  <si>
    <t>豆類</t>
    <rPh sb="0" eb="1">
      <t>マメ</t>
    </rPh>
    <rPh sb="1" eb="2">
      <t>ルイ</t>
    </rPh>
    <phoneticPr fontId="13"/>
  </si>
  <si>
    <t>工芸農作物</t>
    <rPh sb="0" eb="2">
      <t>コウゲイ</t>
    </rPh>
    <rPh sb="2" eb="5">
      <t>ノウサクブツ</t>
    </rPh>
    <phoneticPr fontId="13"/>
  </si>
  <si>
    <t>野菜類</t>
    <rPh sb="0" eb="1">
      <t>ノ</t>
    </rPh>
    <rPh sb="1" eb="2">
      <t>ナ</t>
    </rPh>
    <rPh sb="2" eb="3">
      <t>ルイ</t>
    </rPh>
    <phoneticPr fontId="13"/>
  </si>
  <si>
    <t>花き類・花木</t>
    <rPh sb="0" eb="1">
      <t>ハナ</t>
    </rPh>
    <rPh sb="2" eb="3">
      <t>ルイ</t>
    </rPh>
    <rPh sb="4" eb="5">
      <t>ハナ</t>
    </rPh>
    <rPh sb="5" eb="6">
      <t>キ</t>
    </rPh>
    <phoneticPr fontId="13"/>
  </si>
  <si>
    <t>種苗・苗木類</t>
    <rPh sb="0" eb="1">
      <t>タネ</t>
    </rPh>
    <rPh sb="1" eb="2">
      <t>ナエ</t>
    </rPh>
    <rPh sb="3" eb="4">
      <t>ナエ</t>
    </rPh>
    <rPh sb="4" eb="5">
      <t>キ</t>
    </rPh>
    <rPh sb="5" eb="6">
      <t>ルイ</t>
    </rPh>
    <phoneticPr fontId="13"/>
  </si>
  <si>
    <t>果樹類</t>
    <rPh sb="0" eb="2">
      <t>カジュ</t>
    </rPh>
    <rPh sb="2" eb="3">
      <t>ルイ</t>
    </rPh>
    <phoneticPr fontId="13"/>
  </si>
  <si>
    <t>その他の作物</t>
    <rPh sb="2" eb="3">
      <t>タ</t>
    </rPh>
    <rPh sb="4" eb="6">
      <t>サクモツ</t>
    </rPh>
    <phoneticPr fontId="13"/>
  </si>
  <si>
    <t>平成22年</t>
    <rPh sb="0" eb="2">
      <t>ヘイセイ</t>
    </rPh>
    <rPh sb="4" eb="5">
      <t>ネン</t>
    </rPh>
    <phoneticPr fontId="3"/>
  </si>
  <si>
    <t>平成22年</t>
    <rPh sb="0" eb="2">
      <t>ヘイセイ</t>
    </rPh>
    <rPh sb="4" eb="5">
      <t>ネン</t>
    </rPh>
    <phoneticPr fontId="13"/>
  </si>
  <si>
    <t>x</t>
    <phoneticPr fontId="13"/>
  </si>
  <si>
    <t>（4）果樹栽培経営体数（令和２年２月１日現在）</t>
    <rPh sb="3" eb="5">
      <t>カジュ</t>
    </rPh>
    <rPh sb="5" eb="7">
      <t>サイバイ</t>
    </rPh>
    <rPh sb="7" eb="10">
      <t>ケイエイタイ</t>
    </rPh>
    <rPh sb="10" eb="11">
      <t>スウ</t>
    </rPh>
    <phoneticPr fontId="13"/>
  </si>
  <si>
    <t>-</t>
    <phoneticPr fontId="3"/>
  </si>
  <si>
    <t>-</t>
    <phoneticPr fontId="13"/>
  </si>
  <si>
    <t>（単位  経営体）</t>
    <phoneticPr fontId="53"/>
  </si>
  <si>
    <t>x</t>
  </si>
  <si>
    <t>果樹の種類</t>
    <rPh sb="0" eb="2">
      <t>カジュ</t>
    </rPh>
    <rPh sb="3" eb="5">
      <t>シュルイ</t>
    </rPh>
    <phoneticPr fontId="13"/>
  </si>
  <si>
    <t>栽培経営体数</t>
    <rPh sb="0" eb="2">
      <t>サイバイ</t>
    </rPh>
    <rPh sb="2" eb="5">
      <t>ケイエイタイ</t>
    </rPh>
    <rPh sb="5" eb="6">
      <t>スウ</t>
    </rPh>
    <phoneticPr fontId="13"/>
  </si>
  <si>
    <t>りんご</t>
    <phoneticPr fontId="13"/>
  </si>
  <si>
    <t>ぶどう</t>
    <phoneticPr fontId="13"/>
  </si>
  <si>
    <t>なし</t>
    <phoneticPr fontId="13"/>
  </si>
  <si>
    <t>もも</t>
    <phoneticPr fontId="13"/>
  </si>
  <si>
    <t>かき</t>
    <phoneticPr fontId="13"/>
  </si>
  <si>
    <t>くり</t>
    <phoneticPr fontId="13"/>
  </si>
  <si>
    <t>うめ</t>
    <phoneticPr fontId="13"/>
  </si>
  <si>
    <t>すもも</t>
    <phoneticPr fontId="13"/>
  </si>
  <si>
    <t>キウイフルーツ</t>
    <phoneticPr fontId="13"/>
  </si>
  <si>
    <t>温州みかん</t>
    <rPh sb="0" eb="2">
      <t>ウンシュウ</t>
    </rPh>
    <phoneticPr fontId="13"/>
  </si>
  <si>
    <t>その他の柑橘類</t>
    <rPh sb="2" eb="3">
      <t>タ</t>
    </rPh>
    <rPh sb="4" eb="6">
      <t>カンキツ</t>
    </rPh>
    <rPh sb="6" eb="7">
      <t>ルイ</t>
    </rPh>
    <phoneticPr fontId="13"/>
  </si>
  <si>
    <t>その他の果樹</t>
    <rPh sb="2" eb="3">
      <t>タ</t>
    </rPh>
    <rPh sb="4" eb="6">
      <t>カジュ</t>
    </rPh>
    <phoneticPr fontId="13"/>
  </si>
  <si>
    <t>（注）「その他の作物」とは、飼料用作物、青刈り作物など各欄に該当しない作物をいう。</t>
    <rPh sb="14" eb="16">
      <t>シリョウ</t>
    </rPh>
    <rPh sb="16" eb="17">
      <t>ヨウ</t>
    </rPh>
    <rPh sb="17" eb="19">
      <t>サクモツ</t>
    </rPh>
    <rPh sb="20" eb="22">
      <t>アオガ</t>
    </rPh>
    <rPh sb="23" eb="25">
      <t>サクモツ</t>
    </rPh>
    <phoneticPr fontId="3"/>
  </si>
  <si>
    <t>　　　資料　「いわき市の農林業」政策企画課</t>
    <rPh sb="3" eb="5">
      <t>シリョウ</t>
    </rPh>
    <rPh sb="16" eb="18">
      <t>セイサク</t>
    </rPh>
    <rPh sb="18" eb="20">
      <t>キカク</t>
    </rPh>
    <rPh sb="20" eb="21">
      <t>カ</t>
    </rPh>
    <phoneticPr fontId="13"/>
  </si>
  <si>
    <t xml:space="preserve">      「種苗・苗木類」は、平成22、27年は「その他の作物」に含まれている。</t>
    <rPh sb="7" eb="9">
      <t>シュビョウ</t>
    </rPh>
    <rPh sb="10" eb="11">
      <t>ナエ</t>
    </rPh>
    <rPh sb="11" eb="12">
      <t>キ</t>
    </rPh>
    <rPh sb="12" eb="13">
      <t>ルイ</t>
    </rPh>
    <rPh sb="16" eb="18">
      <t>ヘイセイ</t>
    </rPh>
    <rPh sb="23" eb="24">
      <t>ネン</t>
    </rPh>
    <rPh sb="28" eb="29">
      <t>タ</t>
    </rPh>
    <rPh sb="30" eb="31">
      <t>サク</t>
    </rPh>
    <rPh sb="31" eb="32">
      <t>モツ</t>
    </rPh>
    <rPh sb="34" eb="35">
      <t>フク</t>
    </rPh>
    <phoneticPr fontId="13"/>
  </si>
  <si>
    <t>（注）栽培農家数は実栽培農家数。</t>
    <rPh sb="1" eb="2">
      <t>チュウ</t>
    </rPh>
    <rPh sb="3" eb="5">
      <t>サイバイ</t>
    </rPh>
    <rPh sb="5" eb="7">
      <t>ノウカ</t>
    </rPh>
    <rPh sb="7" eb="8">
      <t>スウ</t>
    </rPh>
    <rPh sb="9" eb="10">
      <t>ジツ</t>
    </rPh>
    <rPh sb="10" eb="12">
      <t>サイバイ</t>
    </rPh>
    <rPh sb="12" eb="14">
      <t>ノウカ</t>
    </rPh>
    <rPh sb="14" eb="15">
      <t>スウ</t>
    </rPh>
    <phoneticPr fontId="13"/>
  </si>
  <si>
    <t>（注）複数の果樹を栽培している農家があるため、
計と果樹の種類の合計は一致しない。</t>
    <phoneticPr fontId="53"/>
  </si>
  <si>
    <t xml:space="preserve"> (2) 販売目的の作物の類別作付（栽培）経営体数（各年２月１日現在）</t>
    <rPh sb="5" eb="7">
      <t>ハンバイ</t>
    </rPh>
    <rPh sb="7" eb="9">
      <t>モクテキ</t>
    </rPh>
    <rPh sb="13" eb="15">
      <t>ルイベツ</t>
    </rPh>
    <rPh sb="15" eb="17">
      <t>サクツ</t>
    </rPh>
    <rPh sb="18" eb="20">
      <t>サイバイ</t>
    </rPh>
    <rPh sb="21" eb="23">
      <t>ケイエイ</t>
    </rPh>
    <rPh sb="23" eb="24">
      <t>タイ</t>
    </rPh>
    <rPh sb="26" eb="27">
      <t>カク</t>
    </rPh>
    <rPh sb="29" eb="30">
      <t>ガツ</t>
    </rPh>
    <phoneticPr fontId="3"/>
  </si>
  <si>
    <t>作付経営体計</t>
    <rPh sb="0" eb="2">
      <t>サクツケ</t>
    </rPh>
    <rPh sb="2" eb="5">
      <t>ケイエイタイ</t>
    </rPh>
    <rPh sb="5" eb="6">
      <t>ケイ</t>
    </rPh>
    <phoneticPr fontId="13"/>
  </si>
  <si>
    <t xml:space="preserve"> (5) 削除</t>
    <rPh sb="5" eb="7">
      <t>サクジョ</t>
    </rPh>
    <phoneticPr fontId="53"/>
  </si>
  <si>
    <t>64　家畜（各年２月１日現在）</t>
    <rPh sb="3" eb="4">
      <t>イエ</t>
    </rPh>
    <rPh sb="4" eb="5">
      <t>チク</t>
    </rPh>
    <rPh sb="6" eb="7">
      <t>オノオノ</t>
    </rPh>
    <rPh sb="7" eb="8">
      <t>ネン</t>
    </rPh>
    <rPh sb="9" eb="10">
      <t>ガツ</t>
    </rPh>
    <rPh sb="11" eb="14">
      <t>ニチゲンザイ</t>
    </rPh>
    <phoneticPr fontId="13"/>
  </si>
  <si>
    <t>家畜等を販売目的で飼養している経営体数と飼養頭羽数</t>
    <rPh sb="0" eb="2">
      <t>カチク</t>
    </rPh>
    <rPh sb="2" eb="3">
      <t>トウ</t>
    </rPh>
    <rPh sb="4" eb="6">
      <t>ハンバイ</t>
    </rPh>
    <rPh sb="6" eb="8">
      <t>モクテキ</t>
    </rPh>
    <rPh sb="9" eb="11">
      <t>シヨウ</t>
    </rPh>
    <rPh sb="15" eb="18">
      <t>ケイエイタイ</t>
    </rPh>
    <rPh sb="18" eb="19">
      <t>スウ</t>
    </rPh>
    <rPh sb="20" eb="22">
      <t>シヨウ</t>
    </rPh>
    <rPh sb="22" eb="23">
      <t>アタマ</t>
    </rPh>
    <rPh sb="23" eb="24">
      <t>ワ</t>
    </rPh>
    <rPh sb="24" eb="25">
      <t>スウ</t>
    </rPh>
    <phoneticPr fontId="13"/>
  </si>
  <si>
    <t>乳用牛</t>
    <rPh sb="0" eb="1">
      <t>ニュウ</t>
    </rPh>
    <rPh sb="1" eb="2">
      <t>ヨウ</t>
    </rPh>
    <rPh sb="2" eb="3">
      <t>ウシ</t>
    </rPh>
    <phoneticPr fontId="13"/>
  </si>
  <si>
    <t>肉用牛</t>
    <rPh sb="0" eb="1">
      <t>ニク</t>
    </rPh>
    <rPh sb="1" eb="2">
      <t>ヨウ</t>
    </rPh>
    <rPh sb="2" eb="3">
      <t>ウシ</t>
    </rPh>
    <phoneticPr fontId="13"/>
  </si>
  <si>
    <t>豚</t>
    <rPh sb="0" eb="1">
      <t>ブタ</t>
    </rPh>
    <phoneticPr fontId="13"/>
  </si>
  <si>
    <t>採卵鶏</t>
    <rPh sb="0" eb="1">
      <t>サイ</t>
    </rPh>
    <rPh sb="1" eb="2">
      <t>タマゴ</t>
    </rPh>
    <rPh sb="2" eb="3">
      <t>トリ</t>
    </rPh>
    <phoneticPr fontId="13"/>
  </si>
  <si>
    <t>種鶏</t>
    <rPh sb="0" eb="1">
      <t>タネ</t>
    </rPh>
    <rPh sb="1" eb="2">
      <t>トリ</t>
    </rPh>
    <phoneticPr fontId="13"/>
  </si>
  <si>
    <t>ブロイラー</t>
  </si>
  <si>
    <t>経営体数</t>
    <rPh sb="0" eb="3">
      <t>ケイエイタイ</t>
    </rPh>
    <rPh sb="3" eb="4">
      <t>スウ</t>
    </rPh>
    <phoneticPr fontId="13"/>
  </si>
  <si>
    <t>飼養頭数</t>
    <rPh sb="0" eb="2">
      <t>シヨウ</t>
    </rPh>
    <rPh sb="2" eb="3">
      <t>アタマ</t>
    </rPh>
    <rPh sb="3" eb="4">
      <t>スウ</t>
    </rPh>
    <phoneticPr fontId="13"/>
  </si>
  <si>
    <t>飼養頭数</t>
    <rPh sb="0" eb="2">
      <t>シヨウ</t>
    </rPh>
    <rPh sb="2" eb="4">
      <t>アタマカズ</t>
    </rPh>
    <phoneticPr fontId="13"/>
  </si>
  <si>
    <t>農家数経営体数</t>
    <rPh sb="0" eb="2">
      <t>ノウカ</t>
    </rPh>
    <rPh sb="2" eb="3">
      <t>スウ</t>
    </rPh>
    <phoneticPr fontId="13"/>
  </si>
  <si>
    <t>戸</t>
    <rPh sb="0" eb="1">
      <t>ト</t>
    </rPh>
    <phoneticPr fontId="13"/>
  </si>
  <si>
    <t>頭</t>
    <rPh sb="0" eb="1">
      <t>アタマ</t>
    </rPh>
    <phoneticPr fontId="13"/>
  </si>
  <si>
    <t>羽</t>
    <rPh sb="0" eb="1">
      <t>ハネ</t>
    </rPh>
    <phoneticPr fontId="13"/>
  </si>
  <si>
    <t>100羽</t>
    <rPh sb="3" eb="4">
      <t>ハネ</t>
    </rPh>
    <phoneticPr fontId="13"/>
  </si>
  <si>
    <t>X</t>
  </si>
  <si>
    <t>（注)平成17年から種鶏の項目が加わった。</t>
    <rPh sb="1" eb="2">
      <t>チュウ</t>
    </rPh>
    <rPh sb="3" eb="5">
      <t>ヘイセイ</t>
    </rPh>
    <rPh sb="7" eb="8">
      <t>ネン</t>
    </rPh>
    <rPh sb="10" eb="11">
      <t>タネ</t>
    </rPh>
    <rPh sb="11" eb="12">
      <t>トリ</t>
    </rPh>
    <rPh sb="13" eb="15">
      <t>コウモク</t>
    </rPh>
    <rPh sb="16" eb="17">
      <t>クワ</t>
    </rPh>
    <phoneticPr fontId="13"/>
  </si>
  <si>
    <t>65　農産物販売金額規模別経営体数（令和２年２月１日現在）</t>
    <rPh sb="3" eb="6">
      <t>ノウサンブツ</t>
    </rPh>
    <rPh sb="6" eb="8">
      <t>ハンバイ</t>
    </rPh>
    <rPh sb="8" eb="10">
      <t>キンガク</t>
    </rPh>
    <rPh sb="10" eb="13">
      <t>キボベツ</t>
    </rPh>
    <rPh sb="13" eb="16">
      <t>ケイエイタイ</t>
    </rPh>
    <rPh sb="16" eb="17">
      <t>スウ</t>
    </rPh>
    <rPh sb="18" eb="20">
      <t>レイワ</t>
    </rPh>
    <rPh sb="21" eb="22">
      <t>ネン</t>
    </rPh>
    <rPh sb="23" eb="24">
      <t>ガツ</t>
    </rPh>
    <rPh sb="25" eb="26">
      <t>ニチ</t>
    </rPh>
    <rPh sb="26" eb="28">
      <t>ゲンザイ</t>
    </rPh>
    <phoneticPr fontId="13"/>
  </si>
  <si>
    <t>（単位  経営体）</t>
    <rPh sb="1" eb="3">
      <t>タンイ</t>
    </rPh>
    <rPh sb="5" eb="8">
      <t>ケイエイタイ</t>
    </rPh>
    <phoneticPr fontId="13"/>
  </si>
  <si>
    <t>経営体数計</t>
    <rPh sb="0" eb="3">
      <t>ケイエイタイ</t>
    </rPh>
    <rPh sb="3" eb="4">
      <t>スウ</t>
    </rPh>
    <rPh sb="4" eb="5">
      <t>ケイ</t>
    </rPh>
    <phoneticPr fontId="13"/>
  </si>
  <si>
    <t>販売なし</t>
    <rPh sb="0" eb="2">
      <t>ハンバイ</t>
    </rPh>
    <phoneticPr fontId="13"/>
  </si>
  <si>
    <t>50万円未満</t>
    <rPh sb="2" eb="4">
      <t>マンエン</t>
    </rPh>
    <rPh sb="4" eb="5">
      <t>ミ</t>
    </rPh>
    <rPh sb="5" eb="6">
      <t>マン</t>
    </rPh>
    <phoneticPr fontId="13"/>
  </si>
  <si>
    <t>50～100</t>
    <phoneticPr fontId="53"/>
  </si>
  <si>
    <t>100～300</t>
    <phoneticPr fontId="53"/>
  </si>
  <si>
    <t>300～500</t>
    <phoneticPr fontId="53"/>
  </si>
  <si>
    <t>500～1,000</t>
    <phoneticPr fontId="53"/>
  </si>
  <si>
    <t>1,000～3,000</t>
    <phoneticPr fontId="53"/>
  </si>
  <si>
    <t>3,000～5,000</t>
    <phoneticPr fontId="53"/>
  </si>
  <si>
    <t>5,000～1億</t>
    <rPh sb="7" eb="8">
      <t>オク</t>
    </rPh>
    <phoneticPr fontId="53"/>
  </si>
  <si>
    <t>1億～2億</t>
    <rPh sb="1" eb="2">
      <t>オク</t>
    </rPh>
    <rPh sb="4" eb="5">
      <t>オク</t>
    </rPh>
    <phoneticPr fontId="13"/>
  </si>
  <si>
    <t>2億～3億</t>
    <rPh sb="4" eb="5">
      <t>オク</t>
    </rPh>
    <phoneticPr fontId="13"/>
  </si>
  <si>
    <t>3億円以上</t>
    <rPh sb="1" eb="3">
      <t>オクエン</t>
    </rPh>
    <rPh sb="3" eb="5">
      <t>イジョウ</t>
    </rPh>
    <phoneticPr fontId="53"/>
  </si>
  <si>
    <t>総数</t>
    <rPh sb="0" eb="2">
      <t>ソウスウ</t>
    </rPh>
    <phoneticPr fontId="3"/>
  </si>
  <si>
    <t>久之浜・大久</t>
    <rPh sb="0" eb="3">
      <t>ヒサノハマ</t>
    </rPh>
    <rPh sb="4" eb="6">
      <t>オオヒサ</t>
    </rPh>
    <phoneticPr fontId="13"/>
  </si>
  <si>
    <t>(注) ｢50～100｣とあるのは､50万円以上100万円未満を指す｡以下同様｡</t>
    <phoneticPr fontId="13"/>
  </si>
  <si>
    <t>資料　「いわき市の農林業」政策企画課</t>
    <rPh sb="0" eb="2">
      <t>シリョウ</t>
    </rPh>
    <rPh sb="7" eb="8">
      <t>シ</t>
    </rPh>
    <rPh sb="9" eb="12">
      <t>ノウリンギョウ</t>
    </rPh>
    <phoneticPr fontId="53"/>
  </si>
  <si>
    <t>66 農産物販売金額1位の部門別経営体数（令和２年２月１日）</t>
    <rPh sb="3" eb="6">
      <t>ノウサンブツ</t>
    </rPh>
    <rPh sb="6" eb="8">
      <t>ハンバイ</t>
    </rPh>
    <rPh sb="8" eb="10">
      <t>キンガク</t>
    </rPh>
    <rPh sb="11" eb="12">
      <t>イ</t>
    </rPh>
    <rPh sb="13" eb="15">
      <t>ブモン</t>
    </rPh>
    <rPh sb="15" eb="16">
      <t>ベツ</t>
    </rPh>
    <rPh sb="16" eb="19">
      <t>ケイエイタイ</t>
    </rPh>
    <rPh sb="19" eb="20">
      <t>スウ</t>
    </rPh>
    <rPh sb="21" eb="23">
      <t>レイワ</t>
    </rPh>
    <rPh sb="24" eb="25">
      <t>ネン</t>
    </rPh>
    <rPh sb="26" eb="27">
      <t>ガツ</t>
    </rPh>
    <rPh sb="28" eb="29">
      <t>ニチ</t>
    </rPh>
    <phoneticPr fontId="13"/>
  </si>
  <si>
    <t>地区</t>
    <rPh sb="0" eb="2">
      <t>チク</t>
    </rPh>
    <phoneticPr fontId="13"/>
  </si>
  <si>
    <t>稲作</t>
    <rPh sb="0" eb="1">
      <t>イネ</t>
    </rPh>
    <rPh sb="1" eb="2">
      <t>サク</t>
    </rPh>
    <phoneticPr fontId="13"/>
  </si>
  <si>
    <t>雑穀・芋類
・豆類</t>
    <rPh sb="0" eb="2">
      <t>ザッコク</t>
    </rPh>
    <rPh sb="3" eb="4">
      <t>イモ</t>
    </rPh>
    <rPh sb="4" eb="5">
      <t>ルイ</t>
    </rPh>
    <rPh sb="7" eb="8">
      <t>マメ</t>
    </rPh>
    <rPh sb="8" eb="9">
      <t>ルイ</t>
    </rPh>
    <phoneticPr fontId="13"/>
  </si>
  <si>
    <t>工芸農作物</t>
    <rPh sb="0" eb="1">
      <t>コウ</t>
    </rPh>
    <rPh sb="1" eb="2">
      <t>ゲイ</t>
    </rPh>
    <rPh sb="2" eb="5">
      <t>ノウサクブツ</t>
    </rPh>
    <phoneticPr fontId="13"/>
  </si>
  <si>
    <t>露地野菜</t>
    <rPh sb="0" eb="1">
      <t>ツユ</t>
    </rPh>
    <rPh sb="1" eb="2">
      <t>チ</t>
    </rPh>
    <rPh sb="2" eb="4">
      <t>ヤサイ</t>
    </rPh>
    <phoneticPr fontId="13"/>
  </si>
  <si>
    <t>施設野菜</t>
    <rPh sb="0" eb="2">
      <t>シセツ</t>
    </rPh>
    <rPh sb="2" eb="4">
      <t>ヤサイ</t>
    </rPh>
    <phoneticPr fontId="13"/>
  </si>
  <si>
    <t>花き類
・花木</t>
    <rPh sb="0" eb="1">
      <t>ハナ</t>
    </rPh>
    <rPh sb="2" eb="3">
      <t>ルイ</t>
    </rPh>
    <rPh sb="5" eb="6">
      <t>ハナ</t>
    </rPh>
    <rPh sb="6" eb="7">
      <t>キ</t>
    </rPh>
    <phoneticPr fontId="13"/>
  </si>
  <si>
    <t>その他
の作物</t>
    <rPh sb="2" eb="3">
      <t>タ</t>
    </rPh>
    <rPh sb="5" eb="7">
      <t>サクモツ</t>
    </rPh>
    <phoneticPr fontId="13"/>
  </si>
  <si>
    <t>酪農</t>
    <rPh sb="0" eb="2">
      <t>ラクノウ</t>
    </rPh>
    <phoneticPr fontId="13"/>
  </si>
  <si>
    <t>肉用牛</t>
    <rPh sb="0" eb="2">
      <t>ニクヨウ</t>
    </rPh>
    <rPh sb="2" eb="3">
      <t>ウシ</t>
    </rPh>
    <phoneticPr fontId="13"/>
  </si>
  <si>
    <t>養豚</t>
    <rPh sb="0" eb="1">
      <t>ヨウ</t>
    </rPh>
    <rPh sb="1" eb="2">
      <t>ブタ</t>
    </rPh>
    <phoneticPr fontId="13"/>
  </si>
  <si>
    <t>養鶏</t>
    <rPh sb="0" eb="2">
      <t>ヨウケイ</t>
    </rPh>
    <phoneticPr fontId="13"/>
  </si>
  <si>
    <t>その他
の畜産</t>
    <rPh sb="2" eb="3">
      <t>タ</t>
    </rPh>
    <rPh sb="5" eb="7">
      <t>チクサン</t>
    </rPh>
    <phoneticPr fontId="13"/>
  </si>
  <si>
    <t>総数</t>
    <phoneticPr fontId="53"/>
  </si>
  <si>
    <t>勿来</t>
    <phoneticPr fontId="53"/>
  </si>
  <si>
    <t>常磐</t>
    <phoneticPr fontId="53"/>
  </si>
  <si>
    <t>内郷</t>
    <phoneticPr fontId="53"/>
  </si>
  <si>
    <t>四倉</t>
    <phoneticPr fontId="53"/>
  </si>
  <si>
    <t>遠野</t>
    <phoneticPr fontId="53"/>
  </si>
  <si>
    <t>小川</t>
    <phoneticPr fontId="53"/>
  </si>
  <si>
    <t>好間</t>
    <phoneticPr fontId="53"/>
  </si>
  <si>
    <t>三和</t>
    <phoneticPr fontId="53"/>
  </si>
  <si>
    <t>田人</t>
    <phoneticPr fontId="53"/>
  </si>
  <si>
    <t>川前</t>
    <phoneticPr fontId="53"/>
  </si>
  <si>
    <t>資料　「いわき市の農林業」政策企画課</t>
  </si>
  <si>
    <t>67　農業産出額</t>
    <rPh sb="3" eb="5">
      <t>ノウギョウ</t>
    </rPh>
    <rPh sb="5" eb="7">
      <t>サンシュツ</t>
    </rPh>
    <rPh sb="7" eb="8">
      <t>ガク</t>
    </rPh>
    <phoneticPr fontId="13"/>
  </si>
  <si>
    <t>（千万円）</t>
    <phoneticPr fontId="53"/>
  </si>
  <si>
    <t>年</t>
    <rPh sb="0" eb="1">
      <t>ネン</t>
    </rPh>
    <phoneticPr fontId="53"/>
  </si>
  <si>
    <t>耕種</t>
    <rPh sb="0" eb="1">
      <t>タガヤ</t>
    </rPh>
    <rPh sb="1" eb="2">
      <t>タネ</t>
    </rPh>
    <phoneticPr fontId="13"/>
  </si>
  <si>
    <t>畜産</t>
    <rPh sb="0" eb="1">
      <t>チク</t>
    </rPh>
    <rPh sb="1" eb="2">
      <t>サン</t>
    </rPh>
    <phoneticPr fontId="13"/>
  </si>
  <si>
    <t>養蚕</t>
    <rPh sb="0" eb="1">
      <t>ヨウ</t>
    </rPh>
    <rPh sb="1" eb="2">
      <t>カイコ</t>
    </rPh>
    <phoneticPr fontId="13"/>
  </si>
  <si>
    <t>加工
農産物</t>
    <rPh sb="0" eb="1">
      <t>カ</t>
    </rPh>
    <rPh sb="1" eb="2">
      <t>タクミ</t>
    </rPh>
    <rPh sb="3" eb="6">
      <t>ノウサンブツ</t>
    </rPh>
    <phoneticPr fontId="13"/>
  </si>
  <si>
    <t>耕種計</t>
    <rPh sb="0" eb="1">
      <t>タガヤ</t>
    </rPh>
    <rPh sb="1" eb="2">
      <t>タネ</t>
    </rPh>
    <rPh sb="2" eb="3">
      <t>ケイ</t>
    </rPh>
    <phoneticPr fontId="13"/>
  </si>
  <si>
    <t>米</t>
    <rPh sb="0" eb="1">
      <t>コメ</t>
    </rPh>
    <phoneticPr fontId="13"/>
  </si>
  <si>
    <t>麦類</t>
    <rPh sb="0" eb="2">
      <t>ムギルイ</t>
    </rPh>
    <phoneticPr fontId="13"/>
  </si>
  <si>
    <t>雑穀・豆類</t>
    <rPh sb="0" eb="2">
      <t>ザッコク</t>
    </rPh>
    <phoneticPr fontId="13"/>
  </si>
  <si>
    <t>野菜</t>
    <rPh sb="0" eb="2">
      <t>ヤサイ</t>
    </rPh>
    <phoneticPr fontId="13"/>
  </si>
  <si>
    <t>果実</t>
    <rPh sb="0" eb="2">
      <t>カジツ</t>
    </rPh>
    <phoneticPr fontId="13"/>
  </si>
  <si>
    <t>花き</t>
    <rPh sb="0" eb="1">
      <t>ハナ</t>
    </rPh>
    <phoneticPr fontId="13"/>
  </si>
  <si>
    <t>工芸作物</t>
    <rPh sb="0" eb="2">
      <t>コウゲイ</t>
    </rPh>
    <rPh sb="2" eb="4">
      <t>サクモツ</t>
    </rPh>
    <phoneticPr fontId="13"/>
  </si>
  <si>
    <t>その他作物</t>
    <rPh sb="2" eb="3">
      <t>タ</t>
    </rPh>
    <phoneticPr fontId="13"/>
  </si>
  <si>
    <t>畜産計</t>
    <rPh sb="0" eb="2">
      <t>チクサン</t>
    </rPh>
    <rPh sb="2" eb="3">
      <t>ケイ</t>
    </rPh>
    <phoneticPr fontId="13"/>
  </si>
  <si>
    <t>肉用牛</t>
  </si>
  <si>
    <t>鶏</t>
    <rPh sb="0" eb="1">
      <t>トリ</t>
    </rPh>
    <phoneticPr fontId="13"/>
  </si>
  <si>
    <t>その他の畜産物</t>
    <rPh sb="2" eb="3">
      <t>タ</t>
    </rPh>
    <phoneticPr fontId="13"/>
  </si>
  <si>
    <t>令和３年</t>
    <rPh sb="0" eb="1">
      <t>レイ</t>
    </rPh>
    <rPh sb="1" eb="2">
      <t>ワ</t>
    </rPh>
    <rPh sb="3" eb="4">
      <t>ネン</t>
    </rPh>
    <phoneticPr fontId="13"/>
  </si>
  <si>
    <t xml:space="preserve">               </t>
    <phoneticPr fontId="3"/>
  </si>
  <si>
    <t>資料　市町村別農業産出額(推計)データベ－ス　（詳細品目別）</t>
    <phoneticPr fontId="13"/>
  </si>
  <si>
    <t>68　削除</t>
    <rPh sb="3" eb="5">
      <t>サクジョ</t>
    </rPh>
    <phoneticPr fontId="53"/>
  </si>
  <si>
    <t>69  林　　業</t>
    <phoneticPr fontId="3"/>
  </si>
  <si>
    <t>　(1) 林野面積</t>
    <phoneticPr fontId="3"/>
  </si>
  <si>
    <t>（単位  ha)</t>
    <rPh sb="1" eb="3">
      <t>タンイ</t>
    </rPh>
    <phoneticPr fontId="3"/>
  </si>
  <si>
    <t>国有林計</t>
    <rPh sb="0" eb="2">
      <t>コクユウ</t>
    </rPh>
    <rPh sb="2" eb="3">
      <t>リン</t>
    </rPh>
    <rPh sb="3" eb="4">
      <t>ケイ</t>
    </rPh>
    <phoneticPr fontId="13"/>
  </si>
  <si>
    <t>林野庁所管</t>
    <rPh sb="0" eb="2">
      <t>リンヤ</t>
    </rPh>
    <rPh sb="2" eb="3">
      <t>チョウ</t>
    </rPh>
    <rPh sb="3" eb="5">
      <t>ショカン</t>
    </rPh>
    <phoneticPr fontId="13"/>
  </si>
  <si>
    <t>官行造林</t>
    <rPh sb="0" eb="1">
      <t>カン</t>
    </rPh>
    <rPh sb="1" eb="2">
      <t>ギョウ</t>
    </rPh>
    <rPh sb="2" eb="4">
      <t>ゾウリン</t>
    </rPh>
    <phoneticPr fontId="13"/>
  </si>
  <si>
    <t>その他官公庁</t>
    <rPh sb="2" eb="3">
      <t>タ</t>
    </rPh>
    <rPh sb="3" eb="6">
      <t>カンコウチョウ</t>
    </rPh>
    <phoneticPr fontId="13"/>
  </si>
  <si>
    <t>民有林計</t>
    <rPh sb="0" eb="3">
      <t>ミンユウリン</t>
    </rPh>
    <phoneticPr fontId="13"/>
  </si>
  <si>
    <t>公有林</t>
    <phoneticPr fontId="13"/>
  </si>
  <si>
    <t>私有林</t>
    <rPh sb="0" eb="1">
      <t>ワタシ</t>
    </rPh>
    <phoneticPr fontId="3"/>
  </si>
  <si>
    <t>森林整備センター</t>
    <rPh sb="0" eb="2">
      <t>シンリン</t>
    </rPh>
    <rPh sb="2" eb="4">
      <t>セイビ</t>
    </rPh>
    <phoneticPr fontId="13"/>
  </si>
  <si>
    <t>県</t>
  </si>
  <si>
    <t>公社</t>
  </si>
  <si>
    <t>市町村</t>
  </si>
  <si>
    <t>財産区</t>
  </si>
  <si>
    <t>会社</t>
  </si>
  <si>
    <t>寺社</t>
    <rPh sb="0" eb="1">
      <t>テラ</t>
    </rPh>
    <rPh sb="1" eb="2">
      <t>シャ</t>
    </rPh>
    <phoneticPr fontId="13"/>
  </si>
  <si>
    <t>慣行共有</t>
    <phoneticPr fontId="13"/>
  </si>
  <si>
    <t>個人・その他</t>
    <phoneticPr fontId="13"/>
  </si>
  <si>
    <t>○国有林のうち林野庁所管・官行造林は、関東森林管理局企画調整室監査係の資料（令和５年４月１日公表）による。</t>
    <rPh sb="1" eb="4">
      <t>コクユウリン</t>
    </rPh>
    <rPh sb="7" eb="10">
      <t>リンヤチョウ</t>
    </rPh>
    <rPh sb="10" eb="12">
      <t>ショカン</t>
    </rPh>
    <rPh sb="13" eb="14">
      <t>カン</t>
    </rPh>
    <rPh sb="14" eb="15">
      <t>コウ</t>
    </rPh>
    <rPh sb="15" eb="17">
      <t>ゾウリン</t>
    </rPh>
    <rPh sb="19" eb="21">
      <t>カントウ</t>
    </rPh>
    <rPh sb="21" eb="23">
      <t>シンリン</t>
    </rPh>
    <rPh sb="23" eb="26">
      <t>カンリキョク</t>
    </rPh>
    <rPh sb="26" eb="28">
      <t>キカク</t>
    </rPh>
    <rPh sb="28" eb="31">
      <t>チョウセイシツ</t>
    </rPh>
    <rPh sb="31" eb="33">
      <t>カンサ</t>
    </rPh>
    <rPh sb="33" eb="34">
      <t>カカリ</t>
    </rPh>
    <rPh sb="35" eb="37">
      <t>シリョウ</t>
    </rPh>
    <rPh sb="38" eb="40">
      <t>レイワ</t>
    </rPh>
    <rPh sb="41" eb="42">
      <t>ネン</t>
    </rPh>
    <rPh sb="42" eb="43">
      <t>ヘイネン</t>
    </rPh>
    <rPh sb="43" eb="44">
      <t>ガツ</t>
    </rPh>
    <rPh sb="45" eb="46">
      <t>ニチ</t>
    </rPh>
    <rPh sb="46" eb="48">
      <t>コウヒョウ</t>
    </rPh>
    <phoneticPr fontId="13"/>
  </si>
  <si>
    <r>
      <t xml:space="preserve">     資料</t>
    </r>
    <r>
      <rPr>
        <sz val="11"/>
        <color indexed="10"/>
        <rFont val="BIZ UDゴシック"/>
        <family val="3"/>
        <charset val="128"/>
      </rPr>
      <t>　</t>
    </r>
    <r>
      <rPr>
        <sz val="11"/>
        <rFont val="BIZ UDゴシック"/>
        <family val="3"/>
        <charset val="128"/>
      </rPr>
      <t>令和６年福島県森林・林業統計書</t>
    </r>
    <rPh sb="5" eb="7">
      <t>シリョウ</t>
    </rPh>
    <rPh sb="8" eb="10">
      <t>レイワ</t>
    </rPh>
    <rPh sb="11" eb="12">
      <t>ネン</t>
    </rPh>
    <rPh sb="12" eb="15">
      <t>フクシマケン</t>
    </rPh>
    <rPh sb="15" eb="17">
      <t>シンリン</t>
    </rPh>
    <rPh sb="18" eb="20">
      <t>リンギョウ</t>
    </rPh>
    <rPh sb="20" eb="23">
      <t>トウケイショ</t>
    </rPh>
    <phoneticPr fontId="3"/>
  </si>
  <si>
    <t>　その他官庁所管は、2020年農林業センサスによる。</t>
    <rPh sb="3" eb="4">
      <t>タ</t>
    </rPh>
    <rPh sb="4" eb="6">
      <t>カンチョウ</t>
    </rPh>
    <rPh sb="6" eb="8">
      <t>ショカン</t>
    </rPh>
    <rPh sb="14" eb="15">
      <t>ネン</t>
    </rPh>
    <rPh sb="15" eb="18">
      <t>ノウリンギョウ</t>
    </rPh>
    <phoneticPr fontId="13"/>
  </si>
  <si>
    <t>○民有林については、森林計画編成調査(令和４年度）の森林資源構成表による。</t>
    <rPh sb="1" eb="4">
      <t>ミンユウリン</t>
    </rPh>
    <rPh sb="10" eb="12">
      <t>シンリン</t>
    </rPh>
    <rPh sb="12" eb="14">
      <t>ケイカク</t>
    </rPh>
    <rPh sb="14" eb="16">
      <t>ヘンセイ</t>
    </rPh>
    <rPh sb="16" eb="18">
      <t>チョウサ</t>
    </rPh>
    <rPh sb="19" eb="21">
      <t>レイワ</t>
    </rPh>
    <rPh sb="22" eb="23">
      <t>ネン</t>
    </rPh>
    <rPh sb="23" eb="24">
      <t>ド</t>
    </rPh>
    <rPh sb="24" eb="26">
      <t>ヘイネンド</t>
    </rPh>
    <rPh sb="26" eb="28">
      <t>シンリン</t>
    </rPh>
    <rPh sb="28" eb="30">
      <t>シゲン</t>
    </rPh>
    <rPh sb="30" eb="32">
      <t>コウセイ</t>
    </rPh>
    <rPh sb="32" eb="33">
      <t>ヒョウ</t>
    </rPh>
    <phoneticPr fontId="3"/>
  </si>
  <si>
    <t>○各項目について四捨五入したため、総数と必ずしも一致しない。</t>
    <rPh sb="1" eb="4">
      <t>カクコウモク</t>
    </rPh>
    <rPh sb="8" eb="12">
      <t>シシャゴニュウ</t>
    </rPh>
    <rPh sb="17" eb="19">
      <t>ソウスウ</t>
    </rPh>
    <rPh sb="20" eb="21">
      <t>カナラ</t>
    </rPh>
    <rPh sb="24" eb="26">
      <t>イッチ</t>
    </rPh>
    <phoneticPr fontId="3"/>
  </si>
  <si>
    <t>　(2)　保有山林面積規模別経営体数　（各年２月１日現在）</t>
    <rPh sb="5" eb="7">
      <t>ホユウ</t>
    </rPh>
    <rPh sb="7" eb="9">
      <t>サンリン</t>
    </rPh>
    <rPh sb="9" eb="11">
      <t>メンセキ</t>
    </rPh>
    <rPh sb="11" eb="13">
      <t>キボ</t>
    </rPh>
    <rPh sb="13" eb="14">
      <t>ベツ</t>
    </rPh>
    <rPh sb="14" eb="17">
      <t>ケイエイタイ</t>
    </rPh>
    <rPh sb="17" eb="18">
      <t>カズ</t>
    </rPh>
    <rPh sb="20" eb="22">
      <t>カクネン</t>
    </rPh>
    <rPh sb="23" eb="24">
      <t>ガツ</t>
    </rPh>
    <rPh sb="25" eb="26">
      <t>ニチ</t>
    </rPh>
    <rPh sb="26" eb="28">
      <t>ゲンザイ</t>
    </rPh>
    <phoneticPr fontId="3"/>
  </si>
  <si>
    <t>年・地区</t>
    <rPh sb="0" eb="1">
      <t>ネン</t>
    </rPh>
    <rPh sb="2" eb="4">
      <t>チク</t>
    </rPh>
    <phoneticPr fontId="13"/>
  </si>
  <si>
    <t>林業経営体数</t>
    <rPh sb="0" eb="2">
      <t>リンギョウ</t>
    </rPh>
    <rPh sb="2" eb="5">
      <t>ケイエイタイ</t>
    </rPh>
    <rPh sb="5" eb="6">
      <t>スウ</t>
    </rPh>
    <phoneticPr fontId="13"/>
  </si>
  <si>
    <t>保有山林なし</t>
    <rPh sb="0" eb="2">
      <t>ホユウ</t>
    </rPh>
    <rPh sb="2" eb="4">
      <t>サンリン</t>
    </rPh>
    <phoneticPr fontId="13"/>
  </si>
  <si>
    <t>3ha
未満</t>
    <rPh sb="4" eb="6">
      <t>ミマン</t>
    </rPh>
    <phoneticPr fontId="13"/>
  </si>
  <si>
    <t>3～5
ha</t>
    <phoneticPr fontId="13"/>
  </si>
  <si>
    <t>5～10
ha</t>
    <phoneticPr fontId="13"/>
  </si>
  <si>
    <t>10～20
ha</t>
    <phoneticPr fontId="13"/>
  </si>
  <si>
    <t>20～50
ha</t>
    <phoneticPr fontId="13"/>
  </si>
  <si>
    <t>50～100
ha</t>
    <phoneticPr fontId="13"/>
  </si>
  <si>
    <t>100ha以上</t>
    <rPh sb="5" eb="7">
      <t>イジョウ</t>
    </rPh>
    <phoneticPr fontId="13"/>
  </si>
  <si>
    <t>平成27年</t>
    <rPh sb="0" eb="2">
      <t>ヘイセイ</t>
    </rPh>
    <rPh sb="4" eb="5">
      <t>ネン</t>
    </rPh>
    <phoneticPr fontId="3"/>
  </si>
  <si>
    <t>平市</t>
  </si>
  <si>
    <t>飯野村</t>
  </si>
  <si>
    <t>神谷村</t>
  </si>
  <si>
    <t>草野村</t>
  </si>
  <si>
    <t>夏井村</t>
  </si>
  <si>
    <t>高久村</t>
  </si>
  <si>
    <t>豊間町</t>
  </si>
  <si>
    <t>赤井村</t>
  </si>
  <si>
    <t>小名浜町</t>
  </si>
  <si>
    <t>江名町</t>
  </si>
  <si>
    <t>泉村</t>
  </si>
  <si>
    <t>渡辺村</t>
  </si>
  <si>
    <t>鹿島村</t>
  </si>
  <si>
    <t>山田村</t>
  </si>
  <si>
    <t>川部村</t>
  </si>
  <si>
    <t>湯本町</t>
  </si>
  <si>
    <t>磐崎村</t>
  </si>
  <si>
    <t>内郷町</t>
  </si>
  <si>
    <t>箕輪村</t>
  </si>
  <si>
    <t>大浦村</t>
  </si>
  <si>
    <t>大野村</t>
  </si>
  <si>
    <t>上遠野村</t>
  </si>
  <si>
    <t>入遠野村</t>
  </si>
  <si>
    <t>上小川村</t>
  </si>
  <si>
    <t>下小川村</t>
  </si>
  <si>
    <t>好間村</t>
  </si>
  <si>
    <t>永戸村</t>
  </si>
  <si>
    <t>沢渡村</t>
  </si>
  <si>
    <t>三阪村</t>
  </si>
  <si>
    <t>田人村</t>
  </si>
  <si>
    <t>川前村</t>
  </si>
  <si>
    <t>久之浜町</t>
    <rPh sb="1" eb="2">
      <t>ノ</t>
    </rPh>
    <phoneticPr fontId="3"/>
  </si>
  <si>
    <t>大久村</t>
  </si>
  <si>
    <t>（注）・保有面積については、各項目について四捨五入したため総数と必ずしも一致しない。</t>
    <phoneticPr fontId="53"/>
  </si>
  <si>
    <t xml:space="preserve">  資料「いわき市の農林業」政策企画課</t>
    <phoneticPr fontId="53"/>
  </si>
  <si>
    <t>　(3) 主要林産物生産量</t>
    <phoneticPr fontId="13"/>
  </si>
  <si>
    <t>令和２年度</t>
    <rPh sb="0" eb="2">
      <t>レイワ</t>
    </rPh>
    <rPh sb="3" eb="5">
      <t>ネンド</t>
    </rPh>
    <rPh sb="4" eb="5">
      <t>ド</t>
    </rPh>
    <phoneticPr fontId="13"/>
  </si>
  <si>
    <t>３年度</t>
    <rPh sb="1" eb="3">
      <t>ネンド</t>
    </rPh>
    <phoneticPr fontId="3"/>
  </si>
  <si>
    <t>３年度</t>
    <rPh sb="1" eb="3">
      <t>ネンド</t>
    </rPh>
    <phoneticPr fontId="13"/>
  </si>
  <si>
    <t>４年度</t>
    <rPh sb="1" eb="3">
      <t>ネンド</t>
    </rPh>
    <phoneticPr fontId="3"/>
  </si>
  <si>
    <t>４年度</t>
    <rPh sb="1" eb="3">
      <t>ネンド</t>
    </rPh>
    <phoneticPr fontId="13"/>
  </si>
  <si>
    <t>５年度</t>
    <rPh sb="1" eb="3">
      <t>ネンド</t>
    </rPh>
    <phoneticPr fontId="3"/>
  </si>
  <si>
    <t>５年度</t>
    <rPh sb="1" eb="3">
      <t>ネンド</t>
    </rPh>
    <phoneticPr fontId="13"/>
  </si>
  <si>
    <t>６年度</t>
    <rPh sb="1" eb="3">
      <t>ネンド</t>
    </rPh>
    <phoneticPr fontId="13"/>
  </si>
  <si>
    <t>第一次産業</t>
    <rPh sb="0" eb="1">
      <t>ダイ</t>
    </rPh>
    <rPh sb="1" eb="2">
      <t>１</t>
    </rPh>
    <rPh sb="2" eb="3">
      <t>ジ</t>
    </rPh>
    <rPh sb="3" eb="4">
      <t>サン</t>
    </rPh>
    <rPh sb="4" eb="5">
      <t>ギョウ</t>
    </rPh>
    <phoneticPr fontId="13"/>
  </si>
  <si>
    <t>素材</t>
    <rPh sb="0" eb="2">
      <t>ソザイ</t>
    </rPh>
    <phoneticPr fontId="13"/>
  </si>
  <si>
    <t>生産量(千㎥)</t>
  </si>
  <si>
    <t>木炭</t>
    <rPh sb="0" eb="2">
      <t>モクタン</t>
    </rPh>
    <phoneticPr fontId="13"/>
  </si>
  <si>
    <t>生産量(ｔ)</t>
  </si>
  <si>
    <t>まき</t>
    <phoneticPr fontId="13"/>
  </si>
  <si>
    <t>生産量(層積㎥)</t>
  </si>
  <si>
    <t>樹苗</t>
    <rPh sb="0" eb="1">
      <t>キ</t>
    </rPh>
    <rPh sb="1" eb="2">
      <t>ナエ</t>
    </rPh>
    <phoneticPr fontId="13"/>
  </si>
  <si>
    <t>生産量(千本)</t>
  </si>
  <si>
    <t>生しいたけ</t>
    <rPh sb="0" eb="1">
      <t>ナマ</t>
    </rPh>
    <phoneticPr fontId="13"/>
  </si>
  <si>
    <t>乾しいたけ</t>
    <rPh sb="0" eb="1">
      <t>イヌイ</t>
    </rPh>
    <phoneticPr fontId="13"/>
  </si>
  <si>
    <t>生産量(kg)</t>
  </si>
  <si>
    <t>なめこ</t>
    <phoneticPr fontId="13"/>
  </si>
  <si>
    <t>第二次産業</t>
    <rPh sb="0" eb="1">
      <t>ダイ</t>
    </rPh>
    <rPh sb="1" eb="2">
      <t>ニ</t>
    </rPh>
    <rPh sb="2" eb="3">
      <t>ジ</t>
    </rPh>
    <rPh sb="3" eb="5">
      <t>サンギョウ</t>
    </rPh>
    <phoneticPr fontId="13"/>
  </si>
  <si>
    <t>製材品</t>
    <rPh sb="0" eb="2">
      <t>セイザイ</t>
    </rPh>
    <rPh sb="2" eb="3">
      <t>ヒン</t>
    </rPh>
    <phoneticPr fontId="13"/>
  </si>
  <si>
    <t>生産量(千㎥)</t>
    <rPh sb="4" eb="5">
      <t>セン</t>
    </rPh>
    <phoneticPr fontId="13"/>
  </si>
  <si>
    <t>チップ</t>
    <phoneticPr fontId="13"/>
  </si>
  <si>
    <t>生産量(㎥)</t>
  </si>
  <si>
    <t>資料　「特用林産関係統計書」「木材需給と木材工業の現況」「福島県森林・林業統計書」</t>
    <phoneticPr fontId="53"/>
  </si>
  <si>
    <t>(注)樹苗は年度集計。その他は暦年集計。</t>
    <phoneticPr fontId="53"/>
  </si>
  <si>
    <t>５　水産</t>
    <rPh sb="2" eb="4">
      <t>スイサン</t>
    </rPh>
    <phoneticPr fontId="2"/>
  </si>
  <si>
    <t>漁船数</t>
  </si>
  <si>
    <t>71⑴</t>
    <phoneticPr fontId="53"/>
  </si>
  <si>
    <t>漁業経営体数　(1)経営組織別漁業経営体数</t>
    <phoneticPr fontId="53"/>
  </si>
  <si>
    <t>71⑵</t>
    <phoneticPr fontId="53"/>
  </si>
  <si>
    <t>漁業経営体数　(2)削除</t>
    <phoneticPr fontId="53"/>
  </si>
  <si>
    <t>72⑴</t>
    <phoneticPr fontId="53"/>
  </si>
  <si>
    <t>漁業就業者状況　(1)自営・雇われ別漁業就業者数及び沿岸、沖合・遠洋別漁業就業者数</t>
    <phoneticPr fontId="53"/>
  </si>
  <si>
    <t>72⑵</t>
    <phoneticPr fontId="53"/>
  </si>
  <si>
    <t>漁業就業者状況　(2)性別・年齢別15歳以上の漁業就業者数</t>
    <phoneticPr fontId="53"/>
  </si>
  <si>
    <t>漁業地区別漁業経営体数</t>
  </si>
  <si>
    <t>74⑴</t>
    <phoneticPr fontId="53"/>
  </si>
  <si>
    <t>漁協別許可漁業等の隻数　(1)漁種別・漁協別許可漁業等（福島県知事許可）</t>
    <phoneticPr fontId="53"/>
  </si>
  <si>
    <t>74⑵</t>
    <phoneticPr fontId="53"/>
  </si>
  <si>
    <t>75⑴</t>
    <phoneticPr fontId="53"/>
  </si>
  <si>
    <t>漁獲高　(1)魚種別</t>
    <phoneticPr fontId="53"/>
  </si>
  <si>
    <t>75⑵</t>
    <phoneticPr fontId="53"/>
  </si>
  <si>
    <t>漁獲高　(2)漁港別</t>
    <phoneticPr fontId="53"/>
  </si>
  <si>
    <t>75⑶</t>
    <phoneticPr fontId="53"/>
  </si>
  <si>
    <t>漁獲高　(3)漁業種類別</t>
    <phoneticPr fontId="53"/>
  </si>
  <si>
    <t>小名浜魚市場の状況</t>
  </si>
  <si>
    <t>70　漁船数　(各年12月31日現在）</t>
    <rPh sb="3" eb="5">
      <t>ギョセン</t>
    </rPh>
    <rPh sb="5" eb="6">
      <t>スウ</t>
    </rPh>
    <rPh sb="8" eb="10">
      <t>カクトシ</t>
    </rPh>
    <rPh sb="12" eb="13">
      <t>ガツ</t>
    </rPh>
    <rPh sb="15" eb="16">
      <t>ニチ</t>
    </rPh>
    <rPh sb="16" eb="18">
      <t>ゲンザイ</t>
    </rPh>
    <phoneticPr fontId="13"/>
  </si>
  <si>
    <t>（単位　隻、トン）</t>
    <phoneticPr fontId="53"/>
  </si>
  <si>
    <t>年・漁業協同組合</t>
  </si>
  <si>
    <t>無動力船</t>
  </si>
  <si>
    <t>動力船</t>
  </si>
  <si>
    <t>動力船の内訳</t>
    <rPh sb="0" eb="1">
      <t>ドウ</t>
    </rPh>
    <rPh sb="1" eb="2">
      <t>リョク</t>
    </rPh>
    <rPh sb="2" eb="3">
      <t>セン</t>
    </rPh>
    <rPh sb="4" eb="5">
      <t>ウチ</t>
    </rPh>
    <rPh sb="5" eb="6">
      <t>ヤク</t>
    </rPh>
    <phoneticPr fontId="13"/>
  </si>
  <si>
    <t>３級船</t>
    <rPh sb="2" eb="3">
      <t>セン</t>
    </rPh>
    <phoneticPr fontId="13"/>
  </si>
  <si>
    <t>２級船</t>
    <phoneticPr fontId="53"/>
  </si>
  <si>
    <t>１級船</t>
    <phoneticPr fontId="53"/>
  </si>
  <si>
    <t>隻数</t>
  </si>
  <si>
    <t>総トン数</t>
  </si>
  <si>
    <t>馬力数</t>
  </si>
  <si>
    <t>0～0.9ﾄﾝ</t>
  </si>
  <si>
    <t>1～2.9</t>
  </si>
  <si>
    <t>3～4.9</t>
  </si>
  <si>
    <t>5～9.9</t>
  </si>
  <si>
    <t>10～14.9</t>
  </si>
  <si>
    <t>15～29.9</t>
  </si>
  <si>
    <t>30～49.9</t>
  </si>
  <si>
    <t>50～99.9</t>
  </si>
  <si>
    <t>100～199.9</t>
  </si>
  <si>
    <t>200～499.9</t>
    <phoneticPr fontId="3"/>
  </si>
  <si>
    <t>令和元年</t>
    <rPh sb="0" eb="2">
      <t>レイワ</t>
    </rPh>
    <rPh sb="2" eb="4">
      <t>ガンネン</t>
    </rPh>
    <phoneticPr fontId="13"/>
  </si>
  <si>
    <t>いわき市（勿来）</t>
    <rPh sb="3" eb="4">
      <t>シ</t>
    </rPh>
    <rPh sb="5" eb="6">
      <t>モチ</t>
    </rPh>
    <rPh sb="6" eb="7">
      <t>キ</t>
    </rPh>
    <phoneticPr fontId="3"/>
  </si>
  <si>
    <t>いわき市（小浜）</t>
    <rPh sb="3" eb="4">
      <t>シ</t>
    </rPh>
    <rPh sb="5" eb="6">
      <t>ショウ</t>
    </rPh>
    <rPh sb="6" eb="7">
      <t>ハマ</t>
    </rPh>
    <phoneticPr fontId="3"/>
  </si>
  <si>
    <t>小名浜底曳</t>
    <rPh sb="0" eb="3">
      <t>オナハマ</t>
    </rPh>
    <rPh sb="3" eb="4">
      <t>ソコ</t>
    </rPh>
    <rPh sb="4" eb="5">
      <t>ヒキ</t>
    </rPh>
    <phoneticPr fontId="3"/>
  </si>
  <si>
    <t>県旋網</t>
    <rPh sb="0" eb="1">
      <t>ケン</t>
    </rPh>
    <rPh sb="1" eb="3">
      <t>マキアミ</t>
    </rPh>
    <phoneticPr fontId="13"/>
  </si>
  <si>
    <t>中之作</t>
    <rPh sb="0" eb="3">
      <t>ナカノサク</t>
    </rPh>
    <phoneticPr fontId="13"/>
  </si>
  <si>
    <t>県鰹鮪</t>
    <rPh sb="0" eb="1">
      <t>ケン</t>
    </rPh>
    <rPh sb="1" eb="2">
      <t>カツオ</t>
    </rPh>
    <rPh sb="2" eb="3">
      <t>マグロ</t>
    </rPh>
    <phoneticPr fontId="13"/>
  </si>
  <si>
    <t>江名</t>
    <rPh sb="0" eb="1">
      <t>エ</t>
    </rPh>
    <rPh sb="1" eb="2">
      <t>ナ</t>
    </rPh>
    <phoneticPr fontId="13"/>
  </si>
  <si>
    <t>いわき市（江名町）</t>
    <rPh sb="3" eb="4">
      <t>シ</t>
    </rPh>
    <rPh sb="5" eb="7">
      <t>エナ</t>
    </rPh>
    <rPh sb="7" eb="8">
      <t>マチ</t>
    </rPh>
    <phoneticPr fontId="3"/>
  </si>
  <si>
    <t>いわき市（豊間）</t>
    <rPh sb="3" eb="4">
      <t>シ</t>
    </rPh>
    <phoneticPr fontId="3"/>
  </si>
  <si>
    <t>いわき市（沼之内）</t>
    <rPh sb="3" eb="4">
      <t>シ</t>
    </rPh>
    <phoneticPr fontId="3"/>
  </si>
  <si>
    <t>いわき市（四倉）</t>
    <rPh sb="3" eb="4">
      <t>シ</t>
    </rPh>
    <phoneticPr fontId="3"/>
  </si>
  <si>
    <t>いわき市（久之浜）</t>
    <rPh sb="3" eb="4">
      <t>シ</t>
    </rPh>
    <phoneticPr fontId="3"/>
  </si>
  <si>
    <t>資料  福島県水産事務所</t>
    <phoneticPr fontId="53"/>
  </si>
  <si>
    <t>71　漁業経営体数　(各年11月１日現在）</t>
    <rPh sb="3" eb="5">
      <t>ギョギョウ</t>
    </rPh>
    <rPh sb="5" eb="8">
      <t>ケイエイタイ</t>
    </rPh>
    <rPh sb="8" eb="9">
      <t>カズ</t>
    </rPh>
    <rPh sb="11" eb="13">
      <t>カクトシ</t>
    </rPh>
    <rPh sb="15" eb="16">
      <t>ガツ</t>
    </rPh>
    <rPh sb="17" eb="18">
      <t>ニチ</t>
    </rPh>
    <rPh sb="18" eb="20">
      <t>ゲンザイ</t>
    </rPh>
    <phoneticPr fontId="13"/>
  </si>
  <si>
    <t xml:space="preserve">  (1) 経営組織別漁業経営体数</t>
    <phoneticPr fontId="13"/>
  </si>
  <si>
    <t>漁業地区</t>
    <rPh sb="0" eb="1">
      <t>リョウ</t>
    </rPh>
    <rPh sb="1" eb="2">
      <t>ギョウ</t>
    </rPh>
    <rPh sb="2" eb="3">
      <t>チ</t>
    </rPh>
    <rPh sb="3" eb="4">
      <t>ク</t>
    </rPh>
    <phoneticPr fontId="13"/>
  </si>
  <si>
    <t>個人</t>
    <rPh sb="0" eb="1">
      <t>コ</t>
    </rPh>
    <rPh sb="1" eb="2">
      <t>ヒト</t>
    </rPh>
    <phoneticPr fontId="13"/>
  </si>
  <si>
    <t>会社</t>
    <rPh sb="0" eb="1">
      <t>カイ</t>
    </rPh>
    <rPh sb="1" eb="2">
      <t>シャ</t>
    </rPh>
    <phoneticPr fontId="13"/>
  </si>
  <si>
    <t>漁業協同組合</t>
    <rPh sb="0" eb="2">
      <t>ギョギョウ</t>
    </rPh>
    <rPh sb="2" eb="4">
      <t>キョウドウ</t>
    </rPh>
    <rPh sb="4" eb="6">
      <t>クミアイ</t>
    </rPh>
    <phoneticPr fontId="13"/>
  </si>
  <si>
    <t>漁業生産組合</t>
    <rPh sb="0" eb="2">
      <t>ギョギョウ</t>
    </rPh>
    <rPh sb="2" eb="4">
      <t>セイサン</t>
    </rPh>
    <rPh sb="4" eb="6">
      <t>クミアイ</t>
    </rPh>
    <phoneticPr fontId="13"/>
  </si>
  <si>
    <t>共同経営</t>
    <rPh sb="0" eb="1">
      <t>トモ</t>
    </rPh>
    <rPh sb="1" eb="2">
      <t>ドウ</t>
    </rPh>
    <rPh sb="2" eb="3">
      <t>キョウ</t>
    </rPh>
    <rPh sb="3" eb="4">
      <t>エイ</t>
    </rPh>
    <phoneticPr fontId="13"/>
  </si>
  <si>
    <t>官公庁学校試験場</t>
    <rPh sb="0" eb="3">
      <t>カンコウチョウ</t>
    </rPh>
    <rPh sb="3" eb="5">
      <t>ガッコウ</t>
    </rPh>
    <rPh sb="5" eb="7">
      <t>シケン</t>
    </rPh>
    <rPh sb="7" eb="8">
      <t>ジョウ</t>
    </rPh>
    <phoneticPr fontId="13"/>
  </si>
  <si>
    <t>専業</t>
    <rPh sb="0" eb="1">
      <t>セン</t>
    </rPh>
    <rPh sb="1" eb="2">
      <t>ギョウ</t>
    </rPh>
    <phoneticPr fontId="13"/>
  </si>
  <si>
    <t>兼業</t>
    <rPh sb="0" eb="1">
      <t>ケン</t>
    </rPh>
    <rPh sb="1" eb="2">
      <t>ギョウ</t>
    </rPh>
    <phoneticPr fontId="13"/>
  </si>
  <si>
    <t>漁業が主</t>
    <rPh sb="0" eb="2">
      <t>ギョギョウ</t>
    </rPh>
    <rPh sb="3" eb="4">
      <t>オモ</t>
    </rPh>
    <phoneticPr fontId="13"/>
  </si>
  <si>
    <t>漁業が従</t>
    <rPh sb="0" eb="2">
      <t>ギョギョウ</t>
    </rPh>
    <rPh sb="3" eb="4">
      <t>ジュウ</t>
    </rPh>
    <phoneticPr fontId="13"/>
  </si>
  <si>
    <t>平成30年</t>
    <rPh sb="0" eb="2">
      <t>ヘイセイ</t>
    </rPh>
    <rPh sb="4" eb="5">
      <t>ネン</t>
    </rPh>
    <phoneticPr fontId="3"/>
  </si>
  <si>
    <t>令和５年</t>
    <rPh sb="0" eb="2">
      <t>レイワ</t>
    </rPh>
    <rPh sb="3" eb="4">
      <t>ネン</t>
    </rPh>
    <phoneticPr fontId="3"/>
  </si>
  <si>
    <t>沼ノ内</t>
  </si>
  <si>
    <t>豊間</t>
  </si>
  <si>
    <t>小浜</t>
  </si>
  <si>
    <t>（注）・福島第一原発事故の影響による操業自粛のため、一部の法人のみ調査対象となっている。</t>
    <rPh sb="1" eb="2">
      <t>チュウ</t>
    </rPh>
    <rPh sb="4" eb="6">
      <t>フクシマ</t>
    </rPh>
    <rPh sb="6" eb="8">
      <t>ダイイチ</t>
    </rPh>
    <rPh sb="8" eb="10">
      <t>ゲンパツ</t>
    </rPh>
    <rPh sb="10" eb="12">
      <t>ジコ</t>
    </rPh>
    <rPh sb="13" eb="15">
      <t>エイキョウ</t>
    </rPh>
    <rPh sb="18" eb="20">
      <t>ソウギョウ</t>
    </rPh>
    <rPh sb="20" eb="22">
      <t>ジシュク</t>
    </rPh>
    <rPh sb="26" eb="28">
      <t>イチブ</t>
    </rPh>
    <rPh sb="29" eb="31">
      <t>ホウジン</t>
    </rPh>
    <rPh sb="33" eb="35">
      <t>チョウサ</t>
    </rPh>
    <rPh sb="35" eb="37">
      <t>タイショウ</t>
    </rPh>
    <phoneticPr fontId="13"/>
  </si>
  <si>
    <t xml:space="preserve"> 資料  ｢いわき市の漁業」政策企画課</t>
    <phoneticPr fontId="53"/>
  </si>
  <si>
    <t>　　　・内陸は、調査対象より除外してある。</t>
    <rPh sb="4" eb="6">
      <t>ナイリク</t>
    </rPh>
    <rPh sb="8" eb="10">
      <t>チョウサ</t>
    </rPh>
    <rPh sb="10" eb="12">
      <t>タイショウ</t>
    </rPh>
    <rPh sb="14" eb="16">
      <t>ジョガイ</t>
    </rPh>
    <phoneticPr fontId="13"/>
  </si>
  <si>
    <t xml:space="preserve">  (2) 削除</t>
    <rPh sb="6" eb="8">
      <t>サクジョ</t>
    </rPh>
    <phoneticPr fontId="13"/>
  </si>
  <si>
    <t>72  漁業就業者状況（各年11月１日現在）</t>
    <rPh sb="12" eb="13">
      <t>カク</t>
    </rPh>
    <rPh sb="13" eb="14">
      <t>ネン</t>
    </rPh>
    <phoneticPr fontId="3"/>
  </si>
  <si>
    <t xml:space="preserve"> (1) 自営・雇われ別漁業就業者数及び沿岸、沖合・遠洋別漁業就業者数</t>
    <rPh sb="20" eb="22">
      <t>エンガン</t>
    </rPh>
    <phoneticPr fontId="3"/>
  </si>
  <si>
    <t>（単位　人）</t>
    <phoneticPr fontId="53"/>
  </si>
  <si>
    <t>漁業地区</t>
  </si>
  <si>
    <t>自営のみ</t>
  </si>
  <si>
    <t>漁業従事
役員</t>
    <rPh sb="0" eb="2">
      <t>ギョギョウ</t>
    </rPh>
    <rPh sb="2" eb="4">
      <t>ジュウジ</t>
    </rPh>
    <rPh sb="5" eb="7">
      <t>ヤクイン</t>
    </rPh>
    <phoneticPr fontId="13"/>
  </si>
  <si>
    <t>雇われのみ</t>
    <rPh sb="0" eb="1">
      <t>ヤト</t>
    </rPh>
    <phoneticPr fontId="13"/>
  </si>
  <si>
    <t>沿岸漁業
就業者</t>
    <rPh sb="0" eb="2">
      <t>エンガン</t>
    </rPh>
    <rPh sb="2" eb="4">
      <t>ギョギョウ</t>
    </rPh>
    <rPh sb="5" eb="6">
      <t>ジュ</t>
    </rPh>
    <rPh sb="6" eb="7">
      <t>ギョウ</t>
    </rPh>
    <rPh sb="7" eb="8">
      <t>モノ</t>
    </rPh>
    <phoneticPr fontId="13"/>
  </si>
  <si>
    <t>沖合遠洋
漁業就業者</t>
    <rPh sb="0" eb="2">
      <t>オキア</t>
    </rPh>
    <rPh sb="2" eb="4">
      <t>エンヨウ</t>
    </rPh>
    <phoneticPr fontId="13"/>
  </si>
  <si>
    <t>…</t>
    <phoneticPr fontId="13"/>
  </si>
  <si>
    <t>久 之 浜</t>
  </si>
  <si>
    <t>四    倉</t>
  </si>
  <si>
    <t>沼 之 内</t>
    <rPh sb="2" eb="3">
      <t>ノ</t>
    </rPh>
    <phoneticPr fontId="13"/>
  </si>
  <si>
    <t>豊    間</t>
  </si>
  <si>
    <t>江    名</t>
  </si>
  <si>
    <t>中 之 作</t>
  </si>
  <si>
    <t>小 名 浜</t>
  </si>
  <si>
    <t>小    浜</t>
  </si>
  <si>
    <t>勿    来</t>
  </si>
  <si>
    <t>(注) 沿岸、沖合・遠洋漁業就業者数は、個人経営体出身で</t>
    <rPh sb="4" eb="6">
      <t>エンガン</t>
    </rPh>
    <rPh sb="7" eb="9">
      <t>オキアイ</t>
    </rPh>
    <rPh sb="10" eb="12">
      <t>エンヨウ</t>
    </rPh>
    <rPh sb="12" eb="14">
      <t>ギョギョウ</t>
    </rPh>
    <rPh sb="14" eb="17">
      <t>シュウギョウシャ</t>
    </rPh>
    <rPh sb="17" eb="18">
      <t>スウ</t>
    </rPh>
    <rPh sb="20" eb="25">
      <t>コジンケイエイタイ</t>
    </rPh>
    <rPh sb="25" eb="27">
      <t>シュッシン</t>
    </rPh>
    <phoneticPr fontId="13"/>
  </si>
  <si>
    <t>資料 　「いわき市の漁業」政策企画課</t>
    <phoneticPr fontId="53"/>
  </si>
  <si>
    <t>　　 自家漁業のみの就業者数となっている。</t>
    <rPh sb="10" eb="13">
      <t>シュウギョウシャ</t>
    </rPh>
    <rPh sb="13" eb="14">
      <t>スウ</t>
    </rPh>
    <phoneticPr fontId="13"/>
  </si>
  <si>
    <t xml:space="preserve"> (2) 性別・年齢別15歳以上の漁業就業者数</t>
    <phoneticPr fontId="3"/>
  </si>
  <si>
    <t>資料 　「いわき市の漁業」政策企画課</t>
  </si>
  <si>
    <t>73  漁業地区別漁業経営体数（漁業経営体調査による）</t>
    <phoneticPr fontId="3"/>
  </si>
  <si>
    <t>（単位　経営体）</t>
  </si>
  <si>
    <t>勿 来</t>
    <rPh sb="0" eb="1">
      <t>ブツ</t>
    </rPh>
    <rPh sb="2" eb="3">
      <t>キ</t>
    </rPh>
    <phoneticPr fontId="13"/>
  </si>
  <si>
    <t xml:space="preserve"> 小 浜</t>
    <rPh sb="1" eb="2">
      <t>ショウ</t>
    </rPh>
    <rPh sb="3" eb="4">
      <t>ハマ</t>
    </rPh>
    <phoneticPr fontId="13"/>
  </si>
  <si>
    <t>小名浜</t>
    <rPh sb="0" eb="3">
      <t>オナハマ</t>
    </rPh>
    <phoneticPr fontId="3"/>
  </si>
  <si>
    <t>中之作</t>
    <rPh sb="0" eb="1">
      <t>ナカ</t>
    </rPh>
    <rPh sb="1" eb="2">
      <t>コレ</t>
    </rPh>
    <rPh sb="2" eb="3">
      <t>サク</t>
    </rPh>
    <phoneticPr fontId="13"/>
  </si>
  <si>
    <t>江 名</t>
    <rPh sb="0" eb="1">
      <t>エ</t>
    </rPh>
    <rPh sb="2" eb="3">
      <t>メイ</t>
    </rPh>
    <phoneticPr fontId="13"/>
  </si>
  <si>
    <t>豊 間</t>
    <rPh sb="0" eb="1">
      <t>ユタカ</t>
    </rPh>
    <rPh sb="2" eb="3">
      <t>アイダ</t>
    </rPh>
    <phoneticPr fontId="13"/>
  </si>
  <si>
    <t>沼之内</t>
    <rPh sb="0" eb="1">
      <t>ヌマ</t>
    </rPh>
    <rPh sb="1" eb="2">
      <t>ノ</t>
    </rPh>
    <rPh sb="2" eb="3">
      <t>ウチ</t>
    </rPh>
    <phoneticPr fontId="13"/>
  </si>
  <si>
    <t>四 倉</t>
    <rPh sb="0" eb="1">
      <t>４</t>
    </rPh>
    <rPh sb="2" eb="3">
      <t>クラ</t>
    </rPh>
    <phoneticPr fontId="13"/>
  </si>
  <si>
    <t>久之浜</t>
    <rPh sb="0" eb="3">
      <t>ヒサノハマ</t>
    </rPh>
    <phoneticPr fontId="13"/>
  </si>
  <si>
    <t>平成20</t>
    <rPh sb="0" eb="2">
      <t>ヘイセイ</t>
    </rPh>
    <phoneticPr fontId="13"/>
  </si>
  <si>
    <t>　25</t>
    <phoneticPr fontId="13"/>
  </si>
  <si>
    <t xml:space="preserve">  30</t>
    <phoneticPr fontId="13"/>
  </si>
  <si>
    <t>令和５</t>
    <rPh sb="0" eb="2">
      <t>レイワ</t>
    </rPh>
    <phoneticPr fontId="13"/>
  </si>
  <si>
    <t>(注) 漁業地区別漁業経営体数は、年間海上作業従事日数</t>
    <rPh sb="1" eb="2">
      <t>チュウ</t>
    </rPh>
    <rPh sb="4" eb="6">
      <t>ギョギョウ</t>
    </rPh>
    <rPh sb="6" eb="7">
      <t>チ</t>
    </rPh>
    <rPh sb="7" eb="9">
      <t>クベツ</t>
    </rPh>
    <rPh sb="9" eb="11">
      <t>ギョギョウ</t>
    </rPh>
    <rPh sb="11" eb="13">
      <t>ケイエイ</t>
    </rPh>
    <rPh sb="13" eb="14">
      <t>タイ</t>
    </rPh>
    <rPh sb="14" eb="15">
      <t>スウ</t>
    </rPh>
    <rPh sb="17" eb="19">
      <t>ネンカン</t>
    </rPh>
    <rPh sb="19" eb="21">
      <t>カイジョウ</t>
    </rPh>
    <rPh sb="21" eb="23">
      <t>サギョウ</t>
    </rPh>
    <rPh sb="23" eb="25">
      <t>ジュウジ</t>
    </rPh>
    <rPh sb="25" eb="27">
      <t>ニッスウ</t>
    </rPh>
    <phoneticPr fontId="3"/>
  </si>
  <si>
    <t>資料「福島農林水産統計年報」(東北農政局いわき統計・情報センター)</t>
    <rPh sb="0" eb="2">
      <t>シリョウ</t>
    </rPh>
    <rPh sb="3" eb="5">
      <t>フクシマ</t>
    </rPh>
    <rPh sb="5" eb="7">
      <t>ノウリン</t>
    </rPh>
    <rPh sb="7" eb="9">
      <t>スイサン</t>
    </rPh>
    <rPh sb="9" eb="11">
      <t>トウケイ</t>
    </rPh>
    <rPh sb="11" eb="13">
      <t>ネンポウ</t>
    </rPh>
    <rPh sb="15" eb="17">
      <t>トウホク</t>
    </rPh>
    <rPh sb="17" eb="20">
      <t>ノウセイキョク</t>
    </rPh>
    <rPh sb="23" eb="25">
      <t>トウケイ</t>
    </rPh>
    <rPh sb="26" eb="28">
      <t>ジョウホウ</t>
    </rPh>
    <phoneticPr fontId="13"/>
  </si>
  <si>
    <t xml:space="preserve">     30日未満の個人経営体数を除く。</t>
    <phoneticPr fontId="13"/>
  </si>
  <si>
    <t>　　　「2023年漁業センサス結果報告書」（福島県企画調整部統計課編）</t>
    <phoneticPr fontId="53"/>
  </si>
  <si>
    <t>74  漁協別許可漁業等の隻数（令和６年12月31日現在）</t>
    <rPh sb="16" eb="18">
      <t>レイワ</t>
    </rPh>
    <rPh sb="19" eb="20">
      <t>ネン</t>
    </rPh>
    <rPh sb="22" eb="23">
      <t>ガツ</t>
    </rPh>
    <rPh sb="25" eb="26">
      <t>ニチ</t>
    </rPh>
    <rPh sb="26" eb="28">
      <t>ゲンザイ</t>
    </rPh>
    <phoneticPr fontId="3"/>
  </si>
  <si>
    <t xml:space="preserve"> (1) 漁業種類別・漁協別許可漁業等（福島県知事許可）</t>
    <rPh sb="6" eb="7">
      <t>ギョウ</t>
    </rPh>
    <rPh sb="8" eb="9">
      <t>ルイ</t>
    </rPh>
    <rPh sb="16" eb="18">
      <t>ギョギョウ</t>
    </rPh>
    <rPh sb="18" eb="19">
      <t>トウ</t>
    </rPh>
    <rPh sb="20" eb="22">
      <t>フクシマ</t>
    </rPh>
    <rPh sb="22" eb="25">
      <t>ケンチジ</t>
    </rPh>
    <rPh sb="25" eb="27">
      <t>キョカ</t>
    </rPh>
    <phoneticPr fontId="3"/>
  </si>
  <si>
    <t>（単位　隻）</t>
    <phoneticPr fontId="53"/>
  </si>
  <si>
    <t>漁業協同組合</t>
    <rPh sb="0" eb="1">
      <t>リョウ</t>
    </rPh>
    <rPh sb="1" eb="2">
      <t>ギョウ</t>
    </rPh>
    <rPh sb="2" eb="3">
      <t>キョウ</t>
    </rPh>
    <rPh sb="3" eb="4">
      <t>ドウ</t>
    </rPh>
    <phoneticPr fontId="13"/>
  </si>
  <si>
    <t>勿来</t>
    <rPh sb="0" eb="1">
      <t>モチ</t>
    </rPh>
    <rPh sb="1" eb="2">
      <t>キタル</t>
    </rPh>
    <phoneticPr fontId="13"/>
  </si>
  <si>
    <t>小浜</t>
    <rPh sb="0" eb="1">
      <t>コ</t>
    </rPh>
    <rPh sb="1" eb="2">
      <t>ハマ</t>
    </rPh>
    <phoneticPr fontId="13"/>
  </si>
  <si>
    <t>小名浜底曳</t>
    <rPh sb="0" eb="1">
      <t>オ</t>
    </rPh>
    <rPh sb="1" eb="2">
      <t>ナ</t>
    </rPh>
    <rPh sb="2" eb="3">
      <t>ハマ</t>
    </rPh>
    <rPh sb="3" eb="4">
      <t>ソコ</t>
    </rPh>
    <rPh sb="4" eb="5">
      <t>ヒキ</t>
    </rPh>
    <phoneticPr fontId="13"/>
  </si>
  <si>
    <t>中之作</t>
    <rPh sb="0" eb="1">
      <t>ナカ</t>
    </rPh>
    <rPh sb="1" eb="2">
      <t>ノ</t>
    </rPh>
    <rPh sb="2" eb="3">
      <t>サク</t>
    </rPh>
    <phoneticPr fontId="13"/>
  </si>
  <si>
    <t>江名</t>
    <rPh sb="0" eb="2">
      <t>エナ</t>
    </rPh>
    <phoneticPr fontId="13"/>
  </si>
  <si>
    <t>江名町</t>
    <rPh sb="0" eb="2">
      <t>エナ</t>
    </rPh>
    <rPh sb="2" eb="3">
      <t>マチ</t>
    </rPh>
    <phoneticPr fontId="13"/>
  </si>
  <si>
    <t>豊間</t>
    <rPh sb="0" eb="1">
      <t>ユタカ</t>
    </rPh>
    <rPh sb="1" eb="2">
      <t>カン</t>
    </rPh>
    <phoneticPr fontId="13"/>
  </si>
  <si>
    <t>四倉</t>
    <rPh sb="0" eb="1">
      <t>ヨン</t>
    </rPh>
    <rPh sb="1" eb="2">
      <t>クラ</t>
    </rPh>
    <phoneticPr fontId="13"/>
  </si>
  <si>
    <t>漁業種類</t>
  </si>
  <si>
    <t>まき網</t>
  </si>
  <si>
    <t>中型まき網</t>
    <phoneticPr fontId="13"/>
  </si>
  <si>
    <t>小型まき網</t>
    <rPh sb="0" eb="1">
      <t>チイ</t>
    </rPh>
    <phoneticPr fontId="13"/>
  </si>
  <si>
    <t>小型機船底びき網</t>
    <rPh sb="0" eb="1">
      <t>ショウ</t>
    </rPh>
    <rPh sb="1" eb="2">
      <t>カタ</t>
    </rPh>
    <rPh sb="2" eb="3">
      <t>キ</t>
    </rPh>
    <rPh sb="3" eb="5">
      <t>フナゾコ</t>
    </rPh>
    <rPh sb="7" eb="8">
      <t>アミ</t>
    </rPh>
    <phoneticPr fontId="3"/>
  </si>
  <si>
    <t>板曳</t>
    <rPh sb="0" eb="1">
      <t>イタ</t>
    </rPh>
    <rPh sb="1" eb="2">
      <t>ヒキ</t>
    </rPh>
    <phoneticPr fontId="3"/>
  </si>
  <si>
    <t>餌料曳</t>
    <rPh sb="0" eb="1">
      <t>エサ</t>
    </rPh>
    <rPh sb="1" eb="2">
      <t>リョウ</t>
    </rPh>
    <rPh sb="2" eb="3">
      <t>ヒキ</t>
    </rPh>
    <phoneticPr fontId="3"/>
  </si>
  <si>
    <t>餌料板</t>
    <rPh sb="0" eb="1">
      <t>エサ</t>
    </rPh>
    <rPh sb="1" eb="2">
      <t>リョウ</t>
    </rPh>
    <rPh sb="2" eb="3">
      <t>イタ</t>
    </rPh>
    <phoneticPr fontId="3"/>
  </si>
  <si>
    <t>ホッキ貝</t>
    <rPh sb="3" eb="4">
      <t>カイ</t>
    </rPh>
    <phoneticPr fontId="3"/>
  </si>
  <si>
    <t>コタマ貝</t>
    <rPh sb="3" eb="4">
      <t>カイ</t>
    </rPh>
    <phoneticPr fontId="3"/>
  </si>
  <si>
    <t>機船船びき網</t>
    <rPh sb="0" eb="1">
      <t>キ</t>
    </rPh>
    <rPh sb="1" eb="2">
      <t>フネ</t>
    </rPh>
    <rPh sb="2" eb="3">
      <t>フネ</t>
    </rPh>
    <rPh sb="5" eb="6">
      <t>アミ</t>
    </rPh>
    <phoneticPr fontId="3"/>
  </si>
  <si>
    <t>シラウオ</t>
    <phoneticPr fontId="3"/>
  </si>
  <si>
    <t>オキアミ</t>
    <phoneticPr fontId="3"/>
  </si>
  <si>
    <t>サヨリ</t>
    <phoneticPr fontId="3"/>
  </si>
  <si>
    <t>刺し網</t>
  </si>
  <si>
    <t>流し網</t>
  </si>
  <si>
    <t>かじき</t>
    <phoneticPr fontId="3"/>
  </si>
  <si>
    <t>かご</t>
  </si>
  <si>
    <t>ハモカゴ</t>
    <phoneticPr fontId="3"/>
  </si>
  <si>
    <t>沿岸カニ</t>
    <phoneticPr fontId="3"/>
  </si>
  <si>
    <t>沖タコ</t>
    <rPh sb="0" eb="1">
      <t>オキ</t>
    </rPh>
    <phoneticPr fontId="3"/>
  </si>
  <si>
    <t>沖カニ</t>
    <rPh sb="0" eb="1">
      <t>オキ</t>
    </rPh>
    <phoneticPr fontId="3"/>
  </si>
  <si>
    <t>かご</t>
    <phoneticPr fontId="3"/>
  </si>
  <si>
    <t>固定式刺し網</t>
    <rPh sb="2" eb="3">
      <t>シキ</t>
    </rPh>
    <rPh sb="3" eb="4">
      <t>サ</t>
    </rPh>
    <rPh sb="5" eb="6">
      <t>アミ</t>
    </rPh>
    <phoneticPr fontId="3"/>
  </si>
  <si>
    <t>つぼ</t>
    <phoneticPr fontId="3"/>
  </si>
  <si>
    <t>どう</t>
    <phoneticPr fontId="3"/>
  </si>
  <si>
    <t>地びき網</t>
    <phoneticPr fontId="3"/>
  </si>
  <si>
    <t>潜水器</t>
    <rPh sb="0" eb="1">
      <t>セン</t>
    </rPh>
    <rPh sb="1" eb="2">
      <t>スイ</t>
    </rPh>
    <rPh sb="2" eb="3">
      <t>キ</t>
    </rPh>
    <phoneticPr fontId="13"/>
  </si>
  <si>
    <t>あわび</t>
    <phoneticPr fontId="13"/>
  </si>
  <si>
    <t>うに</t>
    <phoneticPr fontId="13"/>
  </si>
  <si>
    <t>資料　福島県水産事務所</t>
    <phoneticPr fontId="53"/>
  </si>
  <si>
    <t>74 漁協別許可漁業の隻数（令和６年12月31日現在）</t>
    <rPh sb="14" eb="16">
      <t>レイワ</t>
    </rPh>
    <phoneticPr fontId="3"/>
  </si>
  <si>
    <t xml:space="preserve"> (2) 漁業種類別・漁協別大臣許可漁業（農林水産大臣許可）</t>
    <rPh sb="6" eb="7">
      <t>ギョウ</t>
    </rPh>
    <rPh sb="8" eb="9">
      <t>ルイ</t>
    </rPh>
    <rPh sb="14" eb="16">
      <t>ダイジン</t>
    </rPh>
    <rPh sb="16" eb="18">
      <t>キョカ</t>
    </rPh>
    <rPh sb="19" eb="20">
      <t>ギョウ</t>
    </rPh>
    <rPh sb="28" eb="29">
      <t>カ</t>
    </rPh>
    <phoneticPr fontId="3"/>
  </si>
  <si>
    <t>(単位　隻)</t>
    <phoneticPr fontId="53"/>
  </si>
  <si>
    <t>小名浜底曳</t>
    <rPh sb="0" eb="3">
      <t>オナハマ</t>
    </rPh>
    <rPh sb="3" eb="4">
      <t>ソコ</t>
    </rPh>
    <rPh sb="4" eb="5">
      <t>ヒ</t>
    </rPh>
    <phoneticPr fontId="13"/>
  </si>
  <si>
    <t>県旋網</t>
    <rPh sb="0" eb="1">
      <t>ケン</t>
    </rPh>
    <rPh sb="2" eb="3">
      <t>アミ</t>
    </rPh>
    <phoneticPr fontId="13"/>
  </si>
  <si>
    <t>沼之内</t>
    <rPh sb="0" eb="1">
      <t>ヌマ</t>
    </rPh>
    <rPh sb="1" eb="2">
      <t>ユキ</t>
    </rPh>
    <rPh sb="2" eb="3">
      <t>ウチ</t>
    </rPh>
    <phoneticPr fontId="13"/>
  </si>
  <si>
    <t>許可</t>
    <rPh sb="0" eb="1">
      <t>モト</t>
    </rPh>
    <rPh sb="1" eb="2">
      <t>カ</t>
    </rPh>
    <phoneticPr fontId="13"/>
  </si>
  <si>
    <t>中型さけ・ます</t>
    <rPh sb="0" eb="2">
      <t>チュウガタ</t>
    </rPh>
    <phoneticPr fontId="13"/>
  </si>
  <si>
    <t>大中型まき網</t>
    <rPh sb="0" eb="1">
      <t>ダイ</t>
    </rPh>
    <rPh sb="1" eb="2">
      <t>チュウ</t>
    </rPh>
    <rPh sb="2" eb="3">
      <t>カタ</t>
    </rPh>
    <rPh sb="5" eb="6">
      <t>アミ</t>
    </rPh>
    <phoneticPr fontId="13"/>
  </si>
  <si>
    <t>2(2)</t>
    <phoneticPr fontId="3"/>
  </si>
  <si>
    <t>2(2)</t>
    <phoneticPr fontId="13"/>
  </si>
  <si>
    <t>かつお・まぐろ</t>
    <phoneticPr fontId="13"/>
  </si>
  <si>
    <t>沖合底びき網</t>
    <rPh sb="0" eb="2">
      <t>オキア</t>
    </rPh>
    <rPh sb="2" eb="3">
      <t>ソコ</t>
    </rPh>
    <rPh sb="5" eb="6">
      <t>アミ</t>
    </rPh>
    <phoneticPr fontId="13"/>
  </si>
  <si>
    <t>遠洋底びき網</t>
    <rPh sb="0" eb="2">
      <t>エンヨウ</t>
    </rPh>
    <rPh sb="2" eb="3">
      <t>ソコ</t>
    </rPh>
    <rPh sb="5" eb="6">
      <t>アミ</t>
    </rPh>
    <phoneticPr fontId="13"/>
  </si>
  <si>
    <t>いか釣り</t>
    <rPh sb="2" eb="3">
      <t>ツ</t>
    </rPh>
    <phoneticPr fontId="13"/>
  </si>
  <si>
    <t>北太平洋さんま</t>
    <rPh sb="0" eb="1">
      <t>キタ</t>
    </rPh>
    <rPh sb="1" eb="4">
      <t>タイヘイヨウ</t>
    </rPh>
    <phoneticPr fontId="13"/>
  </si>
  <si>
    <t>(5)</t>
  </si>
  <si>
    <t>(2)</t>
    <phoneticPr fontId="3"/>
  </si>
  <si>
    <t>(3)</t>
    <phoneticPr fontId="3"/>
  </si>
  <si>
    <t>かじき等流し網</t>
    <rPh sb="3" eb="4">
      <t>トウ</t>
    </rPh>
    <rPh sb="4" eb="5">
      <t>ナガ</t>
    </rPh>
    <rPh sb="6" eb="7">
      <t>アミ</t>
    </rPh>
    <phoneticPr fontId="13"/>
  </si>
  <si>
    <t>16(7)</t>
    <phoneticPr fontId="3"/>
  </si>
  <si>
    <t>5(2)</t>
  </si>
  <si>
    <t>(3)</t>
  </si>
  <si>
    <t>(注)（　）は認可件数で外数</t>
    <rPh sb="1" eb="2">
      <t>チュウ</t>
    </rPh>
    <rPh sb="7" eb="9">
      <t>ニンカ</t>
    </rPh>
    <rPh sb="9" eb="10">
      <t>ケン</t>
    </rPh>
    <rPh sb="10" eb="11">
      <t>スウ</t>
    </rPh>
    <rPh sb="12" eb="13">
      <t>ソト</t>
    </rPh>
    <rPh sb="13" eb="14">
      <t>カズ</t>
    </rPh>
    <phoneticPr fontId="13"/>
  </si>
  <si>
    <t>75  漁獲高</t>
    <phoneticPr fontId="3"/>
  </si>
  <si>
    <t xml:space="preserve"> (1) 魚種別</t>
    <phoneticPr fontId="13"/>
  </si>
  <si>
    <t xml:space="preserve"> (2) 漁港別</t>
    <phoneticPr fontId="13"/>
  </si>
  <si>
    <t>(3)　漁業種類別</t>
  </si>
  <si>
    <t>（単位  トン、千円）</t>
    <phoneticPr fontId="53"/>
  </si>
  <si>
    <t>年・魚種</t>
    <rPh sb="0" eb="1">
      <t>ネン</t>
    </rPh>
    <rPh sb="2" eb="3">
      <t>サカナ</t>
    </rPh>
    <rPh sb="3" eb="4">
      <t>タネ</t>
    </rPh>
    <phoneticPr fontId="13"/>
  </si>
  <si>
    <t>数量</t>
    <rPh sb="0" eb="1">
      <t>スウ</t>
    </rPh>
    <rPh sb="1" eb="2">
      <t>リョウ</t>
    </rPh>
    <phoneticPr fontId="13"/>
  </si>
  <si>
    <t>金額</t>
    <rPh sb="0" eb="1">
      <t>カネ</t>
    </rPh>
    <rPh sb="1" eb="2">
      <t>ガク</t>
    </rPh>
    <phoneticPr fontId="13"/>
  </si>
  <si>
    <t>漁港名</t>
    <rPh sb="0" eb="1">
      <t>リョウ</t>
    </rPh>
    <rPh sb="1" eb="2">
      <t>ミナト</t>
    </rPh>
    <rPh sb="2" eb="3">
      <t>メイ</t>
    </rPh>
    <phoneticPr fontId="13"/>
  </si>
  <si>
    <t>増減率（％）</t>
    <rPh sb="0" eb="1">
      <t>ゾウ</t>
    </rPh>
    <rPh sb="1" eb="2">
      <t>ゲン</t>
    </rPh>
    <rPh sb="2" eb="3">
      <t>リツ</t>
    </rPh>
    <phoneticPr fontId="13"/>
  </si>
  <si>
    <t>漁業種類</t>
    <rPh sb="0" eb="2">
      <t>ギョギョウ</t>
    </rPh>
    <rPh sb="2" eb="4">
      <t>シュルイ</t>
    </rPh>
    <phoneticPr fontId="3"/>
  </si>
  <si>
    <t>令和５年</t>
    <rPh sb="0" eb="1">
      <t>レイ</t>
    </rPh>
    <rPh sb="1" eb="2">
      <t>ワ</t>
    </rPh>
    <rPh sb="3" eb="4">
      <t>トシ</t>
    </rPh>
    <phoneticPr fontId="3"/>
  </si>
  <si>
    <t>増減率（％）</t>
  </si>
  <si>
    <t>数量</t>
    <rPh sb="0" eb="1">
      <t>カズ</t>
    </rPh>
    <rPh sb="1" eb="2">
      <t>リョウ</t>
    </rPh>
    <phoneticPr fontId="13"/>
  </si>
  <si>
    <t>金額</t>
    <rPh sb="0" eb="1">
      <t>キン</t>
    </rPh>
    <rPh sb="1" eb="2">
      <t>ガク</t>
    </rPh>
    <phoneticPr fontId="13"/>
  </si>
  <si>
    <t>数量</t>
  </si>
  <si>
    <t>金額</t>
  </si>
  <si>
    <t>自船</t>
    <rPh sb="0" eb="1">
      <t>ジ</t>
    </rPh>
    <rPh sb="1" eb="2">
      <t>フネ</t>
    </rPh>
    <phoneticPr fontId="13"/>
  </si>
  <si>
    <t>合計</t>
    <rPh sb="0" eb="2">
      <t>ゴウケイ</t>
    </rPh>
    <phoneticPr fontId="3"/>
  </si>
  <si>
    <t>回船</t>
    <rPh sb="0" eb="1">
      <t>カイ</t>
    </rPh>
    <rPh sb="1" eb="2">
      <t>フネ</t>
    </rPh>
    <phoneticPr fontId="13"/>
  </si>
  <si>
    <t>旋網</t>
    <rPh sb="0" eb="2">
      <t>マキアミ</t>
    </rPh>
    <phoneticPr fontId="3"/>
  </si>
  <si>
    <t>棒受網</t>
    <rPh sb="0" eb="1">
      <t>ボウ</t>
    </rPh>
    <rPh sb="1" eb="2">
      <t>ウ</t>
    </rPh>
    <rPh sb="2" eb="3">
      <t>アミ</t>
    </rPh>
    <phoneticPr fontId="13"/>
  </si>
  <si>
    <t>勿来港</t>
    <rPh sb="0" eb="1">
      <t>ブツ</t>
    </rPh>
    <rPh sb="1" eb="2">
      <t>キ</t>
    </rPh>
    <rPh sb="2" eb="3">
      <t>コウ</t>
    </rPh>
    <phoneticPr fontId="13"/>
  </si>
  <si>
    <t>曳網</t>
    <rPh sb="0" eb="1">
      <t>ヒキ</t>
    </rPh>
    <rPh sb="1" eb="2">
      <t>アミ</t>
    </rPh>
    <phoneticPr fontId="13"/>
  </si>
  <si>
    <t>遠洋底曳網</t>
    <rPh sb="0" eb="2">
      <t>エンヨウ</t>
    </rPh>
    <rPh sb="2" eb="3">
      <t>ソコ</t>
    </rPh>
    <rPh sb="3" eb="4">
      <t>ヒキ</t>
    </rPh>
    <rPh sb="4" eb="5">
      <t>アミ</t>
    </rPh>
    <phoneticPr fontId="13"/>
  </si>
  <si>
    <t>沖合底曳網</t>
  </si>
  <si>
    <t>小型底曳網</t>
  </si>
  <si>
    <t>かつお</t>
    <phoneticPr fontId="13"/>
  </si>
  <si>
    <t>小浜港</t>
    <rPh sb="0" eb="1">
      <t>ショウ</t>
    </rPh>
    <rPh sb="1" eb="2">
      <t>ハマ</t>
    </rPh>
    <rPh sb="2" eb="3">
      <t>コウ</t>
    </rPh>
    <phoneticPr fontId="13"/>
  </si>
  <si>
    <t>機船船曳網</t>
    <rPh sb="2" eb="3">
      <t>フネ</t>
    </rPh>
    <phoneticPr fontId="13"/>
  </si>
  <si>
    <t>まぐろ・かじき類</t>
    <rPh sb="7" eb="8">
      <t>ルイ</t>
    </rPh>
    <phoneticPr fontId="13"/>
  </si>
  <si>
    <t>流網</t>
  </si>
  <si>
    <t>さめ</t>
    <phoneticPr fontId="13"/>
  </si>
  <si>
    <t>固定式刺網</t>
  </si>
  <si>
    <t>さけ</t>
    <phoneticPr fontId="13"/>
  </si>
  <si>
    <t>小名浜港</t>
    <rPh sb="0" eb="3">
      <t>オナハマ</t>
    </rPh>
    <rPh sb="3" eb="4">
      <t>ミナト</t>
    </rPh>
    <phoneticPr fontId="13"/>
  </si>
  <si>
    <t>籠･筒･壷</t>
    <rPh sb="0" eb="1">
      <t>カゴ</t>
    </rPh>
    <rPh sb="2" eb="3">
      <t>ツツ</t>
    </rPh>
    <rPh sb="4" eb="5">
      <t>ツボ</t>
    </rPh>
    <phoneticPr fontId="13"/>
  </si>
  <si>
    <t>いわし</t>
    <phoneticPr fontId="13"/>
  </si>
  <si>
    <t>貝けた網</t>
    <rPh sb="0" eb="1">
      <t>カイ</t>
    </rPh>
    <rPh sb="3" eb="4">
      <t>アミ</t>
    </rPh>
    <phoneticPr fontId="13"/>
  </si>
  <si>
    <t>あじ</t>
    <phoneticPr fontId="13"/>
  </si>
  <si>
    <t>定置網</t>
    <rPh sb="0" eb="3">
      <t>テイチアミ</t>
    </rPh>
    <phoneticPr fontId="13"/>
  </si>
  <si>
    <t>さば</t>
    <phoneticPr fontId="13"/>
  </si>
  <si>
    <t>中之作港</t>
    <rPh sb="0" eb="1">
      <t>ナカ</t>
    </rPh>
    <rPh sb="1" eb="2">
      <t>ノ</t>
    </rPh>
    <rPh sb="2" eb="3">
      <t>サク</t>
    </rPh>
    <rPh sb="3" eb="4">
      <t>ミナト</t>
    </rPh>
    <phoneticPr fontId="13"/>
  </si>
  <si>
    <t>はえなわ</t>
    <phoneticPr fontId="13"/>
  </si>
  <si>
    <t>さんま</t>
    <phoneticPr fontId="13"/>
  </si>
  <si>
    <t>遠洋近海鰹一本釣</t>
    <rPh sb="0" eb="2">
      <t>エンヨウ</t>
    </rPh>
    <rPh sb="2" eb="4">
      <t>キンカイ</t>
    </rPh>
    <rPh sb="4" eb="5">
      <t>カツオ</t>
    </rPh>
    <rPh sb="5" eb="7">
      <t>イッポン</t>
    </rPh>
    <rPh sb="7" eb="8">
      <t>ヅ</t>
    </rPh>
    <phoneticPr fontId="13"/>
  </si>
  <si>
    <t>ぶり</t>
    <phoneticPr fontId="13"/>
  </si>
  <si>
    <t>その他の一本釣り</t>
    <rPh sb="2" eb="3">
      <t>タ</t>
    </rPh>
    <rPh sb="4" eb="6">
      <t>イッポン</t>
    </rPh>
    <rPh sb="6" eb="7">
      <t>ヅ</t>
    </rPh>
    <phoneticPr fontId="13"/>
  </si>
  <si>
    <t>一本釣</t>
  </si>
  <si>
    <t>ひらめ</t>
    <phoneticPr fontId="13"/>
  </si>
  <si>
    <t>江名港</t>
    <rPh sb="0" eb="1">
      <t>エ</t>
    </rPh>
    <rPh sb="1" eb="2">
      <t>ナ</t>
    </rPh>
    <rPh sb="2" eb="3">
      <t>ミナト</t>
    </rPh>
    <phoneticPr fontId="13"/>
  </si>
  <si>
    <t>イカ釣</t>
  </si>
  <si>
    <t>かれい</t>
    <phoneticPr fontId="13"/>
  </si>
  <si>
    <t>曳釣</t>
  </si>
  <si>
    <t>たら</t>
    <phoneticPr fontId="13"/>
  </si>
  <si>
    <t>採貝藻</t>
    <rPh sb="0" eb="1">
      <t>サイ</t>
    </rPh>
    <rPh sb="1" eb="2">
      <t>カイ</t>
    </rPh>
    <rPh sb="2" eb="3">
      <t>モ</t>
    </rPh>
    <phoneticPr fontId="13"/>
  </si>
  <si>
    <t>きちじ</t>
  </si>
  <si>
    <t>沼之内港</t>
    <rPh sb="0" eb="1">
      <t>ヌマ</t>
    </rPh>
    <rPh sb="1" eb="2">
      <t>ノ</t>
    </rPh>
    <rPh sb="2" eb="3">
      <t>ウチ</t>
    </rPh>
    <rPh sb="3" eb="4">
      <t>ミナト</t>
    </rPh>
    <phoneticPr fontId="13"/>
  </si>
  <si>
    <t>その他</t>
    <rPh sb="2" eb="3">
      <t>ホカ</t>
    </rPh>
    <phoneticPr fontId="13"/>
  </si>
  <si>
    <t>いしもち</t>
  </si>
  <si>
    <t>試験操業分</t>
    <rPh sb="0" eb="2">
      <t>シケン</t>
    </rPh>
    <rPh sb="2" eb="4">
      <t>ソウギョウ</t>
    </rPh>
    <rPh sb="4" eb="5">
      <t>ブン</t>
    </rPh>
    <phoneticPr fontId="13"/>
  </si>
  <si>
    <t>めひかり</t>
  </si>
  <si>
    <t>（注）・試験操業は令和３年３月で終了し、４月以降は本格操業に向けた通常操業に移行した。</t>
    <rPh sb="4" eb="8">
      <t>シケンソウギョウ</t>
    </rPh>
    <rPh sb="9" eb="11">
      <t>レイワ</t>
    </rPh>
    <rPh sb="12" eb="13">
      <t>ネン</t>
    </rPh>
    <rPh sb="14" eb="15">
      <t>ガツ</t>
    </rPh>
    <rPh sb="16" eb="18">
      <t>シュウリョウ</t>
    </rPh>
    <rPh sb="21" eb="24">
      <t>ガツイコウ</t>
    </rPh>
    <rPh sb="25" eb="29">
      <t>ホンカクソウギョウ</t>
    </rPh>
    <rPh sb="30" eb="31">
      <t>ム</t>
    </rPh>
    <rPh sb="33" eb="37">
      <t>ツウジョウソウギョウ</t>
    </rPh>
    <rPh sb="38" eb="40">
      <t>イコウ</t>
    </rPh>
    <phoneticPr fontId="3"/>
  </si>
  <si>
    <t>資料  水産振興課</t>
    <rPh sb="6" eb="8">
      <t>シンコウ</t>
    </rPh>
    <phoneticPr fontId="3"/>
  </si>
  <si>
    <t>あなご</t>
  </si>
  <si>
    <t>四倉港</t>
    <rPh sb="0" eb="1">
      <t>４</t>
    </rPh>
    <rPh sb="1" eb="2">
      <t>クラ</t>
    </rPh>
    <rPh sb="2" eb="3">
      <t>ミナト</t>
    </rPh>
    <phoneticPr fontId="13"/>
  </si>
  <si>
    <t>　　　・表示単位未満を四捨五入して記載しているため、合計が一致しない場合がある。</t>
    <phoneticPr fontId="3"/>
  </si>
  <si>
    <t>たい</t>
  </si>
  <si>
    <t>ぎす</t>
  </si>
  <si>
    <t>えぞいそあいなめ</t>
  </si>
  <si>
    <t>久之浜港</t>
    <rPh sb="0" eb="3">
      <t>ヒサノハマ</t>
    </rPh>
    <rPh sb="3" eb="4">
      <t>ミナト</t>
    </rPh>
    <phoneticPr fontId="13"/>
  </si>
  <si>
    <t>あんこう</t>
  </si>
  <si>
    <t>めばる</t>
  </si>
  <si>
    <t>あいなめ</t>
  </si>
  <si>
    <t>しいら</t>
  </si>
  <si>
    <t>すずき</t>
  </si>
  <si>
    <t>しらす・こうなご類</t>
    <rPh sb="8" eb="9">
      <t>ルイ</t>
    </rPh>
    <phoneticPr fontId="13"/>
  </si>
  <si>
    <t>（注）・試験操業は令和３年３月で終了し、４月以降は本格操業に向けた通常操業に移行した。</t>
    <rPh sb="1" eb="2">
      <t>チュウ</t>
    </rPh>
    <phoneticPr fontId="3"/>
  </si>
  <si>
    <t>資料　水産振興課</t>
    <rPh sb="0" eb="2">
      <t>シリョウ</t>
    </rPh>
    <rPh sb="3" eb="5">
      <t>スイサン</t>
    </rPh>
    <rPh sb="5" eb="7">
      <t>シンコウ</t>
    </rPh>
    <rPh sb="7" eb="8">
      <t>カ</t>
    </rPh>
    <phoneticPr fontId="13"/>
  </si>
  <si>
    <t>しらうお</t>
    <phoneticPr fontId="13"/>
  </si>
  <si>
    <t>　　　・表示単位未満を四捨五入して記載しているため、合計が一致しない場合がある。</t>
    <phoneticPr fontId="13"/>
  </si>
  <si>
    <t>ふぐ</t>
  </si>
  <si>
    <t>その他の魚類</t>
    <rPh sb="2" eb="3">
      <t>タ</t>
    </rPh>
    <rPh sb="4" eb="6">
      <t>ギョルイ</t>
    </rPh>
    <phoneticPr fontId="13"/>
  </si>
  <si>
    <t>えび</t>
  </si>
  <si>
    <t>かに</t>
  </si>
  <si>
    <t>おきあみ</t>
    <phoneticPr fontId="13"/>
  </si>
  <si>
    <t>いか</t>
    <phoneticPr fontId="13"/>
  </si>
  <si>
    <t>たこ</t>
    <phoneticPr fontId="13"/>
  </si>
  <si>
    <t>その他の水産動物</t>
    <rPh sb="2" eb="3">
      <t>タ</t>
    </rPh>
    <rPh sb="4" eb="8">
      <t>スイサンドウブツ</t>
    </rPh>
    <phoneticPr fontId="13"/>
  </si>
  <si>
    <t>ほっき</t>
    <phoneticPr fontId="13"/>
  </si>
  <si>
    <t>その他の貝類</t>
    <rPh sb="2" eb="3">
      <t>タ</t>
    </rPh>
    <rPh sb="4" eb="6">
      <t>カイルイ</t>
    </rPh>
    <phoneticPr fontId="13"/>
  </si>
  <si>
    <t>わかめ</t>
    <phoneticPr fontId="13"/>
  </si>
  <si>
    <t>　　　　　資料　水産振興課</t>
    <rPh sb="5" eb="7">
      <t>シリョウ</t>
    </rPh>
    <rPh sb="8" eb="10">
      <t>スイサン</t>
    </rPh>
    <rPh sb="10" eb="12">
      <t>シンコウ</t>
    </rPh>
    <rPh sb="12" eb="13">
      <t>カ</t>
    </rPh>
    <phoneticPr fontId="3"/>
  </si>
  <si>
    <t>（注）・平成29年から金額に試験操業分（入札による金額のみ）を含んでいる。</t>
    <rPh sb="1" eb="2">
      <t>チュウ</t>
    </rPh>
    <rPh sb="4" eb="6">
      <t>ヘイセイ</t>
    </rPh>
    <rPh sb="8" eb="9">
      <t>ネン</t>
    </rPh>
    <rPh sb="11" eb="13">
      <t>キンガク</t>
    </rPh>
    <rPh sb="14" eb="16">
      <t>シケン</t>
    </rPh>
    <rPh sb="16" eb="18">
      <t>ソウギョウ</t>
    </rPh>
    <rPh sb="18" eb="19">
      <t>ブン</t>
    </rPh>
    <rPh sb="20" eb="22">
      <t>ニュウサツ</t>
    </rPh>
    <rPh sb="25" eb="27">
      <t>キンガク</t>
    </rPh>
    <rPh sb="31" eb="32">
      <t>フク</t>
    </rPh>
    <phoneticPr fontId="3"/>
  </si>
  <si>
    <t>　　　・試験操業は令和３年３月で終了し、４月以降は本格操業に向けた通常操業に移行した。</t>
    <rPh sb="4" eb="8">
      <t>シケンソウギョウ</t>
    </rPh>
    <rPh sb="9" eb="11">
      <t>レイワ</t>
    </rPh>
    <rPh sb="12" eb="13">
      <t>ネン</t>
    </rPh>
    <rPh sb="14" eb="15">
      <t>ガツ</t>
    </rPh>
    <rPh sb="16" eb="18">
      <t>シュウリョウ</t>
    </rPh>
    <rPh sb="21" eb="24">
      <t>ガツイコウ</t>
    </rPh>
    <rPh sb="25" eb="29">
      <t>ホンカクソウギョウ</t>
    </rPh>
    <rPh sb="30" eb="31">
      <t>ム</t>
    </rPh>
    <rPh sb="33" eb="37">
      <t>ツウジョウソウギョウ</t>
    </rPh>
    <rPh sb="38" eb="40">
      <t>イコウ</t>
    </rPh>
    <phoneticPr fontId="3"/>
  </si>
  <si>
    <t>　　　・表示単位未満を四捨五入して記載しているため、合計が一致しない場合がある。</t>
    <rPh sb="4" eb="6">
      <t>ヒョウジ</t>
    </rPh>
    <rPh sb="6" eb="8">
      <t>タンイ</t>
    </rPh>
    <rPh sb="8" eb="10">
      <t>ミマン</t>
    </rPh>
    <rPh sb="11" eb="15">
      <t>シシャゴニュウ</t>
    </rPh>
    <rPh sb="17" eb="19">
      <t>キサイ</t>
    </rPh>
    <rPh sb="26" eb="28">
      <t>ゴウケイ</t>
    </rPh>
    <rPh sb="29" eb="31">
      <t>イッチ</t>
    </rPh>
    <rPh sb="34" eb="36">
      <t>バアイ</t>
    </rPh>
    <phoneticPr fontId="3"/>
  </si>
  <si>
    <t>76  小名浜魚市場の状況</t>
    <phoneticPr fontId="3"/>
  </si>
  <si>
    <t>水揚高</t>
    <rPh sb="0" eb="1">
      <t>ミズ</t>
    </rPh>
    <rPh sb="1" eb="2">
      <t>ヨウ</t>
    </rPh>
    <rPh sb="2" eb="3">
      <t>タカ</t>
    </rPh>
    <phoneticPr fontId="13"/>
  </si>
  <si>
    <t>水揚金額</t>
    <rPh sb="0" eb="1">
      <t>ミズ</t>
    </rPh>
    <rPh sb="1" eb="2">
      <t>ヨウ</t>
    </rPh>
    <rPh sb="2" eb="3">
      <t>キン</t>
    </rPh>
    <rPh sb="3" eb="4">
      <t>ガク</t>
    </rPh>
    <phoneticPr fontId="13"/>
  </si>
  <si>
    <t>構成比（％）</t>
    <rPh sb="0" eb="1">
      <t>カマエ</t>
    </rPh>
    <rPh sb="1" eb="2">
      <t>シゲル</t>
    </rPh>
    <rPh sb="2" eb="3">
      <t>ヒ</t>
    </rPh>
    <phoneticPr fontId="13"/>
  </si>
  <si>
    <t>自港船</t>
    <rPh sb="0" eb="1">
      <t>ジ</t>
    </rPh>
    <rPh sb="1" eb="2">
      <t>ミナト</t>
    </rPh>
    <rPh sb="2" eb="3">
      <t>フネ</t>
    </rPh>
    <phoneticPr fontId="13"/>
  </si>
  <si>
    <t>他港船</t>
    <rPh sb="0" eb="1">
      <t>タ</t>
    </rPh>
    <rPh sb="1" eb="2">
      <t>ミナト</t>
    </rPh>
    <rPh sb="2" eb="3">
      <t>フネ</t>
    </rPh>
    <phoneticPr fontId="13"/>
  </si>
  <si>
    <t>　　　　資料 水産振興課</t>
    <rPh sb="9" eb="11">
      <t>シンコウ</t>
    </rPh>
    <rPh sb="11" eb="12">
      <t>カ</t>
    </rPh>
    <phoneticPr fontId="3"/>
  </si>
  <si>
    <t>（注）・構成比は市全体の水揚高（令和６年は5,207トン）及び水揚金額（令和６年は1,367,971千円）に占める小名浜魚市場の割合</t>
    <rPh sb="4" eb="7">
      <t>コウセイヒ</t>
    </rPh>
    <rPh sb="8" eb="11">
      <t>シゼンタイ</t>
    </rPh>
    <rPh sb="12" eb="14">
      <t>ミズア</t>
    </rPh>
    <rPh sb="14" eb="15">
      <t>ダカ</t>
    </rPh>
    <rPh sb="16" eb="18">
      <t>レイワ</t>
    </rPh>
    <rPh sb="19" eb="20">
      <t>ネン</t>
    </rPh>
    <rPh sb="29" eb="30">
      <t>オヨ</t>
    </rPh>
    <rPh sb="31" eb="33">
      <t>ミズア</t>
    </rPh>
    <rPh sb="33" eb="35">
      <t>キンガク</t>
    </rPh>
    <rPh sb="36" eb="38">
      <t>レイワ</t>
    </rPh>
    <rPh sb="39" eb="40">
      <t>ネン</t>
    </rPh>
    <rPh sb="50" eb="51">
      <t>セン</t>
    </rPh>
    <rPh sb="51" eb="52">
      <t>エン</t>
    </rPh>
    <phoneticPr fontId="3"/>
  </si>
  <si>
    <t>77　削除</t>
    <rPh sb="3" eb="5">
      <t>サクジョ</t>
    </rPh>
    <phoneticPr fontId="3"/>
  </si>
  <si>
    <t>６　建設・土木</t>
    <rPh sb="2" eb="4">
      <t>ケンセツ</t>
    </rPh>
    <rPh sb="5" eb="7">
      <t>ドボク</t>
    </rPh>
    <phoneticPr fontId="2"/>
  </si>
  <si>
    <t>家屋に関する調べ</t>
  </si>
  <si>
    <t>地区別・用途別建築確認申請受付件数</t>
  </si>
  <si>
    <t>構造別建築確認申請受付件数</t>
  </si>
  <si>
    <t>81⑴</t>
    <phoneticPr fontId="53"/>
  </si>
  <si>
    <t>公営住宅の概況　(1)市営住宅管理戸数</t>
    <phoneticPr fontId="53"/>
  </si>
  <si>
    <t>81⑵</t>
    <phoneticPr fontId="53"/>
  </si>
  <si>
    <t>公営住宅の概況　(2)削除</t>
    <phoneticPr fontId="53"/>
  </si>
  <si>
    <t>81⑶</t>
    <phoneticPr fontId="53"/>
  </si>
  <si>
    <t>公営住宅の概況　(3)県営住宅管理戸数</t>
    <phoneticPr fontId="53"/>
  </si>
  <si>
    <t>81⑷</t>
    <phoneticPr fontId="53"/>
  </si>
  <si>
    <t>公営住宅の概況　(4)削除</t>
    <phoneticPr fontId="53"/>
  </si>
  <si>
    <t>82⑴</t>
    <phoneticPr fontId="53"/>
  </si>
  <si>
    <t>道路の状況　(1)総括表</t>
    <phoneticPr fontId="53"/>
  </si>
  <si>
    <t>82⑵</t>
    <phoneticPr fontId="53"/>
  </si>
  <si>
    <t>道路の状況　(2)国道</t>
    <phoneticPr fontId="53"/>
  </si>
  <si>
    <t>82⑶</t>
    <phoneticPr fontId="53"/>
  </si>
  <si>
    <t>道路の状況　(3)県道</t>
    <phoneticPr fontId="53"/>
  </si>
  <si>
    <t>82⑷</t>
    <phoneticPr fontId="53"/>
  </si>
  <si>
    <t>道路の状況　(4)市道</t>
    <phoneticPr fontId="53"/>
  </si>
  <si>
    <t>83⑴</t>
    <phoneticPr fontId="53"/>
  </si>
  <si>
    <t>下水道　(1)下水道普及状況</t>
    <phoneticPr fontId="53"/>
  </si>
  <si>
    <t>83⑵</t>
    <phoneticPr fontId="53"/>
  </si>
  <si>
    <t>下水道　(2)下水道施設</t>
    <phoneticPr fontId="53"/>
  </si>
  <si>
    <t>83⑶</t>
    <phoneticPr fontId="53"/>
  </si>
  <si>
    <t>下水道　(3)水洗化状況</t>
    <phoneticPr fontId="53"/>
  </si>
  <si>
    <t>84⑴</t>
    <phoneticPr fontId="53"/>
  </si>
  <si>
    <t>河川　(1)地区別河川数</t>
    <phoneticPr fontId="53"/>
  </si>
  <si>
    <t>84⑵</t>
    <phoneticPr fontId="53"/>
  </si>
  <si>
    <t>河川　(2)水系別河川数</t>
    <phoneticPr fontId="53"/>
  </si>
  <si>
    <t>84⑶</t>
    <phoneticPr fontId="53"/>
  </si>
  <si>
    <t>河川　(3)河川改修現況</t>
    <phoneticPr fontId="53"/>
  </si>
  <si>
    <t>土地区画整理事業の状況</t>
  </si>
  <si>
    <t>86⑴</t>
    <phoneticPr fontId="53"/>
  </si>
  <si>
    <t>公園　(1)県立自然公園</t>
    <phoneticPr fontId="53"/>
  </si>
  <si>
    <t>86⑵</t>
    <phoneticPr fontId="53"/>
  </si>
  <si>
    <t>公園　(2)都市公園</t>
    <phoneticPr fontId="53"/>
  </si>
  <si>
    <t>86⑶</t>
    <phoneticPr fontId="53"/>
  </si>
  <si>
    <t>公園　(3)都市公園の内訳</t>
    <phoneticPr fontId="53"/>
  </si>
  <si>
    <t>86⑷</t>
    <phoneticPr fontId="53"/>
  </si>
  <si>
    <t>公園　(4)その他の公園</t>
    <phoneticPr fontId="53"/>
  </si>
  <si>
    <t>78　家屋に関する調べ</t>
    <rPh sb="3" eb="5">
      <t>カオク</t>
    </rPh>
    <rPh sb="6" eb="7">
      <t>カン</t>
    </rPh>
    <rPh sb="9" eb="10">
      <t>シラベ</t>
    </rPh>
    <phoneticPr fontId="13"/>
  </si>
  <si>
    <t>年度・家屋の種類</t>
    <rPh sb="0" eb="2">
      <t>ネンド</t>
    </rPh>
    <rPh sb="3" eb="5">
      <t>カオク</t>
    </rPh>
    <rPh sb="6" eb="8">
      <t>シュルイ</t>
    </rPh>
    <phoneticPr fontId="13"/>
  </si>
  <si>
    <t>棟数（件）</t>
    <rPh sb="0" eb="1">
      <t>トウ</t>
    </rPh>
    <rPh sb="1" eb="2">
      <t>スウ</t>
    </rPh>
    <rPh sb="3" eb="4">
      <t>ケン</t>
    </rPh>
    <phoneticPr fontId="13"/>
  </si>
  <si>
    <t>床面積（㎡）</t>
    <rPh sb="0" eb="1">
      <t>ユカ</t>
    </rPh>
    <rPh sb="1" eb="2">
      <t>メン</t>
    </rPh>
    <phoneticPr fontId="13"/>
  </si>
  <si>
    <t>評価額（千円）</t>
    <rPh sb="0" eb="1">
      <t>ヒョウ</t>
    </rPh>
    <rPh sb="1" eb="2">
      <t>アタイ</t>
    </rPh>
    <rPh sb="2" eb="3">
      <t>ガク</t>
    </rPh>
    <rPh sb="4" eb="6">
      <t>センエン</t>
    </rPh>
    <phoneticPr fontId="13"/>
  </si>
  <si>
    <t>１㎡当たりの価格（円）</t>
    <phoneticPr fontId="3"/>
  </si>
  <si>
    <t>法定免税点
未満</t>
    <rPh sb="0" eb="2">
      <t>ホウテイ</t>
    </rPh>
    <rPh sb="2" eb="4">
      <t>メンゼイ</t>
    </rPh>
    <rPh sb="6" eb="8">
      <t>ミマン</t>
    </rPh>
    <phoneticPr fontId="13"/>
  </si>
  <si>
    <t>法定免税点
以上</t>
    <rPh sb="0" eb="2">
      <t>ホウテイ</t>
    </rPh>
    <rPh sb="2" eb="4">
      <t>メンゼイ</t>
    </rPh>
    <phoneticPr fontId="13"/>
  </si>
  <si>
    <t>法定免税点
未満</t>
    <rPh sb="0" eb="2">
      <t>ホウテイ</t>
    </rPh>
    <rPh sb="2" eb="4">
      <t>メンゼイ</t>
    </rPh>
    <phoneticPr fontId="13"/>
  </si>
  <si>
    <t>平均</t>
    <rPh sb="0" eb="1">
      <t>ヒラ</t>
    </rPh>
    <rPh sb="1" eb="2">
      <t>ヒトシ</t>
    </rPh>
    <phoneticPr fontId="13"/>
  </si>
  <si>
    <t>○木造家屋</t>
    <phoneticPr fontId="3"/>
  </si>
  <si>
    <t>令和５年度</t>
    <rPh sb="0" eb="2">
      <t>レイワ</t>
    </rPh>
    <rPh sb="3" eb="5">
      <t>ネンド</t>
    </rPh>
    <rPh sb="4" eb="5">
      <t>ド</t>
    </rPh>
    <phoneticPr fontId="3"/>
  </si>
  <si>
    <t>専用住宅</t>
  </si>
  <si>
    <t>共同住宅・寄宿舎</t>
  </si>
  <si>
    <t>併用住宅</t>
  </si>
  <si>
    <t>農家・養蚕・漁業者住宅</t>
  </si>
  <si>
    <t>旅館・料亭・待合・
ホテル・簡易・団体</t>
    <rPh sb="0" eb="2">
      <t>リョカン</t>
    </rPh>
    <rPh sb="3" eb="5">
      <t>リョウテイ</t>
    </rPh>
    <rPh sb="6" eb="8">
      <t>マチアイ</t>
    </rPh>
    <rPh sb="14" eb="16">
      <t>カンイ</t>
    </rPh>
    <rPh sb="17" eb="19">
      <t>ダンタイ</t>
    </rPh>
    <phoneticPr fontId="3"/>
  </si>
  <si>
    <t>事務所･銀行･店舗</t>
  </si>
  <si>
    <t>劇場･映画館･病院</t>
  </si>
  <si>
    <t>公衆浴場</t>
  </si>
  <si>
    <t>工場･倉庫</t>
  </si>
  <si>
    <t>土蔵</t>
  </si>
  <si>
    <t>付属家</t>
  </si>
  <si>
    <t>○木造以外の家屋</t>
  </si>
  <si>
    <t>事務所・店舗・百貨店・銀行</t>
    <phoneticPr fontId="3"/>
  </si>
  <si>
    <t>住宅・アパート</t>
  </si>
  <si>
    <t>ホテル・病院</t>
  </si>
  <si>
    <t>工場・倉庫・市場</t>
  </si>
  <si>
    <t>資料　資産税課</t>
    <phoneticPr fontId="53"/>
  </si>
  <si>
    <t>79  地区別・用途別建築確認申請受付件数</t>
    <phoneticPr fontId="3"/>
  </si>
  <si>
    <t>（単位　件、㎡)</t>
    <phoneticPr fontId="53"/>
  </si>
  <si>
    <t>年度・用途</t>
    <rPh sb="3" eb="4">
      <t>ヨウ</t>
    </rPh>
    <rPh sb="4" eb="5">
      <t>ト</t>
    </rPh>
    <phoneticPr fontId="3"/>
  </si>
  <si>
    <t>平地区</t>
    <rPh sb="0" eb="1">
      <t>タイラ</t>
    </rPh>
    <rPh sb="1" eb="2">
      <t>チ</t>
    </rPh>
    <rPh sb="2" eb="3">
      <t>ク</t>
    </rPh>
    <phoneticPr fontId="3"/>
  </si>
  <si>
    <t>平地区</t>
    <rPh sb="0" eb="1">
      <t>タイラ</t>
    </rPh>
    <rPh sb="1" eb="2">
      <t>チ</t>
    </rPh>
    <rPh sb="2" eb="3">
      <t>ク</t>
    </rPh>
    <phoneticPr fontId="13"/>
  </si>
  <si>
    <t>小名浜地区</t>
    <rPh sb="0" eb="1">
      <t>ショウ</t>
    </rPh>
    <rPh sb="1" eb="2">
      <t>メイ</t>
    </rPh>
    <rPh sb="2" eb="3">
      <t>ハマ</t>
    </rPh>
    <rPh sb="3" eb="4">
      <t>チ</t>
    </rPh>
    <rPh sb="4" eb="5">
      <t>ク</t>
    </rPh>
    <phoneticPr fontId="3"/>
  </si>
  <si>
    <t>小名浜地区</t>
    <rPh sb="0" eb="1">
      <t>ショウ</t>
    </rPh>
    <rPh sb="1" eb="2">
      <t>メイ</t>
    </rPh>
    <rPh sb="2" eb="3">
      <t>ハマ</t>
    </rPh>
    <rPh sb="3" eb="4">
      <t>チ</t>
    </rPh>
    <rPh sb="4" eb="5">
      <t>ク</t>
    </rPh>
    <phoneticPr fontId="13"/>
  </si>
  <si>
    <t>勿来地区</t>
    <rPh sb="0" eb="1">
      <t>ブツ</t>
    </rPh>
    <rPh sb="1" eb="2">
      <t>キ</t>
    </rPh>
    <rPh sb="2" eb="3">
      <t>チ</t>
    </rPh>
    <rPh sb="3" eb="4">
      <t>ク</t>
    </rPh>
    <phoneticPr fontId="13"/>
  </si>
  <si>
    <t>常磐地区</t>
    <rPh sb="0" eb="1">
      <t>ツネ</t>
    </rPh>
    <rPh sb="1" eb="2">
      <t>イワ</t>
    </rPh>
    <rPh sb="2" eb="3">
      <t>チ</t>
    </rPh>
    <rPh sb="3" eb="4">
      <t>ク</t>
    </rPh>
    <phoneticPr fontId="3"/>
  </si>
  <si>
    <t>常磐地区</t>
    <rPh sb="0" eb="1">
      <t>ツネ</t>
    </rPh>
    <rPh sb="1" eb="2">
      <t>イワ</t>
    </rPh>
    <rPh sb="2" eb="3">
      <t>チ</t>
    </rPh>
    <rPh sb="3" eb="4">
      <t>ク</t>
    </rPh>
    <phoneticPr fontId="13"/>
  </si>
  <si>
    <t>内郷地区</t>
    <rPh sb="0" eb="1">
      <t>ウチ</t>
    </rPh>
    <rPh sb="1" eb="2">
      <t>ゴウ</t>
    </rPh>
    <rPh sb="2" eb="3">
      <t>チ</t>
    </rPh>
    <rPh sb="3" eb="4">
      <t>ク</t>
    </rPh>
    <phoneticPr fontId="13"/>
  </si>
  <si>
    <t>その他の地区</t>
    <rPh sb="2" eb="3">
      <t>タ</t>
    </rPh>
    <rPh sb="4" eb="5">
      <t>チ</t>
    </rPh>
    <rPh sb="5" eb="6">
      <t>ク</t>
    </rPh>
    <phoneticPr fontId="13"/>
  </si>
  <si>
    <t>新築</t>
    <rPh sb="0" eb="1">
      <t>シン</t>
    </rPh>
    <rPh sb="1" eb="2">
      <t>チク</t>
    </rPh>
    <phoneticPr fontId="13"/>
  </si>
  <si>
    <t>令和
４年度</t>
    <rPh sb="0" eb="1">
      <t>レイ</t>
    </rPh>
    <rPh sb="1" eb="2">
      <t>カズ</t>
    </rPh>
    <rPh sb="4" eb="6">
      <t>ネンド</t>
    </rPh>
    <phoneticPr fontId="3"/>
  </si>
  <si>
    <t>件数</t>
    <rPh sb="0" eb="2">
      <t>ケンスウ</t>
    </rPh>
    <phoneticPr fontId="3"/>
  </si>
  <si>
    <t>面積</t>
    <rPh sb="0" eb="2">
      <t>メンセキ</t>
    </rPh>
    <phoneticPr fontId="3"/>
  </si>
  <si>
    <t>専用住宅</t>
    <rPh sb="0" eb="1">
      <t>アツシ</t>
    </rPh>
    <rPh sb="1" eb="2">
      <t>ヨウ</t>
    </rPh>
    <rPh sb="2" eb="3">
      <t>ジュウ</t>
    </rPh>
    <rPh sb="3" eb="4">
      <t>タク</t>
    </rPh>
    <phoneticPr fontId="13"/>
  </si>
  <si>
    <t>件数</t>
  </si>
  <si>
    <t>共同住宅･長屋</t>
    <rPh sb="0" eb="2">
      <t>キョウドウ</t>
    </rPh>
    <rPh sb="2" eb="4">
      <t>ジュウタク</t>
    </rPh>
    <rPh sb="5" eb="7">
      <t>ナガヤ</t>
    </rPh>
    <phoneticPr fontId="3"/>
  </si>
  <si>
    <t>その他の用途の建築物</t>
    <rPh sb="2" eb="3">
      <t>タ</t>
    </rPh>
    <rPh sb="4" eb="6">
      <t>ヨウト</t>
    </rPh>
    <rPh sb="7" eb="10">
      <t>ケンチクブツ</t>
    </rPh>
    <phoneticPr fontId="3"/>
  </si>
  <si>
    <t>（注）面積は床面積を指す。単位未満は四捨五入しているため、総数と内訳数との合計が必ずしも一致しない。</t>
    <rPh sb="1" eb="2">
      <t>チュウ</t>
    </rPh>
    <rPh sb="3" eb="5">
      <t>メンセキ</t>
    </rPh>
    <rPh sb="6" eb="9">
      <t>ユカメンセキ</t>
    </rPh>
    <rPh sb="10" eb="11">
      <t>サ</t>
    </rPh>
    <rPh sb="13" eb="15">
      <t>タンイ</t>
    </rPh>
    <rPh sb="15" eb="17">
      <t>ミマン</t>
    </rPh>
    <rPh sb="18" eb="22">
      <t>シシャゴニュウ</t>
    </rPh>
    <rPh sb="29" eb="31">
      <t>ソウスウ</t>
    </rPh>
    <rPh sb="32" eb="34">
      <t>ウチワケ</t>
    </rPh>
    <rPh sb="34" eb="35">
      <t>スウ</t>
    </rPh>
    <rPh sb="37" eb="39">
      <t>ゴウケイ</t>
    </rPh>
    <rPh sb="40" eb="41">
      <t>カナラ</t>
    </rPh>
    <rPh sb="44" eb="46">
      <t>イッチ</t>
    </rPh>
    <phoneticPr fontId="3"/>
  </si>
  <si>
    <t>資料　建築指導課</t>
  </si>
  <si>
    <t>80  構造別建築確認申請受付件数</t>
    <phoneticPr fontId="3"/>
  </si>
  <si>
    <t>木造</t>
    <rPh sb="0" eb="1">
      <t>キ</t>
    </rPh>
    <rPh sb="1" eb="2">
      <t>ヅクリ</t>
    </rPh>
    <phoneticPr fontId="13"/>
  </si>
  <si>
    <t>鉄骨鉄筋コンクリート</t>
    <rPh sb="0" eb="2">
      <t>テッコツ</t>
    </rPh>
    <rPh sb="2" eb="4">
      <t>テッキン</t>
    </rPh>
    <phoneticPr fontId="13"/>
  </si>
  <si>
    <t>鉄筋コンクリート</t>
    <rPh sb="0" eb="2">
      <t>テッキン</t>
    </rPh>
    <phoneticPr fontId="13"/>
  </si>
  <si>
    <t>鉄骨</t>
    <rPh sb="0" eb="1">
      <t>テツ</t>
    </rPh>
    <rPh sb="1" eb="2">
      <t>ホネ</t>
    </rPh>
    <phoneticPr fontId="13"/>
  </si>
  <si>
    <t>補強コンクリートブロック</t>
    <rPh sb="0" eb="2">
      <t>ホキョウ</t>
    </rPh>
    <phoneticPr fontId="13"/>
  </si>
  <si>
    <t>件数</t>
    <rPh sb="0" eb="1">
      <t>ケン</t>
    </rPh>
    <rPh sb="1" eb="2">
      <t>カズ</t>
    </rPh>
    <phoneticPr fontId="13"/>
  </si>
  <si>
    <t>令和２年度</t>
    <rPh sb="0" eb="2">
      <t>レイワ</t>
    </rPh>
    <rPh sb="3" eb="5">
      <t>ネンド</t>
    </rPh>
    <phoneticPr fontId="3"/>
  </si>
  <si>
    <t>令和２年度</t>
    <rPh sb="0" eb="2">
      <t>レイワ</t>
    </rPh>
    <rPh sb="3" eb="5">
      <t>ネンド</t>
    </rPh>
    <phoneticPr fontId="13"/>
  </si>
  <si>
    <t>（注）面積は床面積を指す。単位未満は四捨五入しているため、総数と内訳数との合計が必ずしも一致しない。</t>
    <phoneticPr fontId="13"/>
  </si>
  <si>
    <t>資料　建築指導課</t>
    <phoneticPr fontId="53"/>
  </si>
  <si>
    <t>81 公営住宅の概況</t>
    <rPh sb="3" eb="5">
      <t>コウエイ</t>
    </rPh>
    <rPh sb="5" eb="7">
      <t>ジュウタク</t>
    </rPh>
    <rPh sb="8" eb="10">
      <t>ガイキョウ</t>
    </rPh>
    <phoneticPr fontId="13"/>
  </si>
  <si>
    <t>　(1)　市営住宅管理戸数（各年４月１日現在）</t>
    <rPh sb="5" eb="6">
      <t>シ</t>
    </rPh>
    <rPh sb="6" eb="7">
      <t>エイ</t>
    </rPh>
    <rPh sb="7" eb="9">
      <t>ジュウタク</t>
    </rPh>
    <rPh sb="9" eb="11">
      <t>カンリ</t>
    </rPh>
    <rPh sb="11" eb="13">
      <t>コスウ</t>
    </rPh>
    <rPh sb="14" eb="16">
      <t>カクトシ</t>
    </rPh>
    <rPh sb="17" eb="18">
      <t>ガツ</t>
    </rPh>
    <rPh sb="19" eb="20">
      <t>ニチ</t>
    </rPh>
    <rPh sb="20" eb="22">
      <t>ゲンザイ</t>
    </rPh>
    <phoneticPr fontId="13"/>
  </si>
  <si>
    <t>(単位　戸)</t>
    <rPh sb="1" eb="2">
      <t>タン</t>
    </rPh>
    <rPh sb="2" eb="3">
      <t>イ</t>
    </rPh>
    <rPh sb="4" eb="5">
      <t>ト</t>
    </rPh>
    <phoneticPr fontId="13"/>
  </si>
  <si>
    <t>年・構造</t>
  </si>
  <si>
    <t>令和４年</t>
  </si>
  <si>
    <t>公営住宅</t>
    <rPh sb="0" eb="2">
      <t>コウエイ</t>
    </rPh>
    <rPh sb="2" eb="4">
      <t>ジュウタク</t>
    </rPh>
    <phoneticPr fontId="13"/>
  </si>
  <si>
    <t>木造平屋</t>
    <rPh sb="0" eb="2">
      <t>モクゾウ</t>
    </rPh>
    <rPh sb="2" eb="4">
      <t>ヒラヤ</t>
    </rPh>
    <phoneticPr fontId="13"/>
  </si>
  <si>
    <t>木造二階</t>
    <rPh sb="0" eb="2">
      <t>モクゾウ</t>
    </rPh>
    <rPh sb="2" eb="4">
      <t>ニカイ</t>
    </rPh>
    <phoneticPr fontId="13"/>
  </si>
  <si>
    <t>簡平</t>
  </si>
  <si>
    <t>簡二</t>
  </si>
  <si>
    <t>中耐</t>
  </si>
  <si>
    <t>高層</t>
  </si>
  <si>
    <t>小計</t>
  </si>
  <si>
    <t>改良住宅</t>
    <rPh sb="0" eb="2">
      <t>カイリョウ</t>
    </rPh>
    <rPh sb="2" eb="4">
      <t>ジュウタク</t>
    </rPh>
    <phoneticPr fontId="13"/>
  </si>
  <si>
    <t>高層</t>
    <rPh sb="0" eb="2">
      <t>コウソウ</t>
    </rPh>
    <phoneticPr fontId="13"/>
  </si>
  <si>
    <t>小計</t>
    <rPh sb="0" eb="2">
      <t>ショウケイ</t>
    </rPh>
    <phoneticPr fontId="13"/>
  </si>
  <si>
    <t>特別市営</t>
    <rPh sb="0" eb="2">
      <t>トクベツ</t>
    </rPh>
    <rPh sb="2" eb="4">
      <t>シエイ</t>
    </rPh>
    <phoneticPr fontId="13"/>
  </si>
  <si>
    <t>耐二</t>
  </si>
  <si>
    <t>(注)「簡平」は「簡易耐火構造平屋建」、「簡二」は「簡易耐火構造二階建」、「耐二」は「耐火構造二階建」、</t>
    <rPh sb="1" eb="2">
      <t>チュウ</t>
    </rPh>
    <rPh sb="4" eb="5">
      <t>カン</t>
    </rPh>
    <rPh sb="5" eb="6">
      <t>タダシ</t>
    </rPh>
    <rPh sb="9" eb="15">
      <t>カンイタイカコウゾウ</t>
    </rPh>
    <rPh sb="15" eb="17">
      <t>ヒラヤ</t>
    </rPh>
    <rPh sb="17" eb="18">
      <t>ダテ</t>
    </rPh>
    <rPh sb="21" eb="22">
      <t>カン</t>
    </rPh>
    <rPh sb="22" eb="23">
      <t>ニ</t>
    </rPh>
    <rPh sb="26" eb="32">
      <t>カンイタイカコウゾウ</t>
    </rPh>
    <rPh sb="32" eb="34">
      <t>ニカイ</t>
    </rPh>
    <rPh sb="34" eb="35">
      <t>ダテ</t>
    </rPh>
    <rPh sb="38" eb="39">
      <t>タイ</t>
    </rPh>
    <rPh sb="39" eb="40">
      <t>ニ</t>
    </rPh>
    <rPh sb="43" eb="45">
      <t>タイカ</t>
    </rPh>
    <rPh sb="45" eb="47">
      <t>コウゾウ</t>
    </rPh>
    <rPh sb="47" eb="50">
      <t>ニカイダ</t>
    </rPh>
    <phoneticPr fontId="13"/>
  </si>
  <si>
    <t>資料　住宅営繕課</t>
    <phoneticPr fontId="53"/>
  </si>
  <si>
    <t>　　「中耐」は「中層耐火構造（３～５階建）」、「高層」は「高層耐火構造（６階以上）」を指す。</t>
    <phoneticPr fontId="53"/>
  </si>
  <si>
    <t>　(2)　削除</t>
    <rPh sb="5" eb="7">
      <t>サクジョ</t>
    </rPh>
    <phoneticPr fontId="13"/>
  </si>
  <si>
    <t>　(3)　県営住宅管理戸数（令和７年４月１日現在）</t>
    <rPh sb="5" eb="7">
      <t>ケンエイ</t>
    </rPh>
    <rPh sb="7" eb="9">
      <t>ジュウタク</t>
    </rPh>
    <rPh sb="9" eb="11">
      <t>カンリ</t>
    </rPh>
    <rPh sb="11" eb="13">
      <t>コスウ</t>
    </rPh>
    <phoneticPr fontId="13"/>
  </si>
  <si>
    <t>(単位　戸)</t>
    <rPh sb="1" eb="3">
      <t>タンイ</t>
    </rPh>
    <rPh sb="4" eb="5">
      <t>コ</t>
    </rPh>
    <phoneticPr fontId="13"/>
  </si>
  <si>
    <t>構　　造</t>
    <rPh sb="0" eb="1">
      <t>カマエ</t>
    </rPh>
    <rPh sb="3" eb="4">
      <t>ヅクリ</t>
    </rPh>
    <phoneticPr fontId="13"/>
  </si>
  <si>
    <t>合　計</t>
    <rPh sb="0" eb="1">
      <t>ゴウ</t>
    </rPh>
    <rPh sb="2" eb="3">
      <t>ケイ</t>
    </rPh>
    <phoneticPr fontId="13"/>
  </si>
  <si>
    <t>平</t>
    <rPh sb="0" eb="1">
      <t>タイラ</t>
    </rPh>
    <phoneticPr fontId="3"/>
  </si>
  <si>
    <t>勿　来</t>
    <rPh sb="0" eb="1">
      <t>ブツ</t>
    </rPh>
    <rPh sb="2" eb="3">
      <t>キ</t>
    </rPh>
    <phoneticPr fontId="13"/>
  </si>
  <si>
    <t>常　磐</t>
    <rPh sb="0" eb="1">
      <t>ツネ</t>
    </rPh>
    <rPh sb="2" eb="3">
      <t>イワ</t>
    </rPh>
    <phoneticPr fontId="13"/>
  </si>
  <si>
    <t>内　郷</t>
    <rPh sb="0" eb="1">
      <t>ウチ</t>
    </rPh>
    <rPh sb="2" eb="3">
      <t>ゴウ</t>
    </rPh>
    <phoneticPr fontId="13"/>
  </si>
  <si>
    <t>四　倉</t>
    <rPh sb="0" eb="1">
      <t>４</t>
    </rPh>
    <rPh sb="2" eb="3">
      <t>クラ</t>
    </rPh>
    <phoneticPr fontId="13"/>
  </si>
  <si>
    <t>好　間</t>
    <rPh sb="0" eb="1">
      <t>ス</t>
    </rPh>
    <rPh sb="2" eb="3">
      <t>アイダ</t>
    </rPh>
    <phoneticPr fontId="13"/>
  </si>
  <si>
    <t>小　川</t>
    <rPh sb="0" eb="1">
      <t>チイ</t>
    </rPh>
    <rPh sb="2" eb="3">
      <t>カワ</t>
    </rPh>
    <phoneticPr fontId="13"/>
  </si>
  <si>
    <t>木造二階</t>
    <rPh sb="0" eb="2">
      <t>モクゾウ</t>
    </rPh>
    <rPh sb="2" eb="3">
      <t>ニ</t>
    </rPh>
    <rPh sb="3" eb="4">
      <t>カイ</t>
    </rPh>
    <phoneticPr fontId="13"/>
  </si>
  <si>
    <t>簡耐平屋</t>
    <rPh sb="0" eb="1">
      <t>カン</t>
    </rPh>
    <rPh sb="1" eb="2">
      <t>タイ</t>
    </rPh>
    <rPh sb="2" eb="4">
      <t>ヒラヤ</t>
    </rPh>
    <phoneticPr fontId="13"/>
  </si>
  <si>
    <t>簡耐二階</t>
    <rPh sb="0" eb="1">
      <t>カン</t>
    </rPh>
    <rPh sb="1" eb="2">
      <t>タイ</t>
    </rPh>
    <rPh sb="2" eb="3">
      <t>ニ</t>
    </rPh>
    <rPh sb="3" eb="4">
      <t>カイ</t>
    </rPh>
    <phoneticPr fontId="13"/>
  </si>
  <si>
    <t>準耐</t>
    <rPh sb="0" eb="1">
      <t>ジュン</t>
    </rPh>
    <rPh sb="1" eb="2">
      <t>タイ</t>
    </rPh>
    <phoneticPr fontId="13"/>
  </si>
  <si>
    <t>中耐</t>
    <rPh sb="0" eb="1">
      <t>ナカ</t>
    </rPh>
    <rPh sb="1" eb="2">
      <t>タイ</t>
    </rPh>
    <phoneticPr fontId="13"/>
  </si>
  <si>
    <t>資料　福島県いわき建設事務所</t>
    <rPh sb="0" eb="2">
      <t>シリョウ</t>
    </rPh>
    <rPh sb="3" eb="6">
      <t>フクシマケン</t>
    </rPh>
    <rPh sb="9" eb="11">
      <t>ケンセツ</t>
    </rPh>
    <rPh sb="11" eb="13">
      <t>ジム</t>
    </rPh>
    <rPh sb="13" eb="14">
      <t>ショ</t>
    </rPh>
    <phoneticPr fontId="13"/>
  </si>
  <si>
    <t>　(4)　削除</t>
    <rPh sb="5" eb="7">
      <t>サクジョ</t>
    </rPh>
    <phoneticPr fontId="13"/>
  </si>
  <si>
    <t>82　道路の状況</t>
    <rPh sb="3" eb="5">
      <t>ドウロ</t>
    </rPh>
    <rPh sb="6" eb="8">
      <t>ジョウキョウ</t>
    </rPh>
    <phoneticPr fontId="13"/>
  </si>
  <si>
    <t>　(1) 総括表（令和７年４月１日現在）</t>
    <rPh sb="5" eb="6">
      <t>フサ</t>
    </rPh>
    <rPh sb="6" eb="7">
      <t>クク</t>
    </rPh>
    <rPh sb="7" eb="8">
      <t>ヒョウ</t>
    </rPh>
    <phoneticPr fontId="13"/>
  </si>
  <si>
    <t>道路の種別</t>
    <rPh sb="0" eb="2">
      <t>ドウロ</t>
    </rPh>
    <rPh sb="3" eb="5">
      <t>シュベツ</t>
    </rPh>
    <phoneticPr fontId="13"/>
  </si>
  <si>
    <t>路線数</t>
    <rPh sb="0" eb="1">
      <t>ロ</t>
    </rPh>
    <rPh sb="1" eb="2">
      <t>セン</t>
    </rPh>
    <rPh sb="2" eb="3">
      <t>スウ</t>
    </rPh>
    <phoneticPr fontId="13"/>
  </si>
  <si>
    <t>実延長（ｍ）</t>
    <rPh sb="0" eb="1">
      <t>ジツ</t>
    </rPh>
    <rPh sb="1" eb="2">
      <t>エン</t>
    </rPh>
    <rPh sb="2" eb="3">
      <t>チョウ</t>
    </rPh>
    <phoneticPr fontId="13"/>
  </si>
  <si>
    <t>実延長の内訳</t>
  </si>
  <si>
    <t>橋梁</t>
  </si>
  <si>
    <t>トンネル</t>
  </si>
  <si>
    <t>改良済</t>
    <rPh sb="0" eb="1">
      <t>アラタ</t>
    </rPh>
    <rPh sb="1" eb="2">
      <t>リョウ</t>
    </rPh>
    <rPh sb="2" eb="3">
      <t>ス</t>
    </rPh>
    <phoneticPr fontId="13"/>
  </si>
  <si>
    <t>未改良</t>
    <rPh sb="0" eb="1">
      <t>ミ</t>
    </rPh>
    <rPh sb="1" eb="2">
      <t>アラタ</t>
    </rPh>
    <rPh sb="2" eb="3">
      <t>リョウ</t>
    </rPh>
    <phoneticPr fontId="13"/>
  </si>
  <si>
    <t>舗装済</t>
    <rPh sb="2" eb="3">
      <t>スミ</t>
    </rPh>
    <phoneticPr fontId="3"/>
  </si>
  <si>
    <t>舗装済</t>
    <rPh sb="2" eb="3">
      <t>スミ</t>
    </rPh>
    <phoneticPr fontId="13"/>
  </si>
  <si>
    <t>砂利道</t>
    <rPh sb="0" eb="3">
      <t>ジャリミチ</t>
    </rPh>
    <phoneticPr fontId="13"/>
  </si>
  <si>
    <t>橋数</t>
    <rPh sb="0" eb="1">
      <t>ハシ</t>
    </rPh>
    <rPh sb="1" eb="2">
      <t>カズ</t>
    </rPh>
    <phoneticPr fontId="13"/>
  </si>
  <si>
    <t>延長(ｍ)</t>
  </si>
  <si>
    <t>永久橋</t>
    <rPh sb="0" eb="1">
      <t>ヒサシ</t>
    </rPh>
    <rPh sb="1" eb="2">
      <t>ヒサシ</t>
    </rPh>
    <rPh sb="2" eb="3">
      <t>ハシ</t>
    </rPh>
    <phoneticPr fontId="13"/>
  </si>
  <si>
    <t>木橋</t>
    <rPh sb="0" eb="1">
      <t>キ</t>
    </rPh>
    <rPh sb="1" eb="2">
      <t>ハシ</t>
    </rPh>
    <phoneticPr fontId="13"/>
  </si>
  <si>
    <t>数</t>
    <rPh sb="0" eb="1">
      <t>カズ</t>
    </rPh>
    <phoneticPr fontId="13"/>
  </si>
  <si>
    <t>延長(ｍ)</t>
    <rPh sb="0" eb="1">
      <t>エン</t>
    </rPh>
    <rPh sb="1" eb="2">
      <t>チョウ</t>
    </rPh>
    <phoneticPr fontId="13"/>
  </si>
  <si>
    <t>延長(ｍ）</t>
    <rPh sb="0" eb="2">
      <t>エンチョウ</t>
    </rPh>
    <phoneticPr fontId="13"/>
  </si>
  <si>
    <t>率(％)</t>
    <phoneticPr fontId="13"/>
  </si>
  <si>
    <t>延長（ｍ）</t>
    <rPh sb="0" eb="2">
      <t>エンチョウ</t>
    </rPh>
    <phoneticPr fontId="13"/>
  </si>
  <si>
    <t>率(％)</t>
  </si>
  <si>
    <t>橋数</t>
    <rPh sb="0" eb="1">
      <t>ハシ</t>
    </rPh>
    <rPh sb="1" eb="2">
      <t>スウ</t>
    </rPh>
    <phoneticPr fontId="13"/>
  </si>
  <si>
    <t>延長(ｍ)</t>
    <phoneticPr fontId="3"/>
  </si>
  <si>
    <t>延長(ｍ)</t>
    <phoneticPr fontId="13"/>
  </si>
  <si>
    <t>常磐自動車道</t>
    <rPh sb="0" eb="2">
      <t>ジョウバン</t>
    </rPh>
    <rPh sb="2" eb="5">
      <t>ジドウシャ</t>
    </rPh>
    <rPh sb="5" eb="6">
      <t>ドウ</t>
    </rPh>
    <phoneticPr fontId="13"/>
  </si>
  <si>
    <t>磐越自動車道</t>
    <rPh sb="0" eb="2">
      <t>バンエツ</t>
    </rPh>
    <rPh sb="2" eb="5">
      <t>ジドウシャ</t>
    </rPh>
    <rPh sb="5" eb="6">
      <t>ドウ</t>
    </rPh>
    <phoneticPr fontId="13"/>
  </si>
  <si>
    <t>国道</t>
    <rPh sb="0" eb="2">
      <t>コクドウ</t>
    </rPh>
    <phoneticPr fontId="13"/>
  </si>
  <si>
    <t>国管理分</t>
    <rPh sb="0" eb="1">
      <t>クニ</t>
    </rPh>
    <rPh sb="1" eb="3">
      <t>カンリ</t>
    </rPh>
    <rPh sb="3" eb="4">
      <t>ブン</t>
    </rPh>
    <phoneticPr fontId="13"/>
  </si>
  <si>
    <t>県管理分</t>
    <rPh sb="0" eb="1">
      <t>ケン</t>
    </rPh>
    <rPh sb="1" eb="3">
      <t>カンリ</t>
    </rPh>
    <rPh sb="3" eb="4">
      <t>ブン</t>
    </rPh>
    <phoneticPr fontId="13"/>
  </si>
  <si>
    <t>県道</t>
    <rPh sb="0" eb="2">
      <t>ケンドウ</t>
    </rPh>
    <phoneticPr fontId="13"/>
  </si>
  <si>
    <t>主要地方道</t>
    <rPh sb="0" eb="2">
      <t>シュヨウ</t>
    </rPh>
    <rPh sb="2" eb="4">
      <t>チホウ</t>
    </rPh>
    <rPh sb="4" eb="5">
      <t>ドウ</t>
    </rPh>
    <phoneticPr fontId="13"/>
  </si>
  <si>
    <t>一般県道</t>
    <rPh sb="0" eb="2">
      <t>イッパン</t>
    </rPh>
    <rPh sb="2" eb="4">
      <t>ケンドウ</t>
    </rPh>
    <phoneticPr fontId="13"/>
  </si>
  <si>
    <t>市道</t>
    <rPh sb="0" eb="2">
      <t>シドウ</t>
    </rPh>
    <phoneticPr fontId="13"/>
  </si>
  <si>
    <t>(注）市道、県道及び国道（県管理分）については、令和６年４月１日現在である。</t>
    <rPh sb="3" eb="5">
      <t>シドウ</t>
    </rPh>
    <rPh sb="6" eb="8">
      <t>ケンドウ</t>
    </rPh>
    <phoneticPr fontId="13"/>
  </si>
  <si>
    <t>資料   東日本高速道路株式会社東北支社いわき管理事務所、磐城国道事務所、福島県いわき建設事務所、維持保全課</t>
    <phoneticPr fontId="53"/>
  </si>
  <si>
    <t>　(2) 国道（令和７年４月１日現在）</t>
    <rPh sb="5" eb="6">
      <t>コク</t>
    </rPh>
    <rPh sb="6" eb="7">
      <t>ミチ</t>
    </rPh>
    <phoneticPr fontId="13"/>
  </si>
  <si>
    <t>路線名</t>
    <rPh sb="0" eb="1">
      <t>ロ</t>
    </rPh>
    <rPh sb="1" eb="2">
      <t>セン</t>
    </rPh>
    <rPh sb="2" eb="3">
      <t>メイ</t>
    </rPh>
    <phoneticPr fontId="13"/>
  </si>
  <si>
    <t>総延長（ｍ）</t>
    <rPh sb="0" eb="1">
      <t>ソウ</t>
    </rPh>
    <rPh sb="1" eb="2">
      <t>エン</t>
    </rPh>
    <rPh sb="2" eb="3">
      <t>チョウ</t>
    </rPh>
    <phoneticPr fontId="13"/>
  </si>
  <si>
    <t>橋梁</t>
    <rPh sb="0" eb="1">
      <t>ハシ</t>
    </rPh>
    <rPh sb="1" eb="2">
      <t>リョウ</t>
    </rPh>
    <phoneticPr fontId="3"/>
  </si>
  <si>
    <t>改良済</t>
  </si>
  <si>
    <t>未改良</t>
  </si>
  <si>
    <t>砂利道</t>
  </si>
  <si>
    <t>橋数</t>
  </si>
  <si>
    <t>永久橋</t>
  </si>
  <si>
    <t>木橋</t>
  </si>
  <si>
    <t>数</t>
  </si>
  <si>
    <t>６号線現道</t>
    <rPh sb="2" eb="3">
      <t>セン</t>
    </rPh>
    <rPh sb="3" eb="4">
      <t>ゲン</t>
    </rPh>
    <rPh sb="4" eb="5">
      <t>ドウ</t>
    </rPh>
    <phoneticPr fontId="3"/>
  </si>
  <si>
    <t>〃重複管理</t>
    <rPh sb="1" eb="3">
      <t>ジュウフク</t>
    </rPh>
    <rPh sb="3" eb="5">
      <t>カンリ</t>
    </rPh>
    <phoneticPr fontId="3"/>
  </si>
  <si>
    <t>49号線</t>
    <rPh sb="3" eb="4">
      <t>セン</t>
    </rPh>
    <phoneticPr fontId="3"/>
  </si>
  <si>
    <t>＊289号線</t>
    <rPh sb="4" eb="5">
      <t>ゴウ</t>
    </rPh>
    <rPh sb="5" eb="6">
      <t>セン</t>
    </rPh>
    <phoneticPr fontId="13"/>
  </si>
  <si>
    <t>＊349号線</t>
    <rPh sb="4" eb="5">
      <t>ゴウ</t>
    </rPh>
    <rPh sb="5" eb="6">
      <t>セン</t>
    </rPh>
    <phoneticPr fontId="13"/>
  </si>
  <si>
    <t>＊399号線</t>
    <rPh sb="4" eb="5">
      <t>ゴウ</t>
    </rPh>
    <rPh sb="5" eb="6">
      <t>セン</t>
    </rPh>
    <phoneticPr fontId="13"/>
  </si>
  <si>
    <t>(注)＊は県管理路線(令和６年４月１日現在）である。</t>
    <phoneticPr fontId="53"/>
  </si>
  <si>
    <t>資料　磐城国道事務所・福島県いわき建設事務所</t>
    <phoneticPr fontId="53"/>
  </si>
  <si>
    <t>　(3) 県道（令和６年４月１日現在）</t>
    <phoneticPr fontId="53"/>
  </si>
  <si>
    <t>路線名</t>
  </si>
  <si>
    <t>総延長
（ｍ）</t>
  </si>
  <si>
    <t>実延長
（ｍ）</t>
  </si>
  <si>
    <t>橋梁</t>
    <rPh sb="0" eb="1">
      <t>ハシ</t>
    </rPh>
    <rPh sb="1" eb="2">
      <t>ハリ</t>
    </rPh>
    <phoneticPr fontId="3"/>
  </si>
  <si>
    <t>合計</t>
    <phoneticPr fontId="3"/>
  </si>
  <si>
    <t>主要地方道路</t>
    <rPh sb="0" eb="2">
      <t>シュヨウ</t>
    </rPh>
    <rPh sb="2" eb="4">
      <t>チホウ</t>
    </rPh>
    <rPh sb="4" eb="6">
      <t>ドウロ</t>
    </rPh>
    <phoneticPr fontId="3"/>
  </si>
  <si>
    <t>日立いわき線</t>
    <phoneticPr fontId="13"/>
  </si>
  <si>
    <t>いわき石川線</t>
    <phoneticPr fontId="13"/>
  </si>
  <si>
    <t>小名浜四倉線</t>
    <phoneticPr fontId="13"/>
  </si>
  <si>
    <t>いわき上三坂小野線</t>
    <rPh sb="5" eb="6">
      <t>サカ</t>
    </rPh>
    <rPh sb="6" eb="7">
      <t>ショウ</t>
    </rPh>
    <rPh sb="7" eb="8">
      <t>ノ</t>
    </rPh>
    <phoneticPr fontId="13"/>
  </si>
  <si>
    <t>小名浜平線</t>
    <phoneticPr fontId="13"/>
  </si>
  <si>
    <t>いわき浪江線</t>
    <phoneticPr fontId="13"/>
  </si>
  <si>
    <t>小野富岡線</t>
    <phoneticPr fontId="13"/>
  </si>
  <si>
    <t>小野四倉線</t>
    <phoneticPr fontId="13"/>
  </si>
  <si>
    <t>江名常磐線</t>
    <phoneticPr fontId="13"/>
  </si>
  <si>
    <t>常磐勿来線</t>
    <phoneticPr fontId="13"/>
  </si>
  <si>
    <t>小名浜小野線</t>
    <phoneticPr fontId="13"/>
  </si>
  <si>
    <t>勿来浅川線</t>
    <phoneticPr fontId="13"/>
  </si>
  <si>
    <t>一般県道</t>
    <phoneticPr fontId="3"/>
  </si>
  <si>
    <t>旅人勿来線</t>
    <phoneticPr fontId="3"/>
  </si>
  <si>
    <t>赤井停車場線</t>
  </si>
  <si>
    <t>皿貝勿来停車場線</t>
    <phoneticPr fontId="13"/>
  </si>
  <si>
    <t>三株下市萓小川線</t>
  </si>
  <si>
    <t>吉間田滝根線</t>
  </si>
  <si>
    <t>小名浜港線</t>
  </si>
  <si>
    <t>久之浜港線</t>
    <rPh sb="1" eb="2">
      <t>ノ</t>
    </rPh>
    <phoneticPr fontId="3"/>
  </si>
  <si>
    <t>湯本停車場線</t>
  </si>
  <si>
    <t>草野停車場線</t>
  </si>
  <si>
    <t>四倉停車場線</t>
  </si>
  <si>
    <t>久之浜停車場線</t>
    <rPh sb="0" eb="3">
      <t>ヒサノハマ</t>
    </rPh>
    <rPh sb="3" eb="5">
      <t>テイシャ</t>
    </rPh>
    <rPh sb="5" eb="6">
      <t>バ</t>
    </rPh>
    <rPh sb="6" eb="7">
      <t>セン</t>
    </rPh>
    <phoneticPr fontId="13"/>
  </si>
  <si>
    <t>甲塚古墳線</t>
  </si>
  <si>
    <t>窪田江栗線</t>
  </si>
  <si>
    <t>泉岩間植田線</t>
  </si>
  <si>
    <t>釜戸小名浜線</t>
  </si>
  <si>
    <t>下高久谷川瀬線</t>
  </si>
  <si>
    <t>白岩久之浜線</t>
  </si>
  <si>
    <t>折木筒木原久之浜線</t>
  </si>
  <si>
    <t>片倉末続停車場線</t>
  </si>
  <si>
    <t>小川赤井平線</t>
  </si>
  <si>
    <t>上戸渡広野線</t>
  </si>
  <si>
    <t>上川内川前線</t>
  </si>
  <si>
    <t>川前停車場上三坂線</t>
  </si>
  <si>
    <t>神俣停車場川前線</t>
  </si>
  <si>
    <t>八茎四倉線</t>
  </si>
  <si>
    <t>湯の岳別所線</t>
    <phoneticPr fontId="13"/>
  </si>
  <si>
    <t>高久鹿島線</t>
  </si>
  <si>
    <t>豊間四倉線</t>
    <phoneticPr fontId="13"/>
  </si>
  <si>
    <t>才鉢前山線</t>
  </si>
  <si>
    <t>四倉久之浜線</t>
    <rPh sb="0" eb="2">
      <t>ヨツクラ</t>
    </rPh>
    <rPh sb="2" eb="5">
      <t>ヒサノハマ</t>
    </rPh>
    <rPh sb="5" eb="6">
      <t>セン</t>
    </rPh>
    <phoneticPr fontId="13"/>
  </si>
  <si>
    <t xml:space="preserve">  資料　福島県いわき建設事務所</t>
    <phoneticPr fontId="53"/>
  </si>
  <si>
    <t>　(4) 市道（令和６年４月１日現在）</t>
    <phoneticPr fontId="53"/>
  </si>
  <si>
    <t>道路種別</t>
    <rPh sb="0" eb="1">
      <t>ミチ</t>
    </rPh>
    <rPh sb="1" eb="2">
      <t>ミチ</t>
    </rPh>
    <rPh sb="2" eb="3">
      <t>タネ</t>
    </rPh>
    <rPh sb="3" eb="4">
      <t>ベツ</t>
    </rPh>
    <phoneticPr fontId="13"/>
  </si>
  <si>
    <t>総延長（ｍ）</t>
    <rPh sb="0" eb="1">
      <t>ソウ</t>
    </rPh>
    <rPh sb="1" eb="3">
      <t>エンチョウ</t>
    </rPh>
    <phoneticPr fontId="13"/>
  </si>
  <si>
    <t>重用延長（ｍ）</t>
    <rPh sb="0" eb="2">
      <t>ジュウヨウ</t>
    </rPh>
    <rPh sb="2" eb="4">
      <t>エンチョウ</t>
    </rPh>
    <phoneticPr fontId="13"/>
  </si>
  <si>
    <t>未供用延長（ｍ）</t>
    <rPh sb="0" eb="1">
      <t>ミ</t>
    </rPh>
    <rPh sb="1" eb="3">
      <t>キョウヨウ</t>
    </rPh>
    <rPh sb="3" eb="4">
      <t>エン</t>
    </rPh>
    <rPh sb="4" eb="5">
      <t>チョウ</t>
    </rPh>
    <phoneticPr fontId="13"/>
  </si>
  <si>
    <t>実延長（ｍ）</t>
    <rPh sb="0" eb="1">
      <t>ジツ</t>
    </rPh>
    <rPh sb="1" eb="3">
      <t>エンチョウ</t>
    </rPh>
    <phoneticPr fontId="13"/>
  </si>
  <si>
    <t>実延長の内訳</t>
    <rPh sb="0" eb="1">
      <t>ジツ</t>
    </rPh>
    <rPh sb="1" eb="2">
      <t>エン</t>
    </rPh>
    <rPh sb="2" eb="3">
      <t>チョウ</t>
    </rPh>
    <rPh sb="4" eb="5">
      <t>ウチ</t>
    </rPh>
    <rPh sb="5" eb="6">
      <t>ヤク</t>
    </rPh>
    <phoneticPr fontId="13"/>
  </si>
  <si>
    <t>橋梁</t>
    <rPh sb="0" eb="1">
      <t>ハシ</t>
    </rPh>
    <rPh sb="1" eb="2">
      <t>リョウ</t>
    </rPh>
    <phoneticPr fontId="13"/>
  </si>
  <si>
    <t>トンネル</t>
    <phoneticPr fontId="13"/>
  </si>
  <si>
    <t>鉄道との
交差箇所数</t>
    <rPh sb="0" eb="1">
      <t>テツ</t>
    </rPh>
    <rPh sb="1" eb="2">
      <t>ミチ</t>
    </rPh>
    <rPh sb="5" eb="7">
      <t>コウサ</t>
    </rPh>
    <rPh sb="7" eb="9">
      <t>カショ</t>
    </rPh>
    <rPh sb="9" eb="10">
      <t>スウ</t>
    </rPh>
    <phoneticPr fontId="13"/>
  </si>
  <si>
    <t>立体横断
施設数</t>
    <rPh sb="0" eb="2">
      <t>リッタイ</t>
    </rPh>
    <rPh sb="2" eb="4">
      <t>オウダン</t>
    </rPh>
    <rPh sb="5" eb="6">
      <t>ホドコ</t>
    </rPh>
    <rPh sb="6" eb="7">
      <t>シツラ</t>
    </rPh>
    <rPh sb="7" eb="8">
      <t>スウ</t>
    </rPh>
    <phoneticPr fontId="13"/>
  </si>
  <si>
    <t>歩道延長（ｍ）</t>
    <rPh sb="0" eb="2">
      <t>ホドウ</t>
    </rPh>
    <rPh sb="2" eb="4">
      <t>エンチョウ</t>
    </rPh>
    <phoneticPr fontId="13"/>
  </si>
  <si>
    <t>改良済</t>
    <rPh sb="0" eb="1">
      <t>アラタ</t>
    </rPh>
    <rPh sb="1" eb="2">
      <t>リョウ</t>
    </rPh>
    <rPh sb="2" eb="3">
      <t>ズ</t>
    </rPh>
    <phoneticPr fontId="13"/>
  </si>
  <si>
    <t>舗装済</t>
    <rPh sb="0" eb="1">
      <t>ミセ</t>
    </rPh>
    <rPh sb="1" eb="2">
      <t>ソウ</t>
    </rPh>
    <rPh sb="2" eb="3">
      <t>スミ</t>
    </rPh>
    <phoneticPr fontId="13"/>
  </si>
  <si>
    <t>砂利道</t>
    <rPh sb="0" eb="1">
      <t>スナ</t>
    </rPh>
    <rPh sb="1" eb="2">
      <t>リ</t>
    </rPh>
    <rPh sb="2" eb="3">
      <t>ミチ</t>
    </rPh>
    <phoneticPr fontId="13"/>
  </si>
  <si>
    <t>延長
(ｍ)</t>
    <rPh sb="0" eb="1">
      <t>エン</t>
    </rPh>
    <rPh sb="1" eb="2">
      <t>チョウ</t>
    </rPh>
    <phoneticPr fontId="13"/>
  </si>
  <si>
    <t>延長（ｍ）</t>
    <rPh sb="0" eb="1">
      <t>エン</t>
    </rPh>
    <rPh sb="1" eb="2">
      <t>チョウ</t>
    </rPh>
    <phoneticPr fontId="13"/>
  </si>
  <si>
    <t>率
(％)</t>
    <rPh sb="0" eb="1">
      <t>リツ</t>
    </rPh>
    <phoneticPr fontId="13"/>
  </si>
  <si>
    <t>車道幅員別内訳（ｍ）</t>
    <rPh sb="0" eb="1">
      <t>クルマ</t>
    </rPh>
    <rPh sb="1" eb="2">
      <t>ミチ</t>
    </rPh>
    <rPh sb="2" eb="3">
      <t>ハバ</t>
    </rPh>
    <rPh sb="3" eb="4">
      <t>イン</t>
    </rPh>
    <phoneticPr fontId="13"/>
  </si>
  <si>
    <t>率
（％）</t>
    <rPh sb="0" eb="1">
      <t>リツ</t>
    </rPh>
    <phoneticPr fontId="13"/>
  </si>
  <si>
    <t>車道幅員別内訳（ｍ）</t>
    <rPh sb="0" eb="2">
      <t>シャドウ</t>
    </rPh>
    <rPh sb="2" eb="3">
      <t>ハバ</t>
    </rPh>
    <rPh sb="3" eb="4">
      <t>イン</t>
    </rPh>
    <rPh sb="4" eb="5">
      <t>ベツ</t>
    </rPh>
    <rPh sb="5" eb="7">
      <t>ウチワケ</t>
    </rPh>
    <phoneticPr fontId="13"/>
  </si>
  <si>
    <t>うち自動車
交通不能区間（ｍ）</t>
    <rPh sb="2" eb="4">
      <t>ジドウ</t>
    </rPh>
    <rPh sb="4" eb="5">
      <t>クルマ</t>
    </rPh>
    <rPh sb="6" eb="8">
      <t>コウツウ</t>
    </rPh>
    <phoneticPr fontId="13"/>
  </si>
  <si>
    <t>延長
(ｍ)</t>
    <rPh sb="0" eb="2">
      <t>エンチョウ</t>
    </rPh>
    <phoneticPr fontId="13"/>
  </si>
  <si>
    <t>セメント系（ｍ）</t>
    <rPh sb="4" eb="5">
      <t>ケイ</t>
    </rPh>
    <phoneticPr fontId="13"/>
  </si>
  <si>
    <t>アスファルト（ｍ）</t>
    <phoneticPr fontId="13"/>
  </si>
  <si>
    <t>防塵舗装
砂利道
（ｍ）</t>
    <rPh sb="0" eb="1">
      <t>ボウ</t>
    </rPh>
    <rPh sb="1" eb="2">
      <t>チリ</t>
    </rPh>
    <rPh sb="2" eb="4">
      <t>ホソウ</t>
    </rPh>
    <rPh sb="5" eb="6">
      <t>スナ</t>
    </rPh>
    <rPh sb="6" eb="7">
      <t>リ</t>
    </rPh>
    <rPh sb="7" eb="8">
      <t>ミチ</t>
    </rPh>
    <phoneticPr fontId="13"/>
  </si>
  <si>
    <t>砂利道（ｍ）</t>
    <rPh sb="0" eb="3">
      <t>ジャリミチ</t>
    </rPh>
    <phoneticPr fontId="13"/>
  </si>
  <si>
    <t>延長
（ｍ）</t>
    <rPh sb="0" eb="2">
      <t>エンチョウ</t>
    </rPh>
    <phoneticPr fontId="13"/>
  </si>
  <si>
    <r>
      <t>19.5m</t>
    </r>
    <r>
      <rPr>
        <sz val="11"/>
        <rFont val="BIZ UDゴシック"/>
        <family val="3"/>
        <charset val="128"/>
      </rPr>
      <t>以上</t>
    </r>
    <rPh sb="5" eb="7">
      <t>イジョウ</t>
    </rPh>
    <phoneticPr fontId="13"/>
  </si>
  <si>
    <r>
      <t>13.0m</t>
    </r>
    <r>
      <rPr>
        <sz val="11"/>
        <rFont val="BIZ UDゴシック"/>
        <family val="3"/>
        <charset val="128"/>
      </rPr>
      <t>以上</t>
    </r>
    <rPh sb="5" eb="7">
      <t>イジョウ</t>
    </rPh>
    <phoneticPr fontId="13"/>
  </si>
  <si>
    <t>5.5m以上</t>
    <rPh sb="4" eb="6">
      <t>イジョウ</t>
    </rPh>
    <phoneticPr fontId="13"/>
  </si>
  <si>
    <t>5.5m未満</t>
    <rPh sb="4" eb="6">
      <t>ミマン</t>
    </rPh>
    <phoneticPr fontId="13"/>
  </si>
  <si>
    <t>3.5m以上</t>
    <rPh sb="4" eb="6">
      <t>イジョウ</t>
    </rPh>
    <phoneticPr fontId="13"/>
  </si>
  <si>
    <t>3.5m未満</t>
    <rPh sb="4" eb="6">
      <t>ミマン</t>
    </rPh>
    <phoneticPr fontId="13"/>
  </si>
  <si>
    <t>高級</t>
    <rPh sb="0" eb="1">
      <t>タカ</t>
    </rPh>
    <rPh sb="1" eb="2">
      <t>キュウ</t>
    </rPh>
    <phoneticPr fontId="13"/>
  </si>
  <si>
    <t>簡易</t>
    <rPh sb="0" eb="1">
      <t>カン</t>
    </rPh>
    <rPh sb="1" eb="2">
      <t>エキ</t>
    </rPh>
    <phoneticPr fontId="13"/>
  </si>
  <si>
    <t>私鉄</t>
    <rPh sb="0" eb="1">
      <t>ワタシ</t>
    </rPh>
    <rPh sb="1" eb="2">
      <t>テツ</t>
    </rPh>
    <phoneticPr fontId="13"/>
  </si>
  <si>
    <t>一級</t>
    <rPh sb="0" eb="1">
      <t>イチ</t>
    </rPh>
    <rPh sb="1" eb="2">
      <t>キュウ</t>
    </rPh>
    <phoneticPr fontId="13"/>
  </si>
  <si>
    <t>二級</t>
    <rPh sb="0" eb="2">
      <t>ニキュウ</t>
    </rPh>
    <phoneticPr fontId="13"/>
  </si>
  <si>
    <t>資料　維持保全課</t>
    <rPh sb="0" eb="2">
      <t>シリョウ</t>
    </rPh>
    <rPh sb="3" eb="5">
      <t>イジ</t>
    </rPh>
    <rPh sb="5" eb="7">
      <t>ホゼン</t>
    </rPh>
    <rPh sb="7" eb="8">
      <t>カ</t>
    </rPh>
    <phoneticPr fontId="13"/>
  </si>
  <si>
    <t>83　下水道</t>
    <rPh sb="3" eb="4">
      <t>シタ</t>
    </rPh>
    <rPh sb="4" eb="5">
      <t>ミズ</t>
    </rPh>
    <rPh sb="5" eb="6">
      <t>ドウ</t>
    </rPh>
    <phoneticPr fontId="13"/>
  </si>
  <si>
    <t>　(1) 下水道普及状況（各年３月31日現在）</t>
    <rPh sb="5" eb="7">
      <t>ゲスイ</t>
    </rPh>
    <rPh sb="7" eb="8">
      <t>ドウ</t>
    </rPh>
    <rPh sb="8" eb="10">
      <t>フキュウ</t>
    </rPh>
    <rPh sb="10" eb="12">
      <t>ジョウキョウ</t>
    </rPh>
    <rPh sb="13" eb="14">
      <t>オノオノ</t>
    </rPh>
    <rPh sb="14" eb="15">
      <t>ネン</t>
    </rPh>
    <rPh sb="16" eb="17">
      <t>ガツ</t>
    </rPh>
    <rPh sb="19" eb="22">
      <t>ニチゲンザイ</t>
    </rPh>
    <phoneticPr fontId="13"/>
  </si>
  <si>
    <t>行政区域</t>
    <rPh sb="0" eb="1">
      <t>ギョウ</t>
    </rPh>
    <rPh sb="1" eb="2">
      <t>セイ</t>
    </rPh>
    <rPh sb="2" eb="3">
      <t>ク</t>
    </rPh>
    <rPh sb="3" eb="4">
      <t>イキ</t>
    </rPh>
    <phoneticPr fontId="13"/>
  </si>
  <si>
    <t>処理区域</t>
    <rPh sb="0" eb="1">
      <t>トコロ</t>
    </rPh>
    <rPh sb="1" eb="2">
      <t>リ</t>
    </rPh>
    <rPh sb="2" eb="3">
      <t>ク</t>
    </rPh>
    <rPh sb="3" eb="4">
      <t>イキ</t>
    </rPh>
    <phoneticPr fontId="13"/>
  </si>
  <si>
    <t>普及率(％)B/A</t>
    <rPh sb="0" eb="2">
      <t>フキュウ</t>
    </rPh>
    <rPh sb="2" eb="3">
      <t>リツ</t>
    </rPh>
    <phoneticPr fontId="13"/>
  </si>
  <si>
    <t>人口(人)[A]</t>
    <rPh sb="0" eb="1">
      <t>ニン</t>
    </rPh>
    <rPh sb="1" eb="2">
      <t>クチ</t>
    </rPh>
    <rPh sb="3" eb="4">
      <t>ヒト</t>
    </rPh>
    <phoneticPr fontId="13"/>
  </si>
  <si>
    <t>人口(人)[B]</t>
    <rPh sb="0" eb="1">
      <t>ニン</t>
    </rPh>
    <rPh sb="1" eb="2">
      <t>クチ</t>
    </rPh>
    <rPh sb="3" eb="4">
      <t>ヒト</t>
    </rPh>
    <phoneticPr fontId="13"/>
  </si>
  <si>
    <t>４</t>
    <phoneticPr fontId="53"/>
  </si>
  <si>
    <t>５</t>
    <phoneticPr fontId="53"/>
  </si>
  <si>
    <t>６</t>
    <phoneticPr fontId="53"/>
  </si>
  <si>
    <t>７</t>
    <phoneticPr fontId="53"/>
  </si>
  <si>
    <t>（注）人口は住民基本台帳登載人口である。</t>
    <rPh sb="1" eb="2">
      <t>チュウ</t>
    </rPh>
    <rPh sb="3" eb="5">
      <t>ジンコウ</t>
    </rPh>
    <rPh sb="6" eb="8">
      <t>ジュウミン</t>
    </rPh>
    <rPh sb="8" eb="10">
      <t>キホン</t>
    </rPh>
    <rPh sb="10" eb="12">
      <t>ダイチョウ</t>
    </rPh>
    <rPh sb="12" eb="14">
      <t>トウサイ</t>
    </rPh>
    <rPh sb="14" eb="16">
      <t>ジンコウ</t>
    </rPh>
    <phoneticPr fontId="3"/>
  </si>
  <si>
    <t>資料  経営企画課</t>
    <rPh sb="0" eb="2">
      <t>シリョウ</t>
    </rPh>
    <rPh sb="4" eb="6">
      <t>ケイエイ</t>
    </rPh>
    <rPh sb="6" eb="8">
      <t>キカク</t>
    </rPh>
    <rPh sb="8" eb="9">
      <t>カ</t>
    </rPh>
    <phoneticPr fontId="3"/>
  </si>
  <si>
    <t>　(2) 下水道施設（各年３月31日現在）</t>
    <rPh sb="5" eb="7">
      <t>ゲスイ</t>
    </rPh>
    <rPh sb="7" eb="8">
      <t>ドウ</t>
    </rPh>
    <rPh sb="8" eb="10">
      <t>シセツ</t>
    </rPh>
    <rPh sb="11" eb="12">
      <t>オノオノ</t>
    </rPh>
    <rPh sb="12" eb="13">
      <t>ネン</t>
    </rPh>
    <rPh sb="14" eb="15">
      <t>ガツ</t>
    </rPh>
    <rPh sb="17" eb="20">
      <t>ニチゲンザイ</t>
    </rPh>
    <phoneticPr fontId="13"/>
  </si>
  <si>
    <t>下   水   道   施   設</t>
    <rPh sb="0" eb="1">
      <t>シタ</t>
    </rPh>
    <rPh sb="4" eb="5">
      <t>ミズ</t>
    </rPh>
    <rPh sb="8" eb="9">
      <t>ドウ</t>
    </rPh>
    <rPh sb="12" eb="13">
      <t>ホドコ</t>
    </rPh>
    <rPh sb="16" eb="17">
      <t>シツラ</t>
    </rPh>
    <phoneticPr fontId="13"/>
  </si>
  <si>
    <t>1 日 当 た り 処 理 量</t>
    <rPh sb="2" eb="3">
      <t>ニチ</t>
    </rPh>
    <rPh sb="4" eb="5">
      <t>ア</t>
    </rPh>
    <rPh sb="10" eb="11">
      <t>トコロ</t>
    </rPh>
    <rPh sb="12" eb="13">
      <t>リ</t>
    </rPh>
    <rPh sb="14" eb="15">
      <t>リョウ</t>
    </rPh>
    <phoneticPr fontId="13"/>
  </si>
  <si>
    <t>処 理 場 数</t>
    <rPh sb="0" eb="1">
      <t>トコロ</t>
    </rPh>
    <rPh sb="2" eb="3">
      <t>リ</t>
    </rPh>
    <rPh sb="4" eb="5">
      <t>バ</t>
    </rPh>
    <rPh sb="6" eb="7">
      <t>カズ</t>
    </rPh>
    <phoneticPr fontId="13"/>
  </si>
  <si>
    <t>管 渠 延 長(m)</t>
    <phoneticPr fontId="13"/>
  </si>
  <si>
    <t>処理実績(㎥/日)</t>
  </si>
  <si>
    <t>施設の能力(㎥/日)</t>
  </si>
  <si>
    <t>令 和 ３ 年</t>
    <phoneticPr fontId="13"/>
  </si>
  <si>
    <t xml:space="preserve">  ４</t>
    <phoneticPr fontId="13"/>
  </si>
  <si>
    <t xml:space="preserve">  ５</t>
  </si>
  <si>
    <t xml:space="preserve">  ６</t>
  </si>
  <si>
    <t xml:space="preserve">  ７</t>
    <phoneticPr fontId="13"/>
  </si>
  <si>
    <t>　(3) 水洗化状況（令和７年３月31日現在）</t>
    <rPh sb="5" eb="8">
      <t>スイセンカ</t>
    </rPh>
    <rPh sb="8" eb="10">
      <t>ジョウキョウ</t>
    </rPh>
    <rPh sb="11" eb="13">
      <t>レイワ</t>
    </rPh>
    <rPh sb="14" eb="15">
      <t>ネン</t>
    </rPh>
    <rPh sb="16" eb="17">
      <t>ガツ</t>
    </rPh>
    <rPh sb="19" eb="20">
      <t>ニチ</t>
    </rPh>
    <rPh sb="20" eb="22">
      <t>ゲンザイ</t>
    </rPh>
    <phoneticPr fontId="13"/>
  </si>
  <si>
    <t>処理区分</t>
    <rPh sb="0" eb="1">
      <t>トコロ</t>
    </rPh>
    <rPh sb="1" eb="2">
      <t>サトル</t>
    </rPh>
    <rPh sb="2" eb="3">
      <t>ク</t>
    </rPh>
    <rPh sb="3" eb="4">
      <t>ブン</t>
    </rPh>
    <phoneticPr fontId="13"/>
  </si>
  <si>
    <t>項目</t>
    <rPh sb="0" eb="1">
      <t>コウ</t>
    </rPh>
    <rPh sb="1" eb="2">
      <t>メ</t>
    </rPh>
    <phoneticPr fontId="13"/>
  </si>
  <si>
    <t>処理区域内人口(人)</t>
    <rPh sb="0" eb="2">
      <t>ショリ</t>
    </rPh>
    <rPh sb="2" eb="4">
      <t>クイキ</t>
    </rPh>
    <rPh sb="4" eb="5">
      <t>ナイ</t>
    </rPh>
    <rPh sb="5" eb="7">
      <t>ジンコウ</t>
    </rPh>
    <rPh sb="8" eb="9">
      <t>ヒト</t>
    </rPh>
    <phoneticPr fontId="13"/>
  </si>
  <si>
    <t>水洗化人口(人)</t>
    <rPh sb="0" eb="2">
      <t>スイセン</t>
    </rPh>
    <rPh sb="2" eb="3">
      <t>カ</t>
    </rPh>
    <rPh sb="3" eb="5">
      <t>ジンコウ</t>
    </rPh>
    <rPh sb="6" eb="7">
      <t>ヒト</t>
    </rPh>
    <phoneticPr fontId="13"/>
  </si>
  <si>
    <t>処理区域内水洗化率(％)</t>
    <rPh sb="0" eb="2">
      <t>ショリ</t>
    </rPh>
    <rPh sb="2" eb="4">
      <t>クイキ</t>
    </rPh>
    <rPh sb="4" eb="5">
      <t>ナイ</t>
    </rPh>
    <rPh sb="5" eb="8">
      <t>スイセンカ</t>
    </rPh>
    <rPh sb="8" eb="9">
      <t>リツ</t>
    </rPh>
    <phoneticPr fontId="13"/>
  </si>
  <si>
    <t>84  河川</t>
    <phoneticPr fontId="3"/>
  </si>
  <si>
    <t xml:space="preserve">  (1) 地区別河川数(令和７年４月１日現在）</t>
    <rPh sb="13" eb="15">
      <t>レイワ</t>
    </rPh>
    <rPh sb="16" eb="17">
      <t>ネン</t>
    </rPh>
    <rPh sb="18" eb="19">
      <t>ツキ</t>
    </rPh>
    <rPh sb="20" eb="21">
      <t>ニチ</t>
    </rPh>
    <rPh sb="21" eb="23">
      <t>ゲンザイ</t>
    </rPh>
    <phoneticPr fontId="3"/>
  </si>
  <si>
    <t>二級河川</t>
    <rPh sb="0" eb="1">
      <t>ニ</t>
    </rPh>
    <rPh sb="1" eb="2">
      <t>キュウ</t>
    </rPh>
    <rPh sb="2" eb="3">
      <t>カワ</t>
    </rPh>
    <rPh sb="3" eb="4">
      <t>カワ</t>
    </rPh>
    <phoneticPr fontId="13"/>
  </si>
  <si>
    <t>準用河川</t>
    <rPh sb="0" eb="1">
      <t>ジュン</t>
    </rPh>
    <rPh sb="1" eb="2">
      <t>ヨウ</t>
    </rPh>
    <rPh sb="2" eb="3">
      <t>カワ</t>
    </rPh>
    <rPh sb="3" eb="4">
      <t>カワ</t>
    </rPh>
    <phoneticPr fontId="13"/>
  </si>
  <si>
    <t>普通河川</t>
    <rPh sb="0" eb="1">
      <t>アマネ</t>
    </rPh>
    <rPh sb="1" eb="2">
      <t>ツウ</t>
    </rPh>
    <rPh sb="2" eb="3">
      <t>カワ</t>
    </rPh>
    <rPh sb="3" eb="4">
      <t>カワ</t>
    </rPh>
    <phoneticPr fontId="13"/>
  </si>
  <si>
    <t>河川数</t>
  </si>
  <si>
    <t>河川数</t>
    <rPh sb="0" eb="2">
      <t>カセン</t>
    </rPh>
    <rPh sb="2" eb="3">
      <t>スウ</t>
    </rPh>
    <phoneticPr fontId="13"/>
  </si>
  <si>
    <t>合計</t>
    <phoneticPr fontId="53"/>
  </si>
  <si>
    <t>資料　河川政策担当</t>
    <phoneticPr fontId="53"/>
  </si>
  <si>
    <t>　(2)　水系別河川数（普通河川を除く）(令和７年４月１日現在）</t>
    <rPh sb="5" eb="6">
      <t>ミズ</t>
    </rPh>
    <rPh sb="6" eb="7">
      <t>ケイ</t>
    </rPh>
    <rPh sb="7" eb="8">
      <t>ベツ</t>
    </rPh>
    <rPh sb="8" eb="10">
      <t>カセン</t>
    </rPh>
    <rPh sb="10" eb="11">
      <t>スウ</t>
    </rPh>
    <rPh sb="12" eb="14">
      <t>フツウ</t>
    </rPh>
    <rPh sb="14" eb="16">
      <t>カセン</t>
    </rPh>
    <rPh sb="17" eb="18">
      <t>ノゾ</t>
    </rPh>
    <rPh sb="21" eb="23">
      <t>レイワ</t>
    </rPh>
    <rPh sb="24" eb="25">
      <t>ネン</t>
    </rPh>
    <rPh sb="26" eb="27">
      <t>ガツ</t>
    </rPh>
    <rPh sb="28" eb="29">
      <t>ニチ</t>
    </rPh>
    <rPh sb="29" eb="31">
      <t>ゲンザイ</t>
    </rPh>
    <phoneticPr fontId="13"/>
  </si>
  <si>
    <t>水系名</t>
    <rPh sb="0" eb="1">
      <t>ミズ</t>
    </rPh>
    <rPh sb="1" eb="2">
      <t>ケイ</t>
    </rPh>
    <rPh sb="2" eb="3">
      <t>メイ</t>
    </rPh>
    <phoneticPr fontId="13"/>
  </si>
  <si>
    <t>河川数</t>
    <rPh sb="0" eb="1">
      <t>カワ</t>
    </rPh>
    <rPh sb="1" eb="2">
      <t>カワ</t>
    </rPh>
    <rPh sb="2" eb="3">
      <t>スウ</t>
    </rPh>
    <phoneticPr fontId="13"/>
  </si>
  <si>
    <t>延長(m)</t>
    <rPh sb="0" eb="1">
      <t>エン</t>
    </rPh>
    <rPh sb="1" eb="2">
      <t>チョウ</t>
    </rPh>
    <phoneticPr fontId="13"/>
  </si>
  <si>
    <t>末続川水系</t>
  </si>
  <si>
    <t>大久川水系</t>
  </si>
  <si>
    <t>夏井川水系</t>
  </si>
  <si>
    <t>滑津川水系</t>
  </si>
  <si>
    <t>弁天川水系</t>
  </si>
  <si>
    <t>諏訪川水系</t>
  </si>
  <si>
    <t>神白川水系</t>
  </si>
  <si>
    <t>藤原川水系</t>
  </si>
  <si>
    <t>渚川水系</t>
    <phoneticPr fontId="13"/>
  </si>
  <si>
    <t>鮫川水系</t>
    <phoneticPr fontId="13"/>
  </si>
  <si>
    <t>蛭田川水系</t>
  </si>
  <si>
    <t>木戸川水系</t>
  </si>
  <si>
    <t>天神前川水系</t>
  </si>
  <si>
    <t>塩民川水系</t>
  </si>
  <si>
    <t>境川水系</t>
    <phoneticPr fontId="13"/>
  </si>
  <si>
    <t>　資料　河川政策担当</t>
    <rPh sb="1" eb="3">
      <t>シリョウ</t>
    </rPh>
    <rPh sb="4" eb="6">
      <t>カセン</t>
    </rPh>
    <rPh sb="6" eb="10">
      <t>セイサクタントウ</t>
    </rPh>
    <phoneticPr fontId="13"/>
  </si>
  <si>
    <t>　(3)　河川改修現況（令和７年３月31日現在）</t>
    <rPh sb="5" eb="7">
      <t>カセン</t>
    </rPh>
    <rPh sb="7" eb="9">
      <t>カイシュウ</t>
    </rPh>
    <rPh sb="9" eb="11">
      <t>ゲンキョウ</t>
    </rPh>
    <rPh sb="12" eb="14">
      <t>レイワ</t>
    </rPh>
    <rPh sb="15" eb="16">
      <t>ネン</t>
    </rPh>
    <rPh sb="17" eb="18">
      <t>ガツ</t>
    </rPh>
    <rPh sb="20" eb="21">
      <t>ニチ</t>
    </rPh>
    <rPh sb="21" eb="23">
      <t>ゲンザイ</t>
    </rPh>
    <phoneticPr fontId="13"/>
  </si>
  <si>
    <t>水系名</t>
  </si>
  <si>
    <t>指定区間延長(m)</t>
    <rPh sb="0" eb="2">
      <t>シテイ</t>
    </rPh>
    <rPh sb="2" eb="4">
      <t>クカン</t>
    </rPh>
    <phoneticPr fontId="13"/>
  </si>
  <si>
    <t>要改修延長(km)</t>
    <rPh sb="0" eb="1">
      <t>ヨウ</t>
    </rPh>
    <rPh sb="1" eb="2">
      <t>アラタ</t>
    </rPh>
    <rPh sb="2" eb="3">
      <t>オサム</t>
    </rPh>
    <phoneticPr fontId="13"/>
  </si>
  <si>
    <t>改修済延長(km)</t>
    <rPh sb="0" eb="1">
      <t>アラタ</t>
    </rPh>
    <rPh sb="1" eb="2">
      <t>オサム</t>
    </rPh>
    <rPh sb="2" eb="3">
      <t>ス</t>
    </rPh>
    <phoneticPr fontId="13"/>
  </si>
  <si>
    <t>末続川</t>
    <rPh sb="0" eb="1">
      <t>スエ</t>
    </rPh>
    <rPh sb="1" eb="2">
      <t>ツヅ</t>
    </rPh>
    <rPh sb="2" eb="3">
      <t>カワ</t>
    </rPh>
    <phoneticPr fontId="13"/>
  </si>
  <si>
    <t>末続川</t>
  </si>
  <si>
    <t>大久川</t>
    <rPh sb="0" eb="1">
      <t>オオ</t>
    </rPh>
    <rPh sb="1" eb="2">
      <t>ヒサ</t>
    </rPh>
    <rPh sb="2" eb="3">
      <t>カワ</t>
    </rPh>
    <phoneticPr fontId="13"/>
  </si>
  <si>
    <t>大久川</t>
  </si>
  <si>
    <t>小久川</t>
  </si>
  <si>
    <t>夏井川</t>
    <rPh sb="0" eb="1">
      <t>ナツ</t>
    </rPh>
    <rPh sb="1" eb="2">
      <t>イ</t>
    </rPh>
    <rPh sb="2" eb="3">
      <t>カワ</t>
    </rPh>
    <phoneticPr fontId="13"/>
  </si>
  <si>
    <t>仁井田川</t>
  </si>
  <si>
    <t>原高野川</t>
  </si>
  <si>
    <t>赤沼川</t>
  </si>
  <si>
    <t>三夜川</t>
  </si>
  <si>
    <t>白岩川</t>
  </si>
  <si>
    <t>袖玉山川</t>
  </si>
  <si>
    <t>高倉川</t>
  </si>
  <si>
    <t>新川</t>
  </si>
  <si>
    <t>宮川</t>
  </si>
  <si>
    <t>高野川</t>
  </si>
  <si>
    <t>茨原川</t>
  </si>
  <si>
    <t>常住川</t>
  </si>
  <si>
    <t>真似井川</t>
  </si>
  <si>
    <t>相川</t>
  </si>
  <si>
    <t>小玉川</t>
  </si>
  <si>
    <t>荒神川</t>
  </si>
  <si>
    <t>鹿又川</t>
  </si>
  <si>
    <t>三坂川</t>
  </si>
  <si>
    <t>小計</t>
    <rPh sb="0" eb="1">
      <t>ショウ</t>
    </rPh>
    <rPh sb="1" eb="2">
      <t>ケイ</t>
    </rPh>
    <phoneticPr fontId="13"/>
  </si>
  <si>
    <t>滑津川</t>
    <rPh sb="0" eb="1">
      <t>ナメ</t>
    </rPh>
    <rPh sb="1" eb="2">
      <t>ツ</t>
    </rPh>
    <rPh sb="2" eb="3">
      <t>カワ</t>
    </rPh>
    <phoneticPr fontId="13"/>
  </si>
  <si>
    <t>滑津川</t>
  </si>
  <si>
    <t>山口川</t>
  </si>
  <si>
    <t>吉野谷川</t>
  </si>
  <si>
    <t>神下川</t>
  </si>
  <si>
    <t>日渡川</t>
  </si>
  <si>
    <t>弁天川</t>
    <rPh sb="0" eb="1">
      <t>ベン</t>
    </rPh>
    <rPh sb="1" eb="2">
      <t>テン</t>
    </rPh>
    <rPh sb="2" eb="3">
      <t>カワ</t>
    </rPh>
    <phoneticPr fontId="13"/>
  </si>
  <si>
    <t>弁天川</t>
  </si>
  <si>
    <t>諏訪川</t>
    <rPh sb="0" eb="1">
      <t>ハカ</t>
    </rPh>
    <rPh sb="1" eb="2">
      <t>オトズ</t>
    </rPh>
    <rPh sb="2" eb="3">
      <t>カワ</t>
    </rPh>
    <phoneticPr fontId="13"/>
  </si>
  <si>
    <t>諏訪川</t>
  </si>
  <si>
    <t>神白川</t>
    <rPh sb="0" eb="1">
      <t>カミ</t>
    </rPh>
    <rPh sb="1" eb="2">
      <t>シロ</t>
    </rPh>
    <rPh sb="2" eb="3">
      <t>カワ</t>
    </rPh>
    <phoneticPr fontId="13"/>
  </si>
  <si>
    <t>神白川</t>
  </si>
  <si>
    <t>藤原川</t>
    <rPh sb="0" eb="1">
      <t>フジ</t>
    </rPh>
    <rPh sb="1" eb="2">
      <t>ハラ</t>
    </rPh>
    <rPh sb="2" eb="3">
      <t>カワ</t>
    </rPh>
    <phoneticPr fontId="13"/>
  </si>
  <si>
    <t>藤原川</t>
  </si>
  <si>
    <t>宝珠院川</t>
  </si>
  <si>
    <t>釜戸川</t>
  </si>
  <si>
    <t>死骨川</t>
  </si>
  <si>
    <t>矢田川</t>
  </si>
  <si>
    <t>蔵持川</t>
  </si>
  <si>
    <t>三沢川</t>
  </si>
  <si>
    <t>馬渡川</t>
  </si>
  <si>
    <t>岩崎川</t>
  </si>
  <si>
    <t>水野谷川</t>
  </si>
  <si>
    <t>湯本川</t>
  </si>
  <si>
    <t>湯長谷川</t>
  </si>
  <si>
    <t>走熊川</t>
  </si>
  <si>
    <t>渚川</t>
    <rPh sb="0" eb="1">
      <t>ナギサ</t>
    </rPh>
    <rPh sb="1" eb="2">
      <t>カワ</t>
    </rPh>
    <phoneticPr fontId="13"/>
  </si>
  <si>
    <t>渚川</t>
  </si>
  <si>
    <t>鮫川</t>
    <rPh sb="0" eb="1">
      <t>サメ</t>
    </rPh>
    <rPh sb="1" eb="2">
      <t>カワ</t>
    </rPh>
    <phoneticPr fontId="13"/>
  </si>
  <si>
    <t>旧中田川</t>
    <rPh sb="0" eb="1">
      <t>キュウ</t>
    </rPh>
    <phoneticPr fontId="31"/>
  </si>
  <si>
    <t>中田川</t>
    <rPh sb="0" eb="1">
      <t>ナカ</t>
    </rPh>
    <rPh sb="1" eb="2">
      <t>タ</t>
    </rPh>
    <rPh sb="2" eb="3">
      <t>カワ</t>
    </rPh>
    <phoneticPr fontId="13"/>
  </si>
  <si>
    <t>渋川</t>
    <rPh sb="0" eb="2">
      <t>シブカワ</t>
    </rPh>
    <phoneticPr fontId="13"/>
  </si>
  <si>
    <t>江畑川</t>
    <rPh sb="0" eb="1">
      <t>エ</t>
    </rPh>
    <rPh sb="1" eb="2">
      <t>ハタケ</t>
    </rPh>
    <rPh sb="2" eb="3">
      <t>カワ</t>
    </rPh>
    <phoneticPr fontId="13"/>
  </si>
  <si>
    <t>天神川</t>
    <rPh sb="0" eb="2">
      <t>テンジン</t>
    </rPh>
    <rPh sb="2" eb="3">
      <t>カワ</t>
    </rPh>
    <phoneticPr fontId="13"/>
  </si>
  <si>
    <t>根小屋川</t>
    <rPh sb="0" eb="3">
      <t>ネゴヤ</t>
    </rPh>
    <rPh sb="3" eb="4">
      <t>カワ</t>
    </rPh>
    <phoneticPr fontId="13"/>
  </si>
  <si>
    <t>山田川</t>
    <rPh sb="0" eb="2">
      <t>ヤマダ</t>
    </rPh>
    <rPh sb="2" eb="3">
      <t>カワ</t>
    </rPh>
    <phoneticPr fontId="13"/>
  </si>
  <si>
    <t>余木田川</t>
    <rPh sb="0" eb="1">
      <t>ヨ</t>
    </rPh>
    <rPh sb="1" eb="2">
      <t>キ</t>
    </rPh>
    <rPh sb="2" eb="3">
      <t>タ</t>
    </rPh>
    <rPh sb="3" eb="4">
      <t>カワ</t>
    </rPh>
    <phoneticPr fontId="13"/>
  </si>
  <si>
    <t>四時川</t>
    <rPh sb="0" eb="1">
      <t>ヨン</t>
    </rPh>
    <rPh sb="1" eb="2">
      <t>トキ</t>
    </rPh>
    <rPh sb="2" eb="3">
      <t>カワ</t>
    </rPh>
    <phoneticPr fontId="13"/>
  </si>
  <si>
    <t>荷路夫川</t>
    <rPh sb="0" eb="1">
      <t>ニ</t>
    </rPh>
    <rPh sb="1" eb="2">
      <t>ミチ</t>
    </rPh>
    <rPh sb="2" eb="3">
      <t>オット</t>
    </rPh>
    <rPh sb="3" eb="4">
      <t>カワ</t>
    </rPh>
    <phoneticPr fontId="13"/>
  </si>
  <si>
    <t>深山口川</t>
  </si>
  <si>
    <t>上遠野川</t>
  </si>
  <si>
    <t>根本川</t>
  </si>
  <si>
    <t>入遠野川</t>
  </si>
  <si>
    <t>折松川</t>
  </si>
  <si>
    <t>戸草川</t>
  </si>
  <si>
    <t>大松川</t>
  </si>
  <si>
    <t>蛭田川</t>
    <rPh sb="0" eb="2">
      <t>ヒルタ</t>
    </rPh>
    <rPh sb="2" eb="3">
      <t>カワ</t>
    </rPh>
    <phoneticPr fontId="13"/>
  </si>
  <si>
    <t>蛭田川</t>
  </si>
  <si>
    <t>障子川</t>
  </si>
  <si>
    <t>　　資料　福島県いわき建設事務所</t>
    <rPh sb="2" eb="4">
      <t>シリョウ</t>
    </rPh>
    <rPh sb="5" eb="8">
      <t>フクシマケン</t>
    </rPh>
    <rPh sb="11" eb="13">
      <t>ケンセツ</t>
    </rPh>
    <rPh sb="13" eb="15">
      <t>ジム</t>
    </rPh>
    <rPh sb="15" eb="16">
      <t>ショ</t>
    </rPh>
    <phoneticPr fontId="13"/>
  </si>
  <si>
    <t>85  土地区画整理事業の状況（令和７年４月１日現在)</t>
    <rPh sb="16" eb="18">
      <t>レイワ</t>
    </rPh>
    <rPh sb="19" eb="20">
      <t>ネン</t>
    </rPh>
    <rPh sb="21" eb="22">
      <t>ガツ</t>
    </rPh>
    <rPh sb="23" eb="26">
      <t>ニチゲンザイ</t>
    </rPh>
    <phoneticPr fontId="3"/>
  </si>
  <si>
    <t>区分・地区名</t>
    <rPh sb="0" eb="1">
      <t>ク</t>
    </rPh>
    <rPh sb="1" eb="2">
      <t>ブン</t>
    </rPh>
    <phoneticPr fontId="13"/>
  </si>
  <si>
    <t>施行地区数・年度</t>
    <rPh sb="0" eb="2">
      <t>セコウ</t>
    </rPh>
    <rPh sb="2" eb="4">
      <t>チク</t>
    </rPh>
    <rPh sb="4" eb="5">
      <t>スウ</t>
    </rPh>
    <rPh sb="6" eb="8">
      <t>ネンド</t>
    </rPh>
    <phoneticPr fontId="13"/>
  </si>
  <si>
    <t>施行面積(ｈa)</t>
    <rPh sb="0" eb="2">
      <t>セコウ</t>
    </rPh>
    <rPh sb="2" eb="4">
      <t>メンセキ</t>
    </rPh>
    <phoneticPr fontId="13"/>
  </si>
  <si>
    <t>施行済合計</t>
    <phoneticPr fontId="13"/>
  </si>
  <si>
    <t>108地区</t>
    <rPh sb="3" eb="5">
      <t>チク</t>
    </rPh>
    <phoneticPr fontId="13"/>
  </si>
  <si>
    <t xml:space="preserve"> いわき合併前完了</t>
    <rPh sb="4" eb="6">
      <t>ガッペイ</t>
    </rPh>
    <rPh sb="6" eb="7">
      <t>マエ</t>
    </rPh>
    <rPh sb="7" eb="9">
      <t>カンリョウ</t>
    </rPh>
    <phoneticPr fontId="13"/>
  </si>
  <si>
    <t>12地区</t>
    <rPh sb="2" eb="4">
      <t>チク</t>
    </rPh>
    <phoneticPr fontId="13"/>
  </si>
  <si>
    <t xml:space="preserve"> いわき合併後完了</t>
    <rPh sb="4" eb="7">
      <t>ガッペイゴ</t>
    </rPh>
    <rPh sb="7" eb="9">
      <t>カンリョウ</t>
    </rPh>
    <phoneticPr fontId="13"/>
  </si>
  <si>
    <t>96地区</t>
    <rPh sb="2" eb="4">
      <t>チク</t>
    </rPh>
    <phoneticPr fontId="13"/>
  </si>
  <si>
    <t>現在施行中合計</t>
    <rPh sb="0" eb="2">
      <t>ゲンザイ</t>
    </rPh>
    <rPh sb="2" eb="4">
      <t>シコウ</t>
    </rPh>
    <rPh sb="4" eb="5">
      <t>チュウ</t>
    </rPh>
    <rPh sb="5" eb="7">
      <t>ゴウケイ</t>
    </rPh>
    <phoneticPr fontId="13"/>
  </si>
  <si>
    <t>２地区</t>
    <rPh sb="1" eb="3">
      <t>チク</t>
    </rPh>
    <phoneticPr fontId="13"/>
  </si>
  <si>
    <t xml:space="preserve"> 勿来錦第一</t>
    <phoneticPr fontId="13"/>
  </si>
  <si>
    <t>平成８年～令和18年</t>
    <rPh sb="0" eb="2">
      <t>ヘイセイ</t>
    </rPh>
    <rPh sb="3" eb="4">
      <t>ネン</t>
    </rPh>
    <rPh sb="5" eb="7">
      <t>レイワ</t>
    </rPh>
    <rPh sb="9" eb="10">
      <t>ネン</t>
    </rPh>
    <phoneticPr fontId="13"/>
  </si>
  <si>
    <t xml:space="preserve"> 湯本駅周辺</t>
    <rPh sb="1" eb="2">
      <t>ユ</t>
    </rPh>
    <rPh sb="2" eb="3">
      <t>ホン</t>
    </rPh>
    <rPh sb="3" eb="4">
      <t>エキ</t>
    </rPh>
    <rPh sb="4" eb="5">
      <t>シュウ</t>
    </rPh>
    <rPh sb="5" eb="6">
      <t>ヘン</t>
    </rPh>
    <phoneticPr fontId="13"/>
  </si>
  <si>
    <t>令和６年～令和12年</t>
    <rPh sb="0" eb="2">
      <t>レイワ</t>
    </rPh>
    <rPh sb="3" eb="4">
      <t>ネン</t>
    </rPh>
    <rPh sb="5" eb="7">
      <t>レイワ</t>
    </rPh>
    <rPh sb="9" eb="10">
      <t>ネン</t>
    </rPh>
    <phoneticPr fontId="13"/>
  </si>
  <si>
    <t>　　資料　都市整備課</t>
    <phoneticPr fontId="13"/>
  </si>
  <si>
    <t>86　公園</t>
    <rPh sb="3" eb="4">
      <t>オオヤケ</t>
    </rPh>
    <rPh sb="4" eb="5">
      <t>エン</t>
    </rPh>
    <phoneticPr fontId="13"/>
  </si>
  <si>
    <t>　(1) 県立自然公園（令和７年３月31日現在）</t>
    <rPh sb="5" eb="7">
      <t>ケンリツ</t>
    </rPh>
    <rPh sb="7" eb="9">
      <t>シゼン</t>
    </rPh>
    <rPh sb="9" eb="11">
      <t>コウエン</t>
    </rPh>
    <rPh sb="12" eb="14">
      <t>レイワ</t>
    </rPh>
    <rPh sb="15" eb="16">
      <t>ネン</t>
    </rPh>
    <rPh sb="17" eb="18">
      <t>ガツ</t>
    </rPh>
    <rPh sb="20" eb="21">
      <t>ニチ</t>
    </rPh>
    <rPh sb="21" eb="23">
      <t>ゲンザイ</t>
    </rPh>
    <phoneticPr fontId="13"/>
  </si>
  <si>
    <t>名称</t>
    <rPh sb="0" eb="1">
      <t>ナ</t>
    </rPh>
    <rPh sb="1" eb="2">
      <t>ショウ</t>
    </rPh>
    <phoneticPr fontId="13"/>
  </si>
  <si>
    <t>指定年月日</t>
    <rPh sb="0" eb="1">
      <t>ユビ</t>
    </rPh>
    <rPh sb="1" eb="2">
      <t>サダム</t>
    </rPh>
    <rPh sb="2" eb="3">
      <t>ネン</t>
    </rPh>
    <rPh sb="3" eb="4">
      <t>ガツ</t>
    </rPh>
    <rPh sb="4" eb="5">
      <t>ニチ</t>
    </rPh>
    <phoneticPr fontId="13"/>
  </si>
  <si>
    <t>所在地</t>
    <rPh sb="0" eb="1">
      <t>トコロ</t>
    </rPh>
    <rPh sb="1" eb="2">
      <t>ザイ</t>
    </rPh>
    <rPh sb="2" eb="3">
      <t>チ</t>
    </rPh>
    <phoneticPr fontId="13"/>
  </si>
  <si>
    <t>台帳面積（ｈa）</t>
    <rPh sb="0" eb="1">
      <t>ダイ</t>
    </rPh>
    <rPh sb="1" eb="2">
      <t>チョウ</t>
    </rPh>
    <rPh sb="2" eb="3">
      <t>オモテ</t>
    </rPh>
    <rPh sb="3" eb="4">
      <t>セキ</t>
    </rPh>
    <phoneticPr fontId="13"/>
  </si>
  <si>
    <t>磐城海岸県立自然公園</t>
    <rPh sb="0" eb="1">
      <t>イワ</t>
    </rPh>
    <rPh sb="1" eb="2">
      <t>シロ</t>
    </rPh>
    <rPh sb="2" eb="4">
      <t>カイガン</t>
    </rPh>
    <rPh sb="4" eb="6">
      <t>ケンリツ</t>
    </rPh>
    <rPh sb="6" eb="8">
      <t>シゼン</t>
    </rPh>
    <rPh sb="8" eb="10">
      <t>コウエン</t>
    </rPh>
    <phoneticPr fontId="13"/>
  </si>
  <si>
    <t>昭和23年10月18日</t>
    <rPh sb="0" eb="2">
      <t>ショウワ</t>
    </rPh>
    <rPh sb="4" eb="5">
      <t>ネン</t>
    </rPh>
    <rPh sb="7" eb="8">
      <t>ツキ</t>
    </rPh>
    <rPh sb="10" eb="11">
      <t>ヒ</t>
    </rPh>
    <phoneticPr fontId="13"/>
  </si>
  <si>
    <t>平、小名浜、四倉、久之浜</t>
    <rPh sb="0" eb="1">
      <t>タイラ</t>
    </rPh>
    <rPh sb="2" eb="5">
      <t>オナハマ</t>
    </rPh>
    <rPh sb="6" eb="8">
      <t>ヨツクラ</t>
    </rPh>
    <rPh sb="9" eb="12">
      <t>ヒサノハマ</t>
    </rPh>
    <phoneticPr fontId="13"/>
  </si>
  <si>
    <t>(1,594.40)</t>
  </si>
  <si>
    <t>勿来県立自然公園</t>
    <rPh sb="0" eb="2">
      <t>ナコソ</t>
    </rPh>
    <rPh sb="2" eb="4">
      <t>ケンリツ</t>
    </rPh>
    <rPh sb="4" eb="6">
      <t>シゼン</t>
    </rPh>
    <rPh sb="6" eb="8">
      <t>コウエン</t>
    </rPh>
    <phoneticPr fontId="13"/>
  </si>
  <si>
    <t>勿来、小名浜、田人</t>
    <rPh sb="0" eb="2">
      <t>ナコソ</t>
    </rPh>
    <rPh sb="3" eb="6">
      <t>オナハマ</t>
    </rPh>
    <rPh sb="7" eb="9">
      <t>タビト</t>
    </rPh>
    <phoneticPr fontId="13"/>
  </si>
  <si>
    <t>夏井川渓谷県立自然公園</t>
    <rPh sb="0" eb="2">
      <t>ナツイ</t>
    </rPh>
    <rPh sb="2" eb="3">
      <t>カワ</t>
    </rPh>
    <rPh sb="3" eb="5">
      <t>ケイコク</t>
    </rPh>
    <rPh sb="5" eb="7">
      <t>ケンリツ</t>
    </rPh>
    <rPh sb="7" eb="9">
      <t>シゼン</t>
    </rPh>
    <rPh sb="9" eb="11">
      <t>コウエン</t>
    </rPh>
    <phoneticPr fontId="13"/>
  </si>
  <si>
    <t>平、好間、三和、小川、川前</t>
    <rPh sb="0" eb="1">
      <t>タイラ</t>
    </rPh>
    <rPh sb="2" eb="4">
      <t>ヨシマ</t>
    </rPh>
    <rPh sb="5" eb="7">
      <t>ミワ</t>
    </rPh>
    <rPh sb="8" eb="10">
      <t>オガワ</t>
    </rPh>
    <rPh sb="11" eb="13">
      <t>カワマエ</t>
    </rPh>
    <phoneticPr fontId="13"/>
  </si>
  <si>
    <t>阿武隈高原中部県立自然公園</t>
    <rPh sb="0" eb="3">
      <t>アブクマ</t>
    </rPh>
    <rPh sb="3" eb="5">
      <t>コウゲン</t>
    </rPh>
    <rPh sb="5" eb="7">
      <t>チュウブ</t>
    </rPh>
    <rPh sb="7" eb="9">
      <t>ケンリツ</t>
    </rPh>
    <rPh sb="9" eb="11">
      <t>シゼン</t>
    </rPh>
    <rPh sb="11" eb="13">
      <t>コウエン</t>
    </rPh>
    <phoneticPr fontId="13"/>
  </si>
  <si>
    <t>川前（いわき市域のみ）</t>
    <rPh sb="0" eb="2">
      <t>カワマエ</t>
    </rPh>
    <rPh sb="6" eb="7">
      <t>シ</t>
    </rPh>
    <rPh sb="7" eb="8">
      <t>イキ</t>
    </rPh>
    <phoneticPr fontId="13"/>
  </si>
  <si>
    <t>(注)　うち、(  )内は海域の部分</t>
    <rPh sb="1" eb="2">
      <t>チュウ</t>
    </rPh>
    <rPh sb="11" eb="12">
      <t>ナイ</t>
    </rPh>
    <rPh sb="13" eb="14">
      <t>ウミ</t>
    </rPh>
    <rPh sb="14" eb="15">
      <t>イキ</t>
    </rPh>
    <rPh sb="16" eb="18">
      <t>ブブン</t>
    </rPh>
    <phoneticPr fontId="13"/>
  </si>
  <si>
    <t>　(2) 都市公園（各年３月31日現在）</t>
    <rPh sb="5" eb="7">
      <t>トシ</t>
    </rPh>
    <rPh sb="7" eb="9">
      <t>コウエン</t>
    </rPh>
    <rPh sb="10" eb="11">
      <t>オノオノ</t>
    </rPh>
    <rPh sb="11" eb="12">
      <t>ネン</t>
    </rPh>
    <rPh sb="13" eb="14">
      <t>ガツ</t>
    </rPh>
    <rPh sb="16" eb="19">
      <t>ニチゲンザイ</t>
    </rPh>
    <phoneticPr fontId="13"/>
  </si>
  <si>
    <t>　　　</t>
    <phoneticPr fontId="13"/>
  </si>
  <si>
    <t xml:space="preserve">(面積の単位　㎡) </t>
    <rPh sb="1" eb="3">
      <t>メンセキ</t>
    </rPh>
    <rPh sb="4" eb="6">
      <t>タンイ</t>
    </rPh>
    <phoneticPr fontId="13"/>
  </si>
  <si>
    <t>５年</t>
    <rPh sb="1" eb="2">
      <t>ネン</t>
    </rPh>
    <phoneticPr fontId="13"/>
  </si>
  <si>
    <t>６年</t>
    <rPh sb="1" eb="2">
      <t>ネン</t>
    </rPh>
    <phoneticPr fontId="13"/>
  </si>
  <si>
    <t>７年</t>
    <rPh sb="1" eb="2">
      <t>ネン</t>
    </rPh>
    <phoneticPr fontId="13"/>
  </si>
  <si>
    <t>箇所</t>
    <rPh sb="0" eb="2">
      <t>カショ</t>
    </rPh>
    <phoneticPr fontId="13"/>
  </si>
  <si>
    <t>基幹公園</t>
    <phoneticPr fontId="13"/>
  </si>
  <si>
    <t>住区基幹公園</t>
    <phoneticPr fontId="13"/>
  </si>
  <si>
    <t>街区公園</t>
    <phoneticPr fontId="13"/>
  </si>
  <si>
    <t>近隣公園</t>
  </si>
  <si>
    <t>地区公園</t>
  </si>
  <si>
    <t>都市基幹公園</t>
    <phoneticPr fontId="13"/>
  </si>
  <si>
    <t>総合公園</t>
  </si>
  <si>
    <t>運動公園</t>
  </si>
  <si>
    <t>広域公園</t>
    <phoneticPr fontId="13"/>
  </si>
  <si>
    <t>特殊公園</t>
    <phoneticPr fontId="13"/>
  </si>
  <si>
    <t>風致公園</t>
  </si>
  <si>
    <t>墓園</t>
  </si>
  <si>
    <t>都市緑地</t>
    <phoneticPr fontId="13"/>
  </si>
  <si>
    <t>緑道</t>
    <phoneticPr fontId="13"/>
  </si>
  <si>
    <t>資料　公園緑地課</t>
    <rPh sb="0" eb="2">
      <t>シリョウ</t>
    </rPh>
    <rPh sb="3" eb="5">
      <t>コウエン</t>
    </rPh>
    <rPh sb="5" eb="7">
      <t>リョクチ</t>
    </rPh>
    <rPh sb="7" eb="8">
      <t>カ</t>
    </rPh>
    <phoneticPr fontId="13"/>
  </si>
  <si>
    <t xml:space="preserve">  (3) 都市公園の内訳（令和７年３月31日現在）</t>
    <rPh sb="6" eb="8">
      <t>トシ</t>
    </rPh>
    <rPh sb="8" eb="10">
      <t>コウエン</t>
    </rPh>
    <rPh sb="11" eb="13">
      <t>ウチワケ</t>
    </rPh>
    <rPh sb="14" eb="16">
      <t>レイワ</t>
    </rPh>
    <rPh sb="17" eb="18">
      <t>ネン</t>
    </rPh>
    <rPh sb="19" eb="20">
      <t>ガツ</t>
    </rPh>
    <rPh sb="22" eb="23">
      <t>ニチ</t>
    </rPh>
    <rPh sb="23" eb="25">
      <t>ゲンザイ</t>
    </rPh>
    <phoneticPr fontId="13"/>
  </si>
  <si>
    <t>　</t>
    <phoneticPr fontId="13"/>
  </si>
  <si>
    <t>名称</t>
    <rPh sb="0" eb="2">
      <t>メイショウ</t>
    </rPh>
    <phoneticPr fontId="53"/>
  </si>
  <si>
    <t>所　　在　　地</t>
  </si>
  <si>
    <t>台帳面積(㎡)</t>
    <phoneticPr fontId="3"/>
  </si>
  <si>
    <t>所　有　者</t>
  </si>
  <si>
    <t>種　 別</t>
    <phoneticPr fontId="13"/>
  </si>
  <si>
    <t>○平地区　</t>
    <phoneticPr fontId="53"/>
  </si>
  <si>
    <t>松ヶ岡公園</t>
  </si>
  <si>
    <t>平字薬王寺台</t>
  </si>
  <si>
    <t>市 有 地</t>
  </si>
  <si>
    <t>地　　区</t>
    <rPh sb="0" eb="1">
      <t>チ</t>
    </rPh>
    <phoneticPr fontId="3"/>
  </si>
  <si>
    <t>〃字古鍛冶町</t>
    <rPh sb="2" eb="3">
      <t>フル</t>
    </rPh>
    <rPh sb="3" eb="5">
      <t>カジ</t>
    </rPh>
    <rPh sb="5" eb="6">
      <t>マチ</t>
    </rPh>
    <phoneticPr fontId="1"/>
  </si>
  <si>
    <t>〃</t>
  </si>
  <si>
    <t>街　　区</t>
    <rPh sb="0" eb="1">
      <t>マチ</t>
    </rPh>
    <rPh sb="3" eb="4">
      <t>ク</t>
    </rPh>
    <phoneticPr fontId="1"/>
  </si>
  <si>
    <t>下の町公園</t>
  </si>
  <si>
    <t>〃字新田前</t>
    <rPh sb="1" eb="2">
      <t>アザ</t>
    </rPh>
    <phoneticPr fontId="13"/>
  </si>
  <si>
    <t>〃</t>
    <phoneticPr fontId="13"/>
  </si>
  <si>
    <t>尼子町公園</t>
  </si>
  <si>
    <t>〃字尼子町</t>
    <rPh sb="1" eb="2">
      <t>アザ</t>
    </rPh>
    <phoneticPr fontId="13"/>
  </si>
  <si>
    <t>菱川町公園</t>
  </si>
  <si>
    <t>〃字菱川町</t>
    <rPh sb="1" eb="2">
      <t>アザ</t>
    </rPh>
    <phoneticPr fontId="13"/>
  </si>
  <si>
    <t>童子町公園</t>
  </si>
  <si>
    <t>〃字童子町</t>
    <rPh sb="1" eb="2">
      <t>アザ</t>
    </rPh>
    <phoneticPr fontId="13"/>
  </si>
  <si>
    <t>小太郎町公園</t>
  </si>
  <si>
    <t>〃字小太郎町</t>
    <rPh sb="1" eb="2">
      <t>アザ</t>
    </rPh>
    <phoneticPr fontId="13"/>
  </si>
  <si>
    <t>国 有 地</t>
  </si>
  <si>
    <t>大工町公園</t>
  </si>
  <si>
    <t>〃字大工町</t>
    <rPh sb="1" eb="2">
      <t>アザ</t>
    </rPh>
    <phoneticPr fontId="13"/>
  </si>
  <si>
    <t>九品寺前公園</t>
  </si>
  <si>
    <t>〃字九品寺町</t>
    <rPh sb="1" eb="2">
      <t>アザ</t>
    </rPh>
    <phoneticPr fontId="13"/>
  </si>
  <si>
    <t>紅葉町公園</t>
  </si>
  <si>
    <t>〃字紅葉町</t>
    <rPh sb="1" eb="2">
      <t>アザ</t>
    </rPh>
    <phoneticPr fontId="13"/>
  </si>
  <si>
    <t>佃町公園</t>
  </si>
  <si>
    <t>〃字佃町</t>
    <rPh sb="1" eb="2">
      <t>アザ</t>
    </rPh>
    <phoneticPr fontId="13"/>
  </si>
  <si>
    <t>堂の前公園</t>
  </si>
  <si>
    <t>〃字堂ノ前</t>
    <rPh sb="1" eb="2">
      <t>アザ</t>
    </rPh>
    <phoneticPr fontId="13"/>
  </si>
  <si>
    <t>五色町公園</t>
  </si>
  <si>
    <t>〃字五色町</t>
    <rPh sb="1" eb="2">
      <t>アザ</t>
    </rPh>
    <phoneticPr fontId="13"/>
  </si>
  <si>
    <t>正内町東公園</t>
  </si>
  <si>
    <t>〃字正内町</t>
    <rPh sb="1" eb="2">
      <t>アザ</t>
    </rPh>
    <phoneticPr fontId="13"/>
  </si>
  <si>
    <t>正内町西公園</t>
  </si>
  <si>
    <t>〃　〃</t>
    <phoneticPr fontId="53"/>
  </si>
  <si>
    <t>白土緑地</t>
  </si>
  <si>
    <t>〃字東町</t>
    <rPh sb="1" eb="2">
      <t>アザ</t>
    </rPh>
    <phoneticPr fontId="13"/>
  </si>
  <si>
    <t>緑　　地</t>
  </si>
  <si>
    <t>塩公園</t>
  </si>
  <si>
    <t>平塩字中島</t>
    <rPh sb="0" eb="1">
      <t>タイラ</t>
    </rPh>
    <phoneticPr fontId="13"/>
  </si>
  <si>
    <t>街　　区</t>
  </si>
  <si>
    <t>下平窪第一公園</t>
  </si>
  <si>
    <t>平下平窪字味噌農</t>
    <rPh sb="0" eb="1">
      <t>タイラ</t>
    </rPh>
    <phoneticPr fontId="13"/>
  </si>
  <si>
    <t>上荒川公園</t>
  </si>
  <si>
    <t>平下荒川字南作</t>
    <rPh sb="0" eb="1">
      <t>タイラ</t>
    </rPh>
    <phoneticPr fontId="13"/>
  </si>
  <si>
    <t>運　　動</t>
  </si>
  <si>
    <t>新舞子浜公園</t>
  </si>
  <si>
    <t>平藤間字川前</t>
    <rPh sb="0" eb="1">
      <t>タイラ</t>
    </rPh>
    <phoneticPr fontId="13"/>
  </si>
  <si>
    <t>民 有 地</t>
  </si>
  <si>
    <t>風　　致</t>
  </si>
  <si>
    <t>平中央公園</t>
  </si>
  <si>
    <t>平字三崎</t>
    <rPh sb="0" eb="1">
      <t>タイラ</t>
    </rPh>
    <phoneticPr fontId="13"/>
  </si>
  <si>
    <t>県 有 地</t>
  </si>
  <si>
    <t>近　　隣</t>
  </si>
  <si>
    <t>新川西緑地</t>
  </si>
  <si>
    <t>〃字長橋町他</t>
    <rPh sb="1" eb="2">
      <t>アザ</t>
    </rPh>
    <phoneticPr fontId="13"/>
  </si>
  <si>
    <t>新川東緑地</t>
  </si>
  <si>
    <t>〃字正内町他</t>
    <rPh sb="1" eb="2">
      <t>アザ</t>
    </rPh>
    <phoneticPr fontId="13"/>
  </si>
  <si>
    <t>下平窪第二公園</t>
  </si>
  <si>
    <t>平下平窪一丁目</t>
    <rPh sb="0" eb="1">
      <t>タイラ</t>
    </rPh>
    <phoneticPr fontId="13"/>
  </si>
  <si>
    <t>西作公園</t>
  </si>
  <si>
    <t>祢宜町公園</t>
    <rPh sb="0" eb="2">
      <t>ネギ</t>
    </rPh>
    <phoneticPr fontId="3"/>
  </si>
  <si>
    <t>丹後沢公園</t>
  </si>
  <si>
    <t>平字旧城跡</t>
    <rPh sb="0" eb="1">
      <t>タイラ</t>
    </rPh>
    <rPh sb="1" eb="2">
      <t>アザ</t>
    </rPh>
    <phoneticPr fontId="13"/>
  </si>
  <si>
    <t>草の台公園</t>
  </si>
  <si>
    <t>平下神谷字岸前</t>
    <rPh sb="0" eb="1">
      <t>タイラ</t>
    </rPh>
    <phoneticPr fontId="13"/>
  </si>
  <si>
    <t>下川原公園</t>
  </si>
  <si>
    <t>平字下川原</t>
    <rPh sb="0" eb="1">
      <t>タイラ</t>
    </rPh>
    <phoneticPr fontId="13"/>
  </si>
  <si>
    <t>白土公園</t>
  </si>
  <si>
    <t>平愛谷町四丁目</t>
    <rPh sb="0" eb="1">
      <t>タイラ</t>
    </rPh>
    <phoneticPr fontId="13"/>
  </si>
  <si>
    <t>南白土墓園</t>
  </si>
  <si>
    <t>平南白土字赤坂</t>
    <rPh sb="0" eb="1">
      <t>タイラ</t>
    </rPh>
    <phoneticPr fontId="13"/>
  </si>
  <si>
    <t>墓　　園</t>
  </si>
  <si>
    <t>三倉公園</t>
  </si>
  <si>
    <t>平字倉前</t>
    <rPh sb="0" eb="1">
      <t>タイラ</t>
    </rPh>
    <phoneticPr fontId="13"/>
  </si>
  <si>
    <t>吉野谷公園</t>
  </si>
  <si>
    <t>中央台北緑道</t>
  </si>
  <si>
    <t>〃　　　　一丁目</t>
    <phoneticPr fontId="13"/>
  </si>
  <si>
    <t>緑　　道</t>
  </si>
  <si>
    <t>蓬作公園</t>
  </si>
  <si>
    <t>〃　　　　二丁目</t>
    <phoneticPr fontId="13"/>
  </si>
  <si>
    <t>不動堂公園</t>
  </si>
  <si>
    <t>平赤井比良一丁目</t>
  </si>
  <si>
    <t>中平窪第二公園</t>
  </si>
  <si>
    <t>平中平窪一丁目</t>
    <rPh sb="0" eb="1">
      <t>タイラ</t>
    </rPh>
    <phoneticPr fontId="13"/>
  </si>
  <si>
    <t>中平窪第一公園</t>
  </si>
  <si>
    <t>〃　　　〃</t>
    <phoneticPr fontId="13"/>
  </si>
  <si>
    <t>御城公園</t>
  </si>
  <si>
    <t>平下神谷字御城</t>
    <rPh sb="0" eb="1">
      <t>タイラ</t>
    </rPh>
    <phoneticPr fontId="13"/>
  </si>
  <si>
    <t>中神谷公園</t>
  </si>
  <si>
    <t>平中神谷前河原町</t>
    <rPh sb="0" eb="1">
      <t>タイラ</t>
    </rPh>
    <rPh sb="7" eb="8">
      <t>マチ</t>
    </rPh>
    <phoneticPr fontId="13"/>
  </si>
  <si>
    <t>空知山公園</t>
  </si>
  <si>
    <t>自由ヶ丘</t>
  </si>
  <si>
    <t>比良公園</t>
  </si>
  <si>
    <t>平赤井比良三丁目</t>
    <phoneticPr fontId="3"/>
  </si>
  <si>
    <t>高砂公園</t>
  </si>
  <si>
    <t>平中平窪東高砂</t>
    <rPh sb="0" eb="1">
      <t>タイラ</t>
    </rPh>
    <phoneticPr fontId="13"/>
  </si>
  <si>
    <t>八ツ坂西公園</t>
  </si>
  <si>
    <t>平南白土字八ツ坂</t>
    <rPh sb="0" eb="1">
      <t>タイラ</t>
    </rPh>
    <phoneticPr fontId="13"/>
  </si>
  <si>
    <t>砂屋戸公園</t>
  </si>
  <si>
    <t>平上荒川字砂屋戸</t>
    <rPh sb="0" eb="1">
      <t>タイラ</t>
    </rPh>
    <phoneticPr fontId="13"/>
  </si>
  <si>
    <t>郷ヶ丘一丁目第一公園</t>
  </si>
  <si>
    <t>郷ヶ丘一丁目</t>
  </si>
  <si>
    <t>郷ヶ丘一丁目第二公園</t>
  </si>
  <si>
    <t>〃　　〃</t>
    <phoneticPr fontId="13"/>
  </si>
  <si>
    <t>郷ヶ丘二丁目第一公園</t>
  </si>
  <si>
    <t>〃　　二丁目</t>
    <phoneticPr fontId="13"/>
  </si>
  <si>
    <t>郷ヶ丘二丁目第二公園</t>
  </si>
  <si>
    <t>郷ヶ丘二丁目第三公園</t>
  </si>
  <si>
    <t>郷ヶ丘三丁目第一公園</t>
  </si>
  <si>
    <t>〃　　三丁目</t>
    <phoneticPr fontId="13"/>
  </si>
  <si>
    <t>郷ヶ丘三丁目第二公園</t>
  </si>
  <si>
    <t>平窪公園</t>
    <rPh sb="0" eb="2">
      <t>ヒラクボ</t>
    </rPh>
    <phoneticPr fontId="13"/>
  </si>
  <si>
    <t>平下平窪字山土内町</t>
    <rPh sb="4" eb="5">
      <t>アザ</t>
    </rPh>
    <phoneticPr fontId="3"/>
  </si>
  <si>
    <t>石淵公園</t>
  </si>
  <si>
    <t>平下神谷字石淵</t>
    <rPh sb="0" eb="1">
      <t>タイラ</t>
    </rPh>
    <rPh sb="4" eb="5">
      <t>アザ</t>
    </rPh>
    <rPh sb="5" eb="6">
      <t>イシ</t>
    </rPh>
    <rPh sb="6" eb="7">
      <t>ブチ</t>
    </rPh>
    <phoneticPr fontId="1"/>
  </si>
  <si>
    <t>沼ノ内公園</t>
  </si>
  <si>
    <t>平沼ノ内諏訪原二丁目</t>
    <rPh sb="0" eb="1">
      <t>タイラ</t>
    </rPh>
    <phoneticPr fontId="13"/>
  </si>
  <si>
    <t>宮ノ作公園</t>
  </si>
  <si>
    <t>諏訪原公園</t>
  </si>
  <si>
    <t>鶴巻公園</t>
  </si>
  <si>
    <t>菅ノ作公園</t>
  </si>
  <si>
    <t>鹿島緑地(道)</t>
  </si>
  <si>
    <t>自由ヶ丘公園</t>
  </si>
  <si>
    <t>大畑公園</t>
  </si>
  <si>
    <t>飯野緑道</t>
  </si>
  <si>
    <t>〃　　飯野三丁目</t>
    <phoneticPr fontId="13"/>
  </si>
  <si>
    <t>走熊公園</t>
  </si>
  <si>
    <t>〃　　鹿島一丁目</t>
    <phoneticPr fontId="13"/>
  </si>
  <si>
    <t>広町公園</t>
  </si>
  <si>
    <t>前川田公園</t>
  </si>
  <si>
    <t>畑子沢公園</t>
  </si>
  <si>
    <t>平赤井字畑子沢</t>
    <rPh sb="0" eb="1">
      <t>タイラ</t>
    </rPh>
    <phoneticPr fontId="13"/>
  </si>
  <si>
    <t>久世原北公園</t>
  </si>
  <si>
    <t xml:space="preserve">平下荒川字久世原 </t>
    <rPh sb="0" eb="1">
      <t>タイラ</t>
    </rPh>
    <phoneticPr fontId="13"/>
  </si>
  <si>
    <t>久世原東公園</t>
  </si>
  <si>
    <t>平中山字宮下</t>
    <rPh sb="0" eb="1">
      <t>タイラ</t>
    </rPh>
    <phoneticPr fontId="13"/>
  </si>
  <si>
    <t>大沢公園</t>
  </si>
  <si>
    <t>平南台中央公園</t>
  </si>
  <si>
    <t>郷ヶ丘四丁目</t>
  </si>
  <si>
    <t>平南台西公園</t>
  </si>
  <si>
    <t>南作公園</t>
  </si>
  <si>
    <t>古沼公園</t>
  </si>
  <si>
    <t>〃　　高久二丁目</t>
    <rPh sb="3" eb="5">
      <t>タカク</t>
    </rPh>
    <rPh sb="5" eb="6">
      <t>２</t>
    </rPh>
    <rPh sb="6" eb="8">
      <t>チョウメ</t>
    </rPh>
    <phoneticPr fontId="1"/>
  </si>
  <si>
    <t>高久緑道</t>
  </si>
  <si>
    <t>平下山口字桃木沢</t>
  </si>
  <si>
    <t>高久遊歩道</t>
  </si>
  <si>
    <t>久世原公園</t>
  </si>
  <si>
    <t>平中山字矢ﾉ倉</t>
  </si>
  <si>
    <t>手掴公園</t>
  </si>
  <si>
    <t>平字手掴</t>
    <rPh sb="0" eb="1">
      <t>タイラ</t>
    </rPh>
    <phoneticPr fontId="13"/>
  </si>
  <si>
    <t>石森西公園</t>
  </si>
  <si>
    <t>石森一丁目</t>
    <rPh sb="0" eb="2">
      <t>イシモリ</t>
    </rPh>
    <rPh sb="2" eb="3">
      <t>イチ</t>
    </rPh>
    <rPh sb="3" eb="5">
      <t>チョウメ</t>
    </rPh>
    <phoneticPr fontId="3"/>
  </si>
  <si>
    <t>石森東公園</t>
  </si>
  <si>
    <t>〃　〃</t>
    <phoneticPr fontId="3"/>
  </si>
  <si>
    <t>石森中央公園</t>
  </si>
  <si>
    <t>〃　二丁目</t>
    <rPh sb="2" eb="3">
      <t>ニ</t>
    </rPh>
    <rPh sb="3" eb="5">
      <t>チョウメ</t>
    </rPh>
    <phoneticPr fontId="3"/>
  </si>
  <si>
    <t>平成１号公園</t>
  </si>
  <si>
    <t>平成一丁目</t>
    <rPh sb="0" eb="2">
      <t>ヘイセイ</t>
    </rPh>
    <rPh sb="2" eb="3">
      <t>イチ</t>
    </rPh>
    <rPh sb="3" eb="5">
      <t>チョウメ</t>
    </rPh>
    <phoneticPr fontId="3"/>
  </si>
  <si>
    <t>平成２号公園</t>
  </si>
  <si>
    <t>〃　二丁目</t>
    <rPh sb="2" eb="3">
      <t>２</t>
    </rPh>
    <rPh sb="3" eb="5">
      <t>チョウメ</t>
    </rPh>
    <phoneticPr fontId="3"/>
  </si>
  <si>
    <t>平一町目公園</t>
  </si>
  <si>
    <t>平字一町目</t>
    <rPh sb="0" eb="1">
      <t>タイラ</t>
    </rPh>
    <rPh sb="1" eb="2">
      <t>アザ</t>
    </rPh>
    <rPh sb="2" eb="3">
      <t>イチ</t>
    </rPh>
    <rPh sb="3" eb="4">
      <t>チョウ</t>
    </rPh>
    <rPh sb="4" eb="5">
      <t>メ</t>
    </rPh>
    <phoneticPr fontId="3"/>
  </si>
  <si>
    <t>仲山町公園</t>
  </si>
  <si>
    <t>平谷川瀬二丁目</t>
    <phoneticPr fontId="3"/>
  </si>
  <si>
    <t>双藤町公園</t>
  </si>
  <si>
    <t>　〃　　三丁目</t>
    <rPh sb="4" eb="5">
      <t>サン</t>
    </rPh>
    <phoneticPr fontId="3"/>
  </si>
  <si>
    <t>谷川瀬泉町公園</t>
  </si>
  <si>
    <t>山口公園</t>
  </si>
  <si>
    <t>平上山口字下大沢</t>
    <rPh sb="0" eb="1">
      <t>タイラ</t>
    </rPh>
    <rPh sb="1" eb="2">
      <t>ウエ</t>
    </rPh>
    <rPh sb="2" eb="3">
      <t>ヤマ</t>
    </rPh>
    <rPh sb="3" eb="4">
      <t>クチ</t>
    </rPh>
    <rPh sb="4" eb="5">
      <t>アザ</t>
    </rPh>
    <rPh sb="5" eb="6">
      <t>シタ</t>
    </rPh>
    <rPh sb="6" eb="8">
      <t>オオサワ</t>
    </rPh>
    <phoneticPr fontId="3"/>
  </si>
  <si>
    <t>いわき公園</t>
  </si>
  <si>
    <t>平上高久字大日作</t>
    <rPh sb="0" eb="1">
      <t>タイラ</t>
    </rPh>
    <rPh sb="1" eb="2">
      <t>カミ</t>
    </rPh>
    <rPh sb="2" eb="4">
      <t>タカク</t>
    </rPh>
    <rPh sb="4" eb="5">
      <t>アザ</t>
    </rPh>
    <rPh sb="5" eb="6">
      <t>ダイ</t>
    </rPh>
    <rPh sb="6" eb="7">
      <t>ヒ</t>
    </rPh>
    <rPh sb="7" eb="8">
      <t>サク</t>
    </rPh>
    <phoneticPr fontId="3"/>
  </si>
  <si>
    <t>県 有 地</t>
    <rPh sb="0" eb="1">
      <t>ケン</t>
    </rPh>
    <phoneticPr fontId="3"/>
  </si>
  <si>
    <t>広　　域</t>
    <rPh sb="0" eb="1">
      <t>ヒロシ</t>
    </rPh>
    <rPh sb="3" eb="4">
      <t>イキ</t>
    </rPh>
    <phoneticPr fontId="3"/>
  </si>
  <si>
    <t>桃木沢公園</t>
    <rPh sb="0" eb="1">
      <t>モモ</t>
    </rPh>
    <rPh sb="1" eb="3">
      <t>キザワ</t>
    </rPh>
    <rPh sb="3" eb="5">
      <t>コウエン</t>
    </rPh>
    <phoneticPr fontId="13"/>
  </si>
  <si>
    <t>中央台高久一丁目</t>
    <rPh sb="0" eb="2">
      <t>チュウオウ</t>
    </rPh>
    <rPh sb="2" eb="3">
      <t>ダイ</t>
    </rPh>
    <rPh sb="3" eb="5">
      <t>タカク</t>
    </rPh>
    <rPh sb="5" eb="8">
      <t>イッチョウメ</t>
    </rPh>
    <phoneticPr fontId="3"/>
  </si>
  <si>
    <t>三十九町公園</t>
    <rPh sb="0" eb="3">
      <t>３９</t>
    </rPh>
    <rPh sb="3" eb="4">
      <t>マチ</t>
    </rPh>
    <rPh sb="4" eb="6">
      <t>コウエン</t>
    </rPh>
    <phoneticPr fontId="13"/>
  </si>
  <si>
    <t>平谷川瀬一丁目</t>
    <rPh sb="0" eb="1">
      <t>タイラ</t>
    </rPh>
    <rPh sb="1" eb="2">
      <t>ヤ</t>
    </rPh>
    <rPh sb="2" eb="3">
      <t>ガワ</t>
    </rPh>
    <rPh sb="3" eb="4">
      <t>セ</t>
    </rPh>
    <rPh sb="4" eb="7">
      <t>イッチョウメ</t>
    </rPh>
    <phoneticPr fontId="3"/>
  </si>
  <si>
    <t>谷川瀬緑地</t>
    <rPh sb="3" eb="5">
      <t>リョクチ</t>
    </rPh>
    <phoneticPr fontId="3"/>
  </si>
  <si>
    <t>　〃　　字双藤町</t>
    <rPh sb="4" eb="5">
      <t>アザ</t>
    </rPh>
    <rPh sb="5" eb="6">
      <t>ソウ</t>
    </rPh>
    <rPh sb="6" eb="7">
      <t>フジ</t>
    </rPh>
    <rPh sb="7" eb="8">
      <t>マチ</t>
    </rPh>
    <phoneticPr fontId="63"/>
  </si>
  <si>
    <t>浜ノ作公園</t>
    <rPh sb="0" eb="1">
      <t>ハマ</t>
    </rPh>
    <rPh sb="2" eb="3">
      <t>サク</t>
    </rPh>
    <rPh sb="3" eb="5">
      <t>コウエン</t>
    </rPh>
    <phoneticPr fontId="13"/>
  </si>
  <si>
    <t>中央台高久四丁目</t>
    <rPh sb="0" eb="2">
      <t>チュウオウ</t>
    </rPh>
    <rPh sb="2" eb="3">
      <t>ダイ</t>
    </rPh>
    <rPh sb="3" eb="5">
      <t>タカク</t>
    </rPh>
    <rPh sb="5" eb="8">
      <t>４チョウメ</t>
    </rPh>
    <phoneticPr fontId="3"/>
  </si>
  <si>
    <t>郷ヶ丘三丁目第三公園</t>
    <rPh sb="0" eb="1">
      <t>サト</t>
    </rPh>
    <rPh sb="2" eb="3">
      <t>オカ</t>
    </rPh>
    <rPh sb="3" eb="4">
      <t>３</t>
    </rPh>
    <rPh sb="4" eb="6">
      <t>チョウメ</t>
    </rPh>
    <rPh sb="6" eb="7">
      <t>ダイ</t>
    </rPh>
    <rPh sb="7" eb="8">
      <t>３</t>
    </rPh>
    <rPh sb="8" eb="10">
      <t>コウエン</t>
    </rPh>
    <phoneticPr fontId="1"/>
  </si>
  <si>
    <t>郷ヶ丘三丁目</t>
    <rPh sb="0" eb="1">
      <t>サト</t>
    </rPh>
    <rPh sb="2" eb="3">
      <t>オカ</t>
    </rPh>
    <rPh sb="3" eb="4">
      <t>３</t>
    </rPh>
    <rPh sb="4" eb="6">
      <t>チョウメ</t>
    </rPh>
    <phoneticPr fontId="1"/>
  </si>
  <si>
    <t>兎渡路北公園</t>
    <rPh sb="0" eb="1">
      <t>ウサギ</t>
    </rPh>
    <rPh sb="1" eb="2">
      <t>ワタ</t>
    </rPh>
    <rPh sb="2" eb="3">
      <t>ロ</t>
    </rPh>
    <rPh sb="3" eb="4">
      <t>キタ</t>
    </rPh>
    <rPh sb="4" eb="6">
      <t>コウエン</t>
    </rPh>
    <phoneticPr fontId="13"/>
  </si>
  <si>
    <t>平豊間字兎渡路</t>
    <rPh sb="0" eb="1">
      <t>タイラ</t>
    </rPh>
    <rPh sb="1" eb="3">
      <t>トヨマ</t>
    </rPh>
    <rPh sb="3" eb="4">
      <t>アザ</t>
    </rPh>
    <rPh sb="4" eb="5">
      <t>ウサギ</t>
    </rPh>
    <rPh sb="5" eb="6">
      <t>ワタ</t>
    </rPh>
    <rPh sb="6" eb="7">
      <t>ロ</t>
    </rPh>
    <phoneticPr fontId="13"/>
  </si>
  <si>
    <t>二見台公園</t>
    <rPh sb="0" eb="1">
      <t>ニ</t>
    </rPh>
    <rPh sb="1" eb="2">
      <t>ミ</t>
    </rPh>
    <rPh sb="2" eb="3">
      <t>ダイ</t>
    </rPh>
    <rPh sb="3" eb="5">
      <t>コウエン</t>
    </rPh>
    <phoneticPr fontId="13"/>
  </si>
  <si>
    <t>〃　　字二見台</t>
    <rPh sb="3" eb="4">
      <t>アザ</t>
    </rPh>
    <rPh sb="4" eb="6">
      <t>フタミ</t>
    </rPh>
    <rPh sb="6" eb="7">
      <t>ダイ</t>
    </rPh>
    <phoneticPr fontId="13"/>
  </si>
  <si>
    <t>中街つつじ公園</t>
    <rPh sb="0" eb="2">
      <t>ナカマチ</t>
    </rPh>
    <rPh sb="5" eb="7">
      <t>コウエン</t>
    </rPh>
    <phoneticPr fontId="13"/>
  </si>
  <si>
    <t>薄磯一丁目</t>
    <rPh sb="0" eb="2">
      <t>ウスイソ</t>
    </rPh>
    <rPh sb="2" eb="5">
      <t>イッチョウメ</t>
    </rPh>
    <phoneticPr fontId="13"/>
  </si>
  <si>
    <t>三反田公園</t>
    <rPh sb="0" eb="1">
      <t>サン</t>
    </rPh>
    <rPh sb="1" eb="2">
      <t>ソ</t>
    </rPh>
    <rPh sb="2" eb="3">
      <t>タ</t>
    </rPh>
    <rPh sb="3" eb="5">
      <t>コウエン</t>
    </rPh>
    <phoneticPr fontId="13"/>
  </si>
  <si>
    <t>〃　二丁目</t>
    <rPh sb="2" eb="5">
      <t>ニチョウメ</t>
    </rPh>
    <phoneticPr fontId="13"/>
  </si>
  <si>
    <t>根本公園</t>
    <rPh sb="0" eb="2">
      <t>ネモト</t>
    </rPh>
    <rPh sb="2" eb="4">
      <t>コウエン</t>
    </rPh>
    <phoneticPr fontId="13"/>
  </si>
  <si>
    <t>〃　〃</t>
    <phoneticPr fontId="13"/>
  </si>
  <si>
    <t>北ノ作公園</t>
    <rPh sb="0" eb="1">
      <t>キタ</t>
    </rPh>
    <rPh sb="2" eb="3">
      <t>サク</t>
    </rPh>
    <rPh sb="3" eb="5">
      <t>コウエン</t>
    </rPh>
    <phoneticPr fontId="13"/>
  </si>
  <si>
    <t>〃　一丁目</t>
    <rPh sb="2" eb="5">
      <t>イッチョウメ</t>
    </rPh>
    <phoneticPr fontId="13"/>
  </si>
  <si>
    <t>北街さくら公園</t>
    <rPh sb="0" eb="2">
      <t>キタマチ</t>
    </rPh>
    <rPh sb="5" eb="7">
      <t>コウエン</t>
    </rPh>
    <phoneticPr fontId="13"/>
  </si>
  <si>
    <t>うすいそ公園</t>
    <rPh sb="4" eb="6">
      <t>コウエン</t>
    </rPh>
    <phoneticPr fontId="13"/>
  </si>
  <si>
    <t>〃　三丁目</t>
    <rPh sb="2" eb="5">
      <t>サンチョウメ</t>
    </rPh>
    <phoneticPr fontId="13"/>
  </si>
  <si>
    <t>近    隣</t>
    <rPh sb="0" eb="1">
      <t>チカシ</t>
    </rPh>
    <rPh sb="5" eb="6">
      <t>トナリ</t>
    </rPh>
    <phoneticPr fontId="13"/>
  </si>
  <si>
    <t>兎渡路南公園</t>
    <rPh sb="0" eb="1">
      <t>ウサギ</t>
    </rPh>
    <rPh sb="1" eb="2">
      <t>ワタ</t>
    </rPh>
    <rPh sb="2" eb="3">
      <t>ロ</t>
    </rPh>
    <rPh sb="3" eb="4">
      <t>ミナミ</t>
    </rPh>
    <rPh sb="4" eb="6">
      <t>コウエン</t>
    </rPh>
    <phoneticPr fontId="13"/>
  </si>
  <si>
    <t>街　　区</t>
    <rPh sb="0" eb="1">
      <t>マチ</t>
    </rPh>
    <rPh sb="3" eb="4">
      <t>ク</t>
    </rPh>
    <phoneticPr fontId="3"/>
  </si>
  <si>
    <t>街　　区</t>
    <rPh sb="0" eb="1">
      <t>マチ</t>
    </rPh>
    <rPh sb="3" eb="4">
      <t>ク</t>
    </rPh>
    <phoneticPr fontId="13"/>
  </si>
  <si>
    <t>塩屋台公園</t>
    <rPh sb="0" eb="3">
      <t>シオヤダイ</t>
    </rPh>
    <rPh sb="3" eb="5">
      <t>コウエン</t>
    </rPh>
    <phoneticPr fontId="13"/>
  </si>
  <si>
    <t>〃　　字塩屋台</t>
    <rPh sb="3" eb="4">
      <t>アザ</t>
    </rPh>
    <rPh sb="4" eb="5">
      <t>シオ</t>
    </rPh>
    <rPh sb="5" eb="6">
      <t>ヤ</t>
    </rPh>
    <rPh sb="6" eb="7">
      <t>ダイ</t>
    </rPh>
    <phoneticPr fontId="13"/>
  </si>
  <si>
    <t>合磯公園</t>
    <rPh sb="0" eb="1">
      <t>ア</t>
    </rPh>
    <rPh sb="1" eb="2">
      <t>イソ</t>
    </rPh>
    <rPh sb="2" eb="4">
      <t>コウエン</t>
    </rPh>
    <phoneticPr fontId="13"/>
  </si>
  <si>
    <t>〃　　字合磯</t>
    <rPh sb="3" eb="4">
      <t>アザ</t>
    </rPh>
    <rPh sb="4" eb="5">
      <t>ア</t>
    </rPh>
    <rPh sb="5" eb="6">
      <t>イソ</t>
    </rPh>
    <phoneticPr fontId="13"/>
  </si>
  <si>
    <t>豊間はまなす公園</t>
    <rPh sb="0" eb="2">
      <t>トヨマ</t>
    </rPh>
    <rPh sb="6" eb="8">
      <t>コウエン</t>
    </rPh>
    <phoneticPr fontId="13"/>
  </si>
  <si>
    <t>〃　　字原町</t>
    <rPh sb="3" eb="4">
      <t>アザ</t>
    </rPh>
    <rPh sb="4" eb="6">
      <t>ハラマチ</t>
    </rPh>
    <phoneticPr fontId="13"/>
  </si>
  <si>
    <t>近　　隣</t>
    <rPh sb="0" eb="1">
      <t>チカシ</t>
    </rPh>
    <rPh sb="3" eb="4">
      <t>トナリ</t>
    </rPh>
    <phoneticPr fontId="13"/>
  </si>
  <si>
    <t>豊間公園</t>
    <rPh sb="0" eb="2">
      <t>トヨマ</t>
    </rPh>
    <rPh sb="2" eb="4">
      <t>コウエン</t>
    </rPh>
    <phoneticPr fontId="13"/>
  </si>
  <si>
    <t>〃　　字大作</t>
    <rPh sb="3" eb="4">
      <t>アザ</t>
    </rPh>
    <rPh sb="4" eb="6">
      <t>オオサク</t>
    </rPh>
    <phoneticPr fontId="13"/>
  </si>
  <si>
    <t>地　　区</t>
    <rPh sb="0" eb="1">
      <t>チ</t>
    </rPh>
    <rPh sb="3" eb="4">
      <t>ク</t>
    </rPh>
    <phoneticPr fontId="13"/>
  </si>
  <si>
    <t>薄磯沼ノ内防災緑地</t>
    <rPh sb="0" eb="2">
      <t>ウスイソ</t>
    </rPh>
    <rPh sb="2" eb="3">
      <t>ヌマ</t>
    </rPh>
    <rPh sb="4" eb="5">
      <t>ウチ</t>
    </rPh>
    <rPh sb="5" eb="7">
      <t>ボウサイ</t>
    </rPh>
    <rPh sb="7" eb="9">
      <t>リョクチ</t>
    </rPh>
    <phoneticPr fontId="13"/>
  </si>
  <si>
    <t>平薄磯一丁目、三丁目、平沼ノ内字浜街</t>
    <rPh sb="0" eb="1">
      <t>タイラ</t>
    </rPh>
    <rPh sb="1" eb="3">
      <t>ウスイソ</t>
    </rPh>
    <rPh sb="3" eb="6">
      <t>イッチョウメ</t>
    </rPh>
    <rPh sb="7" eb="10">
      <t>サンチョウメ</t>
    </rPh>
    <rPh sb="11" eb="12">
      <t>タイラ</t>
    </rPh>
    <rPh sb="12" eb="13">
      <t>ヌマ</t>
    </rPh>
    <rPh sb="14" eb="15">
      <t>ウチ</t>
    </rPh>
    <rPh sb="15" eb="16">
      <t>アザ</t>
    </rPh>
    <rPh sb="16" eb="18">
      <t>ハマカイ</t>
    </rPh>
    <phoneticPr fontId="13"/>
  </si>
  <si>
    <t>県 有 地</t>
    <rPh sb="0" eb="1">
      <t>ケン</t>
    </rPh>
    <rPh sb="2" eb="3">
      <t>ユウ</t>
    </rPh>
    <rPh sb="4" eb="5">
      <t>チ</t>
    </rPh>
    <phoneticPr fontId="13"/>
  </si>
  <si>
    <t>緑　　地</t>
    <rPh sb="0" eb="1">
      <t>ミドリ</t>
    </rPh>
    <rPh sb="3" eb="4">
      <t>チ</t>
    </rPh>
    <phoneticPr fontId="13"/>
  </si>
  <si>
    <t>永崎防災緑地</t>
    <rPh sb="0" eb="2">
      <t>ナガサキ</t>
    </rPh>
    <rPh sb="2" eb="4">
      <t>ボウサイ</t>
    </rPh>
    <rPh sb="4" eb="6">
      <t>リョクチ</t>
    </rPh>
    <phoneticPr fontId="13"/>
  </si>
  <si>
    <t>永崎字船出、月作、川畑、大平、船付</t>
    <rPh sb="0" eb="2">
      <t>ナガサキ</t>
    </rPh>
    <rPh sb="2" eb="3">
      <t>アザ</t>
    </rPh>
    <rPh sb="3" eb="5">
      <t>フナデ</t>
    </rPh>
    <rPh sb="6" eb="8">
      <t>ツキサク</t>
    </rPh>
    <rPh sb="9" eb="11">
      <t>カワハタ</t>
    </rPh>
    <rPh sb="12" eb="14">
      <t>オオヒラ</t>
    </rPh>
    <rPh sb="15" eb="17">
      <t>フナツケ</t>
    </rPh>
    <phoneticPr fontId="13"/>
  </si>
  <si>
    <t>豊間防災緑地</t>
    <rPh sb="0" eb="2">
      <t>トヨマ</t>
    </rPh>
    <rPh sb="2" eb="4">
      <t>ボウサイ</t>
    </rPh>
    <rPh sb="4" eb="6">
      <t>リョクチ</t>
    </rPh>
    <phoneticPr fontId="13"/>
  </si>
  <si>
    <t>平豊間字合磯、字塩場、字兎渡路、字下ノ内、字下町、字八幡町、字原町、字柳町、塩屋町</t>
    <rPh sb="0" eb="1">
      <t>タイラ</t>
    </rPh>
    <rPh sb="1" eb="3">
      <t>トヨマ</t>
    </rPh>
    <rPh sb="3" eb="4">
      <t>アザ</t>
    </rPh>
    <rPh sb="4" eb="5">
      <t>ア</t>
    </rPh>
    <rPh sb="5" eb="6">
      <t>イソ</t>
    </rPh>
    <rPh sb="7" eb="8">
      <t>アザ</t>
    </rPh>
    <rPh sb="8" eb="10">
      <t>シオバ</t>
    </rPh>
    <rPh sb="11" eb="12">
      <t>アザ</t>
    </rPh>
    <rPh sb="12" eb="13">
      <t>ウサギ</t>
    </rPh>
    <rPh sb="13" eb="14">
      <t>ワタ</t>
    </rPh>
    <rPh sb="14" eb="15">
      <t>ロ</t>
    </rPh>
    <rPh sb="16" eb="17">
      <t>アザ</t>
    </rPh>
    <rPh sb="17" eb="18">
      <t>シモ</t>
    </rPh>
    <rPh sb="19" eb="20">
      <t>ウチ</t>
    </rPh>
    <rPh sb="21" eb="22">
      <t>アザ</t>
    </rPh>
    <rPh sb="22" eb="23">
      <t>シモ</t>
    </rPh>
    <rPh sb="23" eb="24">
      <t>マチ</t>
    </rPh>
    <rPh sb="25" eb="26">
      <t>アザ</t>
    </rPh>
    <rPh sb="26" eb="28">
      <t>ハチマン</t>
    </rPh>
    <rPh sb="28" eb="29">
      <t>マチ</t>
    </rPh>
    <rPh sb="30" eb="31">
      <t>アザ</t>
    </rPh>
    <rPh sb="31" eb="33">
      <t>ハラマチ</t>
    </rPh>
    <rPh sb="34" eb="35">
      <t>アザ</t>
    </rPh>
    <rPh sb="35" eb="37">
      <t>ヤナギマチ</t>
    </rPh>
    <rPh sb="38" eb="39">
      <t>シオ</t>
    </rPh>
    <rPh sb="39" eb="40">
      <t>ヤ</t>
    </rPh>
    <rPh sb="40" eb="41">
      <t>マチ</t>
    </rPh>
    <phoneticPr fontId="13"/>
  </si>
  <si>
    <t>○小名浜地区</t>
    <phoneticPr fontId="53"/>
  </si>
  <si>
    <t>玉川中央公園</t>
  </si>
  <si>
    <t>玉川東公園</t>
  </si>
  <si>
    <t>　〃　玉川町東</t>
  </si>
  <si>
    <t>玉川西公園</t>
  </si>
  <si>
    <t>　〃　玉川町西</t>
  </si>
  <si>
    <t>玉川北公園</t>
    <rPh sb="0" eb="2">
      <t>タマガワ</t>
    </rPh>
    <rPh sb="2" eb="3">
      <t>キタ</t>
    </rPh>
    <rPh sb="3" eb="5">
      <t>コウエン</t>
    </rPh>
    <phoneticPr fontId="3"/>
  </si>
  <si>
    <t>　〃　玉川町北</t>
  </si>
  <si>
    <t>富ヶ浦公園</t>
    <rPh sb="0" eb="1">
      <t>トミ</t>
    </rPh>
    <rPh sb="2" eb="3">
      <t>ウラ</t>
    </rPh>
    <rPh sb="3" eb="5">
      <t>コウエン</t>
    </rPh>
    <phoneticPr fontId="3"/>
  </si>
  <si>
    <t>　〃　字観音作</t>
  </si>
  <si>
    <t>市・民有地</t>
  </si>
  <si>
    <t>神楽場公園</t>
    <rPh sb="0" eb="2">
      <t>カグラ</t>
    </rPh>
    <rPh sb="2" eb="3">
      <t>バ</t>
    </rPh>
    <rPh sb="3" eb="5">
      <t>コウエン</t>
    </rPh>
    <phoneticPr fontId="3"/>
  </si>
  <si>
    <t>　〃　諏訪町</t>
  </si>
  <si>
    <t>高田公園</t>
    <rPh sb="0" eb="2">
      <t>タカダ</t>
    </rPh>
    <rPh sb="2" eb="4">
      <t>コウエン</t>
    </rPh>
    <phoneticPr fontId="3"/>
  </si>
  <si>
    <t>　〃　花畑町</t>
  </si>
  <si>
    <t>小舘公園</t>
    <rPh sb="0" eb="2">
      <t>コダテ</t>
    </rPh>
    <rPh sb="2" eb="4">
      <t>コウエン</t>
    </rPh>
    <phoneticPr fontId="3"/>
  </si>
  <si>
    <t>　〃　君ヶ塚町</t>
  </si>
  <si>
    <t>私 有 地</t>
    <rPh sb="0" eb="1">
      <t>ワタシ</t>
    </rPh>
    <rPh sb="2" eb="3">
      <t>ユウ</t>
    </rPh>
    <rPh sb="4" eb="5">
      <t>チ</t>
    </rPh>
    <phoneticPr fontId="13"/>
  </si>
  <si>
    <t>渚公園</t>
    <rPh sb="0" eb="1">
      <t>ナギサ</t>
    </rPh>
    <rPh sb="1" eb="3">
      <t>コウエン</t>
    </rPh>
    <phoneticPr fontId="3"/>
  </si>
  <si>
    <t>　〃　字吹松</t>
  </si>
  <si>
    <t>君ヶ塚公園</t>
  </si>
  <si>
    <t>　〃　西君ヶ塚町</t>
  </si>
  <si>
    <t>岡小名公園</t>
  </si>
  <si>
    <t>　〃　岡小名二丁目</t>
  </si>
  <si>
    <t>小名浜中央公園</t>
  </si>
  <si>
    <t>　〃　南君ヶ塚町</t>
    <rPh sb="3" eb="8">
      <t>ミナミキミガツカチョウ</t>
    </rPh>
    <phoneticPr fontId="3"/>
  </si>
  <si>
    <t>矢田川公園</t>
  </si>
  <si>
    <t>　〃　林城字日代鳥</t>
  </si>
  <si>
    <t>近　　隣</t>
    <rPh sb="0" eb="1">
      <t>チカ</t>
    </rPh>
    <rPh sb="3" eb="4">
      <t>トナリ</t>
    </rPh>
    <phoneticPr fontId="3"/>
  </si>
  <si>
    <t>横町公園</t>
  </si>
  <si>
    <t>　〃　字蛭川南</t>
  </si>
  <si>
    <t>三崎公園</t>
  </si>
  <si>
    <t>　〃　下神白字大作</t>
  </si>
  <si>
    <t>風    致</t>
  </si>
  <si>
    <t>泉西公園</t>
  </si>
  <si>
    <t>泉公園</t>
  </si>
  <si>
    <t>　〃一丁目</t>
  </si>
  <si>
    <t>小滝公園</t>
  </si>
  <si>
    <t>寺廻公園</t>
  </si>
  <si>
    <t>　〃　字寺廻町</t>
    <rPh sb="6" eb="7">
      <t>マチ</t>
    </rPh>
    <phoneticPr fontId="1"/>
  </si>
  <si>
    <t>中原公園</t>
  </si>
  <si>
    <t>　〃　字中原</t>
  </si>
  <si>
    <t>泉清水公園</t>
  </si>
  <si>
    <t>六反田公園</t>
  </si>
  <si>
    <t>前原公園</t>
  </si>
  <si>
    <t>泉南公園</t>
  </si>
  <si>
    <t>そでごし公園</t>
  </si>
  <si>
    <t>鍵田薬師前公園</t>
  </si>
  <si>
    <t>　〃　〃　三丁目</t>
  </si>
  <si>
    <t>洋向台中央公園</t>
  </si>
  <si>
    <t>洋向台二丁目</t>
  </si>
  <si>
    <t>洋向台東公園</t>
  </si>
  <si>
    <t>　〃　三丁目</t>
  </si>
  <si>
    <t>洋向台西公園</t>
  </si>
  <si>
    <t>　〃　四丁目</t>
  </si>
  <si>
    <t>洋向台自然公園</t>
  </si>
  <si>
    <t>　〃　　〃</t>
  </si>
  <si>
    <t>泉ヶ丘中央公園</t>
  </si>
  <si>
    <t>泉ヶ丘二丁目</t>
  </si>
  <si>
    <t>泉ヶ丘北公園</t>
  </si>
  <si>
    <t>　〃　一丁目</t>
  </si>
  <si>
    <t>泉ヶ丘西公園</t>
  </si>
  <si>
    <t>泉ヶ丘東公園</t>
  </si>
  <si>
    <t>〃　本谷字台</t>
  </si>
  <si>
    <t>洋向台緑道</t>
  </si>
  <si>
    <t>泉ヶ丘緑道</t>
  </si>
  <si>
    <t>泉町本谷字入</t>
  </si>
  <si>
    <t>綱取公園</t>
  </si>
  <si>
    <t>宮田公園</t>
  </si>
  <si>
    <t>あかり野公園</t>
  </si>
  <si>
    <t>吹松公園</t>
  </si>
  <si>
    <t>　〃　吹松</t>
  </si>
  <si>
    <t>玉露中央公園</t>
  </si>
  <si>
    <t>泉玉露四丁目</t>
  </si>
  <si>
    <t>沖公園</t>
  </si>
  <si>
    <t>　〃　七丁目</t>
  </si>
  <si>
    <t>湘南台東公園</t>
  </si>
  <si>
    <t>湘南台中央公園</t>
  </si>
  <si>
    <t>湘南台西公園</t>
  </si>
  <si>
    <t>　〃　〃</t>
    <phoneticPr fontId="13"/>
  </si>
  <si>
    <t>山下公園</t>
  </si>
  <si>
    <t>泉玉露五丁目</t>
  </si>
  <si>
    <t>玉露中央緑道</t>
  </si>
  <si>
    <t>玉露西緑道</t>
  </si>
  <si>
    <t>　〃　六丁目</t>
  </si>
  <si>
    <t>芳浜公園</t>
  </si>
  <si>
    <t>権現山公園</t>
  </si>
  <si>
    <t>　〃　諏訪町</t>
    <phoneticPr fontId="13"/>
  </si>
  <si>
    <t>中部工業団地公園</t>
  </si>
  <si>
    <t>中部工業団地</t>
  </si>
  <si>
    <t>中部工業団地緑地</t>
  </si>
  <si>
    <t>　〃</t>
  </si>
  <si>
    <t>泉ケ丘南公園</t>
  </si>
  <si>
    <t>泉ケ丘三丁目第一公園</t>
  </si>
  <si>
    <t>　〃　三丁目</t>
    <phoneticPr fontId="13"/>
  </si>
  <si>
    <t>泉ケ丘三丁目第二公園</t>
  </si>
  <si>
    <t>泉ケ丘三丁目第三公園</t>
  </si>
  <si>
    <t>　〃　〃　</t>
    <phoneticPr fontId="13"/>
  </si>
  <si>
    <t>江名公園</t>
  </si>
  <si>
    <t>タウンズヴィル西公園</t>
  </si>
  <si>
    <t>葉山一丁目</t>
    <rPh sb="0" eb="2">
      <t>ハヤマ</t>
    </rPh>
    <rPh sb="2" eb="3">
      <t>１</t>
    </rPh>
    <rPh sb="3" eb="5">
      <t>チョウメ</t>
    </rPh>
    <phoneticPr fontId="1"/>
  </si>
  <si>
    <t>タウンズヴィル南公園</t>
  </si>
  <si>
    <t xml:space="preserve"> 〃 二丁目</t>
    <rPh sb="3" eb="4">
      <t>２</t>
    </rPh>
    <rPh sb="4" eb="6">
      <t>チョウメ</t>
    </rPh>
    <phoneticPr fontId="1"/>
  </si>
  <si>
    <t>タウンズヴィル東公園</t>
    <rPh sb="7" eb="8">
      <t>ヒガシ</t>
    </rPh>
    <phoneticPr fontId="3"/>
  </si>
  <si>
    <t xml:space="preserve"> 〃 三丁目</t>
    <rPh sb="3" eb="4">
      <t>サン</t>
    </rPh>
    <rPh sb="4" eb="6">
      <t>チョウメ</t>
    </rPh>
    <phoneticPr fontId="1"/>
  </si>
  <si>
    <t>早稲田公園</t>
    <rPh sb="0" eb="3">
      <t>ワセダ</t>
    </rPh>
    <rPh sb="3" eb="5">
      <t>コウエン</t>
    </rPh>
    <phoneticPr fontId="3"/>
  </si>
  <si>
    <t>泉町黒須野字早稲田</t>
    <rPh sb="0" eb="1">
      <t>イズミ</t>
    </rPh>
    <rPh sb="1" eb="2">
      <t>マチ</t>
    </rPh>
    <rPh sb="2" eb="4">
      <t>クロス</t>
    </rPh>
    <rPh sb="4" eb="5">
      <t>ノ</t>
    </rPh>
    <rPh sb="5" eb="6">
      <t>アザ</t>
    </rPh>
    <rPh sb="6" eb="9">
      <t>ワセダ</t>
    </rPh>
    <phoneticPr fontId="3"/>
  </si>
  <si>
    <t>泉もえぎ台東公園</t>
    <rPh sb="0" eb="1">
      <t>イズミ</t>
    </rPh>
    <rPh sb="4" eb="5">
      <t>ダイ</t>
    </rPh>
    <rPh sb="5" eb="6">
      <t>ヒガシ</t>
    </rPh>
    <rPh sb="6" eb="8">
      <t>コウエン</t>
    </rPh>
    <phoneticPr fontId="3"/>
  </si>
  <si>
    <t>泉もえぎ台一丁目</t>
    <rPh sb="0" eb="1">
      <t>イズミ</t>
    </rPh>
    <rPh sb="4" eb="5">
      <t>ダイ</t>
    </rPh>
    <rPh sb="5" eb="6">
      <t>１</t>
    </rPh>
    <rPh sb="6" eb="8">
      <t>チョウメ</t>
    </rPh>
    <phoneticPr fontId="3"/>
  </si>
  <si>
    <t>泉もえぎ台西公園</t>
    <rPh sb="0" eb="1">
      <t>イズミ</t>
    </rPh>
    <rPh sb="4" eb="5">
      <t>ダイ</t>
    </rPh>
    <rPh sb="5" eb="6">
      <t>ニシ</t>
    </rPh>
    <rPh sb="6" eb="8">
      <t>コウエン</t>
    </rPh>
    <phoneticPr fontId="3"/>
  </si>
  <si>
    <t>　〃　　　三丁目</t>
    <rPh sb="1" eb="2">
      <t>３</t>
    </rPh>
    <rPh sb="2" eb="4">
      <t>チョウメ</t>
    </rPh>
    <phoneticPr fontId="3"/>
  </si>
  <si>
    <t>泉もえぎ台南公園</t>
    <rPh sb="0" eb="1">
      <t>イズミ</t>
    </rPh>
    <rPh sb="4" eb="5">
      <t>ダイ</t>
    </rPh>
    <rPh sb="5" eb="6">
      <t>ミナミ</t>
    </rPh>
    <rPh sb="6" eb="8">
      <t>コウエン</t>
    </rPh>
    <phoneticPr fontId="3"/>
  </si>
  <si>
    <t>　〃　　　一丁目</t>
    <rPh sb="5" eb="6">
      <t>イチ</t>
    </rPh>
    <phoneticPr fontId="3"/>
  </si>
  <si>
    <t>泉もえぎ台北公園</t>
    <rPh sb="0" eb="1">
      <t>イズミ</t>
    </rPh>
    <rPh sb="4" eb="5">
      <t>ダイ</t>
    </rPh>
    <rPh sb="5" eb="6">
      <t>キタ</t>
    </rPh>
    <rPh sb="6" eb="8">
      <t>コウエン</t>
    </rPh>
    <phoneticPr fontId="3"/>
  </si>
  <si>
    <t>　〃　　　二丁目</t>
    <rPh sb="5" eb="6">
      <t>２</t>
    </rPh>
    <phoneticPr fontId="3"/>
  </si>
  <si>
    <t>滝尻１号公園</t>
    <rPh sb="0" eb="1">
      <t>タキ</t>
    </rPh>
    <rPh sb="1" eb="2">
      <t>ジリ</t>
    </rPh>
    <rPh sb="3" eb="4">
      <t>ゴウ</t>
    </rPh>
    <rPh sb="4" eb="6">
      <t>コウエン</t>
    </rPh>
    <phoneticPr fontId="1"/>
  </si>
  <si>
    <t>泉滝尻一丁目</t>
    <phoneticPr fontId="1"/>
  </si>
  <si>
    <t>滝尻２号公園</t>
    <rPh sb="0" eb="1">
      <t>タキ</t>
    </rPh>
    <rPh sb="1" eb="2">
      <t>ジリ</t>
    </rPh>
    <rPh sb="3" eb="4">
      <t>ゴウ</t>
    </rPh>
    <rPh sb="4" eb="6">
      <t>コウエン</t>
    </rPh>
    <phoneticPr fontId="1"/>
  </si>
  <si>
    <t>　〃　二丁目</t>
    <rPh sb="3" eb="4">
      <t>ニ</t>
    </rPh>
    <phoneticPr fontId="13"/>
  </si>
  <si>
    <t>滝尻３号公園</t>
    <rPh sb="0" eb="2">
      <t>タキジリ</t>
    </rPh>
    <rPh sb="3" eb="4">
      <t>ゴウ</t>
    </rPh>
    <rPh sb="4" eb="6">
      <t>コウエン</t>
    </rPh>
    <phoneticPr fontId="1"/>
  </si>
  <si>
    <t>　〃　三丁目</t>
    <rPh sb="3" eb="4">
      <t>サン</t>
    </rPh>
    <phoneticPr fontId="13"/>
  </si>
  <si>
    <t>近　　隣</t>
    <rPh sb="0" eb="1">
      <t>チカ</t>
    </rPh>
    <rPh sb="3" eb="4">
      <t>トナリ</t>
    </rPh>
    <phoneticPr fontId="1"/>
  </si>
  <si>
    <t>○勿来地区</t>
    <phoneticPr fontId="53"/>
  </si>
  <si>
    <t>竹の花公園</t>
    <rPh sb="0" eb="1">
      <t>タケ</t>
    </rPh>
    <rPh sb="2" eb="3">
      <t>ハナ</t>
    </rPh>
    <phoneticPr fontId="13"/>
  </si>
  <si>
    <t>佐糠町二丁目</t>
    <rPh sb="0" eb="3">
      <t>サヌカ</t>
    </rPh>
    <rPh sb="3" eb="4">
      <t>ニ</t>
    </rPh>
    <rPh sb="4" eb="6">
      <t>チョウメ</t>
    </rPh>
    <phoneticPr fontId="13"/>
  </si>
  <si>
    <t>勿来の関公園</t>
  </si>
  <si>
    <t>勿来町関田長沢</t>
    <phoneticPr fontId="3"/>
  </si>
  <si>
    <t>中岡第一公園</t>
  </si>
  <si>
    <t>植田中央公園</t>
  </si>
  <si>
    <t>植田第二公園</t>
  </si>
  <si>
    <t>　〃　中央三丁目</t>
  </si>
  <si>
    <t>後宿公園</t>
  </si>
  <si>
    <t>　〃　本町一丁目</t>
  </si>
  <si>
    <t>東田墓園</t>
  </si>
  <si>
    <t>金山公園</t>
  </si>
  <si>
    <t>地　　区</t>
  </si>
  <si>
    <t>中岡第二公園</t>
  </si>
  <si>
    <t>勿来関田公園</t>
  </si>
  <si>
    <t>江栗第一公園</t>
  </si>
  <si>
    <t>中迎二丁目公園</t>
  </si>
  <si>
    <t>〃　中迎二丁目</t>
  </si>
  <si>
    <t>鷺内公園</t>
  </si>
  <si>
    <t>〃　鷺内</t>
  </si>
  <si>
    <t>中迎四丁目公園</t>
  </si>
  <si>
    <t>〃　中迎四丁目</t>
  </si>
  <si>
    <t>錦中央三丁目公園</t>
  </si>
  <si>
    <t>〃　中央三丁目</t>
  </si>
  <si>
    <t>白米第一公園</t>
  </si>
  <si>
    <t>台公園</t>
  </si>
  <si>
    <t>下ノ前公園</t>
  </si>
  <si>
    <t>三ヶ下公園</t>
  </si>
  <si>
    <t>白米第二公園</t>
  </si>
  <si>
    <t>白米第三公園</t>
  </si>
  <si>
    <t>東田中央公園</t>
  </si>
  <si>
    <t>潮風の丘公園</t>
  </si>
  <si>
    <t>江栗第二公園</t>
  </si>
  <si>
    <t>錦中央二丁目公園</t>
  </si>
  <si>
    <t>〃　中央二丁目</t>
    <phoneticPr fontId="13"/>
  </si>
  <si>
    <t>東田大町公園</t>
  </si>
  <si>
    <t>ひがし公園</t>
  </si>
  <si>
    <t>南台サ－クル</t>
  </si>
  <si>
    <t>ログパ－ク</t>
  </si>
  <si>
    <t>元気の丘公園</t>
  </si>
  <si>
    <t>ワイルドウッド</t>
  </si>
  <si>
    <t>〃　二丁目</t>
    <phoneticPr fontId="13"/>
  </si>
  <si>
    <t>ビオパ－ク</t>
  </si>
  <si>
    <t>南台ガ－デン公園</t>
  </si>
  <si>
    <t>根小屋公園</t>
  </si>
  <si>
    <t>小浜渚1号公園</t>
    <rPh sb="0" eb="2">
      <t>オバマ</t>
    </rPh>
    <rPh sb="2" eb="3">
      <t>ナギサ</t>
    </rPh>
    <rPh sb="4" eb="5">
      <t>ゴウ</t>
    </rPh>
    <rPh sb="5" eb="7">
      <t>コウエン</t>
    </rPh>
    <phoneticPr fontId="13"/>
  </si>
  <si>
    <t>小浜町渚</t>
    <rPh sb="0" eb="3">
      <t>オバママチ</t>
    </rPh>
    <rPh sb="3" eb="4">
      <t>ナギサ</t>
    </rPh>
    <phoneticPr fontId="13"/>
  </si>
  <si>
    <t>小浜渚2号公園</t>
    <rPh sb="0" eb="2">
      <t>オバマ</t>
    </rPh>
    <rPh sb="2" eb="3">
      <t>ナギサ</t>
    </rPh>
    <rPh sb="4" eb="5">
      <t>ゴウ</t>
    </rPh>
    <rPh sb="5" eb="7">
      <t>コウエン</t>
    </rPh>
    <phoneticPr fontId="13"/>
  </si>
  <si>
    <t>小原公園</t>
    <rPh sb="0" eb="2">
      <t>オバラ</t>
    </rPh>
    <rPh sb="2" eb="4">
      <t>コウエン</t>
    </rPh>
    <phoneticPr fontId="13"/>
  </si>
  <si>
    <t>岩間町小原</t>
    <rPh sb="0" eb="2">
      <t>イワマ</t>
    </rPh>
    <rPh sb="2" eb="3">
      <t>マチ</t>
    </rPh>
    <rPh sb="3" eb="5">
      <t>オバラ</t>
    </rPh>
    <phoneticPr fontId="13"/>
  </si>
  <si>
    <t>岩下1号公園</t>
    <rPh sb="0" eb="2">
      <t>イワシタ</t>
    </rPh>
    <rPh sb="3" eb="4">
      <t>ゴウ</t>
    </rPh>
    <rPh sb="4" eb="6">
      <t>コウエン</t>
    </rPh>
    <phoneticPr fontId="13"/>
  </si>
  <si>
    <t>〃　岩下</t>
    <rPh sb="2" eb="4">
      <t>イワシタ</t>
    </rPh>
    <phoneticPr fontId="13"/>
  </si>
  <si>
    <t>岩下2号公園</t>
    <rPh sb="0" eb="2">
      <t>イワシタ</t>
    </rPh>
    <rPh sb="3" eb="4">
      <t>ゴウ</t>
    </rPh>
    <rPh sb="4" eb="6">
      <t>コウエン</t>
    </rPh>
    <phoneticPr fontId="13"/>
  </si>
  <si>
    <t>〃　 〃</t>
    <phoneticPr fontId="13"/>
  </si>
  <si>
    <t>岩間防災緑地</t>
    <rPh sb="0" eb="2">
      <t>イワマ</t>
    </rPh>
    <rPh sb="2" eb="4">
      <t>ボウサイ</t>
    </rPh>
    <rPh sb="4" eb="6">
      <t>リョクチ</t>
    </rPh>
    <phoneticPr fontId="13"/>
  </si>
  <si>
    <t>〃　 〃、字川田</t>
    <rPh sb="5" eb="6">
      <t>アザ</t>
    </rPh>
    <rPh sb="6" eb="8">
      <t>カワダ</t>
    </rPh>
    <phoneticPr fontId="13"/>
  </si>
  <si>
    <t>○常磐地区</t>
    <phoneticPr fontId="53"/>
  </si>
  <si>
    <t>観音山公園</t>
  </si>
  <si>
    <t>御幸山公園</t>
  </si>
  <si>
    <t>〃　　〃　天王崎</t>
  </si>
  <si>
    <t>上湯長谷公園</t>
  </si>
  <si>
    <t>〃　上湯長谷町湯台堂</t>
  </si>
  <si>
    <t>五反田公園</t>
  </si>
  <si>
    <t>〃　　　〃　　五反田</t>
  </si>
  <si>
    <t>下湯長谷公園</t>
  </si>
  <si>
    <t>〃　下湯長谷町一丁目</t>
  </si>
  <si>
    <t>岩崎公園</t>
  </si>
  <si>
    <t>〃　　　〃　　三丁目</t>
  </si>
  <si>
    <t>若葉台東公園</t>
  </si>
  <si>
    <t>若葉台北公園</t>
  </si>
  <si>
    <t>若葉台南公園</t>
  </si>
  <si>
    <t>　〃　二丁目</t>
  </si>
  <si>
    <t>若葉台西公園</t>
  </si>
  <si>
    <t>若葉台中央公園</t>
  </si>
  <si>
    <t>若葉台緑道</t>
  </si>
  <si>
    <t>水野谷公園</t>
  </si>
  <si>
    <t>下浅貝公園</t>
  </si>
  <si>
    <t>〃　湯本町下浅貝</t>
    <phoneticPr fontId="13"/>
  </si>
  <si>
    <t>南ヶ丘公園</t>
  </si>
  <si>
    <t>街 　 区</t>
    <rPh sb="0" eb="1">
      <t>マチ</t>
    </rPh>
    <rPh sb="4" eb="5">
      <t>ク</t>
    </rPh>
    <phoneticPr fontId="13"/>
  </si>
  <si>
    <t>草木台一丁目公園</t>
  </si>
  <si>
    <t>草木台二丁目公園</t>
  </si>
  <si>
    <t>草木台南公園</t>
  </si>
  <si>
    <t>草木台四丁目公園</t>
  </si>
  <si>
    <t>草木台東第一公園</t>
  </si>
  <si>
    <t>草木台東第二公園</t>
  </si>
  <si>
    <t>釜の前第一公園</t>
  </si>
  <si>
    <t>宝海公園</t>
  </si>
  <si>
    <t>〃　湯本町宝海</t>
  </si>
  <si>
    <t>21世紀の森公園</t>
  </si>
  <si>
    <t>〃　水野谷町竜ヶ沢</t>
  </si>
  <si>
    <t>総    合</t>
  </si>
  <si>
    <t>古内公園</t>
  </si>
  <si>
    <t>〃　下船尾町古内</t>
  </si>
  <si>
    <t>下船尾第二公園</t>
  </si>
  <si>
    <t>〃　下船尾町馬渡</t>
  </si>
  <si>
    <t>藤原公園</t>
  </si>
  <si>
    <t>〃　藤原町一本木</t>
  </si>
  <si>
    <t>西の郷公園</t>
  </si>
  <si>
    <t>〃　西郷町岩崎</t>
  </si>
  <si>
    <t>関船１号公園</t>
    <phoneticPr fontId="13"/>
  </si>
  <si>
    <t>〃　関船町一丁目</t>
    <rPh sb="5" eb="8">
      <t>イッチョウメ</t>
    </rPh>
    <phoneticPr fontId="13"/>
  </si>
  <si>
    <t>関船２号公園</t>
    <phoneticPr fontId="13"/>
  </si>
  <si>
    <t>〃　関船町二丁目</t>
    <rPh sb="5" eb="8">
      <t>ニチョウメ</t>
    </rPh>
    <phoneticPr fontId="13"/>
  </si>
  <si>
    <t>銭田公園</t>
    <rPh sb="0" eb="1">
      <t>ゼニ</t>
    </rPh>
    <rPh sb="1" eb="2">
      <t>タ</t>
    </rPh>
    <rPh sb="2" eb="4">
      <t>コウエン</t>
    </rPh>
    <phoneticPr fontId="3"/>
  </si>
  <si>
    <t>〃　西郷町銭田</t>
    <rPh sb="2" eb="3">
      <t>ニシ</t>
    </rPh>
    <rPh sb="3" eb="5">
      <t>ゴウマチ</t>
    </rPh>
    <rPh sb="5" eb="6">
      <t>ゼニ</t>
    </rPh>
    <rPh sb="6" eb="7">
      <t>タ</t>
    </rPh>
    <phoneticPr fontId="3"/>
  </si>
  <si>
    <t>関船３号公園</t>
    <rPh sb="0" eb="1">
      <t>セキ</t>
    </rPh>
    <rPh sb="1" eb="2">
      <t>フネ</t>
    </rPh>
    <rPh sb="3" eb="4">
      <t>ゴウ</t>
    </rPh>
    <rPh sb="4" eb="6">
      <t>コウエン</t>
    </rPh>
    <phoneticPr fontId="1"/>
  </si>
  <si>
    <t>〃　関船町三丁目</t>
    <rPh sb="2" eb="3">
      <t>セキ</t>
    </rPh>
    <rPh sb="3" eb="4">
      <t>フネ</t>
    </rPh>
    <rPh sb="4" eb="5">
      <t>マチ</t>
    </rPh>
    <rPh sb="5" eb="8">
      <t>サンチョウメ</t>
    </rPh>
    <phoneticPr fontId="1"/>
  </si>
  <si>
    <t>○内郷地区</t>
    <phoneticPr fontId="13"/>
  </si>
  <si>
    <t>金谷公園</t>
  </si>
  <si>
    <t>天上田公園</t>
  </si>
  <si>
    <t>〃　御厩町二丁目</t>
  </si>
  <si>
    <t>高坂南公園</t>
  </si>
  <si>
    <t>〃　高坂町一丁目</t>
  </si>
  <si>
    <t>金坂公園</t>
  </si>
  <si>
    <t>〃　　〃　二丁目</t>
  </si>
  <si>
    <t>高坂北公園</t>
  </si>
  <si>
    <t>〃　　〃　一丁目</t>
  </si>
  <si>
    <t>新町前公園</t>
  </si>
  <si>
    <t>〃　御台境町新町前</t>
  </si>
  <si>
    <t>金谷緑地</t>
  </si>
  <si>
    <t>〃　綴町金谷</t>
  </si>
  <si>
    <t>長町公園</t>
  </si>
  <si>
    <t>〃　御厩町四丁目</t>
  </si>
  <si>
    <t>小島第一公園</t>
  </si>
  <si>
    <t>桜田公園</t>
  </si>
  <si>
    <t>よもぎだ公園</t>
  </si>
  <si>
    <t>〃　高坂町高橋</t>
  </si>
  <si>
    <t>桜井公園</t>
  </si>
  <si>
    <t>〃　　〃　桜井</t>
  </si>
  <si>
    <t>小島第二公園</t>
  </si>
  <si>
    <t>内郷駅前公園</t>
  </si>
  <si>
    <t>内郷綴町町ノ内</t>
  </si>
  <si>
    <t>砂子田公園</t>
    <rPh sb="0" eb="1">
      <t>スナ</t>
    </rPh>
    <rPh sb="1" eb="2">
      <t>コ</t>
    </rPh>
    <rPh sb="2" eb="3">
      <t>タ</t>
    </rPh>
    <phoneticPr fontId="3"/>
  </si>
  <si>
    <t>〃　高坂町砂子田</t>
    <rPh sb="2" eb="4">
      <t>タカサカ</t>
    </rPh>
    <rPh sb="4" eb="5">
      <t>マチ</t>
    </rPh>
    <rPh sb="5" eb="6">
      <t>スナ</t>
    </rPh>
    <rPh sb="6" eb="7">
      <t>コ</t>
    </rPh>
    <rPh sb="7" eb="8">
      <t>タ</t>
    </rPh>
    <phoneticPr fontId="3"/>
  </si>
  <si>
    <t>○四倉地区</t>
    <phoneticPr fontId="13"/>
  </si>
  <si>
    <t>館下公園</t>
  </si>
  <si>
    <t>四倉町西三丁目</t>
  </si>
  <si>
    <t>梅ヶ丘公園</t>
  </si>
  <si>
    <t>　〃　字梅ヶ丘南</t>
    <rPh sb="3" eb="4">
      <t>アザ</t>
    </rPh>
    <phoneticPr fontId="1"/>
  </si>
  <si>
    <t>四倉防災緑地</t>
    <rPh sb="0" eb="2">
      <t>ヨツクラ</t>
    </rPh>
    <rPh sb="2" eb="4">
      <t>ボウサイ</t>
    </rPh>
    <rPh sb="4" eb="6">
      <t>リョクチ</t>
    </rPh>
    <phoneticPr fontId="13"/>
  </si>
  <si>
    <t>　〃　字東一丁目、二丁目、三丁目、上仁井田字東山</t>
    <rPh sb="3" eb="4">
      <t>アザ</t>
    </rPh>
    <rPh sb="4" eb="5">
      <t>ヒガシ</t>
    </rPh>
    <rPh sb="5" eb="8">
      <t>イッチョウメ</t>
    </rPh>
    <rPh sb="9" eb="12">
      <t>ニチョウメ</t>
    </rPh>
    <rPh sb="13" eb="16">
      <t>サンチョウメ</t>
    </rPh>
    <rPh sb="17" eb="21">
      <t>カミニイダ</t>
    </rPh>
    <rPh sb="21" eb="22">
      <t>アザ</t>
    </rPh>
    <rPh sb="22" eb="24">
      <t>ヒガシヤマ</t>
    </rPh>
    <phoneticPr fontId="13"/>
  </si>
  <si>
    <t>○好間地区</t>
    <phoneticPr fontId="13"/>
  </si>
  <si>
    <t>好間中央公園</t>
  </si>
  <si>
    <t>好間工業団地</t>
  </si>
  <si>
    <t>スポットパーク好間</t>
  </si>
  <si>
    <t>上好間公園</t>
    <rPh sb="0" eb="1">
      <t>カミ</t>
    </rPh>
    <rPh sb="1" eb="3">
      <t>ヨシマ</t>
    </rPh>
    <rPh sb="3" eb="5">
      <t>コウエン</t>
    </rPh>
    <phoneticPr fontId="3"/>
  </si>
  <si>
    <t>〃　　上好間字新屋敷</t>
    <rPh sb="3" eb="4">
      <t>カミ</t>
    </rPh>
    <rPh sb="4" eb="6">
      <t>ヨシマ</t>
    </rPh>
    <rPh sb="6" eb="7">
      <t>アザ</t>
    </rPh>
    <rPh sb="7" eb="8">
      <t>シン</t>
    </rPh>
    <rPh sb="8" eb="10">
      <t>ヤシキ</t>
    </rPh>
    <phoneticPr fontId="3"/>
  </si>
  <si>
    <t>○三和地区</t>
    <phoneticPr fontId="13"/>
  </si>
  <si>
    <t>水石山公園</t>
  </si>
  <si>
    <t>○久之浜地区</t>
    <phoneticPr fontId="13"/>
  </si>
  <si>
    <t>久之浜西公園</t>
  </si>
  <si>
    <t>久之浜東公園</t>
    <rPh sb="0" eb="3">
      <t>ヒサノハマ</t>
    </rPh>
    <rPh sb="3" eb="4">
      <t>ヒガシ</t>
    </rPh>
    <rPh sb="4" eb="6">
      <t>コウエン</t>
    </rPh>
    <phoneticPr fontId="13"/>
  </si>
  <si>
    <t>久之浜町久之浜字東町</t>
    <rPh sb="4" eb="7">
      <t>ヒサノハマ</t>
    </rPh>
    <rPh sb="7" eb="8">
      <t>アザ</t>
    </rPh>
    <rPh sb="8" eb="10">
      <t>ヒガシマチ</t>
    </rPh>
    <phoneticPr fontId="13"/>
  </si>
  <si>
    <t>久之浜水上公園</t>
    <rPh sb="0" eb="3">
      <t>ヒサノハマ</t>
    </rPh>
    <rPh sb="3" eb="5">
      <t>ミズカミ</t>
    </rPh>
    <rPh sb="5" eb="7">
      <t>コウエン</t>
    </rPh>
    <phoneticPr fontId="13"/>
  </si>
  <si>
    <t>　〃　　　〃　　水上</t>
    <rPh sb="8" eb="10">
      <t>ミズカミ</t>
    </rPh>
    <phoneticPr fontId="13"/>
  </si>
  <si>
    <t>久之浜防災緑地</t>
    <rPh sb="0" eb="3">
      <t>ヒサノハマ</t>
    </rPh>
    <rPh sb="3" eb="5">
      <t>ボウサイ</t>
    </rPh>
    <rPh sb="5" eb="7">
      <t>リョクチ</t>
    </rPh>
    <phoneticPr fontId="13"/>
  </si>
  <si>
    <t>　〃　　　〃　　東町、北町、中町、須賀、南町、中浜</t>
    <rPh sb="8" eb="10">
      <t>ヒガシマチ</t>
    </rPh>
    <rPh sb="11" eb="13">
      <t>キタマチ</t>
    </rPh>
    <rPh sb="14" eb="16">
      <t>ナカマチ</t>
    </rPh>
    <rPh sb="17" eb="19">
      <t>スカ</t>
    </rPh>
    <rPh sb="20" eb="22">
      <t>ミナミマチ</t>
    </rPh>
    <rPh sb="23" eb="25">
      <t>ナカハマ</t>
    </rPh>
    <phoneticPr fontId="13"/>
  </si>
  <si>
    <t>(4)　その他の公園（令和７年３月31日現在）</t>
    <rPh sb="6" eb="7">
      <t>タ</t>
    </rPh>
    <rPh sb="8" eb="10">
      <t>コウエン</t>
    </rPh>
    <rPh sb="11" eb="13">
      <t>レイワ</t>
    </rPh>
    <rPh sb="14" eb="15">
      <t>ネン</t>
    </rPh>
    <rPh sb="16" eb="17">
      <t>ガツ</t>
    </rPh>
    <rPh sb="19" eb="20">
      <t>ニチ</t>
    </rPh>
    <rPh sb="20" eb="22">
      <t>ゲンザイ</t>
    </rPh>
    <phoneticPr fontId="13"/>
  </si>
  <si>
    <t>名　　　　　称</t>
    <rPh sb="0" eb="1">
      <t>ナ</t>
    </rPh>
    <rPh sb="6" eb="7">
      <t>ショウ</t>
    </rPh>
    <phoneticPr fontId="13"/>
  </si>
  <si>
    <t>所  　在  　地</t>
    <rPh sb="0" eb="1">
      <t>トコロ</t>
    </rPh>
    <rPh sb="4" eb="5">
      <t>ザイ</t>
    </rPh>
    <rPh sb="8" eb="9">
      <t>チ</t>
    </rPh>
    <phoneticPr fontId="13"/>
  </si>
  <si>
    <r>
      <t>台帳面積（</t>
    </r>
    <r>
      <rPr>
        <sz val="11"/>
        <rFont val="BIZ UDゴシック"/>
        <family val="3"/>
        <charset val="128"/>
      </rPr>
      <t>ｍ</t>
    </r>
    <r>
      <rPr>
        <vertAlign val="superscript"/>
        <sz val="11"/>
        <rFont val="BIZ UDゴシック"/>
        <family val="3"/>
        <charset val="128"/>
      </rPr>
      <t>2</t>
    </r>
    <r>
      <rPr>
        <sz val="11"/>
        <color theme="1"/>
        <rFont val="BIZ UDゴシック"/>
        <family val="3"/>
        <charset val="128"/>
      </rPr>
      <t>）</t>
    </r>
    <phoneticPr fontId="13"/>
  </si>
  <si>
    <t>丸　　山　　公　　園</t>
    <rPh sb="0" eb="1">
      <t>マル</t>
    </rPh>
    <rPh sb="3" eb="4">
      <t>ヤマ</t>
    </rPh>
    <rPh sb="6" eb="7">
      <t>オオヤケ</t>
    </rPh>
    <rPh sb="9" eb="10">
      <t>エン</t>
    </rPh>
    <phoneticPr fontId="13"/>
  </si>
  <si>
    <t>７　事務所</t>
    <rPh sb="2" eb="5">
      <t>ジムショ</t>
    </rPh>
    <phoneticPr fontId="2"/>
  </si>
  <si>
    <t>産業大分類別・規模別事業所数と経営組織別事業所数</t>
    <phoneticPr fontId="53"/>
  </si>
  <si>
    <t>産業大・中分類別事業所数及び従業者数</t>
    <phoneticPr fontId="53"/>
  </si>
  <si>
    <t>産業大分類別・地区別事業所数及び従業者数</t>
    <phoneticPr fontId="53"/>
  </si>
  <si>
    <t>87　産業大分類別事業所数及び従業者数</t>
    <phoneticPr fontId="3"/>
  </si>
  <si>
    <t>（単位　事業所、人）</t>
    <phoneticPr fontId="53"/>
  </si>
  <si>
    <t>年・産業大分類</t>
  </si>
  <si>
    <t>事業所数
(民営＆
公営)</t>
    <phoneticPr fontId="53"/>
  </si>
  <si>
    <t>従業者数（民営＆公営）</t>
  </si>
  <si>
    <t>民営
事業所数</t>
    <phoneticPr fontId="53"/>
  </si>
  <si>
    <t>民営従業者数</t>
  </si>
  <si>
    <t>公営
事業所数</t>
    <phoneticPr fontId="53"/>
  </si>
  <si>
    <t>公営従業者数</t>
  </si>
  <si>
    <t>個人業主等</t>
  </si>
  <si>
    <t>雇用者</t>
  </si>
  <si>
    <t>従業者数＝雇用者数</t>
    <rPh sb="0" eb="1">
      <t>ジュウ</t>
    </rPh>
    <rPh sb="1" eb="2">
      <t>ギョウ</t>
    </rPh>
    <phoneticPr fontId="13"/>
  </si>
  <si>
    <t>常用雇用者</t>
    <rPh sb="0" eb="2">
      <t>ジョウヨウ</t>
    </rPh>
    <rPh sb="2" eb="5">
      <t>コヨウシャ</t>
    </rPh>
    <phoneticPr fontId="3"/>
  </si>
  <si>
    <t>臨時
雇用者</t>
    <phoneticPr fontId="3"/>
  </si>
  <si>
    <t>個人業主</t>
  </si>
  <si>
    <t>家族
従業者</t>
    <phoneticPr fontId="3"/>
  </si>
  <si>
    <t>有給役員</t>
  </si>
  <si>
    <t>正社員</t>
    <rPh sb="0" eb="3">
      <t>セイシャイン</t>
    </rPh>
    <phoneticPr fontId="3"/>
  </si>
  <si>
    <t>正社員以外</t>
    <rPh sb="0" eb="3">
      <t>セイシャイン</t>
    </rPh>
    <rPh sb="3" eb="5">
      <t>イガイ</t>
    </rPh>
    <phoneticPr fontId="3"/>
  </si>
  <si>
    <t>平成18年(10.1)</t>
    <rPh sb="0" eb="2">
      <t>ヘイセイ</t>
    </rPh>
    <rPh sb="4" eb="5">
      <t>ネン</t>
    </rPh>
    <phoneticPr fontId="13"/>
  </si>
  <si>
    <t>平成24年(2.1)</t>
    <rPh sb="0" eb="2">
      <t>ヘイセイ</t>
    </rPh>
    <rPh sb="4" eb="5">
      <t>ネン</t>
    </rPh>
    <phoneticPr fontId="13"/>
  </si>
  <si>
    <t>平成28年(6．1)</t>
    <rPh sb="4" eb="5">
      <t>ネン</t>
    </rPh>
    <phoneticPr fontId="13"/>
  </si>
  <si>
    <t>令和3年(6.1)</t>
    <rPh sb="0" eb="2">
      <t>レイワ</t>
    </rPh>
    <rPh sb="3" eb="4">
      <t>ネン</t>
    </rPh>
    <phoneticPr fontId="13"/>
  </si>
  <si>
    <t>A</t>
    <phoneticPr fontId="13"/>
  </si>
  <si>
    <t>農業，林業</t>
    <rPh sb="3" eb="5">
      <t>リンギョウ</t>
    </rPh>
    <phoneticPr fontId="13"/>
  </si>
  <si>
    <t>B</t>
    <phoneticPr fontId="13"/>
  </si>
  <si>
    <t>農業，林業，漁業間格付不能</t>
    <phoneticPr fontId="13"/>
  </si>
  <si>
    <t>C</t>
    <phoneticPr fontId="13"/>
  </si>
  <si>
    <t>鉱業，採石業，砂利採取業</t>
    <rPh sb="3" eb="5">
      <t>サイセキ</t>
    </rPh>
    <rPh sb="5" eb="6">
      <t>ギョウ</t>
    </rPh>
    <rPh sb="7" eb="9">
      <t>ジャリ</t>
    </rPh>
    <rPh sb="9" eb="11">
      <t>サイシュ</t>
    </rPh>
    <rPh sb="11" eb="12">
      <t>ギョウ</t>
    </rPh>
    <phoneticPr fontId="13"/>
  </si>
  <si>
    <t>D</t>
    <phoneticPr fontId="13"/>
  </si>
  <si>
    <t>E</t>
    <phoneticPr fontId="13"/>
  </si>
  <si>
    <t>F</t>
    <phoneticPr fontId="13"/>
  </si>
  <si>
    <t>電気･ｶﾞｽ･熱供給･水道業</t>
    <phoneticPr fontId="13"/>
  </si>
  <si>
    <t>G</t>
    <phoneticPr fontId="13"/>
  </si>
  <si>
    <t>情報通信業</t>
    <rPh sb="0" eb="2">
      <t>ジョウホウ</t>
    </rPh>
    <rPh sb="2" eb="5">
      <t>ツウシンギョウ</t>
    </rPh>
    <phoneticPr fontId="13"/>
  </si>
  <si>
    <t>H</t>
    <phoneticPr fontId="13"/>
  </si>
  <si>
    <t>運輸業，郵便業</t>
    <rPh sb="0" eb="3">
      <t>ウンユギョウ</t>
    </rPh>
    <rPh sb="4" eb="6">
      <t>ユウビン</t>
    </rPh>
    <rPh sb="6" eb="7">
      <t>ギョウ</t>
    </rPh>
    <phoneticPr fontId="13"/>
  </si>
  <si>
    <t>I</t>
    <phoneticPr fontId="13"/>
  </si>
  <si>
    <t>卸売業，小売業</t>
    <rPh sb="0" eb="2">
      <t>オロシウリ</t>
    </rPh>
    <rPh sb="2" eb="3">
      <t>ギョウ</t>
    </rPh>
    <rPh sb="4" eb="7">
      <t>コウリギョウ</t>
    </rPh>
    <phoneticPr fontId="13"/>
  </si>
  <si>
    <t>J</t>
    <phoneticPr fontId="13"/>
  </si>
  <si>
    <t>金融業，保険業</t>
    <rPh sb="0" eb="2">
      <t>キンユウ</t>
    </rPh>
    <rPh sb="2" eb="3">
      <t>ギョウ</t>
    </rPh>
    <rPh sb="4" eb="7">
      <t>ホケンギョウ</t>
    </rPh>
    <phoneticPr fontId="13"/>
  </si>
  <si>
    <t>K</t>
    <phoneticPr fontId="13"/>
  </si>
  <si>
    <t>不動産業，物品賃貸業</t>
    <rPh sb="0" eb="3">
      <t>フドウサン</t>
    </rPh>
    <rPh sb="3" eb="4">
      <t>ギョウ</t>
    </rPh>
    <rPh sb="5" eb="7">
      <t>ブッピン</t>
    </rPh>
    <rPh sb="7" eb="10">
      <t>チンタイギョウ</t>
    </rPh>
    <phoneticPr fontId="13"/>
  </si>
  <si>
    <t>L</t>
    <phoneticPr fontId="13"/>
  </si>
  <si>
    <t>学術研究，専門・技術サービス業</t>
    <rPh sb="0" eb="1">
      <t>ガク</t>
    </rPh>
    <rPh sb="1" eb="2">
      <t>ジュツ</t>
    </rPh>
    <rPh sb="2" eb="4">
      <t>ケンキュウ</t>
    </rPh>
    <rPh sb="5" eb="7">
      <t>センモン</t>
    </rPh>
    <rPh sb="8" eb="10">
      <t>ギジュツ</t>
    </rPh>
    <rPh sb="14" eb="15">
      <t>ギョウ</t>
    </rPh>
    <phoneticPr fontId="4"/>
  </si>
  <si>
    <t>学術研究，専門・技術サービス業</t>
    <rPh sb="0" eb="1">
      <t>ガク</t>
    </rPh>
    <rPh sb="1" eb="2">
      <t>ジュツ</t>
    </rPh>
    <rPh sb="2" eb="4">
      <t>ケンキュウ</t>
    </rPh>
    <rPh sb="5" eb="7">
      <t>センモン</t>
    </rPh>
    <rPh sb="8" eb="10">
      <t>ギジュツ</t>
    </rPh>
    <rPh sb="14" eb="15">
      <t>ギョウ</t>
    </rPh>
    <phoneticPr fontId="31"/>
  </si>
  <si>
    <t>M</t>
    <phoneticPr fontId="13"/>
  </si>
  <si>
    <t>宿泊業，飲食
サービス業</t>
    <rPh sb="0" eb="2">
      <t>シュクハク</t>
    </rPh>
    <rPh sb="2" eb="3">
      <t>ギョウ</t>
    </rPh>
    <rPh sb="4" eb="6">
      <t>インショク</t>
    </rPh>
    <rPh sb="11" eb="12">
      <t>ギョウ</t>
    </rPh>
    <phoneticPr fontId="4"/>
  </si>
  <si>
    <t>宿泊業，飲食
サービス業</t>
    <rPh sb="0" eb="2">
      <t>シュクハク</t>
    </rPh>
    <rPh sb="2" eb="3">
      <t>ギョウ</t>
    </rPh>
    <rPh sb="4" eb="6">
      <t>インショク</t>
    </rPh>
    <rPh sb="11" eb="12">
      <t>ギョウ</t>
    </rPh>
    <phoneticPr fontId="31"/>
  </si>
  <si>
    <t>N</t>
    <phoneticPr fontId="13"/>
  </si>
  <si>
    <t>生活関連サービス業，娯楽業</t>
    <rPh sb="0" eb="2">
      <t>セイカツ</t>
    </rPh>
    <rPh sb="2" eb="4">
      <t>カンレン</t>
    </rPh>
    <rPh sb="8" eb="9">
      <t>ギョウ</t>
    </rPh>
    <rPh sb="10" eb="13">
      <t>ゴラクギョウ</t>
    </rPh>
    <phoneticPr fontId="13"/>
  </si>
  <si>
    <t>O</t>
    <phoneticPr fontId="13"/>
  </si>
  <si>
    <t>教育，学習支援業</t>
    <rPh sb="0" eb="2">
      <t>キョウイク</t>
    </rPh>
    <rPh sb="3" eb="5">
      <t>ガクシュウ</t>
    </rPh>
    <rPh sb="5" eb="7">
      <t>シエン</t>
    </rPh>
    <rPh sb="7" eb="8">
      <t>ギョウ</t>
    </rPh>
    <phoneticPr fontId="13"/>
  </si>
  <si>
    <t>P</t>
    <phoneticPr fontId="13"/>
  </si>
  <si>
    <t>医療，福祉</t>
    <rPh sb="0" eb="1">
      <t>イ</t>
    </rPh>
    <rPh sb="1" eb="2">
      <t>イヤス</t>
    </rPh>
    <rPh sb="3" eb="4">
      <t>フク</t>
    </rPh>
    <rPh sb="4" eb="5">
      <t>シ</t>
    </rPh>
    <phoneticPr fontId="13"/>
  </si>
  <si>
    <t>Q</t>
    <phoneticPr fontId="13"/>
  </si>
  <si>
    <t>複合サービス事業</t>
    <rPh sb="0" eb="2">
      <t>フクゴウ</t>
    </rPh>
    <rPh sb="6" eb="8">
      <t>ジギョウ</t>
    </rPh>
    <phoneticPr fontId="13"/>
  </si>
  <si>
    <t>R</t>
    <phoneticPr fontId="13"/>
  </si>
  <si>
    <r>
      <t>サービス業</t>
    </r>
    <r>
      <rPr>
        <sz val="11"/>
        <rFont val="BIZ UDゴシック"/>
        <family val="3"/>
        <charset val="128"/>
      </rPr>
      <t>(他に分類されないもの)</t>
    </r>
    <rPh sb="6" eb="7">
      <t>タ</t>
    </rPh>
    <rPh sb="8" eb="10">
      <t>ブンルイ</t>
    </rPh>
    <phoneticPr fontId="31"/>
  </si>
  <si>
    <t>…</t>
    <phoneticPr fontId="53"/>
  </si>
  <si>
    <t>(注)・平成18年までは事業所・企業統計調査、平成24年からは経済センサス－活動調査の結果による。</t>
    <phoneticPr fontId="3"/>
  </si>
  <si>
    <t>資料　政策企画課</t>
    <phoneticPr fontId="53"/>
  </si>
  <si>
    <t>　　・経済センサス-活動調査においては、公営事業所は調査対象となっていないため、民営事業所のみの数値となる。</t>
    <phoneticPr fontId="3"/>
  </si>
  <si>
    <t>88 産業大分類別・規模別事業所数と経営組織別事業所数 (令和３年６月１日現在）</t>
    <rPh sb="29" eb="31">
      <t>レイワ</t>
    </rPh>
    <phoneticPr fontId="3"/>
  </si>
  <si>
    <t>産業大分類</t>
    <rPh sb="0" eb="1">
      <t>サン</t>
    </rPh>
    <rPh sb="1" eb="2">
      <t>ギョウ</t>
    </rPh>
    <rPh sb="2" eb="3">
      <t>ダイ</t>
    </rPh>
    <rPh sb="3" eb="4">
      <t>ブン</t>
    </rPh>
    <rPh sb="4" eb="5">
      <t>タグイ</t>
    </rPh>
    <phoneticPr fontId="13"/>
  </si>
  <si>
    <t>規模別事業所数（民営）</t>
  </si>
  <si>
    <t>出向・派遣従業者のみ</t>
    <rPh sb="0" eb="2">
      <t>シュッコウ</t>
    </rPh>
    <rPh sb="3" eb="5">
      <t>ハケン</t>
    </rPh>
    <rPh sb="5" eb="8">
      <t>ジュウギョウシャ</t>
    </rPh>
    <rPh sb="6" eb="8">
      <t>ギョウシャ</t>
    </rPh>
    <phoneticPr fontId="13"/>
  </si>
  <si>
    <t>経営組織別事業所数（民営）</t>
    <rPh sb="0" eb="1">
      <t>キョウ</t>
    </rPh>
    <rPh sb="1" eb="2">
      <t>エイ</t>
    </rPh>
    <rPh sb="2" eb="3">
      <t>クミ</t>
    </rPh>
    <rPh sb="3" eb="4">
      <t>オリ</t>
    </rPh>
    <rPh sb="4" eb="5">
      <t>ベツ</t>
    </rPh>
    <rPh sb="5" eb="6">
      <t>コト</t>
    </rPh>
    <rPh sb="6" eb="7">
      <t>ギョウ</t>
    </rPh>
    <rPh sb="7" eb="8">
      <t>ショ</t>
    </rPh>
    <rPh sb="8" eb="9">
      <t>スウ</t>
    </rPh>
    <rPh sb="10" eb="12">
      <t>ミンエイ</t>
    </rPh>
    <phoneticPr fontId="13"/>
  </si>
  <si>
    <r>
      <t>１～４</t>
    </r>
    <r>
      <rPr>
        <sz val="11"/>
        <rFont val="BIZ UDゴシック"/>
        <family val="3"/>
        <charset val="128"/>
      </rPr>
      <t>人</t>
    </r>
    <phoneticPr fontId="13"/>
  </si>
  <si>
    <r>
      <t>５～９</t>
    </r>
    <r>
      <rPr>
        <sz val="11"/>
        <rFont val="BIZ UDゴシック"/>
        <family val="3"/>
        <charset val="128"/>
      </rPr>
      <t>人</t>
    </r>
    <phoneticPr fontId="13"/>
  </si>
  <si>
    <r>
      <t>10～19</t>
    </r>
    <r>
      <rPr>
        <sz val="11"/>
        <rFont val="BIZ UDゴシック"/>
        <family val="3"/>
        <charset val="128"/>
      </rPr>
      <t>人</t>
    </r>
    <phoneticPr fontId="13"/>
  </si>
  <si>
    <r>
      <t>20～29</t>
    </r>
    <r>
      <rPr>
        <sz val="11"/>
        <rFont val="BIZ UDゴシック"/>
        <family val="3"/>
        <charset val="128"/>
      </rPr>
      <t>人</t>
    </r>
    <phoneticPr fontId="13"/>
  </si>
  <si>
    <r>
      <t>30～49</t>
    </r>
    <r>
      <rPr>
        <sz val="11"/>
        <rFont val="BIZ UDゴシック"/>
        <family val="3"/>
        <charset val="128"/>
      </rPr>
      <t>人</t>
    </r>
    <phoneticPr fontId="13"/>
  </si>
  <si>
    <r>
      <t>50～99</t>
    </r>
    <r>
      <rPr>
        <sz val="11"/>
        <rFont val="BIZ UDゴシック"/>
        <family val="3"/>
        <charset val="128"/>
      </rPr>
      <t>人</t>
    </r>
    <phoneticPr fontId="13"/>
  </si>
  <si>
    <t>100人以上</t>
    <rPh sb="3" eb="4">
      <t>ヒト</t>
    </rPh>
    <rPh sb="4" eb="6">
      <t>イジョウ</t>
    </rPh>
    <phoneticPr fontId="3"/>
  </si>
  <si>
    <t>個人経営</t>
    <rPh sb="0" eb="1">
      <t>コ</t>
    </rPh>
    <rPh sb="1" eb="2">
      <t>ヒト</t>
    </rPh>
    <rPh sb="2" eb="3">
      <t>キョウ</t>
    </rPh>
    <rPh sb="3" eb="4">
      <t>エイ</t>
    </rPh>
    <phoneticPr fontId="13"/>
  </si>
  <si>
    <t>株式会社
有限会社
相互会社</t>
    <rPh sb="0" eb="1">
      <t>カブ</t>
    </rPh>
    <rPh sb="1" eb="2">
      <t>シキ</t>
    </rPh>
    <rPh sb="2" eb="3">
      <t>カイ</t>
    </rPh>
    <rPh sb="3" eb="4">
      <t>シャ</t>
    </rPh>
    <rPh sb="5" eb="6">
      <t>ユウ</t>
    </rPh>
    <rPh sb="6" eb="7">
      <t>キリ</t>
    </rPh>
    <rPh sb="7" eb="8">
      <t>カイ</t>
    </rPh>
    <rPh sb="8" eb="9">
      <t>シャ</t>
    </rPh>
    <rPh sb="10" eb="11">
      <t>ショウ</t>
    </rPh>
    <rPh sb="11" eb="12">
      <t>タガイ</t>
    </rPh>
    <rPh sb="12" eb="13">
      <t>カイ</t>
    </rPh>
    <rPh sb="13" eb="14">
      <t>シャ</t>
    </rPh>
    <phoneticPr fontId="13"/>
  </si>
  <si>
    <t>合名会社
合資会社</t>
    <rPh sb="0" eb="2">
      <t>ゴウメイ</t>
    </rPh>
    <rPh sb="2" eb="4">
      <t>ガイシャ</t>
    </rPh>
    <rPh sb="5" eb="7">
      <t>ゴウシ</t>
    </rPh>
    <rPh sb="7" eb="9">
      <t>ガイシャ</t>
    </rPh>
    <phoneticPr fontId="13"/>
  </si>
  <si>
    <t>合同会社</t>
    <phoneticPr fontId="13"/>
  </si>
  <si>
    <t>会社以外の法人</t>
    <rPh sb="0" eb="2">
      <t>カイシャ</t>
    </rPh>
    <rPh sb="2" eb="4">
      <t>イガイ</t>
    </rPh>
    <rPh sb="5" eb="7">
      <t>ホウジン</t>
    </rPh>
    <phoneticPr fontId="13"/>
  </si>
  <si>
    <t>外国の
会社</t>
    <rPh sb="0" eb="2">
      <t>ガイコク</t>
    </rPh>
    <rPh sb="4" eb="6">
      <t>カイシャ</t>
    </rPh>
    <phoneticPr fontId="13"/>
  </si>
  <si>
    <t>法人でない団体</t>
    <rPh sb="0" eb="2">
      <t>ホウジン</t>
    </rPh>
    <rPh sb="5" eb="6">
      <t>ダン</t>
    </rPh>
    <rPh sb="6" eb="7">
      <t>タイ</t>
    </rPh>
    <phoneticPr fontId="13"/>
  </si>
  <si>
    <t>農業，林業</t>
    <rPh sb="0" eb="2">
      <t>ノウギョウ</t>
    </rPh>
    <rPh sb="3" eb="5">
      <t>リンギョウ</t>
    </rPh>
    <phoneticPr fontId="13"/>
  </si>
  <si>
    <t>漁業</t>
  </si>
  <si>
    <t>農業，林業，漁業間格付不能</t>
  </si>
  <si>
    <t>鉱業，採石業，
砂利採取業</t>
    <rPh sb="1" eb="2">
      <t>ギョウ</t>
    </rPh>
    <rPh sb="3" eb="5">
      <t>サイセキ</t>
    </rPh>
    <rPh sb="5" eb="6">
      <t>ギョウ</t>
    </rPh>
    <rPh sb="8" eb="10">
      <t>ジャリ</t>
    </rPh>
    <rPh sb="10" eb="12">
      <t>サイシュ</t>
    </rPh>
    <rPh sb="12" eb="13">
      <t>ギョウ</t>
    </rPh>
    <phoneticPr fontId="13"/>
  </si>
  <si>
    <t>建設業</t>
  </si>
  <si>
    <t>製造業</t>
  </si>
  <si>
    <t>電気・ガス・熱
供給・水道業</t>
    <phoneticPr fontId="13"/>
  </si>
  <si>
    <t>情報通信業</t>
    <rPh sb="0" eb="1">
      <t>ジョウ</t>
    </rPh>
    <rPh sb="1" eb="2">
      <t>ホウ</t>
    </rPh>
    <phoneticPr fontId="13"/>
  </si>
  <si>
    <t>運輸業，郵便業</t>
    <rPh sb="4" eb="6">
      <t>ユウビン</t>
    </rPh>
    <rPh sb="6" eb="7">
      <t>ギョウ</t>
    </rPh>
    <phoneticPr fontId="4"/>
  </si>
  <si>
    <t>卸売業，小売業</t>
    <rPh sb="0" eb="1">
      <t>オロシ</t>
    </rPh>
    <rPh sb="1" eb="2">
      <t>バイ</t>
    </rPh>
    <rPh sb="2" eb="3">
      <t>ギョウ</t>
    </rPh>
    <rPh sb="4" eb="5">
      <t>ショウ</t>
    </rPh>
    <rPh sb="5" eb="6">
      <t>バイ</t>
    </rPh>
    <rPh sb="6" eb="7">
      <t>ギョウ</t>
    </rPh>
    <phoneticPr fontId="13"/>
  </si>
  <si>
    <t>金融業，保険業</t>
    <rPh sb="0" eb="1">
      <t>キン</t>
    </rPh>
    <rPh sb="1" eb="2">
      <t>ユウ</t>
    </rPh>
    <rPh sb="2" eb="3">
      <t>ギョウ</t>
    </rPh>
    <rPh sb="4" eb="5">
      <t>ホ</t>
    </rPh>
    <rPh sb="5" eb="6">
      <t>ケン</t>
    </rPh>
    <rPh sb="6" eb="7">
      <t>ギョウ</t>
    </rPh>
    <phoneticPr fontId="13"/>
  </si>
  <si>
    <t>不動産業，
物品賃貸業</t>
    <rPh sb="0" eb="3">
      <t>フドウサン</t>
    </rPh>
    <rPh sb="3" eb="4">
      <t>ギョウ</t>
    </rPh>
    <rPh sb="6" eb="8">
      <t>ブッピン</t>
    </rPh>
    <rPh sb="8" eb="10">
      <t>チンタイ</t>
    </rPh>
    <rPh sb="10" eb="11">
      <t>ギョウ</t>
    </rPh>
    <phoneticPr fontId="13"/>
  </si>
  <si>
    <t>サービス業(他に分類されないもの)</t>
    <rPh sb="6" eb="7">
      <t>タ</t>
    </rPh>
    <rPh sb="8" eb="10">
      <t>ブンルイ</t>
    </rPh>
    <phoneticPr fontId="4"/>
  </si>
  <si>
    <t>(注)・本表の数値は､令和３年経済センサス－活動調査の結果を本市が独自に集計したものである｡</t>
    <rPh sb="11" eb="13">
      <t>レイワ</t>
    </rPh>
    <phoneticPr fontId="3"/>
  </si>
  <si>
    <t>89  産業大・中分類別事業所数及び従業者数（令和３年６月１日現在）</t>
    <rPh sb="23" eb="25">
      <t>レイワ</t>
    </rPh>
    <phoneticPr fontId="3"/>
  </si>
  <si>
    <t>産業中分類</t>
  </si>
  <si>
    <t>事業所数
(民営＆公営)</t>
    <phoneticPr fontId="53"/>
  </si>
  <si>
    <t>民営事業所数（事業所）</t>
    <phoneticPr fontId="53"/>
  </si>
  <si>
    <t>公営事業所数</t>
    <phoneticPr fontId="13"/>
  </si>
  <si>
    <t>従業者数＝雇用者数</t>
  </si>
  <si>
    <t>臨時雇用者</t>
    <phoneticPr fontId="3"/>
  </si>
  <si>
    <t>家族従業者</t>
    <phoneticPr fontId="3"/>
  </si>
  <si>
    <t>Ａ～Ｒ全産業</t>
  </si>
  <si>
    <t>Ａ</t>
    <phoneticPr fontId="3"/>
  </si>
  <si>
    <t>農業，林業</t>
    <rPh sb="0" eb="1">
      <t>ノウ</t>
    </rPh>
    <rPh sb="1" eb="2">
      <t>ギョウ</t>
    </rPh>
    <rPh sb="2" eb="3">
      <t>シゲル</t>
    </rPh>
    <phoneticPr fontId="13"/>
  </si>
  <si>
    <t>01</t>
    <phoneticPr fontId="13"/>
  </si>
  <si>
    <t>農業</t>
    <phoneticPr fontId="3"/>
  </si>
  <si>
    <t>02</t>
    <phoneticPr fontId="13"/>
  </si>
  <si>
    <t>林業</t>
    <phoneticPr fontId="3"/>
  </si>
  <si>
    <t>Ｂ</t>
    <phoneticPr fontId="13"/>
  </si>
  <si>
    <t>漁業</t>
    <phoneticPr fontId="3"/>
  </si>
  <si>
    <t>03</t>
    <phoneticPr fontId="13"/>
  </si>
  <si>
    <t>漁業(水産養殖業を除く)</t>
    <rPh sb="3" eb="5">
      <t>スイサン</t>
    </rPh>
    <rPh sb="5" eb="8">
      <t>ヨウショクギョウ</t>
    </rPh>
    <rPh sb="9" eb="10">
      <t>ノゾ</t>
    </rPh>
    <phoneticPr fontId="3"/>
  </si>
  <si>
    <t>04</t>
    <phoneticPr fontId="13"/>
  </si>
  <si>
    <t>水産養殖業</t>
    <phoneticPr fontId="3"/>
  </si>
  <si>
    <t>農業，林業，漁業間格付不能</t>
    <phoneticPr fontId="53"/>
  </si>
  <si>
    <t>Ｃ</t>
    <phoneticPr fontId="13"/>
  </si>
  <si>
    <t>鉱業，採石業，砂利採取業</t>
    <rPh sb="3" eb="5">
      <t>サイセキ</t>
    </rPh>
    <rPh sb="5" eb="6">
      <t>ギョウ</t>
    </rPh>
    <rPh sb="7" eb="9">
      <t>ジャリ</t>
    </rPh>
    <rPh sb="9" eb="11">
      <t>サイシュ</t>
    </rPh>
    <rPh sb="11" eb="12">
      <t>ギョウ</t>
    </rPh>
    <phoneticPr fontId="3"/>
  </si>
  <si>
    <t>05</t>
    <phoneticPr fontId="13"/>
  </si>
  <si>
    <t>鉱業，採石業，砂利採取業</t>
    <rPh sb="0" eb="2">
      <t>コウギョウ</t>
    </rPh>
    <rPh sb="3" eb="5">
      <t>サイセキ</t>
    </rPh>
    <rPh sb="5" eb="6">
      <t>ギョウ</t>
    </rPh>
    <rPh sb="7" eb="9">
      <t>ジャリ</t>
    </rPh>
    <rPh sb="9" eb="12">
      <t>サイシュギョウ</t>
    </rPh>
    <phoneticPr fontId="13"/>
  </si>
  <si>
    <t>Ｄ</t>
    <phoneticPr fontId="13"/>
  </si>
  <si>
    <t>06</t>
    <phoneticPr fontId="13"/>
  </si>
  <si>
    <t>総合工事業</t>
    <rPh sb="0" eb="2">
      <t>ソウゴウ</t>
    </rPh>
    <rPh sb="2" eb="5">
      <t>コウジギョウ</t>
    </rPh>
    <phoneticPr fontId="13"/>
  </si>
  <si>
    <t>07</t>
    <phoneticPr fontId="13"/>
  </si>
  <si>
    <t>職別工事業(設備工事業を除く)</t>
    <rPh sb="0" eb="1">
      <t>ショク</t>
    </rPh>
    <rPh sb="1" eb="2">
      <t>ベツ</t>
    </rPh>
    <rPh sb="2" eb="5">
      <t>コウジギョウ</t>
    </rPh>
    <rPh sb="6" eb="8">
      <t>セツビ</t>
    </rPh>
    <rPh sb="8" eb="11">
      <t>コウジギョウ</t>
    </rPh>
    <rPh sb="12" eb="13">
      <t>ノゾ</t>
    </rPh>
    <phoneticPr fontId="13"/>
  </si>
  <si>
    <t>08</t>
    <phoneticPr fontId="13"/>
  </si>
  <si>
    <t>設備工事業</t>
    <rPh sb="0" eb="2">
      <t>セツビ</t>
    </rPh>
    <rPh sb="2" eb="5">
      <t>コウジギョウ</t>
    </rPh>
    <phoneticPr fontId="13"/>
  </si>
  <si>
    <t>Ｅ</t>
    <phoneticPr fontId="13"/>
  </si>
  <si>
    <t>09</t>
    <phoneticPr fontId="13"/>
  </si>
  <si>
    <t>食料品製造業</t>
    <rPh sb="0" eb="3">
      <t>ショクリョウヒン</t>
    </rPh>
    <rPh sb="3" eb="6">
      <t>セイゾウギョウ</t>
    </rPh>
    <phoneticPr fontId="13"/>
  </si>
  <si>
    <t>10</t>
  </si>
  <si>
    <t>飲料・たばこ・飼料製造業</t>
    <rPh sb="0" eb="2">
      <t>インリョウ</t>
    </rPh>
    <rPh sb="7" eb="9">
      <t>シリョウ</t>
    </rPh>
    <rPh sb="9" eb="12">
      <t>セイゾウギョウ</t>
    </rPh>
    <phoneticPr fontId="13"/>
  </si>
  <si>
    <t>11</t>
  </si>
  <si>
    <t>繊維工業</t>
    <rPh sb="0" eb="2">
      <t>センイ</t>
    </rPh>
    <rPh sb="2" eb="4">
      <t>コウギョウ</t>
    </rPh>
    <phoneticPr fontId="13"/>
  </si>
  <si>
    <t>12</t>
  </si>
  <si>
    <t>木材・木製品製造業(家具を除く)</t>
    <rPh sb="0" eb="2">
      <t>モクザイ</t>
    </rPh>
    <rPh sb="3" eb="6">
      <t>モクセイヒン</t>
    </rPh>
    <rPh sb="6" eb="9">
      <t>セイゾウギョウ</t>
    </rPh>
    <rPh sb="10" eb="12">
      <t>カグ</t>
    </rPh>
    <rPh sb="13" eb="14">
      <t>ノゾ</t>
    </rPh>
    <phoneticPr fontId="13"/>
  </si>
  <si>
    <t>13</t>
  </si>
  <si>
    <t>家具・装備品製造業</t>
    <rPh sb="0" eb="2">
      <t>カグ</t>
    </rPh>
    <rPh sb="3" eb="5">
      <t>ソウビ</t>
    </rPh>
    <rPh sb="5" eb="6">
      <t>ヒン</t>
    </rPh>
    <rPh sb="6" eb="9">
      <t>セイゾウギョウ</t>
    </rPh>
    <phoneticPr fontId="13"/>
  </si>
  <si>
    <t>14</t>
  </si>
  <si>
    <t>パルプ・紙・紙加工品製造業</t>
    <rPh sb="4" eb="5">
      <t>カミ</t>
    </rPh>
    <rPh sb="6" eb="7">
      <t>カミ</t>
    </rPh>
    <rPh sb="7" eb="10">
      <t>カコウヒン</t>
    </rPh>
    <rPh sb="10" eb="13">
      <t>セイゾウギョウ</t>
    </rPh>
    <phoneticPr fontId="13"/>
  </si>
  <si>
    <t>15</t>
  </si>
  <si>
    <t>印刷・同関連業</t>
    <rPh sb="0" eb="2">
      <t>インサツ</t>
    </rPh>
    <rPh sb="3" eb="4">
      <t>ドウ</t>
    </rPh>
    <rPh sb="4" eb="6">
      <t>カンレン</t>
    </rPh>
    <rPh sb="6" eb="7">
      <t>ギョウ</t>
    </rPh>
    <phoneticPr fontId="13"/>
  </si>
  <si>
    <t>16</t>
  </si>
  <si>
    <t>化学工業</t>
    <rPh sb="0" eb="2">
      <t>カガク</t>
    </rPh>
    <rPh sb="2" eb="4">
      <t>コウギョウ</t>
    </rPh>
    <phoneticPr fontId="13"/>
  </si>
  <si>
    <t>17</t>
  </si>
  <si>
    <t>石油製品・石炭製品製造業</t>
    <rPh sb="0" eb="2">
      <t>セキユ</t>
    </rPh>
    <rPh sb="2" eb="4">
      <t>セイヒン</t>
    </rPh>
    <rPh sb="5" eb="7">
      <t>セキタン</t>
    </rPh>
    <rPh sb="7" eb="9">
      <t>セイヒン</t>
    </rPh>
    <rPh sb="9" eb="12">
      <t>セイゾウギョウ</t>
    </rPh>
    <phoneticPr fontId="13"/>
  </si>
  <si>
    <t>18</t>
  </si>
  <si>
    <t>プラスチック製品製造業
（別掲を除く）</t>
    <rPh sb="6" eb="8">
      <t>セイヒン</t>
    </rPh>
    <rPh sb="8" eb="11">
      <t>セイゾウギョウ</t>
    </rPh>
    <rPh sb="13" eb="15">
      <t>ベッケイ</t>
    </rPh>
    <rPh sb="16" eb="17">
      <t>ノゾ</t>
    </rPh>
    <phoneticPr fontId="13"/>
  </si>
  <si>
    <t>19</t>
  </si>
  <si>
    <t>ゴム製品製造業</t>
    <rPh sb="2" eb="4">
      <t>セイヒン</t>
    </rPh>
    <rPh sb="4" eb="7">
      <t>セイゾウギョウ</t>
    </rPh>
    <phoneticPr fontId="13"/>
  </si>
  <si>
    <t>20</t>
  </si>
  <si>
    <t>なめし革・同製品・毛皮製造業</t>
    <rPh sb="3" eb="4">
      <t>カワ</t>
    </rPh>
    <rPh sb="5" eb="8">
      <t>ドウセイヒン</t>
    </rPh>
    <rPh sb="9" eb="11">
      <t>ケガワ</t>
    </rPh>
    <rPh sb="11" eb="14">
      <t>セイゾウギョウ</t>
    </rPh>
    <phoneticPr fontId="13"/>
  </si>
  <si>
    <t>21</t>
  </si>
  <si>
    <t>窯業・土石製品製造業</t>
    <rPh sb="0" eb="1">
      <t>カマ</t>
    </rPh>
    <rPh sb="1" eb="2">
      <t>ギョウ</t>
    </rPh>
    <rPh sb="3" eb="4">
      <t>ド</t>
    </rPh>
    <rPh sb="4" eb="5">
      <t>イシ</t>
    </rPh>
    <rPh sb="5" eb="7">
      <t>セイヒン</t>
    </rPh>
    <rPh sb="7" eb="10">
      <t>セイゾウギョウ</t>
    </rPh>
    <phoneticPr fontId="13"/>
  </si>
  <si>
    <t>22</t>
  </si>
  <si>
    <t>鉄鋼業</t>
    <rPh sb="0" eb="2">
      <t>テッコウ</t>
    </rPh>
    <rPh sb="2" eb="3">
      <t>ギョウ</t>
    </rPh>
    <phoneticPr fontId="13"/>
  </si>
  <si>
    <t>23</t>
  </si>
  <si>
    <t>非鉄金属製造業</t>
    <rPh sb="0" eb="1">
      <t>ヒ</t>
    </rPh>
    <rPh sb="1" eb="2">
      <t>テツ</t>
    </rPh>
    <rPh sb="2" eb="4">
      <t>キンゾク</t>
    </rPh>
    <rPh sb="4" eb="7">
      <t>セイゾウギョウ</t>
    </rPh>
    <phoneticPr fontId="13"/>
  </si>
  <si>
    <t>24</t>
  </si>
  <si>
    <t>金属製品製造業</t>
    <rPh sb="0" eb="2">
      <t>キンゾク</t>
    </rPh>
    <rPh sb="2" eb="4">
      <t>セイヒン</t>
    </rPh>
    <rPh sb="4" eb="7">
      <t>セイゾウギョウ</t>
    </rPh>
    <phoneticPr fontId="13"/>
  </si>
  <si>
    <t>25</t>
  </si>
  <si>
    <t>はん用機械器具製造業</t>
  </si>
  <si>
    <t>26</t>
  </si>
  <si>
    <t>生産用機械器具製造業</t>
  </si>
  <si>
    <t>27</t>
  </si>
  <si>
    <t>業務用機械器具製造業</t>
  </si>
  <si>
    <t>28</t>
  </si>
  <si>
    <t>電子部品・デバイス・
電子回路製造業</t>
    <phoneticPr fontId="13"/>
  </si>
  <si>
    <t>電気機械器具製造業</t>
  </si>
  <si>
    <t>30</t>
    <phoneticPr fontId="13"/>
  </si>
  <si>
    <t>情報通信機械器具製造業</t>
    <phoneticPr fontId="13"/>
  </si>
  <si>
    <t>輸送用機械器具製造業</t>
    <phoneticPr fontId="13"/>
  </si>
  <si>
    <t>その他の製造業</t>
    <rPh sb="2" eb="3">
      <t>タ</t>
    </rPh>
    <rPh sb="4" eb="7">
      <t>セイゾウギョウ</t>
    </rPh>
    <phoneticPr fontId="13"/>
  </si>
  <si>
    <t>Ｆ</t>
    <phoneticPr fontId="13"/>
  </si>
  <si>
    <t>電気・ガス・熱供給・水道業</t>
    <rPh sb="0" eb="2">
      <t>デンキ</t>
    </rPh>
    <rPh sb="6" eb="7">
      <t>ネツ</t>
    </rPh>
    <rPh sb="7" eb="9">
      <t>キョウキュウ</t>
    </rPh>
    <rPh sb="10" eb="13">
      <t>スイドウギョウ</t>
    </rPh>
    <phoneticPr fontId="13"/>
  </si>
  <si>
    <t>33</t>
    <phoneticPr fontId="13"/>
  </si>
  <si>
    <t>電気業</t>
    <phoneticPr fontId="3"/>
  </si>
  <si>
    <t>34</t>
  </si>
  <si>
    <t>ガス業</t>
    <phoneticPr fontId="3"/>
  </si>
  <si>
    <t>35</t>
  </si>
  <si>
    <t>熱供給業</t>
    <rPh sb="0" eb="1">
      <t>ネツ</t>
    </rPh>
    <rPh sb="1" eb="3">
      <t>キョウキュウ</t>
    </rPh>
    <rPh sb="3" eb="4">
      <t>ギョウ</t>
    </rPh>
    <phoneticPr fontId="3"/>
  </si>
  <si>
    <t>36</t>
  </si>
  <si>
    <t>水道業</t>
    <phoneticPr fontId="3"/>
  </si>
  <si>
    <t>Ｇ</t>
    <phoneticPr fontId="13"/>
  </si>
  <si>
    <t>37</t>
    <phoneticPr fontId="13"/>
  </si>
  <si>
    <t>通信業</t>
    <rPh sb="0" eb="3">
      <t>ツウシンギョウ</t>
    </rPh>
    <phoneticPr fontId="13"/>
  </si>
  <si>
    <t>38</t>
  </si>
  <si>
    <t>放送業</t>
    <rPh sb="0" eb="2">
      <t>ホウソウ</t>
    </rPh>
    <rPh sb="2" eb="3">
      <t>ギョウ</t>
    </rPh>
    <phoneticPr fontId="13"/>
  </si>
  <si>
    <t>39</t>
  </si>
  <si>
    <t>情報サービス業</t>
    <rPh sb="0" eb="2">
      <t>ジョウホウ</t>
    </rPh>
    <rPh sb="6" eb="7">
      <t>ギョウ</t>
    </rPh>
    <phoneticPr fontId="13"/>
  </si>
  <si>
    <t>40</t>
  </si>
  <si>
    <t>ｲﾝﾀｰﾈｯﾄ附随ｻｰﾋﾞｽ業</t>
    <rPh sb="7" eb="9">
      <t>フズイ</t>
    </rPh>
    <phoneticPr fontId="13"/>
  </si>
  <si>
    <t>41</t>
  </si>
  <si>
    <t>映像・音声・文字情報制作業</t>
    <rPh sb="0" eb="2">
      <t>エイゾウ</t>
    </rPh>
    <rPh sb="3" eb="5">
      <t>オンセイ</t>
    </rPh>
    <rPh sb="6" eb="8">
      <t>モジ</t>
    </rPh>
    <rPh sb="8" eb="10">
      <t>ジョウホウ</t>
    </rPh>
    <rPh sb="10" eb="12">
      <t>セイサク</t>
    </rPh>
    <rPh sb="12" eb="13">
      <t>ギョウ</t>
    </rPh>
    <phoneticPr fontId="13"/>
  </si>
  <si>
    <t>通信業，放送業，映像・音声
・文字情報制作業内格付不能</t>
  </si>
  <si>
    <t>情報サービス業，インターネット
附随サービス業内格付不能</t>
    <rPh sb="0" eb="2">
      <t>ジョウホウ</t>
    </rPh>
    <rPh sb="6" eb="7">
      <t>ギョウ</t>
    </rPh>
    <rPh sb="16" eb="18">
      <t>フズイ</t>
    </rPh>
    <rPh sb="22" eb="23">
      <t>ギョウ</t>
    </rPh>
    <rPh sb="23" eb="24">
      <t>ウチ</t>
    </rPh>
    <rPh sb="24" eb="25">
      <t>カク</t>
    </rPh>
    <rPh sb="25" eb="26">
      <t>ヅ</t>
    </rPh>
    <rPh sb="26" eb="28">
      <t>フノウ</t>
    </rPh>
    <phoneticPr fontId="13"/>
  </si>
  <si>
    <t>Ｈ</t>
    <phoneticPr fontId="13"/>
  </si>
  <si>
    <t>42</t>
    <phoneticPr fontId="13"/>
  </si>
  <si>
    <t>鉄道業</t>
    <rPh sb="0" eb="3">
      <t>テツドウギョウ</t>
    </rPh>
    <phoneticPr fontId="13"/>
  </si>
  <si>
    <t>43</t>
  </si>
  <si>
    <t>道路旅客運送業</t>
    <rPh sb="0" eb="2">
      <t>ドウロ</t>
    </rPh>
    <rPh sb="2" eb="4">
      <t>リョキャク</t>
    </rPh>
    <rPh sb="4" eb="7">
      <t>ウンソウギョウ</t>
    </rPh>
    <phoneticPr fontId="13"/>
  </si>
  <si>
    <t>44</t>
  </si>
  <si>
    <t>道路貨物運送業</t>
    <rPh sb="0" eb="2">
      <t>ドウロ</t>
    </rPh>
    <rPh sb="2" eb="4">
      <t>カモツ</t>
    </rPh>
    <rPh sb="4" eb="7">
      <t>ウンソウギョウ</t>
    </rPh>
    <phoneticPr fontId="13"/>
  </si>
  <si>
    <t>45</t>
  </si>
  <si>
    <t>水運業</t>
    <rPh sb="0" eb="2">
      <t>スイウン</t>
    </rPh>
    <rPh sb="2" eb="3">
      <t>ギョウ</t>
    </rPh>
    <phoneticPr fontId="13"/>
  </si>
  <si>
    <t>46</t>
  </si>
  <si>
    <t>航空運輸業</t>
    <rPh sb="0" eb="2">
      <t>コウクウ</t>
    </rPh>
    <rPh sb="2" eb="5">
      <t>ウンユギョウ</t>
    </rPh>
    <phoneticPr fontId="13"/>
  </si>
  <si>
    <t>47</t>
  </si>
  <si>
    <t>倉庫業</t>
    <rPh sb="0" eb="2">
      <t>ソウコ</t>
    </rPh>
    <rPh sb="2" eb="3">
      <t>ギョウ</t>
    </rPh>
    <phoneticPr fontId="13"/>
  </si>
  <si>
    <t>48</t>
  </si>
  <si>
    <t>運輸に附帯するサービス業</t>
    <rPh sb="0" eb="2">
      <t>ウンユ</t>
    </rPh>
    <rPh sb="3" eb="5">
      <t>フタイ</t>
    </rPh>
    <rPh sb="11" eb="12">
      <t>ギョウ</t>
    </rPh>
    <phoneticPr fontId="13"/>
  </si>
  <si>
    <t>49</t>
  </si>
  <si>
    <t>郵便業（信書便事業を含む）</t>
    <phoneticPr fontId="13"/>
  </si>
  <si>
    <t>Ｉ</t>
    <phoneticPr fontId="13"/>
  </si>
  <si>
    <t>卸売業，小売業</t>
    <rPh sb="0" eb="2">
      <t>オロシウリ</t>
    </rPh>
    <rPh sb="2" eb="3">
      <t>ギョウ</t>
    </rPh>
    <rPh sb="4" eb="6">
      <t>コウリ</t>
    </rPh>
    <rPh sb="6" eb="7">
      <t>ギョウ</t>
    </rPh>
    <phoneticPr fontId="13"/>
  </si>
  <si>
    <t>50</t>
    <phoneticPr fontId="13"/>
  </si>
  <si>
    <t>各種商品卸売業</t>
  </si>
  <si>
    <t>51</t>
  </si>
  <si>
    <t>繊維・衣服等卸売業</t>
  </si>
  <si>
    <t>52</t>
  </si>
  <si>
    <t>飲食料品卸売業</t>
  </si>
  <si>
    <t>53</t>
  </si>
  <si>
    <t>建築材料，鉱物・
金属材料等卸売業</t>
    <phoneticPr fontId="13"/>
  </si>
  <si>
    <t>54</t>
  </si>
  <si>
    <t>機械器具卸売業</t>
  </si>
  <si>
    <t>55</t>
  </si>
  <si>
    <t>その他の卸売業</t>
  </si>
  <si>
    <t>56</t>
  </si>
  <si>
    <t>各種商品小売業</t>
  </si>
  <si>
    <t>57</t>
  </si>
  <si>
    <t>織物・衣服・身の回り品小売業</t>
  </si>
  <si>
    <t>58</t>
  </si>
  <si>
    <t>飲食料品小売業</t>
  </si>
  <si>
    <t>59</t>
  </si>
  <si>
    <t>機械器具小売業</t>
  </si>
  <si>
    <t>60</t>
  </si>
  <si>
    <t>その他の小売業</t>
  </si>
  <si>
    <t>61</t>
  </si>
  <si>
    <t>無店舗小売業</t>
  </si>
  <si>
    <t>Ｊ</t>
    <phoneticPr fontId="13"/>
  </si>
  <si>
    <t>金融業，保険業</t>
    <rPh sb="0" eb="2">
      <t>キンユウ</t>
    </rPh>
    <rPh sb="2" eb="3">
      <t>ギョウ</t>
    </rPh>
    <rPh sb="4" eb="6">
      <t>ホケン</t>
    </rPh>
    <rPh sb="6" eb="7">
      <t>ギョウ</t>
    </rPh>
    <phoneticPr fontId="13"/>
  </si>
  <si>
    <t>62</t>
    <phoneticPr fontId="13"/>
  </si>
  <si>
    <t>銀行業</t>
  </si>
  <si>
    <t>63</t>
    <phoneticPr fontId="13"/>
  </si>
  <si>
    <t>協同組織金融業</t>
  </si>
  <si>
    <t>64</t>
    <phoneticPr fontId="13"/>
  </si>
  <si>
    <t>貸金業，クレジットカード業等
非預金信用機関</t>
    <phoneticPr fontId="13"/>
  </si>
  <si>
    <t>65</t>
    <phoneticPr fontId="13"/>
  </si>
  <si>
    <t>金融商品取引業，商品先物取引業</t>
    <phoneticPr fontId="13"/>
  </si>
  <si>
    <t>66</t>
    <phoneticPr fontId="13"/>
  </si>
  <si>
    <t>補助的金融業等</t>
  </si>
  <si>
    <t>67</t>
    <phoneticPr fontId="13"/>
  </si>
  <si>
    <t>保険業（保険媒介代理業，
保険サービス業を含む）</t>
    <phoneticPr fontId="13"/>
  </si>
  <si>
    <t>Ｋ</t>
    <phoneticPr fontId="13"/>
  </si>
  <si>
    <t>68</t>
  </si>
  <si>
    <t>不動産取引業</t>
  </si>
  <si>
    <t>69</t>
  </si>
  <si>
    <t>不動産賃貸業・管理業</t>
  </si>
  <si>
    <t>70</t>
  </si>
  <si>
    <t>物品賃貸業</t>
  </si>
  <si>
    <t>不動産業内格付不能</t>
  </si>
  <si>
    <t>Ｌ</t>
    <phoneticPr fontId="13"/>
  </si>
  <si>
    <t>学術研究，専門・
技術サービス業</t>
    <rPh sb="1" eb="3">
      <t>ガクジュツ</t>
    </rPh>
    <rPh sb="3" eb="4">
      <t>キワム</t>
    </rPh>
    <rPh sb="5" eb="6">
      <t>アツム</t>
    </rPh>
    <rPh sb="6" eb="8">
      <t>センモン</t>
    </rPh>
    <rPh sb="10" eb="12">
      <t>ギジュツギョウ</t>
    </rPh>
    <phoneticPr fontId="13"/>
  </si>
  <si>
    <t>71</t>
  </si>
  <si>
    <t>学術・開発研究機関</t>
  </si>
  <si>
    <t>72</t>
  </si>
  <si>
    <t>専門サービス業
（他に分類されないもの）</t>
    <phoneticPr fontId="13"/>
  </si>
  <si>
    <t>73</t>
  </si>
  <si>
    <t>広告業</t>
  </si>
  <si>
    <t>74</t>
  </si>
  <si>
    <t>技術サービス業
（他に分類されないもの）</t>
    <phoneticPr fontId="13"/>
  </si>
  <si>
    <t>Ｍ</t>
    <phoneticPr fontId="13"/>
  </si>
  <si>
    <t>宿泊業，飲食サービス業</t>
    <rPh sb="1" eb="3">
      <t>シュクハク</t>
    </rPh>
    <rPh sb="5" eb="7">
      <t>インショクギョウ</t>
    </rPh>
    <phoneticPr fontId="13"/>
  </si>
  <si>
    <t>75</t>
  </si>
  <si>
    <t>宿泊業</t>
  </si>
  <si>
    <t>76</t>
  </si>
  <si>
    <t>飲食店</t>
  </si>
  <si>
    <t>77</t>
  </si>
  <si>
    <t>持ち帰り・配達飲食サービス業</t>
  </si>
  <si>
    <t>飲食店，持ち帰り・
配達飲食サービス業内格付不能</t>
  </si>
  <si>
    <t>Ｎ</t>
    <phoneticPr fontId="13"/>
  </si>
  <si>
    <t>生活関連サービス業，娯楽業</t>
    <rPh sb="1" eb="3">
      <t>セイカツ</t>
    </rPh>
    <rPh sb="3" eb="5">
      <t>カンレン</t>
    </rPh>
    <phoneticPr fontId="13"/>
  </si>
  <si>
    <t>78</t>
  </si>
  <si>
    <t>洗濯・理容・美容・浴場業</t>
  </si>
  <si>
    <t>79</t>
  </si>
  <si>
    <t>その他の生活関連サービス業</t>
    <phoneticPr fontId="13"/>
  </si>
  <si>
    <t>80</t>
  </si>
  <si>
    <t>娯楽業</t>
  </si>
  <si>
    <t>Ｏ</t>
    <phoneticPr fontId="13"/>
  </si>
  <si>
    <t>教育，学習支援業</t>
    <phoneticPr fontId="13"/>
  </si>
  <si>
    <t>81</t>
  </si>
  <si>
    <t>学校教育</t>
    <rPh sb="0" eb="2">
      <t>ガッコウ</t>
    </rPh>
    <rPh sb="2" eb="4">
      <t>キョウイク</t>
    </rPh>
    <phoneticPr fontId="4"/>
  </si>
  <si>
    <t>82</t>
  </si>
  <si>
    <t>その他の教育，学習支援業</t>
    <rPh sb="2" eb="3">
      <t>タ</t>
    </rPh>
    <rPh sb="4" eb="6">
      <t>キョウイク</t>
    </rPh>
    <rPh sb="7" eb="9">
      <t>ガクシュウ</t>
    </rPh>
    <rPh sb="9" eb="11">
      <t>シエン</t>
    </rPh>
    <rPh sb="11" eb="12">
      <t>ギョウ</t>
    </rPh>
    <phoneticPr fontId="4"/>
  </si>
  <si>
    <t>Ｐ</t>
    <phoneticPr fontId="13"/>
  </si>
  <si>
    <t>医療，福祉</t>
  </si>
  <si>
    <t>83</t>
  </si>
  <si>
    <t>医療業</t>
  </si>
  <si>
    <t>84</t>
  </si>
  <si>
    <t>保健衛生</t>
  </si>
  <si>
    <t>85</t>
  </si>
  <si>
    <t>社会保険・社会福祉・介護事業</t>
  </si>
  <si>
    <t>Ｑ</t>
    <phoneticPr fontId="13"/>
  </si>
  <si>
    <t>複合サービス事業</t>
    <phoneticPr fontId="13"/>
  </si>
  <si>
    <t>86</t>
  </si>
  <si>
    <t>郵便局</t>
  </si>
  <si>
    <t>87</t>
  </si>
  <si>
    <t>協同組合
（他に分類されないもの）</t>
    <phoneticPr fontId="13"/>
  </si>
  <si>
    <t>Ｒ</t>
    <phoneticPr fontId="13"/>
  </si>
  <si>
    <t>88</t>
  </si>
  <si>
    <t>廃棄物処理業</t>
  </si>
  <si>
    <t>89</t>
  </si>
  <si>
    <t>自動車整備業</t>
  </si>
  <si>
    <t>90</t>
  </si>
  <si>
    <t>機械等修理業（別掲を除く）</t>
  </si>
  <si>
    <t>91</t>
  </si>
  <si>
    <t>職業紹介・労働者派遣業</t>
  </si>
  <si>
    <t>92</t>
  </si>
  <si>
    <t>その他の事業サービス業</t>
  </si>
  <si>
    <t>93</t>
  </si>
  <si>
    <t>政治・経済・文化団体</t>
  </si>
  <si>
    <t>94</t>
  </si>
  <si>
    <t>宗教</t>
  </si>
  <si>
    <t>95</t>
  </si>
  <si>
    <t>その他のサービス業</t>
  </si>
  <si>
    <t>政治・経済・文化団体，
宗教内格付不能</t>
    <rPh sb="12" eb="14">
      <t>シュウキョウ</t>
    </rPh>
    <rPh sb="14" eb="15">
      <t>ウチ</t>
    </rPh>
    <rPh sb="15" eb="16">
      <t>カク</t>
    </rPh>
    <rPh sb="16" eb="17">
      <t>ヅ</t>
    </rPh>
    <rPh sb="17" eb="19">
      <t>フノウ</t>
    </rPh>
    <phoneticPr fontId="13"/>
  </si>
  <si>
    <t>政治・経済・文化団体，
宗教を除く内格付不能</t>
    <rPh sb="12" eb="14">
      <t>シュウキョウ</t>
    </rPh>
    <rPh sb="15" eb="16">
      <t>ノゾ</t>
    </rPh>
    <rPh sb="17" eb="18">
      <t>ウチ</t>
    </rPh>
    <rPh sb="18" eb="19">
      <t>カク</t>
    </rPh>
    <rPh sb="19" eb="20">
      <t>ヅ</t>
    </rPh>
    <rPh sb="20" eb="22">
      <t>フノウ</t>
    </rPh>
    <phoneticPr fontId="13"/>
  </si>
  <si>
    <t>資料  政策企画課</t>
    <phoneticPr fontId="53"/>
  </si>
  <si>
    <t>90 産業大分類別・地区別事業所数及び従業者数（令和３年６月１日現在）</t>
    <rPh sb="3" eb="5">
      <t>サンギョウ</t>
    </rPh>
    <rPh sb="5" eb="8">
      <t>ダイブンルイ</t>
    </rPh>
    <rPh sb="8" eb="9">
      <t>ベツ</t>
    </rPh>
    <rPh sb="10" eb="12">
      <t>チク</t>
    </rPh>
    <rPh sb="12" eb="13">
      <t>ベツ</t>
    </rPh>
    <rPh sb="13" eb="15">
      <t>ジギョウ</t>
    </rPh>
    <rPh sb="15" eb="16">
      <t>ショ</t>
    </rPh>
    <rPh sb="16" eb="17">
      <t>スウ</t>
    </rPh>
    <rPh sb="17" eb="18">
      <t>オヨ</t>
    </rPh>
    <rPh sb="19" eb="22">
      <t>ジュウギョウシャ</t>
    </rPh>
    <rPh sb="22" eb="23">
      <t>スウ</t>
    </rPh>
    <rPh sb="24" eb="26">
      <t>レイワ</t>
    </rPh>
    <phoneticPr fontId="3"/>
  </si>
  <si>
    <t>地区・産業大分類</t>
    <rPh sb="0" eb="2">
      <t>チク</t>
    </rPh>
    <rPh sb="5" eb="6">
      <t>ダイ</t>
    </rPh>
    <phoneticPr fontId="13"/>
  </si>
  <si>
    <t>事業所数(民営＆公営)</t>
    <phoneticPr fontId="53"/>
  </si>
  <si>
    <t>（平地区）</t>
  </si>
  <si>
    <t>Ａ</t>
  </si>
  <si>
    <t>農業，林業</t>
  </si>
  <si>
    <t>Ｂ</t>
  </si>
  <si>
    <t>Ｄ</t>
  </si>
  <si>
    <t>Ｅ</t>
  </si>
  <si>
    <t>Ｆ</t>
  </si>
  <si>
    <t>電気・ガス・熱供給・水道業</t>
  </si>
  <si>
    <t>Ｇ</t>
  </si>
  <si>
    <t>情報通信業</t>
  </si>
  <si>
    <t>Ｈ</t>
  </si>
  <si>
    <t>運輸業，郵便業</t>
  </si>
  <si>
    <t>Ｉ</t>
  </si>
  <si>
    <t>卸売業，小売業</t>
  </si>
  <si>
    <t>Ｊ</t>
  </si>
  <si>
    <t>金融業，保険業</t>
  </si>
  <si>
    <t>Ｋ</t>
  </si>
  <si>
    <t>不動産業，物品賃貸業</t>
  </si>
  <si>
    <t>Ｌ</t>
  </si>
  <si>
    <t>学術研究，専門・
技術サービス業</t>
    <phoneticPr fontId="13"/>
  </si>
  <si>
    <t>Ｍ</t>
  </si>
  <si>
    <t>宿泊業，飲食サービス業</t>
  </si>
  <si>
    <t>Ｎ</t>
  </si>
  <si>
    <t>生活関連サービス業，娯楽業</t>
  </si>
  <si>
    <t>Ｏ</t>
  </si>
  <si>
    <t>教育，学習支援業</t>
  </si>
  <si>
    <t>Ｐ</t>
  </si>
  <si>
    <t>Ｑ</t>
  </si>
  <si>
    <t>複合サービス事業</t>
  </si>
  <si>
    <t>Ｒ</t>
  </si>
  <si>
    <t>サービス業
（他に分類されないもの）</t>
  </si>
  <si>
    <t>（小名浜地区）</t>
    <rPh sb="1" eb="3">
      <t>オナ</t>
    </rPh>
    <rPh sb="3" eb="4">
      <t>ハマ</t>
    </rPh>
    <phoneticPr fontId="13"/>
  </si>
  <si>
    <t>Ｃ</t>
  </si>
  <si>
    <t>鉱業，採石業，砂利採取業</t>
  </si>
  <si>
    <t>（勿来地区）</t>
    <rPh sb="1" eb="3">
      <t>ナコソ</t>
    </rPh>
    <phoneticPr fontId="13"/>
  </si>
  <si>
    <t>（常磐地区）</t>
    <rPh sb="1" eb="3">
      <t>ジョウバン</t>
    </rPh>
    <phoneticPr fontId="13"/>
  </si>
  <si>
    <t>卸売業，小売業</t>
    <phoneticPr fontId="13"/>
  </si>
  <si>
    <t>（内郷地区）</t>
    <rPh sb="1" eb="2">
      <t>ウチ</t>
    </rPh>
    <rPh sb="2" eb="3">
      <t>ゴウ</t>
    </rPh>
    <phoneticPr fontId="13"/>
  </si>
  <si>
    <t>（四倉地区）</t>
    <rPh sb="1" eb="2">
      <t>ヨン</t>
    </rPh>
    <rPh sb="2" eb="3">
      <t>クラ</t>
    </rPh>
    <phoneticPr fontId="13"/>
  </si>
  <si>
    <t>（遠野地区）</t>
    <rPh sb="1" eb="3">
      <t>トオノ</t>
    </rPh>
    <phoneticPr fontId="13"/>
  </si>
  <si>
    <t>農業，林業，漁業間格付不能</t>
    <rPh sb="6" eb="8">
      <t>ギョギョウ</t>
    </rPh>
    <rPh sb="8" eb="9">
      <t>アイダ</t>
    </rPh>
    <rPh sb="9" eb="10">
      <t>カク</t>
    </rPh>
    <rPh sb="10" eb="11">
      <t>ツ</t>
    </rPh>
    <rPh sb="11" eb="13">
      <t>フノウ</t>
    </rPh>
    <phoneticPr fontId="13"/>
  </si>
  <si>
    <t>（小川地区）</t>
    <rPh sb="1" eb="3">
      <t>オガワ</t>
    </rPh>
    <phoneticPr fontId="13"/>
  </si>
  <si>
    <t>金融業，保険業</t>
    <rPh sb="0" eb="3">
      <t>キンユウギョウ</t>
    </rPh>
    <rPh sb="4" eb="7">
      <t>ホケンギョウ</t>
    </rPh>
    <phoneticPr fontId="13"/>
  </si>
  <si>
    <t>（好間地区）</t>
    <rPh sb="1" eb="2">
      <t>ヨシ</t>
    </rPh>
    <rPh sb="2" eb="3">
      <t>マ</t>
    </rPh>
    <phoneticPr fontId="13"/>
  </si>
  <si>
    <t>（三和地区）</t>
    <rPh sb="1" eb="3">
      <t>ミワ</t>
    </rPh>
    <phoneticPr fontId="13"/>
  </si>
  <si>
    <t>（田人地区）</t>
    <rPh sb="1" eb="2">
      <t>タ</t>
    </rPh>
    <rPh sb="2" eb="3">
      <t>ヒト</t>
    </rPh>
    <phoneticPr fontId="13"/>
  </si>
  <si>
    <t>（川前地区）</t>
    <rPh sb="1" eb="2">
      <t>カワ</t>
    </rPh>
    <rPh sb="2" eb="3">
      <t>マエ</t>
    </rPh>
    <phoneticPr fontId="13"/>
  </si>
  <si>
    <t>教育・学習支援業</t>
    <rPh sb="0" eb="2">
      <t>キョウイク</t>
    </rPh>
    <rPh sb="3" eb="5">
      <t>ガクシュウ</t>
    </rPh>
    <rPh sb="5" eb="7">
      <t>シエン</t>
    </rPh>
    <rPh sb="7" eb="8">
      <t>ギョウ</t>
    </rPh>
    <phoneticPr fontId="13"/>
  </si>
  <si>
    <t>（久之浜・大久地区）</t>
    <rPh sb="1" eb="2">
      <t>ヒサ</t>
    </rPh>
    <rPh sb="2" eb="3">
      <t>ノ</t>
    </rPh>
    <rPh sb="3" eb="4">
      <t>ハマ</t>
    </rPh>
    <rPh sb="5" eb="6">
      <t>オオ</t>
    </rPh>
    <rPh sb="6" eb="7">
      <t>ヒサ</t>
    </rPh>
    <phoneticPr fontId="13"/>
  </si>
  <si>
    <t>Ａ</t>
    <phoneticPr fontId="13"/>
  </si>
  <si>
    <t>(注)　経済センサス-活動調査においては、公営事業所は調査対象となっていないため、民営事業所のみの数値となる。</t>
    <phoneticPr fontId="3"/>
  </si>
  <si>
    <t>資料  「いわき市の事業所」政策企画課</t>
    <rPh sb="8" eb="9">
      <t>シ</t>
    </rPh>
    <rPh sb="10" eb="13">
      <t>ジギョウショ</t>
    </rPh>
    <phoneticPr fontId="13"/>
  </si>
  <si>
    <t>８　工業</t>
    <rPh sb="2" eb="4">
      <t>コウギョウ</t>
    </rPh>
    <phoneticPr fontId="53"/>
  </si>
  <si>
    <t>製造業総括表</t>
    <phoneticPr fontId="53"/>
  </si>
  <si>
    <t>製造業事業所数・従業者数・製造品出荷額等の推移</t>
    <phoneticPr fontId="53"/>
  </si>
  <si>
    <t>地区別製造業事業所数の推移</t>
    <phoneticPr fontId="53"/>
  </si>
  <si>
    <t>地区別従業者数と製造品出荷額等の推移</t>
    <phoneticPr fontId="53"/>
  </si>
  <si>
    <t>産業中分類別・地区別製造業統計表</t>
    <phoneticPr fontId="53"/>
  </si>
  <si>
    <t>県内の地区別製造業事業所数・従業者数・製造品出荷額等の推移</t>
    <phoneticPr fontId="53"/>
  </si>
  <si>
    <t>91　製造業総括表（従業者４人以上の事業所）</t>
    <rPh sb="3" eb="5">
      <t>セイゾウ</t>
    </rPh>
    <rPh sb="5" eb="6">
      <t>ギョウ</t>
    </rPh>
    <rPh sb="6" eb="9">
      <t>ソウカツヒョウ</t>
    </rPh>
    <rPh sb="10" eb="13">
      <t>ジュウギョウシャ</t>
    </rPh>
    <rPh sb="14" eb="17">
      <t>ニンイジョウ</t>
    </rPh>
    <rPh sb="18" eb="21">
      <t>ジギョウショ</t>
    </rPh>
    <phoneticPr fontId="13"/>
  </si>
  <si>
    <t>（金額の単位  人、万円）</t>
    <phoneticPr fontId="53"/>
  </si>
  <si>
    <t>事業所数</t>
    <rPh sb="0" eb="1">
      <t>コト</t>
    </rPh>
    <rPh sb="1" eb="2">
      <t>ギョウ</t>
    </rPh>
    <rPh sb="2" eb="3">
      <t>ショ</t>
    </rPh>
    <rPh sb="3" eb="4">
      <t>スウ</t>
    </rPh>
    <phoneticPr fontId="13"/>
  </si>
  <si>
    <t>従業者数</t>
    <rPh sb="0" eb="1">
      <t>ジュウ</t>
    </rPh>
    <rPh sb="1" eb="2">
      <t>ギョウ</t>
    </rPh>
    <rPh sb="2" eb="3">
      <t>モノ</t>
    </rPh>
    <rPh sb="3" eb="4">
      <t>スウ</t>
    </rPh>
    <phoneticPr fontId="13"/>
  </si>
  <si>
    <t>製造品出荷額等</t>
    <rPh sb="0" eb="3">
      <t>セイゾウヒン</t>
    </rPh>
    <rPh sb="3" eb="5">
      <t>シュッカ</t>
    </rPh>
    <rPh sb="5" eb="6">
      <t>ガク</t>
    </rPh>
    <rPh sb="6" eb="7">
      <t>トウ</t>
    </rPh>
    <phoneticPr fontId="13"/>
  </si>
  <si>
    <t>現金給与額</t>
    <rPh sb="0" eb="1">
      <t>ウツツ</t>
    </rPh>
    <rPh sb="1" eb="2">
      <t>キン</t>
    </rPh>
    <rPh sb="2" eb="3">
      <t>キュウ</t>
    </rPh>
    <rPh sb="3" eb="4">
      <t>クミ</t>
    </rPh>
    <rPh sb="4" eb="5">
      <t>ガク</t>
    </rPh>
    <phoneticPr fontId="13"/>
  </si>
  <si>
    <t>原材料使用額等</t>
    <rPh sb="0" eb="3">
      <t>ゲンザイリョウ</t>
    </rPh>
    <rPh sb="3" eb="5">
      <t>シヨウ</t>
    </rPh>
    <rPh sb="5" eb="6">
      <t>ガク</t>
    </rPh>
    <rPh sb="6" eb="7">
      <t>トウ</t>
    </rPh>
    <phoneticPr fontId="13"/>
  </si>
  <si>
    <t>有形固定資産取得額（従業者30人以上）</t>
    <rPh sb="0" eb="2">
      <t>ユウケイ</t>
    </rPh>
    <rPh sb="2" eb="4">
      <t>コテイ</t>
    </rPh>
    <rPh sb="4" eb="6">
      <t>シサン</t>
    </rPh>
    <phoneticPr fontId="13"/>
  </si>
  <si>
    <t>生産額</t>
    <rPh sb="0" eb="1">
      <t>ショウ</t>
    </rPh>
    <rPh sb="1" eb="2">
      <t>サン</t>
    </rPh>
    <rPh sb="2" eb="3">
      <t>ガク</t>
    </rPh>
    <phoneticPr fontId="13"/>
  </si>
  <si>
    <t>付加価値額</t>
    <rPh sb="0" eb="1">
      <t>ツキ</t>
    </rPh>
    <rPh sb="1" eb="2">
      <t>カ</t>
    </rPh>
    <rPh sb="2" eb="3">
      <t>アタイ</t>
    </rPh>
    <rPh sb="3" eb="4">
      <t>アタイ</t>
    </rPh>
    <rPh sb="4" eb="5">
      <t>ガク</t>
    </rPh>
    <phoneticPr fontId="13"/>
  </si>
  <si>
    <t>甲</t>
    <rPh sb="0" eb="1">
      <t>コウ</t>
    </rPh>
    <phoneticPr fontId="13"/>
  </si>
  <si>
    <t>乙</t>
    <rPh sb="0" eb="1">
      <t>オツ</t>
    </rPh>
    <phoneticPr fontId="13"/>
  </si>
  <si>
    <t>（内）常用労働者</t>
    <rPh sb="1" eb="2">
      <t>ウチ</t>
    </rPh>
    <rPh sb="3" eb="5">
      <t>ジョウヨウ</t>
    </rPh>
    <rPh sb="5" eb="8">
      <t>ロウドウシャ</t>
    </rPh>
    <phoneticPr fontId="13"/>
  </si>
  <si>
    <t>令和４年</t>
    <rPh sb="0" eb="1">
      <t>レイ</t>
    </rPh>
    <rPh sb="1" eb="2">
      <t>ワ</t>
    </rPh>
    <rPh sb="3" eb="4">
      <t>ネン</t>
    </rPh>
    <phoneticPr fontId="3"/>
  </si>
  <si>
    <t>09食料</t>
    <phoneticPr fontId="53"/>
  </si>
  <si>
    <t>10飲料</t>
  </si>
  <si>
    <t>11繊維</t>
  </si>
  <si>
    <t>12木材</t>
  </si>
  <si>
    <t>13家具</t>
  </si>
  <si>
    <t>14紙・ﾊﾟﾙﾌﾟ</t>
  </si>
  <si>
    <t>15印刷</t>
  </si>
  <si>
    <t>16化学</t>
  </si>
  <si>
    <t>17石油</t>
  </si>
  <si>
    <t>18ﾌﾟﾗｽﾁｯｸ</t>
  </si>
  <si>
    <t>19ゴム</t>
  </si>
  <si>
    <t>20皮革</t>
  </si>
  <si>
    <t>21窯業</t>
  </si>
  <si>
    <t>22鉄鋼</t>
  </si>
  <si>
    <t>23非鉄</t>
  </si>
  <si>
    <t>24金属</t>
  </si>
  <si>
    <t>25はん用</t>
  </si>
  <si>
    <t>26生産</t>
  </si>
  <si>
    <t>27業務</t>
  </si>
  <si>
    <t>28電子</t>
  </si>
  <si>
    <t>29電気</t>
  </si>
  <si>
    <t>30情報</t>
  </si>
  <si>
    <t>31輸送</t>
  </si>
  <si>
    <t>32その他</t>
  </si>
  <si>
    <t>（注）「甲」は従業員30人以上の事業所、「乙」は従業者29人以下の事業所を指す。</t>
    <rPh sb="1" eb="2">
      <t>チュウ</t>
    </rPh>
    <rPh sb="4" eb="5">
      <t>コウ</t>
    </rPh>
    <rPh sb="7" eb="10">
      <t>ジュウギョウイン</t>
    </rPh>
    <rPh sb="12" eb="13">
      <t>ニン</t>
    </rPh>
    <rPh sb="13" eb="15">
      <t>イジョウ</t>
    </rPh>
    <rPh sb="16" eb="19">
      <t>ジギョウショ</t>
    </rPh>
    <rPh sb="21" eb="22">
      <t>オツ</t>
    </rPh>
    <rPh sb="24" eb="27">
      <t>ジュウギョウシャ</t>
    </rPh>
    <rPh sb="29" eb="30">
      <t>ニン</t>
    </rPh>
    <rPh sb="30" eb="32">
      <t>イカ</t>
    </rPh>
    <rPh sb="33" eb="36">
      <t>ジギョウショ</t>
    </rPh>
    <rPh sb="37" eb="38">
      <t>サ</t>
    </rPh>
    <phoneticPr fontId="13"/>
  </si>
  <si>
    <t>　 資料　2024年経済構造実態調査（製造業事業所調査）福島県</t>
    <phoneticPr fontId="53"/>
  </si>
  <si>
    <t xml:space="preserve">     　事業所数、従業者数について、それぞれ翌年6月1日現在。</t>
  </si>
  <si>
    <t>　　　 従業者数計と（内）常用労働者計の差は、別経営の事業所へ出向又は派遣している人数となる。</t>
  </si>
  <si>
    <t>92　製造業事業所数・従業者数・製造品出荷額等の推移（各年12月31日現在）</t>
    <rPh sb="3" eb="6">
      <t>セイゾウギョウ</t>
    </rPh>
    <rPh sb="6" eb="10">
      <t>ジギョウショスウ</t>
    </rPh>
    <rPh sb="11" eb="15">
      <t>ジュウギョウシャスウ</t>
    </rPh>
    <rPh sb="16" eb="19">
      <t>セイゾウヒン</t>
    </rPh>
    <rPh sb="19" eb="22">
      <t>シュッカガク</t>
    </rPh>
    <rPh sb="22" eb="23">
      <t>トウ</t>
    </rPh>
    <rPh sb="24" eb="26">
      <t>スイイ</t>
    </rPh>
    <phoneticPr fontId="13"/>
  </si>
  <si>
    <t>製造品出荷額等（百万円）</t>
    <rPh sb="0" eb="3">
      <t>セイゾウヒン</t>
    </rPh>
    <rPh sb="3" eb="5">
      <t>シュッカ</t>
    </rPh>
    <rPh sb="5" eb="6">
      <t>ガク</t>
    </rPh>
    <rPh sb="6" eb="7">
      <t>トウ</t>
    </rPh>
    <rPh sb="8" eb="11">
      <t>ヒャクマンエン</t>
    </rPh>
    <phoneticPr fontId="13"/>
  </si>
  <si>
    <t>平成29年</t>
    <rPh sb="0" eb="1">
      <t>タイラ</t>
    </rPh>
    <rPh sb="1" eb="2">
      <t>シゲル</t>
    </rPh>
    <rPh sb="4" eb="5">
      <t>ネン</t>
    </rPh>
    <phoneticPr fontId="13"/>
  </si>
  <si>
    <t>令和元年</t>
    <rPh sb="0" eb="1">
      <t>レイ</t>
    </rPh>
    <rPh sb="1" eb="2">
      <t>ワ</t>
    </rPh>
    <rPh sb="2" eb="3">
      <t>ゲン</t>
    </rPh>
    <rPh sb="3" eb="4">
      <t>ネン</t>
    </rPh>
    <phoneticPr fontId="13"/>
  </si>
  <si>
    <t>資料　2024年経済構造実態調査（製造業事業所調査）福島県</t>
  </si>
  <si>
    <t>（注）事業所数、従業者数について、それぞれ翌年6月1日現在。</t>
    <rPh sb="1" eb="2">
      <t>チュウ</t>
    </rPh>
    <rPh sb="3" eb="6">
      <t>ジギョウショ</t>
    </rPh>
    <rPh sb="6" eb="7">
      <t>スウ</t>
    </rPh>
    <rPh sb="8" eb="9">
      <t>ジュウ</t>
    </rPh>
    <rPh sb="9" eb="12">
      <t>ギョウシャスウ</t>
    </rPh>
    <rPh sb="21" eb="23">
      <t>ヨクネン</t>
    </rPh>
    <rPh sb="24" eb="25">
      <t>ガツ</t>
    </rPh>
    <rPh sb="26" eb="27">
      <t>ニチ</t>
    </rPh>
    <rPh sb="27" eb="29">
      <t>ゲンザイ</t>
    </rPh>
    <phoneticPr fontId="13"/>
  </si>
  <si>
    <t>93  地区別製造業事業所数の推移（従業者4人以上の事業所）（各年12月31日現在）</t>
    <phoneticPr fontId="3"/>
  </si>
  <si>
    <t>平成26年</t>
    <rPh sb="0" eb="2">
      <t>ヘイセイ</t>
    </rPh>
    <rPh sb="4" eb="5">
      <t>ネン</t>
    </rPh>
    <phoneticPr fontId="13"/>
  </si>
  <si>
    <t>27年</t>
    <rPh sb="2" eb="3">
      <t>ネン</t>
    </rPh>
    <phoneticPr fontId="13"/>
  </si>
  <si>
    <t>28年</t>
    <rPh sb="2" eb="3">
      <t>ネン</t>
    </rPh>
    <phoneticPr fontId="13"/>
  </si>
  <si>
    <t>29年</t>
    <rPh sb="2" eb="3">
      <t>ネン</t>
    </rPh>
    <phoneticPr fontId="13"/>
  </si>
  <si>
    <t>30年</t>
    <rPh sb="2" eb="3">
      <t>ネン</t>
    </rPh>
    <phoneticPr fontId="13"/>
  </si>
  <si>
    <t>（注）平成27年以降は、それぞれ翌年６月１日現在。</t>
    <rPh sb="1" eb="2">
      <t>チュウ</t>
    </rPh>
    <rPh sb="3" eb="5">
      <t>ヘイセイ</t>
    </rPh>
    <rPh sb="7" eb="10">
      <t>ネンイコウ</t>
    </rPh>
    <rPh sb="16" eb="18">
      <t>ヨクネン</t>
    </rPh>
    <rPh sb="19" eb="20">
      <t>ガツ</t>
    </rPh>
    <rPh sb="21" eb="24">
      <t>ニチゲンザイ</t>
    </rPh>
    <phoneticPr fontId="13"/>
  </si>
  <si>
    <t>　 資料　「いわき市の工業」政策企画課</t>
    <phoneticPr fontId="53"/>
  </si>
  <si>
    <t>94  地区別従業者数と製造品出荷額等の推移（従業者４人以上の事業所）</t>
    <phoneticPr fontId="3"/>
  </si>
  <si>
    <t>従業者数（人）</t>
    <rPh sb="0" eb="1">
      <t>ジュウ</t>
    </rPh>
    <rPh sb="1" eb="2">
      <t>ギョウ</t>
    </rPh>
    <rPh sb="2" eb="3">
      <t>モノ</t>
    </rPh>
    <rPh sb="3" eb="4">
      <t>スウ</t>
    </rPh>
    <rPh sb="5" eb="6">
      <t>ヒト</t>
    </rPh>
    <phoneticPr fontId="13"/>
  </si>
  <si>
    <t>製造品出荷額等（百万円）</t>
    <rPh sb="0" eb="1">
      <t>セイ</t>
    </rPh>
    <rPh sb="1" eb="2">
      <t>ヅクリ</t>
    </rPh>
    <rPh sb="2" eb="3">
      <t>シナ</t>
    </rPh>
    <rPh sb="3" eb="4">
      <t>デ</t>
    </rPh>
    <rPh sb="4" eb="5">
      <t>ニ</t>
    </rPh>
    <rPh sb="5" eb="6">
      <t>ガク</t>
    </rPh>
    <rPh sb="6" eb="7">
      <t>トウ</t>
    </rPh>
    <rPh sb="8" eb="11">
      <t>ヒャクマンエン</t>
    </rPh>
    <phoneticPr fontId="13"/>
  </si>
  <si>
    <t>平成26年</t>
    <rPh sb="0" eb="1">
      <t>シゲル</t>
    </rPh>
    <rPh sb="2" eb="3">
      <t>ネン</t>
    </rPh>
    <phoneticPr fontId="13"/>
  </si>
  <si>
    <t>令和元年</t>
    <rPh sb="0" eb="1">
      <t>レイ</t>
    </rPh>
    <rPh sb="1" eb="2">
      <t>ワ</t>
    </rPh>
    <rPh sb="2" eb="3">
      <t>モト</t>
    </rPh>
    <rPh sb="3" eb="4">
      <t>ネン</t>
    </rPh>
    <phoneticPr fontId="13"/>
  </si>
  <si>
    <t>平成26年</t>
    <rPh sb="0" eb="1">
      <t>タイラ</t>
    </rPh>
    <rPh sb="1" eb="2">
      <t>シゲル</t>
    </rPh>
    <rPh sb="4" eb="5">
      <t>ネン</t>
    </rPh>
    <phoneticPr fontId="13"/>
  </si>
  <si>
    <t>(注）従業者数については、平成26年までは12月31日現在、平成27年以降は、それぞれ翌年６月１日現在。</t>
    <rPh sb="1" eb="2">
      <t>チュウ</t>
    </rPh>
    <rPh sb="3" eb="5">
      <t>ジュウギョウ</t>
    </rPh>
    <rPh sb="5" eb="6">
      <t>シャ</t>
    </rPh>
    <rPh sb="6" eb="7">
      <t>スウ</t>
    </rPh>
    <rPh sb="13" eb="15">
      <t>ヘイセイ</t>
    </rPh>
    <rPh sb="17" eb="18">
      <t>ネン</t>
    </rPh>
    <rPh sb="23" eb="24">
      <t>ガツ</t>
    </rPh>
    <rPh sb="26" eb="27">
      <t>ニチ</t>
    </rPh>
    <rPh sb="27" eb="29">
      <t>ゲンザイ</t>
    </rPh>
    <rPh sb="30" eb="32">
      <t>ヘイセイ</t>
    </rPh>
    <rPh sb="34" eb="37">
      <t>ネンイコウ</t>
    </rPh>
    <rPh sb="43" eb="45">
      <t>ヨクネン</t>
    </rPh>
    <rPh sb="46" eb="47">
      <t>ガツ</t>
    </rPh>
    <rPh sb="48" eb="51">
      <t>ニチゲンザイ</t>
    </rPh>
    <phoneticPr fontId="13"/>
  </si>
  <si>
    <t>資料　「いわき市の工業」政策企画課</t>
    <phoneticPr fontId="53"/>
  </si>
  <si>
    <t>95 産業中分類別・地区別製造業統計表（従業者４人以上の事業所）</t>
    <phoneticPr fontId="53"/>
  </si>
  <si>
    <t>(金額の単位　万円)</t>
    <rPh sb="1" eb="3">
      <t>キンガク</t>
    </rPh>
    <rPh sb="4" eb="6">
      <t>タンイ</t>
    </rPh>
    <rPh sb="7" eb="8">
      <t>マン</t>
    </rPh>
    <rPh sb="8" eb="9">
      <t>エン</t>
    </rPh>
    <phoneticPr fontId="13"/>
  </si>
  <si>
    <t>事業所数（事業所）</t>
    <rPh sb="5" eb="8">
      <t>ジギョウショ</t>
    </rPh>
    <phoneticPr fontId="13"/>
  </si>
  <si>
    <t>従業者数（人）</t>
    <rPh sb="5" eb="6">
      <t>ヒト</t>
    </rPh>
    <phoneticPr fontId="13"/>
  </si>
  <si>
    <t>現金給与額</t>
    <rPh sb="0" eb="1">
      <t>ウツツ</t>
    </rPh>
    <rPh sb="1" eb="2">
      <t>カネ</t>
    </rPh>
    <rPh sb="2" eb="3">
      <t>キュウ</t>
    </rPh>
    <rPh sb="3" eb="4">
      <t>アタエ</t>
    </rPh>
    <rPh sb="4" eb="5">
      <t>ガク</t>
    </rPh>
    <phoneticPr fontId="13"/>
  </si>
  <si>
    <t>有形固定資産取得額
（従業者30人以上）</t>
    <rPh sb="0" eb="2">
      <t>ユウケイ</t>
    </rPh>
    <rPh sb="2" eb="4">
      <t>コテイ</t>
    </rPh>
    <rPh sb="4" eb="6">
      <t>シサン</t>
    </rPh>
    <phoneticPr fontId="13"/>
  </si>
  <si>
    <t>甲</t>
  </si>
  <si>
    <t>（内）常用労働者</t>
    <rPh sb="1" eb="2">
      <t>ナイ</t>
    </rPh>
    <rPh sb="3" eb="5">
      <t>ジョウヨウ</t>
    </rPh>
    <rPh sb="5" eb="7">
      <t>ロウドウ</t>
    </rPh>
    <rPh sb="7" eb="8">
      <t>シャ</t>
    </rPh>
    <phoneticPr fontId="13"/>
  </si>
  <si>
    <t>平成30年</t>
    <rPh sb="0" eb="2">
      <t>ヘイセイ</t>
    </rPh>
    <rPh sb="4" eb="5">
      <t>ネン</t>
    </rPh>
    <phoneticPr fontId="13"/>
  </si>
  <si>
    <r>
      <t>令和元年</t>
    </r>
    <r>
      <rPr>
        <sz val="11"/>
        <color theme="1"/>
        <rFont val="游ゴシック"/>
        <family val="2"/>
        <charset val="128"/>
        <scheme val="minor"/>
      </rPr>
      <t/>
    </r>
    <rPh sb="0" eb="2">
      <t>レイワ</t>
    </rPh>
    <rPh sb="2" eb="4">
      <t>ガンネン</t>
    </rPh>
    <phoneticPr fontId="13"/>
  </si>
  <si>
    <t>09食料</t>
  </si>
  <si>
    <t>18プラスチック</t>
  </si>
  <si>
    <t>平成30年</t>
  </si>
  <si>
    <t>14紙・パルプ</t>
  </si>
  <si>
    <t>(注)｢甲｣は､従業者30人以上の事業所､｢乙｣は､従業者29人以下の事業所(但し､従業者３人以下を除く)を指す｡</t>
  </si>
  <si>
    <t>　　 事業所数、従業者数について、それぞれ翌年６月１日現在。</t>
    <phoneticPr fontId="53"/>
  </si>
  <si>
    <t>96　県内の地区別製造業事業所数・従業者数・製造品出荷額等の推移（従業者４人以上の事業所）</t>
    <rPh sb="3" eb="5">
      <t>ケンナイ</t>
    </rPh>
    <rPh sb="6" eb="8">
      <t>チク</t>
    </rPh>
    <rPh sb="8" eb="9">
      <t>ベツ</t>
    </rPh>
    <rPh sb="9" eb="12">
      <t>セイゾウギョウ</t>
    </rPh>
    <rPh sb="12" eb="14">
      <t>ジギョウ</t>
    </rPh>
    <rPh sb="14" eb="15">
      <t>ショ</t>
    </rPh>
    <rPh sb="15" eb="16">
      <t>スウ</t>
    </rPh>
    <rPh sb="17" eb="19">
      <t>ジュウギョウ</t>
    </rPh>
    <rPh sb="19" eb="20">
      <t>シャ</t>
    </rPh>
    <rPh sb="20" eb="21">
      <t>スウ</t>
    </rPh>
    <rPh sb="22" eb="25">
      <t>セイゾウヒン</t>
    </rPh>
    <rPh sb="25" eb="27">
      <t>シュッカ</t>
    </rPh>
    <rPh sb="27" eb="28">
      <t>ガク</t>
    </rPh>
    <rPh sb="28" eb="29">
      <t>トウ</t>
    </rPh>
    <rPh sb="30" eb="32">
      <t>スイイ</t>
    </rPh>
    <rPh sb="33" eb="35">
      <t>ジュウギョウ</t>
    </rPh>
    <rPh sb="35" eb="36">
      <t>シャ</t>
    </rPh>
    <rPh sb="37" eb="38">
      <t>ニン</t>
    </rPh>
    <rPh sb="38" eb="40">
      <t>イジョウ</t>
    </rPh>
    <rPh sb="41" eb="43">
      <t>ジギョウ</t>
    </rPh>
    <rPh sb="43" eb="44">
      <t>ショ</t>
    </rPh>
    <phoneticPr fontId="13"/>
  </si>
  <si>
    <r>
      <t>事業所数</t>
    </r>
    <r>
      <rPr>
        <sz val="11"/>
        <rFont val="BIZ UDゴシック"/>
        <family val="3"/>
        <charset val="128"/>
      </rPr>
      <t>（事業所）</t>
    </r>
    <rPh sb="0" eb="1">
      <t>コト</t>
    </rPh>
    <rPh sb="1" eb="2">
      <t>ギョウ</t>
    </rPh>
    <rPh sb="2" eb="3">
      <t>ショ</t>
    </rPh>
    <rPh sb="3" eb="4">
      <t>スウ</t>
    </rPh>
    <rPh sb="5" eb="8">
      <t>ジギョウショ</t>
    </rPh>
    <phoneticPr fontId="13"/>
  </si>
  <si>
    <t>従業者数（人）</t>
    <rPh sb="0" eb="1">
      <t>ジュウ</t>
    </rPh>
    <rPh sb="1" eb="2">
      <t>ギョウ</t>
    </rPh>
    <rPh sb="2" eb="3">
      <t>シャ</t>
    </rPh>
    <rPh sb="3" eb="4">
      <t>スウ</t>
    </rPh>
    <rPh sb="5" eb="6">
      <t>ヒト</t>
    </rPh>
    <phoneticPr fontId="13"/>
  </si>
  <si>
    <t>全県</t>
    <rPh sb="0" eb="1">
      <t>ゼン</t>
    </rPh>
    <rPh sb="1" eb="2">
      <t>ケン</t>
    </rPh>
    <phoneticPr fontId="13"/>
  </si>
  <si>
    <t>県北</t>
    <rPh sb="0" eb="1">
      <t>ケン</t>
    </rPh>
    <rPh sb="1" eb="2">
      <t>キタ</t>
    </rPh>
    <phoneticPr fontId="13"/>
  </si>
  <si>
    <t>県中</t>
    <rPh sb="0" eb="1">
      <t>ケン</t>
    </rPh>
    <rPh sb="1" eb="2">
      <t>ナカ</t>
    </rPh>
    <phoneticPr fontId="13"/>
  </si>
  <si>
    <t>県南</t>
    <rPh sb="0" eb="1">
      <t>ケン</t>
    </rPh>
    <rPh sb="1" eb="2">
      <t>ミナミ</t>
    </rPh>
    <phoneticPr fontId="13"/>
  </si>
  <si>
    <t>会津</t>
    <rPh sb="0" eb="1">
      <t>カイ</t>
    </rPh>
    <rPh sb="1" eb="2">
      <t>ツ</t>
    </rPh>
    <phoneticPr fontId="13"/>
  </si>
  <si>
    <t>相双</t>
    <rPh sb="0" eb="1">
      <t>ソウ</t>
    </rPh>
    <rPh sb="1" eb="2">
      <t>ソウ</t>
    </rPh>
    <phoneticPr fontId="13"/>
  </si>
  <si>
    <t>令和元年</t>
    <rPh sb="0" eb="4">
      <t>レイワガンネン</t>
    </rPh>
    <phoneticPr fontId="13"/>
  </si>
  <si>
    <t>(注)・製造品出荷額は､拾万の位で四捨五入してあるため､各地区の合計値と全県の値とは必ずしも一致しない｡</t>
    <phoneticPr fontId="13"/>
  </si>
  <si>
    <t xml:space="preserve">
</t>
  </si>
  <si>
    <t>資料　2024年経済構造実態調査（製造業事業所調査）福島県</t>
    <phoneticPr fontId="53"/>
  </si>
  <si>
    <t>　　・事業所数、従業者数は翌年６月１日現在、製造品出荷額等は各年１月１日～12月31日の合計</t>
    <phoneticPr fontId="53"/>
  </si>
  <si>
    <t>　　・県北：福島市、二本松市、伊達市、本宮市、伊達郡、安達郡</t>
    <rPh sb="17" eb="18">
      <t>シ</t>
    </rPh>
    <rPh sb="19" eb="21">
      <t>モトミヤ</t>
    </rPh>
    <rPh sb="21" eb="22">
      <t>シ</t>
    </rPh>
    <rPh sb="23" eb="26">
      <t>ダテグン</t>
    </rPh>
    <phoneticPr fontId="50"/>
  </si>
  <si>
    <t xml:space="preserve">    ・県中：郡山市、須賀川市、田村市、田村郡、石川郡、岩瀬郡</t>
    <rPh sb="17" eb="19">
      <t>タムラ</t>
    </rPh>
    <rPh sb="19" eb="20">
      <t>シ</t>
    </rPh>
    <phoneticPr fontId="21"/>
  </si>
  <si>
    <t>　　・県南：白河市、西白河郡、東白川郡</t>
    <rPh sb="12" eb="13">
      <t>カワ</t>
    </rPh>
    <rPh sb="17" eb="18">
      <t>カワ</t>
    </rPh>
    <phoneticPr fontId="51"/>
  </si>
  <si>
    <t>　　・会津：会津若松市、喜多方市、南会津郡、大沼郡、河沼郡、耶麻郡</t>
  </si>
  <si>
    <t xml:space="preserve">    ・相双：相馬市、南相馬市、双葉郡、相馬郡</t>
    <rPh sb="12" eb="13">
      <t>ミナミ</t>
    </rPh>
    <rPh sb="13" eb="16">
      <t>ソウマシ</t>
    </rPh>
    <phoneticPr fontId="21"/>
  </si>
  <si>
    <t xml:space="preserve">    ・いわき：いわき市</t>
  </si>
  <si>
    <t>　　  但し、市町村合併のため、各地区の領域は必ずしも一定ではない。</t>
    <phoneticPr fontId="53"/>
  </si>
  <si>
    <t>９　商業</t>
    <rPh sb="2" eb="4">
      <t>ショウギョウ</t>
    </rPh>
    <phoneticPr fontId="53"/>
  </si>
  <si>
    <t>商業の推移</t>
    <phoneticPr fontId="53"/>
  </si>
  <si>
    <t>産業中・小分類別の事業所数・従業者数・年間商品販売額</t>
    <phoneticPr fontId="53"/>
  </si>
  <si>
    <t>産業中分類別・地区別の事業所数・従業者数・年間商品販売額</t>
    <phoneticPr fontId="53"/>
  </si>
  <si>
    <t>県内の地区別事業所数・従業者数・年間商品販売額の推移</t>
    <phoneticPr fontId="53"/>
  </si>
  <si>
    <t>地区別飲食店数・従業者数・年間販売額</t>
    <phoneticPr fontId="53"/>
  </si>
  <si>
    <t>97　商業の推移</t>
    <phoneticPr fontId="13"/>
  </si>
  <si>
    <t>事業所数（事業所）</t>
    <rPh sb="0" eb="1">
      <t>コト</t>
    </rPh>
    <rPh sb="1" eb="2">
      <t>ギョウ</t>
    </rPh>
    <rPh sb="2" eb="3">
      <t>ショ</t>
    </rPh>
    <rPh sb="3" eb="4">
      <t>スウ</t>
    </rPh>
    <rPh sb="5" eb="8">
      <t>ジギョウショ</t>
    </rPh>
    <phoneticPr fontId="13"/>
  </si>
  <si>
    <t>従業者数（人）</t>
    <rPh sb="0" eb="1">
      <t>ジュウ</t>
    </rPh>
    <rPh sb="1" eb="2">
      <t>ギョウ</t>
    </rPh>
    <phoneticPr fontId="13"/>
  </si>
  <si>
    <t>年間商品販売額（万円）</t>
    <rPh sb="0" eb="1">
      <t>トシ</t>
    </rPh>
    <rPh sb="1" eb="2">
      <t>カン</t>
    </rPh>
    <rPh sb="2" eb="3">
      <t>ショウ</t>
    </rPh>
    <rPh sb="3" eb="4">
      <t>シナ</t>
    </rPh>
    <rPh sb="4" eb="5">
      <t>ハン</t>
    </rPh>
    <rPh sb="5" eb="6">
      <t>バイ</t>
    </rPh>
    <rPh sb="6" eb="7">
      <t>ガク</t>
    </rPh>
    <rPh sb="8" eb="10">
      <t>マンエン</t>
    </rPh>
    <phoneticPr fontId="13"/>
  </si>
  <si>
    <t>卸売業</t>
    <rPh sb="0" eb="3">
      <t>オロシウリギョウ</t>
    </rPh>
    <phoneticPr fontId="13"/>
  </si>
  <si>
    <t>小売業</t>
    <rPh sb="0" eb="2">
      <t>コウリ</t>
    </rPh>
    <rPh sb="2" eb="3">
      <t>ギョウ</t>
    </rPh>
    <phoneticPr fontId="13"/>
  </si>
  <si>
    <t>飲食店</t>
    <rPh sb="0" eb="2">
      <t>インショク</t>
    </rPh>
    <rPh sb="2" eb="3">
      <t>テン</t>
    </rPh>
    <phoneticPr fontId="13"/>
  </si>
  <si>
    <t>卸売業</t>
    <rPh sb="0" eb="1">
      <t>オロシ</t>
    </rPh>
    <rPh sb="1" eb="2">
      <t>バイ</t>
    </rPh>
    <rPh sb="2" eb="3">
      <t>ギョウ</t>
    </rPh>
    <phoneticPr fontId="13"/>
  </si>
  <si>
    <t>小売業</t>
    <rPh sb="0" eb="1">
      <t>ショウ</t>
    </rPh>
    <rPh sb="1" eb="2">
      <t>バイ</t>
    </rPh>
    <rPh sb="2" eb="3">
      <t>ギョウ</t>
    </rPh>
    <phoneticPr fontId="13"/>
  </si>
  <si>
    <t>飲食店</t>
    <rPh sb="0" eb="1">
      <t>イン</t>
    </rPh>
    <rPh sb="1" eb="2">
      <t>ショク</t>
    </rPh>
    <rPh sb="2" eb="3">
      <t>テン</t>
    </rPh>
    <phoneticPr fontId="13"/>
  </si>
  <si>
    <t>平成４年（10月１日）</t>
  </si>
  <si>
    <t>６年（７月１日）</t>
  </si>
  <si>
    <t>９年（６月１日）</t>
  </si>
  <si>
    <t>14年（６月１日）</t>
  </si>
  <si>
    <t>16年（６月１日）</t>
  </si>
  <si>
    <t>19年（６月１日）</t>
  </si>
  <si>
    <t>26年（７月１日）</t>
  </si>
  <si>
    <t>28年（６月１日）</t>
  </si>
  <si>
    <t>令和３年（６月１日）</t>
  </si>
  <si>
    <t>(注)  本表の数値は､各年行われた商業統計調査(指定統計第23号)の結果を本市が独自に集計したものである｡</t>
    <phoneticPr fontId="3"/>
  </si>
  <si>
    <t xml:space="preserve">    資料　「令和３年経済センサス‐活動調査　事業所に関する集計－産業別集計－卸売業，小売業に関する集計－産業編（市区町村表）」</t>
    <phoneticPr fontId="13"/>
  </si>
  <si>
    <t>(注)　平成26年の数値は、管理，補助的経済活動を行う事業所、産業細分類が格付不能の事業所、卸売の商品販売額（仲立手数料を除く）、</t>
    <phoneticPr fontId="13"/>
  </si>
  <si>
    <t>「平成28年経済センサス‐活動調査　事業所に関する集計－産業別集計－卸売業，小売業に関する集計（市区町村表）」総務省</t>
    <phoneticPr fontId="13"/>
  </si>
  <si>
    <r>
      <rPr>
        <sz val="11"/>
        <color theme="0"/>
        <rFont val="BIZ UDゴシック"/>
        <family val="3"/>
        <charset val="128"/>
      </rPr>
      <t>(注)　</t>
    </r>
    <r>
      <rPr>
        <sz val="11"/>
        <rFont val="BIZ UDゴシック"/>
        <family val="3"/>
        <charset val="128"/>
      </rPr>
      <t>小売の商品販売額及び仲立手数料のいずれの金額も無い事業所を含む。</t>
    </r>
    <phoneticPr fontId="13"/>
  </si>
  <si>
    <t>「いわき市の商業」政策企画課</t>
    <phoneticPr fontId="13"/>
  </si>
  <si>
    <t>(注)　平成28年および令和３年の数値は、平成26年以降「商業統計調査」が廃止となり、「経済センサス-活動調査」の結果を</t>
    <rPh sb="12" eb="14">
      <t>レイワ</t>
    </rPh>
    <rPh sb="15" eb="16">
      <t>ネン</t>
    </rPh>
    <rPh sb="21" eb="23">
      <t>ヘイセイ</t>
    </rPh>
    <rPh sb="25" eb="26">
      <t>ネン</t>
    </rPh>
    <rPh sb="26" eb="28">
      <t>イコウ</t>
    </rPh>
    <rPh sb="29" eb="31">
      <t>ショウギョウ</t>
    </rPh>
    <rPh sb="31" eb="33">
      <t>トウケイ</t>
    </rPh>
    <rPh sb="33" eb="35">
      <t>チョウサ</t>
    </rPh>
    <rPh sb="37" eb="39">
      <t>ハイシ</t>
    </rPh>
    <rPh sb="44" eb="46">
      <t>ケイザイ</t>
    </rPh>
    <rPh sb="51" eb="53">
      <t>カツドウ</t>
    </rPh>
    <rPh sb="53" eb="55">
      <t>チョウサ</t>
    </rPh>
    <rPh sb="57" eb="59">
      <t>ケッカ</t>
    </rPh>
    <phoneticPr fontId="13"/>
  </si>
  <si>
    <r>
      <rPr>
        <sz val="11"/>
        <color theme="0"/>
        <rFont val="BIZ UDゴシック"/>
        <family val="3"/>
        <charset val="128"/>
      </rPr>
      <t>(注)　</t>
    </r>
    <r>
      <rPr>
        <sz val="11"/>
        <rFont val="BIZ UDゴシック"/>
        <family val="3"/>
        <charset val="128"/>
      </rPr>
      <t>あてはめたものであるため、年間商品販売額は公表値に合わせ、百万円単位での公表となる。</t>
    </r>
    <phoneticPr fontId="13"/>
  </si>
  <si>
    <t>98　産業中・小分類別の事業所数・従業者数・年間商品販売額（飲食店を除く)(平成26年７月１日現在)</t>
    <rPh sb="3" eb="5">
      <t>サンギョウ</t>
    </rPh>
    <rPh sb="5" eb="6">
      <t>ナカ</t>
    </rPh>
    <rPh sb="7" eb="8">
      <t>ショウ</t>
    </rPh>
    <rPh sb="8" eb="10">
      <t>ブンルイ</t>
    </rPh>
    <rPh sb="10" eb="11">
      <t>ベツ</t>
    </rPh>
    <rPh sb="12" eb="14">
      <t>ジギョウ</t>
    </rPh>
    <rPh sb="14" eb="15">
      <t>ショ</t>
    </rPh>
    <rPh sb="15" eb="16">
      <t>スウ</t>
    </rPh>
    <rPh sb="17" eb="19">
      <t>ジュウギョウ</t>
    </rPh>
    <rPh sb="19" eb="20">
      <t>シャ</t>
    </rPh>
    <rPh sb="20" eb="21">
      <t>スウ</t>
    </rPh>
    <rPh sb="22" eb="24">
      <t>ネンカン</t>
    </rPh>
    <rPh sb="24" eb="26">
      <t>ショウヒン</t>
    </rPh>
    <rPh sb="26" eb="28">
      <t>ハンバイ</t>
    </rPh>
    <rPh sb="28" eb="29">
      <t>ガク</t>
    </rPh>
    <rPh sb="30" eb="32">
      <t>インショク</t>
    </rPh>
    <rPh sb="32" eb="33">
      <t>テン</t>
    </rPh>
    <rPh sb="34" eb="35">
      <t>ノゾ</t>
    </rPh>
    <rPh sb="38" eb="40">
      <t>ヘイセイ</t>
    </rPh>
    <rPh sb="42" eb="43">
      <t>ネン</t>
    </rPh>
    <rPh sb="44" eb="45">
      <t>ガツ</t>
    </rPh>
    <rPh sb="46" eb="47">
      <t>ニチ</t>
    </rPh>
    <rPh sb="47" eb="49">
      <t>ゲンザイ</t>
    </rPh>
    <phoneticPr fontId="13"/>
  </si>
  <si>
    <t>　　　　　　　　　　　　　　項目
産業中・小分類</t>
    <rPh sb="14" eb="15">
      <t>コウ</t>
    </rPh>
    <rPh sb="15" eb="16">
      <t>メ</t>
    </rPh>
    <rPh sb="18" eb="20">
      <t>サンギョウ</t>
    </rPh>
    <rPh sb="20" eb="21">
      <t>チュウ</t>
    </rPh>
    <rPh sb="22" eb="23">
      <t>ショウ</t>
    </rPh>
    <rPh sb="23" eb="25">
      <t>ブンルイ</t>
    </rPh>
    <phoneticPr fontId="13"/>
  </si>
  <si>
    <t>事業所数（従業者規模別）</t>
    <rPh sb="0" eb="1">
      <t>コト</t>
    </rPh>
    <rPh sb="1" eb="2">
      <t>ギョウ</t>
    </rPh>
    <rPh sb="2" eb="3">
      <t>ショ</t>
    </rPh>
    <rPh sb="3" eb="4">
      <t>カズ</t>
    </rPh>
    <rPh sb="5" eb="7">
      <t>ジュウギョウ</t>
    </rPh>
    <rPh sb="7" eb="8">
      <t>シャ</t>
    </rPh>
    <rPh sb="8" eb="11">
      <t>キボベツ</t>
    </rPh>
    <phoneticPr fontId="13"/>
  </si>
  <si>
    <t>年間商品販売額（万円）</t>
    <rPh sb="0" eb="2">
      <t>ネンカン</t>
    </rPh>
    <rPh sb="2" eb="4">
      <t>ショウヒン</t>
    </rPh>
    <phoneticPr fontId="13"/>
  </si>
  <si>
    <t>その他の収入額（万円）</t>
    <rPh sb="2" eb="3">
      <t>タ</t>
    </rPh>
    <phoneticPr fontId="13"/>
  </si>
  <si>
    <t>売場面積（㎡）</t>
    <rPh sb="0" eb="1">
      <t>バイ</t>
    </rPh>
    <rPh sb="1" eb="2">
      <t>バ</t>
    </rPh>
    <phoneticPr fontId="13"/>
  </si>
  <si>
    <t>法人・個人別</t>
    <rPh sb="0" eb="1">
      <t>ホウ</t>
    </rPh>
    <rPh sb="1" eb="2">
      <t>ジン</t>
    </rPh>
    <rPh sb="3" eb="4">
      <t>コ</t>
    </rPh>
    <rPh sb="4" eb="5">
      <t>ジン</t>
    </rPh>
    <rPh sb="5" eb="6">
      <t>ベツ</t>
    </rPh>
    <phoneticPr fontId="13"/>
  </si>
  <si>
    <t>１～２人</t>
    <phoneticPr fontId="13"/>
  </si>
  <si>
    <t>３～４人</t>
    <phoneticPr fontId="13"/>
  </si>
  <si>
    <t>５～９人</t>
    <phoneticPr fontId="13"/>
  </si>
  <si>
    <t>10～19人</t>
    <phoneticPr fontId="13"/>
  </si>
  <si>
    <t>20～29人</t>
    <phoneticPr fontId="13"/>
  </si>
  <si>
    <t>30～49人</t>
    <phoneticPr fontId="13"/>
  </si>
  <si>
    <t>50～99人</t>
    <phoneticPr fontId="13"/>
  </si>
  <si>
    <r>
      <t>100</t>
    </r>
    <r>
      <rPr>
        <sz val="11"/>
        <rFont val="BIZ UDゴシック"/>
        <family val="3"/>
        <charset val="128"/>
      </rPr>
      <t>人</t>
    </r>
    <r>
      <rPr>
        <sz val="11"/>
        <color theme="1"/>
        <rFont val="BIZ UDゴシック"/>
        <family val="3"/>
        <charset val="128"/>
      </rPr>
      <t>以上</t>
    </r>
    <rPh sb="3" eb="4">
      <t>ニン</t>
    </rPh>
    <phoneticPr fontId="13"/>
  </si>
  <si>
    <t>個人事業主及び無給家族従業者</t>
    <rPh sb="0" eb="2">
      <t>コジン</t>
    </rPh>
    <rPh sb="2" eb="4">
      <t>ジギョウ</t>
    </rPh>
    <rPh sb="4" eb="5">
      <t>ヌシ</t>
    </rPh>
    <rPh sb="5" eb="6">
      <t>オヨ</t>
    </rPh>
    <rPh sb="7" eb="9">
      <t>ムキュウ</t>
    </rPh>
    <rPh sb="9" eb="11">
      <t>カゾク</t>
    </rPh>
    <rPh sb="11" eb="14">
      <t>ジュウギョウシャ</t>
    </rPh>
    <phoneticPr fontId="13"/>
  </si>
  <si>
    <t>有給役員</t>
    <rPh sb="0" eb="2">
      <t>ユウキュウ</t>
    </rPh>
    <rPh sb="2" eb="4">
      <t>ヤクイン</t>
    </rPh>
    <phoneticPr fontId="13"/>
  </si>
  <si>
    <t>常用雇用者(正社員及びﾊﾟ-ﾄ・ｱﾙﾊﾞｲﾄ等)</t>
    <rPh sb="0" eb="1">
      <t>ジョウ</t>
    </rPh>
    <rPh sb="1" eb="2">
      <t>ヨウ</t>
    </rPh>
    <rPh sb="2" eb="3">
      <t>ヤトイ</t>
    </rPh>
    <rPh sb="3" eb="4">
      <t>ヨウ</t>
    </rPh>
    <rPh sb="4" eb="5">
      <t>シャ</t>
    </rPh>
    <rPh sb="6" eb="9">
      <t>セイシャイン</t>
    </rPh>
    <rPh sb="9" eb="10">
      <t>オヨ</t>
    </rPh>
    <rPh sb="22" eb="23">
      <t>トウ</t>
    </rPh>
    <phoneticPr fontId="13"/>
  </si>
  <si>
    <t>法人</t>
    <rPh sb="0" eb="2">
      <t>ホウジン</t>
    </rPh>
    <phoneticPr fontId="13"/>
  </si>
  <si>
    <t>個人</t>
    <rPh sb="0" eb="2">
      <t>コジン</t>
    </rPh>
    <phoneticPr fontId="13"/>
  </si>
  <si>
    <t>小売業計</t>
    <rPh sb="0" eb="1">
      <t>コ</t>
    </rPh>
    <rPh sb="1" eb="2">
      <t>バイ</t>
    </rPh>
    <rPh sb="2" eb="3">
      <t>ギョウ</t>
    </rPh>
    <rPh sb="3" eb="4">
      <t>ケイ</t>
    </rPh>
    <phoneticPr fontId="3"/>
  </si>
  <si>
    <t>百貨店，総合スーパー</t>
  </si>
  <si>
    <t>その他の各種商品小売業
（従業者が常時50人未満のもの）</t>
    <phoneticPr fontId="13"/>
  </si>
  <si>
    <t>呉服・服地・寝具小売業</t>
  </si>
  <si>
    <t>男子服小売業</t>
  </si>
  <si>
    <t>婦人・子供服小売業</t>
  </si>
  <si>
    <t>靴・履物小売業</t>
  </si>
  <si>
    <t>その他の織物・衣服・
身の回り品小売業</t>
    <phoneticPr fontId="53"/>
  </si>
  <si>
    <t>各種食料品小売業</t>
  </si>
  <si>
    <t>野菜・果実小売業</t>
  </si>
  <si>
    <t>食肉小売業</t>
  </si>
  <si>
    <t>鮮魚小売業</t>
  </si>
  <si>
    <t>酒小売業</t>
  </si>
  <si>
    <t>菓子・パン小売業</t>
  </si>
  <si>
    <t>その他の飲食料品小売業</t>
  </si>
  <si>
    <t>自動車小売業</t>
  </si>
  <si>
    <t>自転車小売業</t>
  </si>
  <si>
    <t>機械器具小売業
（自動車，自転車を除く）</t>
    <phoneticPr fontId="13"/>
  </si>
  <si>
    <t>家具・建具・畳小売業</t>
  </si>
  <si>
    <t>じゅう器小売業</t>
  </si>
  <si>
    <t>医薬品・化粧品小売業</t>
  </si>
  <si>
    <t>農耕用品小売業</t>
  </si>
  <si>
    <t>燃料小売業</t>
  </si>
  <si>
    <t>書籍・文房具小売業</t>
  </si>
  <si>
    <t>スポーツ用品・がん具・娯楽用品・楽器小売業</t>
  </si>
  <si>
    <t>写真機・時計・眼鏡小売業</t>
  </si>
  <si>
    <t>他に分類されない小売業</t>
  </si>
  <si>
    <t>無店舗小売業</t>
    <rPh sb="0" eb="3">
      <t>ムテンポ</t>
    </rPh>
    <rPh sb="3" eb="6">
      <t>コウリギョウ</t>
    </rPh>
    <phoneticPr fontId="68"/>
  </si>
  <si>
    <t>通信販売・訪問販売小売業</t>
    <rPh sb="0" eb="2">
      <t>ツウシン</t>
    </rPh>
    <rPh sb="2" eb="4">
      <t>ハンバイ</t>
    </rPh>
    <rPh sb="5" eb="7">
      <t>ホウモン</t>
    </rPh>
    <rPh sb="7" eb="9">
      <t>ハンバイ</t>
    </rPh>
    <rPh sb="9" eb="12">
      <t>コウリギョウ</t>
    </rPh>
    <phoneticPr fontId="68"/>
  </si>
  <si>
    <t>自動販売機による小売業</t>
    <rPh sb="0" eb="2">
      <t>ジドウ</t>
    </rPh>
    <rPh sb="2" eb="5">
      <t>ハンバイキ</t>
    </rPh>
    <rPh sb="8" eb="11">
      <t>コウリギョウ</t>
    </rPh>
    <phoneticPr fontId="68"/>
  </si>
  <si>
    <t>その他の無店舗小売業</t>
    <rPh sb="2" eb="3">
      <t>タ</t>
    </rPh>
    <rPh sb="4" eb="7">
      <t>ムテンポ</t>
    </rPh>
    <rPh sb="7" eb="10">
      <t>コウリギョウ</t>
    </rPh>
    <phoneticPr fontId="68"/>
  </si>
  <si>
    <t>(注)  本表の数値は、平成26年商業統計調査（指定統計第23号）の結果を本市が独自に集計したものである。</t>
    <phoneticPr fontId="53"/>
  </si>
  <si>
    <t>資料　「いわき市の商業」政策企画課</t>
    <phoneticPr fontId="53"/>
  </si>
  <si>
    <t xml:space="preserve">(注)　本表は、「管理，補助的経済活動のみを行う事業所ではないこと」、「産業細分類の格付に必要な事項の数値が得られた事業所であること」の全てに該当する事業所（集計対象（有効回答）事業所）について集計した。
</t>
    <rPh sb="4" eb="5">
      <t>ホン</t>
    </rPh>
    <rPh sb="5" eb="6">
      <t>ヒョウ</t>
    </rPh>
    <rPh sb="68" eb="69">
      <t>スベ</t>
    </rPh>
    <phoneticPr fontId="13"/>
  </si>
  <si>
    <t xml:space="preserve">      よって前項「97　商業の推移」の表と事業所数、従業者数は一致しない。なお、年間商品販売額については、当該調査項目の数値が得られた事業所が同じであることから、同値となっている。</t>
    <phoneticPr fontId="53"/>
  </si>
  <si>
    <t>99　産業中分類別・地区別の事業所数・従業者数・年間商品販売額(飲食店を除く)(平成26年７月１日現在)</t>
    <rPh sb="14" eb="16">
      <t>ジギョウ</t>
    </rPh>
    <rPh sb="16" eb="17">
      <t>ショ</t>
    </rPh>
    <rPh sb="40" eb="42">
      <t>ヘイセイ</t>
    </rPh>
    <rPh sb="44" eb="45">
      <t>ネン</t>
    </rPh>
    <rPh sb="46" eb="47">
      <t>ガツ</t>
    </rPh>
    <rPh sb="48" eb="49">
      <t>ニチ</t>
    </rPh>
    <rPh sb="49" eb="51">
      <t>ゲンザイ</t>
    </rPh>
    <phoneticPr fontId="3"/>
  </si>
  <si>
    <t>　　　　　　　　　　　　　項目
産業中・小分類</t>
    <rPh sb="13" eb="14">
      <t>コウ</t>
    </rPh>
    <rPh sb="14" eb="15">
      <t>メ</t>
    </rPh>
    <rPh sb="20" eb="22">
      <t>サンギョウ</t>
    </rPh>
    <rPh sb="22" eb="23">
      <t>チュウ</t>
    </rPh>
    <rPh sb="24" eb="25">
      <t>ショウ</t>
    </rPh>
    <rPh sb="25" eb="27">
      <t>ブンルイ</t>
    </rPh>
    <phoneticPr fontId="13"/>
  </si>
  <si>
    <t>平地区計</t>
    <rPh sb="0" eb="1">
      <t>タイラ</t>
    </rPh>
    <rPh sb="1" eb="2">
      <t>チ</t>
    </rPh>
    <rPh sb="2" eb="3">
      <t>ク</t>
    </rPh>
    <rPh sb="3" eb="4">
      <t>ケイ</t>
    </rPh>
    <phoneticPr fontId="3"/>
  </si>
  <si>
    <t>卸売業計</t>
    <rPh sb="0" eb="1">
      <t>オロシ</t>
    </rPh>
    <rPh sb="1" eb="2">
      <t>ウ</t>
    </rPh>
    <rPh sb="2" eb="3">
      <t>ギョウ</t>
    </rPh>
    <rPh sb="3" eb="4">
      <t>ケイ</t>
    </rPh>
    <phoneticPr fontId="13"/>
  </si>
  <si>
    <t>建築材料，鉱物・金属材料等卸売業</t>
  </si>
  <si>
    <t>小売業計</t>
  </si>
  <si>
    <t>小名浜地区計</t>
    <rPh sb="0" eb="3">
      <t>オナハマ</t>
    </rPh>
    <rPh sb="3" eb="4">
      <t>チ</t>
    </rPh>
    <rPh sb="4" eb="5">
      <t>ク</t>
    </rPh>
    <rPh sb="5" eb="6">
      <t>ケイ</t>
    </rPh>
    <phoneticPr fontId="3"/>
  </si>
  <si>
    <t>勿来地区</t>
    <rPh sb="0" eb="1">
      <t>モチ</t>
    </rPh>
    <rPh sb="1" eb="2">
      <t>ライ</t>
    </rPh>
    <rPh sb="2" eb="3">
      <t>チ</t>
    </rPh>
    <rPh sb="3" eb="4">
      <t>ク</t>
    </rPh>
    <phoneticPr fontId="3"/>
  </si>
  <si>
    <t>勿来地区計</t>
    <rPh sb="0" eb="2">
      <t>ナコソ</t>
    </rPh>
    <rPh sb="2" eb="3">
      <t>チ</t>
    </rPh>
    <rPh sb="3" eb="4">
      <t>ク</t>
    </rPh>
    <rPh sb="4" eb="5">
      <t>ケイ</t>
    </rPh>
    <phoneticPr fontId="3"/>
  </si>
  <si>
    <t>常磐地区計</t>
    <rPh sb="0" eb="2">
      <t>ジョウバン</t>
    </rPh>
    <rPh sb="2" eb="3">
      <t>チ</t>
    </rPh>
    <rPh sb="3" eb="4">
      <t>ク</t>
    </rPh>
    <rPh sb="4" eb="5">
      <t>ケイ</t>
    </rPh>
    <phoneticPr fontId="3"/>
  </si>
  <si>
    <t>内郷地区計</t>
    <rPh sb="0" eb="2">
      <t>ウチゴウ</t>
    </rPh>
    <rPh sb="2" eb="3">
      <t>チ</t>
    </rPh>
    <rPh sb="3" eb="4">
      <t>ク</t>
    </rPh>
    <rPh sb="4" eb="5">
      <t>ケイ</t>
    </rPh>
    <phoneticPr fontId="3"/>
  </si>
  <si>
    <t>四倉地区</t>
    <rPh sb="0" eb="1">
      <t>４</t>
    </rPh>
    <rPh sb="1" eb="2">
      <t>クラ</t>
    </rPh>
    <rPh sb="2" eb="3">
      <t>チ</t>
    </rPh>
    <rPh sb="3" eb="4">
      <t>ク</t>
    </rPh>
    <phoneticPr fontId="13"/>
  </si>
  <si>
    <t>四倉地区計</t>
    <rPh sb="0" eb="1">
      <t>ヨン</t>
    </rPh>
    <rPh sb="1" eb="2">
      <t>クラ</t>
    </rPh>
    <rPh sb="2" eb="3">
      <t>チ</t>
    </rPh>
    <rPh sb="3" eb="4">
      <t>ク</t>
    </rPh>
    <rPh sb="4" eb="5">
      <t>ケイ</t>
    </rPh>
    <phoneticPr fontId="3"/>
  </si>
  <si>
    <t>遠野地区</t>
    <rPh sb="0" eb="1">
      <t>エン</t>
    </rPh>
    <rPh sb="1" eb="2">
      <t>ノ</t>
    </rPh>
    <rPh sb="2" eb="3">
      <t>チ</t>
    </rPh>
    <rPh sb="3" eb="4">
      <t>ク</t>
    </rPh>
    <phoneticPr fontId="3"/>
  </si>
  <si>
    <t>遠野地区計</t>
    <rPh sb="0" eb="2">
      <t>トオノ</t>
    </rPh>
    <rPh sb="2" eb="3">
      <t>チ</t>
    </rPh>
    <rPh sb="3" eb="4">
      <t>ク</t>
    </rPh>
    <rPh sb="4" eb="5">
      <t>ケイ</t>
    </rPh>
    <phoneticPr fontId="3"/>
  </si>
  <si>
    <t>小川地区</t>
    <rPh sb="0" eb="1">
      <t>ショウ</t>
    </rPh>
    <rPh sb="1" eb="2">
      <t>カワ</t>
    </rPh>
    <rPh sb="2" eb="3">
      <t>チ</t>
    </rPh>
    <rPh sb="3" eb="4">
      <t>ク</t>
    </rPh>
    <phoneticPr fontId="13"/>
  </si>
  <si>
    <t>小川地区計</t>
    <rPh sb="0" eb="2">
      <t>オガワ</t>
    </rPh>
    <rPh sb="2" eb="3">
      <t>チ</t>
    </rPh>
    <rPh sb="3" eb="4">
      <t>ク</t>
    </rPh>
    <rPh sb="4" eb="5">
      <t>ケイ</t>
    </rPh>
    <phoneticPr fontId="3"/>
  </si>
  <si>
    <t>好間地区</t>
    <rPh sb="0" eb="1">
      <t>ヨシ</t>
    </rPh>
    <rPh sb="1" eb="2">
      <t>マ</t>
    </rPh>
    <rPh sb="2" eb="3">
      <t>チ</t>
    </rPh>
    <rPh sb="3" eb="4">
      <t>ク</t>
    </rPh>
    <phoneticPr fontId="13"/>
  </si>
  <si>
    <t>好間地区計</t>
    <rPh sb="0" eb="2">
      <t>ヨシマ</t>
    </rPh>
    <rPh sb="2" eb="3">
      <t>チ</t>
    </rPh>
    <rPh sb="3" eb="4">
      <t>ク</t>
    </rPh>
    <rPh sb="4" eb="5">
      <t>ケイ</t>
    </rPh>
    <phoneticPr fontId="3"/>
  </si>
  <si>
    <t>飲食料品卸売業</t>
    <phoneticPr fontId="13"/>
  </si>
  <si>
    <t>三和地区</t>
    <rPh sb="0" eb="1">
      <t>サン</t>
    </rPh>
    <rPh sb="1" eb="2">
      <t>ワ</t>
    </rPh>
    <rPh sb="2" eb="3">
      <t>チ</t>
    </rPh>
    <rPh sb="3" eb="4">
      <t>ク</t>
    </rPh>
    <phoneticPr fontId="13"/>
  </si>
  <si>
    <t>三和地区計</t>
    <rPh sb="0" eb="2">
      <t>ミワ</t>
    </rPh>
    <rPh sb="2" eb="3">
      <t>チ</t>
    </rPh>
    <rPh sb="3" eb="4">
      <t>ク</t>
    </rPh>
    <rPh sb="4" eb="5">
      <t>ケイ</t>
    </rPh>
    <phoneticPr fontId="3"/>
  </si>
  <si>
    <t>田人地区</t>
    <rPh sb="0" eb="1">
      <t>タ</t>
    </rPh>
    <rPh sb="1" eb="2">
      <t>ヒト</t>
    </rPh>
    <rPh sb="2" eb="3">
      <t>チ</t>
    </rPh>
    <rPh sb="3" eb="4">
      <t>ク</t>
    </rPh>
    <phoneticPr fontId="13"/>
  </si>
  <si>
    <t>田人地区計</t>
    <rPh sb="0" eb="1">
      <t>タ</t>
    </rPh>
    <rPh sb="1" eb="2">
      <t>ヒト</t>
    </rPh>
    <rPh sb="2" eb="3">
      <t>チ</t>
    </rPh>
    <rPh sb="3" eb="4">
      <t>ク</t>
    </rPh>
    <rPh sb="4" eb="5">
      <t>ケイ</t>
    </rPh>
    <phoneticPr fontId="3"/>
  </si>
  <si>
    <t>川前地区</t>
    <rPh sb="0" eb="1">
      <t>カワ</t>
    </rPh>
    <rPh sb="1" eb="2">
      <t>マエ</t>
    </rPh>
    <rPh sb="2" eb="3">
      <t>チ</t>
    </rPh>
    <rPh sb="3" eb="4">
      <t>ク</t>
    </rPh>
    <phoneticPr fontId="13"/>
  </si>
  <si>
    <t>川前地区計</t>
    <rPh sb="0" eb="2">
      <t>カワマエ</t>
    </rPh>
    <rPh sb="2" eb="4">
      <t>チク</t>
    </rPh>
    <rPh sb="4" eb="5">
      <t>ケイ</t>
    </rPh>
    <phoneticPr fontId="13"/>
  </si>
  <si>
    <t>久之浜・大久地区</t>
    <rPh sb="0" eb="3">
      <t>ヒサノハマ</t>
    </rPh>
    <rPh sb="4" eb="5">
      <t>オオ</t>
    </rPh>
    <rPh sb="5" eb="6">
      <t>ヒサ</t>
    </rPh>
    <rPh sb="6" eb="8">
      <t>チク</t>
    </rPh>
    <phoneticPr fontId="13"/>
  </si>
  <si>
    <t>久之浜・大久地区計</t>
    <rPh sb="0" eb="3">
      <t>ヒサノハマ</t>
    </rPh>
    <rPh sb="4" eb="6">
      <t>オオヒサ</t>
    </rPh>
    <rPh sb="6" eb="8">
      <t>チク</t>
    </rPh>
    <rPh sb="8" eb="9">
      <t>ケイ</t>
    </rPh>
    <phoneticPr fontId="13"/>
  </si>
  <si>
    <t>卸売業計</t>
    <rPh sb="0" eb="1">
      <t>オロシ</t>
    </rPh>
    <phoneticPr fontId="13"/>
  </si>
  <si>
    <t>（注）本表の数値は平成26年商業統計調査（指定統計第23号）の結果を本市が独自に集計したものである。</t>
    <rPh sb="1" eb="2">
      <t>チュウ</t>
    </rPh>
    <rPh sb="3" eb="4">
      <t>ホン</t>
    </rPh>
    <rPh sb="4" eb="5">
      <t>ヒョウ</t>
    </rPh>
    <rPh sb="6" eb="8">
      <t>スウチ</t>
    </rPh>
    <rPh sb="9" eb="11">
      <t>ヘイセイ</t>
    </rPh>
    <rPh sb="13" eb="14">
      <t>ネン</t>
    </rPh>
    <rPh sb="14" eb="16">
      <t>ショウギョウ</t>
    </rPh>
    <rPh sb="16" eb="18">
      <t>トウケイ</t>
    </rPh>
    <rPh sb="18" eb="20">
      <t>チョウサ</t>
    </rPh>
    <rPh sb="21" eb="23">
      <t>シテイ</t>
    </rPh>
    <rPh sb="23" eb="25">
      <t>トウケイ</t>
    </rPh>
    <rPh sb="25" eb="26">
      <t>ダイ</t>
    </rPh>
    <rPh sb="28" eb="29">
      <t>ゴウ</t>
    </rPh>
    <rPh sb="31" eb="33">
      <t>ケッカ</t>
    </rPh>
    <rPh sb="34" eb="35">
      <t>ホン</t>
    </rPh>
    <rPh sb="35" eb="36">
      <t>シ</t>
    </rPh>
    <rPh sb="37" eb="39">
      <t>ドクジ</t>
    </rPh>
    <rPh sb="40" eb="42">
      <t>シュウケイ</t>
    </rPh>
    <phoneticPr fontId="3"/>
  </si>
  <si>
    <t>100　県内の地区別事業所数・従業者数・年間商品販売額の推移（飲食店を除く)</t>
    <rPh sb="4" eb="6">
      <t>ケンナイ</t>
    </rPh>
    <rPh sb="7" eb="9">
      <t>チク</t>
    </rPh>
    <rPh sb="9" eb="10">
      <t>ベツ</t>
    </rPh>
    <rPh sb="10" eb="13">
      <t>ジギョウショ</t>
    </rPh>
    <rPh sb="13" eb="14">
      <t>スウ</t>
    </rPh>
    <rPh sb="15" eb="17">
      <t>ジュウギョウ</t>
    </rPh>
    <rPh sb="17" eb="18">
      <t>シャ</t>
    </rPh>
    <rPh sb="18" eb="19">
      <t>スウ</t>
    </rPh>
    <rPh sb="20" eb="22">
      <t>ネンカン</t>
    </rPh>
    <rPh sb="22" eb="24">
      <t>ショウヒン</t>
    </rPh>
    <rPh sb="24" eb="26">
      <t>ハンバイ</t>
    </rPh>
    <rPh sb="26" eb="27">
      <t>ガク</t>
    </rPh>
    <rPh sb="28" eb="30">
      <t>スイイ</t>
    </rPh>
    <rPh sb="31" eb="33">
      <t>インショク</t>
    </rPh>
    <rPh sb="33" eb="34">
      <t>テン</t>
    </rPh>
    <rPh sb="35" eb="36">
      <t>ノゾ</t>
    </rPh>
    <phoneticPr fontId="13"/>
  </si>
  <si>
    <t>事業所数</t>
    <rPh sb="0" eb="1">
      <t>コト</t>
    </rPh>
    <rPh sb="1" eb="2">
      <t>ギョウ</t>
    </rPh>
    <rPh sb="2" eb="3">
      <t>ショ</t>
    </rPh>
    <rPh sb="3" eb="4">
      <t>カズ</t>
    </rPh>
    <phoneticPr fontId="13"/>
  </si>
  <si>
    <t>年間商品販売額（億円）</t>
    <rPh sb="0" eb="1">
      <t>トシ</t>
    </rPh>
    <rPh sb="1" eb="2">
      <t>アイダ</t>
    </rPh>
    <rPh sb="2" eb="3">
      <t>ショウ</t>
    </rPh>
    <rPh sb="3" eb="4">
      <t>シナ</t>
    </rPh>
    <rPh sb="4" eb="5">
      <t>ハン</t>
    </rPh>
    <rPh sb="5" eb="6">
      <t>バイ</t>
    </rPh>
    <rPh sb="6" eb="7">
      <t>ガク</t>
    </rPh>
    <rPh sb="8" eb="10">
      <t>オクエン</t>
    </rPh>
    <phoneticPr fontId="13"/>
  </si>
  <si>
    <t>平成11年</t>
    <rPh sb="0" eb="2">
      <t>ヘイセイ</t>
    </rPh>
    <rPh sb="4" eb="5">
      <t>ネン</t>
    </rPh>
    <phoneticPr fontId="13"/>
  </si>
  <si>
    <t>令和３年</t>
    <rPh sb="0" eb="2">
      <t>レイワ</t>
    </rPh>
    <rPh sb="3" eb="4">
      <t>ネン</t>
    </rPh>
    <phoneticPr fontId="13"/>
  </si>
  <si>
    <t>(注)・県北：福島市、二本松市、伊達市、本宮市、伊達郡、安達郡</t>
    <rPh sb="18" eb="19">
      <t>シ</t>
    </rPh>
    <rPh sb="20" eb="22">
      <t>モトミヤ</t>
    </rPh>
    <rPh sb="22" eb="23">
      <t>シ</t>
    </rPh>
    <rPh sb="24" eb="27">
      <t>ダテグン</t>
    </rPh>
    <phoneticPr fontId="4"/>
  </si>
  <si>
    <t>資料「令和3年経済センサス-活動調査（卸売業，小売業）結果報告書」福島県</t>
    <rPh sb="0" eb="2">
      <t>シリョウ</t>
    </rPh>
    <phoneticPr fontId="13"/>
  </si>
  <si>
    <t>　　・県中：郡山市、須賀川市、田村市、田村郡、石川郡、岩瀬郡</t>
    <rPh sb="15" eb="17">
      <t>タムラ</t>
    </rPh>
    <rPh sb="17" eb="18">
      <t>シ</t>
    </rPh>
    <phoneticPr fontId="13"/>
  </si>
  <si>
    <t>「平成28年経済センサス-活動調査（卸売業，小売業）結果報告書」」福島県</t>
    <phoneticPr fontId="13"/>
  </si>
  <si>
    <t>　　・県南：白河市、西白河郡、東白川郡</t>
    <rPh sb="12" eb="13">
      <t>カワ</t>
    </rPh>
    <rPh sb="17" eb="18">
      <t>カワ</t>
    </rPh>
    <phoneticPr fontId="3"/>
  </si>
  <si>
    <t>「いわき市の商業」政策企画課</t>
  </si>
  <si>
    <t>　　・会津：会津若松市、喜多方市、南会津郡、大沼郡、河沼郡、耶麻郡</t>
    <phoneticPr fontId="53"/>
  </si>
  <si>
    <t>　　・相双：相馬市、南相馬市、双葉郡、相馬郡</t>
    <rPh sb="10" eb="11">
      <t>ミナミ</t>
    </rPh>
    <rPh sb="11" eb="14">
      <t>ソウマシ</t>
    </rPh>
    <phoneticPr fontId="13"/>
  </si>
  <si>
    <t>　　・いわき：いわき市</t>
    <phoneticPr fontId="53"/>
  </si>
  <si>
    <t>　　　但し、市町村合併のため、各地区の領域は必ずしも一定ではない。</t>
    <phoneticPr fontId="53"/>
  </si>
  <si>
    <t>（注）平成26年までは7月1日現在、平成28年以降は6月1日現在の数値を掲載。</t>
    <rPh sb="1" eb="2">
      <t>チュウ</t>
    </rPh>
    <rPh sb="3" eb="5">
      <t>ヘイセイ</t>
    </rPh>
    <rPh sb="7" eb="8">
      <t>ネン</t>
    </rPh>
    <rPh sb="12" eb="13">
      <t>ガツ</t>
    </rPh>
    <rPh sb="14" eb="15">
      <t>ヒ</t>
    </rPh>
    <rPh sb="15" eb="17">
      <t>ゲンザイ</t>
    </rPh>
    <rPh sb="18" eb="20">
      <t>ヘイセイ</t>
    </rPh>
    <rPh sb="22" eb="23">
      <t>ネン</t>
    </rPh>
    <rPh sb="23" eb="25">
      <t>イコウ</t>
    </rPh>
    <rPh sb="27" eb="28">
      <t>ガツ</t>
    </rPh>
    <rPh sb="29" eb="30">
      <t>ヒ</t>
    </rPh>
    <rPh sb="30" eb="32">
      <t>ゲンザイ</t>
    </rPh>
    <rPh sb="33" eb="35">
      <t>スウチ</t>
    </rPh>
    <rPh sb="36" eb="38">
      <t>ケイサイ</t>
    </rPh>
    <phoneticPr fontId="13"/>
  </si>
  <si>
    <t>101　地区別飲食店数・従業者数・年間販売額</t>
    <rPh sb="4" eb="6">
      <t>チク</t>
    </rPh>
    <rPh sb="6" eb="7">
      <t>ベツ</t>
    </rPh>
    <rPh sb="7" eb="9">
      <t>インショク</t>
    </rPh>
    <rPh sb="9" eb="10">
      <t>テン</t>
    </rPh>
    <rPh sb="10" eb="11">
      <t>スウ</t>
    </rPh>
    <rPh sb="12" eb="14">
      <t>ジュウギョウ</t>
    </rPh>
    <rPh sb="14" eb="15">
      <t>シャ</t>
    </rPh>
    <rPh sb="15" eb="16">
      <t>スウ</t>
    </rPh>
    <rPh sb="17" eb="19">
      <t>ネンカン</t>
    </rPh>
    <rPh sb="19" eb="21">
      <t>ハンバイ</t>
    </rPh>
    <rPh sb="21" eb="22">
      <t>ガク</t>
    </rPh>
    <phoneticPr fontId="13"/>
  </si>
  <si>
    <t>　　（販売額の単位　万円）</t>
  </si>
  <si>
    <t>飲食店数（軒）</t>
    <rPh sb="5" eb="6">
      <t>ケン</t>
    </rPh>
    <phoneticPr fontId="3"/>
  </si>
  <si>
    <t>年間販売額</t>
    <rPh sb="0" eb="1">
      <t>トシ</t>
    </rPh>
    <rPh sb="1" eb="2">
      <t>アイダ</t>
    </rPh>
    <rPh sb="2" eb="3">
      <t>ハン</t>
    </rPh>
    <rPh sb="3" eb="4">
      <t>バイ</t>
    </rPh>
    <rPh sb="4" eb="5">
      <t>ガク</t>
    </rPh>
    <phoneticPr fontId="13"/>
  </si>
  <si>
    <t>食堂・レストラン</t>
    <rPh sb="0" eb="2">
      <t>ショクドウ</t>
    </rPh>
    <phoneticPr fontId="13"/>
  </si>
  <si>
    <t>そば・うどん店</t>
    <rPh sb="6" eb="7">
      <t>ミセ</t>
    </rPh>
    <phoneticPr fontId="13"/>
  </si>
  <si>
    <t>すし店</t>
    <rPh sb="2" eb="3">
      <t>テン</t>
    </rPh>
    <phoneticPr fontId="13"/>
  </si>
  <si>
    <t>喫茶店</t>
    <rPh sb="0" eb="1">
      <t>キッ</t>
    </rPh>
    <rPh sb="1" eb="2">
      <t>チャ</t>
    </rPh>
    <rPh sb="2" eb="3">
      <t>テン</t>
    </rPh>
    <phoneticPr fontId="13"/>
  </si>
  <si>
    <t>その他の一般飲食店</t>
    <rPh sb="2" eb="3">
      <t>タ</t>
    </rPh>
    <rPh sb="4" eb="6">
      <t>イッパン</t>
    </rPh>
    <rPh sb="6" eb="8">
      <t>インショク</t>
    </rPh>
    <rPh sb="8" eb="9">
      <t>テン</t>
    </rPh>
    <phoneticPr fontId="13"/>
  </si>
  <si>
    <t>一般食堂</t>
    <rPh sb="0" eb="1">
      <t>１</t>
    </rPh>
    <rPh sb="1" eb="2">
      <t>バン</t>
    </rPh>
    <rPh sb="2" eb="3">
      <t>ショク</t>
    </rPh>
    <rPh sb="3" eb="4">
      <t>ドウ</t>
    </rPh>
    <phoneticPr fontId="13"/>
  </si>
  <si>
    <t>日本料理店</t>
    <rPh sb="0" eb="1">
      <t>ヒ</t>
    </rPh>
    <rPh sb="1" eb="2">
      <t>ホン</t>
    </rPh>
    <rPh sb="2" eb="3">
      <t>リョウ</t>
    </rPh>
    <rPh sb="3" eb="4">
      <t>リ</t>
    </rPh>
    <rPh sb="4" eb="5">
      <t>テン</t>
    </rPh>
    <phoneticPr fontId="13"/>
  </si>
  <si>
    <t>西洋料理店</t>
  </si>
  <si>
    <t>中華料理・その他の東洋料理店</t>
    <rPh sb="0" eb="2">
      <t>チュウカ</t>
    </rPh>
    <rPh sb="2" eb="4">
      <t>リョウリ</t>
    </rPh>
    <rPh sb="7" eb="8">
      <t>タ</t>
    </rPh>
    <rPh sb="9" eb="11">
      <t>トウヨウ</t>
    </rPh>
    <rPh sb="11" eb="13">
      <t>リョウリ</t>
    </rPh>
    <rPh sb="13" eb="14">
      <t>テン</t>
    </rPh>
    <phoneticPr fontId="13"/>
  </si>
  <si>
    <t>店数</t>
    <rPh sb="0" eb="1">
      <t>テン</t>
    </rPh>
    <rPh sb="1" eb="2">
      <t>スウ</t>
    </rPh>
    <phoneticPr fontId="13"/>
  </si>
  <si>
    <t>従業者数</t>
    <rPh sb="0" eb="2">
      <t>ジュウギョウ</t>
    </rPh>
    <rPh sb="2" eb="3">
      <t>シャ</t>
    </rPh>
    <rPh sb="3" eb="4">
      <t>スウ</t>
    </rPh>
    <phoneticPr fontId="13"/>
  </si>
  <si>
    <t>販売額</t>
    <rPh sb="0" eb="1">
      <t>ハン</t>
    </rPh>
    <rPh sb="1" eb="2">
      <t>バイ</t>
    </rPh>
    <rPh sb="2" eb="3">
      <t>ガク</t>
    </rPh>
    <phoneticPr fontId="13"/>
  </si>
  <si>
    <t>店数</t>
    <rPh sb="0" eb="1">
      <t>ミセ</t>
    </rPh>
    <rPh sb="1" eb="2">
      <t>スウ</t>
    </rPh>
    <phoneticPr fontId="13"/>
  </si>
  <si>
    <t>販売額</t>
    <rPh sb="0" eb="2">
      <t>ハンバイ</t>
    </rPh>
    <rPh sb="2" eb="3">
      <t>ガク</t>
    </rPh>
    <phoneticPr fontId="13"/>
  </si>
  <si>
    <t>平成元年</t>
  </si>
  <si>
    <t>Ｘ</t>
    <phoneticPr fontId="13"/>
  </si>
  <si>
    <t>Ｘ</t>
  </si>
  <si>
    <t>（注）本表の数値は、平成元年及び平成４年商業統計調査（指定統計第23号）の結果を本市が独自に集計したものである。</t>
    <phoneticPr fontId="53"/>
  </si>
  <si>
    <t>10　金融</t>
    <rPh sb="3" eb="5">
      <t>キンユウ</t>
    </rPh>
    <phoneticPr fontId="53"/>
  </si>
  <si>
    <t>県内主要金融機関の預金残高と貸出残高</t>
    <phoneticPr fontId="53"/>
  </si>
  <si>
    <t>県内郵便預金残高</t>
    <phoneticPr fontId="53"/>
  </si>
  <si>
    <t>労働金庫の預金残高と貸出残高</t>
    <phoneticPr fontId="53"/>
  </si>
  <si>
    <t>農業協同組合主要勘定</t>
    <phoneticPr fontId="53"/>
  </si>
  <si>
    <t>102　県内主要金融機関の預金残高と貸出残高</t>
    <rPh sb="4" eb="6">
      <t>ケンナイ</t>
    </rPh>
    <rPh sb="6" eb="8">
      <t>シュヨウ</t>
    </rPh>
    <rPh sb="8" eb="10">
      <t>キンユウ</t>
    </rPh>
    <rPh sb="10" eb="12">
      <t>キカン</t>
    </rPh>
    <rPh sb="13" eb="15">
      <t>ヨキン</t>
    </rPh>
    <rPh sb="15" eb="17">
      <t>ザンダカ</t>
    </rPh>
    <rPh sb="18" eb="20">
      <t>カシダ</t>
    </rPh>
    <rPh sb="20" eb="22">
      <t>ザンダカ</t>
    </rPh>
    <phoneticPr fontId="13"/>
  </si>
  <si>
    <t>（単位　億円）</t>
    <rPh sb="1" eb="3">
      <t>タンイ</t>
    </rPh>
    <rPh sb="4" eb="6">
      <t>オクエン</t>
    </rPh>
    <phoneticPr fontId="13"/>
  </si>
  <si>
    <t>年末</t>
    <rPh sb="0" eb="1">
      <t>トシ</t>
    </rPh>
    <rPh sb="1" eb="2">
      <t>スエ</t>
    </rPh>
    <phoneticPr fontId="13"/>
  </si>
  <si>
    <t>普通銀行</t>
    <rPh sb="0" eb="1">
      <t>アマネ</t>
    </rPh>
    <rPh sb="1" eb="2">
      <t>ツウ</t>
    </rPh>
    <rPh sb="2" eb="3">
      <t>ギン</t>
    </rPh>
    <rPh sb="3" eb="4">
      <t>ギョウ</t>
    </rPh>
    <phoneticPr fontId="13"/>
  </si>
  <si>
    <t>第二地方銀行
（相互銀行を含む）</t>
    <rPh sb="0" eb="1">
      <t>ダイ</t>
    </rPh>
    <rPh sb="1" eb="2">
      <t>ニ</t>
    </rPh>
    <rPh sb="2" eb="4">
      <t>チホウ</t>
    </rPh>
    <rPh sb="4" eb="6">
      <t>ギンコウ</t>
    </rPh>
    <rPh sb="8" eb="10">
      <t>ソウゴ</t>
    </rPh>
    <rPh sb="10" eb="12">
      <t>ギンコウ</t>
    </rPh>
    <rPh sb="13" eb="14">
      <t>フク</t>
    </rPh>
    <phoneticPr fontId="13"/>
  </si>
  <si>
    <t>信用金庫</t>
    <rPh sb="0" eb="1">
      <t>シン</t>
    </rPh>
    <rPh sb="1" eb="2">
      <t>ヨウ</t>
    </rPh>
    <rPh sb="2" eb="3">
      <t>キン</t>
    </rPh>
    <rPh sb="3" eb="4">
      <t>コ</t>
    </rPh>
    <phoneticPr fontId="13"/>
  </si>
  <si>
    <t>信用組合</t>
    <rPh sb="0" eb="1">
      <t>シン</t>
    </rPh>
    <rPh sb="1" eb="2">
      <t>ヨウ</t>
    </rPh>
    <rPh sb="2" eb="3">
      <t>クミ</t>
    </rPh>
    <rPh sb="3" eb="4">
      <t>ゴウ</t>
    </rPh>
    <phoneticPr fontId="13"/>
  </si>
  <si>
    <t>労働金庫</t>
    <rPh sb="0" eb="1">
      <t>ロウ</t>
    </rPh>
    <rPh sb="1" eb="2">
      <t>ドウ</t>
    </rPh>
    <rPh sb="2" eb="3">
      <t>キン</t>
    </rPh>
    <rPh sb="3" eb="4">
      <t>コ</t>
    </rPh>
    <phoneticPr fontId="13"/>
  </si>
  <si>
    <t>預金</t>
    <rPh sb="0" eb="1">
      <t>アズカリ</t>
    </rPh>
    <rPh sb="1" eb="2">
      <t>カネ</t>
    </rPh>
    <phoneticPr fontId="13"/>
  </si>
  <si>
    <t>貸出</t>
    <rPh sb="0" eb="1">
      <t>カシ</t>
    </rPh>
    <rPh sb="1" eb="2">
      <t>デ</t>
    </rPh>
    <phoneticPr fontId="13"/>
  </si>
  <si>
    <t>平成30年</t>
    <rPh sb="0" eb="1">
      <t>ヒラ</t>
    </rPh>
    <rPh sb="1" eb="2">
      <t>シゲル</t>
    </rPh>
    <rPh sb="4" eb="5">
      <t>ネン</t>
    </rPh>
    <phoneticPr fontId="13"/>
  </si>
  <si>
    <t>令和元年</t>
    <rPh sb="0" eb="1">
      <t>レイ</t>
    </rPh>
    <rPh sb="1" eb="2">
      <t>ワ</t>
    </rPh>
    <rPh sb="2" eb="3">
      <t>ガン</t>
    </rPh>
    <rPh sb="3" eb="4">
      <t>ネン</t>
    </rPh>
    <phoneticPr fontId="13"/>
  </si>
  <si>
    <t>資料　「福島県統計年鑑」</t>
    <phoneticPr fontId="53"/>
  </si>
  <si>
    <t>103　県内郵便預金残高</t>
    <rPh sb="4" eb="6">
      <t>ケンナイ</t>
    </rPh>
    <rPh sb="6" eb="8">
      <t>ユウビン</t>
    </rPh>
    <rPh sb="8" eb="10">
      <t>ヨキン</t>
    </rPh>
    <rPh sb="10" eb="12">
      <t>ザンダカ</t>
    </rPh>
    <phoneticPr fontId="13"/>
  </si>
  <si>
    <t>　　（単位　百万円）</t>
    <rPh sb="3" eb="5">
      <t>タンイ</t>
    </rPh>
    <rPh sb="6" eb="9">
      <t>ヒャクマンエン</t>
    </rPh>
    <phoneticPr fontId="13"/>
  </si>
  <si>
    <t>年度</t>
    <rPh sb="0" eb="1">
      <t>トシ</t>
    </rPh>
    <rPh sb="1" eb="2">
      <t>タビ</t>
    </rPh>
    <phoneticPr fontId="13"/>
  </si>
  <si>
    <t>流動性預金</t>
    <rPh sb="0" eb="3">
      <t>リュウドウセイ</t>
    </rPh>
    <rPh sb="3" eb="5">
      <t>ヨキン</t>
    </rPh>
    <phoneticPr fontId="13"/>
  </si>
  <si>
    <t>定期性預金</t>
    <rPh sb="0" eb="3">
      <t>テイキセイ</t>
    </rPh>
    <rPh sb="3" eb="5">
      <t>ヨキン</t>
    </rPh>
    <phoneticPr fontId="13"/>
  </si>
  <si>
    <t>令和２年度</t>
    <rPh sb="0" eb="1">
      <t>レイ</t>
    </rPh>
    <rPh sb="1" eb="2">
      <t>ワ</t>
    </rPh>
    <rPh sb="3" eb="4">
      <t>ネン</t>
    </rPh>
    <rPh sb="4" eb="5">
      <t>ド</t>
    </rPh>
    <phoneticPr fontId="13"/>
  </si>
  <si>
    <t>資料　ゆうちょ銀行　ディスクロージャー誌</t>
    <rPh sb="0" eb="2">
      <t>シリョウ</t>
    </rPh>
    <rPh sb="7" eb="9">
      <t>ギンコウ</t>
    </rPh>
    <rPh sb="19" eb="20">
      <t>シ</t>
    </rPh>
    <phoneticPr fontId="13"/>
  </si>
  <si>
    <t>（注）・「流動性預金」＝通常貯金 + 貯蓄貯金 + 特別貯金（通常郵便貯金相当）</t>
    <rPh sb="1" eb="2">
      <t>チュウ</t>
    </rPh>
    <rPh sb="5" eb="8">
      <t>リュウドウセイ</t>
    </rPh>
    <rPh sb="8" eb="10">
      <t>ヨキン</t>
    </rPh>
    <rPh sb="12" eb="14">
      <t>ツウジョウ</t>
    </rPh>
    <rPh sb="14" eb="16">
      <t>チョキン</t>
    </rPh>
    <rPh sb="19" eb="21">
      <t>チョチク</t>
    </rPh>
    <rPh sb="21" eb="23">
      <t>チョキン</t>
    </rPh>
    <rPh sb="26" eb="28">
      <t>トクベツ</t>
    </rPh>
    <rPh sb="28" eb="30">
      <t>チョキン</t>
    </rPh>
    <rPh sb="31" eb="33">
      <t>ツウジョウ</t>
    </rPh>
    <rPh sb="33" eb="35">
      <t>ユウビン</t>
    </rPh>
    <rPh sb="35" eb="37">
      <t>チョキン</t>
    </rPh>
    <rPh sb="37" eb="39">
      <t>ソウトウ</t>
    </rPh>
    <phoneticPr fontId="13"/>
  </si>
  <si>
    <t xml:space="preserve">　　　・「定期性預金」＝定期貯金 + 定額貯金 </t>
    <rPh sb="5" eb="8">
      <t>テイキセイ</t>
    </rPh>
    <rPh sb="8" eb="10">
      <t>ヨキン</t>
    </rPh>
    <rPh sb="12" eb="14">
      <t>テイキ</t>
    </rPh>
    <rPh sb="14" eb="16">
      <t>チョキン</t>
    </rPh>
    <rPh sb="19" eb="21">
      <t>テイガク</t>
    </rPh>
    <rPh sb="21" eb="23">
      <t>チョキン</t>
    </rPh>
    <phoneticPr fontId="13"/>
  </si>
  <si>
    <t>　　　・四捨五入のため内訳と総計は一致しない。</t>
    <rPh sb="4" eb="8">
      <t>シシャゴニュウ</t>
    </rPh>
    <rPh sb="11" eb="13">
      <t>ウチワケ</t>
    </rPh>
    <rPh sb="14" eb="16">
      <t>ソウケイ</t>
    </rPh>
    <rPh sb="17" eb="19">
      <t>イッチ</t>
    </rPh>
    <phoneticPr fontId="13"/>
  </si>
  <si>
    <t>104　削除</t>
    <rPh sb="4" eb="6">
      <t>サクジョ</t>
    </rPh>
    <phoneticPr fontId="13"/>
  </si>
  <si>
    <t>105　削除</t>
    <rPh sb="4" eb="6">
      <t>サクジョ</t>
    </rPh>
    <phoneticPr fontId="13"/>
  </si>
  <si>
    <t>106　削除</t>
    <rPh sb="4" eb="6">
      <t>サクジョ</t>
    </rPh>
    <phoneticPr fontId="13"/>
  </si>
  <si>
    <t>107　労働金庫の預金残高と貸出残高</t>
    <rPh sb="4" eb="6">
      <t>ロウドウ</t>
    </rPh>
    <rPh sb="6" eb="8">
      <t>キンコ</t>
    </rPh>
    <rPh sb="9" eb="11">
      <t>ヨキン</t>
    </rPh>
    <rPh sb="11" eb="13">
      <t>ザンダカ</t>
    </rPh>
    <rPh sb="14" eb="16">
      <t>カシダ</t>
    </rPh>
    <rPh sb="16" eb="18">
      <t>ザンダカ</t>
    </rPh>
    <phoneticPr fontId="13"/>
  </si>
  <si>
    <t>（単位　百万円）</t>
    <rPh sb="1" eb="3">
      <t>タンイ</t>
    </rPh>
    <rPh sb="4" eb="7">
      <t>ヒャクマンエン</t>
    </rPh>
    <phoneticPr fontId="13"/>
  </si>
  <si>
    <t>預金</t>
    <rPh sb="0" eb="1">
      <t>アズカリ</t>
    </rPh>
    <rPh sb="1" eb="2">
      <t>キン</t>
    </rPh>
    <phoneticPr fontId="13"/>
  </si>
  <si>
    <t>融資</t>
    <rPh sb="0" eb="1">
      <t>トオル</t>
    </rPh>
    <rPh sb="1" eb="2">
      <t>シ</t>
    </rPh>
    <phoneticPr fontId="13"/>
  </si>
  <si>
    <t>当座</t>
    <rPh sb="0" eb="1">
      <t>トウ</t>
    </rPh>
    <rPh sb="1" eb="2">
      <t>ザ</t>
    </rPh>
    <phoneticPr fontId="13"/>
  </si>
  <si>
    <t>普通</t>
    <rPh sb="0" eb="1">
      <t>アマネ</t>
    </rPh>
    <rPh sb="1" eb="2">
      <t>ツウ</t>
    </rPh>
    <phoneticPr fontId="13"/>
  </si>
  <si>
    <t>貯蓄</t>
    <rPh sb="0" eb="1">
      <t>チョ</t>
    </rPh>
    <rPh sb="1" eb="2">
      <t>チク</t>
    </rPh>
    <phoneticPr fontId="13"/>
  </si>
  <si>
    <t>通知</t>
    <rPh sb="0" eb="1">
      <t>ツウ</t>
    </rPh>
    <rPh sb="1" eb="2">
      <t>チ</t>
    </rPh>
    <phoneticPr fontId="13"/>
  </si>
  <si>
    <t>定期</t>
    <rPh sb="0" eb="1">
      <t>サダム</t>
    </rPh>
    <rPh sb="1" eb="2">
      <t>キ</t>
    </rPh>
    <phoneticPr fontId="13"/>
  </si>
  <si>
    <t>定期積金</t>
    <rPh sb="0" eb="2">
      <t>テイキ</t>
    </rPh>
    <rPh sb="2" eb="3">
      <t>ツ</t>
    </rPh>
    <rPh sb="3" eb="4">
      <t>キン</t>
    </rPh>
    <phoneticPr fontId="13"/>
  </si>
  <si>
    <t>別段</t>
    <rPh sb="0" eb="1">
      <t>ベツ</t>
    </rPh>
    <rPh sb="1" eb="2">
      <t>ダン</t>
    </rPh>
    <phoneticPr fontId="13"/>
  </si>
  <si>
    <t>証書貸付</t>
    <rPh sb="0" eb="2">
      <t>ショウショ</t>
    </rPh>
    <rPh sb="2" eb="4">
      <t>カシツケ</t>
    </rPh>
    <phoneticPr fontId="13"/>
  </si>
  <si>
    <t>手形貸付</t>
    <rPh sb="0" eb="2">
      <t>テガタ</t>
    </rPh>
    <rPh sb="2" eb="4">
      <t>カシツケ</t>
    </rPh>
    <phoneticPr fontId="13"/>
  </si>
  <si>
    <t>当座貸越</t>
    <rPh sb="0" eb="2">
      <t>トウザ</t>
    </rPh>
    <rPh sb="2" eb="4">
      <t>カシコシ</t>
    </rPh>
    <phoneticPr fontId="13"/>
  </si>
  <si>
    <t>令和２年度末</t>
    <rPh sb="3" eb="5">
      <t>ネンド</t>
    </rPh>
    <rPh sb="5" eb="6">
      <t>マツ</t>
    </rPh>
    <phoneticPr fontId="13"/>
  </si>
  <si>
    <t>　　資料　東北労働金庫平・小名浜・勿来支店</t>
    <phoneticPr fontId="53"/>
  </si>
  <si>
    <t>108　農業協同組合主要勘定</t>
    <rPh sb="4" eb="6">
      <t>ノウギョウ</t>
    </rPh>
    <rPh sb="6" eb="8">
      <t>キョウドウ</t>
    </rPh>
    <rPh sb="8" eb="10">
      <t>クミアイ</t>
    </rPh>
    <rPh sb="10" eb="12">
      <t>シュヨウ</t>
    </rPh>
    <rPh sb="12" eb="14">
      <t>カンジョウ</t>
    </rPh>
    <phoneticPr fontId="13"/>
  </si>
  <si>
    <t>（単位　百万円）</t>
  </si>
  <si>
    <t>年度</t>
    <rPh sb="0" eb="2">
      <t>ネンド</t>
    </rPh>
    <phoneticPr fontId="3"/>
  </si>
  <si>
    <t>年度</t>
    <rPh sb="0" eb="2">
      <t>ネンド</t>
    </rPh>
    <phoneticPr fontId="13"/>
  </si>
  <si>
    <t>店舗数</t>
    <rPh sb="0" eb="1">
      <t>テン</t>
    </rPh>
    <rPh sb="1" eb="2">
      <t>ホ</t>
    </rPh>
    <rPh sb="2" eb="3">
      <t>スウ</t>
    </rPh>
    <phoneticPr fontId="13"/>
  </si>
  <si>
    <t>現金</t>
    <rPh sb="0" eb="1">
      <t>ウツツ</t>
    </rPh>
    <rPh sb="1" eb="2">
      <t>キン</t>
    </rPh>
    <phoneticPr fontId="13"/>
  </si>
  <si>
    <t>預け金</t>
    <rPh sb="0" eb="1">
      <t>アズ</t>
    </rPh>
    <rPh sb="2" eb="3">
      <t>キン</t>
    </rPh>
    <phoneticPr fontId="13"/>
  </si>
  <si>
    <t>有価証券</t>
    <rPh sb="0" eb="2">
      <t>ユウカ</t>
    </rPh>
    <rPh sb="2" eb="4">
      <t>ショウケン</t>
    </rPh>
    <phoneticPr fontId="13"/>
  </si>
  <si>
    <t>貯金</t>
    <rPh sb="0" eb="1">
      <t>チョ</t>
    </rPh>
    <rPh sb="1" eb="2">
      <t>キン</t>
    </rPh>
    <phoneticPr fontId="13"/>
  </si>
  <si>
    <t>貸出金</t>
    <rPh sb="0" eb="1">
      <t>カシ</t>
    </rPh>
    <rPh sb="1" eb="2">
      <t>デ</t>
    </rPh>
    <rPh sb="2" eb="3">
      <t>キン</t>
    </rPh>
    <phoneticPr fontId="13"/>
  </si>
  <si>
    <t>定期積立</t>
    <rPh sb="0" eb="2">
      <t>テイキ</t>
    </rPh>
    <rPh sb="2" eb="4">
      <t>ツミタテ</t>
    </rPh>
    <phoneticPr fontId="13"/>
  </si>
  <si>
    <t>手形</t>
    <rPh sb="0" eb="1">
      <t>テ</t>
    </rPh>
    <rPh sb="1" eb="2">
      <t>カタチ</t>
    </rPh>
    <phoneticPr fontId="13"/>
  </si>
  <si>
    <t>証書</t>
    <rPh sb="0" eb="1">
      <t>アカシ</t>
    </rPh>
    <rPh sb="1" eb="2">
      <t>ショ</t>
    </rPh>
    <phoneticPr fontId="13"/>
  </si>
  <si>
    <t>令和２年度末</t>
    <phoneticPr fontId="13"/>
  </si>
  <si>
    <t>（注）・この項目の年度末は2月末。</t>
    <rPh sb="1" eb="2">
      <t>チュウ</t>
    </rPh>
    <rPh sb="6" eb="8">
      <t>コウモク</t>
    </rPh>
    <rPh sb="9" eb="12">
      <t>ネンドマツ</t>
    </rPh>
    <rPh sb="14" eb="16">
      <t>ガツマツ</t>
    </rPh>
    <phoneticPr fontId="13"/>
  </si>
  <si>
    <t xml:space="preserve"> 資料　福島さくら農業協同組合</t>
    <rPh sb="1" eb="3">
      <t>シリョウ</t>
    </rPh>
    <rPh sb="4" eb="6">
      <t>フクシマ</t>
    </rPh>
    <rPh sb="9" eb="11">
      <t>ノウギョウ</t>
    </rPh>
    <rPh sb="11" eb="13">
      <t>キョウドウ</t>
    </rPh>
    <rPh sb="13" eb="15">
      <t>クミアイ</t>
    </rPh>
    <phoneticPr fontId="13"/>
  </si>
  <si>
    <t>11　運輸・通信</t>
    <rPh sb="3" eb="5">
      <t>ウンユ</t>
    </rPh>
    <rPh sb="6" eb="8">
      <t>ツウシン</t>
    </rPh>
    <phoneticPr fontId="53"/>
  </si>
  <si>
    <t>旅客鉄道各駅の１日平均乗車人員</t>
    <phoneticPr fontId="53"/>
  </si>
  <si>
    <t>福島臨海鉄道各駅の貨物発着数量</t>
    <phoneticPr fontId="53"/>
  </si>
  <si>
    <t>路線バスの輸送状況</t>
  </si>
  <si>
    <t>112⑴</t>
    <phoneticPr fontId="53"/>
  </si>
  <si>
    <t>自動車保有台数　(1)いわき市</t>
    <phoneticPr fontId="53"/>
  </si>
  <si>
    <t>112⑵</t>
    <phoneticPr fontId="53"/>
  </si>
  <si>
    <t>自動車保有台数　(2)福島県</t>
    <phoneticPr fontId="53"/>
  </si>
  <si>
    <t>常磐・磐越自動車道いわき市内インターチェンジ(I.C)出入交通量</t>
  </si>
  <si>
    <t>旅券（パスポート）交付状況</t>
  </si>
  <si>
    <t>115⑴</t>
    <phoneticPr fontId="53"/>
  </si>
  <si>
    <t>運転免許　（1） 保有者数</t>
    <phoneticPr fontId="53"/>
  </si>
  <si>
    <t>115⑵</t>
    <phoneticPr fontId="53"/>
  </si>
  <si>
    <t>運転免許　（2） 返納者数</t>
    <phoneticPr fontId="53"/>
  </si>
  <si>
    <t>小名浜港の船種別入港船舶隻数</t>
  </si>
  <si>
    <t>小名浜港のトン数別入港船舶隻数</t>
  </si>
  <si>
    <t>小名浜港の主要国籍別入港外航船舶隻数</t>
  </si>
  <si>
    <t>119⑴</t>
    <phoneticPr fontId="53"/>
  </si>
  <si>
    <t>小名浜港の海上出入貨物取扱量　(1)品類別</t>
    <phoneticPr fontId="53"/>
  </si>
  <si>
    <t>119⑵</t>
    <phoneticPr fontId="53"/>
  </si>
  <si>
    <t>小名浜港の海上出入貨物取扱量　(2)月別</t>
    <phoneticPr fontId="53"/>
  </si>
  <si>
    <t>120⑴</t>
    <phoneticPr fontId="53"/>
  </si>
  <si>
    <t>小名浜港の海上出入貨物の国別・都道府県別内訳　(1)国別</t>
    <phoneticPr fontId="53"/>
  </si>
  <si>
    <t>120⑵</t>
    <phoneticPr fontId="53"/>
  </si>
  <si>
    <t>小名浜港の海上出入貨物の国別・都道府県別内訳　(2)都道府県別</t>
    <phoneticPr fontId="53"/>
  </si>
  <si>
    <t>電話施設等</t>
  </si>
  <si>
    <t>郵便物引受数（福島県）</t>
  </si>
  <si>
    <t>郵便局数（福島県・いわき市）</t>
  </si>
  <si>
    <t>109　旅客鉄道各駅の１日平均乗車人員</t>
    <rPh sb="4" eb="6">
      <t>リョカク</t>
    </rPh>
    <rPh sb="6" eb="8">
      <t>テツドウ</t>
    </rPh>
    <rPh sb="8" eb="10">
      <t>カクエキ</t>
    </rPh>
    <rPh sb="12" eb="13">
      <t>ニチ</t>
    </rPh>
    <rPh sb="13" eb="15">
      <t>ヘイキン</t>
    </rPh>
    <rPh sb="15" eb="17">
      <t>ジョウシャ</t>
    </rPh>
    <rPh sb="17" eb="19">
      <t>ジンイン</t>
    </rPh>
    <phoneticPr fontId="13"/>
  </si>
  <si>
    <t>(単位　人）</t>
    <rPh sb="1" eb="3">
      <t>タンイ</t>
    </rPh>
    <rPh sb="4" eb="5">
      <t>ヒト</t>
    </rPh>
    <phoneticPr fontId="13"/>
  </si>
  <si>
    <t>勿来駅</t>
    <rPh sb="0" eb="2">
      <t>ナコソ</t>
    </rPh>
    <rPh sb="2" eb="3">
      <t>エキ</t>
    </rPh>
    <phoneticPr fontId="13"/>
  </si>
  <si>
    <t>植田駅</t>
    <rPh sb="0" eb="2">
      <t>ウエダ</t>
    </rPh>
    <rPh sb="2" eb="3">
      <t>エキ</t>
    </rPh>
    <phoneticPr fontId="13"/>
  </si>
  <si>
    <t>泉駅</t>
    <rPh sb="0" eb="1">
      <t>イズミ</t>
    </rPh>
    <rPh sb="1" eb="2">
      <t>エキ</t>
    </rPh>
    <phoneticPr fontId="13"/>
  </si>
  <si>
    <t>湯本駅</t>
    <rPh sb="0" eb="2">
      <t>ユモト</t>
    </rPh>
    <rPh sb="2" eb="3">
      <t>エキ</t>
    </rPh>
    <phoneticPr fontId="13"/>
  </si>
  <si>
    <t>内郷駅</t>
    <rPh sb="0" eb="2">
      <t>ウチゴウ</t>
    </rPh>
    <rPh sb="2" eb="3">
      <t>エキ</t>
    </rPh>
    <phoneticPr fontId="13"/>
  </si>
  <si>
    <t>いわき駅</t>
    <rPh sb="3" eb="4">
      <t>エキ</t>
    </rPh>
    <phoneticPr fontId="13"/>
  </si>
  <si>
    <t>草野駅</t>
    <rPh sb="0" eb="2">
      <t>クサノ</t>
    </rPh>
    <rPh sb="2" eb="3">
      <t>エキ</t>
    </rPh>
    <phoneticPr fontId="13"/>
  </si>
  <si>
    <t>四ツ倉駅</t>
    <rPh sb="0" eb="1">
      <t>ヨ</t>
    </rPh>
    <rPh sb="2" eb="3">
      <t>クラ</t>
    </rPh>
    <rPh sb="3" eb="4">
      <t>エキ</t>
    </rPh>
    <phoneticPr fontId="13"/>
  </si>
  <si>
    <t>久之浜駅</t>
    <rPh sb="0" eb="3">
      <t>ヒサノハマ</t>
    </rPh>
    <rPh sb="3" eb="4">
      <t>エキ</t>
    </rPh>
    <phoneticPr fontId="13"/>
  </si>
  <si>
    <t>末続駅</t>
    <rPh sb="0" eb="1">
      <t>スエ</t>
    </rPh>
    <rPh sb="1" eb="2">
      <t>ツヅ</t>
    </rPh>
    <rPh sb="2" eb="3">
      <t>エキ</t>
    </rPh>
    <phoneticPr fontId="13"/>
  </si>
  <si>
    <t>赤井駅</t>
    <rPh sb="0" eb="2">
      <t>アカイ</t>
    </rPh>
    <rPh sb="2" eb="3">
      <t>エキ</t>
    </rPh>
    <phoneticPr fontId="13"/>
  </si>
  <si>
    <t>小川郷駅</t>
    <rPh sb="0" eb="2">
      <t>オガワ</t>
    </rPh>
    <rPh sb="2" eb="3">
      <t>キョウ</t>
    </rPh>
    <rPh sb="3" eb="4">
      <t>エキ</t>
    </rPh>
    <phoneticPr fontId="13"/>
  </si>
  <si>
    <t>江田駅</t>
    <rPh sb="0" eb="2">
      <t>エダ</t>
    </rPh>
    <rPh sb="2" eb="3">
      <t>エキ</t>
    </rPh>
    <phoneticPr fontId="13"/>
  </si>
  <si>
    <t>川前駅</t>
    <rPh sb="0" eb="2">
      <t>カワマエ</t>
    </rPh>
    <rPh sb="2" eb="3">
      <t>エキ</t>
    </rPh>
    <phoneticPr fontId="13"/>
  </si>
  <si>
    <t>令和４年度</t>
  </si>
  <si>
    <t xml:space="preserve"> （注）平成18年度から無人駅（末続、赤井、小川郷、江田、川前）については、１日平均乗車人員は公表していない。</t>
    <rPh sb="2" eb="3">
      <t>チュウ</t>
    </rPh>
    <rPh sb="4" eb="6">
      <t>ヘイセイ</t>
    </rPh>
    <rPh sb="8" eb="10">
      <t>ネンド</t>
    </rPh>
    <rPh sb="12" eb="15">
      <t>ムジンエキ</t>
    </rPh>
    <rPh sb="16" eb="17">
      <t>スエ</t>
    </rPh>
    <rPh sb="17" eb="18">
      <t>ツヅ</t>
    </rPh>
    <rPh sb="19" eb="21">
      <t>アカイ</t>
    </rPh>
    <rPh sb="22" eb="24">
      <t>オガワ</t>
    </rPh>
    <rPh sb="24" eb="25">
      <t>ゴウ</t>
    </rPh>
    <rPh sb="26" eb="27">
      <t>エ</t>
    </rPh>
    <rPh sb="27" eb="28">
      <t>タ</t>
    </rPh>
    <rPh sb="29" eb="30">
      <t>カワ</t>
    </rPh>
    <rPh sb="30" eb="31">
      <t>マエ</t>
    </rPh>
    <rPh sb="39" eb="40">
      <t>ヒ</t>
    </rPh>
    <rPh sb="40" eb="42">
      <t>ヘイキン</t>
    </rPh>
    <rPh sb="42" eb="44">
      <t>ジョウシャ</t>
    </rPh>
    <rPh sb="44" eb="46">
      <t>ジンイン</t>
    </rPh>
    <rPh sb="47" eb="49">
      <t>コウヒョウ</t>
    </rPh>
    <phoneticPr fontId="13"/>
  </si>
  <si>
    <t>　資料　東日本旅客鉄道株式会社</t>
    <phoneticPr fontId="13"/>
  </si>
  <si>
    <t>　     また、令和元年度から草野駅、久之浜駅についても公表していない。</t>
    <phoneticPr fontId="13"/>
  </si>
  <si>
    <t>110　福島臨海鉄道各駅の貨物発着数量</t>
    <rPh sb="4" eb="6">
      <t>フクシマ</t>
    </rPh>
    <rPh sb="6" eb="8">
      <t>リンカイ</t>
    </rPh>
    <rPh sb="8" eb="10">
      <t>テツドウ</t>
    </rPh>
    <rPh sb="10" eb="12">
      <t>カクエキ</t>
    </rPh>
    <rPh sb="13" eb="15">
      <t>カモツ</t>
    </rPh>
    <rPh sb="15" eb="17">
      <t>ハッチャク</t>
    </rPh>
    <rPh sb="17" eb="19">
      <t>スウリョウ</t>
    </rPh>
    <phoneticPr fontId="13"/>
  </si>
  <si>
    <t>（単位　ﾄﾝ）</t>
    <rPh sb="1" eb="3">
      <t>タンイ</t>
    </rPh>
    <phoneticPr fontId="13"/>
  </si>
  <si>
    <t>年度・月</t>
    <rPh sb="0" eb="1">
      <t>ネン</t>
    </rPh>
    <rPh sb="1" eb="2">
      <t>ド</t>
    </rPh>
    <rPh sb="3" eb="4">
      <t>ツキ</t>
    </rPh>
    <phoneticPr fontId="13"/>
  </si>
  <si>
    <t>宮下</t>
    <rPh sb="0" eb="1">
      <t>ミヤ</t>
    </rPh>
    <rPh sb="1" eb="2">
      <t>シタ</t>
    </rPh>
    <phoneticPr fontId="13"/>
  </si>
  <si>
    <t>小名浜(車扱)</t>
    <rPh sb="0" eb="1">
      <t>ショウ</t>
    </rPh>
    <rPh sb="1" eb="2">
      <t>ナ</t>
    </rPh>
    <rPh sb="2" eb="3">
      <t>ハマ</t>
    </rPh>
    <rPh sb="4" eb="5">
      <t>クルマ</t>
    </rPh>
    <rPh sb="5" eb="6">
      <t>アツカ</t>
    </rPh>
    <phoneticPr fontId="13"/>
  </si>
  <si>
    <t>小名浜(コンテナ)</t>
    <rPh sb="0" eb="1">
      <t>ショウ</t>
    </rPh>
    <rPh sb="1" eb="2">
      <t>ナ</t>
    </rPh>
    <rPh sb="2" eb="3">
      <t>ハマ</t>
    </rPh>
    <phoneticPr fontId="13"/>
  </si>
  <si>
    <t>発送</t>
    <rPh sb="0" eb="1">
      <t>ハツ</t>
    </rPh>
    <rPh sb="1" eb="2">
      <t>ソウ</t>
    </rPh>
    <phoneticPr fontId="13"/>
  </si>
  <si>
    <t>到着</t>
    <rPh sb="0" eb="1">
      <t>イタル</t>
    </rPh>
    <rPh sb="1" eb="2">
      <t>キ</t>
    </rPh>
    <phoneticPr fontId="13"/>
  </si>
  <si>
    <t>令和２年度</t>
    <rPh sb="0" eb="2">
      <t>レイワ</t>
    </rPh>
    <rPh sb="3" eb="4">
      <t>ネン</t>
    </rPh>
    <rPh sb="4" eb="5">
      <t>ド</t>
    </rPh>
    <phoneticPr fontId="13"/>
  </si>
  <si>
    <t>平成27年1月から移転に伴い営業廃止</t>
    <rPh sb="0" eb="2">
      <t>ヘイセイ</t>
    </rPh>
    <rPh sb="4" eb="5">
      <t>ネン</t>
    </rPh>
    <rPh sb="6" eb="7">
      <t>ガツ</t>
    </rPh>
    <rPh sb="9" eb="11">
      <t>イテン</t>
    </rPh>
    <rPh sb="12" eb="13">
      <t>トモナ</t>
    </rPh>
    <rPh sb="14" eb="16">
      <t>エイギョウ</t>
    </rPh>
    <rPh sb="16" eb="18">
      <t>ハイシ</t>
    </rPh>
    <phoneticPr fontId="13"/>
  </si>
  <si>
    <t>令和６年４月</t>
    <rPh sb="0" eb="2">
      <t>レイワ</t>
    </rPh>
    <rPh sb="3" eb="4">
      <t>ネン</t>
    </rPh>
    <rPh sb="5" eb="6">
      <t>ツキ</t>
    </rPh>
    <phoneticPr fontId="13"/>
  </si>
  <si>
    <t>令和７年１月</t>
    <rPh sb="0" eb="2">
      <t>レイワ</t>
    </rPh>
    <rPh sb="3" eb="4">
      <t>ネン</t>
    </rPh>
    <rPh sb="5" eb="6">
      <t>ガツ</t>
    </rPh>
    <phoneticPr fontId="13"/>
  </si>
  <si>
    <t>コンテナ扱貨物</t>
    <rPh sb="4" eb="5">
      <t>アツカ</t>
    </rPh>
    <rPh sb="5" eb="7">
      <t>カモツ</t>
    </rPh>
    <phoneticPr fontId="13"/>
  </si>
  <si>
    <t>車扱貨物</t>
    <rPh sb="0" eb="1">
      <t>クルマ</t>
    </rPh>
    <rPh sb="1" eb="2">
      <t>アツカ</t>
    </rPh>
    <rPh sb="2" eb="3">
      <t>カ</t>
    </rPh>
    <rPh sb="3" eb="4">
      <t>モノ</t>
    </rPh>
    <phoneticPr fontId="13"/>
  </si>
  <si>
    <t>資料　福島臨海鉄道（株）鉄道部</t>
    <rPh sb="0" eb="2">
      <t>シリョウ</t>
    </rPh>
    <rPh sb="3" eb="5">
      <t>フクシマ</t>
    </rPh>
    <rPh sb="5" eb="7">
      <t>リンカイ</t>
    </rPh>
    <rPh sb="7" eb="9">
      <t>テツドウ</t>
    </rPh>
    <rPh sb="10" eb="11">
      <t>カブ</t>
    </rPh>
    <rPh sb="12" eb="14">
      <t>テツドウ</t>
    </rPh>
    <rPh sb="14" eb="15">
      <t>ブ</t>
    </rPh>
    <phoneticPr fontId="13"/>
  </si>
  <si>
    <t>111　路線バスの輸送状況</t>
    <rPh sb="4" eb="6">
      <t>ロセン</t>
    </rPh>
    <rPh sb="9" eb="11">
      <t>ユソウ</t>
    </rPh>
    <rPh sb="11" eb="13">
      <t>ジョウキョウ</t>
    </rPh>
    <phoneticPr fontId="13"/>
  </si>
  <si>
    <t>年度</t>
    <rPh sb="0" eb="1">
      <t>ネン</t>
    </rPh>
    <rPh sb="1" eb="2">
      <t>ド</t>
    </rPh>
    <phoneticPr fontId="13"/>
  </si>
  <si>
    <t>免許キロ数
（km）</t>
    <rPh sb="0" eb="2">
      <t>メンキョ</t>
    </rPh>
    <rPh sb="4" eb="5">
      <t>スウ</t>
    </rPh>
    <phoneticPr fontId="13"/>
  </si>
  <si>
    <t>停留所数
（箇所）</t>
    <rPh sb="0" eb="1">
      <t>テイ</t>
    </rPh>
    <rPh sb="1" eb="2">
      <t>ドメ</t>
    </rPh>
    <rPh sb="2" eb="3">
      <t>トコロ</t>
    </rPh>
    <rPh sb="3" eb="4">
      <t>スウ</t>
    </rPh>
    <rPh sb="6" eb="8">
      <t>カショ</t>
    </rPh>
    <phoneticPr fontId="13"/>
  </si>
  <si>
    <t>在籍車数
（台）</t>
    <rPh sb="0" eb="1">
      <t>ザイ</t>
    </rPh>
    <rPh sb="1" eb="2">
      <t>セキ</t>
    </rPh>
    <rPh sb="2" eb="3">
      <t>シャ</t>
    </rPh>
    <rPh sb="3" eb="4">
      <t>スウ</t>
    </rPh>
    <rPh sb="6" eb="7">
      <t>ダイ</t>
    </rPh>
    <phoneticPr fontId="13"/>
  </si>
  <si>
    <t>延実働車数
（台）</t>
    <rPh sb="0" eb="1">
      <t>エン</t>
    </rPh>
    <rPh sb="1" eb="3">
      <t>ジツドウ</t>
    </rPh>
    <rPh sb="3" eb="4">
      <t>グルマ</t>
    </rPh>
    <rPh sb="4" eb="5">
      <t>カズ</t>
    </rPh>
    <rPh sb="7" eb="8">
      <t>ダイ</t>
    </rPh>
    <phoneticPr fontId="13"/>
  </si>
  <si>
    <t>運行キロ数
（km）</t>
    <rPh sb="0" eb="2">
      <t>ウンコウ</t>
    </rPh>
    <rPh sb="4" eb="5">
      <t>スウ</t>
    </rPh>
    <phoneticPr fontId="13"/>
  </si>
  <si>
    <t>乗車人員（人）</t>
    <rPh sb="0" eb="1">
      <t>ジョウ</t>
    </rPh>
    <rPh sb="1" eb="2">
      <t>クルマ</t>
    </rPh>
    <rPh sb="2" eb="3">
      <t>ヒト</t>
    </rPh>
    <rPh sb="3" eb="4">
      <t>イン</t>
    </rPh>
    <rPh sb="5" eb="6">
      <t>ヒト</t>
    </rPh>
    <phoneticPr fontId="13"/>
  </si>
  <si>
    <t>輸送収入額（千円）</t>
    <rPh sb="0" eb="1">
      <t>ユ</t>
    </rPh>
    <rPh sb="1" eb="2">
      <t>ソウ</t>
    </rPh>
    <rPh sb="2" eb="3">
      <t>オサム</t>
    </rPh>
    <rPh sb="3" eb="4">
      <t>イリ</t>
    </rPh>
    <rPh sb="4" eb="5">
      <t>ガク</t>
    </rPh>
    <rPh sb="6" eb="8">
      <t>センエン</t>
    </rPh>
    <phoneticPr fontId="13"/>
  </si>
  <si>
    <t>定期外</t>
    <rPh sb="0" eb="1">
      <t>サダム</t>
    </rPh>
    <rPh sb="1" eb="2">
      <t>キ</t>
    </rPh>
    <rPh sb="2" eb="3">
      <t>ガイ</t>
    </rPh>
    <phoneticPr fontId="13"/>
  </si>
  <si>
    <t>令和元年度</t>
  </si>
  <si>
    <t>資料　新常磐交通（株）乗合部</t>
    <phoneticPr fontId="53"/>
  </si>
  <si>
    <t>112　自動車保有台数（各年３月31日現在）</t>
    <rPh sb="4" eb="6">
      <t>ジドウ</t>
    </rPh>
    <rPh sb="6" eb="7">
      <t>シャ</t>
    </rPh>
    <rPh sb="7" eb="9">
      <t>ホユウ</t>
    </rPh>
    <rPh sb="9" eb="11">
      <t>ダイスウ</t>
    </rPh>
    <rPh sb="12" eb="13">
      <t>オノオノ</t>
    </rPh>
    <rPh sb="13" eb="14">
      <t>ネン</t>
    </rPh>
    <rPh sb="15" eb="16">
      <t>ガツ</t>
    </rPh>
    <rPh sb="18" eb="21">
      <t>ニチゲンザイ</t>
    </rPh>
    <phoneticPr fontId="13"/>
  </si>
  <si>
    <t>（1）いわき市</t>
    <rPh sb="6" eb="7">
      <t>シ</t>
    </rPh>
    <phoneticPr fontId="13"/>
  </si>
  <si>
    <t>　(2)　福島県</t>
    <rPh sb="5" eb="7">
      <t>フクシマ</t>
    </rPh>
    <rPh sb="7" eb="8">
      <t>ケン</t>
    </rPh>
    <phoneticPr fontId="13"/>
  </si>
  <si>
    <t>(単位　台)</t>
    <phoneticPr fontId="53"/>
  </si>
  <si>
    <t>(単位　台)</t>
    <rPh sb="1" eb="3">
      <t>タンイ</t>
    </rPh>
    <rPh sb="4" eb="5">
      <t>ダイ</t>
    </rPh>
    <phoneticPr fontId="21"/>
  </si>
  <si>
    <t>車種</t>
    <rPh sb="0" eb="1">
      <t>クルマ</t>
    </rPh>
    <rPh sb="1" eb="2">
      <t>タネ</t>
    </rPh>
    <phoneticPr fontId="13"/>
  </si>
  <si>
    <t>車種</t>
    <rPh sb="0" eb="2">
      <t>シャシュ</t>
    </rPh>
    <phoneticPr fontId="13"/>
  </si>
  <si>
    <t>（令和７年市別内訳）</t>
    <rPh sb="1" eb="3">
      <t>レイワ</t>
    </rPh>
    <rPh sb="4" eb="5">
      <t>ネン</t>
    </rPh>
    <rPh sb="5" eb="6">
      <t>シ</t>
    </rPh>
    <rPh sb="6" eb="7">
      <t>ベツ</t>
    </rPh>
    <rPh sb="7" eb="8">
      <t>ナイ</t>
    </rPh>
    <rPh sb="8" eb="9">
      <t>ヤク</t>
    </rPh>
    <phoneticPr fontId="13"/>
  </si>
  <si>
    <t>福島市</t>
    <rPh sb="0" eb="1">
      <t>フク</t>
    </rPh>
    <rPh sb="1" eb="2">
      <t>シマ</t>
    </rPh>
    <rPh sb="2" eb="3">
      <t>シ</t>
    </rPh>
    <phoneticPr fontId="13"/>
  </si>
  <si>
    <t>会津若松市</t>
    <rPh sb="0" eb="1">
      <t>カイ</t>
    </rPh>
    <rPh sb="1" eb="2">
      <t>ツ</t>
    </rPh>
    <rPh sb="2" eb="3">
      <t>ワカ</t>
    </rPh>
    <rPh sb="3" eb="4">
      <t>マツ</t>
    </rPh>
    <rPh sb="4" eb="5">
      <t>シ</t>
    </rPh>
    <phoneticPr fontId="13"/>
  </si>
  <si>
    <t>郡山市</t>
    <rPh sb="0" eb="1">
      <t>グン</t>
    </rPh>
    <rPh sb="1" eb="2">
      <t>ヤマ</t>
    </rPh>
    <rPh sb="2" eb="3">
      <t>シ</t>
    </rPh>
    <phoneticPr fontId="13"/>
  </si>
  <si>
    <t>白河市</t>
    <rPh sb="0" eb="1">
      <t>シロ</t>
    </rPh>
    <rPh sb="1" eb="2">
      <t>カワ</t>
    </rPh>
    <rPh sb="2" eb="3">
      <t>シ</t>
    </rPh>
    <phoneticPr fontId="13"/>
  </si>
  <si>
    <t>南相馬市</t>
    <rPh sb="0" eb="1">
      <t>ミナミ</t>
    </rPh>
    <rPh sb="1" eb="2">
      <t>ソウ</t>
    </rPh>
    <rPh sb="2" eb="3">
      <t>ウマ</t>
    </rPh>
    <rPh sb="3" eb="4">
      <t>シ</t>
    </rPh>
    <phoneticPr fontId="13"/>
  </si>
  <si>
    <t>須賀川市</t>
    <rPh sb="0" eb="1">
      <t>ス</t>
    </rPh>
    <rPh sb="1" eb="2">
      <t>ガ</t>
    </rPh>
    <rPh sb="2" eb="3">
      <t>カワ</t>
    </rPh>
    <rPh sb="3" eb="4">
      <t>シ</t>
    </rPh>
    <phoneticPr fontId="13"/>
  </si>
  <si>
    <t>相馬市</t>
    <rPh sb="0" eb="1">
      <t>ソウ</t>
    </rPh>
    <rPh sb="1" eb="2">
      <t>ウマ</t>
    </rPh>
    <rPh sb="2" eb="3">
      <t>シ</t>
    </rPh>
    <phoneticPr fontId="13"/>
  </si>
  <si>
    <t>喜多方市</t>
    <rPh sb="0" eb="1">
      <t>ヨシ</t>
    </rPh>
    <rPh sb="1" eb="2">
      <t>タ</t>
    </rPh>
    <rPh sb="2" eb="3">
      <t>カタ</t>
    </rPh>
    <rPh sb="3" eb="4">
      <t>シ</t>
    </rPh>
    <phoneticPr fontId="13"/>
  </si>
  <si>
    <t>二本松市</t>
    <rPh sb="0" eb="1">
      <t>ニ</t>
    </rPh>
    <rPh sb="1" eb="2">
      <t>ホン</t>
    </rPh>
    <rPh sb="2" eb="3">
      <t>マツ</t>
    </rPh>
    <rPh sb="3" eb="4">
      <t>シ</t>
    </rPh>
    <phoneticPr fontId="13"/>
  </si>
  <si>
    <t>田村市</t>
    <rPh sb="0" eb="1">
      <t>タ</t>
    </rPh>
    <rPh sb="1" eb="2">
      <t>ムラ</t>
    </rPh>
    <rPh sb="2" eb="3">
      <t>シ</t>
    </rPh>
    <phoneticPr fontId="13"/>
  </si>
  <si>
    <t>伊達市</t>
    <rPh sb="0" eb="1">
      <t>イ</t>
    </rPh>
    <rPh sb="1" eb="2">
      <t>タチ</t>
    </rPh>
    <rPh sb="2" eb="3">
      <t>シ</t>
    </rPh>
    <phoneticPr fontId="13"/>
  </si>
  <si>
    <t>本宮市</t>
    <rPh sb="0" eb="1">
      <t>ホン</t>
    </rPh>
    <rPh sb="1" eb="2">
      <t>ミヤ</t>
    </rPh>
    <rPh sb="2" eb="3">
      <t>シ</t>
    </rPh>
    <phoneticPr fontId="13"/>
  </si>
  <si>
    <t>町村部計</t>
    <rPh sb="0" eb="1">
      <t>マチ</t>
    </rPh>
    <rPh sb="1" eb="2">
      <t>ムラ</t>
    </rPh>
    <rPh sb="2" eb="3">
      <t>ブ</t>
    </rPh>
    <rPh sb="3" eb="4">
      <t>ケイ</t>
    </rPh>
    <phoneticPr fontId="13"/>
  </si>
  <si>
    <t>貨物車</t>
    <rPh sb="0" eb="1">
      <t>カ</t>
    </rPh>
    <rPh sb="1" eb="2">
      <t>モノ</t>
    </rPh>
    <rPh sb="2" eb="3">
      <t>シャ</t>
    </rPh>
    <phoneticPr fontId="13"/>
  </si>
  <si>
    <t>自</t>
    <rPh sb="0" eb="1">
      <t>ジ</t>
    </rPh>
    <phoneticPr fontId="13"/>
  </si>
  <si>
    <t>小型</t>
    <rPh sb="0" eb="1">
      <t>ショウ</t>
    </rPh>
    <rPh sb="1" eb="2">
      <t>カタ</t>
    </rPh>
    <phoneticPr fontId="13"/>
  </si>
  <si>
    <t>営</t>
    <rPh sb="0" eb="1">
      <t>エイ</t>
    </rPh>
    <phoneticPr fontId="13"/>
  </si>
  <si>
    <t>被牽引</t>
    <rPh sb="0" eb="1">
      <t>ヒ</t>
    </rPh>
    <rPh sb="1" eb="3">
      <t>ケンイン</t>
    </rPh>
    <phoneticPr fontId="13"/>
  </si>
  <si>
    <t>乗合車</t>
    <rPh sb="0" eb="1">
      <t>ジョウ</t>
    </rPh>
    <rPh sb="1" eb="2">
      <t>ゴウ</t>
    </rPh>
    <rPh sb="2" eb="3">
      <t>シャ</t>
    </rPh>
    <phoneticPr fontId="13"/>
  </si>
  <si>
    <t>乗用車</t>
    <rPh sb="0" eb="1">
      <t>ジョウ</t>
    </rPh>
    <rPh sb="1" eb="2">
      <t>ヨウ</t>
    </rPh>
    <rPh sb="2" eb="3">
      <t>シャ</t>
    </rPh>
    <phoneticPr fontId="13"/>
  </si>
  <si>
    <t>特種用途車</t>
    <rPh sb="1" eb="2">
      <t>タネ</t>
    </rPh>
    <phoneticPr fontId="13"/>
  </si>
  <si>
    <t>大型特殊車</t>
    <rPh sb="0" eb="1">
      <t>ダイ</t>
    </rPh>
    <rPh sb="1" eb="2">
      <t>カタ</t>
    </rPh>
    <phoneticPr fontId="13"/>
  </si>
  <si>
    <t>登録車両合計</t>
    <rPh sb="0" eb="2">
      <t>トウロク</t>
    </rPh>
    <rPh sb="2" eb="4">
      <t>シャリョウ</t>
    </rPh>
    <phoneticPr fontId="13"/>
  </si>
  <si>
    <t>小型二輪車</t>
    <rPh sb="0" eb="1">
      <t>ショウ</t>
    </rPh>
    <rPh sb="1" eb="2">
      <t>カタ</t>
    </rPh>
    <phoneticPr fontId="13"/>
  </si>
  <si>
    <t>検査車両合計</t>
    <rPh sb="0" eb="2">
      <t>ケンサ</t>
    </rPh>
    <rPh sb="2" eb="4">
      <t>シャリョウ</t>
    </rPh>
    <phoneticPr fontId="13"/>
  </si>
  <si>
    <t>軽自動車</t>
    <rPh sb="0" eb="1">
      <t>カル</t>
    </rPh>
    <rPh sb="1" eb="2">
      <t>ジ</t>
    </rPh>
    <rPh sb="2" eb="3">
      <t>ドウ</t>
    </rPh>
    <rPh sb="3" eb="4">
      <t>シャ</t>
    </rPh>
    <phoneticPr fontId="13"/>
  </si>
  <si>
    <t>四輪</t>
    <rPh sb="0" eb="1">
      <t>４</t>
    </rPh>
    <rPh sb="1" eb="2">
      <t>ワ</t>
    </rPh>
    <phoneticPr fontId="13"/>
  </si>
  <si>
    <t>三輪</t>
    <rPh sb="0" eb="1">
      <t>サン</t>
    </rPh>
    <rPh sb="1" eb="2">
      <t>ワ</t>
    </rPh>
    <phoneticPr fontId="13"/>
  </si>
  <si>
    <t>二輪</t>
    <rPh sb="0" eb="1">
      <t>ニ</t>
    </rPh>
    <rPh sb="1" eb="2">
      <t>ワ</t>
    </rPh>
    <phoneticPr fontId="13"/>
  </si>
  <si>
    <t>資料　東北運輸局福島運輸支局</t>
    <rPh sb="0" eb="2">
      <t>シリョウ</t>
    </rPh>
    <rPh sb="3" eb="5">
      <t>トウホク</t>
    </rPh>
    <rPh sb="5" eb="7">
      <t>ウンユ</t>
    </rPh>
    <rPh sb="7" eb="8">
      <t>キョク</t>
    </rPh>
    <rPh sb="8" eb="10">
      <t>フクシマ</t>
    </rPh>
    <rPh sb="10" eb="12">
      <t>ウンユ</t>
    </rPh>
    <rPh sb="12" eb="14">
      <t>シキョク</t>
    </rPh>
    <phoneticPr fontId="21"/>
  </si>
  <si>
    <t>特種
用途車</t>
    <rPh sb="0" eb="1">
      <t>トク</t>
    </rPh>
    <rPh sb="1" eb="2">
      <t>タネ</t>
    </rPh>
    <rPh sb="3" eb="5">
      <t>ヨウト</t>
    </rPh>
    <rPh sb="5" eb="6">
      <t>シャ</t>
    </rPh>
    <phoneticPr fontId="13"/>
  </si>
  <si>
    <t>大型特殊計</t>
    <rPh sb="0" eb="1">
      <t>ダイ</t>
    </rPh>
    <rPh sb="1" eb="2">
      <t>カタ</t>
    </rPh>
    <rPh sb="2" eb="4">
      <t>トクシュ</t>
    </rPh>
    <rPh sb="4" eb="5">
      <t>ケイ</t>
    </rPh>
    <phoneticPr fontId="13"/>
  </si>
  <si>
    <t>登録車両合計</t>
    <rPh sb="0" eb="2">
      <t>トウロク</t>
    </rPh>
    <rPh sb="2" eb="4">
      <t>シャリョウ</t>
    </rPh>
    <rPh sb="4" eb="6">
      <t>ゴウケイ</t>
    </rPh>
    <phoneticPr fontId="13"/>
  </si>
  <si>
    <t>小型二輪車</t>
    <rPh sb="0" eb="2">
      <t>コガタ</t>
    </rPh>
    <rPh sb="2" eb="4">
      <t>ニリン</t>
    </rPh>
    <rPh sb="4" eb="5">
      <t>シャ</t>
    </rPh>
    <phoneticPr fontId="13"/>
  </si>
  <si>
    <t>検査車両合計</t>
    <rPh sb="0" eb="2">
      <t>ケンサ</t>
    </rPh>
    <rPh sb="2" eb="4">
      <t>シャリョウ</t>
    </rPh>
    <rPh sb="4" eb="6">
      <t>ゴウケイ</t>
    </rPh>
    <phoneticPr fontId="13"/>
  </si>
  <si>
    <t>乗</t>
    <rPh sb="0" eb="1">
      <t>ノ</t>
    </rPh>
    <phoneticPr fontId="13"/>
  </si>
  <si>
    <t>貨</t>
    <rPh sb="0" eb="1">
      <t>カ</t>
    </rPh>
    <phoneticPr fontId="13"/>
  </si>
  <si>
    <t>三輪</t>
    <rPh sb="0" eb="2">
      <t>サンリン</t>
    </rPh>
    <phoneticPr fontId="13"/>
  </si>
  <si>
    <t>二輪</t>
    <rPh sb="0" eb="2">
      <t>ニリン</t>
    </rPh>
    <phoneticPr fontId="13"/>
  </si>
  <si>
    <t>(注)　・特種用途の小型車は普通車に含む。</t>
    <rPh sb="1" eb="2">
      <t>チュウ</t>
    </rPh>
    <rPh sb="5" eb="7">
      <t>トクシュ</t>
    </rPh>
    <rPh sb="7" eb="9">
      <t>ヨウト</t>
    </rPh>
    <rPh sb="10" eb="12">
      <t>コガタ</t>
    </rPh>
    <rPh sb="12" eb="13">
      <t>シャ</t>
    </rPh>
    <rPh sb="14" eb="17">
      <t>フツウシャ</t>
    </rPh>
    <rPh sb="18" eb="19">
      <t>フク</t>
    </rPh>
    <phoneticPr fontId="13"/>
  </si>
  <si>
    <t>　　　・「自」は自家用、「営」は営業用を指す。</t>
    <rPh sb="5" eb="6">
      <t>ジ</t>
    </rPh>
    <rPh sb="8" eb="10">
      <t>ジカ</t>
    </rPh>
    <rPh sb="10" eb="11">
      <t>ヨウ</t>
    </rPh>
    <rPh sb="13" eb="14">
      <t>エイ</t>
    </rPh>
    <rPh sb="16" eb="18">
      <t>エイギョウ</t>
    </rPh>
    <rPh sb="18" eb="19">
      <t>ヨウ</t>
    </rPh>
    <rPh sb="20" eb="21">
      <t>サ</t>
    </rPh>
    <phoneticPr fontId="13"/>
  </si>
  <si>
    <t>　　　・令和２年より軽自動車（二輪）は集計を行わなくなった。</t>
    <rPh sb="4" eb="6">
      <t>レイワ</t>
    </rPh>
    <rPh sb="7" eb="8">
      <t>ネン</t>
    </rPh>
    <rPh sb="10" eb="14">
      <t>ケイジドウシャ</t>
    </rPh>
    <rPh sb="15" eb="17">
      <t>ニリン</t>
    </rPh>
    <rPh sb="19" eb="21">
      <t>シュウケイ</t>
    </rPh>
    <rPh sb="22" eb="23">
      <t>オコナ</t>
    </rPh>
    <phoneticPr fontId="13"/>
  </si>
  <si>
    <t>資料　東北運輸局福島運輸支局いわき自動車検査登録事務所</t>
    <phoneticPr fontId="53"/>
  </si>
  <si>
    <t>113 常磐・磐越自動車道いわき市内インターチェンジ(I.C)出入交通量</t>
    <rPh sb="4" eb="6">
      <t>ジョウバン</t>
    </rPh>
    <rPh sb="7" eb="9">
      <t>バンエツ</t>
    </rPh>
    <rPh sb="9" eb="11">
      <t>ジドウ</t>
    </rPh>
    <rPh sb="11" eb="12">
      <t>シャ</t>
    </rPh>
    <rPh sb="12" eb="13">
      <t>ミチ</t>
    </rPh>
    <rPh sb="16" eb="18">
      <t>シナイ</t>
    </rPh>
    <rPh sb="31" eb="33">
      <t>デイ</t>
    </rPh>
    <rPh sb="33" eb="35">
      <t>コウツウ</t>
    </rPh>
    <rPh sb="35" eb="36">
      <t>リョウ</t>
    </rPh>
    <phoneticPr fontId="13"/>
  </si>
  <si>
    <t>（単位　台）</t>
    <rPh sb="1" eb="3">
      <t>タンイ</t>
    </rPh>
    <rPh sb="4" eb="5">
      <t>ダイ</t>
    </rPh>
    <phoneticPr fontId="13"/>
  </si>
  <si>
    <t>年度</t>
    <rPh sb="0" eb="1">
      <t>トシ</t>
    </rPh>
    <rPh sb="1" eb="2">
      <t>ド</t>
    </rPh>
    <phoneticPr fontId="13"/>
  </si>
  <si>
    <t>いわき勿来I.C</t>
    <rPh sb="3" eb="5">
      <t>ナコソ</t>
    </rPh>
    <phoneticPr fontId="13"/>
  </si>
  <si>
    <t>いわき湯本I.C</t>
    <rPh sb="3" eb="5">
      <t>ユモト</t>
    </rPh>
    <phoneticPr fontId="13"/>
  </si>
  <si>
    <t>いわき中央I.C</t>
    <rPh sb="3" eb="5">
      <t>チュウオウ</t>
    </rPh>
    <phoneticPr fontId="13"/>
  </si>
  <si>
    <t>いわき四倉I.C</t>
    <rPh sb="3" eb="4">
      <t>ヨ</t>
    </rPh>
    <rPh sb="4" eb="5">
      <t>クラ</t>
    </rPh>
    <phoneticPr fontId="13"/>
  </si>
  <si>
    <t>いわき三和I.C</t>
    <phoneticPr fontId="13"/>
  </si>
  <si>
    <t>I.C合計</t>
    <rPh sb="3" eb="5">
      <t>ゴウケイ</t>
    </rPh>
    <phoneticPr fontId="13"/>
  </si>
  <si>
    <t>日平均</t>
    <rPh sb="0" eb="1">
      <t>ヒ</t>
    </rPh>
    <rPh sb="1" eb="3">
      <t>ヘイキン</t>
    </rPh>
    <phoneticPr fontId="13"/>
  </si>
  <si>
    <t>令和４年度</t>
    <rPh sb="0" eb="2">
      <t>レイワ</t>
    </rPh>
    <rPh sb="3" eb="5">
      <t>ネンド</t>
    </rPh>
    <rPh sb="4" eb="5">
      <t>ド</t>
    </rPh>
    <phoneticPr fontId="3"/>
  </si>
  <si>
    <t>資料　東日本高速道路株式会社東北支社 いわき管理事務所</t>
    <phoneticPr fontId="53"/>
  </si>
  <si>
    <t>114　旅券（パスポート）交付状況</t>
    <rPh sb="4" eb="6">
      <t>リョケン</t>
    </rPh>
    <rPh sb="13" eb="15">
      <t>コウフ</t>
    </rPh>
    <rPh sb="15" eb="17">
      <t>ジョウキョウ</t>
    </rPh>
    <phoneticPr fontId="13"/>
  </si>
  <si>
    <t>（単位　通）</t>
    <rPh sb="1" eb="3">
      <t>タンイ</t>
    </rPh>
    <rPh sb="4" eb="5">
      <t>ツウ</t>
    </rPh>
    <phoneticPr fontId="13"/>
  </si>
  <si>
    <t>旅券交付数</t>
    <rPh sb="0" eb="1">
      <t>タビ</t>
    </rPh>
    <rPh sb="1" eb="2">
      <t>ケン</t>
    </rPh>
    <phoneticPr fontId="13"/>
  </si>
  <si>
    <t>対前年比</t>
    <rPh sb="0" eb="1">
      <t>タイ</t>
    </rPh>
    <rPh sb="1" eb="3">
      <t>ゼンネン</t>
    </rPh>
    <rPh sb="3" eb="4">
      <t>ヒ</t>
    </rPh>
    <phoneticPr fontId="13"/>
  </si>
  <si>
    <t>福島県</t>
    <rPh sb="0" eb="1">
      <t>フク</t>
    </rPh>
    <rPh sb="1" eb="2">
      <t>シマ</t>
    </rPh>
    <rPh sb="2" eb="3">
      <t>ケン</t>
    </rPh>
    <phoneticPr fontId="13"/>
  </si>
  <si>
    <t>資料　福島県いわき地方振興局 県民部</t>
    <phoneticPr fontId="53"/>
  </si>
  <si>
    <t>115　運転免許</t>
    <rPh sb="4" eb="6">
      <t>ウンテン</t>
    </rPh>
    <rPh sb="6" eb="8">
      <t>メンキョ</t>
    </rPh>
    <phoneticPr fontId="13"/>
  </si>
  <si>
    <t>　（1）保有者数（令和６年10月末日現在）</t>
    <rPh sb="4" eb="7">
      <t>ホユウシャ</t>
    </rPh>
    <rPh sb="7" eb="8">
      <t>スウ</t>
    </rPh>
    <phoneticPr fontId="13"/>
  </si>
  <si>
    <t>16歳以上20歳未満</t>
    <rPh sb="2" eb="3">
      <t>サイ</t>
    </rPh>
    <rPh sb="3" eb="5">
      <t>イジョウ</t>
    </rPh>
    <rPh sb="7" eb="8">
      <t>サイ</t>
    </rPh>
    <rPh sb="8" eb="10">
      <t>ミマン</t>
    </rPh>
    <phoneticPr fontId="13"/>
  </si>
  <si>
    <t>20歳以上30歳未満</t>
    <rPh sb="2" eb="3">
      <t>サイ</t>
    </rPh>
    <rPh sb="3" eb="5">
      <t>イジョウ</t>
    </rPh>
    <rPh sb="7" eb="8">
      <t>サイ</t>
    </rPh>
    <rPh sb="8" eb="10">
      <t>ミマン</t>
    </rPh>
    <phoneticPr fontId="13"/>
  </si>
  <si>
    <t>30歳以上40歳未満</t>
    <rPh sb="2" eb="3">
      <t>サイ</t>
    </rPh>
    <rPh sb="3" eb="5">
      <t>イジョウ</t>
    </rPh>
    <rPh sb="7" eb="8">
      <t>サイ</t>
    </rPh>
    <rPh sb="8" eb="10">
      <t>ミマン</t>
    </rPh>
    <phoneticPr fontId="13"/>
  </si>
  <si>
    <t>40歳以上60歳未満</t>
    <rPh sb="2" eb="3">
      <t>サイ</t>
    </rPh>
    <rPh sb="3" eb="5">
      <t>イジョウ</t>
    </rPh>
    <rPh sb="7" eb="8">
      <t>サイ</t>
    </rPh>
    <rPh sb="8" eb="10">
      <t>ミマン</t>
    </rPh>
    <phoneticPr fontId="13"/>
  </si>
  <si>
    <t>60歳以上</t>
    <rPh sb="2" eb="3">
      <t>サイ</t>
    </rPh>
    <rPh sb="3" eb="4">
      <t>イ</t>
    </rPh>
    <rPh sb="4" eb="5">
      <t>カミ</t>
    </rPh>
    <phoneticPr fontId="13"/>
  </si>
  <si>
    <t>資料　「福島県交通白書」（生活安全課）</t>
    <phoneticPr fontId="53"/>
  </si>
  <si>
    <t>　（2）返納者数（令和６年１月～12月）</t>
    <rPh sb="4" eb="6">
      <t>ヘンノウ</t>
    </rPh>
    <rPh sb="6" eb="7">
      <t>シャ</t>
    </rPh>
    <rPh sb="7" eb="8">
      <t>スウ</t>
    </rPh>
    <rPh sb="9" eb="11">
      <t>レイワ</t>
    </rPh>
    <rPh sb="12" eb="13">
      <t>ネン</t>
    </rPh>
    <rPh sb="14" eb="15">
      <t>ガツ</t>
    </rPh>
    <rPh sb="18" eb="19">
      <t>ガツ</t>
    </rPh>
    <phoneticPr fontId="13"/>
  </si>
  <si>
    <t>区分</t>
    <rPh sb="0" eb="2">
      <t>クブン</t>
    </rPh>
    <phoneticPr fontId="13"/>
  </si>
  <si>
    <t>65歳未満</t>
    <rPh sb="2" eb="3">
      <t>サイ</t>
    </rPh>
    <rPh sb="3" eb="5">
      <t>ミマン</t>
    </rPh>
    <phoneticPr fontId="13"/>
  </si>
  <si>
    <t>65歳以上
75歳未満</t>
    <rPh sb="2" eb="3">
      <t>サイ</t>
    </rPh>
    <rPh sb="3" eb="5">
      <t>イジョウ</t>
    </rPh>
    <rPh sb="8" eb="9">
      <t>サイ</t>
    </rPh>
    <rPh sb="9" eb="11">
      <t>ミマン</t>
    </rPh>
    <phoneticPr fontId="13"/>
  </si>
  <si>
    <t>福島県</t>
    <rPh sb="0" eb="3">
      <t>フクシマケン</t>
    </rPh>
    <phoneticPr fontId="13"/>
  </si>
  <si>
    <t>資料　いわき中央警察署</t>
    <phoneticPr fontId="53"/>
  </si>
  <si>
    <t>116 小名浜港の船種別入港船舶隻数</t>
    <rPh sb="4" eb="6">
      <t>オナ</t>
    </rPh>
    <rPh sb="6" eb="7">
      <t>ハマ</t>
    </rPh>
    <rPh sb="7" eb="8">
      <t>ミナト</t>
    </rPh>
    <rPh sb="9" eb="10">
      <t>フネ</t>
    </rPh>
    <rPh sb="10" eb="12">
      <t>シュベツ</t>
    </rPh>
    <rPh sb="12" eb="14">
      <t>ニュウコウ</t>
    </rPh>
    <rPh sb="14" eb="16">
      <t>センパク</t>
    </rPh>
    <rPh sb="16" eb="18">
      <t>セキスウ</t>
    </rPh>
    <phoneticPr fontId="13"/>
  </si>
  <si>
    <t>（単位　隻、トン）</t>
  </si>
  <si>
    <t>年・月</t>
    <rPh sb="0" eb="1">
      <t>ネン</t>
    </rPh>
    <rPh sb="2" eb="3">
      <t>ツキ</t>
    </rPh>
    <phoneticPr fontId="13"/>
  </si>
  <si>
    <t>商船（外航）</t>
    <rPh sb="0" eb="1">
      <t>ショウ</t>
    </rPh>
    <rPh sb="1" eb="2">
      <t>フネ</t>
    </rPh>
    <rPh sb="3" eb="5">
      <t>ガイコウ</t>
    </rPh>
    <phoneticPr fontId="13"/>
  </si>
  <si>
    <t>商船（内航）</t>
    <rPh sb="0" eb="1">
      <t>ショウ</t>
    </rPh>
    <rPh sb="1" eb="2">
      <t>セン</t>
    </rPh>
    <phoneticPr fontId="13"/>
  </si>
  <si>
    <t>漁船（内航）</t>
    <rPh sb="0" eb="1">
      <t>ギョ</t>
    </rPh>
    <rPh sb="1" eb="2">
      <t>フネ</t>
    </rPh>
    <rPh sb="3" eb="5">
      <t>ナイコウ</t>
    </rPh>
    <phoneticPr fontId="13"/>
  </si>
  <si>
    <t>避難船（内航）</t>
    <rPh sb="0" eb="1">
      <t>ヒ</t>
    </rPh>
    <rPh sb="1" eb="2">
      <t>ナン</t>
    </rPh>
    <rPh sb="2" eb="3">
      <t>フネ</t>
    </rPh>
    <rPh sb="4" eb="5">
      <t>ナイ</t>
    </rPh>
    <rPh sb="5" eb="6">
      <t>ワタル</t>
    </rPh>
    <phoneticPr fontId="13"/>
  </si>
  <si>
    <t>その他の船舶（内航）</t>
    <rPh sb="2" eb="3">
      <t>タ</t>
    </rPh>
    <rPh sb="4" eb="6">
      <t>センパク</t>
    </rPh>
    <rPh sb="7" eb="8">
      <t>ナイ</t>
    </rPh>
    <rPh sb="8" eb="9">
      <t>ワタル</t>
    </rPh>
    <phoneticPr fontId="13"/>
  </si>
  <si>
    <t>隻数</t>
    <rPh sb="0" eb="1">
      <t>セキ</t>
    </rPh>
    <rPh sb="1" eb="2">
      <t>カズ</t>
    </rPh>
    <phoneticPr fontId="13"/>
  </si>
  <si>
    <t>総トン数</t>
    <rPh sb="0" eb="1">
      <t>ソウ</t>
    </rPh>
    <rPh sb="3" eb="4">
      <t>スウ</t>
    </rPh>
    <phoneticPr fontId="13"/>
  </si>
  <si>
    <t>令和６年１月</t>
    <rPh sb="0" eb="2">
      <t>レイワ</t>
    </rPh>
    <rPh sb="3" eb="4">
      <t>ネン</t>
    </rPh>
    <rPh sb="5" eb="6">
      <t>ガツ</t>
    </rPh>
    <phoneticPr fontId="13"/>
  </si>
  <si>
    <t>２</t>
    <phoneticPr fontId="53"/>
  </si>
  <si>
    <t>３</t>
    <phoneticPr fontId="53"/>
  </si>
  <si>
    <t>８</t>
    <phoneticPr fontId="53"/>
  </si>
  <si>
    <t>９</t>
    <phoneticPr fontId="53"/>
  </si>
  <si>
    <t>資料　「小名浜港統計年報」福島県小名浜港湾建設事務所</t>
    <phoneticPr fontId="53"/>
  </si>
  <si>
    <t>117　小名浜港のトン数別入港船舶隻数（商船）</t>
    <rPh sb="4" eb="6">
      <t>オナ</t>
    </rPh>
    <rPh sb="6" eb="7">
      <t>ハマ</t>
    </rPh>
    <rPh sb="7" eb="8">
      <t>ミナト</t>
    </rPh>
    <rPh sb="11" eb="12">
      <t>スウ</t>
    </rPh>
    <rPh sb="12" eb="13">
      <t>ベツ</t>
    </rPh>
    <rPh sb="13" eb="15">
      <t>ニュウコウ</t>
    </rPh>
    <rPh sb="15" eb="17">
      <t>センパク</t>
    </rPh>
    <rPh sb="17" eb="19">
      <t>セキスウ</t>
    </rPh>
    <rPh sb="20" eb="22">
      <t>ショウセン</t>
    </rPh>
    <phoneticPr fontId="13"/>
  </si>
  <si>
    <t>5～500トン未満</t>
    <rPh sb="7" eb="9">
      <t>ミマン</t>
    </rPh>
    <phoneticPr fontId="13"/>
  </si>
  <si>
    <t>500～1,000トン未満</t>
    <rPh sb="11" eb="13">
      <t>ミマン</t>
    </rPh>
    <phoneticPr fontId="13"/>
  </si>
  <si>
    <t>1,000～3,000トン未満</t>
    <phoneticPr fontId="13"/>
  </si>
  <si>
    <t>3,000～6,000トン未満</t>
    <rPh sb="13" eb="15">
      <t>ミマン</t>
    </rPh>
    <phoneticPr fontId="13"/>
  </si>
  <si>
    <t>6,000～10,000トン未満</t>
    <rPh sb="14" eb="16">
      <t>ミマン</t>
    </rPh>
    <phoneticPr fontId="13"/>
  </si>
  <si>
    <t>10,000～20,000トン未満</t>
    <rPh sb="15" eb="17">
      <t>ミマン</t>
    </rPh>
    <phoneticPr fontId="13"/>
  </si>
  <si>
    <t>20,000～30,000トン未満</t>
    <rPh sb="15" eb="17">
      <t>ミマン</t>
    </rPh>
    <phoneticPr fontId="13"/>
  </si>
  <si>
    <t>30,000トン以上</t>
    <rPh sb="8" eb="10">
      <t>イジョウ</t>
    </rPh>
    <phoneticPr fontId="13"/>
  </si>
  <si>
    <t>隻数</t>
    <rPh sb="0" eb="1">
      <t>ヒトツ</t>
    </rPh>
    <rPh sb="1" eb="2">
      <t>スウ</t>
    </rPh>
    <phoneticPr fontId="13"/>
  </si>
  <si>
    <t>隻数</t>
    <rPh sb="0" eb="1">
      <t>セキ</t>
    </rPh>
    <rPh sb="1" eb="2">
      <t>スウ</t>
    </rPh>
    <phoneticPr fontId="13"/>
  </si>
  <si>
    <t>118　小名浜港の主要国籍別入港外航船舶隻数</t>
    <rPh sb="4" eb="6">
      <t>オナ</t>
    </rPh>
    <rPh sb="6" eb="7">
      <t>ハマ</t>
    </rPh>
    <rPh sb="7" eb="8">
      <t>ミナト</t>
    </rPh>
    <rPh sb="9" eb="11">
      <t>シュヨウ</t>
    </rPh>
    <rPh sb="11" eb="13">
      <t>コクセキ</t>
    </rPh>
    <rPh sb="13" eb="14">
      <t>ベツ</t>
    </rPh>
    <rPh sb="14" eb="16">
      <t>ニュウコウ</t>
    </rPh>
    <rPh sb="16" eb="18">
      <t>ガイコウ</t>
    </rPh>
    <rPh sb="18" eb="20">
      <t>センパク</t>
    </rPh>
    <rPh sb="20" eb="21">
      <t>セキ</t>
    </rPh>
    <rPh sb="21" eb="22">
      <t>スウ</t>
    </rPh>
    <phoneticPr fontId="13"/>
  </si>
  <si>
    <t>（単位　隻、トン）</t>
    <rPh sb="1" eb="3">
      <t>タンイ</t>
    </rPh>
    <rPh sb="4" eb="5">
      <t>セキ</t>
    </rPh>
    <phoneticPr fontId="13"/>
  </si>
  <si>
    <t>日本</t>
    <rPh sb="0" eb="1">
      <t>ヒ</t>
    </rPh>
    <rPh sb="1" eb="2">
      <t>ホン</t>
    </rPh>
    <phoneticPr fontId="13"/>
  </si>
  <si>
    <t>パナマ</t>
  </si>
  <si>
    <t>韓国</t>
    <rPh sb="0" eb="1">
      <t>カン</t>
    </rPh>
    <rPh sb="1" eb="2">
      <t>クニ</t>
    </rPh>
    <phoneticPr fontId="13"/>
  </si>
  <si>
    <t>カンボジア</t>
  </si>
  <si>
    <t>ベリーズ</t>
  </si>
  <si>
    <t>ロシア</t>
  </si>
  <si>
    <t>中国</t>
    <rPh sb="0" eb="1">
      <t>ナカ</t>
    </rPh>
    <rPh sb="1" eb="2">
      <t>クニ</t>
    </rPh>
    <phoneticPr fontId="13"/>
  </si>
  <si>
    <t>リベリア</t>
  </si>
  <si>
    <t>香港</t>
    <rPh sb="0" eb="1">
      <t>カオリ</t>
    </rPh>
    <rPh sb="1" eb="2">
      <t>ミナト</t>
    </rPh>
    <phoneticPr fontId="13"/>
  </si>
  <si>
    <t>シンガポール</t>
    <phoneticPr fontId="13"/>
  </si>
  <si>
    <t>マルタ</t>
  </si>
  <si>
    <t>フィリピン</t>
  </si>
  <si>
    <t>キプロス</t>
  </si>
  <si>
    <t>ノルウェー</t>
  </si>
  <si>
    <t>バハマ</t>
  </si>
  <si>
    <t>ミャンマー</t>
  </si>
  <si>
    <t>ベトナム</t>
  </si>
  <si>
    <t>バヌアツ</t>
  </si>
  <si>
    <t>セントビンセント</t>
    <phoneticPr fontId="13"/>
  </si>
  <si>
    <t>マレーシア</t>
  </si>
  <si>
    <t>イギリス</t>
  </si>
  <si>
    <t>オランダ</t>
  </si>
  <si>
    <t>ギリシア</t>
  </si>
  <si>
    <t>マーシャル諸島</t>
    <rPh sb="5" eb="7">
      <t>ショトウ</t>
    </rPh>
    <phoneticPr fontId="13"/>
  </si>
  <si>
    <t>隻数</t>
    <rPh sb="0" eb="2">
      <t>セキスウ</t>
    </rPh>
    <phoneticPr fontId="13"/>
  </si>
  <si>
    <t xml:space="preserve">     資料「小名浜港統計年報」福島県小名浜港湾建設事務所</t>
    <rPh sb="5" eb="7">
      <t>シリョウ</t>
    </rPh>
    <rPh sb="8" eb="10">
      <t>オナ</t>
    </rPh>
    <rPh sb="10" eb="11">
      <t>ハマ</t>
    </rPh>
    <rPh sb="11" eb="12">
      <t>ミナト</t>
    </rPh>
    <rPh sb="12" eb="14">
      <t>トウケイ</t>
    </rPh>
    <rPh sb="14" eb="16">
      <t>ネンポウ</t>
    </rPh>
    <rPh sb="17" eb="19">
      <t>フクシマ</t>
    </rPh>
    <rPh sb="19" eb="20">
      <t>ケン</t>
    </rPh>
    <rPh sb="20" eb="22">
      <t>オナ</t>
    </rPh>
    <rPh sb="22" eb="23">
      <t>ハマ</t>
    </rPh>
    <rPh sb="23" eb="25">
      <t>コウワン</t>
    </rPh>
    <rPh sb="25" eb="27">
      <t>ケンセツ</t>
    </rPh>
    <rPh sb="27" eb="29">
      <t>ジム</t>
    </rPh>
    <rPh sb="29" eb="30">
      <t>ショ</t>
    </rPh>
    <phoneticPr fontId="13"/>
  </si>
  <si>
    <t>119　小名浜港の海上出入貨物取扱量</t>
    <rPh sb="4" eb="6">
      <t>オナ</t>
    </rPh>
    <rPh sb="6" eb="7">
      <t>ハマ</t>
    </rPh>
    <rPh sb="7" eb="8">
      <t>ミナト</t>
    </rPh>
    <rPh sb="9" eb="11">
      <t>カイジョウ</t>
    </rPh>
    <rPh sb="11" eb="13">
      <t>デイ</t>
    </rPh>
    <rPh sb="13" eb="15">
      <t>カモツ</t>
    </rPh>
    <rPh sb="15" eb="17">
      <t>トリアツカ</t>
    </rPh>
    <rPh sb="17" eb="18">
      <t>リョウ</t>
    </rPh>
    <phoneticPr fontId="13"/>
  </si>
  <si>
    <t>　(1)　品類別</t>
    <rPh sb="5" eb="6">
      <t>ヒン</t>
    </rPh>
    <rPh sb="6" eb="7">
      <t>ルイ</t>
    </rPh>
    <rPh sb="7" eb="8">
      <t>ベツ</t>
    </rPh>
    <phoneticPr fontId="13"/>
  </si>
  <si>
    <t xml:space="preserve"> (2)　月別</t>
    <rPh sb="5" eb="6">
      <t>ツキ</t>
    </rPh>
    <rPh sb="6" eb="7">
      <t>ベツ</t>
    </rPh>
    <phoneticPr fontId="13"/>
  </si>
  <si>
    <t>（単位　トン）</t>
    <rPh sb="1" eb="3">
      <t>タンイ</t>
    </rPh>
    <phoneticPr fontId="13"/>
  </si>
  <si>
    <t>年・品類</t>
    <rPh sb="0" eb="1">
      <t>ネン</t>
    </rPh>
    <rPh sb="2" eb="3">
      <t>ヒン</t>
    </rPh>
    <rPh sb="3" eb="4">
      <t>ルイ</t>
    </rPh>
    <phoneticPr fontId="13"/>
  </si>
  <si>
    <t>総取扱量</t>
    <rPh sb="0" eb="1">
      <t>ソウ</t>
    </rPh>
    <rPh sb="1" eb="2">
      <t>トリ</t>
    </rPh>
    <rPh sb="2" eb="3">
      <t>アツカイ</t>
    </rPh>
    <rPh sb="3" eb="4">
      <t>リョウ</t>
    </rPh>
    <phoneticPr fontId="13"/>
  </si>
  <si>
    <t>外国貿易</t>
    <rPh sb="0" eb="1">
      <t>ソト</t>
    </rPh>
    <rPh sb="1" eb="2">
      <t>クニ</t>
    </rPh>
    <rPh sb="2" eb="3">
      <t>ボウ</t>
    </rPh>
    <rPh sb="3" eb="4">
      <t>エキ</t>
    </rPh>
    <phoneticPr fontId="13"/>
  </si>
  <si>
    <t>内国貿易</t>
    <rPh sb="0" eb="1">
      <t>ウチ</t>
    </rPh>
    <rPh sb="1" eb="2">
      <t>クニ</t>
    </rPh>
    <rPh sb="2" eb="3">
      <t>ボウ</t>
    </rPh>
    <rPh sb="3" eb="4">
      <t>エキ</t>
    </rPh>
    <phoneticPr fontId="13"/>
  </si>
  <si>
    <t>月</t>
    <rPh sb="0" eb="1">
      <t>ツキ</t>
    </rPh>
    <phoneticPr fontId="13"/>
  </si>
  <si>
    <t>輸出</t>
    <rPh sb="0" eb="1">
      <t>ユ</t>
    </rPh>
    <rPh sb="1" eb="2">
      <t>デ</t>
    </rPh>
    <phoneticPr fontId="13"/>
  </si>
  <si>
    <t>輸入</t>
    <rPh sb="0" eb="1">
      <t>ユ</t>
    </rPh>
    <rPh sb="1" eb="2">
      <t>イ</t>
    </rPh>
    <phoneticPr fontId="13"/>
  </si>
  <si>
    <t>移出</t>
    <rPh sb="0" eb="1">
      <t>ワタル</t>
    </rPh>
    <rPh sb="1" eb="2">
      <t>デ</t>
    </rPh>
    <phoneticPr fontId="13"/>
  </si>
  <si>
    <t>移入</t>
    <rPh sb="0" eb="1">
      <t>ワタル</t>
    </rPh>
    <rPh sb="1" eb="2">
      <t>イ</t>
    </rPh>
    <phoneticPr fontId="13"/>
  </si>
  <si>
    <t>農水産品</t>
    <rPh sb="0" eb="1">
      <t>ノウ</t>
    </rPh>
    <rPh sb="1" eb="3">
      <t>スイサン</t>
    </rPh>
    <rPh sb="3" eb="4">
      <t>ヒン</t>
    </rPh>
    <phoneticPr fontId="13"/>
  </si>
  <si>
    <t>林産品</t>
    <rPh sb="0" eb="1">
      <t>ハヤシ</t>
    </rPh>
    <rPh sb="1" eb="2">
      <t>ウ</t>
    </rPh>
    <rPh sb="2" eb="3">
      <t>ヒン</t>
    </rPh>
    <phoneticPr fontId="13"/>
  </si>
  <si>
    <t>鉱産品</t>
    <rPh sb="0" eb="2">
      <t>コウサン</t>
    </rPh>
    <rPh sb="2" eb="3">
      <t>ヒン</t>
    </rPh>
    <phoneticPr fontId="13"/>
  </si>
  <si>
    <t>金属機械工業品</t>
    <rPh sb="0" eb="2">
      <t>キンゾク</t>
    </rPh>
    <rPh sb="2" eb="4">
      <t>キカイ</t>
    </rPh>
    <rPh sb="4" eb="6">
      <t>コウギョウ</t>
    </rPh>
    <rPh sb="6" eb="7">
      <t>ヒン</t>
    </rPh>
    <phoneticPr fontId="13"/>
  </si>
  <si>
    <t>化学工業品</t>
    <rPh sb="0" eb="2">
      <t>カガク</t>
    </rPh>
    <rPh sb="2" eb="4">
      <t>コウギョウ</t>
    </rPh>
    <rPh sb="4" eb="5">
      <t>ヒン</t>
    </rPh>
    <phoneticPr fontId="13"/>
  </si>
  <si>
    <t>軽工業品</t>
    <rPh sb="0" eb="1">
      <t>カル</t>
    </rPh>
    <rPh sb="1" eb="3">
      <t>コウギョウ</t>
    </rPh>
    <rPh sb="3" eb="4">
      <t>ヒン</t>
    </rPh>
    <phoneticPr fontId="13"/>
  </si>
  <si>
    <t>雑工業品</t>
    <rPh sb="0" eb="1">
      <t>ザツ</t>
    </rPh>
    <rPh sb="1" eb="3">
      <t>コウギョウ</t>
    </rPh>
    <rPh sb="3" eb="4">
      <t>ヒン</t>
    </rPh>
    <phoneticPr fontId="13"/>
  </si>
  <si>
    <t>特殊品</t>
    <rPh sb="0" eb="2">
      <t>トクシュ</t>
    </rPh>
    <rPh sb="2" eb="3">
      <t>ヒン</t>
    </rPh>
    <phoneticPr fontId="13"/>
  </si>
  <si>
    <t>分類不能のもの</t>
    <rPh sb="0" eb="2">
      <t>ブンルイ</t>
    </rPh>
    <rPh sb="2" eb="4">
      <t>フノウ</t>
    </rPh>
    <phoneticPr fontId="13"/>
  </si>
  <si>
    <t>120　小名浜港の海上出入貨物の国別・都道府県別内訳（令和６年）</t>
    <rPh sb="4" eb="6">
      <t>オナ</t>
    </rPh>
    <rPh sb="6" eb="7">
      <t>ハマ</t>
    </rPh>
    <rPh sb="7" eb="8">
      <t>ミナト</t>
    </rPh>
    <rPh sb="9" eb="11">
      <t>カイジョウ</t>
    </rPh>
    <rPh sb="11" eb="13">
      <t>デイ</t>
    </rPh>
    <rPh sb="13" eb="15">
      <t>カモツ</t>
    </rPh>
    <rPh sb="16" eb="17">
      <t>クニ</t>
    </rPh>
    <rPh sb="17" eb="18">
      <t>ベツ</t>
    </rPh>
    <rPh sb="19" eb="23">
      <t>トドウフケン</t>
    </rPh>
    <rPh sb="23" eb="24">
      <t>ベツ</t>
    </rPh>
    <rPh sb="24" eb="26">
      <t>ウチワケ</t>
    </rPh>
    <rPh sb="27" eb="29">
      <t>レイワ</t>
    </rPh>
    <rPh sb="30" eb="31">
      <t>ネン</t>
    </rPh>
    <phoneticPr fontId="13"/>
  </si>
  <si>
    <t>　(1)　国別</t>
    <rPh sb="5" eb="6">
      <t>コク</t>
    </rPh>
    <rPh sb="6" eb="7">
      <t>ベツ</t>
    </rPh>
    <phoneticPr fontId="13"/>
  </si>
  <si>
    <t>（2）都道府県別</t>
    <rPh sb="3" eb="7">
      <t>トドウフケン</t>
    </rPh>
    <rPh sb="7" eb="8">
      <t>ベツ</t>
    </rPh>
    <phoneticPr fontId="13"/>
  </si>
  <si>
    <t>地域別</t>
    <rPh sb="0" eb="1">
      <t>チ</t>
    </rPh>
    <rPh sb="1" eb="2">
      <t>イキ</t>
    </rPh>
    <rPh sb="2" eb="3">
      <t>ベツ</t>
    </rPh>
    <phoneticPr fontId="13"/>
  </si>
  <si>
    <t>国名</t>
    <rPh sb="0" eb="1">
      <t>クニ</t>
    </rPh>
    <rPh sb="1" eb="2">
      <t>メイ</t>
    </rPh>
    <phoneticPr fontId="13"/>
  </si>
  <si>
    <t>地域名</t>
    <rPh sb="0" eb="1">
      <t>チ</t>
    </rPh>
    <rPh sb="1" eb="2">
      <t>イキ</t>
    </rPh>
    <rPh sb="2" eb="3">
      <t>メイ</t>
    </rPh>
    <phoneticPr fontId="13"/>
  </si>
  <si>
    <t>都道府県名</t>
    <rPh sb="0" eb="1">
      <t>ト</t>
    </rPh>
    <rPh sb="1" eb="2">
      <t>ミチ</t>
    </rPh>
    <rPh sb="2" eb="3">
      <t>フ</t>
    </rPh>
    <rPh sb="3" eb="4">
      <t>ケン</t>
    </rPh>
    <rPh sb="4" eb="5">
      <t>メイ</t>
    </rPh>
    <phoneticPr fontId="13"/>
  </si>
  <si>
    <t>インドネシア</t>
    <phoneticPr fontId="59"/>
  </si>
  <si>
    <t>北海道</t>
    <rPh sb="0" eb="1">
      <t>キタ</t>
    </rPh>
    <rPh sb="1" eb="2">
      <t>ウミ</t>
    </rPh>
    <rPh sb="2" eb="3">
      <t>ミチ</t>
    </rPh>
    <phoneticPr fontId="13"/>
  </si>
  <si>
    <t>北海道</t>
    <rPh sb="0" eb="3">
      <t>ホッカイドウ</t>
    </rPh>
    <phoneticPr fontId="13"/>
  </si>
  <si>
    <t>ベトナム</t>
    <phoneticPr fontId="3"/>
  </si>
  <si>
    <t>アジア</t>
    <phoneticPr fontId="13"/>
  </si>
  <si>
    <t>マレーシア</t>
    <phoneticPr fontId="3"/>
  </si>
  <si>
    <t>移出</t>
    <rPh sb="0" eb="2">
      <t>イシュツ</t>
    </rPh>
    <phoneticPr fontId="13"/>
  </si>
  <si>
    <t>韓国</t>
    <rPh sb="0" eb="2">
      <t>カンコク</t>
    </rPh>
    <phoneticPr fontId="3"/>
  </si>
  <si>
    <t>移入</t>
    <rPh sb="0" eb="2">
      <t>イニュウ</t>
    </rPh>
    <phoneticPr fontId="13"/>
  </si>
  <si>
    <t>東北</t>
    <rPh sb="0" eb="1">
      <t>ヒガシ</t>
    </rPh>
    <rPh sb="1" eb="2">
      <t>キタ</t>
    </rPh>
    <phoneticPr fontId="13"/>
  </si>
  <si>
    <t>輸出</t>
    <rPh sb="0" eb="2">
      <t>ユシュツ</t>
    </rPh>
    <phoneticPr fontId="13"/>
  </si>
  <si>
    <t>タイ</t>
    <phoneticPr fontId="3"/>
  </si>
  <si>
    <t>青森県</t>
    <rPh sb="0" eb="2">
      <t>アオモリ</t>
    </rPh>
    <phoneticPr fontId="13"/>
  </si>
  <si>
    <t>輸入</t>
    <rPh sb="0" eb="2">
      <t>ユニュウ</t>
    </rPh>
    <phoneticPr fontId="13"/>
  </si>
  <si>
    <t>アラブ首長国連邦</t>
    <rPh sb="6" eb="8">
      <t>レンポウ</t>
    </rPh>
    <phoneticPr fontId="59"/>
  </si>
  <si>
    <t>宮城県</t>
    <rPh sb="0" eb="2">
      <t>ミヤギ</t>
    </rPh>
    <phoneticPr fontId="13"/>
  </si>
  <si>
    <t>台湾</t>
    <rPh sb="0" eb="2">
      <t>タイワン</t>
    </rPh>
    <phoneticPr fontId="59"/>
  </si>
  <si>
    <t>岩手県</t>
    <rPh sb="0" eb="3">
      <t>イワテケン</t>
    </rPh>
    <phoneticPr fontId="13"/>
  </si>
  <si>
    <t>ブルネイ</t>
    <phoneticPr fontId="59"/>
  </si>
  <si>
    <t>山形県</t>
    <rPh sb="0" eb="3">
      <t>ヤマガタケン</t>
    </rPh>
    <phoneticPr fontId="13"/>
  </si>
  <si>
    <t>中国</t>
    <rPh sb="0" eb="2">
      <t>チュウゴク</t>
    </rPh>
    <phoneticPr fontId="3"/>
  </si>
  <si>
    <t>秋田県</t>
    <rPh sb="0" eb="2">
      <t>アキタ</t>
    </rPh>
    <phoneticPr fontId="13"/>
  </si>
  <si>
    <t>インド</t>
    <phoneticPr fontId="3"/>
  </si>
  <si>
    <t>関東</t>
    <rPh sb="0" eb="1">
      <t>セキ</t>
    </rPh>
    <rPh sb="1" eb="2">
      <t>ヒガシ</t>
    </rPh>
    <phoneticPr fontId="13"/>
  </si>
  <si>
    <t>千葉県</t>
    <rPh sb="0" eb="3">
      <t>チバケン</t>
    </rPh>
    <phoneticPr fontId="13"/>
  </si>
  <si>
    <t>オマーン</t>
    <phoneticPr fontId="13"/>
  </si>
  <si>
    <t>茨城県</t>
    <rPh sb="0" eb="3">
      <t>イバラキケン</t>
    </rPh>
    <phoneticPr fontId="13"/>
  </si>
  <si>
    <t>オセアニア</t>
    <phoneticPr fontId="13"/>
  </si>
  <si>
    <t>オーストラリア</t>
    <phoneticPr fontId="13"/>
  </si>
  <si>
    <t>神奈川県</t>
    <rPh sb="0" eb="4">
      <t>カナガワケン</t>
    </rPh>
    <phoneticPr fontId="13"/>
  </si>
  <si>
    <t>パプアニューギニア</t>
  </si>
  <si>
    <t>東京都</t>
    <rPh sb="0" eb="3">
      <t>トウキョウト</t>
    </rPh>
    <phoneticPr fontId="13"/>
  </si>
  <si>
    <t>中部</t>
    <rPh sb="0" eb="1">
      <t>ナカ</t>
    </rPh>
    <rPh sb="1" eb="2">
      <t>ブ</t>
    </rPh>
    <phoneticPr fontId="13"/>
  </si>
  <si>
    <t>愛知県</t>
    <rPh sb="0" eb="3">
      <t>アイチケン</t>
    </rPh>
    <phoneticPr fontId="13"/>
  </si>
  <si>
    <t>静岡県</t>
    <rPh sb="0" eb="3">
      <t>シズオカケン</t>
    </rPh>
    <phoneticPr fontId="13"/>
  </si>
  <si>
    <t>北・中央アメリカ</t>
    <rPh sb="0" eb="1">
      <t>キタ</t>
    </rPh>
    <rPh sb="2" eb="4">
      <t>チュウオウ</t>
    </rPh>
    <phoneticPr fontId="13"/>
  </si>
  <si>
    <t>カナダ</t>
    <phoneticPr fontId="13"/>
  </si>
  <si>
    <t>新潟県</t>
    <rPh sb="0" eb="3">
      <t>ニイガタケン</t>
    </rPh>
    <phoneticPr fontId="13"/>
  </si>
  <si>
    <t>アメリカ</t>
    <phoneticPr fontId="13"/>
  </si>
  <si>
    <t>メキシコ</t>
    <phoneticPr fontId="13"/>
  </si>
  <si>
    <t>近畿</t>
    <rPh sb="0" eb="1">
      <t>コン</t>
    </rPh>
    <rPh sb="1" eb="2">
      <t>キ</t>
    </rPh>
    <phoneticPr fontId="13"/>
  </si>
  <si>
    <t>三重県</t>
    <rPh sb="0" eb="3">
      <t>ミエケン</t>
    </rPh>
    <phoneticPr fontId="13"/>
  </si>
  <si>
    <t>大阪府</t>
    <rPh sb="0" eb="3">
      <t>オオサカフ</t>
    </rPh>
    <phoneticPr fontId="13"/>
  </si>
  <si>
    <t>南アメリカ</t>
    <rPh sb="0" eb="1">
      <t>ミナミ</t>
    </rPh>
    <phoneticPr fontId="13"/>
  </si>
  <si>
    <t>チリ</t>
  </si>
  <si>
    <t>兵庫県</t>
    <rPh sb="0" eb="3">
      <t>ヒョウゴケン</t>
    </rPh>
    <phoneticPr fontId="13"/>
  </si>
  <si>
    <t>ペルー</t>
    <phoneticPr fontId="13"/>
  </si>
  <si>
    <t>和歌山県</t>
    <rPh sb="0" eb="4">
      <t>ワカヤマケン</t>
    </rPh>
    <phoneticPr fontId="13"/>
  </si>
  <si>
    <t>コロンビア</t>
    <phoneticPr fontId="13"/>
  </si>
  <si>
    <t>京都府</t>
    <rPh sb="0" eb="3">
      <t>キョウトフ</t>
    </rPh>
    <phoneticPr fontId="13"/>
  </si>
  <si>
    <t>広島県</t>
    <rPh sb="0" eb="3">
      <t>ヒロシマケン</t>
    </rPh>
    <phoneticPr fontId="13"/>
  </si>
  <si>
    <t>旧ソ連</t>
    <rPh sb="0" eb="1">
      <t>キュウ</t>
    </rPh>
    <rPh sb="2" eb="3">
      <t>レン</t>
    </rPh>
    <phoneticPr fontId="13"/>
  </si>
  <si>
    <t>山口県</t>
    <rPh sb="0" eb="3">
      <t>ヤマグチケン</t>
    </rPh>
    <phoneticPr fontId="13"/>
  </si>
  <si>
    <t>岡山県</t>
    <rPh sb="0" eb="3">
      <t>オカヤマケン</t>
    </rPh>
    <phoneticPr fontId="13"/>
  </si>
  <si>
    <t>島根県</t>
    <rPh sb="0" eb="3">
      <t>シマネケン</t>
    </rPh>
    <phoneticPr fontId="13"/>
  </si>
  <si>
    <t>鳥取県</t>
    <rPh sb="0" eb="3">
      <t>トットリケン</t>
    </rPh>
    <phoneticPr fontId="13"/>
  </si>
  <si>
    <t>アフリカ</t>
    <phoneticPr fontId="13"/>
  </si>
  <si>
    <t>南アフリカ</t>
  </si>
  <si>
    <t>四国</t>
    <rPh sb="0" eb="1">
      <t>ヨン</t>
    </rPh>
    <rPh sb="1" eb="2">
      <t>クニ</t>
    </rPh>
    <phoneticPr fontId="13"/>
  </si>
  <si>
    <t>高知県</t>
    <phoneticPr fontId="13"/>
  </si>
  <si>
    <t>モザンビーク</t>
    <phoneticPr fontId="13"/>
  </si>
  <si>
    <t>愛媛県</t>
    <rPh sb="0" eb="3">
      <t>エヒメケン</t>
    </rPh>
    <phoneticPr fontId="13"/>
  </si>
  <si>
    <t>香川県</t>
    <rPh sb="0" eb="3">
      <t>カガワケン</t>
    </rPh>
    <phoneticPr fontId="13"/>
  </si>
  <si>
    <t>ヨーロッパ</t>
    <phoneticPr fontId="13"/>
  </si>
  <si>
    <t>ドイツ</t>
  </si>
  <si>
    <t>九州</t>
    <rPh sb="0" eb="1">
      <t>キュウ</t>
    </rPh>
    <rPh sb="1" eb="2">
      <t>シュウ</t>
    </rPh>
    <phoneticPr fontId="13"/>
  </si>
  <si>
    <t>福岡県</t>
    <rPh sb="0" eb="3">
      <t>フクオカケン</t>
    </rPh>
    <phoneticPr fontId="3"/>
  </si>
  <si>
    <t>宮崎県</t>
    <rPh sb="0" eb="3">
      <t>ミヤザキケン</t>
    </rPh>
    <phoneticPr fontId="3"/>
  </si>
  <si>
    <t>長崎県</t>
    <rPh sb="0" eb="3">
      <t>ナガサキケン</t>
    </rPh>
    <phoneticPr fontId="3"/>
  </si>
  <si>
    <t>大分県</t>
    <rPh sb="0" eb="3">
      <t>オオイタケン</t>
    </rPh>
    <phoneticPr fontId="3"/>
  </si>
  <si>
    <t>沖縄</t>
    <rPh sb="0" eb="1">
      <t>オキ</t>
    </rPh>
    <rPh sb="1" eb="2">
      <t>ナワ</t>
    </rPh>
    <phoneticPr fontId="13"/>
  </si>
  <si>
    <t>海上</t>
    <rPh sb="0" eb="1">
      <t>ウミ</t>
    </rPh>
    <rPh sb="1" eb="2">
      <t>ウエ</t>
    </rPh>
    <phoneticPr fontId="13"/>
  </si>
  <si>
    <t>海上</t>
  </si>
  <si>
    <t>資料　福島県小名浜港湾建設事務所</t>
    <phoneticPr fontId="53"/>
  </si>
  <si>
    <t>121　電話施設等（福島県）</t>
    <rPh sb="4" eb="6">
      <t>デンワ</t>
    </rPh>
    <rPh sb="6" eb="8">
      <t>シセツ</t>
    </rPh>
    <rPh sb="8" eb="9">
      <t>トウ</t>
    </rPh>
    <rPh sb="10" eb="13">
      <t>フクシマケン</t>
    </rPh>
    <phoneticPr fontId="13"/>
  </si>
  <si>
    <t>加入電話（回線）</t>
    <rPh sb="0" eb="1">
      <t>カ</t>
    </rPh>
    <rPh sb="1" eb="2">
      <t>イ</t>
    </rPh>
    <rPh sb="2" eb="3">
      <t>デン</t>
    </rPh>
    <rPh sb="3" eb="4">
      <t>ハナシ</t>
    </rPh>
    <rPh sb="5" eb="7">
      <t>カイセン</t>
    </rPh>
    <phoneticPr fontId="13"/>
  </si>
  <si>
    <t>ADSL（回線）</t>
    <rPh sb="5" eb="7">
      <t>カイセン</t>
    </rPh>
    <phoneticPr fontId="13"/>
  </si>
  <si>
    <t>ISDN（回線）</t>
  </si>
  <si>
    <r>
      <t>公衆電話</t>
    </r>
    <r>
      <rPr>
        <sz val="11"/>
        <rFont val="BIZ UDゴシック"/>
        <family val="3"/>
        <charset val="128"/>
      </rPr>
      <t>（台）</t>
    </r>
    <rPh sb="0" eb="2">
      <t>コウシュウ</t>
    </rPh>
    <rPh sb="2" eb="4">
      <t>デンワ</t>
    </rPh>
    <rPh sb="5" eb="6">
      <t>ダイ</t>
    </rPh>
    <phoneticPr fontId="13"/>
  </si>
  <si>
    <t>FTTHアクセスサービス（回線）</t>
    <rPh sb="13" eb="15">
      <t>カイセン</t>
    </rPh>
    <phoneticPr fontId="13"/>
  </si>
  <si>
    <t>住宅用</t>
    <rPh sb="0" eb="1">
      <t>ジュウ</t>
    </rPh>
    <rPh sb="1" eb="2">
      <t>タク</t>
    </rPh>
    <rPh sb="2" eb="3">
      <t>ヨウ</t>
    </rPh>
    <phoneticPr fontId="13"/>
  </si>
  <si>
    <t>事務用</t>
    <rPh sb="0" eb="1">
      <t>コト</t>
    </rPh>
    <rPh sb="1" eb="2">
      <t>ツトム</t>
    </rPh>
    <rPh sb="2" eb="3">
      <t>ヨウ</t>
    </rPh>
    <phoneticPr fontId="13"/>
  </si>
  <si>
    <t>INSネット64</t>
    <phoneticPr fontId="13"/>
  </si>
  <si>
    <t>INSネット1500</t>
    <phoneticPr fontId="13"/>
  </si>
  <si>
    <t>令和２年度</t>
    <rPh sb="0" eb="2">
      <t>レイワ</t>
    </rPh>
    <phoneticPr fontId="13"/>
  </si>
  <si>
    <t>(注)①INSネットサービスの総数はINSネット64とINSネット1500（INSネット64の10倍換算）の合計。</t>
  </si>
  <si>
    <t>資料　東日本電信電話株式会社福島支店</t>
  </si>
  <si>
    <t>　　②ＦＴＴＨ[Fiber To The Home]　通信事業者から各家庭まで光ファイバーを敷設すること。</t>
    <rPh sb="27" eb="29">
      <t>ツウシン</t>
    </rPh>
    <rPh sb="29" eb="31">
      <t>ジギョウ</t>
    </rPh>
    <rPh sb="31" eb="32">
      <t>シャ</t>
    </rPh>
    <rPh sb="34" eb="37">
      <t>カクカテイ</t>
    </rPh>
    <rPh sb="39" eb="40">
      <t>ヒカリ</t>
    </rPh>
    <rPh sb="46" eb="47">
      <t>シキ</t>
    </rPh>
    <rPh sb="47" eb="48">
      <t>セツ</t>
    </rPh>
    <phoneticPr fontId="3"/>
  </si>
  <si>
    <t>　　③ＦＴＴＨアクセスサービス：通信事業者の合計契約数（資料：総務省 東北総合通信局）</t>
    <rPh sb="16" eb="18">
      <t>ツウシン</t>
    </rPh>
    <rPh sb="18" eb="20">
      <t>ジギョウ</t>
    </rPh>
    <rPh sb="20" eb="21">
      <t>シャ</t>
    </rPh>
    <rPh sb="22" eb="24">
      <t>ゴウケイ</t>
    </rPh>
    <rPh sb="24" eb="27">
      <t>ケイヤクスウ</t>
    </rPh>
    <rPh sb="28" eb="30">
      <t>シリョウ</t>
    </rPh>
    <rPh sb="31" eb="34">
      <t>ソウムショウ</t>
    </rPh>
    <rPh sb="35" eb="37">
      <t>トウホク</t>
    </rPh>
    <rPh sb="37" eb="39">
      <t>ソウゴウ</t>
    </rPh>
    <rPh sb="39" eb="42">
      <t>ツウシンキョク</t>
    </rPh>
    <phoneticPr fontId="3"/>
  </si>
  <si>
    <t xml:space="preserve">    ④ADSL回線は2025年1月31日付でサービス終了。</t>
    <phoneticPr fontId="13"/>
  </si>
  <si>
    <t>122　郵便物引受数（福島県）</t>
    <rPh sb="4" eb="7">
      <t>ユウビンブツ</t>
    </rPh>
    <rPh sb="7" eb="9">
      <t>ヒキウケ</t>
    </rPh>
    <rPh sb="9" eb="10">
      <t>スウ</t>
    </rPh>
    <rPh sb="11" eb="14">
      <t>フクシマケン</t>
    </rPh>
    <phoneticPr fontId="13"/>
  </si>
  <si>
    <t>普通通常（千通）</t>
    <rPh sb="0" eb="1">
      <t>ススム</t>
    </rPh>
    <rPh sb="1" eb="2">
      <t>ツウ</t>
    </rPh>
    <rPh sb="2" eb="3">
      <t>ツウ</t>
    </rPh>
    <rPh sb="3" eb="4">
      <t>ツネ</t>
    </rPh>
    <rPh sb="5" eb="7">
      <t>センツウ</t>
    </rPh>
    <phoneticPr fontId="13"/>
  </si>
  <si>
    <t>特殊通常（千通）</t>
    <rPh sb="0" eb="1">
      <t>トク</t>
    </rPh>
    <rPh sb="1" eb="2">
      <t>コト</t>
    </rPh>
    <rPh sb="2" eb="3">
      <t>ツウ</t>
    </rPh>
    <rPh sb="3" eb="4">
      <t>ツネ</t>
    </rPh>
    <rPh sb="5" eb="7">
      <t>センツウ</t>
    </rPh>
    <phoneticPr fontId="13"/>
  </si>
  <si>
    <t>小包（千個）</t>
    <rPh sb="0" eb="1">
      <t>コ</t>
    </rPh>
    <phoneticPr fontId="13"/>
  </si>
  <si>
    <t>第１種</t>
    <rPh sb="0" eb="1">
      <t>ダイ</t>
    </rPh>
    <rPh sb="2" eb="3">
      <t>シュ</t>
    </rPh>
    <phoneticPr fontId="13"/>
  </si>
  <si>
    <t>第２種</t>
    <rPh sb="0" eb="1">
      <t>ダイ</t>
    </rPh>
    <rPh sb="2" eb="3">
      <t>シュ</t>
    </rPh>
    <phoneticPr fontId="13"/>
  </si>
  <si>
    <t>第３種</t>
    <rPh sb="0" eb="1">
      <t>ダイ</t>
    </rPh>
    <rPh sb="2" eb="3">
      <t>シュ</t>
    </rPh>
    <phoneticPr fontId="13"/>
  </si>
  <si>
    <t>第４種</t>
    <rPh sb="0" eb="1">
      <t>ダイ</t>
    </rPh>
    <rPh sb="2" eb="3">
      <t>シュ</t>
    </rPh>
    <phoneticPr fontId="13"/>
  </si>
  <si>
    <t>非書留</t>
    <rPh sb="0" eb="1">
      <t>ヒ</t>
    </rPh>
    <rPh sb="1" eb="3">
      <t>カキトメ</t>
    </rPh>
    <phoneticPr fontId="13"/>
  </si>
  <si>
    <t>書留</t>
    <rPh sb="0" eb="1">
      <t>ショ</t>
    </rPh>
    <rPh sb="1" eb="2">
      <t>ドメ</t>
    </rPh>
    <phoneticPr fontId="13"/>
  </si>
  <si>
    <t>電子</t>
    <rPh sb="0" eb="1">
      <t>デン</t>
    </rPh>
    <rPh sb="1" eb="2">
      <t>コ</t>
    </rPh>
    <phoneticPr fontId="13"/>
  </si>
  <si>
    <t>冊子</t>
    <rPh sb="0" eb="1">
      <t>サツ</t>
    </rPh>
    <rPh sb="1" eb="2">
      <t>コ</t>
    </rPh>
    <phoneticPr fontId="13"/>
  </si>
  <si>
    <t>（封書）</t>
    <rPh sb="1" eb="3">
      <t>フウショ</t>
    </rPh>
    <phoneticPr fontId="13"/>
  </si>
  <si>
    <t>（はがき）</t>
    <phoneticPr fontId="13"/>
  </si>
  <si>
    <t>（低料扱）</t>
    <rPh sb="1" eb="2">
      <t>テイ</t>
    </rPh>
    <rPh sb="2" eb="3">
      <t>リョウ</t>
    </rPh>
    <rPh sb="3" eb="4">
      <t>アツカ</t>
    </rPh>
    <phoneticPr fontId="13"/>
  </si>
  <si>
    <t>(通信教育等)</t>
    <rPh sb="1" eb="3">
      <t>ツウシン</t>
    </rPh>
    <rPh sb="3" eb="5">
      <t>キョウイク</t>
    </rPh>
    <rPh sb="5" eb="6">
      <t>トウ</t>
    </rPh>
    <phoneticPr fontId="13"/>
  </si>
  <si>
    <t>速達等</t>
    <rPh sb="0" eb="2">
      <t>ソクタツ</t>
    </rPh>
    <rPh sb="2" eb="3">
      <t>トウ</t>
    </rPh>
    <phoneticPr fontId="13"/>
  </si>
  <si>
    <t>郵便</t>
    <rPh sb="0" eb="1">
      <t>ユウ</t>
    </rPh>
    <rPh sb="1" eb="2">
      <t>ビン</t>
    </rPh>
    <phoneticPr fontId="13"/>
  </si>
  <si>
    <t>小包</t>
    <rPh sb="0" eb="1">
      <t>ショウ</t>
    </rPh>
    <rPh sb="1" eb="2">
      <t>ツツミ</t>
    </rPh>
    <phoneticPr fontId="13"/>
  </si>
  <si>
    <t>平成16年</t>
    <rPh sb="0" eb="1">
      <t>ヒラ</t>
    </rPh>
    <rPh sb="1" eb="2">
      <t>シゲル</t>
    </rPh>
    <rPh sb="4" eb="5">
      <t>ネン</t>
    </rPh>
    <phoneticPr fontId="13"/>
  </si>
  <si>
    <t>(注）特殊通常の普通速達には、電子郵便を含む。書留には、速達記録郵便を含む。</t>
    <rPh sb="1" eb="2">
      <t>チュウ</t>
    </rPh>
    <rPh sb="3" eb="5">
      <t>トクシュ</t>
    </rPh>
    <rPh sb="5" eb="7">
      <t>ツウジョウ</t>
    </rPh>
    <rPh sb="8" eb="10">
      <t>フツウ</t>
    </rPh>
    <rPh sb="10" eb="12">
      <t>ソクタツ</t>
    </rPh>
    <rPh sb="15" eb="17">
      <t>デンシ</t>
    </rPh>
    <rPh sb="17" eb="19">
      <t>ユウビン</t>
    </rPh>
    <rPh sb="20" eb="21">
      <t>フク</t>
    </rPh>
    <rPh sb="23" eb="25">
      <t>カキトメ</t>
    </rPh>
    <rPh sb="28" eb="30">
      <t>ソクタツ</t>
    </rPh>
    <rPh sb="30" eb="32">
      <t>キロク</t>
    </rPh>
    <rPh sb="32" eb="34">
      <t>ユウビン</t>
    </rPh>
    <rPh sb="35" eb="36">
      <t>フク</t>
    </rPh>
    <phoneticPr fontId="13"/>
  </si>
  <si>
    <t xml:space="preserve">       資料　 郵便事業株式会社東北支社</t>
    <phoneticPr fontId="13"/>
  </si>
  <si>
    <t>(注) いずれも年賀郵便物及び選挙郵便物は含まない。</t>
    <rPh sb="1" eb="2">
      <t>チュウ</t>
    </rPh>
    <rPh sb="8" eb="10">
      <t>ネンガ</t>
    </rPh>
    <rPh sb="10" eb="12">
      <t>ユウビン</t>
    </rPh>
    <rPh sb="12" eb="13">
      <t>ブツ</t>
    </rPh>
    <rPh sb="13" eb="14">
      <t>オヨ</t>
    </rPh>
    <rPh sb="15" eb="17">
      <t>センキョ</t>
    </rPh>
    <rPh sb="17" eb="20">
      <t>ユウビンブツ</t>
    </rPh>
    <rPh sb="21" eb="22">
      <t>フク</t>
    </rPh>
    <phoneticPr fontId="13"/>
  </si>
  <si>
    <t>(注) 平成20年以降は小包は集計されていない。</t>
    <rPh sb="1" eb="2">
      <t>チュウ</t>
    </rPh>
    <rPh sb="4" eb="6">
      <t>ヘイセイ</t>
    </rPh>
    <rPh sb="8" eb="11">
      <t>ネンイコウ</t>
    </rPh>
    <rPh sb="12" eb="13">
      <t>チイ</t>
    </rPh>
    <rPh sb="13" eb="14">
      <t>ツツ</t>
    </rPh>
    <rPh sb="15" eb="17">
      <t>シュウケイ</t>
    </rPh>
    <phoneticPr fontId="13"/>
  </si>
  <si>
    <t>123　郵便局数（福島県・いわき市）</t>
    <rPh sb="4" eb="6">
      <t>ユウビン</t>
    </rPh>
    <rPh sb="6" eb="7">
      <t>キョク</t>
    </rPh>
    <rPh sb="7" eb="8">
      <t>スウ</t>
    </rPh>
    <rPh sb="9" eb="11">
      <t>フクシマ</t>
    </rPh>
    <rPh sb="11" eb="12">
      <t>ケン</t>
    </rPh>
    <rPh sb="16" eb="17">
      <t>シ</t>
    </rPh>
    <phoneticPr fontId="13"/>
  </si>
  <si>
    <t>（単位　局）</t>
    <phoneticPr fontId="53"/>
  </si>
  <si>
    <t>直営局</t>
    <rPh sb="0" eb="2">
      <t>チョクエイ</t>
    </rPh>
    <rPh sb="2" eb="3">
      <t>キョク</t>
    </rPh>
    <phoneticPr fontId="13"/>
  </si>
  <si>
    <t>簡易局</t>
    <phoneticPr fontId="3"/>
  </si>
  <si>
    <t>内（いわき市）</t>
    <rPh sb="0" eb="1">
      <t>ウチ</t>
    </rPh>
    <rPh sb="5" eb="6">
      <t>シ</t>
    </rPh>
    <phoneticPr fontId="13"/>
  </si>
  <si>
    <t>資料　日本郵便株式会社東北支社</t>
    <phoneticPr fontId="53"/>
  </si>
  <si>
    <t>(注） 平成23年以降は、震災等の影響により営業を休止している郵便局を含む。</t>
    <rPh sb="9" eb="11">
      <t>イコウ</t>
    </rPh>
    <rPh sb="13" eb="15">
      <t>シンサイ</t>
    </rPh>
    <rPh sb="15" eb="16">
      <t>トウ</t>
    </rPh>
    <rPh sb="17" eb="19">
      <t>エイキョウ</t>
    </rPh>
    <rPh sb="22" eb="24">
      <t>エイギョウ</t>
    </rPh>
    <rPh sb="25" eb="27">
      <t>キュウシ</t>
    </rPh>
    <phoneticPr fontId="13"/>
  </si>
  <si>
    <t>12　電気・ガス・水道</t>
    <rPh sb="3" eb="5">
      <t>デンキ</t>
    </rPh>
    <rPh sb="9" eb="11">
      <t>スイドウ</t>
    </rPh>
    <phoneticPr fontId="53"/>
  </si>
  <si>
    <t>124</t>
  </si>
  <si>
    <t>使用電力量</t>
  </si>
  <si>
    <t>125</t>
  </si>
  <si>
    <t>126⑴</t>
    <phoneticPr fontId="53"/>
  </si>
  <si>
    <t>水道事業の推移　(1)総括表</t>
    <phoneticPr fontId="53"/>
  </si>
  <si>
    <t>126⑵</t>
    <phoneticPr fontId="53"/>
  </si>
  <si>
    <t>水道事業の推移　(2)上水道</t>
    <phoneticPr fontId="53"/>
  </si>
  <si>
    <t>126⑶</t>
    <phoneticPr fontId="53"/>
  </si>
  <si>
    <t>水道事業の推移　(3)簡易水道</t>
    <phoneticPr fontId="53"/>
  </si>
  <si>
    <t>127</t>
  </si>
  <si>
    <t>地区別給水普及状況</t>
  </si>
  <si>
    <t>128⑴</t>
    <phoneticPr fontId="53"/>
  </si>
  <si>
    <t>取水量　(1)上水道</t>
    <phoneticPr fontId="53"/>
  </si>
  <si>
    <t>128⑵</t>
    <phoneticPr fontId="53"/>
  </si>
  <si>
    <t>取水量　(2)簡易水道</t>
    <phoneticPr fontId="53"/>
  </si>
  <si>
    <t>129</t>
  </si>
  <si>
    <t>配水量</t>
  </si>
  <si>
    <t>130⑴</t>
    <phoneticPr fontId="53"/>
  </si>
  <si>
    <t>配水量分析　(1)上水道</t>
    <phoneticPr fontId="53"/>
  </si>
  <si>
    <t>130⑵</t>
    <phoneticPr fontId="53"/>
  </si>
  <si>
    <t>配水量分析　(2)簡易水道</t>
    <phoneticPr fontId="53"/>
  </si>
  <si>
    <t>131</t>
  </si>
  <si>
    <t>口径別給水件数・有収水量</t>
  </si>
  <si>
    <t>132</t>
  </si>
  <si>
    <t>133⑴</t>
    <phoneticPr fontId="53"/>
  </si>
  <si>
    <t>メーターの状況　(1)メーター設置及び取替個数</t>
    <phoneticPr fontId="53"/>
  </si>
  <si>
    <t>133⑵</t>
    <phoneticPr fontId="53"/>
  </si>
  <si>
    <t>メーターの状況　(2)メーター貸付個数</t>
    <phoneticPr fontId="53"/>
  </si>
  <si>
    <t>134⑴</t>
    <phoneticPr fontId="53"/>
  </si>
  <si>
    <t>漏水防止の状況　(1)総括表</t>
    <phoneticPr fontId="53"/>
  </si>
  <si>
    <t>134⑵</t>
    <phoneticPr fontId="53"/>
  </si>
  <si>
    <t>漏水防止の状況　(2)漏水修理件数</t>
    <phoneticPr fontId="53"/>
  </si>
  <si>
    <t>135</t>
  </si>
  <si>
    <t>断水の状況</t>
  </si>
  <si>
    <t>124　使用電力量</t>
    <rPh sb="4" eb="6">
      <t>シヨウ</t>
    </rPh>
    <rPh sb="6" eb="8">
      <t>デンリョク</t>
    </rPh>
    <rPh sb="8" eb="9">
      <t>リョウ</t>
    </rPh>
    <phoneticPr fontId="13"/>
  </si>
  <si>
    <t>（販売電力量の単位　千kWh）</t>
    <rPh sb="1" eb="3">
      <t>ハンバイ</t>
    </rPh>
    <rPh sb="3" eb="5">
      <t>デンリョク</t>
    </rPh>
    <rPh sb="5" eb="6">
      <t>リョウ</t>
    </rPh>
    <rPh sb="7" eb="9">
      <t>タンイ</t>
    </rPh>
    <rPh sb="10" eb="11">
      <t>セン</t>
    </rPh>
    <phoneticPr fontId="13"/>
  </si>
  <si>
    <t>年度・月</t>
    <rPh sb="0" eb="1">
      <t>ネン</t>
    </rPh>
    <rPh sb="1" eb="2">
      <t>タビ</t>
    </rPh>
    <rPh sb="3" eb="4">
      <t>ツキ</t>
    </rPh>
    <phoneticPr fontId="13"/>
  </si>
  <si>
    <t>総計</t>
    <rPh sb="0" eb="1">
      <t>ソウ</t>
    </rPh>
    <rPh sb="1" eb="2">
      <t>ケイ</t>
    </rPh>
    <phoneticPr fontId="13"/>
  </si>
  <si>
    <t>電灯使用電力量</t>
    <rPh sb="0" eb="1">
      <t>デン</t>
    </rPh>
    <rPh sb="1" eb="2">
      <t>ヒ</t>
    </rPh>
    <rPh sb="2" eb="3">
      <t>ツカ</t>
    </rPh>
    <rPh sb="3" eb="4">
      <t>ヨウ</t>
    </rPh>
    <phoneticPr fontId="13"/>
  </si>
  <si>
    <t>電力使用電力量</t>
    <rPh sb="0" eb="1">
      <t>デン</t>
    </rPh>
    <rPh sb="1" eb="2">
      <t>チカラ</t>
    </rPh>
    <rPh sb="2" eb="3">
      <t>ツカ</t>
    </rPh>
    <rPh sb="3" eb="4">
      <t>ヨウ</t>
    </rPh>
    <phoneticPr fontId="13"/>
  </si>
  <si>
    <t>定額電灯</t>
    <rPh sb="0" eb="1">
      <t>サダム</t>
    </rPh>
    <rPh sb="1" eb="2">
      <t>ガク</t>
    </rPh>
    <rPh sb="2" eb="3">
      <t>デン</t>
    </rPh>
    <rPh sb="3" eb="4">
      <t>ヒ</t>
    </rPh>
    <phoneticPr fontId="13"/>
  </si>
  <si>
    <t>従量電灯A・B</t>
    <rPh sb="0" eb="2">
      <t>ジュウリョウ</t>
    </rPh>
    <rPh sb="2" eb="4">
      <t>デントウ</t>
    </rPh>
    <phoneticPr fontId="13"/>
  </si>
  <si>
    <t>従量電灯Ｃ</t>
    <rPh sb="0" eb="1">
      <t>ジュウ</t>
    </rPh>
    <rPh sb="1" eb="2">
      <t>リョウ</t>
    </rPh>
    <rPh sb="2" eb="3">
      <t>デン</t>
    </rPh>
    <rPh sb="3" eb="4">
      <t>ヒ</t>
    </rPh>
    <phoneticPr fontId="13"/>
  </si>
  <si>
    <t>臨時電灯</t>
    <rPh sb="0" eb="1">
      <t>ノゾム</t>
    </rPh>
    <rPh sb="1" eb="2">
      <t>ジ</t>
    </rPh>
    <rPh sb="2" eb="3">
      <t>デン</t>
    </rPh>
    <rPh sb="3" eb="4">
      <t>ヒ</t>
    </rPh>
    <phoneticPr fontId="13"/>
  </si>
  <si>
    <t>公衆街路灯</t>
    <rPh sb="0" eb="1">
      <t>コウ</t>
    </rPh>
    <rPh sb="1" eb="2">
      <t>シュウ</t>
    </rPh>
    <rPh sb="2" eb="3">
      <t>マチ</t>
    </rPh>
    <rPh sb="3" eb="4">
      <t>ロ</t>
    </rPh>
    <rPh sb="4" eb="5">
      <t>トウ</t>
    </rPh>
    <phoneticPr fontId="13"/>
  </si>
  <si>
    <t>時間帯別電灯</t>
    <rPh sb="0" eb="3">
      <t>ジカンタイ</t>
    </rPh>
    <rPh sb="3" eb="4">
      <t>ベツ</t>
    </rPh>
    <rPh sb="4" eb="6">
      <t>デントウ</t>
    </rPh>
    <phoneticPr fontId="13"/>
  </si>
  <si>
    <t>低圧高稼働契約</t>
    <rPh sb="0" eb="2">
      <t>テイアツ</t>
    </rPh>
    <rPh sb="2" eb="5">
      <t>コウカドウ</t>
    </rPh>
    <rPh sb="5" eb="7">
      <t>ケイヤク</t>
    </rPh>
    <phoneticPr fontId="13"/>
  </si>
  <si>
    <t>業務用電力</t>
    <rPh sb="0" eb="1">
      <t>ギョウ</t>
    </rPh>
    <rPh sb="1" eb="2">
      <t>ツトム</t>
    </rPh>
    <rPh sb="2" eb="3">
      <t>ヨウ</t>
    </rPh>
    <rPh sb="3" eb="4">
      <t>デン</t>
    </rPh>
    <rPh sb="4" eb="5">
      <t>チカラ</t>
    </rPh>
    <phoneticPr fontId="13"/>
  </si>
  <si>
    <t>低圧電力</t>
    <rPh sb="0" eb="1">
      <t>テイ</t>
    </rPh>
    <rPh sb="1" eb="2">
      <t>アツ</t>
    </rPh>
    <rPh sb="2" eb="3">
      <t>デン</t>
    </rPh>
    <rPh sb="3" eb="4">
      <t>チカラ</t>
    </rPh>
    <phoneticPr fontId="13"/>
  </si>
  <si>
    <t>高圧電力Ｓ</t>
    <rPh sb="0" eb="1">
      <t>タカ</t>
    </rPh>
    <rPh sb="1" eb="2">
      <t>アツ</t>
    </rPh>
    <rPh sb="2" eb="3">
      <t>デン</t>
    </rPh>
    <rPh sb="3" eb="4">
      <t>チカラ</t>
    </rPh>
    <phoneticPr fontId="13"/>
  </si>
  <si>
    <t>臨時電力</t>
    <rPh sb="0" eb="4">
      <t>リンジデンリョク</t>
    </rPh>
    <phoneticPr fontId="53"/>
  </si>
  <si>
    <t>深夜電力</t>
    <rPh sb="0" eb="1">
      <t>シン</t>
    </rPh>
    <rPh sb="1" eb="2">
      <t>ヨル</t>
    </rPh>
    <rPh sb="2" eb="3">
      <t>デン</t>
    </rPh>
    <rPh sb="3" eb="4">
      <t>チカラ</t>
    </rPh>
    <phoneticPr fontId="13"/>
  </si>
  <si>
    <t>農事用電力</t>
    <rPh sb="0" eb="1">
      <t>ノウ</t>
    </rPh>
    <rPh sb="1" eb="2">
      <t>コト</t>
    </rPh>
    <rPh sb="2" eb="3">
      <t>ヨウ</t>
    </rPh>
    <rPh sb="3" eb="4">
      <t>デン</t>
    </rPh>
    <rPh sb="4" eb="5">
      <t>チカラ</t>
    </rPh>
    <phoneticPr fontId="13"/>
  </si>
  <si>
    <t>大口電力（再掲）</t>
    <rPh sb="0" eb="1">
      <t>ダイ</t>
    </rPh>
    <rPh sb="1" eb="2">
      <t>クチ</t>
    </rPh>
    <rPh sb="2" eb="3">
      <t>デン</t>
    </rPh>
    <rPh sb="3" eb="4">
      <t>チカラ</t>
    </rPh>
    <rPh sb="5" eb="7">
      <t>サイケイ</t>
    </rPh>
    <phoneticPr fontId="13"/>
  </si>
  <si>
    <t>口数</t>
    <rPh sb="0" eb="1">
      <t>クチ</t>
    </rPh>
    <rPh sb="1" eb="2">
      <t>カズ</t>
    </rPh>
    <phoneticPr fontId="13"/>
  </si>
  <si>
    <t>電力量</t>
    <rPh sb="0" eb="2">
      <t>デンリョク</t>
    </rPh>
    <rPh sb="2" eb="3">
      <t>リョウ</t>
    </rPh>
    <phoneticPr fontId="13"/>
  </si>
  <si>
    <t>平成22年度</t>
    <rPh sb="0" eb="2">
      <t>ヘイセイ</t>
    </rPh>
    <rPh sb="4" eb="6">
      <t>ネンド</t>
    </rPh>
    <phoneticPr fontId="13"/>
  </si>
  <si>
    <t>平成25年４月</t>
    <rPh sb="0" eb="2">
      <t>ヘイセイ</t>
    </rPh>
    <rPh sb="4" eb="5">
      <t>ネン</t>
    </rPh>
    <rPh sb="6" eb="7">
      <t>ガツ</t>
    </rPh>
    <phoneticPr fontId="13"/>
  </si>
  <si>
    <t>平成26年１月</t>
    <rPh sb="0" eb="2">
      <t>ヘイセイ</t>
    </rPh>
    <rPh sb="4" eb="5">
      <t>ネン</t>
    </rPh>
    <rPh sb="6" eb="7">
      <t>ガツ</t>
    </rPh>
    <phoneticPr fontId="13"/>
  </si>
  <si>
    <t>（注）・「口数」は「契約口数」の略「電力量」は「販売電力量」の略である。</t>
    <rPh sb="1" eb="2">
      <t>チュウ</t>
    </rPh>
    <rPh sb="5" eb="7">
      <t>クチカズ</t>
    </rPh>
    <rPh sb="10" eb="12">
      <t>ケイヤク</t>
    </rPh>
    <rPh sb="12" eb="14">
      <t>クチカズ</t>
    </rPh>
    <rPh sb="16" eb="17">
      <t>リャク</t>
    </rPh>
    <rPh sb="18" eb="20">
      <t>デンリョク</t>
    </rPh>
    <rPh sb="20" eb="21">
      <t>リョウ</t>
    </rPh>
    <rPh sb="24" eb="26">
      <t>ハンバイ</t>
    </rPh>
    <rPh sb="26" eb="28">
      <t>デンリョク</t>
    </rPh>
    <rPh sb="28" eb="29">
      <t>リョウ</t>
    </rPh>
    <rPh sb="31" eb="32">
      <t>リャク</t>
    </rPh>
    <phoneticPr fontId="13"/>
  </si>
  <si>
    <t>　　資料　東北電力（株）いわき営業所</t>
    <rPh sb="2" eb="4">
      <t>シリョウ</t>
    </rPh>
    <rPh sb="5" eb="7">
      <t>トウホク</t>
    </rPh>
    <rPh sb="7" eb="9">
      <t>デンリョク</t>
    </rPh>
    <rPh sb="10" eb="11">
      <t>カブ</t>
    </rPh>
    <rPh sb="15" eb="17">
      <t>エイギョウ</t>
    </rPh>
    <rPh sb="17" eb="18">
      <t>トコロ</t>
    </rPh>
    <phoneticPr fontId="13"/>
  </si>
  <si>
    <t>　　　・契約口数は年度末又は月末、使用電力量は年度末計又は月数の数値である。</t>
    <rPh sb="4" eb="6">
      <t>ケイヤク</t>
    </rPh>
    <rPh sb="6" eb="7">
      <t>クチ</t>
    </rPh>
    <rPh sb="7" eb="8">
      <t>スウ</t>
    </rPh>
    <rPh sb="9" eb="12">
      <t>ネンドマツ</t>
    </rPh>
    <rPh sb="12" eb="13">
      <t>マタ</t>
    </rPh>
    <rPh sb="14" eb="16">
      <t>ゲツマツ</t>
    </rPh>
    <rPh sb="17" eb="19">
      <t>シヨウ</t>
    </rPh>
    <rPh sb="19" eb="21">
      <t>デンリョク</t>
    </rPh>
    <rPh sb="21" eb="22">
      <t>リョウ</t>
    </rPh>
    <rPh sb="23" eb="26">
      <t>ネンドマツ</t>
    </rPh>
    <rPh sb="26" eb="27">
      <t>ケイ</t>
    </rPh>
    <rPh sb="27" eb="28">
      <t>マタ</t>
    </rPh>
    <rPh sb="29" eb="30">
      <t>ツキ</t>
    </rPh>
    <rPh sb="30" eb="31">
      <t>スウ</t>
    </rPh>
    <rPh sb="32" eb="34">
      <t>スウチ</t>
    </rPh>
    <phoneticPr fontId="13"/>
  </si>
  <si>
    <t>　　　・高圧電力Ａは平成19年6月より「高圧電力Ｓ」に名称変更。</t>
    <rPh sb="4" eb="6">
      <t>コウアツ</t>
    </rPh>
    <rPh sb="6" eb="8">
      <t>デンリョク</t>
    </rPh>
    <rPh sb="10" eb="12">
      <t>ヘイセイ</t>
    </rPh>
    <rPh sb="14" eb="15">
      <t>ネン</t>
    </rPh>
    <rPh sb="16" eb="17">
      <t>ツキ</t>
    </rPh>
    <rPh sb="20" eb="22">
      <t>コウアツ</t>
    </rPh>
    <rPh sb="22" eb="24">
      <t>デンリョク</t>
    </rPh>
    <rPh sb="27" eb="29">
      <t>メイショウ</t>
    </rPh>
    <rPh sb="29" eb="31">
      <t>ヘンコウ</t>
    </rPh>
    <phoneticPr fontId="13"/>
  </si>
  <si>
    <t>　　　・平成23年度より電灯・電力使用の各項目の数値は未公表。</t>
    <rPh sb="4" eb="6">
      <t>ヘイセイ</t>
    </rPh>
    <rPh sb="8" eb="10">
      <t>ネンド</t>
    </rPh>
    <rPh sb="12" eb="14">
      <t>デントウ</t>
    </rPh>
    <rPh sb="15" eb="16">
      <t>デン</t>
    </rPh>
    <rPh sb="16" eb="17">
      <t>リョク</t>
    </rPh>
    <rPh sb="17" eb="19">
      <t>シヨウ</t>
    </rPh>
    <rPh sb="20" eb="21">
      <t>カク</t>
    </rPh>
    <rPh sb="21" eb="23">
      <t>コウモク</t>
    </rPh>
    <rPh sb="24" eb="26">
      <t>スウチ</t>
    </rPh>
    <rPh sb="27" eb="30">
      <t>ミコウヒョウ</t>
    </rPh>
    <phoneticPr fontId="13"/>
  </si>
  <si>
    <t>　　　・平成25年度より大口電力電力量のみ公表。</t>
    <rPh sb="4" eb="6">
      <t>ヘイセイ</t>
    </rPh>
    <rPh sb="8" eb="10">
      <t>ネンド</t>
    </rPh>
    <rPh sb="12" eb="14">
      <t>オオグチ</t>
    </rPh>
    <rPh sb="14" eb="16">
      <t>デンリョク</t>
    </rPh>
    <rPh sb="16" eb="18">
      <t>デンリョク</t>
    </rPh>
    <rPh sb="18" eb="19">
      <t>リョウ</t>
    </rPh>
    <rPh sb="21" eb="23">
      <t>コウヒョウ</t>
    </rPh>
    <phoneticPr fontId="13"/>
  </si>
  <si>
    <t>126　水道事業の推移</t>
    <rPh sb="4" eb="6">
      <t>スイドウ</t>
    </rPh>
    <rPh sb="6" eb="8">
      <t>ジギョウ</t>
    </rPh>
    <rPh sb="9" eb="11">
      <t>スイイ</t>
    </rPh>
    <phoneticPr fontId="13"/>
  </si>
  <si>
    <t>　(1)　総括表（各年度末日現在）</t>
    <rPh sb="5" eb="7">
      <t>ソウカツ</t>
    </rPh>
    <rPh sb="7" eb="8">
      <t>ヒョウ</t>
    </rPh>
    <rPh sb="9" eb="10">
      <t>カク</t>
    </rPh>
    <rPh sb="10" eb="12">
      <t>ネンド</t>
    </rPh>
    <rPh sb="12" eb="14">
      <t>マツジツ</t>
    </rPh>
    <rPh sb="14" eb="16">
      <t>ゲンザイ</t>
    </rPh>
    <phoneticPr fontId="13"/>
  </si>
  <si>
    <t>　(3)　簡易水道</t>
    <rPh sb="5" eb="6">
      <t>カン</t>
    </rPh>
    <rPh sb="6" eb="7">
      <t>エキ</t>
    </rPh>
    <rPh sb="7" eb="8">
      <t>ミズ</t>
    </rPh>
    <rPh sb="8" eb="9">
      <t>ミチ</t>
    </rPh>
    <phoneticPr fontId="13"/>
  </si>
  <si>
    <t>３年度</t>
    <rPh sb="1" eb="2">
      <t>ネン</t>
    </rPh>
    <rPh sb="2" eb="3">
      <t>ド</t>
    </rPh>
    <phoneticPr fontId="13"/>
  </si>
  <si>
    <t>４年度</t>
    <rPh sb="1" eb="2">
      <t>ネン</t>
    </rPh>
    <rPh sb="2" eb="3">
      <t>ド</t>
    </rPh>
    <phoneticPr fontId="13"/>
  </si>
  <si>
    <t>５年度</t>
    <rPh sb="1" eb="2">
      <t>ネン</t>
    </rPh>
    <rPh sb="2" eb="3">
      <t>ド</t>
    </rPh>
    <phoneticPr fontId="13"/>
  </si>
  <si>
    <t>６年度</t>
    <rPh sb="1" eb="2">
      <t>ネン</t>
    </rPh>
    <rPh sb="2" eb="3">
      <t>ド</t>
    </rPh>
    <phoneticPr fontId="13"/>
  </si>
  <si>
    <t>行政区域内人口（A)(人)</t>
    <rPh sb="0" eb="2">
      <t>ギョウセイ</t>
    </rPh>
    <rPh sb="2" eb="4">
      <t>クイキ</t>
    </rPh>
    <rPh sb="4" eb="5">
      <t>ナイ</t>
    </rPh>
    <rPh sb="5" eb="7">
      <t>ジンコウ</t>
    </rPh>
    <rPh sb="11" eb="12">
      <t>ヒト</t>
    </rPh>
    <phoneticPr fontId="13"/>
  </si>
  <si>
    <t>給水区域内人口（B)</t>
  </si>
  <si>
    <t>（人）</t>
    <rPh sb="1" eb="2">
      <t>ヒト</t>
    </rPh>
    <phoneticPr fontId="13"/>
  </si>
  <si>
    <t>給水区域内人口(人）</t>
    <rPh sb="0" eb="2">
      <t>キュウスイ</t>
    </rPh>
    <rPh sb="2" eb="4">
      <t>クイキ</t>
    </rPh>
    <rPh sb="4" eb="5">
      <t>ナイ</t>
    </rPh>
    <rPh sb="5" eb="7">
      <t>ジンコウ</t>
    </rPh>
    <rPh sb="8" eb="9">
      <t>ヒト</t>
    </rPh>
    <phoneticPr fontId="13"/>
  </si>
  <si>
    <t>上水道(B)</t>
    <rPh sb="0" eb="1">
      <t>ウエ</t>
    </rPh>
    <rPh sb="1" eb="2">
      <t>ミズ</t>
    </rPh>
    <rPh sb="2" eb="3">
      <t>ミチ</t>
    </rPh>
    <phoneticPr fontId="13"/>
  </si>
  <si>
    <t>給水人口(E)</t>
  </si>
  <si>
    <t>簡易水道(C)</t>
    <rPh sb="0" eb="2">
      <t>カンイ</t>
    </rPh>
    <rPh sb="2" eb="4">
      <t>スイドウ</t>
    </rPh>
    <phoneticPr fontId="13"/>
  </si>
  <si>
    <t>普及率(％)</t>
  </si>
  <si>
    <t>E/B</t>
    <phoneticPr fontId="13"/>
  </si>
  <si>
    <t>計（D)</t>
    <rPh sb="0" eb="1">
      <t>ケイ</t>
    </rPh>
    <phoneticPr fontId="13"/>
  </si>
  <si>
    <t>給水件数</t>
  </si>
  <si>
    <t>（件）</t>
    <rPh sb="1" eb="2">
      <t>ケン</t>
    </rPh>
    <phoneticPr fontId="13"/>
  </si>
  <si>
    <t>給水人口(人）</t>
    <rPh sb="0" eb="1">
      <t>キュウ</t>
    </rPh>
    <rPh sb="1" eb="2">
      <t>ミズ</t>
    </rPh>
    <rPh sb="2" eb="3">
      <t>ジン</t>
    </rPh>
    <rPh sb="3" eb="4">
      <t>クチ</t>
    </rPh>
    <rPh sb="5" eb="6">
      <t>ヒト</t>
    </rPh>
    <phoneticPr fontId="13"/>
  </si>
  <si>
    <t>上水道(E)</t>
    <rPh sb="0" eb="1">
      <t>ウエ</t>
    </rPh>
    <rPh sb="1" eb="2">
      <t>ミズ</t>
    </rPh>
    <rPh sb="2" eb="3">
      <t>ミチ</t>
    </rPh>
    <phoneticPr fontId="13"/>
  </si>
  <si>
    <t>配水管延長</t>
  </si>
  <si>
    <t>（ｍ）</t>
    <phoneticPr fontId="13"/>
  </si>
  <si>
    <t>簡易水道(F)</t>
    <rPh sb="0" eb="2">
      <t>カンイ</t>
    </rPh>
    <rPh sb="2" eb="4">
      <t>スイドウ</t>
    </rPh>
    <phoneticPr fontId="13"/>
  </si>
  <si>
    <t>施設能力</t>
  </si>
  <si>
    <t>(㎥/日)</t>
    <rPh sb="3" eb="4">
      <t>ニチ</t>
    </rPh>
    <phoneticPr fontId="13"/>
  </si>
  <si>
    <t>計（G)</t>
    <rPh sb="0" eb="1">
      <t>ケイ</t>
    </rPh>
    <phoneticPr fontId="13"/>
  </si>
  <si>
    <t>年間総配水量</t>
    <rPh sb="3" eb="5">
      <t>ハイスイ</t>
    </rPh>
    <phoneticPr fontId="13"/>
  </si>
  <si>
    <t>（㎥）</t>
    <phoneticPr fontId="13"/>
  </si>
  <si>
    <t>普及率（％）</t>
    <rPh sb="0" eb="2">
      <t>フキュウ</t>
    </rPh>
    <rPh sb="2" eb="3">
      <t>リツ</t>
    </rPh>
    <phoneticPr fontId="13"/>
  </si>
  <si>
    <t>E/A</t>
    <phoneticPr fontId="13"/>
  </si>
  <si>
    <t>一日最大配水量</t>
  </si>
  <si>
    <t>G/A</t>
    <phoneticPr fontId="13"/>
  </si>
  <si>
    <t>一日平均配水量</t>
  </si>
  <si>
    <t>G/D</t>
    <phoneticPr fontId="13"/>
  </si>
  <si>
    <t>1人1日最大配水量</t>
  </si>
  <si>
    <t>（ℓ）</t>
    <phoneticPr fontId="13"/>
  </si>
  <si>
    <t>（注）行政区域内人口は、現住人口である。</t>
    <rPh sb="1" eb="2">
      <t>チュウ</t>
    </rPh>
    <rPh sb="3" eb="5">
      <t>ギョウセイ</t>
    </rPh>
    <rPh sb="5" eb="8">
      <t>クイキナイ</t>
    </rPh>
    <rPh sb="8" eb="10">
      <t>ジンコウ</t>
    </rPh>
    <rPh sb="12" eb="14">
      <t>ゲンジュウ</t>
    </rPh>
    <rPh sb="14" eb="16">
      <t>ジンコウ</t>
    </rPh>
    <phoneticPr fontId="3"/>
  </si>
  <si>
    <t>資料　水道局経営戦略課</t>
    <rPh sb="0" eb="2">
      <t>シリョウ</t>
    </rPh>
    <rPh sb="3" eb="6">
      <t>スイドウキョク</t>
    </rPh>
    <rPh sb="6" eb="8">
      <t>ケイエイ</t>
    </rPh>
    <rPh sb="8" eb="10">
      <t>センリャク</t>
    </rPh>
    <rPh sb="10" eb="11">
      <t>カ</t>
    </rPh>
    <phoneticPr fontId="13"/>
  </si>
  <si>
    <t>1人1日平均配水量</t>
  </si>
  <si>
    <t>年間有効水量</t>
  </si>
  <si>
    <t>　(2)　上水道</t>
    <rPh sb="5" eb="6">
      <t>ジョウ</t>
    </rPh>
    <rPh sb="6" eb="7">
      <t>ミズ</t>
    </rPh>
    <rPh sb="7" eb="8">
      <t>ミチ</t>
    </rPh>
    <phoneticPr fontId="13"/>
  </si>
  <si>
    <t>有効率</t>
  </si>
  <si>
    <t>（％）</t>
    <phoneticPr fontId="13"/>
  </si>
  <si>
    <t>年間有収水量</t>
  </si>
  <si>
    <t>給水区域内人口（B)</t>
    <rPh sb="0" eb="2">
      <t>キュウスイ</t>
    </rPh>
    <rPh sb="2" eb="4">
      <t>クイキ</t>
    </rPh>
    <rPh sb="4" eb="5">
      <t>ナイ</t>
    </rPh>
    <rPh sb="5" eb="7">
      <t>ジンコウ</t>
    </rPh>
    <phoneticPr fontId="13"/>
  </si>
  <si>
    <t>有収率</t>
  </si>
  <si>
    <t>給水人口(E)</t>
    <rPh sb="0" eb="2">
      <t>キュウスイ</t>
    </rPh>
    <rPh sb="2" eb="4">
      <t>ジンコウ</t>
    </rPh>
    <phoneticPr fontId="13"/>
  </si>
  <si>
    <t>普及率(％)</t>
    <rPh sb="0" eb="1">
      <t>アマネ</t>
    </rPh>
    <rPh sb="1" eb="2">
      <t>オヨ</t>
    </rPh>
    <rPh sb="2" eb="3">
      <t>リツ</t>
    </rPh>
    <phoneticPr fontId="13"/>
  </si>
  <si>
    <t>給水件数</t>
    <rPh sb="0" eb="2">
      <t>キュウスイ</t>
    </rPh>
    <rPh sb="2" eb="4">
      <t>ケンスウ</t>
    </rPh>
    <phoneticPr fontId="13"/>
  </si>
  <si>
    <t>配水管延長</t>
    <rPh sb="0" eb="3">
      <t>ハイスイカン</t>
    </rPh>
    <rPh sb="3" eb="5">
      <t>エンチョウ</t>
    </rPh>
    <phoneticPr fontId="13"/>
  </si>
  <si>
    <t>（m）</t>
    <phoneticPr fontId="13"/>
  </si>
  <si>
    <t>施設能力</t>
    <rPh sb="0" eb="2">
      <t>シセツ</t>
    </rPh>
    <rPh sb="2" eb="4">
      <t>ノウリョク</t>
    </rPh>
    <phoneticPr fontId="13"/>
  </si>
  <si>
    <t>年間総配水量</t>
    <rPh sb="0" eb="2">
      <t>ネンカン</t>
    </rPh>
    <rPh sb="2" eb="3">
      <t>ソウ</t>
    </rPh>
    <rPh sb="3" eb="5">
      <t>ハイスイ</t>
    </rPh>
    <rPh sb="5" eb="6">
      <t>リョウ</t>
    </rPh>
    <phoneticPr fontId="13"/>
  </si>
  <si>
    <t>一日最大配水量</t>
    <rPh sb="0" eb="2">
      <t>イチニチ</t>
    </rPh>
    <rPh sb="2" eb="4">
      <t>サイダイ</t>
    </rPh>
    <rPh sb="4" eb="6">
      <t>ハイスイ</t>
    </rPh>
    <rPh sb="6" eb="7">
      <t>リョウ</t>
    </rPh>
    <phoneticPr fontId="13"/>
  </si>
  <si>
    <t>一日平均配水量</t>
    <rPh sb="0" eb="2">
      <t>イチニチ</t>
    </rPh>
    <rPh sb="2" eb="4">
      <t>ヘイキン</t>
    </rPh>
    <rPh sb="4" eb="6">
      <t>ハイスイ</t>
    </rPh>
    <rPh sb="6" eb="7">
      <t>リョウ</t>
    </rPh>
    <phoneticPr fontId="13"/>
  </si>
  <si>
    <t>1人1日最大配水量</t>
    <rPh sb="1" eb="2">
      <t>ニン</t>
    </rPh>
    <rPh sb="3" eb="4">
      <t>ニチ</t>
    </rPh>
    <rPh sb="4" eb="6">
      <t>サイダイ</t>
    </rPh>
    <rPh sb="6" eb="8">
      <t>ハイスイ</t>
    </rPh>
    <rPh sb="8" eb="9">
      <t>リョウ</t>
    </rPh>
    <phoneticPr fontId="13"/>
  </si>
  <si>
    <t>1人1日平均配水量</t>
    <rPh sb="1" eb="2">
      <t>ニン</t>
    </rPh>
    <rPh sb="3" eb="4">
      <t>ニチ</t>
    </rPh>
    <rPh sb="4" eb="6">
      <t>ヘイキン</t>
    </rPh>
    <rPh sb="6" eb="8">
      <t>ハイスイ</t>
    </rPh>
    <rPh sb="8" eb="9">
      <t>リョウ</t>
    </rPh>
    <phoneticPr fontId="13"/>
  </si>
  <si>
    <t>年間有効水量</t>
    <rPh sb="0" eb="2">
      <t>ネンカン</t>
    </rPh>
    <rPh sb="2" eb="4">
      <t>ユウコウ</t>
    </rPh>
    <rPh sb="4" eb="5">
      <t>スイ</t>
    </rPh>
    <rPh sb="5" eb="6">
      <t>リョウ</t>
    </rPh>
    <phoneticPr fontId="13"/>
  </si>
  <si>
    <t>有効率</t>
    <rPh sb="0" eb="2">
      <t>ユウコウ</t>
    </rPh>
    <rPh sb="2" eb="3">
      <t>リツ</t>
    </rPh>
    <phoneticPr fontId="13"/>
  </si>
  <si>
    <t>年間有収水量</t>
    <rPh sb="0" eb="2">
      <t>ネンカン</t>
    </rPh>
    <rPh sb="2" eb="3">
      <t>ユウ</t>
    </rPh>
    <rPh sb="3" eb="4">
      <t>オサム</t>
    </rPh>
    <rPh sb="4" eb="6">
      <t>スイリョウ</t>
    </rPh>
    <phoneticPr fontId="13"/>
  </si>
  <si>
    <t>有収率</t>
    <rPh sb="0" eb="1">
      <t>ユウ</t>
    </rPh>
    <rPh sb="1" eb="2">
      <t>オサ</t>
    </rPh>
    <rPh sb="2" eb="3">
      <t>リツ</t>
    </rPh>
    <phoneticPr fontId="13"/>
  </si>
  <si>
    <t>127  地区別給水普及状況(令和６年度）</t>
    <rPh sb="15" eb="17">
      <t>レイワ</t>
    </rPh>
    <rPh sb="18" eb="20">
      <t>ネンド</t>
    </rPh>
    <phoneticPr fontId="3"/>
  </si>
  <si>
    <t>（単位　戸、人）</t>
    <rPh sb="1" eb="3">
      <t>タンイ</t>
    </rPh>
    <rPh sb="4" eb="5">
      <t>コ</t>
    </rPh>
    <rPh sb="6" eb="7">
      <t>ヒト</t>
    </rPh>
    <phoneticPr fontId="13"/>
  </si>
  <si>
    <t>行政区域内戸数･人口</t>
    <rPh sb="4" eb="5">
      <t>ウチ</t>
    </rPh>
    <rPh sb="5" eb="7">
      <t>コスウ</t>
    </rPh>
    <rPh sb="8" eb="10">
      <t>ジンコウ</t>
    </rPh>
    <phoneticPr fontId="3"/>
  </si>
  <si>
    <t>給水区域内戸数・人口</t>
    <rPh sb="0" eb="2">
      <t>キュウスイ</t>
    </rPh>
    <rPh sb="2" eb="4">
      <t>クイキ</t>
    </rPh>
    <rPh sb="4" eb="5">
      <t>ナイ</t>
    </rPh>
    <rPh sb="5" eb="7">
      <t>コスウ</t>
    </rPh>
    <rPh sb="8" eb="10">
      <t>ジンコウ</t>
    </rPh>
    <phoneticPr fontId="13"/>
  </si>
  <si>
    <t>給水戸数・人口</t>
    <rPh sb="0" eb="1">
      <t>キュウ</t>
    </rPh>
    <rPh sb="1" eb="2">
      <t>ミズ</t>
    </rPh>
    <phoneticPr fontId="13"/>
  </si>
  <si>
    <t>給水区域内</t>
    <rPh sb="0" eb="2">
      <t>キュウスイ</t>
    </rPh>
    <rPh sb="2" eb="4">
      <t>クイキ</t>
    </rPh>
    <rPh sb="4" eb="5">
      <t>ナイ</t>
    </rPh>
    <phoneticPr fontId="13"/>
  </si>
  <si>
    <t>普及率（％）</t>
    <rPh sb="0" eb="1">
      <t>アマネ</t>
    </rPh>
    <rPh sb="1" eb="2">
      <t>オヨ</t>
    </rPh>
    <rPh sb="2" eb="3">
      <t>リツ</t>
    </rPh>
    <phoneticPr fontId="13"/>
  </si>
  <si>
    <t>上水</t>
    <rPh sb="0" eb="1">
      <t>ウエ</t>
    </rPh>
    <rPh sb="1" eb="2">
      <t>ミズ</t>
    </rPh>
    <phoneticPr fontId="13"/>
  </si>
  <si>
    <t>簡水</t>
    <rPh sb="0" eb="1">
      <t>カン</t>
    </rPh>
    <rPh sb="1" eb="2">
      <t>ミズ</t>
    </rPh>
    <phoneticPr fontId="13"/>
  </si>
  <si>
    <t>未給水戸数・人口</t>
    <rPh sb="0" eb="1">
      <t>ミ</t>
    </rPh>
    <rPh sb="1" eb="3">
      <t>キュウスイ</t>
    </rPh>
    <rPh sb="3" eb="5">
      <t>コスウ</t>
    </rPh>
    <rPh sb="6" eb="8">
      <t>ジンコウ</t>
    </rPh>
    <phoneticPr fontId="13"/>
  </si>
  <si>
    <t>給水区域内</t>
    <rPh sb="0" eb="1">
      <t>キュウ</t>
    </rPh>
    <rPh sb="1" eb="2">
      <t>ミズ</t>
    </rPh>
    <rPh sb="2" eb="3">
      <t>ク</t>
    </rPh>
    <rPh sb="3" eb="4">
      <t>イキ</t>
    </rPh>
    <rPh sb="4" eb="5">
      <t>ナイ</t>
    </rPh>
    <phoneticPr fontId="13"/>
  </si>
  <si>
    <t>戸数</t>
    <rPh sb="0" eb="1">
      <t>ト</t>
    </rPh>
    <rPh sb="1" eb="2">
      <t>カズ</t>
    </rPh>
    <phoneticPr fontId="13"/>
  </si>
  <si>
    <t>人口（A)</t>
    <rPh sb="0" eb="1">
      <t>ヒト</t>
    </rPh>
    <rPh sb="1" eb="2">
      <t>クチ</t>
    </rPh>
    <phoneticPr fontId="13"/>
  </si>
  <si>
    <t>人口（B)</t>
    <rPh sb="0" eb="1">
      <t>ヒト</t>
    </rPh>
    <rPh sb="1" eb="2">
      <t>クチ</t>
    </rPh>
    <phoneticPr fontId="13"/>
  </si>
  <si>
    <t>人口（C)</t>
    <phoneticPr fontId="13"/>
  </si>
  <si>
    <t>人口（D)</t>
    <rPh sb="0" eb="1">
      <t>ヒト</t>
    </rPh>
    <rPh sb="1" eb="2">
      <t>クチ</t>
    </rPh>
    <phoneticPr fontId="13"/>
  </si>
  <si>
    <t>人口（E)</t>
    <rPh sb="0" eb="2">
      <t>ジンコウ</t>
    </rPh>
    <phoneticPr fontId="13"/>
  </si>
  <si>
    <t>人口（F)</t>
    <rPh sb="0" eb="2">
      <t>ジンコウ</t>
    </rPh>
    <phoneticPr fontId="13"/>
  </si>
  <si>
    <t>(F)</t>
    <phoneticPr fontId="13"/>
  </si>
  <si>
    <t>(D)</t>
    <phoneticPr fontId="13"/>
  </si>
  <si>
    <t>(E)</t>
    <phoneticPr fontId="13"/>
  </si>
  <si>
    <t>(C)</t>
    <phoneticPr fontId="13"/>
  </si>
  <si>
    <t>(A)</t>
    <phoneticPr fontId="13"/>
  </si>
  <si>
    <t>(B)</t>
    <phoneticPr fontId="13"/>
  </si>
  <si>
    <t>平・好間</t>
  </si>
  <si>
    <t>四倉・久之浜・大久</t>
    <rPh sb="0" eb="2">
      <t>ヨツクラ</t>
    </rPh>
    <rPh sb="3" eb="6">
      <t>ヒサノハマ</t>
    </rPh>
    <rPh sb="7" eb="8">
      <t>オオ</t>
    </rPh>
    <rPh sb="8" eb="9">
      <t>ヒサ</t>
    </rPh>
    <phoneticPr fontId="13"/>
  </si>
  <si>
    <t>資料　水道局　経営戦略課</t>
    <rPh sb="0" eb="2">
      <t>シリョウ</t>
    </rPh>
    <rPh sb="3" eb="6">
      <t>スイドウキョク</t>
    </rPh>
    <rPh sb="7" eb="9">
      <t>ケイエイ</t>
    </rPh>
    <rPh sb="9" eb="11">
      <t>センリャク</t>
    </rPh>
    <rPh sb="11" eb="12">
      <t>カ</t>
    </rPh>
    <phoneticPr fontId="13"/>
  </si>
  <si>
    <t>128　取水量</t>
    <rPh sb="4" eb="5">
      <t>トリ</t>
    </rPh>
    <rPh sb="5" eb="6">
      <t>ミズ</t>
    </rPh>
    <rPh sb="6" eb="7">
      <t>リョウ</t>
    </rPh>
    <phoneticPr fontId="13"/>
  </si>
  <si>
    <t>　(1)　上水道</t>
    <rPh sb="5" eb="6">
      <t>ジョウ</t>
    </rPh>
    <rPh sb="6" eb="7">
      <t>ミズ</t>
    </rPh>
    <rPh sb="7" eb="8">
      <t>ミチ</t>
    </rPh>
    <phoneticPr fontId="13"/>
  </si>
  <si>
    <t>　(2)　簡易水道</t>
    <rPh sb="5" eb="6">
      <t>カン</t>
    </rPh>
    <rPh sb="6" eb="7">
      <t>エキ</t>
    </rPh>
    <rPh sb="7" eb="8">
      <t>ミズ</t>
    </rPh>
    <rPh sb="8" eb="9">
      <t>ミチ</t>
    </rPh>
    <phoneticPr fontId="13"/>
  </si>
  <si>
    <t>（単位　㎥）</t>
    <rPh sb="1" eb="3">
      <t>タンイ</t>
    </rPh>
    <phoneticPr fontId="13"/>
  </si>
  <si>
    <t>施設</t>
    <rPh sb="0" eb="1">
      <t>ホドコ</t>
    </rPh>
    <rPh sb="1" eb="2">
      <t>シツラ</t>
    </rPh>
    <phoneticPr fontId="13"/>
  </si>
  <si>
    <t>令和４年度
総取水量</t>
    <rPh sb="0" eb="2">
      <t>レイワ</t>
    </rPh>
    <rPh sb="3" eb="5">
      <t>ネンド</t>
    </rPh>
    <rPh sb="6" eb="7">
      <t>ソウ</t>
    </rPh>
    <rPh sb="7" eb="8">
      <t>トリ</t>
    </rPh>
    <rPh sb="8" eb="9">
      <t>ミズ</t>
    </rPh>
    <rPh sb="9" eb="10">
      <t>リョウ</t>
    </rPh>
    <phoneticPr fontId="13"/>
  </si>
  <si>
    <t>令和５年度
総取水量</t>
    <rPh sb="0" eb="2">
      <t>レイワ</t>
    </rPh>
    <rPh sb="3" eb="5">
      <t>ネンド</t>
    </rPh>
    <rPh sb="6" eb="7">
      <t>ソウ</t>
    </rPh>
    <rPh sb="7" eb="8">
      <t>トリ</t>
    </rPh>
    <rPh sb="8" eb="9">
      <t>ミズ</t>
    </rPh>
    <rPh sb="9" eb="10">
      <t>リョウ</t>
    </rPh>
    <phoneticPr fontId="13"/>
  </si>
  <si>
    <t>令和６年度</t>
    <rPh sb="0" eb="1">
      <t>レイ</t>
    </rPh>
    <rPh sb="1" eb="2">
      <t>ワ</t>
    </rPh>
    <rPh sb="3" eb="4">
      <t>ネン</t>
    </rPh>
    <rPh sb="4" eb="5">
      <t>ド</t>
    </rPh>
    <phoneticPr fontId="3"/>
  </si>
  <si>
    <t>令和６年度</t>
    <rPh sb="0" eb="1">
      <t>レイ</t>
    </rPh>
    <rPh sb="1" eb="2">
      <t>ワ</t>
    </rPh>
    <rPh sb="3" eb="4">
      <t>ネン</t>
    </rPh>
    <rPh sb="4" eb="5">
      <t>ド</t>
    </rPh>
    <phoneticPr fontId="13"/>
  </si>
  <si>
    <t>総取水量</t>
    <rPh sb="0" eb="1">
      <t>ソウ</t>
    </rPh>
    <rPh sb="1" eb="2">
      <t>トリ</t>
    </rPh>
    <rPh sb="2" eb="3">
      <t>ミズ</t>
    </rPh>
    <rPh sb="3" eb="4">
      <t>リョウ</t>
    </rPh>
    <phoneticPr fontId="13"/>
  </si>
  <si>
    <t>１日平均取水量</t>
    <rPh sb="1" eb="2">
      <t>ニチ</t>
    </rPh>
    <rPh sb="2" eb="3">
      <t>タイラ</t>
    </rPh>
    <rPh sb="3" eb="4">
      <t>ヒトシ</t>
    </rPh>
    <rPh sb="4" eb="6">
      <t>シュスイ</t>
    </rPh>
    <rPh sb="6" eb="7">
      <t>リョウ</t>
    </rPh>
    <phoneticPr fontId="13"/>
  </si>
  <si>
    <t>１日平均取水量</t>
    <rPh sb="1" eb="2">
      <t>ニチ</t>
    </rPh>
    <rPh sb="2" eb="4">
      <t>ヘイキン</t>
    </rPh>
    <rPh sb="4" eb="6">
      <t>シュスイ</t>
    </rPh>
    <rPh sb="6" eb="7">
      <t>リョウ</t>
    </rPh>
    <phoneticPr fontId="13"/>
  </si>
  <si>
    <t>合計</t>
    <phoneticPr fontId="13"/>
  </si>
  <si>
    <t>平浄水場</t>
  </si>
  <si>
    <t>田人簡易水道</t>
    <rPh sb="0" eb="2">
      <t>タビト</t>
    </rPh>
    <rPh sb="2" eb="4">
      <t>カンイ</t>
    </rPh>
    <rPh sb="4" eb="6">
      <t>スイドウ</t>
    </rPh>
    <phoneticPr fontId="13"/>
  </si>
  <si>
    <t>上野原浄水場</t>
  </si>
  <si>
    <t>遠野簡易水道</t>
    <rPh sb="0" eb="2">
      <t>トオノ</t>
    </rPh>
    <rPh sb="2" eb="4">
      <t>カンイ</t>
    </rPh>
    <rPh sb="4" eb="6">
      <t>スイドウ</t>
    </rPh>
    <phoneticPr fontId="13"/>
  </si>
  <si>
    <t>泉浄水場</t>
  </si>
  <si>
    <t>川前簡易水道</t>
    <rPh sb="0" eb="2">
      <t>カワマエ</t>
    </rPh>
    <rPh sb="2" eb="4">
      <t>カンイ</t>
    </rPh>
    <rPh sb="4" eb="6">
      <t>スイドウ</t>
    </rPh>
    <phoneticPr fontId="13"/>
  </si>
  <si>
    <t>山玉浄水場</t>
  </si>
  <si>
    <t>資料　　水道局　経営戦略課</t>
    <rPh sb="0" eb="2">
      <t>シリョウ</t>
    </rPh>
    <rPh sb="4" eb="6">
      <t>スイドウ</t>
    </rPh>
    <rPh sb="6" eb="7">
      <t>キョク</t>
    </rPh>
    <rPh sb="8" eb="10">
      <t>ケイエイ</t>
    </rPh>
    <rPh sb="10" eb="12">
      <t>センリャク</t>
    </rPh>
    <phoneticPr fontId="13"/>
  </si>
  <si>
    <t>法田第１ﾎﾟﾝﾌﾟ場</t>
    <phoneticPr fontId="3"/>
  </si>
  <si>
    <t>法田第２ﾎﾟﾝﾌﾟ場</t>
    <phoneticPr fontId="3"/>
  </si>
  <si>
    <t>129　配水量</t>
    <rPh sb="4" eb="5">
      <t>クバ</t>
    </rPh>
    <rPh sb="5" eb="6">
      <t>ミズ</t>
    </rPh>
    <rPh sb="6" eb="7">
      <t>リョウ</t>
    </rPh>
    <phoneticPr fontId="13"/>
  </si>
  <si>
    <t>（単位　㎥)</t>
    <rPh sb="1" eb="3">
      <t>タンイ</t>
    </rPh>
    <phoneticPr fontId="13"/>
  </si>
  <si>
    <t>上水道</t>
    <rPh sb="0" eb="1">
      <t>ウエ</t>
    </rPh>
    <rPh sb="1" eb="2">
      <t>ミズ</t>
    </rPh>
    <rPh sb="2" eb="3">
      <t>ミチ</t>
    </rPh>
    <phoneticPr fontId="13"/>
  </si>
  <si>
    <t>簡易水道</t>
    <rPh sb="0" eb="1">
      <t>カン</t>
    </rPh>
    <rPh sb="1" eb="2">
      <t>エキ</t>
    </rPh>
    <rPh sb="2" eb="3">
      <t>ミズ</t>
    </rPh>
    <rPh sb="3" eb="4">
      <t>ミチ</t>
    </rPh>
    <phoneticPr fontId="13"/>
  </si>
  <si>
    <t>小名浜</t>
    <rPh sb="0" eb="1">
      <t>オ</t>
    </rPh>
    <rPh sb="1" eb="2">
      <t>ナ</t>
    </rPh>
    <rPh sb="2" eb="3">
      <t>ハマ</t>
    </rPh>
    <phoneticPr fontId="13"/>
  </si>
  <si>
    <t>勿来</t>
    <rPh sb="0" eb="1">
      <t>ブツ</t>
    </rPh>
    <rPh sb="1" eb="2">
      <t>キ</t>
    </rPh>
    <phoneticPr fontId="3"/>
  </si>
  <si>
    <t>常磐</t>
    <rPh sb="0" eb="1">
      <t>ツネ</t>
    </rPh>
    <rPh sb="1" eb="2">
      <t>イワ</t>
    </rPh>
    <phoneticPr fontId="3"/>
  </si>
  <si>
    <t>内郷</t>
    <rPh sb="0" eb="1">
      <t>ウチ</t>
    </rPh>
    <rPh sb="1" eb="2">
      <t>ゴウ</t>
    </rPh>
    <phoneticPr fontId="3"/>
  </si>
  <si>
    <t>四倉</t>
    <rPh sb="0" eb="1">
      <t>ヨ</t>
    </rPh>
    <rPh sb="1" eb="2">
      <t>クラ</t>
    </rPh>
    <phoneticPr fontId="13"/>
  </si>
  <si>
    <t>川前</t>
    <rPh sb="0" eb="1">
      <t>カワ</t>
    </rPh>
    <rPh sb="1" eb="2">
      <t>マエ</t>
    </rPh>
    <phoneticPr fontId="3"/>
  </si>
  <si>
    <t>月平均配水量</t>
    <rPh sb="0" eb="1">
      <t>ツキ</t>
    </rPh>
    <rPh sb="1" eb="3">
      <t>ヘイキン</t>
    </rPh>
    <rPh sb="3" eb="5">
      <t>ハイスイ</t>
    </rPh>
    <rPh sb="5" eb="6">
      <t>リョウ</t>
    </rPh>
    <phoneticPr fontId="13"/>
  </si>
  <si>
    <t>1日
配水量</t>
    <rPh sb="1" eb="2">
      <t>ニチ</t>
    </rPh>
    <phoneticPr fontId="13"/>
  </si>
  <si>
    <t>平均</t>
    <rPh sb="0" eb="2">
      <t>ヘイキン</t>
    </rPh>
    <phoneticPr fontId="13"/>
  </si>
  <si>
    <t>最大</t>
    <rPh sb="0" eb="2">
      <t>サイダイ</t>
    </rPh>
    <phoneticPr fontId="13"/>
  </si>
  <si>
    <t>(注)　月平均及び１日平均水量の合計は、各水量の計を月数等で除しているため、各水量の平均水量の計とは合わない場合もある。</t>
    <phoneticPr fontId="13"/>
  </si>
  <si>
    <t xml:space="preserve"> 資料　水道局　経営戦略課</t>
    <rPh sb="1" eb="3">
      <t>シリョウ</t>
    </rPh>
    <rPh sb="4" eb="7">
      <t>スイドウキョク</t>
    </rPh>
    <rPh sb="8" eb="10">
      <t>ケイエイ</t>
    </rPh>
    <rPh sb="10" eb="12">
      <t>センリャク</t>
    </rPh>
    <rPh sb="12" eb="13">
      <t>カ</t>
    </rPh>
    <phoneticPr fontId="13"/>
  </si>
  <si>
    <t>130　配水量分析</t>
    <rPh sb="4" eb="6">
      <t>ハイスイ</t>
    </rPh>
    <rPh sb="6" eb="7">
      <t>リョウ</t>
    </rPh>
    <rPh sb="7" eb="9">
      <t>ブンセキ</t>
    </rPh>
    <phoneticPr fontId="13"/>
  </si>
  <si>
    <t>　(1)　上水道</t>
    <rPh sb="5" eb="6">
      <t>ドウ</t>
    </rPh>
    <phoneticPr fontId="13"/>
  </si>
  <si>
    <t>（単位　㎥、％)</t>
    <rPh sb="1" eb="3">
      <t>タンイ</t>
    </rPh>
    <phoneticPr fontId="13"/>
  </si>
  <si>
    <t>（単位　㎥、％)</t>
    <rPh sb="0" eb="2">
      <t>タンイ</t>
    </rPh>
    <phoneticPr fontId="13"/>
  </si>
  <si>
    <t>配水量(A)</t>
    <rPh sb="0" eb="1">
      <t>クバ</t>
    </rPh>
    <rPh sb="1" eb="2">
      <t>ミズ</t>
    </rPh>
    <rPh sb="2" eb="3">
      <t>リョウ</t>
    </rPh>
    <phoneticPr fontId="13"/>
  </si>
  <si>
    <t>有効水量</t>
    <rPh sb="0" eb="1">
      <t>ユウ</t>
    </rPh>
    <rPh sb="1" eb="2">
      <t>コウ</t>
    </rPh>
    <rPh sb="2" eb="3">
      <t>ミズ</t>
    </rPh>
    <rPh sb="3" eb="4">
      <t>リョウ</t>
    </rPh>
    <phoneticPr fontId="13"/>
  </si>
  <si>
    <t>有収率</t>
    <rPh sb="0" eb="1">
      <t>ユウ</t>
    </rPh>
    <rPh sb="1" eb="2">
      <t>オサム</t>
    </rPh>
    <rPh sb="2" eb="3">
      <t>リツ</t>
    </rPh>
    <phoneticPr fontId="13"/>
  </si>
  <si>
    <t>有効率</t>
    <rPh sb="0" eb="1">
      <t>ユウ</t>
    </rPh>
    <rPh sb="1" eb="2">
      <t>コウ</t>
    </rPh>
    <rPh sb="2" eb="3">
      <t>リツ</t>
    </rPh>
    <phoneticPr fontId="13"/>
  </si>
  <si>
    <t>無効</t>
    <rPh sb="0" eb="1">
      <t>ム</t>
    </rPh>
    <rPh sb="1" eb="2">
      <t>コウ</t>
    </rPh>
    <phoneticPr fontId="13"/>
  </si>
  <si>
    <t>無効率</t>
    <rPh sb="0" eb="1">
      <t>ム</t>
    </rPh>
    <rPh sb="1" eb="2">
      <t>コウ</t>
    </rPh>
    <rPh sb="2" eb="3">
      <t>リツ</t>
    </rPh>
    <phoneticPr fontId="13"/>
  </si>
  <si>
    <t>有収率</t>
    <rPh sb="0" eb="1">
      <t>ユウ</t>
    </rPh>
    <rPh sb="1" eb="2">
      <t>シュウ</t>
    </rPh>
    <rPh sb="2" eb="3">
      <t>リツ</t>
    </rPh>
    <phoneticPr fontId="13"/>
  </si>
  <si>
    <t>無効率</t>
    <rPh sb="0" eb="1">
      <t>ナシ</t>
    </rPh>
    <rPh sb="1" eb="2">
      <t>コウ</t>
    </rPh>
    <rPh sb="2" eb="3">
      <t>リツ</t>
    </rPh>
    <phoneticPr fontId="13"/>
  </si>
  <si>
    <t>有収水量(ａ)</t>
    <rPh sb="0" eb="1">
      <t>ユウ</t>
    </rPh>
    <rPh sb="1" eb="2">
      <t>オサム</t>
    </rPh>
    <rPh sb="2" eb="4">
      <t>スイリョウ</t>
    </rPh>
    <phoneticPr fontId="13"/>
  </si>
  <si>
    <t>無収水量</t>
    <rPh sb="0" eb="1">
      <t>ム</t>
    </rPh>
    <rPh sb="1" eb="2">
      <t>オサム</t>
    </rPh>
    <rPh sb="2" eb="4">
      <t>スイリョウ</t>
    </rPh>
    <phoneticPr fontId="13"/>
  </si>
  <si>
    <t>計(B)</t>
    <rPh sb="0" eb="1">
      <t>ケイ</t>
    </rPh>
    <phoneticPr fontId="13"/>
  </si>
  <si>
    <t>(a)/(A)</t>
    <phoneticPr fontId="13"/>
  </si>
  <si>
    <t>(B)/(A)</t>
    <phoneticPr fontId="13"/>
  </si>
  <si>
    <t>水量(C)</t>
    <rPh sb="0" eb="2">
      <t>スイリョウ</t>
    </rPh>
    <phoneticPr fontId="13"/>
  </si>
  <si>
    <t>(C)/(A)</t>
    <phoneticPr fontId="13"/>
  </si>
  <si>
    <t>有収水量(a)</t>
    <rPh sb="0" eb="1">
      <t>ユウ</t>
    </rPh>
    <rPh sb="1" eb="2">
      <t>オサム</t>
    </rPh>
    <rPh sb="2" eb="4">
      <t>スイリョウ</t>
    </rPh>
    <phoneticPr fontId="13"/>
  </si>
  <si>
    <t>無収水量</t>
    <rPh sb="0" eb="1">
      <t>ム</t>
    </rPh>
    <rPh sb="1" eb="2">
      <t>シュウ</t>
    </rPh>
    <rPh sb="2" eb="3">
      <t>スイ</t>
    </rPh>
    <rPh sb="3" eb="4">
      <t>リョウ</t>
    </rPh>
    <phoneticPr fontId="13"/>
  </si>
  <si>
    <t>水量(C）</t>
    <rPh sb="0" eb="2">
      <t>スイリョウ</t>
    </rPh>
    <phoneticPr fontId="13"/>
  </si>
  <si>
    <t>月平均</t>
    <rPh sb="0" eb="1">
      <t>ツキ</t>
    </rPh>
    <rPh sb="1" eb="3">
      <t>ヘイキン</t>
    </rPh>
    <phoneticPr fontId="13"/>
  </si>
  <si>
    <t>1日平均</t>
    <rPh sb="1" eb="2">
      <t>ニチ</t>
    </rPh>
    <rPh sb="2" eb="4">
      <t>ヘイキン</t>
    </rPh>
    <phoneticPr fontId="13"/>
  </si>
  <si>
    <t>(注)　月平均及び１日平均水量の合計は、各水量の計を月数等で除しているため、</t>
    <rPh sb="1" eb="2">
      <t>チュウ</t>
    </rPh>
    <rPh sb="4" eb="5">
      <t>ツキ</t>
    </rPh>
    <rPh sb="5" eb="7">
      <t>ヘイキン</t>
    </rPh>
    <rPh sb="7" eb="8">
      <t>オヨ</t>
    </rPh>
    <rPh sb="10" eb="11">
      <t>ニチ</t>
    </rPh>
    <rPh sb="11" eb="13">
      <t>ヘイキン</t>
    </rPh>
    <rPh sb="13" eb="15">
      <t>スイリョウ</t>
    </rPh>
    <rPh sb="16" eb="18">
      <t>ゴウケイ</t>
    </rPh>
    <rPh sb="20" eb="21">
      <t>カク</t>
    </rPh>
    <rPh sb="21" eb="23">
      <t>スイリョウ</t>
    </rPh>
    <rPh sb="24" eb="25">
      <t>ケイ</t>
    </rPh>
    <rPh sb="26" eb="27">
      <t>ツキ</t>
    </rPh>
    <rPh sb="27" eb="28">
      <t>スウ</t>
    </rPh>
    <rPh sb="28" eb="29">
      <t>トウ</t>
    </rPh>
    <rPh sb="30" eb="31">
      <t>ジョ</t>
    </rPh>
    <phoneticPr fontId="3"/>
  </si>
  <si>
    <t>資料　水道局　経営戦略課</t>
    <rPh sb="0" eb="2">
      <t>シリョウ</t>
    </rPh>
    <rPh sb="3" eb="5">
      <t>スイドウ</t>
    </rPh>
    <rPh sb="5" eb="6">
      <t>キョク</t>
    </rPh>
    <rPh sb="7" eb="9">
      <t>ケイエイ</t>
    </rPh>
    <rPh sb="9" eb="11">
      <t>センリャク</t>
    </rPh>
    <rPh sb="11" eb="12">
      <t>カ</t>
    </rPh>
    <phoneticPr fontId="13"/>
  </si>
  <si>
    <t xml:space="preserve">      各水量の平均水量の計とは合わない場合もある。</t>
    <phoneticPr fontId="13"/>
  </si>
  <si>
    <t xml:space="preserve">  　　各水量の平均水量の計とは合わない場合もある。</t>
    <phoneticPr fontId="13"/>
  </si>
  <si>
    <t>131　口径別給水件数・有収水量（令和６年度）</t>
    <rPh sb="4" eb="6">
      <t>コウケイ</t>
    </rPh>
    <rPh sb="6" eb="7">
      <t>ベツ</t>
    </rPh>
    <rPh sb="7" eb="9">
      <t>キュウスイ</t>
    </rPh>
    <rPh sb="9" eb="11">
      <t>ケンスウ</t>
    </rPh>
    <rPh sb="12" eb="13">
      <t>ユウ</t>
    </rPh>
    <rPh sb="13" eb="14">
      <t>オサム</t>
    </rPh>
    <rPh sb="14" eb="16">
      <t>スイリョウ</t>
    </rPh>
    <rPh sb="17" eb="19">
      <t>レイワ</t>
    </rPh>
    <rPh sb="20" eb="22">
      <t>ネンド</t>
    </rPh>
    <phoneticPr fontId="13"/>
  </si>
  <si>
    <t>13mm</t>
    <phoneticPr fontId="13"/>
  </si>
  <si>
    <t>20mm</t>
    <phoneticPr fontId="13"/>
  </si>
  <si>
    <t>25mm</t>
    <phoneticPr fontId="13"/>
  </si>
  <si>
    <t>30mm</t>
    <phoneticPr fontId="13"/>
  </si>
  <si>
    <t>40mm</t>
    <phoneticPr fontId="13"/>
  </si>
  <si>
    <t>50mm</t>
    <phoneticPr fontId="13"/>
  </si>
  <si>
    <t>75mm</t>
    <phoneticPr fontId="13"/>
  </si>
  <si>
    <t>100mm</t>
    <phoneticPr fontId="13"/>
  </si>
  <si>
    <t>150mm</t>
    <phoneticPr fontId="13"/>
  </si>
  <si>
    <t>200mm</t>
    <phoneticPr fontId="13"/>
  </si>
  <si>
    <t>船舶用</t>
    <rPh sb="0" eb="2">
      <t>センパク</t>
    </rPh>
    <rPh sb="2" eb="3">
      <t>ヨウ</t>
    </rPh>
    <phoneticPr fontId="13"/>
  </si>
  <si>
    <t>浴場用</t>
    <rPh sb="0" eb="2">
      <t>ヨクジョウ</t>
    </rPh>
    <rPh sb="2" eb="3">
      <t>ヨウ</t>
    </rPh>
    <phoneticPr fontId="13"/>
  </si>
  <si>
    <t>上水</t>
    <rPh sb="0" eb="2">
      <t>ジョウスイ</t>
    </rPh>
    <phoneticPr fontId="13"/>
  </si>
  <si>
    <t>給水件数（件)</t>
    <rPh sb="0" eb="2">
      <t>キュウスイ</t>
    </rPh>
    <rPh sb="2" eb="4">
      <t>ケンスウ</t>
    </rPh>
    <rPh sb="5" eb="6">
      <t>ケン</t>
    </rPh>
    <phoneticPr fontId="13"/>
  </si>
  <si>
    <t>有収水量（㎥)</t>
    <rPh sb="0" eb="1">
      <t>ユウ</t>
    </rPh>
    <rPh sb="1" eb="2">
      <t>オサム</t>
    </rPh>
    <rPh sb="2" eb="4">
      <t>スイリョウ</t>
    </rPh>
    <phoneticPr fontId="13"/>
  </si>
  <si>
    <t>132　削除</t>
    <rPh sb="4" eb="6">
      <t>サクジョ</t>
    </rPh>
    <phoneticPr fontId="53"/>
  </si>
  <si>
    <t>133　メーターの状況（令和６年度）</t>
    <rPh sb="9" eb="11">
      <t>ジョウキョウ</t>
    </rPh>
    <rPh sb="12" eb="14">
      <t>レイワ</t>
    </rPh>
    <rPh sb="15" eb="17">
      <t>ネンド</t>
    </rPh>
    <rPh sb="16" eb="17">
      <t>ガンネン</t>
    </rPh>
    <phoneticPr fontId="13"/>
  </si>
  <si>
    <t>　(1)　メーター設置及び取替個数</t>
    <rPh sb="9" eb="11">
      <t>セッチ</t>
    </rPh>
    <rPh sb="11" eb="12">
      <t>オヨ</t>
    </rPh>
    <rPh sb="13" eb="15">
      <t>トリカエ</t>
    </rPh>
    <rPh sb="15" eb="17">
      <t>コスウ</t>
    </rPh>
    <phoneticPr fontId="13"/>
  </si>
  <si>
    <t>(単位　個)</t>
    <rPh sb="1" eb="3">
      <t>タンイ</t>
    </rPh>
    <rPh sb="4" eb="5">
      <t>コ</t>
    </rPh>
    <phoneticPr fontId="13"/>
  </si>
  <si>
    <t>150mm以上</t>
    <rPh sb="5" eb="6">
      <t>イ</t>
    </rPh>
    <rPh sb="6" eb="7">
      <t>カミ</t>
    </rPh>
    <phoneticPr fontId="13"/>
  </si>
  <si>
    <t>上水道</t>
    <rPh sb="0" eb="1">
      <t>ウエ</t>
    </rPh>
    <rPh sb="1" eb="2">
      <t>ミズ</t>
    </rPh>
    <rPh sb="2" eb="3">
      <t>ドウ</t>
    </rPh>
    <phoneticPr fontId="13"/>
  </si>
  <si>
    <t>設置</t>
    <rPh sb="0" eb="1">
      <t>シツラ</t>
    </rPh>
    <rPh sb="1" eb="2">
      <t>チ</t>
    </rPh>
    <phoneticPr fontId="13"/>
  </si>
  <si>
    <t>取替</t>
    <rPh sb="0" eb="1">
      <t>トリ</t>
    </rPh>
    <rPh sb="1" eb="2">
      <t>テイ</t>
    </rPh>
    <phoneticPr fontId="13"/>
  </si>
  <si>
    <t>満期</t>
    <rPh sb="0" eb="1">
      <t>マン</t>
    </rPh>
    <rPh sb="1" eb="2">
      <t>キ</t>
    </rPh>
    <phoneticPr fontId="13"/>
  </si>
  <si>
    <t>令和</t>
    <rPh sb="0" eb="1">
      <t>レイ</t>
    </rPh>
    <rPh sb="1" eb="2">
      <t>ワ</t>
    </rPh>
    <phoneticPr fontId="13"/>
  </si>
  <si>
    <t>　(2)　メーター貸付個数</t>
    <rPh sb="9" eb="11">
      <t>カシツケ</t>
    </rPh>
    <rPh sb="11" eb="13">
      <t>コスウ</t>
    </rPh>
    <phoneticPr fontId="13"/>
  </si>
  <si>
    <t>区分・年度</t>
    <rPh sb="0" eb="2">
      <t>クブン</t>
    </rPh>
    <rPh sb="3" eb="5">
      <t>ネンド</t>
    </rPh>
    <phoneticPr fontId="13"/>
  </si>
  <si>
    <t>令和５年度</t>
    <rPh sb="0" eb="2">
      <t>レイワ</t>
    </rPh>
    <rPh sb="3" eb="5">
      <t>ネンド</t>
    </rPh>
    <phoneticPr fontId="13"/>
  </si>
  <si>
    <t>簡水</t>
    <rPh sb="0" eb="1">
      <t>カン</t>
    </rPh>
    <rPh sb="1" eb="2">
      <t>スイ</t>
    </rPh>
    <phoneticPr fontId="13"/>
  </si>
  <si>
    <t>134　漏水防止の状況</t>
    <rPh sb="4" eb="6">
      <t>ロウスイ</t>
    </rPh>
    <rPh sb="6" eb="8">
      <t>ボウシ</t>
    </rPh>
    <rPh sb="9" eb="11">
      <t>ジョウキョウ</t>
    </rPh>
    <phoneticPr fontId="13"/>
  </si>
  <si>
    <t>　(1)　総括表</t>
    <rPh sb="5" eb="6">
      <t>フサ</t>
    </rPh>
    <rPh sb="6" eb="7">
      <t>クク</t>
    </rPh>
    <rPh sb="7" eb="8">
      <t>ヒョウ</t>
    </rPh>
    <phoneticPr fontId="13"/>
  </si>
  <si>
    <t>令和４年度</t>
    <rPh sb="0" eb="1">
      <t>レイ</t>
    </rPh>
    <rPh sb="1" eb="2">
      <t>ワ</t>
    </rPh>
    <rPh sb="3" eb="4">
      <t>ネン</t>
    </rPh>
    <rPh sb="4" eb="5">
      <t>ド</t>
    </rPh>
    <phoneticPr fontId="13"/>
  </si>
  <si>
    <t>令和５年度</t>
    <rPh sb="0" eb="1">
      <t>レイ</t>
    </rPh>
    <rPh sb="1" eb="2">
      <t>ワ</t>
    </rPh>
    <rPh sb="3" eb="4">
      <t>ネン</t>
    </rPh>
    <rPh sb="4" eb="5">
      <t>ド</t>
    </rPh>
    <phoneticPr fontId="3"/>
  </si>
  <si>
    <t>令和５年度</t>
    <rPh sb="0" eb="1">
      <t>レイ</t>
    </rPh>
    <rPh sb="1" eb="2">
      <t>ワ</t>
    </rPh>
    <rPh sb="3" eb="4">
      <t>ネン</t>
    </rPh>
    <rPh sb="4" eb="5">
      <t>ド</t>
    </rPh>
    <phoneticPr fontId="13"/>
  </si>
  <si>
    <t>漏水調査延長</t>
    <rPh sb="0" eb="2">
      <t>ロウスイ</t>
    </rPh>
    <rPh sb="2" eb="4">
      <t>チョウサ</t>
    </rPh>
    <rPh sb="4" eb="6">
      <t>エンチョウ</t>
    </rPh>
    <phoneticPr fontId="13"/>
  </si>
  <si>
    <t>(km)</t>
    <phoneticPr fontId="13"/>
  </si>
  <si>
    <t>漏水防止件数</t>
    <rPh sb="0" eb="2">
      <t>ロウスイ</t>
    </rPh>
    <rPh sb="2" eb="4">
      <t>ボウシ</t>
    </rPh>
    <rPh sb="4" eb="6">
      <t>ケンスウ</t>
    </rPh>
    <phoneticPr fontId="13"/>
  </si>
  <si>
    <t>(件)</t>
    <rPh sb="1" eb="2">
      <t>ケン</t>
    </rPh>
    <phoneticPr fontId="13"/>
  </si>
  <si>
    <t>漏水防止水量</t>
    <rPh sb="0" eb="2">
      <t>ロウスイ</t>
    </rPh>
    <rPh sb="2" eb="4">
      <t>ボウシ</t>
    </rPh>
    <rPh sb="4" eb="6">
      <t>スイリョウ</t>
    </rPh>
    <phoneticPr fontId="13"/>
  </si>
  <si>
    <t>1件当り防止水量</t>
    <rPh sb="1" eb="2">
      <t>ケン</t>
    </rPh>
    <rPh sb="2" eb="3">
      <t>アタ</t>
    </rPh>
    <rPh sb="4" eb="6">
      <t>ボウシ</t>
    </rPh>
    <rPh sb="6" eb="8">
      <t>スイリョウ</t>
    </rPh>
    <phoneticPr fontId="13"/>
  </si>
  <si>
    <t>(㎥)</t>
    <phoneticPr fontId="13"/>
  </si>
  <si>
    <t>1km当り防止件数</t>
    <rPh sb="3" eb="4">
      <t>アタ</t>
    </rPh>
    <rPh sb="5" eb="7">
      <t>ボウシ</t>
    </rPh>
    <rPh sb="7" eb="9">
      <t>ケンスウ</t>
    </rPh>
    <phoneticPr fontId="13"/>
  </si>
  <si>
    <t xml:space="preserve"> 資料　水道局　経営戦略課</t>
    <rPh sb="10" eb="12">
      <t>センリャク</t>
    </rPh>
    <phoneticPr fontId="13"/>
  </si>
  <si>
    <t>　(2)　漏水修理件数（令和６年度）</t>
    <rPh sb="5" eb="7">
      <t>ロウスイ</t>
    </rPh>
    <rPh sb="7" eb="9">
      <t>シュウリ</t>
    </rPh>
    <rPh sb="9" eb="11">
      <t>ケンスウ</t>
    </rPh>
    <rPh sb="12" eb="14">
      <t>レイワ</t>
    </rPh>
    <rPh sb="15" eb="17">
      <t>ネンド</t>
    </rPh>
    <phoneticPr fontId="13"/>
  </si>
  <si>
    <t>小名浜</t>
    <rPh sb="0" eb="2">
      <t>オナ</t>
    </rPh>
    <rPh sb="2" eb="3">
      <t>ハマ</t>
    </rPh>
    <phoneticPr fontId="3"/>
  </si>
  <si>
    <t>小名浜</t>
    <rPh sb="0" eb="2">
      <t>オナ</t>
    </rPh>
    <rPh sb="2" eb="3">
      <t>ハマ</t>
    </rPh>
    <phoneticPr fontId="13"/>
  </si>
  <si>
    <t>調査延長(km)</t>
    <rPh sb="0" eb="2">
      <t>チョウサ</t>
    </rPh>
    <rPh sb="2" eb="4">
      <t>エンチョウ</t>
    </rPh>
    <phoneticPr fontId="13"/>
  </si>
  <si>
    <t>配水管(件)</t>
    <rPh sb="0" eb="3">
      <t>ハイスイカン</t>
    </rPh>
    <rPh sb="4" eb="5">
      <t>ケン</t>
    </rPh>
    <phoneticPr fontId="13"/>
  </si>
  <si>
    <t>給水装置</t>
    <rPh sb="0" eb="2">
      <t>キュウスイ</t>
    </rPh>
    <rPh sb="2" eb="4">
      <t>ソウチ</t>
    </rPh>
    <phoneticPr fontId="13"/>
  </si>
  <si>
    <t>分水栓(件)</t>
    <rPh sb="0" eb="2">
      <t>ブンスイ</t>
    </rPh>
    <rPh sb="2" eb="3">
      <t>セン</t>
    </rPh>
    <rPh sb="4" eb="5">
      <t>ケン</t>
    </rPh>
    <phoneticPr fontId="13"/>
  </si>
  <si>
    <t>給水管(件)</t>
    <rPh sb="0" eb="2">
      <t>キュウスイ</t>
    </rPh>
    <rPh sb="2" eb="3">
      <t>カン</t>
    </rPh>
    <rPh sb="4" eb="5">
      <t>ケン</t>
    </rPh>
    <phoneticPr fontId="13"/>
  </si>
  <si>
    <t>止水栓(件)</t>
    <rPh sb="0" eb="2">
      <t>シスイ</t>
    </rPh>
    <rPh sb="2" eb="3">
      <t>セン</t>
    </rPh>
    <rPh sb="4" eb="5">
      <t>ケン</t>
    </rPh>
    <phoneticPr fontId="13"/>
  </si>
  <si>
    <t>ﾒｰﾀｰ(件)</t>
    <rPh sb="5" eb="6">
      <t>ケン</t>
    </rPh>
    <phoneticPr fontId="13"/>
  </si>
  <si>
    <t>付属設備</t>
    <rPh sb="0" eb="2">
      <t>フゾク</t>
    </rPh>
    <rPh sb="2" eb="4">
      <t>セツビ</t>
    </rPh>
    <phoneticPr fontId="13"/>
  </si>
  <si>
    <t>消化栓(件)</t>
    <rPh sb="0" eb="2">
      <t>ショウカ</t>
    </rPh>
    <rPh sb="2" eb="3">
      <t>セン</t>
    </rPh>
    <rPh sb="4" eb="5">
      <t>ケン</t>
    </rPh>
    <phoneticPr fontId="13"/>
  </si>
  <si>
    <t>制水弁・空気弁(件)</t>
    <rPh sb="0" eb="2">
      <t>セイスイ</t>
    </rPh>
    <rPh sb="2" eb="3">
      <t>ベン</t>
    </rPh>
    <rPh sb="4" eb="6">
      <t>クウキ</t>
    </rPh>
    <rPh sb="6" eb="7">
      <t>ベン</t>
    </rPh>
    <rPh sb="8" eb="9">
      <t>ケン</t>
    </rPh>
    <phoneticPr fontId="13"/>
  </si>
  <si>
    <t>その他(件)</t>
    <rPh sb="2" eb="3">
      <t>タ</t>
    </rPh>
    <rPh sb="4" eb="5">
      <t>ケン</t>
    </rPh>
    <phoneticPr fontId="13"/>
  </si>
  <si>
    <t>合計(件)</t>
    <rPh sb="0" eb="1">
      <t>ゴウ</t>
    </rPh>
    <rPh sb="1" eb="2">
      <t>ケイ</t>
    </rPh>
    <rPh sb="3" eb="4">
      <t>ケン</t>
    </rPh>
    <phoneticPr fontId="13"/>
  </si>
  <si>
    <t>漏水防止水量
(㎥/h)</t>
    <rPh sb="0" eb="2">
      <t>ロウスイ</t>
    </rPh>
    <rPh sb="2" eb="4">
      <t>ボウシ</t>
    </rPh>
    <rPh sb="4" eb="6">
      <t>スイリョウ</t>
    </rPh>
    <phoneticPr fontId="13"/>
  </si>
  <si>
    <t>135　断水の状況（断水時間３時間以上)</t>
    <rPh sb="4" eb="6">
      <t>ダンスイ</t>
    </rPh>
    <rPh sb="7" eb="9">
      <t>ジョウキョウ</t>
    </rPh>
    <rPh sb="10" eb="12">
      <t>ダンスイ</t>
    </rPh>
    <rPh sb="12" eb="14">
      <t>ジカン</t>
    </rPh>
    <rPh sb="15" eb="17">
      <t>ジカン</t>
    </rPh>
    <rPh sb="17" eb="19">
      <t>イジョウ</t>
    </rPh>
    <phoneticPr fontId="13"/>
  </si>
  <si>
    <t>断水戸数(戸)</t>
    <rPh sb="0" eb="2">
      <t>ダンスイ</t>
    </rPh>
    <rPh sb="2" eb="4">
      <t>コスウ</t>
    </rPh>
    <rPh sb="5" eb="6">
      <t>ト</t>
    </rPh>
    <phoneticPr fontId="13"/>
  </si>
  <si>
    <t>断水件数（件)</t>
    <rPh sb="0" eb="1">
      <t>ダン</t>
    </rPh>
    <rPh sb="1" eb="2">
      <t>ミズ</t>
    </rPh>
    <rPh sb="2" eb="3">
      <t>ケン</t>
    </rPh>
    <rPh sb="3" eb="4">
      <t>カズ</t>
    </rPh>
    <rPh sb="5" eb="6">
      <t>ケン</t>
    </rPh>
    <phoneticPr fontId="13"/>
  </si>
  <si>
    <t>広報車出動(回)</t>
    <rPh sb="0" eb="1">
      <t>ヒロ</t>
    </rPh>
    <rPh sb="1" eb="2">
      <t>ホウ</t>
    </rPh>
    <rPh sb="2" eb="3">
      <t>シャ</t>
    </rPh>
    <rPh sb="3" eb="4">
      <t>デ</t>
    </rPh>
    <rPh sb="4" eb="5">
      <t>ドウ</t>
    </rPh>
    <rPh sb="6" eb="7">
      <t>カイ</t>
    </rPh>
    <phoneticPr fontId="13"/>
  </si>
  <si>
    <t>給水車出動</t>
    <rPh sb="0" eb="1">
      <t>キュウ</t>
    </rPh>
    <rPh sb="1" eb="2">
      <t>ミズ</t>
    </rPh>
    <rPh sb="2" eb="3">
      <t>シャ</t>
    </rPh>
    <rPh sb="3" eb="4">
      <t>デ</t>
    </rPh>
    <rPh sb="4" eb="5">
      <t>ドウ</t>
    </rPh>
    <phoneticPr fontId="13"/>
  </si>
  <si>
    <t>事故による断水</t>
    <rPh sb="0" eb="2">
      <t>ジコ</t>
    </rPh>
    <phoneticPr fontId="13"/>
  </si>
  <si>
    <t>作業による断水</t>
    <rPh sb="0" eb="2">
      <t>サギョウ</t>
    </rPh>
    <phoneticPr fontId="13"/>
  </si>
  <si>
    <t>台数(台)</t>
    <rPh sb="0" eb="1">
      <t>ダイ</t>
    </rPh>
    <rPh sb="1" eb="2">
      <t>カズ</t>
    </rPh>
    <rPh sb="3" eb="4">
      <t>ダイ</t>
    </rPh>
    <phoneticPr fontId="13"/>
  </si>
  <si>
    <r>
      <t>給水量(m</t>
    </r>
    <r>
      <rPr>
        <vertAlign val="superscript"/>
        <sz val="11"/>
        <rFont val="BIZ UDゴシック"/>
        <family val="3"/>
        <charset val="128"/>
      </rPr>
      <t>3</t>
    </r>
    <r>
      <rPr>
        <sz val="11"/>
        <color theme="1"/>
        <rFont val="BIZ UDゴシック"/>
        <family val="3"/>
        <charset val="128"/>
      </rPr>
      <t>)</t>
    </r>
    <rPh sb="0" eb="2">
      <t>キュウスイ</t>
    </rPh>
    <rPh sb="2" eb="3">
      <t>リョウ</t>
    </rPh>
    <phoneticPr fontId="13"/>
  </si>
  <si>
    <t>令和６年度計</t>
    <rPh sb="0" eb="1">
      <t>レイ</t>
    </rPh>
    <rPh sb="1" eb="2">
      <t>カズ</t>
    </rPh>
    <phoneticPr fontId="13"/>
  </si>
  <si>
    <t>６年４月</t>
    <rPh sb="1" eb="2">
      <t>ネン</t>
    </rPh>
    <rPh sb="3" eb="4">
      <t>ガツ</t>
    </rPh>
    <phoneticPr fontId="53"/>
  </si>
  <si>
    <t>７年１月</t>
    <rPh sb="1" eb="2">
      <t>ネン</t>
    </rPh>
    <rPh sb="3" eb="4">
      <t>ガツ</t>
    </rPh>
    <phoneticPr fontId="53"/>
  </si>
  <si>
    <t>13　所得・物価・消費生活</t>
    <rPh sb="3" eb="5">
      <t>ショトク</t>
    </rPh>
    <rPh sb="6" eb="8">
      <t>ブッカ</t>
    </rPh>
    <rPh sb="9" eb="11">
      <t>ショウヒ</t>
    </rPh>
    <rPh sb="11" eb="13">
      <t>セイカツ</t>
    </rPh>
    <phoneticPr fontId="53"/>
  </si>
  <si>
    <t>136</t>
  </si>
  <si>
    <t>市民所得関係総括表</t>
  </si>
  <si>
    <t>137</t>
  </si>
  <si>
    <t>産業別市内総生産</t>
  </si>
  <si>
    <t>138</t>
  </si>
  <si>
    <t>市町村民所得</t>
  </si>
  <si>
    <t>139</t>
  </si>
  <si>
    <t>市町村民家計所得</t>
  </si>
  <si>
    <t>140</t>
  </si>
  <si>
    <t>1人当たり市町村民所得</t>
  </si>
  <si>
    <t>141</t>
  </si>
  <si>
    <t>1人当たり市町村民家計所得</t>
  </si>
  <si>
    <t>142</t>
  </si>
  <si>
    <t>142～149削除</t>
  </si>
  <si>
    <t>150</t>
  </si>
  <si>
    <t>消費生活センターの利用者数</t>
  </si>
  <si>
    <t>151</t>
  </si>
  <si>
    <t>商品役務別相談受付件数</t>
  </si>
  <si>
    <t>152</t>
  </si>
  <si>
    <t>152～155削除</t>
  </si>
  <si>
    <t>156⑴</t>
    <phoneticPr fontId="53"/>
  </si>
  <si>
    <t>卸売市場の概況（青果）　(1)総括表</t>
    <phoneticPr fontId="53"/>
  </si>
  <si>
    <t>156⑵</t>
    <phoneticPr fontId="53"/>
  </si>
  <si>
    <t>卸売市場の概況（青果）　(2)県内県外別取扱高表</t>
    <phoneticPr fontId="53"/>
  </si>
  <si>
    <t>157⑴</t>
    <phoneticPr fontId="53"/>
  </si>
  <si>
    <t>卸売市場の概況（水産）　(1)総括表</t>
    <phoneticPr fontId="53"/>
  </si>
  <si>
    <t>157⑵</t>
    <phoneticPr fontId="53"/>
  </si>
  <si>
    <t>卸売市場の概況（水産）　(2)県内県外別取扱高表</t>
    <phoneticPr fontId="53"/>
  </si>
  <si>
    <t>158⑴</t>
    <phoneticPr fontId="53"/>
  </si>
  <si>
    <t>公設地方卸売市場の概況（花き）　(1)総括表</t>
    <phoneticPr fontId="53"/>
  </si>
  <si>
    <t>158⑵</t>
    <phoneticPr fontId="53"/>
  </si>
  <si>
    <t>公設地方卸売市場の概況（花き）　(2)県内県外別取扱高表</t>
    <phoneticPr fontId="53"/>
  </si>
  <si>
    <t>159</t>
  </si>
  <si>
    <t>160</t>
  </si>
  <si>
    <t>酒類消費量</t>
  </si>
  <si>
    <t>161</t>
  </si>
  <si>
    <t>たばこ売渡状況</t>
  </si>
  <si>
    <t>136　市民所得関係総括表</t>
    <rPh sb="4" eb="6">
      <t>シミン</t>
    </rPh>
    <rPh sb="6" eb="8">
      <t>ショトク</t>
    </rPh>
    <rPh sb="8" eb="10">
      <t>カンケイ</t>
    </rPh>
    <rPh sb="10" eb="12">
      <t>ソウカツ</t>
    </rPh>
    <rPh sb="12" eb="13">
      <t>ヒョウ</t>
    </rPh>
    <phoneticPr fontId="13"/>
  </si>
  <si>
    <t>市町村内総生産</t>
    <rPh sb="0" eb="3">
      <t>シチョウソン</t>
    </rPh>
    <rPh sb="3" eb="4">
      <t>ナイ</t>
    </rPh>
    <rPh sb="4" eb="7">
      <t>ソウセイサン</t>
    </rPh>
    <phoneticPr fontId="13"/>
  </si>
  <si>
    <t>市町村民所得</t>
    <rPh sb="0" eb="3">
      <t>シチョウソン</t>
    </rPh>
    <rPh sb="3" eb="4">
      <t>ミン</t>
    </rPh>
    <rPh sb="4" eb="6">
      <t>ショトク</t>
    </rPh>
    <phoneticPr fontId="13"/>
  </si>
  <si>
    <t>市町村民家計所得</t>
    <rPh sb="0" eb="3">
      <t>シチョウソン</t>
    </rPh>
    <rPh sb="3" eb="4">
      <t>ミン</t>
    </rPh>
    <rPh sb="4" eb="6">
      <t>カケイ</t>
    </rPh>
    <rPh sb="6" eb="8">
      <t>ショトク</t>
    </rPh>
    <phoneticPr fontId="13"/>
  </si>
  <si>
    <t>1人当たり市町村民所得</t>
    <rPh sb="1" eb="2">
      <t>ニン</t>
    </rPh>
    <rPh sb="2" eb="3">
      <t>ア</t>
    </rPh>
    <rPh sb="5" eb="8">
      <t>シチョウソン</t>
    </rPh>
    <rPh sb="8" eb="9">
      <t>ミン</t>
    </rPh>
    <rPh sb="9" eb="11">
      <t>ショトク</t>
    </rPh>
    <phoneticPr fontId="13"/>
  </si>
  <si>
    <t>1人当たり市町村民家計所得</t>
    <rPh sb="1" eb="2">
      <t>ニン</t>
    </rPh>
    <rPh sb="2" eb="3">
      <t>ア</t>
    </rPh>
    <rPh sb="5" eb="8">
      <t>シチョウソン</t>
    </rPh>
    <rPh sb="8" eb="9">
      <t>ミン</t>
    </rPh>
    <rPh sb="9" eb="11">
      <t>カケイ</t>
    </rPh>
    <rPh sb="11" eb="13">
      <t>ショトク</t>
    </rPh>
    <phoneticPr fontId="13"/>
  </si>
  <si>
    <t>対前年度
増加率</t>
    <rPh sb="0" eb="1">
      <t>タイ</t>
    </rPh>
    <rPh sb="1" eb="4">
      <t>ゼンネンド</t>
    </rPh>
    <phoneticPr fontId="13"/>
  </si>
  <si>
    <t>所得額</t>
    <rPh sb="0" eb="1">
      <t>トコロ</t>
    </rPh>
    <rPh sb="1" eb="2">
      <t>トク</t>
    </rPh>
    <rPh sb="2" eb="3">
      <t>ガク</t>
    </rPh>
    <phoneticPr fontId="13"/>
  </si>
  <si>
    <t>所得水準
(県平均＝100)</t>
    <rPh sb="0" eb="1">
      <t>トコロ</t>
    </rPh>
    <rPh sb="1" eb="2">
      <t>トク</t>
    </rPh>
    <rPh sb="2" eb="3">
      <t>ミズ</t>
    </rPh>
    <rPh sb="3" eb="4">
      <t>ジュン</t>
    </rPh>
    <phoneticPr fontId="13"/>
  </si>
  <si>
    <t>(いわき市)</t>
    <rPh sb="4" eb="5">
      <t>シ</t>
    </rPh>
    <phoneticPr fontId="13"/>
  </si>
  <si>
    <t>(百万円)</t>
    <rPh sb="1" eb="3">
      <t>ヒャクマン</t>
    </rPh>
    <rPh sb="3" eb="4">
      <t>エン</t>
    </rPh>
    <phoneticPr fontId="13"/>
  </si>
  <si>
    <t>(％)</t>
    <phoneticPr fontId="13"/>
  </si>
  <si>
    <t>(千円)</t>
    <rPh sb="1" eb="3">
      <t>センエン</t>
    </rPh>
    <phoneticPr fontId="13"/>
  </si>
  <si>
    <t>平成30年度</t>
    <rPh sb="0" eb="2">
      <t>ヘイセイ</t>
    </rPh>
    <rPh sb="4" eb="6">
      <t>ネンド</t>
    </rPh>
    <phoneticPr fontId="13"/>
  </si>
  <si>
    <t>令和元年度</t>
    <rPh sb="0" eb="2">
      <t>レイワ</t>
    </rPh>
    <rPh sb="2" eb="4">
      <t>ガンネン</t>
    </rPh>
    <rPh sb="4" eb="5">
      <t>ド</t>
    </rPh>
    <phoneticPr fontId="13"/>
  </si>
  <si>
    <t>令和４年度</t>
    <rPh sb="0" eb="2">
      <t>レイワ</t>
    </rPh>
    <rPh sb="3" eb="5">
      <t>ネンド</t>
    </rPh>
    <phoneticPr fontId="3"/>
  </si>
  <si>
    <t>令和４年度</t>
    <rPh sb="0" eb="2">
      <t>レイワ</t>
    </rPh>
    <rPh sb="3" eb="5">
      <t>ネンド</t>
    </rPh>
    <phoneticPr fontId="13"/>
  </si>
  <si>
    <t>令和４年度県計</t>
    <rPh sb="0" eb="2">
      <t>レイワ</t>
    </rPh>
    <rPh sb="3" eb="5">
      <t>ネンド</t>
    </rPh>
    <rPh sb="4" eb="5">
      <t>ド</t>
    </rPh>
    <rPh sb="5" eb="6">
      <t>ケン</t>
    </rPh>
    <rPh sb="6" eb="7">
      <t>ケイ</t>
    </rPh>
    <phoneticPr fontId="13"/>
  </si>
  <si>
    <t>(注) 人口は､各年10月１日現在による｡</t>
    <rPh sb="12" eb="13">
      <t>ガツ</t>
    </rPh>
    <rPh sb="14" eb="15">
      <t>ニチ</t>
    </rPh>
    <rPh sb="15" eb="17">
      <t>ゲンザイ</t>
    </rPh>
    <phoneticPr fontId="3"/>
  </si>
  <si>
    <t>資料　「福島県市町村民経済計算年報」福島県企画調整部統計課</t>
    <phoneticPr fontId="53"/>
  </si>
  <si>
    <t>(注) 平成30年～令和４年度の数値を最新の統計資料の利用、推計方法の改善等により、遡及して改定している。</t>
    <rPh sb="10" eb="12">
      <t>レイワ</t>
    </rPh>
    <rPh sb="13" eb="15">
      <t>ネンド</t>
    </rPh>
    <phoneticPr fontId="13"/>
  </si>
  <si>
    <t>137　産業別市内総生産</t>
    <rPh sb="4" eb="6">
      <t>サンギョウ</t>
    </rPh>
    <rPh sb="6" eb="7">
      <t>ベツ</t>
    </rPh>
    <rPh sb="7" eb="9">
      <t>シナイ</t>
    </rPh>
    <rPh sb="9" eb="12">
      <t>ソウセイサン</t>
    </rPh>
    <phoneticPr fontId="13"/>
  </si>
  <si>
    <t>産業中分類</t>
    <rPh sb="0" eb="1">
      <t>サン</t>
    </rPh>
    <rPh sb="1" eb="2">
      <t>ギョウ</t>
    </rPh>
    <rPh sb="2" eb="3">
      <t>チュウ</t>
    </rPh>
    <rPh sb="3" eb="4">
      <t>ブン</t>
    </rPh>
    <rPh sb="4" eb="5">
      <t>ルイ</t>
    </rPh>
    <phoneticPr fontId="13"/>
  </si>
  <si>
    <t>市内総生産（百万円）</t>
    <rPh sb="0" eb="1">
      <t>シ</t>
    </rPh>
    <rPh sb="1" eb="2">
      <t>ウチ</t>
    </rPh>
    <rPh sb="2" eb="3">
      <t>ソウ</t>
    </rPh>
    <rPh sb="3" eb="4">
      <t>ショウ</t>
    </rPh>
    <rPh sb="4" eb="5">
      <t>サン</t>
    </rPh>
    <rPh sb="6" eb="9">
      <t>ヒャクマンエン</t>
    </rPh>
    <phoneticPr fontId="13"/>
  </si>
  <si>
    <t>対前年度増加率(％)</t>
    <rPh sb="0" eb="1">
      <t>タイ</t>
    </rPh>
    <rPh sb="1" eb="2">
      <t>マエ</t>
    </rPh>
    <rPh sb="2" eb="3">
      <t>トシ</t>
    </rPh>
    <rPh sb="3" eb="4">
      <t>タビ</t>
    </rPh>
    <rPh sb="4" eb="5">
      <t>ゾウ</t>
    </rPh>
    <rPh sb="5" eb="6">
      <t>カ</t>
    </rPh>
    <rPh sb="6" eb="7">
      <t>リツ</t>
    </rPh>
    <phoneticPr fontId="13"/>
  </si>
  <si>
    <t>構成比（％)</t>
    <rPh sb="0" eb="1">
      <t>カマエ</t>
    </rPh>
    <rPh sb="1" eb="2">
      <t>シゲル</t>
    </rPh>
    <rPh sb="2" eb="3">
      <t>ヒ</t>
    </rPh>
    <phoneticPr fontId="13"/>
  </si>
  <si>
    <t>総額＝1+2+3+4</t>
    <rPh sb="0" eb="2">
      <t>ソウガク</t>
    </rPh>
    <phoneticPr fontId="13"/>
  </si>
  <si>
    <t>1.</t>
    <phoneticPr fontId="13"/>
  </si>
  <si>
    <t>第1次産業</t>
    <rPh sb="0" eb="1">
      <t>ダイ</t>
    </rPh>
    <rPh sb="2" eb="3">
      <t>ジ</t>
    </rPh>
    <rPh sb="3" eb="5">
      <t>サンギョウ</t>
    </rPh>
    <phoneticPr fontId="13"/>
  </si>
  <si>
    <t>農業</t>
    <rPh sb="0" eb="2">
      <t>ノウギョウ</t>
    </rPh>
    <phoneticPr fontId="13"/>
  </si>
  <si>
    <t>水産業</t>
    <rPh sb="0" eb="3">
      <t>スイサンギョウ</t>
    </rPh>
    <phoneticPr fontId="13"/>
  </si>
  <si>
    <t>2.</t>
    <phoneticPr fontId="13"/>
  </si>
  <si>
    <t>第2次産業</t>
    <rPh sb="0" eb="1">
      <t>ダイ</t>
    </rPh>
    <rPh sb="2" eb="3">
      <t>ジ</t>
    </rPh>
    <rPh sb="3" eb="5">
      <t>サンギョウ</t>
    </rPh>
    <phoneticPr fontId="13"/>
  </si>
  <si>
    <t>製造業</t>
    <rPh sb="0" eb="2">
      <t>セイゾウ</t>
    </rPh>
    <rPh sb="2" eb="3">
      <t>ギョウ</t>
    </rPh>
    <phoneticPr fontId="13"/>
  </si>
  <si>
    <t>3.</t>
    <phoneticPr fontId="13"/>
  </si>
  <si>
    <t>第3次産業</t>
    <rPh sb="0" eb="1">
      <t>ダイ</t>
    </rPh>
    <rPh sb="2" eb="3">
      <t>ジ</t>
    </rPh>
    <rPh sb="3" eb="5">
      <t>サンギョウ</t>
    </rPh>
    <phoneticPr fontId="13"/>
  </si>
  <si>
    <t>電気･ガス･水道・廃棄物処理業</t>
    <rPh sb="9" eb="12">
      <t>ハイキブツ</t>
    </rPh>
    <rPh sb="12" eb="14">
      <t>ショリ</t>
    </rPh>
    <rPh sb="14" eb="15">
      <t>ギョウ</t>
    </rPh>
    <phoneticPr fontId="13"/>
  </si>
  <si>
    <t>卸売・小売業</t>
    <phoneticPr fontId="13"/>
  </si>
  <si>
    <t>運輸・郵便業</t>
    <rPh sb="3" eb="5">
      <t>ユウビン</t>
    </rPh>
    <rPh sb="5" eb="6">
      <t>ギョウ</t>
    </rPh>
    <phoneticPr fontId="13"/>
  </si>
  <si>
    <t>宿泊・飲食サービス業</t>
    <rPh sb="0" eb="2">
      <t>シュクハク</t>
    </rPh>
    <rPh sb="3" eb="5">
      <t>インショク</t>
    </rPh>
    <rPh sb="9" eb="10">
      <t>ギョウ</t>
    </rPh>
    <phoneticPr fontId="13"/>
  </si>
  <si>
    <t>金融・保険業</t>
    <rPh sb="0" eb="2">
      <t>キンユウ</t>
    </rPh>
    <rPh sb="3" eb="6">
      <t>ホケンギョウ</t>
    </rPh>
    <phoneticPr fontId="13"/>
  </si>
  <si>
    <t>不動産業</t>
    <rPh sb="0" eb="3">
      <t>フドウサン</t>
    </rPh>
    <rPh sb="3" eb="4">
      <t>ギョウ</t>
    </rPh>
    <phoneticPr fontId="13"/>
  </si>
  <si>
    <t>専門・科学技術，業務支援サービス業</t>
    <rPh sb="0" eb="2">
      <t>センモン</t>
    </rPh>
    <rPh sb="3" eb="5">
      <t>カガク</t>
    </rPh>
    <rPh sb="5" eb="7">
      <t>ギジュツ</t>
    </rPh>
    <rPh sb="8" eb="10">
      <t>ギョウム</t>
    </rPh>
    <rPh sb="10" eb="12">
      <t>シエン</t>
    </rPh>
    <rPh sb="16" eb="17">
      <t>ギョウ</t>
    </rPh>
    <phoneticPr fontId="13"/>
  </si>
  <si>
    <t>教育</t>
    <rPh sb="0" eb="2">
      <t>キョウイク</t>
    </rPh>
    <phoneticPr fontId="13"/>
  </si>
  <si>
    <t>保健衛生・社会事業</t>
    <rPh sb="0" eb="2">
      <t>ホケン</t>
    </rPh>
    <rPh sb="2" eb="4">
      <t>エイセイ</t>
    </rPh>
    <rPh sb="5" eb="7">
      <t>シャカイ</t>
    </rPh>
    <rPh sb="7" eb="9">
      <t>ジギョウ</t>
    </rPh>
    <phoneticPr fontId="13"/>
  </si>
  <si>
    <t>その他のサービス</t>
    <rPh sb="2" eb="3">
      <t>タ</t>
    </rPh>
    <phoneticPr fontId="13"/>
  </si>
  <si>
    <t>4.</t>
    <phoneticPr fontId="13"/>
  </si>
  <si>
    <t>輸入品に課される
税・関税等</t>
    <rPh sb="0" eb="2">
      <t>ユニュウ</t>
    </rPh>
    <rPh sb="2" eb="3">
      <t>ヒン</t>
    </rPh>
    <rPh sb="4" eb="5">
      <t>カ</t>
    </rPh>
    <rPh sb="9" eb="10">
      <t>ゼイ</t>
    </rPh>
    <rPh sb="11" eb="13">
      <t>カンゼイ</t>
    </rPh>
    <rPh sb="13" eb="14">
      <t>トウ</t>
    </rPh>
    <phoneticPr fontId="3"/>
  </si>
  <si>
    <t>(注) 単位未満を四捨五入しているため、総数と内訳の和が一致しない場合がある。</t>
    <rPh sb="4" eb="6">
      <t>タンイ</t>
    </rPh>
    <rPh sb="6" eb="8">
      <t>ミマン</t>
    </rPh>
    <rPh sb="9" eb="13">
      <t>シシャゴニュウ</t>
    </rPh>
    <rPh sb="20" eb="22">
      <t>ソウスウ</t>
    </rPh>
    <rPh sb="23" eb="25">
      <t>ウチワケ</t>
    </rPh>
    <rPh sb="26" eb="27">
      <t>ワ</t>
    </rPh>
    <rPh sb="28" eb="30">
      <t>イッチ</t>
    </rPh>
    <rPh sb="33" eb="35">
      <t>バアイ</t>
    </rPh>
    <phoneticPr fontId="3"/>
  </si>
  <si>
    <t>(注) 令和２年～令和３年度の数値を最新の統計資料の利用、推計方法の改善等により、遡及して改定している。</t>
    <rPh sb="4" eb="6">
      <t>レイワ</t>
    </rPh>
    <rPh sb="9" eb="11">
      <t>レイワ</t>
    </rPh>
    <phoneticPr fontId="3"/>
  </si>
  <si>
    <t>138　市町村民所得</t>
    <rPh sb="4" eb="7">
      <t>シチョウソン</t>
    </rPh>
    <rPh sb="7" eb="8">
      <t>ミン</t>
    </rPh>
    <rPh sb="8" eb="10">
      <t>ショトク</t>
    </rPh>
    <phoneticPr fontId="13"/>
  </si>
  <si>
    <t>構成比</t>
    <rPh sb="0" eb="1">
      <t>カマエ</t>
    </rPh>
    <rPh sb="1" eb="2">
      <t>シゲル</t>
    </rPh>
    <rPh sb="2" eb="3">
      <t>ヒ</t>
    </rPh>
    <phoneticPr fontId="13"/>
  </si>
  <si>
    <t>令和３年度</t>
    <rPh sb="0" eb="2">
      <t>レイワ</t>
    </rPh>
    <rPh sb="3" eb="5">
      <t>ネンド</t>
    </rPh>
    <rPh sb="4" eb="5">
      <t>ド</t>
    </rPh>
    <phoneticPr fontId="13"/>
  </si>
  <si>
    <t>令和４年度</t>
    <rPh sb="0" eb="2">
      <t>レイワ</t>
    </rPh>
    <rPh sb="3" eb="5">
      <t>ネンド</t>
    </rPh>
    <rPh sb="4" eb="5">
      <t>ド</t>
    </rPh>
    <phoneticPr fontId="13"/>
  </si>
  <si>
    <t>(百万円)</t>
    <rPh sb="1" eb="4">
      <t>ヒャクマンエン</t>
    </rPh>
    <phoneticPr fontId="13"/>
  </si>
  <si>
    <t>市町村民所得(要素費用表示)</t>
    <rPh sb="0" eb="3">
      <t>シチョウソン</t>
    </rPh>
    <rPh sb="3" eb="4">
      <t>ミン</t>
    </rPh>
    <rPh sb="7" eb="9">
      <t>ヨウソ</t>
    </rPh>
    <rPh sb="9" eb="11">
      <t>ヒヨウ</t>
    </rPh>
    <rPh sb="11" eb="13">
      <t>ヒョウジ</t>
    </rPh>
    <phoneticPr fontId="13"/>
  </si>
  <si>
    <t>　=1+2+3</t>
    <phoneticPr fontId="53"/>
  </si>
  <si>
    <t>市町村民雇用者報酬</t>
    <rPh sb="0" eb="3">
      <t>シチョウソン</t>
    </rPh>
    <rPh sb="3" eb="4">
      <t>ミン</t>
    </rPh>
    <rPh sb="4" eb="6">
      <t>コヨウ</t>
    </rPh>
    <rPh sb="6" eb="7">
      <t>シャ</t>
    </rPh>
    <rPh sb="7" eb="9">
      <t>ホウシュウ</t>
    </rPh>
    <phoneticPr fontId="13"/>
  </si>
  <si>
    <t>賃金･俸給</t>
    <phoneticPr fontId="13"/>
  </si>
  <si>
    <t>雇主の社会負担</t>
    <rPh sb="3" eb="5">
      <t>シャカイ</t>
    </rPh>
    <phoneticPr fontId="3"/>
  </si>
  <si>
    <t>財産所得</t>
    <rPh sb="0" eb="2">
      <t>ザイサン</t>
    </rPh>
    <rPh sb="2" eb="4">
      <t>ショトク</t>
    </rPh>
    <phoneticPr fontId="13"/>
  </si>
  <si>
    <t>一般政府</t>
    <rPh sb="0" eb="2">
      <t>イッパン</t>
    </rPh>
    <rPh sb="2" eb="4">
      <t>セイフ</t>
    </rPh>
    <phoneticPr fontId="13"/>
  </si>
  <si>
    <t>家計</t>
    <rPh sb="0" eb="2">
      <t>カケイ</t>
    </rPh>
    <phoneticPr fontId="13"/>
  </si>
  <si>
    <t>対家計民間非営利団体</t>
    <rPh sb="0" eb="1">
      <t>タイ</t>
    </rPh>
    <rPh sb="1" eb="3">
      <t>カケイ</t>
    </rPh>
    <rPh sb="3" eb="5">
      <t>ミンカン</t>
    </rPh>
    <rPh sb="5" eb="8">
      <t>ヒエイリ</t>
    </rPh>
    <rPh sb="8" eb="10">
      <t>ダンタイ</t>
    </rPh>
    <phoneticPr fontId="13"/>
  </si>
  <si>
    <t>企業所得
（法人企業の分配所得受払後）</t>
    <rPh sb="0" eb="2">
      <t>キギョウ</t>
    </rPh>
    <rPh sb="2" eb="4">
      <t>ショトク</t>
    </rPh>
    <rPh sb="6" eb="8">
      <t>ホウジン</t>
    </rPh>
    <rPh sb="8" eb="10">
      <t>キギョウ</t>
    </rPh>
    <rPh sb="11" eb="13">
      <t>ブンパイ</t>
    </rPh>
    <rPh sb="13" eb="15">
      <t>ショトク</t>
    </rPh>
    <rPh sb="15" eb="16">
      <t>ウ</t>
    </rPh>
    <rPh sb="16" eb="17">
      <t>ハラ</t>
    </rPh>
    <rPh sb="17" eb="18">
      <t>ゴ</t>
    </rPh>
    <phoneticPr fontId="13"/>
  </si>
  <si>
    <t>民間法人企業</t>
    <rPh sb="0" eb="2">
      <t>ミンカン</t>
    </rPh>
    <rPh sb="2" eb="4">
      <t>ホウジン</t>
    </rPh>
    <rPh sb="4" eb="6">
      <t>キギョウ</t>
    </rPh>
    <phoneticPr fontId="13"/>
  </si>
  <si>
    <t>公的企業</t>
    <rPh sb="0" eb="2">
      <t>コウテキ</t>
    </rPh>
    <rPh sb="2" eb="4">
      <t>キギョウ</t>
    </rPh>
    <phoneticPr fontId="13"/>
  </si>
  <si>
    <t>個人企業</t>
    <rPh sb="0" eb="2">
      <t>コジン</t>
    </rPh>
    <rPh sb="2" eb="4">
      <t>キギョウ</t>
    </rPh>
    <phoneticPr fontId="13"/>
  </si>
  <si>
    <t>資料  ｢福島県市町村民経済計算年報｣ 福島県企画調整部統計課</t>
    <phoneticPr fontId="53"/>
  </si>
  <si>
    <t>(注)単位未満を四捨五入しているため、総数と内訳の和が一致しない場合がある。</t>
    <rPh sb="19" eb="21">
      <t>ソウスウ</t>
    </rPh>
    <rPh sb="22" eb="24">
      <t>ウチワケ</t>
    </rPh>
    <rPh sb="25" eb="26">
      <t>ワ</t>
    </rPh>
    <rPh sb="27" eb="29">
      <t>イッチ</t>
    </rPh>
    <rPh sb="32" eb="34">
      <t>バアイ</t>
    </rPh>
    <phoneticPr fontId="13"/>
  </si>
  <si>
    <t>139　市町村民家計所得</t>
    <phoneticPr fontId="53"/>
  </si>
  <si>
    <t>(百万円)</t>
    <phoneticPr fontId="13"/>
  </si>
  <si>
    <t>市町村民家計所得＝1+2+3+4+5</t>
    <rPh sb="0" eb="3">
      <t>シチョウソン</t>
    </rPh>
    <rPh sb="3" eb="4">
      <t>ミン</t>
    </rPh>
    <rPh sb="4" eb="6">
      <t>カケイ</t>
    </rPh>
    <rPh sb="6" eb="8">
      <t>ショトク</t>
    </rPh>
    <phoneticPr fontId="13"/>
  </si>
  <si>
    <t>個人企業所得</t>
    <rPh sb="0" eb="2">
      <t>コジン</t>
    </rPh>
    <rPh sb="2" eb="4">
      <t>キギョウ</t>
    </rPh>
    <rPh sb="4" eb="6">
      <t>ショトク</t>
    </rPh>
    <phoneticPr fontId="13"/>
  </si>
  <si>
    <t>家計の財産所得</t>
    <rPh sb="0" eb="2">
      <t>カケイ</t>
    </rPh>
    <rPh sb="3" eb="5">
      <t>ザイサン</t>
    </rPh>
    <rPh sb="5" eb="7">
      <t>ショトク</t>
    </rPh>
    <phoneticPr fontId="13"/>
  </si>
  <si>
    <t>現物社会移転以外の社会給付</t>
    <rPh sb="0" eb="2">
      <t>ゲンブツ</t>
    </rPh>
    <rPh sb="2" eb="4">
      <t>シャカイ</t>
    </rPh>
    <rPh sb="4" eb="6">
      <t>イテン</t>
    </rPh>
    <rPh sb="6" eb="8">
      <t>イガイ</t>
    </rPh>
    <rPh sb="9" eb="11">
      <t>シャカイ</t>
    </rPh>
    <rPh sb="11" eb="13">
      <t>キュウフ</t>
    </rPh>
    <phoneticPr fontId="13"/>
  </si>
  <si>
    <t>その他の経営移転（純）</t>
    <rPh sb="2" eb="3">
      <t>タ</t>
    </rPh>
    <rPh sb="4" eb="6">
      <t>ケイエイ</t>
    </rPh>
    <rPh sb="6" eb="8">
      <t>イテン</t>
    </rPh>
    <rPh sb="9" eb="10">
      <t>ジュン</t>
    </rPh>
    <phoneticPr fontId="13"/>
  </si>
  <si>
    <t>140　１人当たり市町村民所得</t>
    <rPh sb="5" eb="6">
      <t>ニン</t>
    </rPh>
    <rPh sb="6" eb="7">
      <t>ア</t>
    </rPh>
    <rPh sb="9" eb="12">
      <t>シチョウソン</t>
    </rPh>
    <rPh sb="12" eb="13">
      <t>ミン</t>
    </rPh>
    <rPh sb="13" eb="15">
      <t>ショトク</t>
    </rPh>
    <phoneticPr fontId="13"/>
  </si>
  <si>
    <t>　（上位15市町村）</t>
    <rPh sb="2" eb="4">
      <t>ジョウイ</t>
    </rPh>
    <rPh sb="6" eb="9">
      <t>シチョウソン</t>
    </rPh>
    <phoneticPr fontId="13"/>
  </si>
  <si>
    <t>順位</t>
    <rPh sb="0" eb="1">
      <t>ジュン</t>
    </rPh>
    <rPh sb="1" eb="2">
      <t>クライ</t>
    </rPh>
    <phoneticPr fontId="13"/>
  </si>
  <si>
    <t>令和３年度</t>
    <rPh sb="0" eb="1">
      <t>レイ</t>
    </rPh>
    <rPh sb="1" eb="2">
      <t>ワ</t>
    </rPh>
    <rPh sb="3" eb="4">
      <t>ネン</t>
    </rPh>
    <rPh sb="4" eb="5">
      <t>ド</t>
    </rPh>
    <phoneticPr fontId="13"/>
  </si>
  <si>
    <t>市町村名</t>
    <rPh sb="0" eb="3">
      <t>シチョウソン</t>
    </rPh>
    <rPh sb="3" eb="4">
      <t>メイ</t>
    </rPh>
    <phoneticPr fontId="13"/>
  </si>
  <si>
    <t>金額
(千円)</t>
    <rPh sb="0" eb="2">
      <t>キンガク</t>
    </rPh>
    <rPh sb="4" eb="6">
      <t>センエン</t>
    </rPh>
    <phoneticPr fontId="13"/>
  </si>
  <si>
    <t>所得水準
(県平均=100)</t>
    <rPh sb="0" eb="2">
      <t>ショトク</t>
    </rPh>
    <rPh sb="2" eb="4">
      <t>スイジュン</t>
    </rPh>
    <rPh sb="6" eb="7">
      <t>ケン</t>
    </rPh>
    <rPh sb="7" eb="9">
      <t>ヘイキン</t>
    </rPh>
    <phoneticPr fontId="13"/>
  </si>
  <si>
    <t>矢祭町</t>
    <rPh sb="0" eb="3">
      <t>ヤマツリマチ</t>
    </rPh>
    <phoneticPr fontId="13"/>
  </si>
  <si>
    <t>白河市</t>
    <rPh sb="0" eb="3">
      <t>シラカワシ</t>
    </rPh>
    <phoneticPr fontId="13"/>
  </si>
  <si>
    <t>相馬市</t>
    <rPh sb="0" eb="3">
      <t>ソウマシ</t>
    </rPh>
    <phoneticPr fontId="31"/>
  </si>
  <si>
    <t>郡山市</t>
    <rPh sb="0" eb="2">
      <t>コオリヤマ</t>
    </rPh>
    <rPh sb="2" eb="3">
      <t>シ</t>
    </rPh>
    <phoneticPr fontId="13"/>
  </si>
  <si>
    <t>磐梯町</t>
    <phoneticPr fontId="15"/>
  </si>
  <si>
    <t>檜枝岐村</t>
    <rPh sb="0" eb="4">
      <t>ヒノエマタムラ</t>
    </rPh>
    <phoneticPr fontId="13"/>
  </si>
  <si>
    <t>本宮市</t>
    <rPh sb="0" eb="2">
      <t>モトミヤ</t>
    </rPh>
    <rPh sb="2" eb="3">
      <t>シ</t>
    </rPh>
    <phoneticPr fontId="13"/>
  </si>
  <si>
    <t>福島市</t>
    <rPh sb="0" eb="3">
      <t>フクシマシ</t>
    </rPh>
    <phoneticPr fontId="13"/>
  </si>
  <si>
    <t>本宮市</t>
    <rPh sb="0" eb="3">
      <t>モトミヤシ</t>
    </rPh>
    <phoneticPr fontId="13"/>
  </si>
  <si>
    <t>西郷村</t>
    <rPh sb="0" eb="3">
      <t>サイゴウムラ</t>
    </rPh>
    <phoneticPr fontId="31"/>
  </si>
  <si>
    <t>広野町</t>
    <rPh sb="0" eb="2">
      <t>ヒロノ</t>
    </rPh>
    <rPh sb="2" eb="3">
      <t>マチ</t>
    </rPh>
    <phoneticPr fontId="13"/>
  </si>
  <si>
    <t>県平均</t>
    <rPh sb="0" eb="1">
      <t>ケン</t>
    </rPh>
    <rPh sb="1" eb="3">
      <t>ヘイキン</t>
    </rPh>
    <phoneticPr fontId="1"/>
  </si>
  <si>
    <t>いわき市</t>
    <rPh sb="3" eb="4">
      <t>シ</t>
    </rPh>
    <phoneticPr fontId="1"/>
  </si>
  <si>
    <t>資料　「福島県市町村民経済計算年報」福島県企画調整部統計課</t>
  </si>
  <si>
    <t>（注）１人当たり市町村民所得は「市町村民所得÷総人口」で推計しており、１人当たり市町村民所得が</t>
    <rPh sb="1" eb="2">
      <t>チュウ</t>
    </rPh>
    <phoneticPr fontId="13"/>
  </si>
  <si>
    <t xml:space="preserve"> 他市町村と比較して大きい双葉郡市町村（大熊町等）については、総人口による影響が大きいため、参考値となる。</t>
    <phoneticPr fontId="53"/>
  </si>
  <si>
    <t>141 　１人当たり市町村民家計所得</t>
    <rPh sb="6" eb="7">
      <t>ニン</t>
    </rPh>
    <rPh sb="7" eb="8">
      <t>ア</t>
    </rPh>
    <rPh sb="10" eb="13">
      <t>シチョウソン</t>
    </rPh>
    <rPh sb="13" eb="14">
      <t>ミン</t>
    </rPh>
    <rPh sb="14" eb="16">
      <t>カケイ</t>
    </rPh>
    <rPh sb="16" eb="18">
      <t>ショトク</t>
    </rPh>
    <phoneticPr fontId="13"/>
  </si>
  <si>
    <t>（上位15市町村）</t>
    <rPh sb="1" eb="3">
      <t>ジョウイ</t>
    </rPh>
    <rPh sb="5" eb="8">
      <t>シチョウソン</t>
    </rPh>
    <phoneticPr fontId="13"/>
  </si>
  <si>
    <t>令和４年度</t>
    <rPh sb="0" eb="1">
      <t>レイ</t>
    </rPh>
    <rPh sb="1" eb="2">
      <t>ワ</t>
    </rPh>
    <rPh sb="3" eb="4">
      <t>トシ</t>
    </rPh>
    <rPh sb="4" eb="5">
      <t>タビ</t>
    </rPh>
    <phoneticPr fontId="13"/>
  </si>
  <si>
    <t>金額(千円)</t>
    <rPh sb="0" eb="2">
      <t>キンガク</t>
    </rPh>
    <rPh sb="3" eb="5">
      <t>センエン</t>
    </rPh>
    <phoneticPr fontId="13"/>
  </si>
  <si>
    <t>白河市</t>
    <phoneticPr fontId="13"/>
  </si>
  <si>
    <t>檜枝岐村</t>
    <phoneticPr fontId="13"/>
  </si>
  <si>
    <t>西郷村</t>
    <rPh sb="0" eb="3">
      <t>ニシゴウムラ</t>
    </rPh>
    <phoneticPr fontId="13"/>
  </si>
  <si>
    <t>県平均</t>
    <phoneticPr fontId="13"/>
  </si>
  <si>
    <t>川内村</t>
    <rPh sb="0" eb="3">
      <t>カワウチムラ</t>
    </rPh>
    <phoneticPr fontId="13"/>
  </si>
  <si>
    <t>鏡石町</t>
    <rPh sb="0" eb="2">
      <t>カガミイシ</t>
    </rPh>
    <rPh sb="2" eb="3">
      <t>マチ</t>
    </rPh>
    <phoneticPr fontId="13"/>
  </si>
  <si>
    <t>相馬市</t>
    <rPh sb="0" eb="3">
      <t>ソウマシ</t>
    </rPh>
    <phoneticPr fontId="13"/>
  </si>
  <si>
    <t>檜枝岐村</t>
    <rPh sb="0" eb="4">
      <t>ヒノエマタムラ</t>
    </rPh>
    <phoneticPr fontId="74"/>
  </si>
  <si>
    <t>棚倉町</t>
    <rPh sb="0" eb="1">
      <t>タナ</t>
    </rPh>
    <rPh sb="1" eb="2">
      <t>クラ</t>
    </rPh>
    <rPh sb="2" eb="3">
      <t>マチ</t>
    </rPh>
    <phoneticPr fontId="13"/>
  </si>
  <si>
    <t>川内村</t>
    <rPh sb="0" eb="1">
      <t>カワ</t>
    </rPh>
    <rPh sb="1" eb="2">
      <t>ナイ</t>
    </rPh>
    <rPh sb="2" eb="3">
      <t>ムラ</t>
    </rPh>
    <phoneticPr fontId="13"/>
  </si>
  <si>
    <t>いわき市</t>
  </si>
  <si>
    <t>資料 「福島県市町村民経済計算年報」 福島県企画調整部統計課</t>
    <phoneticPr fontId="53"/>
  </si>
  <si>
    <t>（注）１人当たり市町村民所得は「市町村民所得÷総人口」で推計しており、１人当たり市町村民所得が他市町村と比較して</t>
    <phoneticPr fontId="13"/>
  </si>
  <si>
    <t>　　　大きい双葉郡市町村（大熊町等）については、総人口による影響が大きいため、参考値となる。</t>
    <rPh sb="3" eb="4">
      <t>オオ</t>
    </rPh>
    <phoneticPr fontId="13"/>
  </si>
  <si>
    <t>142　削除</t>
  </si>
  <si>
    <t>143　削除</t>
  </si>
  <si>
    <t>144　削除</t>
  </si>
  <si>
    <t>145　削除</t>
  </si>
  <si>
    <t>146　削除</t>
  </si>
  <si>
    <t>147　削除</t>
  </si>
  <si>
    <t>148　削除</t>
  </si>
  <si>
    <t>149　(1)　削除　(2)　削除　(3)　削除</t>
  </si>
  <si>
    <t>150　消費生活センターの利用者数</t>
    <phoneticPr fontId="53"/>
  </si>
  <si>
    <t>(単位　人）</t>
    <phoneticPr fontId="53"/>
  </si>
  <si>
    <t>4月</t>
    <rPh sb="1" eb="2">
      <t>ガツ</t>
    </rPh>
    <phoneticPr fontId="13"/>
  </si>
  <si>
    <t>5月</t>
    <rPh sb="1" eb="2">
      <t>ガツ</t>
    </rPh>
    <phoneticPr fontId="13"/>
  </si>
  <si>
    <t>6月</t>
  </si>
  <si>
    <t>7月</t>
  </si>
  <si>
    <t>8月</t>
  </si>
  <si>
    <t>9月</t>
  </si>
  <si>
    <t>10月</t>
  </si>
  <si>
    <t>11月</t>
  </si>
  <si>
    <t>12月</t>
  </si>
  <si>
    <t>1月</t>
  </si>
  <si>
    <t>2月</t>
  </si>
  <si>
    <t>3月</t>
  </si>
  <si>
    <t>資料　消費生活センター</t>
    <phoneticPr fontId="53"/>
  </si>
  <si>
    <t>151　商品役務別相談受付件数</t>
    <rPh sb="4" eb="6">
      <t>ショウヒン</t>
    </rPh>
    <rPh sb="6" eb="7">
      <t>ヤク</t>
    </rPh>
    <rPh sb="7" eb="8">
      <t>ム</t>
    </rPh>
    <rPh sb="8" eb="9">
      <t>ベツ</t>
    </rPh>
    <rPh sb="9" eb="11">
      <t>ソウダン</t>
    </rPh>
    <rPh sb="11" eb="13">
      <t>ウケツケ</t>
    </rPh>
    <rPh sb="13" eb="15">
      <t>ケンスウ</t>
    </rPh>
    <phoneticPr fontId="13"/>
  </si>
  <si>
    <t>（単位　件）</t>
    <phoneticPr fontId="53"/>
  </si>
  <si>
    <t>令和４年度</t>
    <rPh sb="0" eb="1">
      <t>レイ</t>
    </rPh>
    <rPh sb="1" eb="2">
      <t>ワ</t>
    </rPh>
    <phoneticPr fontId="13"/>
  </si>
  <si>
    <t>令和５年度</t>
    <rPh sb="0" eb="1">
      <t>レイ</t>
    </rPh>
    <rPh sb="1" eb="2">
      <t>ワ</t>
    </rPh>
    <phoneticPr fontId="3"/>
  </si>
  <si>
    <t>令和５年度</t>
    <rPh sb="0" eb="1">
      <t>レイ</t>
    </rPh>
    <rPh sb="1" eb="2">
      <t>ワ</t>
    </rPh>
    <phoneticPr fontId="13"/>
  </si>
  <si>
    <t>令和６年度</t>
    <rPh sb="0" eb="1">
      <t>レイ</t>
    </rPh>
    <rPh sb="1" eb="2">
      <t>ワ</t>
    </rPh>
    <phoneticPr fontId="3"/>
  </si>
  <si>
    <t>令和６年度</t>
    <rPh sb="0" eb="1">
      <t>レイ</t>
    </rPh>
    <rPh sb="1" eb="2">
      <t>ワ</t>
    </rPh>
    <phoneticPr fontId="13"/>
  </si>
  <si>
    <t>商品</t>
    <rPh sb="0" eb="1">
      <t>ショウ</t>
    </rPh>
    <rPh sb="1" eb="2">
      <t>シナ</t>
    </rPh>
    <phoneticPr fontId="13"/>
  </si>
  <si>
    <t>商品一般</t>
    <rPh sb="0" eb="1">
      <t>ショウ</t>
    </rPh>
    <rPh sb="1" eb="2">
      <t>シナ</t>
    </rPh>
    <rPh sb="2" eb="3">
      <t>イチ</t>
    </rPh>
    <rPh sb="3" eb="4">
      <t>バン</t>
    </rPh>
    <phoneticPr fontId="3"/>
  </si>
  <si>
    <t>食料品</t>
  </si>
  <si>
    <t>住居品</t>
  </si>
  <si>
    <t>光熱水品</t>
  </si>
  <si>
    <t>被服品</t>
  </si>
  <si>
    <t>保健衛生品</t>
  </si>
  <si>
    <t>教養娯楽品</t>
  </si>
  <si>
    <t>車両・乗り物</t>
  </si>
  <si>
    <t>土地･建物･設備</t>
  </si>
  <si>
    <t>他の商品</t>
    <rPh sb="2" eb="3">
      <t>ショウ</t>
    </rPh>
    <rPh sb="3" eb="4">
      <t>シナ</t>
    </rPh>
    <phoneticPr fontId="3"/>
  </si>
  <si>
    <t>役務</t>
    <rPh sb="0" eb="1">
      <t>ヤク</t>
    </rPh>
    <rPh sb="1" eb="2">
      <t>ム</t>
    </rPh>
    <phoneticPr fontId="13"/>
  </si>
  <si>
    <t>クリーニング</t>
  </si>
  <si>
    <t>レンタル・リース・貸借</t>
  </si>
  <si>
    <t>工事・建築・加工</t>
    <rPh sb="4" eb="5">
      <t>チク</t>
    </rPh>
    <phoneticPr fontId="3"/>
  </si>
  <si>
    <t>修理･補修</t>
  </si>
  <si>
    <t>管理･保管</t>
    <rPh sb="0" eb="1">
      <t>カン</t>
    </rPh>
    <rPh sb="1" eb="2">
      <t>リ</t>
    </rPh>
    <rPh sb="3" eb="4">
      <t>タモツ</t>
    </rPh>
    <rPh sb="4" eb="5">
      <t>カン</t>
    </rPh>
    <phoneticPr fontId="3"/>
  </si>
  <si>
    <t>役務一般</t>
    <rPh sb="0" eb="1">
      <t>ヤク</t>
    </rPh>
    <rPh sb="1" eb="2">
      <t>ツトム</t>
    </rPh>
    <rPh sb="2" eb="3">
      <t>イチ</t>
    </rPh>
    <rPh sb="3" eb="4">
      <t>バン</t>
    </rPh>
    <phoneticPr fontId="3"/>
  </si>
  <si>
    <t>金融・保険サービス</t>
    <rPh sb="3" eb="5">
      <t>ホケン</t>
    </rPh>
    <phoneticPr fontId="3"/>
  </si>
  <si>
    <t>運輸・通信サービス</t>
  </si>
  <si>
    <t>教育サービス</t>
  </si>
  <si>
    <t>教養・娯楽サービス</t>
  </si>
  <si>
    <t>保健・福祉サービス</t>
  </si>
  <si>
    <t>他の役務</t>
    <rPh sb="2" eb="3">
      <t>ヤク</t>
    </rPh>
    <rPh sb="3" eb="4">
      <t>ツトム</t>
    </rPh>
    <phoneticPr fontId="3"/>
  </si>
  <si>
    <t>内職・副業・ねずみ講</t>
    <rPh sb="9" eb="10">
      <t>コウ</t>
    </rPh>
    <phoneticPr fontId="13"/>
  </si>
  <si>
    <t>他の行政サービス</t>
    <rPh sb="2" eb="4">
      <t>ギョウセイ</t>
    </rPh>
    <phoneticPr fontId="3"/>
  </si>
  <si>
    <t>計</t>
    <phoneticPr fontId="3"/>
  </si>
  <si>
    <t>他の相談</t>
    <rPh sb="0" eb="1">
      <t>ホカ</t>
    </rPh>
    <rPh sb="2" eb="3">
      <t>ソウ</t>
    </rPh>
    <rPh sb="3" eb="4">
      <t>ダン</t>
    </rPh>
    <phoneticPr fontId="13"/>
  </si>
  <si>
    <t>資料　消費生活センター</t>
  </si>
  <si>
    <t>152，153，154，155　削除</t>
  </si>
  <si>
    <t>156　卸売市場の概況（青果）</t>
    <phoneticPr fontId="53"/>
  </si>
  <si>
    <t>　（1) 総括表</t>
    <phoneticPr fontId="53"/>
  </si>
  <si>
    <t>各欄上段数量、下段金額(単位kg、円）</t>
    <phoneticPr fontId="53"/>
  </si>
  <si>
    <t>区分</t>
    <rPh sb="0" eb="2">
      <t>クブン</t>
    </rPh>
    <phoneticPr fontId="53"/>
  </si>
  <si>
    <t>令和元年度</t>
    <rPh sb="0" eb="1">
      <t>レイ</t>
    </rPh>
    <rPh sb="1" eb="2">
      <t>ワ</t>
    </rPh>
    <rPh sb="2" eb="3">
      <t>ガン</t>
    </rPh>
    <rPh sb="4" eb="5">
      <t>ド</t>
    </rPh>
    <phoneticPr fontId="13"/>
  </si>
  <si>
    <t>令和２年度</t>
    <rPh sb="0" eb="1">
      <t>レイ</t>
    </rPh>
    <rPh sb="1" eb="2">
      <t>ワ</t>
    </rPh>
    <rPh sb="4" eb="5">
      <t>ド</t>
    </rPh>
    <phoneticPr fontId="13"/>
  </si>
  <si>
    <t>令和３年度</t>
    <rPh sb="0" eb="1">
      <t>レイ</t>
    </rPh>
    <rPh sb="1" eb="2">
      <t>ワ</t>
    </rPh>
    <rPh sb="4" eb="5">
      <t>ド</t>
    </rPh>
    <phoneticPr fontId="13"/>
  </si>
  <si>
    <t>令和４年度</t>
    <rPh sb="0" eb="1">
      <t>レイ</t>
    </rPh>
    <rPh sb="1" eb="2">
      <t>ワ</t>
    </rPh>
    <rPh sb="4" eb="5">
      <t>ド</t>
    </rPh>
    <phoneticPr fontId="13"/>
  </si>
  <si>
    <t>令和５年度</t>
    <rPh sb="0" eb="1">
      <t>レイ</t>
    </rPh>
    <rPh sb="1" eb="2">
      <t>ワ</t>
    </rPh>
    <rPh sb="4" eb="5">
      <t>ド</t>
    </rPh>
    <phoneticPr fontId="13"/>
  </si>
  <si>
    <t>令和６年度</t>
    <rPh sb="0" eb="1">
      <t>レイ</t>
    </rPh>
    <rPh sb="1" eb="2">
      <t>ワ</t>
    </rPh>
    <rPh sb="4" eb="5">
      <t>ド</t>
    </rPh>
    <phoneticPr fontId="13"/>
  </si>
  <si>
    <t>開市日数</t>
    <phoneticPr fontId="53"/>
  </si>
  <si>
    <t>総計</t>
    <phoneticPr fontId="53"/>
  </si>
  <si>
    <t>一日平均
取扱高</t>
    <phoneticPr fontId="53"/>
  </si>
  <si>
    <t>平均単価</t>
    <rPh sb="0" eb="2">
      <t>ヘイキン</t>
    </rPh>
    <rPh sb="2" eb="4">
      <t>タンカ</t>
    </rPh>
    <phoneticPr fontId="13"/>
  </si>
  <si>
    <t>野菜</t>
    <rPh sb="0" eb="1">
      <t>ノ</t>
    </rPh>
    <rPh sb="1" eb="2">
      <t>ナ</t>
    </rPh>
    <phoneticPr fontId="13"/>
  </si>
  <si>
    <t>果実</t>
    <rPh sb="0" eb="1">
      <t>カ</t>
    </rPh>
    <rPh sb="1" eb="2">
      <t>ミ</t>
    </rPh>
    <phoneticPr fontId="13"/>
  </si>
  <si>
    <t>鳥卵加工品</t>
    <rPh sb="0" eb="1">
      <t>トリ</t>
    </rPh>
    <rPh sb="1" eb="2">
      <t>タマゴ</t>
    </rPh>
    <rPh sb="2" eb="5">
      <t>カコウヒン</t>
    </rPh>
    <phoneticPr fontId="13"/>
  </si>
  <si>
    <t>(注)平均単価は、1Kg当たりの価格。</t>
    <phoneticPr fontId="53"/>
  </si>
  <si>
    <t>資料　「市場年報」卸売市場</t>
    <phoneticPr fontId="53"/>
  </si>
  <si>
    <t>　（2）県内県外別取扱高表</t>
    <phoneticPr fontId="53"/>
  </si>
  <si>
    <t>区分</t>
    <phoneticPr fontId="53"/>
  </si>
  <si>
    <t>県内</t>
    <rPh sb="0" eb="2">
      <t>ケンナイ</t>
    </rPh>
    <phoneticPr fontId="13"/>
  </si>
  <si>
    <t>県外</t>
    <rPh sb="0" eb="2">
      <t>ケンガイ</t>
    </rPh>
    <phoneticPr fontId="13"/>
  </si>
  <si>
    <t>鳥卵加工品</t>
    <rPh sb="0" eb="1">
      <t>トリ</t>
    </rPh>
    <rPh sb="1" eb="2">
      <t>タマゴ</t>
    </rPh>
    <rPh sb="2" eb="4">
      <t>カコウ</t>
    </rPh>
    <rPh sb="4" eb="5">
      <t>ヒン</t>
    </rPh>
    <phoneticPr fontId="13"/>
  </si>
  <si>
    <t>157　卸売市場の概況（水産)</t>
    <rPh sb="4" eb="6">
      <t>オロシウ</t>
    </rPh>
    <rPh sb="6" eb="8">
      <t>シジョウ</t>
    </rPh>
    <rPh sb="9" eb="11">
      <t>ガイキョウ</t>
    </rPh>
    <rPh sb="12" eb="14">
      <t>スイサン</t>
    </rPh>
    <phoneticPr fontId="13"/>
  </si>
  <si>
    <t>　(1) 総括表</t>
    <rPh sb="5" eb="6">
      <t>フサ</t>
    </rPh>
    <rPh sb="6" eb="7">
      <t>クク</t>
    </rPh>
    <rPh sb="7" eb="8">
      <t>ヒョウ</t>
    </rPh>
    <phoneticPr fontId="13"/>
  </si>
  <si>
    <t>開催日数</t>
    <rPh sb="0" eb="2">
      <t>カイサイ</t>
    </rPh>
    <rPh sb="2" eb="4">
      <t>ニッスウ</t>
    </rPh>
    <phoneticPr fontId="53"/>
  </si>
  <si>
    <t>総計</t>
    <rPh sb="0" eb="2">
      <t>ソウケイ</t>
    </rPh>
    <phoneticPr fontId="53"/>
  </si>
  <si>
    <t>一日平均
取扱高</t>
    <rPh sb="0" eb="2">
      <t>イチニチ</t>
    </rPh>
    <rPh sb="2" eb="4">
      <t>ヘイキン</t>
    </rPh>
    <phoneticPr fontId="13"/>
  </si>
  <si>
    <t>鮮魚</t>
    <rPh sb="0" eb="1">
      <t>スクナ</t>
    </rPh>
    <rPh sb="1" eb="2">
      <t>サカナ</t>
    </rPh>
    <phoneticPr fontId="13"/>
  </si>
  <si>
    <t>冷凍</t>
    <rPh sb="0" eb="2">
      <t>レイトウ</t>
    </rPh>
    <phoneticPr fontId="13"/>
  </si>
  <si>
    <t>塩干加工品</t>
    <rPh sb="0" eb="1">
      <t>シオ</t>
    </rPh>
    <rPh sb="1" eb="2">
      <t>ホ</t>
    </rPh>
    <rPh sb="2" eb="4">
      <t>カコウ</t>
    </rPh>
    <rPh sb="4" eb="5">
      <t>ヒン</t>
    </rPh>
    <phoneticPr fontId="13"/>
  </si>
  <si>
    <t>(注)平均単価は、1Kg当たりの価格。</t>
    <rPh sb="1" eb="2">
      <t>チュウ</t>
    </rPh>
    <rPh sb="3" eb="5">
      <t>ヘイキン</t>
    </rPh>
    <rPh sb="5" eb="7">
      <t>タンカ</t>
    </rPh>
    <rPh sb="12" eb="13">
      <t>ア</t>
    </rPh>
    <rPh sb="16" eb="18">
      <t>カカク</t>
    </rPh>
    <phoneticPr fontId="13"/>
  </si>
  <si>
    <t>　（2）県内県外別取扱高表</t>
  </si>
  <si>
    <t>冷凍</t>
    <rPh sb="0" eb="1">
      <t>ヒヤ</t>
    </rPh>
    <rPh sb="1" eb="2">
      <t>コオ</t>
    </rPh>
    <phoneticPr fontId="13"/>
  </si>
  <si>
    <t>塩干加工品</t>
    <rPh sb="0" eb="1">
      <t>シオ</t>
    </rPh>
    <rPh sb="1" eb="2">
      <t>ボシ</t>
    </rPh>
    <rPh sb="2" eb="5">
      <t>カコウヒン</t>
    </rPh>
    <phoneticPr fontId="13"/>
  </si>
  <si>
    <t>158　公設地方卸売市場の概況（花き）</t>
    <rPh sb="4" eb="6">
      <t>コウセツ</t>
    </rPh>
    <rPh sb="6" eb="8">
      <t>チホウ</t>
    </rPh>
    <rPh sb="8" eb="10">
      <t>オロシウ</t>
    </rPh>
    <rPh sb="10" eb="12">
      <t>シジョウ</t>
    </rPh>
    <rPh sb="13" eb="15">
      <t>ガイキョウ</t>
    </rPh>
    <rPh sb="16" eb="17">
      <t>ハナ</t>
    </rPh>
    <phoneticPr fontId="13"/>
  </si>
  <si>
    <t>各欄上段数量、下段金額(単位　本、鉢、個、円）</t>
    <phoneticPr fontId="53"/>
  </si>
  <si>
    <t>区分</t>
  </si>
  <si>
    <t>令和元年度</t>
    <rPh sb="0" eb="1">
      <t>レイ</t>
    </rPh>
    <rPh sb="1" eb="2">
      <t>ワ</t>
    </rPh>
    <rPh sb="2" eb="3">
      <t>モト</t>
    </rPh>
    <rPh sb="4" eb="5">
      <t>ド</t>
    </rPh>
    <phoneticPr fontId="13"/>
  </si>
  <si>
    <t>開市日数</t>
  </si>
  <si>
    <t>総計</t>
  </si>
  <si>
    <t>平均単価</t>
  </si>
  <si>
    <t>切り花</t>
  </si>
  <si>
    <t>鉢物</t>
  </si>
  <si>
    <t>観葉植物</t>
  </si>
  <si>
    <t>花木庭木</t>
  </si>
  <si>
    <t>苗物</t>
  </si>
  <si>
    <t>球根種子</t>
  </si>
  <si>
    <t>　資料 「市場年報」 卸売市場</t>
    <phoneticPr fontId="53"/>
  </si>
  <si>
    <t>　(2)　県内県外別取扱高表</t>
    <rPh sb="5" eb="7">
      <t>ケンナイ</t>
    </rPh>
    <rPh sb="7" eb="9">
      <t>ケンガイ</t>
    </rPh>
    <rPh sb="9" eb="10">
      <t>ベツ</t>
    </rPh>
    <rPh sb="10" eb="12">
      <t>トリアツカ</t>
    </rPh>
    <rPh sb="12" eb="13">
      <t>タカ</t>
    </rPh>
    <rPh sb="13" eb="14">
      <t>ヒョウ</t>
    </rPh>
    <phoneticPr fontId="13"/>
  </si>
  <si>
    <t>総計</t>
    <rPh sb="0" eb="1">
      <t>フサ</t>
    </rPh>
    <rPh sb="1" eb="2">
      <t>ケイ</t>
    </rPh>
    <phoneticPr fontId="13"/>
  </si>
  <si>
    <t>観葉植物</t>
    <phoneticPr fontId="13"/>
  </si>
  <si>
    <t>花木庭木</t>
    <phoneticPr fontId="13"/>
  </si>
  <si>
    <t>球根種子</t>
    <phoneticPr fontId="13"/>
  </si>
  <si>
    <t>159　削除</t>
    <rPh sb="4" eb="6">
      <t>サクジョ</t>
    </rPh>
    <phoneticPr fontId="13"/>
  </si>
  <si>
    <t>160　酒類消費量</t>
    <rPh sb="4" eb="5">
      <t>サケ</t>
    </rPh>
    <rPh sb="5" eb="6">
      <t>ルイ</t>
    </rPh>
    <rPh sb="6" eb="8">
      <t>ショウヒ</t>
    </rPh>
    <rPh sb="8" eb="9">
      <t>リョウ</t>
    </rPh>
    <phoneticPr fontId="13"/>
  </si>
  <si>
    <t>(単位　㎘)</t>
    <phoneticPr fontId="53"/>
  </si>
  <si>
    <t>清酒</t>
    <rPh sb="0" eb="2">
      <t>セイシュ</t>
    </rPh>
    <phoneticPr fontId="13"/>
  </si>
  <si>
    <t>ビール</t>
    <phoneticPr fontId="13"/>
  </si>
  <si>
    <t>発泡酒</t>
    <rPh sb="0" eb="3">
      <t>ハッポウシュ</t>
    </rPh>
    <phoneticPr fontId="13"/>
  </si>
  <si>
    <t>リキュール</t>
    <phoneticPr fontId="13"/>
  </si>
  <si>
    <t>焼酎</t>
    <rPh sb="0" eb="2">
      <t>ショウチュウ</t>
    </rPh>
    <phoneticPr fontId="13"/>
  </si>
  <si>
    <t>ウイスキーブランデー</t>
    <phoneticPr fontId="53"/>
  </si>
  <si>
    <t>果実酒</t>
    <rPh sb="0" eb="2">
      <t>カジツ</t>
    </rPh>
    <rPh sb="2" eb="3">
      <t>サケ</t>
    </rPh>
    <phoneticPr fontId="13"/>
  </si>
  <si>
    <t>合成清酒</t>
    <rPh sb="0" eb="2">
      <t>ゴウセイ</t>
    </rPh>
    <rPh sb="2" eb="4">
      <t>セイシュ</t>
    </rPh>
    <phoneticPr fontId="13"/>
  </si>
  <si>
    <t>みりん</t>
    <phoneticPr fontId="13"/>
  </si>
  <si>
    <t>(注)焼酎は「連続式蒸留焼酎」及び「単式蒸留焼酎」の計。</t>
    <rPh sb="3" eb="5">
      <t>ショウチュウ</t>
    </rPh>
    <rPh sb="7" eb="9">
      <t>レンゾク</t>
    </rPh>
    <rPh sb="9" eb="10">
      <t>シキ</t>
    </rPh>
    <rPh sb="10" eb="12">
      <t>ジョウリュウ</t>
    </rPh>
    <rPh sb="12" eb="14">
      <t>ショウチュウ</t>
    </rPh>
    <rPh sb="15" eb="16">
      <t>オヨ</t>
    </rPh>
    <rPh sb="18" eb="20">
      <t>タンシキ</t>
    </rPh>
    <rPh sb="20" eb="22">
      <t>ジョウリュウ</t>
    </rPh>
    <rPh sb="22" eb="24">
      <t>ショウチュウ</t>
    </rPh>
    <rPh sb="26" eb="27">
      <t>ケイ</t>
    </rPh>
    <phoneticPr fontId="3"/>
  </si>
  <si>
    <t>資料　仙台国税局</t>
    <phoneticPr fontId="53"/>
  </si>
  <si>
    <t>(注)果実酒は甘味果実酒を含む。</t>
    <rPh sb="1" eb="2">
      <t>チュウ</t>
    </rPh>
    <rPh sb="3" eb="5">
      <t>カジツ</t>
    </rPh>
    <rPh sb="5" eb="6">
      <t>サケ</t>
    </rPh>
    <rPh sb="7" eb="9">
      <t>カンミ</t>
    </rPh>
    <rPh sb="9" eb="11">
      <t>カジツ</t>
    </rPh>
    <rPh sb="11" eb="12">
      <t>サケ</t>
    </rPh>
    <rPh sb="13" eb="14">
      <t>フク</t>
    </rPh>
    <phoneticPr fontId="13"/>
  </si>
  <si>
    <t>161　たばこ売渡状況</t>
    <rPh sb="7" eb="9">
      <t>ウリワタシ</t>
    </rPh>
    <rPh sb="9" eb="11">
      <t>ジョウキョウ</t>
    </rPh>
    <phoneticPr fontId="13"/>
  </si>
  <si>
    <t>(単位　千本)</t>
    <phoneticPr fontId="53"/>
  </si>
  <si>
    <t>売渡本数</t>
    <rPh sb="0" eb="1">
      <t>バイ</t>
    </rPh>
    <rPh sb="1" eb="2">
      <t>ワタリ</t>
    </rPh>
    <rPh sb="2" eb="3">
      <t>ホン</t>
    </rPh>
    <rPh sb="3" eb="4">
      <t>カズ</t>
    </rPh>
    <phoneticPr fontId="13"/>
  </si>
  <si>
    <t>対前年度比(%)</t>
    <rPh sb="0" eb="1">
      <t>タイ</t>
    </rPh>
    <rPh sb="1" eb="4">
      <t>ゼンネンド</t>
    </rPh>
    <rPh sb="4" eb="5">
      <t>ヒ</t>
    </rPh>
    <phoneticPr fontId="13"/>
  </si>
  <si>
    <t>資料　市民税課</t>
    <rPh sb="0" eb="2">
      <t>シリョウ</t>
    </rPh>
    <rPh sb="3" eb="5">
      <t>シミン</t>
    </rPh>
    <rPh sb="5" eb="6">
      <t>ゼイ</t>
    </rPh>
    <rPh sb="6" eb="7">
      <t>カ</t>
    </rPh>
    <phoneticPr fontId="13"/>
  </si>
  <si>
    <t>(注)卸売店から小売店へ売り渡した本数である。</t>
    <phoneticPr fontId="53"/>
  </si>
  <si>
    <t>14　福祉厚生</t>
    <rPh sb="3" eb="5">
      <t>フクシ</t>
    </rPh>
    <rPh sb="5" eb="7">
      <t>コウセイ</t>
    </rPh>
    <phoneticPr fontId="53"/>
  </si>
  <si>
    <t>162⑴</t>
    <phoneticPr fontId="53"/>
  </si>
  <si>
    <t>国民健康保険の状況　(1)加入状況</t>
    <phoneticPr fontId="53"/>
  </si>
  <si>
    <t>162⑵</t>
    <phoneticPr fontId="53"/>
  </si>
  <si>
    <t>国民健康保険の状況　(2)療養給付状況</t>
    <phoneticPr fontId="53"/>
  </si>
  <si>
    <t>162⑶</t>
    <phoneticPr fontId="53"/>
  </si>
  <si>
    <t>国民健康保険の状況　(3)その他の給付状況</t>
    <phoneticPr fontId="53"/>
  </si>
  <si>
    <t>162⑷</t>
    <phoneticPr fontId="53"/>
  </si>
  <si>
    <t>国民健康保険の状況　(4)保険税</t>
    <phoneticPr fontId="53"/>
  </si>
  <si>
    <t>162⑸</t>
    <phoneticPr fontId="53"/>
  </si>
  <si>
    <t>国民健康保険の状況　(5)保険税収納状況</t>
    <phoneticPr fontId="53"/>
  </si>
  <si>
    <t>162⑹</t>
    <phoneticPr fontId="53"/>
  </si>
  <si>
    <t>国民健康保険の状況　(6)削除</t>
    <phoneticPr fontId="53"/>
  </si>
  <si>
    <t>162⑺</t>
    <phoneticPr fontId="53"/>
  </si>
  <si>
    <t>国民健康保険の状況　(7)被保険者資格取得状況</t>
    <phoneticPr fontId="53"/>
  </si>
  <si>
    <r>
      <t>162</t>
    </r>
    <r>
      <rPr>
        <u/>
        <sz val="11"/>
        <color theme="10"/>
        <rFont val="游ゴシック"/>
        <family val="3"/>
        <charset val="128"/>
        <scheme val="minor"/>
      </rPr>
      <t>⑻</t>
    </r>
    <phoneticPr fontId="53"/>
  </si>
  <si>
    <t>国民健康保険の状況　(8)被保険者資格喪失状況</t>
    <phoneticPr fontId="53"/>
  </si>
  <si>
    <t>163⑴</t>
    <phoneticPr fontId="53"/>
  </si>
  <si>
    <t>年金の状況　(1)拠出制年金適用状況</t>
    <phoneticPr fontId="53"/>
  </si>
  <si>
    <t>163⑵</t>
    <phoneticPr fontId="53"/>
  </si>
  <si>
    <t>年金の状況　(2)拠出制年金給付状況</t>
    <phoneticPr fontId="53"/>
  </si>
  <si>
    <t>163⑶</t>
    <phoneticPr fontId="53"/>
  </si>
  <si>
    <t>年金の状況　(3)老齢福祉年金給付状況</t>
    <phoneticPr fontId="53"/>
  </si>
  <si>
    <t>164</t>
  </si>
  <si>
    <t>扶助別生活保護人員と生活保護費</t>
  </si>
  <si>
    <t>165</t>
  </si>
  <si>
    <t>身体障がい者手帳所持者数</t>
  </si>
  <si>
    <t>166</t>
  </si>
  <si>
    <t>母子父子寡婦福祉資金貸付状況</t>
  </si>
  <si>
    <t>167</t>
  </si>
  <si>
    <t>健康増進法に伴う健康診査実施状況</t>
  </si>
  <si>
    <t>168⑴</t>
    <phoneticPr fontId="53"/>
  </si>
  <si>
    <t>介護保険の状況　(1)要介護（要支援）認定者数</t>
    <phoneticPr fontId="53"/>
  </si>
  <si>
    <t>168⑵</t>
    <phoneticPr fontId="53"/>
  </si>
  <si>
    <t>介護保険の状況　(2)介護サービス受給者数</t>
    <phoneticPr fontId="53"/>
  </si>
  <si>
    <t>169</t>
  </si>
  <si>
    <t>共同募金実績状況</t>
  </si>
  <si>
    <t>170</t>
  </si>
  <si>
    <t>歳末たすけあい募金実績状況</t>
  </si>
  <si>
    <t>171⑴</t>
    <phoneticPr fontId="53"/>
  </si>
  <si>
    <t>保育の状況　(1)保育所の状況</t>
    <phoneticPr fontId="53"/>
  </si>
  <si>
    <t>171⑵</t>
    <phoneticPr fontId="53"/>
  </si>
  <si>
    <t>保育の状況　(2)私立認定こども園の状況</t>
    <phoneticPr fontId="53"/>
  </si>
  <si>
    <t>171⑶</t>
    <phoneticPr fontId="53"/>
  </si>
  <si>
    <t>保育の状況　(3)地域型保育事業の状況</t>
    <phoneticPr fontId="53"/>
  </si>
  <si>
    <t>162　国民健康保険の状況</t>
    <rPh sb="4" eb="6">
      <t>コクミン</t>
    </rPh>
    <rPh sb="6" eb="8">
      <t>ケンコウ</t>
    </rPh>
    <rPh sb="8" eb="10">
      <t>ホケン</t>
    </rPh>
    <rPh sb="11" eb="13">
      <t>ジョウキョウ</t>
    </rPh>
    <phoneticPr fontId="13"/>
  </si>
  <si>
    <t>　(1)　加入状況　(各年度末日現在）</t>
    <rPh sb="5" eb="7">
      <t>カニュウ</t>
    </rPh>
    <rPh sb="7" eb="9">
      <t>ジョウキョウ</t>
    </rPh>
    <rPh sb="11" eb="12">
      <t>カク</t>
    </rPh>
    <rPh sb="12" eb="14">
      <t>ネンド</t>
    </rPh>
    <rPh sb="14" eb="15">
      <t>スエ</t>
    </rPh>
    <rPh sb="15" eb="16">
      <t>ニチ</t>
    </rPh>
    <rPh sb="16" eb="18">
      <t>ゲンザイ</t>
    </rPh>
    <phoneticPr fontId="13"/>
  </si>
  <si>
    <t>　(2)　療養給付状況</t>
    <rPh sb="5" eb="7">
      <t>リョウヨウ</t>
    </rPh>
    <rPh sb="7" eb="9">
      <t>キュウフ</t>
    </rPh>
    <rPh sb="9" eb="11">
      <t>ジョウキョウ</t>
    </rPh>
    <phoneticPr fontId="13"/>
  </si>
  <si>
    <t>年度・地区</t>
    <rPh sb="0" eb="2">
      <t>ネンド</t>
    </rPh>
    <rPh sb="3" eb="5">
      <t>チク</t>
    </rPh>
    <phoneticPr fontId="13"/>
  </si>
  <si>
    <t>加入世帯数</t>
    <rPh sb="0" eb="2">
      <t>カニュウ</t>
    </rPh>
    <rPh sb="2" eb="4">
      <t>セタイ</t>
    </rPh>
    <rPh sb="4" eb="5">
      <t>スウ</t>
    </rPh>
    <phoneticPr fontId="13"/>
  </si>
  <si>
    <t>加入率(%)</t>
    <rPh sb="0" eb="2">
      <t>カニュウ</t>
    </rPh>
    <rPh sb="2" eb="3">
      <t>リツ</t>
    </rPh>
    <phoneticPr fontId="13"/>
  </si>
  <si>
    <t>被保険者数</t>
    <rPh sb="0" eb="1">
      <t>ヒ</t>
    </rPh>
    <rPh sb="1" eb="4">
      <t>ホケンシャ</t>
    </rPh>
    <rPh sb="4" eb="5">
      <t>スウ</t>
    </rPh>
    <phoneticPr fontId="13"/>
  </si>
  <si>
    <t>年度・月</t>
    <rPh sb="0" eb="2">
      <t>ネンド</t>
    </rPh>
    <rPh sb="3" eb="4">
      <t>ツキ</t>
    </rPh>
    <phoneticPr fontId="13"/>
  </si>
  <si>
    <t>受診件数
(薬剤も含む)（件）</t>
    <rPh sb="0" eb="2">
      <t>ジュシン</t>
    </rPh>
    <rPh sb="2" eb="4">
      <t>ケンスウ</t>
    </rPh>
    <rPh sb="6" eb="8">
      <t>ヤクザイ</t>
    </rPh>
    <rPh sb="9" eb="10">
      <t>フク</t>
    </rPh>
    <phoneticPr fontId="13"/>
  </si>
  <si>
    <t>費用額(千円)</t>
    <rPh sb="0" eb="1">
      <t>ヒ</t>
    </rPh>
    <rPh sb="1" eb="2">
      <t>ヨウ</t>
    </rPh>
    <rPh sb="2" eb="3">
      <t>ガク</t>
    </rPh>
    <rPh sb="4" eb="6">
      <t>センエン</t>
    </rPh>
    <phoneticPr fontId="13"/>
  </si>
  <si>
    <t>受診率
(%)</t>
    <rPh sb="0" eb="1">
      <t>ウケ</t>
    </rPh>
    <rPh sb="1" eb="2">
      <t>ミ</t>
    </rPh>
    <rPh sb="2" eb="3">
      <t>リツ</t>
    </rPh>
    <phoneticPr fontId="13"/>
  </si>
  <si>
    <t>一件あたり
の費用(円)</t>
    <rPh sb="0" eb="2">
      <t>イッケン</t>
    </rPh>
    <rPh sb="7" eb="8">
      <t>ヒ</t>
    </rPh>
    <rPh sb="8" eb="9">
      <t>ヨウ</t>
    </rPh>
    <phoneticPr fontId="13"/>
  </si>
  <si>
    <t>令和２年度</t>
    <phoneticPr fontId="13"/>
  </si>
  <si>
    <t>保険者負担金</t>
    <rPh sb="0" eb="2">
      <t>ホケン</t>
    </rPh>
    <rPh sb="2" eb="3">
      <t>シャ</t>
    </rPh>
    <rPh sb="3" eb="5">
      <t>フタン</t>
    </rPh>
    <rPh sb="5" eb="6">
      <t>キン</t>
    </rPh>
    <phoneticPr fontId="13"/>
  </si>
  <si>
    <t>一部負担金</t>
    <rPh sb="0" eb="2">
      <t>イチブ</t>
    </rPh>
    <rPh sb="2" eb="4">
      <t>フタン</t>
    </rPh>
    <rPh sb="4" eb="5">
      <t>キン</t>
    </rPh>
    <phoneticPr fontId="13"/>
  </si>
  <si>
    <t>他法負担金</t>
    <rPh sb="0" eb="1">
      <t>ホカ</t>
    </rPh>
    <rPh sb="1" eb="2">
      <t>ホウ</t>
    </rPh>
    <rPh sb="2" eb="5">
      <t>フタンキン</t>
    </rPh>
    <phoneticPr fontId="13"/>
  </si>
  <si>
    <t>令和６年４月</t>
    <rPh sb="0" eb="2">
      <t>レイワ</t>
    </rPh>
    <rPh sb="3" eb="4">
      <t>ネン</t>
    </rPh>
    <rPh sb="5" eb="6">
      <t>ガツ</t>
    </rPh>
    <phoneticPr fontId="3"/>
  </si>
  <si>
    <t>令和６年４月</t>
    <rPh sb="0" eb="2">
      <t>レイワ</t>
    </rPh>
    <rPh sb="3" eb="4">
      <t>ネン</t>
    </rPh>
    <rPh sb="5" eb="6">
      <t>ガツ</t>
    </rPh>
    <phoneticPr fontId="13"/>
  </si>
  <si>
    <t>８</t>
    <phoneticPr fontId="13"/>
  </si>
  <si>
    <t>９</t>
    <phoneticPr fontId="13"/>
  </si>
  <si>
    <t>10</t>
    <phoneticPr fontId="13"/>
  </si>
  <si>
    <t>７年１月</t>
    <rPh sb="1" eb="2">
      <t>ネン</t>
    </rPh>
    <rPh sb="3" eb="4">
      <t>ガツ</t>
    </rPh>
    <phoneticPr fontId="13"/>
  </si>
  <si>
    <t>久之浜・大久</t>
    <phoneticPr fontId="13"/>
  </si>
  <si>
    <t>資料　国保年金課</t>
    <rPh sb="0" eb="2">
      <t>シリョウ</t>
    </rPh>
    <rPh sb="3" eb="5">
      <t>コクホ</t>
    </rPh>
    <rPh sb="5" eb="7">
      <t>ネンキン</t>
    </rPh>
    <rPh sb="7" eb="8">
      <t>カ</t>
    </rPh>
    <phoneticPr fontId="13"/>
  </si>
  <si>
    <t>　(3)　その他の給付状況</t>
    <rPh sb="7" eb="8">
      <t>タ</t>
    </rPh>
    <rPh sb="9" eb="11">
      <t>キュウフ</t>
    </rPh>
    <rPh sb="11" eb="13">
      <t>ジョウキョウ</t>
    </rPh>
    <phoneticPr fontId="13"/>
  </si>
  <si>
    <t>(単位　千円）</t>
    <rPh sb="1" eb="3">
      <t>タンイ</t>
    </rPh>
    <rPh sb="4" eb="6">
      <t>センエン</t>
    </rPh>
    <phoneticPr fontId="13"/>
  </si>
  <si>
    <t>出産育児一時金</t>
    <rPh sb="0" eb="2">
      <t>シュッサン</t>
    </rPh>
    <rPh sb="2" eb="4">
      <t>イクジ</t>
    </rPh>
    <rPh sb="4" eb="7">
      <t>イチジキン</t>
    </rPh>
    <phoneticPr fontId="13"/>
  </si>
  <si>
    <t>葬祭</t>
    <rPh sb="0" eb="1">
      <t>ソウ</t>
    </rPh>
    <rPh sb="1" eb="2">
      <t>サイ</t>
    </rPh>
    <phoneticPr fontId="13"/>
  </si>
  <si>
    <t>傷病手当金</t>
    <rPh sb="0" eb="2">
      <t>ショウビョウ</t>
    </rPh>
    <rPh sb="2" eb="4">
      <t>テアテ</t>
    </rPh>
    <rPh sb="4" eb="5">
      <t>キン</t>
    </rPh>
    <phoneticPr fontId="13"/>
  </si>
  <si>
    <t>資料　国保年金課</t>
    <rPh sb="0" eb="2">
      <t>シリョウ</t>
    </rPh>
    <rPh sb="3" eb="4">
      <t>コク</t>
    </rPh>
    <rPh sb="4" eb="5">
      <t>ホ</t>
    </rPh>
    <rPh sb="5" eb="7">
      <t>ネンキン</t>
    </rPh>
    <rPh sb="7" eb="8">
      <t>カ</t>
    </rPh>
    <phoneticPr fontId="13"/>
  </si>
  <si>
    <t>　(4)　保険税（一般分）</t>
    <rPh sb="5" eb="7">
      <t>ホケン</t>
    </rPh>
    <rPh sb="7" eb="8">
      <t>ゼイ</t>
    </rPh>
    <rPh sb="9" eb="11">
      <t>イッパン</t>
    </rPh>
    <rPh sb="11" eb="12">
      <t>ブン</t>
    </rPh>
    <phoneticPr fontId="13"/>
  </si>
  <si>
    <t>調定額</t>
    <rPh sb="0" eb="1">
      <t>チョウ</t>
    </rPh>
    <rPh sb="1" eb="2">
      <t>サダム</t>
    </rPh>
    <rPh sb="2" eb="3">
      <t>ガク</t>
    </rPh>
    <phoneticPr fontId="13"/>
  </si>
  <si>
    <t>収納済額</t>
    <rPh sb="0" eb="1">
      <t>オサム</t>
    </rPh>
    <rPh sb="1" eb="2">
      <t>オサム</t>
    </rPh>
    <rPh sb="2" eb="3">
      <t>ス</t>
    </rPh>
    <rPh sb="3" eb="4">
      <t>ガク</t>
    </rPh>
    <phoneticPr fontId="13"/>
  </si>
  <si>
    <t>収納率</t>
    <rPh sb="0" eb="1">
      <t>オサム</t>
    </rPh>
    <rPh sb="1" eb="2">
      <t>オサム</t>
    </rPh>
    <rPh sb="2" eb="3">
      <t>リツ</t>
    </rPh>
    <phoneticPr fontId="13"/>
  </si>
  <si>
    <t>一世帯当りの保険税額</t>
    <rPh sb="0" eb="3">
      <t>イッセタイ</t>
    </rPh>
    <rPh sb="3" eb="4">
      <t>アタ</t>
    </rPh>
    <rPh sb="6" eb="8">
      <t>ホケン</t>
    </rPh>
    <rPh sb="8" eb="9">
      <t>ゼイ</t>
    </rPh>
    <rPh sb="9" eb="10">
      <t>ガク</t>
    </rPh>
    <phoneticPr fontId="13"/>
  </si>
  <si>
    <t>被保険者一人当りの保険税額</t>
    <rPh sb="0" eb="1">
      <t>ヒ</t>
    </rPh>
    <rPh sb="1" eb="4">
      <t>ホケンシャ</t>
    </rPh>
    <rPh sb="4" eb="6">
      <t>ヒトリ</t>
    </rPh>
    <rPh sb="6" eb="7">
      <t>アタ</t>
    </rPh>
    <rPh sb="9" eb="11">
      <t>ホケン</t>
    </rPh>
    <rPh sb="11" eb="12">
      <t>ゼイ</t>
    </rPh>
    <rPh sb="12" eb="13">
      <t>ガク</t>
    </rPh>
    <phoneticPr fontId="13"/>
  </si>
  <si>
    <t>　(5)　保険税収納状況(令和６年度)(一般分)</t>
    <rPh sb="5" eb="7">
      <t>ホケン</t>
    </rPh>
    <rPh sb="7" eb="8">
      <t>ゼイ</t>
    </rPh>
    <rPh sb="8" eb="10">
      <t>シュウノウ</t>
    </rPh>
    <rPh sb="10" eb="12">
      <t>ジョウキョウ</t>
    </rPh>
    <rPh sb="13" eb="15">
      <t>レイワ</t>
    </rPh>
    <rPh sb="16" eb="18">
      <t>ネンド</t>
    </rPh>
    <rPh sb="20" eb="22">
      <t>イッパン</t>
    </rPh>
    <rPh sb="22" eb="23">
      <t>ブン</t>
    </rPh>
    <phoneticPr fontId="13"/>
  </si>
  <si>
    <t>調定額（千円）</t>
    <rPh sb="0" eb="1">
      <t>チョウ</t>
    </rPh>
    <rPh sb="1" eb="2">
      <t>サダム</t>
    </rPh>
    <rPh sb="2" eb="3">
      <t>ガク</t>
    </rPh>
    <rPh sb="4" eb="6">
      <t>センエン</t>
    </rPh>
    <phoneticPr fontId="13"/>
  </si>
  <si>
    <t>収納額（千円）</t>
    <rPh sb="0" eb="1">
      <t>オサム</t>
    </rPh>
    <rPh sb="1" eb="2">
      <t>オサム</t>
    </rPh>
    <rPh sb="2" eb="3">
      <t>ガク</t>
    </rPh>
    <phoneticPr fontId="13"/>
  </si>
  <si>
    <t>収納率（％)</t>
    <rPh sb="0" eb="1">
      <t>オサム</t>
    </rPh>
    <rPh sb="1" eb="2">
      <t>オサム</t>
    </rPh>
    <rPh sb="2" eb="3">
      <t>リツ</t>
    </rPh>
    <phoneticPr fontId="13"/>
  </si>
  <si>
    <t>現年課税分</t>
    <rPh sb="0" eb="1">
      <t>ゲン</t>
    </rPh>
    <rPh sb="1" eb="2">
      <t>ネン</t>
    </rPh>
    <rPh sb="2" eb="3">
      <t>カ</t>
    </rPh>
    <rPh sb="3" eb="4">
      <t>ゼイ</t>
    </rPh>
    <rPh sb="4" eb="5">
      <t>ブン</t>
    </rPh>
    <phoneticPr fontId="13"/>
  </si>
  <si>
    <t>滞納繰越分</t>
    <rPh sb="0" eb="1">
      <t>トドコオ</t>
    </rPh>
    <rPh sb="1" eb="2">
      <t>オサム</t>
    </rPh>
    <rPh sb="2" eb="3">
      <t>グリ</t>
    </rPh>
    <rPh sb="3" eb="4">
      <t>コシ</t>
    </rPh>
    <rPh sb="4" eb="5">
      <t>ブン</t>
    </rPh>
    <phoneticPr fontId="13"/>
  </si>
  <si>
    <t>　(6)　削除</t>
    <rPh sb="5" eb="7">
      <t>サクジョ</t>
    </rPh>
    <phoneticPr fontId="13"/>
  </si>
  <si>
    <t>　(7)　被保険者資格取得状況</t>
    <phoneticPr fontId="53"/>
  </si>
  <si>
    <t>　(8)　被保険者資格喪失状況</t>
    <phoneticPr fontId="53"/>
  </si>
  <si>
    <t>(単位　人)</t>
    <rPh sb="1" eb="3">
      <t>タンイ</t>
    </rPh>
    <rPh sb="4" eb="5">
      <t>ヒト</t>
    </rPh>
    <phoneticPr fontId="13"/>
  </si>
  <si>
    <t>社保離脱</t>
    <rPh sb="0" eb="1">
      <t>シャ</t>
    </rPh>
    <rPh sb="1" eb="2">
      <t>タモツ</t>
    </rPh>
    <rPh sb="2" eb="4">
      <t>リダツ</t>
    </rPh>
    <phoneticPr fontId="13"/>
  </si>
  <si>
    <t>生保廃止</t>
    <rPh sb="0" eb="2">
      <t>セイホ</t>
    </rPh>
    <rPh sb="2" eb="4">
      <t>ハイシ</t>
    </rPh>
    <phoneticPr fontId="13"/>
  </si>
  <si>
    <t>社保加入</t>
    <rPh sb="0" eb="1">
      <t>シャ</t>
    </rPh>
    <rPh sb="1" eb="2">
      <t>タモツ</t>
    </rPh>
    <rPh sb="2" eb="4">
      <t>カニュウ</t>
    </rPh>
    <phoneticPr fontId="13"/>
  </si>
  <si>
    <t>生保開始</t>
    <rPh sb="0" eb="2">
      <t>セイホ</t>
    </rPh>
    <rPh sb="2" eb="4">
      <t>カイシ</t>
    </rPh>
    <phoneticPr fontId="13"/>
  </si>
  <si>
    <t>資料　国保年金課</t>
    <rPh sb="3" eb="5">
      <t>コクホ</t>
    </rPh>
    <rPh sb="5" eb="7">
      <t>ネンキン</t>
    </rPh>
    <rPh sb="7" eb="8">
      <t>カ</t>
    </rPh>
    <phoneticPr fontId="3"/>
  </si>
  <si>
    <t>（注）社保加入は後期高齢者医療制度への移行者を含む。</t>
  </si>
  <si>
    <t>※　年報ベース</t>
    <phoneticPr fontId="53"/>
  </si>
  <si>
    <t>163  年金の状況</t>
    <phoneticPr fontId="3"/>
  </si>
  <si>
    <t>　(1)　拠出制年金適用状況</t>
    <phoneticPr fontId="13"/>
  </si>
  <si>
    <t>年度</t>
    <rPh sb="0" eb="1">
      <t>トシ</t>
    </rPh>
    <rPh sb="1" eb="2">
      <t>ド</t>
    </rPh>
    <phoneticPr fontId="3"/>
  </si>
  <si>
    <t>資格取得届受理件数</t>
    <rPh sb="0" eb="2">
      <t>シカク</t>
    </rPh>
    <rPh sb="2" eb="4">
      <t>シュトク</t>
    </rPh>
    <rPh sb="4" eb="5">
      <t>トドケ</t>
    </rPh>
    <rPh sb="5" eb="6">
      <t>ウケ</t>
    </rPh>
    <rPh sb="6" eb="7">
      <t>リ</t>
    </rPh>
    <rPh sb="7" eb="8">
      <t>ケン</t>
    </rPh>
    <rPh sb="8" eb="9">
      <t>スウ</t>
    </rPh>
    <phoneticPr fontId="13"/>
  </si>
  <si>
    <t>被保険者数</t>
  </si>
  <si>
    <t>保険料免除者数</t>
    <rPh sb="0" eb="1">
      <t>タモツ</t>
    </rPh>
    <rPh sb="1" eb="2">
      <t>ケン</t>
    </rPh>
    <rPh sb="2" eb="3">
      <t>リョウ</t>
    </rPh>
    <rPh sb="3" eb="4">
      <t>メン</t>
    </rPh>
    <rPh sb="4" eb="5">
      <t>ジョ</t>
    </rPh>
    <rPh sb="5" eb="6">
      <t>シャ</t>
    </rPh>
    <rPh sb="6" eb="7">
      <t>スウ</t>
    </rPh>
    <phoneticPr fontId="13"/>
  </si>
  <si>
    <t>免除率(%)</t>
    <rPh sb="0" eb="1">
      <t>メン</t>
    </rPh>
    <rPh sb="1" eb="2">
      <t>ジョ</t>
    </rPh>
    <rPh sb="2" eb="3">
      <t>リツ</t>
    </rPh>
    <phoneticPr fontId="13"/>
  </si>
  <si>
    <t>強制加入</t>
  </si>
  <si>
    <t>任意加入</t>
  </si>
  <si>
    <t>法定免除</t>
    <rPh sb="0" eb="1">
      <t>ホウ</t>
    </rPh>
    <rPh sb="1" eb="2">
      <t>サダム</t>
    </rPh>
    <rPh sb="2" eb="3">
      <t>メン</t>
    </rPh>
    <rPh sb="3" eb="4">
      <t>ジョ</t>
    </rPh>
    <phoneticPr fontId="13"/>
  </si>
  <si>
    <t>申請免除</t>
    <rPh sb="0" eb="1">
      <t>サル</t>
    </rPh>
    <rPh sb="1" eb="2">
      <t>ショウ</t>
    </rPh>
    <rPh sb="2" eb="3">
      <t>メン</t>
    </rPh>
    <rPh sb="3" eb="4">
      <t>ジョ</t>
    </rPh>
    <phoneticPr fontId="13"/>
  </si>
  <si>
    <t>第１号</t>
  </si>
  <si>
    <t>第３号</t>
  </si>
  <si>
    <t xml:space="preserve"> 資料 厚生労働省事業月報(国保年金課)</t>
    <rPh sb="1" eb="3">
      <t>シリョウ</t>
    </rPh>
    <rPh sb="4" eb="6">
      <t>コウセイ</t>
    </rPh>
    <rPh sb="6" eb="8">
      <t>ロウドウ</t>
    </rPh>
    <rPh sb="8" eb="9">
      <t>ショウ</t>
    </rPh>
    <rPh sb="9" eb="11">
      <t>ジギョウ</t>
    </rPh>
    <rPh sb="11" eb="13">
      <t>ゲッポウ</t>
    </rPh>
    <rPh sb="14" eb="16">
      <t>コクホ</t>
    </rPh>
    <rPh sb="16" eb="18">
      <t>ネンキン</t>
    </rPh>
    <rPh sb="18" eb="19">
      <t>カ</t>
    </rPh>
    <phoneticPr fontId="13"/>
  </si>
  <si>
    <t>　(2)　拠出制年金給付状況</t>
    <rPh sb="5" eb="7">
      <t>キョシュツ</t>
    </rPh>
    <rPh sb="7" eb="8">
      <t>セイ</t>
    </rPh>
    <rPh sb="8" eb="10">
      <t>ネンキン</t>
    </rPh>
    <rPh sb="10" eb="12">
      <t>キュウフ</t>
    </rPh>
    <rPh sb="12" eb="14">
      <t>ジョウキョウ</t>
    </rPh>
    <phoneticPr fontId="13"/>
  </si>
  <si>
    <t>(単位　人、千円)</t>
    <rPh sb="1" eb="3">
      <t>タンイ</t>
    </rPh>
    <rPh sb="4" eb="5">
      <t>ヒト</t>
    </rPh>
    <rPh sb="6" eb="8">
      <t>センエン</t>
    </rPh>
    <phoneticPr fontId="13"/>
  </si>
  <si>
    <t>受給者数</t>
    <rPh sb="0" eb="1">
      <t>ウケ</t>
    </rPh>
    <rPh sb="1" eb="2">
      <t>キュウ</t>
    </rPh>
    <rPh sb="2" eb="3">
      <t>モノ</t>
    </rPh>
    <rPh sb="3" eb="4">
      <t>スウ</t>
    </rPh>
    <phoneticPr fontId="13"/>
  </si>
  <si>
    <t>年金支給額</t>
    <rPh sb="0" eb="1">
      <t>トシ</t>
    </rPh>
    <rPh sb="1" eb="2">
      <t>キン</t>
    </rPh>
    <rPh sb="2" eb="3">
      <t>ササ</t>
    </rPh>
    <rPh sb="3" eb="4">
      <t>キュウ</t>
    </rPh>
    <rPh sb="4" eb="5">
      <t>ガク</t>
    </rPh>
    <phoneticPr fontId="13"/>
  </si>
  <si>
    <t>老齢</t>
    <rPh sb="0" eb="1">
      <t>ロウ</t>
    </rPh>
    <rPh sb="1" eb="2">
      <t>ヨワイ</t>
    </rPh>
    <phoneticPr fontId="13"/>
  </si>
  <si>
    <t>障害</t>
    <rPh sb="0" eb="1">
      <t>サワ</t>
    </rPh>
    <rPh sb="1" eb="2">
      <t>ガイ</t>
    </rPh>
    <phoneticPr fontId="13"/>
  </si>
  <si>
    <t>母子</t>
    <rPh sb="0" eb="1">
      <t>ハハ</t>
    </rPh>
    <rPh sb="1" eb="2">
      <t>コ</t>
    </rPh>
    <phoneticPr fontId="13"/>
  </si>
  <si>
    <t>遺児</t>
    <rPh sb="0" eb="1">
      <t>イ</t>
    </rPh>
    <rPh sb="1" eb="2">
      <t>コ</t>
    </rPh>
    <phoneticPr fontId="13"/>
  </si>
  <si>
    <t>寡婦</t>
    <rPh sb="0" eb="1">
      <t>ヤモメ</t>
    </rPh>
    <rPh sb="1" eb="2">
      <t>フ</t>
    </rPh>
    <phoneticPr fontId="13"/>
  </si>
  <si>
    <t>老齢基礎</t>
    <rPh sb="0" eb="2">
      <t>ロウレイ</t>
    </rPh>
    <rPh sb="2" eb="4">
      <t>キソ</t>
    </rPh>
    <phoneticPr fontId="13"/>
  </si>
  <si>
    <t>障害基礎</t>
    <rPh sb="0" eb="2">
      <t>ショウガイ</t>
    </rPh>
    <rPh sb="2" eb="4">
      <t>キソ</t>
    </rPh>
    <phoneticPr fontId="13"/>
  </si>
  <si>
    <t>遺族基礎</t>
    <rPh sb="0" eb="2">
      <t>イゾク</t>
    </rPh>
    <rPh sb="2" eb="4">
      <t>キソ</t>
    </rPh>
    <phoneticPr fontId="13"/>
  </si>
  <si>
    <t>死亡一時</t>
    <rPh sb="0" eb="2">
      <t>シボウ</t>
    </rPh>
    <rPh sb="2" eb="4">
      <t>イチジ</t>
    </rPh>
    <phoneticPr fontId="13"/>
  </si>
  <si>
    <t>資料　日本年金機構平年金事務所(国保年金課)</t>
    <rPh sb="0" eb="2">
      <t>シリョウ</t>
    </rPh>
    <rPh sb="3" eb="5">
      <t>ニホン</t>
    </rPh>
    <rPh sb="5" eb="7">
      <t>ネンキン</t>
    </rPh>
    <rPh sb="7" eb="9">
      <t>キコウ</t>
    </rPh>
    <rPh sb="9" eb="10">
      <t>タイラ</t>
    </rPh>
    <rPh sb="10" eb="12">
      <t>ネンキン</t>
    </rPh>
    <rPh sb="12" eb="14">
      <t>ジム</t>
    </rPh>
    <rPh sb="14" eb="15">
      <t>ショ</t>
    </rPh>
    <rPh sb="16" eb="18">
      <t>コクホ</t>
    </rPh>
    <rPh sb="18" eb="20">
      <t>ネンキン</t>
    </rPh>
    <rPh sb="20" eb="21">
      <t>カ</t>
    </rPh>
    <phoneticPr fontId="13"/>
  </si>
  <si>
    <t>　(3)　老齢福祉年金給付状況</t>
    <rPh sb="5" eb="7">
      <t>ロウレイ</t>
    </rPh>
    <rPh sb="7" eb="9">
      <t>フクシ</t>
    </rPh>
    <rPh sb="9" eb="11">
      <t>ネンキン</t>
    </rPh>
    <rPh sb="11" eb="13">
      <t>キュウフ</t>
    </rPh>
    <rPh sb="13" eb="15">
      <t>ジョウキョウ</t>
    </rPh>
    <phoneticPr fontId="13"/>
  </si>
  <si>
    <t>停止額</t>
    <rPh sb="0" eb="1">
      <t>テイ</t>
    </rPh>
    <rPh sb="1" eb="2">
      <t>ドメ</t>
    </rPh>
    <rPh sb="2" eb="3">
      <t>ガク</t>
    </rPh>
    <phoneticPr fontId="13"/>
  </si>
  <si>
    <t>３</t>
    <phoneticPr fontId="13" type="Hiragana"/>
  </si>
  <si>
    <t>４</t>
    <phoneticPr fontId="13" type="Hiragana"/>
  </si>
  <si>
    <t>５</t>
    <phoneticPr fontId="13" type="Hiragana"/>
  </si>
  <si>
    <t>６</t>
    <phoneticPr fontId="13" type="Hiragana"/>
  </si>
  <si>
    <t>164　扶助別生活保護人員と生活保護費</t>
    <rPh sb="4" eb="6">
      <t>フジョ</t>
    </rPh>
    <rPh sb="6" eb="7">
      <t>ベツ</t>
    </rPh>
    <rPh sb="7" eb="9">
      <t>セイカツ</t>
    </rPh>
    <rPh sb="9" eb="11">
      <t>ホゴ</t>
    </rPh>
    <rPh sb="11" eb="13">
      <t>ジンイン</t>
    </rPh>
    <rPh sb="14" eb="16">
      <t>セイカツ</t>
    </rPh>
    <rPh sb="16" eb="18">
      <t>ホゴ</t>
    </rPh>
    <rPh sb="18" eb="19">
      <t>ヒ</t>
    </rPh>
    <phoneticPr fontId="13"/>
  </si>
  <si>
    <t>被保護世帯数
（世帯）</t>
    <rPh sb="0" eb="1">
      <t>ヒ</t>
    </rPh>
    <rPh sb="1" eb="2">
      <t>タモツ</t>
    </rPh>
    <rPh sb="2" eb="3">
      <t>マモル</t>
    </rPh>
    <rPh sb="3" eb="4">
      <t>ヨ</t>
    </rPh>
    <rPh sb="4" eb="5">
      <t>オビ</t>
    </rPh>
    <rPh sb="5" eb="6">
      <t>スウ</t>
    </rPh>
    <rPh sb="8" eb="10">
      <t>セタイ</t>
    </rPh>
    <phoneticPr fontId="13"/>
  </si>
  <si>
    <t>被保護人員(人)</t>
    <rPh sb="0" eb="1">
      <t>ヒ</t>
    </rPh>
    <rPh sb="1" eb="2">
      <t>タモツ</t>
    </rPh>
    <rPh sb="2" eb="3">
      <t>マモル</t>
    </rPh>
    <rPh sb="3" eb="4">
      <t>ヒト</t>
    </rPh>
    <rPh sb="4" eb="5">
      <t>イン</t>
    </rPh>
    <rPh sb="6" eb="7">
      <t>ヒト</t>
    </rPh>
    <phoneticPr fontId="13"/>
  </si>
  <si>
    <t>保護率(%)</t>
    <rPh sb="0" eb="1">
      <t>タモツ</t>
    </rPh>
    <rPh sb="1" eb="2">
      <t>マモル</t>
    </rPh>
    <rPh sb="2" eb="3">
      <t>リツ</t>
    </rPh>
    <phoneticPr fontId="13"/>
  </si>
  <si>
    <t>扶助別人員（人）</t>
    <rPh sb="0" eb="1">
      <t>タス</t>
    </rPh>
    <rPh sb="1" eb="2">
      <t>スケ</t>
    </rPh>
    <rPh sb="2" eb="3">
      <t>ベツ</t>
    </rPh>
    <rPh sb="3" eb="4">
      <t>ヒト</t>
    </rPh>
    <rPh sb="4" eb="5">
      <t>イン</t>
    </rPh>
    <rPh sb="6" eb="7">
      <t>ヒト</t>
    </rPh>
    <phoneticPr fontId="13"/>
  </si>
  <si>
    <t>扶助別生活保護費(千円)</t>
    <rPh sb="0" eb="1">
      <t>タス</t>
    </rPh>
    <rPh sb="1" eb="2">
      <t>スケ</t>
    </rPh>
    <rPh sb="2" eb="3">
      <t>ベツ</t>
    </rPh>
    <rPh sb="3" eb="4">
      <t>ショウ</t>
    </rPh>
    <rPh sb="4" eb="5">
      <t>カツ</t>
    </rPh>
    <rPh sb="5" eb="6">
      <t>タモツ</t>
    </rPh>
    <rPh sb="6" eb="7">
      <t>マモル</t>
    </rPh>
    <rPh sb="7" eb="8">
      <t>ヒ</t>
    </rPh>
    <rPh sb="9" eb="11">
      <t>センエン</t>
    </rPh>
    <phoneticPr fontId="13"/>
  </si>
  <si>
    <t>生活</t>
    <rPh sb="0" eb="1">
      <t>ショウ</t>
    </rPh>
    <rPh sb="1" eb="2">
      <t>カツ</t>
    </rPh>
    <phoneticPr fontId="13"/>
  </si>
  <si>
    <t>住宅</t>
    <rPh sb="0" eb="1">
      <t>ジュウ</t>
    </rPh>
    <rPh sb="1" eb="2">
      <t>タク</t>
    </rPh>
    <phoneticPr fontId="13"/>
  </si>
  <si>
    <t>教育</t>
    <rPh sb="0" eb="1">
      <t>キョウ</t>
    </rPh>
    <rPh sb="1" eb="2">
      <t>イク</t>
    </rPh>
    <phoneticPr fontId="13"/>
  </si>
  <si>
    <t>医療</t>
    <rPh sb="0" eb="1">
      <t>イ</t>
    </rPh>
    <rPh sb="1" eb="2">
      <t>リョウ</t>
    </rPh>
    <phoneticPr fontId="13"/>
  </si>
  <si>
    <t>介護</t>
    <rPh sb="0" eb="1">
      <t>スケ</t>
    </rPh>
    <rPh sb="1" eb="2">
      <t>マモル</t>
    </rPh>
    <phoneticPr fontId="13"/>
  </si>
  <si>
    <t>出産</t>
    <rPh sb="0" eb="1">
      <t>デ</t>
    </rPh>
    <rPh sb="1" eb="2">
      <t>サン</t>
    </rPh>
    <phoneticPr fontId="13"/>
  </si>
  <si>
    <t>生業</t>
    <rPh sb="0" eb="1">
      <t>セイ</t>
    </rPh>
    <rPh sb="1" eb="2">
      <t>ギョウ</t>
    </rPh>
    <phoneticPr fontId="13"/>
  </si>
  <si>
    <t>生業</t>
    <rPh sb="0" eb="1">
      <t>ショウ</t>
    </rPh>
    <rPh sb="1" eb="2">
      <t>ギョウ</t>
    </rPh>
    <phoneticPr fontId="13"/>
  </si>
  <si>
    <t>令和２年度</t>
    <rPh sb="0" eb="2">
      <t>れいわ</t>
    </rPh>
    <rPh sb="3" eb="5">
      <t>ねんど</t>
    </rPh>
    <rPh sb="4" eb="5">
      <t>ど</t>
    </rPh>
    <phoneticPr fontId="13" type="Hiragana"/>
  </si>
  <si>
    <t>資料　保健福祉課</t>
    <rPh sb="0" eb="2">
      <t>シリョウ</t>
    </rPh>
    <rPh sb="3" eb="5">
      <t>ホケン</t>
    </rPh>
    <rPh sb="5" eb="7">
      <t>フクシ</t>
    </rPh>
    <rPh sb="7" eb="8">
      <t>カ</t>
    </rPh>
    <phoneticPr fontId="13"/>
  </si>
  <si>
    <t>165　身体障がい者手帳所持者数（各年４月１日現在）</t>
    <rPh sb="4" eb="6">
      <t>シンタイ</t>
    </rPh>
    <rPh sb="6" eb="7">
      <t>ショウ</t>
    </rPh>
    <rPh sb="9" eb="10">
      <t>シャ</t>
    </rPh>
    <rPh sb="10" eb="12">
      <t>テチョウ</t>
    </rPh>
    <rPh sb="12" eb="15">
      <t>ショジシャ</t>
    </rPh>
    <rPh sb="15" eb="16">
      <t>スウ</t>
    </rPh>
    <rPh sb="17" eb="19">
      <t>カクネン</t>
    </rPh>
    <rPh sb="20" eb="21">
      <t>ガツ</t>
    </rPh>
    <rPh sb="22" eb="23">
      <t>ニチ</t>
    </rPh>
    <rPh sb="23" eb="25">
      <t>ゲンザイ</t>
    </rPh>
    <phoneticPr fontId="13"/>
  </si>
  <si>
    <t>視覚障害</t>
    <rPh sb="0" eb="1">
      <t>シ</t>
    </rPh>
    <rPh sb="1" eb="2">
      <t>サトシ</t>
    </rPh>
    <rPh sb="2" eb="3">
      <t>サワ</t>
    </rPh>
    <rPh sb="3" eb="4">
      <t>ガイ</t>
    </rPh>
    <phoneticPr fontId="13"/>
  </si>
  <si>
    <t>聴覚・平衡機能障害</t>
    <rPh sb="0" eb="2">
      <t>チョウカク</t>
    </rPh>
    <rPh sb="3" eb="5">
      <t>ヘイコウ</t>
    </rPh>
    <rPh sb="5" eb="7">
      <t>キノウ</t>
    </rPh>
    <rPh sb="7" eb="9">
      <t>ショウガイ</t>
    </rPh>
    <phoneticPr fontId="13"/>
  </si>
  <si>
    <t>音声・言語咀嚼機能障害</t>
    <rPh sb="5" eb="7">
      <t>そしゃく</t>
    </rPh>
    <phoneticPr fontId="13" type="Hiragana"/>
  </si>
  <si>
    <t>肢体不自由</t>
    <rPh sb="0" eb="1">
      <t>アシ</t>
    </rPh>
    <rPh sb="1" eb="2">
      <t>カラダ</t>
    </rPh>
    <rPh sb="2" eb="3">
      <t>フ</t>
    </rPh>
    <rPh sb="3" eb="4">
      <t>ジ</t>
    </rPh>
    <rPh sb="4" eb="5">
      <t>ヨシ</t>
    </rPh>
    <phoneticPr fontId="13"/>
  </si>
  <si>
    <t>内部障害</t>
    <rPh sb="0" eb="1">
      <t>ウチ</t>
    </rPh>
    <rPh sb="1" eb="2">
      <t>ブ</t>
    </rPh>
    <rPh sb="2" eb="3">
      <t>サワ</t>
    </rPh>
    <rPh sb="3" eb="4">
      <t>ガイ</t>
    </rPh>
    <phoneticPr fontId="13"/>
  </si>
  <si>
    <t>18歳未満</t>
    <rPh sb="2" eb="3">
      <t>サイ</t>
    </rPh>
    <rPh sb="3" eb="5">
      <t>ミマン</t>
    </rPh>
    <phoneticPr fontId="13"/>
  </si>
  <si>
    <t>18歳以上</t>
    <rPh sb="2" eb="3">
      <t>サイ</t>
    </rPh>
    <rPh sb="3" eb="5">
      <t>イジョウ</t>
    </rPh>
    <phoneticPr fontId="13"/>
  </si>
  <si>
    <t>令和５年度</t>
    <rPh sb="0" eb="2">
      <t>れいわ</t>
    </rPh>
    <rPh sb="3" eb="5">
      <t>ねんど</t>
    </rPh>
    <rPh sb="4" eb="5">
      <t>ど</t>
    </rPh>
    <phoneticPr fontId="13" type="Hiragana"/>
  </si>
  <si>
    <t>-</t>
    <phoneticPr fontId="13" type="Hiragana"/>
  </si>
  <si>
    <t>７</t>
    <phoneticPr fontId="13" type="Hiragana"/>
  </si>
  <si>
    <t>資料　障がい福祉課</t>
    <rPh sb="0" eb="2">
      <t>シリョウ</t>
    </rPh>
    <rPh sb="3" eb="4">
      <t>サワ</t>
    </rPh>
    <rPh sb="6" eb="9">
      <t>フクシカ</t>
    </rPh>
    <phoneticPr fontId="13"/>
  </si>
  <si>
    <t>166　母子父子寡婦福祉資金貸付状況</t>
    <rPh sb="4" eb="6">
      <t>ボシ</t>
    </rPh>
    <rPh sb="6" eb="8">
      <t>フシ</t>
    </rPh>
    <rPh sb="8" eb="10">
      <t>カフ</t>
    </rPh>
    <rPh sb="10" eb="12">
      <t>フクシ</t>
    </rPh>
    <rPh sb="12" eb="14">
      <t>シキン</t>
    </rPh>
    <rPh sb="14" eb="16">
      <t>カシツケ</t>
    </rPh>
    <rPh sb="16" eb="18">
      <t>ジョウキョウ</t>
    </rPh>
    <phoneticPr fontId="13"/>
  </si>
  <si>
    <t>（単位　件、千円）</t>
    <rPh sb="1" eb="3">
      <t>たんい</t>
    </rPh>
    <rPh sb="4" eb="5">
      <t>けん</t>
    </rPh>
    <rPh sb="6" eb="8">
      <t>せんえん</t>
    </rPh>
    <phoneticPr fontId="13" type="Hiragana"/>
  </si>
  <si>
    <t>事業開始</t>
    <rPh sb="0" eb="2">
      <t>ジギョウ</t>
    </rPh>
    <rPh sb="2" eb="4">
      <t>カイシ</t>
    </rPh>
    <phoneticPr fontId="13"/>
  </si>
  <si>
    <t>事業継続</t>
    <rPh sb="0" eb="2">
      <t>ジギョウ</t>
    </rPh>
    <rPh sb="2" eb="4">
      <t>ケイゾク</t>
    </rPh>
    <phoneticPr fontId="13"/>
  </si>
  <si>
    <t>修学</t>
    <rPh sb="0" eb="1">
      <t>オサム</t>
    </rPh>
    <rPh sb="1" eb="2">
      <t>ガク</t>
    </rPh>
    <phoneticPr fontId="13"/>
  </si>
  <si>
    <t>技能習得</t>
    <rPh sb="0" eb="2">
      <t>ギノウ</t>
    </rPh>
    <rPh sb="2" eb="4">
      <t>シュウトク</t>
    </rPh>
    <phoneticPr fontId="13"/>
  </si>
  <si>
    <t>修業</t>
    <rPh sb="0" eb="1">
      <t>オサム</t>
    </rPh>
    <rPh sb="1" eb="2">
      <t>ギョウ</t>
    </rPh>
    <phoneticPr fontId="13"/>
  </si>
  <si>
    <t>就職支度</t>
    <rPh sb="0" eb="2">
      <t>シュウショク</t>
    </rPh>
    <rPh sb="2" eb="4">
      <t>シタク</t>
    </rPh>
    <phoneticPr fontId="13"/>
  </si>
  <si>
    <t>医療介護</t>
    <rPh sb="0" eb="2">
      <t>イリョウ</t>
    </rPh>
    <rPh sb="2" eb="4">
      <t>カイゴ</t>
    </rPh>
    <phoneticPr fontId="13"/>
  </si>
  <si>
    <t>生活</t>
    <rPh sb="0" eb="1">
      <t>しょう</t>
    </rPh>
    <rPh sb="1" eb="2">
      <t>かつ</t>
    </rPh>
    <phoneticPr fontId="13" type="Hiragana"/>
  </si>
  <si>
    <t>住宅</t>
    <rPh sb="0" eb="1">
      <t>じゅう</t>
    </rPh>
    <rPh sb="1" eb="2">
      <t>たく</t>
    </rPh>
    <phoneticPr fontId="13" type="Hiragana"/>
  </si>
  <si>
    <t>転宅</t>
    <rPh sb="0" eb="1">
      <t>てん</t>
    </rPh>
    <rPh sb="1" eb="2">
      <t>たく</t>
    </rPh>
    <phoneticPr fontId="13" type="Hiragana"/>
  </si>
  <si>
    <t>就学支度</t>
    <rPh sb="0" eb="2">
      <t>しゅうがく</t>
    </rPh>
    <rPh sb="2" eb="4">
      <t>したく</t>
    </rPh>
    <phoneticPr fontId="13" type="Hiragana"/>
  </si>
  <si>
    <t>結婚</t>
    <rPh sb="0" eb="1">
      <t>けつ</t>
    </rPh>
    <rPh sb="1" eb="2">
      <t>こん</t>
    </rPh>
    <phoneticPr fontId="13" type="Hiragana"/>
  </si>
  <si>
    <t>児童扶養</t>
    <rPh sb="0" eb="2">
      <t>じどう</t>
    </rPh>
    <rPh sb="2" eb="4">
      <t>ふよう</t>
    </rPh>
    <phoneticPr fontId="13" type="Hiragana"/>
  </si>
  <si>
    <t>特例児童扶養</t>
    <rPh sb="0" eb="2">
      <t>とくれい</t>
    </rPh>
    <rPh sb="2" eb="4">
      <t>じどう</t>
    </rPh>
    <rPh sb="4" eb="6">
      <t>ふよう</t>
    </rPh>
    <phoneticPr fontId="13" type="Hiragana"/>
  </si>
  <si>
    <t>件数</t>
    <rPh sb="0" eb="1">
      <t>けん</t>
    </rPh>
    <rPh sb="1" eb="2">
      <t>かず</t>
    </rPh>
    <phoneticPr fontId="13" type="Hiragana"/>
  </si>
  <si>
    <t>金額</t>
    <rPh sb="0" eb="1">
      <t>きん</t>
    </rPh>
    <rPh sb="1" eb="2">
      <t>がく</t>
    </rPh>
    <phoneticPr fontId="13" type="Hiragana"/>
  </si>
  <si>
    <t>資料　こども家庭課</t>
    <rPh sb="0" eb="2">
      <t>しりょう</t>
    </rPh>
    <rPh sb="6" eb="8">
      <t>かてい</t>
    </rPh>
    <rPh sb="8" eb="9">
      <t>か</t>
    </rPh>
    <phoneticPr fontId="13" type="Hiragana"/>
  </si>
  <si>
    <t>167　健康増進法等に伴う健康診査実施状況</t>
    <rPh sb="4" eb="6">
      <t>ケンコウ</t>
    </rPh>
    <rPh sb="6" eb="8">
      <t>ゾウシン</t>
    </rPh>
    <rPh sb="8" eb="9">
      <t>ホウ</t>
    </rPh>
    <rPh sb="9" eb="10">
      <t>トウ</t>
    </rPh>
    <rPh sb="11" eb="12">
      <t>トモナ</t>
    </rPh>
    <rPh sb="13" eb="15">
      <t>ケンコウ</t>
    </rPh>
    <rPh sb="15" eb="17">
      <t>シンサ</t>
    </rPh>
    <rPh sb="17" eb="19">
      <t>ジッシ</t>
    </rPh>
    <rPh sb="19" eb="21">
      <t>ジョウキョウ</t>
    </rPh>
    <phoneticPr fontId="13"/>
  </si>
  <si>
    <t>健康診査</t>
    <rPh sb="0" eb="1">
      <t>ケン</t>
    </rPh>
    <rPh sb="1" eb="2">
      <t>ヤスシ</t>
    </rPh>
    <rPh sb="2" eb="3">
      <t>シン</t>
    </rPh>
    <rPh sb="3" eb="4">
      <t>ジャ</t>
    </rPh>
    <phoneticPr fontId="13"/>
  </si>
  <si>
    <t>受診人員</t>
    <rPh sb="0" eb="1">
      <t>ウケ</t>
    </rPh>
    <rPh sb="1" eb="2">
      <t>ミ</t>
    </rPh>
    <rPh sb="2" eb="3">
      <t>ヒト</t>
    </rPh>
    <rPh sb="3" eb="4">
      <t>イン</t>
    </rPh>
    <phoneticPr fontId="13"/>
  </si>
  <si>
    <t>健診結果</t>
    <rPh sb="0" eb="1">
      <t>ケン</t>
    </rPh>
    <rPh sb="1" eb="2">
      <t>ミ</t>
    </rPh>
    <rPh sb="2" eb="3">
      <t>ケツ</t>
    </rPh>
    <rPh sb="3" eb="4">
      <t>カ</t>
    </rPh>
    <phoneticPr fontId="13"/>
  </si>
  <si>
    <t>異常なし</t>
    <rPh sb="0" eb="1">
      <t>イ</t>
    </rPh>
    <rPh sb="1" eb="2">
      <t>ツネ</t>
    </rPh>
    <phoneticPr fontId="13"/>
  </si>
  <si>
    <t>要指導</t>
    <rPh sb="0" eb="1">
      <t>ヨウ</t>
    </rPh>
    <rPh sb="1" eb="2">
      <t>ユビ</t>
    </rPh>
    <rPh sb="2" eb="3">
      <t>シルベ</t>
    </rPh>
    <phoneticPr fontId="13"/>
  </si>
  <si>
    <t>要医療</t>
    <rPh sb="0" eb="1">
      <t>ヨウ</t>
    </rPh>
    <rPh sb="1" eb="2">
      <t>イ</t>
    </rPh>
    <rPh sb="2" eb="3">
      <t>リョウ</t>
    </rPh>
    <phoneticPr fontId="13"/>
  </si>
  <si>
    <t>資料　健康づくり推進課</t>
    <rPh sb="0" eb="2">
      <t>シリョウ</t>
    </rPh>
    <rPh sb="3" eb="5">
      <t>ケンコウ</t>
    </rPh>
    <rPh sb="8" eb="10">
      <t>スイシン</t>
    </rPh>
    <rPh sb="10" eb="11">
      <t>カ</t>
    </rPh>
    <phoneticPr fontId="13"/>
  </si>
  <si>
    <t>（注） 平成24年度からは県からの受託により19歳～39歳の既存健診対象外者への</t>
    <rPh sb="1" eb="2">
      <t>チュウ</t>
    </rPh>
    <rPh sb="4" eb="6">
      <t>ヘイセイ</t>
    </rPh>
    <rPh sb="8" eb="10">
      <t>ネンド</t>
    </rPh>
    <rPh sb="13" eb="14">
      <t>ケン</t>
    </rPh>
    <rPh sb="17" eb="19">
      <t>ジュタク</t>
    </rPh>
    <rPh sb="24" eb="25">
      <t>サイ</t>
    </rPh>
    <rPh sb="28" eb="29">
      <t>サイ</t>
    </rPh>
    <rPh sb="30" eb="32">
      <t>キゾン</t>
    </rPh>
    <rPh sb="32" eb="34">
      <t>ケンシン</t>
    </rPh>
    <rPh sb="34" eb="36">
      <t>タイショウ</t>
    </rPh>
    <rPh sb="36" eb="37">
      <t>ガイ</t>
    </rPh>
    <rPh sb="37" eb="38">
      <t>シャ</t>
    </rPh>
    <phoneticPr fontId="3"/>
  </si>
  <si>
    <t xml:space="preserve">      健康診査を実施しており、その受診人員を含んでいる。</t>
    <phoneticPr fontId="53"/>
  </si>
  <si>
    <t>168　介護保険の状況</t>
    <rPh sb="4" eb="6">
      <t>カイゴ</t>
    </rPh>
    <rPh sb="6" eb="8">
      <t>ホケン</t>
    </rPh>
    <rPh sb="9" eb="11">
      <t>ジョウキョウ</t>
    </rPh>
    <phoneticPr fontId="13"/>
  </si>
  <si>
    <t>　(1)　要介護(要支援)認定者数(各年度末日現在)</t>
    <rPh sb="5" eb="6">
      <t>ヨウ</t>
    </rPh>
    <rPh sb="6" eb="8">
      <t>カイゴ</t>
    </rPh>
    <rPh sb="9" eb="10">
      <t>ヨウ</t>
    </rPh>
    <rPh sb="10" eb="12">
      <t>シエン</t>
    </rPh>
    <rPh sb="13" eb="15">
      <t>ニンテイ</t>
    </rPh>
    <rPh sb="15" eb="16">
      <t>シャ</t>
    </rPh>
    <rPh sb="16" eb="17">
      <t>スウ</t>
    </rPh>
    <rPh sb="18" eb="19">
      <t>カク</t>
    </rPh>
    <rPh sb="19" eb="21">
      <t>ネンド</t>
    </rPh>
    <rPh sb="21" eb="23">
      <t>マツジツ</t>
    </rPh>
    <rPh sb="23" eb="25">
      <t>ゲンザイ</t>
    </rPh>
    <phoneticPr fontId="13"/>
  </si>
  <si>
    <t>　(2)　介護サービス受給者数(各年度３月分)</t>
    <rPh sb="5" eb="7">
      <t>カイゴ</t>
    </rPh>
    <rPh sb="11" eb="14">
      <t>ジュキュウシャ</t>
    </rPh>
    <rPh sb="14" eb="15">
      <t>スウ</t>
    </rPh>
    <rPh sb="16" eb="17">
      <t>カク</t>
    </rPh>
    <rPh sb="17" eb="19">
      <t>ネンド</t>
    </rPh>
    <rPh sb="20" eb="22">
      <t>ガツブン</t>
    </rPh>
    <phoneticPr fontId="13"/>
  </si>
  <si>
    <t>要支援１</t>
    <rPh sb="0" eb="1">
      <t>ヨウ</t>
    </rPh>
    <rPh sb="1" eb="3">
      <t>シエン</t>
    </rPh>
    <phoneticPr fontId="13"/>
  </si>
  <si>
    <t>要支援２</t>
    <rPh sb="0" eb="1">
      <t>ヨウ</t>
    </rPh>
    <rPh sb="1" eb="3">
      <t>シエン</t>
    </rPh>
    <phoneticPr fontId="13"/>
  </si>
  <si>
    <t>要介護１</t>
    <rPh sb="0" eb="1">
      <t>ヨウ</t>
    </rPh>
    <rPh sb="1" eb="3">
      <t>カイゴ</t>
    </rPh>
    <phoneticPr fontId="13"/>
  </si>
  <si>
    <t>要介護２</t>
    <rPh sb="0" eb="1">
      <t>ヨウ</t>
    </rPh>
    <rPh sb="1" eb="3">
      <t>カイゴ</t>
    </rPh>
    <phoneticPr fontId="13"/>
  </si>
  <si>
    <t>要介護３</t>
    <rPh sb="0" eb="1">
      <t>ヨウ</t>
    </rPh>
    <rPh sb="1" eb="3">
      <t>カイゴ</t>
    </rPh>
    <phoneticPr fontId="13"/>
  </si>
  <si>
    <t>要介護４</t>
    <rPh sb="0" eb="1">
      <t>ヨウ</t>
    </rPh>
    <rPh sb="1" eb="3">
      <t>カイゴ</t>
    </rPh>
    <phoneticPr fontId="13"/>
  </si>
  <si>
    <t>要介護５</t>
    <rPh sb="0" eb="1">
      <t>ヨウ</t>
    </rPh>
    <rPh sb="1" eb="3">
      <t>カイゴ</t>
    </rPh>
    <phoneticPr fontId="13"/>
  </si>
  <si>
    <t>令和３年度</t>
    <rPh sb="0" eb="2">
      <t>レイワ</t>
    </rPh>
    <rPh sb="3" eb="4">
      <t>ネン</t>
    </rPh>
    <rPh sb="4" eb="5">
      <t>ド</t>
    </rPh>
    <phoneticPr fontId="13"/>
  </si>
  <si>
    <t>居宅サービス</t>
    <rPh sb="0" eb="1">
      <t>イ</t>
    </rPh>
    <rPh sb="1" eb="2">
      <t>タク</t>
    </rPh>
    <phoneticPr fontId="13"/>
  </si>
  <si>
    <t>施設サービス</t>
    <rPh sb="0" eb="2">
      <t>シセツ</t>
    </rPh>
    <phoneticPr fontId="13"/>
  </si>
  <si>
    <t>介護老人福祉施設</t>
    <rPh sb="0" eb="2">
      <t>カイゴ</t>
    </rPh>
    <rPh sb="2" eb="4">
      <t>ロウジン</t>
    </rPh>
    <rPh sb="4" eb="6">
      <t>フクシ</t>
    </rPh>
    <rPh sb="6" eb="8">
      <t>シセツ</t>
    </rPh>
    <phoneticPr fontId="13"/>
  </si>
  <si>
    <t>資料　高齢福祉課</t>
    <phoneticPr fontId="13"/>
  </si>
  <si>
    <t>介護老人保健施設</t>
    <rPh sb="0" eb="2">
      <t>カイゴ</t>
    </rPh>
    <rPh sb="2" eb="4">
      <t>ロウジン</t>
    </rPh>
    <rPh sb="4" eb="6">
      <t>ホケン</t>
    </rPh>
    <rPh sb="6" eb="8">
      <t>シセツ</t>
    </rPh>
    <phoneticPr fontId="13"/>
  </si>
  <si>
    <t>介護療養型医療施設</t>
    <rPh sb="0" eb="2">
      <t>カイゴ</t>
    </rPh>
    <rPh sb="2" eb="4">
      <t>リョウヨウ</t>
    </rPh>
    <rPh sb="4" eb="5">
      <t>カタ</t>
    </rPh>
    <rPh sb="5" eb="7">
      <t>イリョウ</t>
    </rPh>
    <rPh sb="7" eb="9">
      <t>シセツ</t>
    </rPh>
    <phoneticPr fontId="13"/>
  </si>
  <si>
    <t>介護医療院</t>
    <rPh sb="0" eb="2">
      <t>カイゴ</t>
    </rPh>
    <rPh sb="2" eb="4">
      <t>イリョウ</t>
    </rPh>
    <rPh sb="4" eb="5">
      <t>イン</t>
    </rPh>
    <phoneticPr fontId="13"/>
  </si>
  <si>
    <t>地域密着型サービス</t>
    <rPh sb="0" eb="2">
      <t>チイキ</t>
    </rPh>
    <rPh sb="2" eb="5">
      <t>ミッチャクガタ</t>
    </rPh>
    <phoneticPr fontId="13"/>
  </si>
  <si>
    <t>169　共同募金実績状況</t>
    <rPh sb="4" eb="6">
      <t>キョウドウ</t>
    </rPh>
    <rPh sb="6" eb="8">
      <t>ボキン</t>
    </rPh>
    <rPh sb="8" eb="10">
      <t>ジッセキ</t>
    </rPh>
    <rPh sb="10" eb="12">
      <t>ジョウキョウ</t>
    </rPh>
    <phoneticPr fontId="13"/>
  </si>
  <si>
    <t>目標額(円）</t>
    <rPh sb="0" eb="2">
      <t>モクヒョウ</t>
    </rPh>
    <rPh sb="2" eb="3">
      <t>ガク</t>
    </rPh>
    <rPh sb="4" eb="5">
      <t>エン</t>
    </rPh>
    <phoneticPr fontId="13"/>
  </si>
  <si>
    <t>実績額(円)</t>
    <rPh sb="0" eb="2">
      <t>ジッセキ</t>
    </rPh>
    <rPh sb="2" eb="3">
      <t>ガク</t>
    </rPh>
    <rPh sb="4" eb="5">
      <t>エン</t>
    </rPh>
    <phoneticPr fontId="13"/>
  </si>
  <si>
    <t>達成率(%)</t>
    <rPh sb="0" eb="2">
      <t>タッセイ</t>
    </rPh>
    <rPh sb="2" eb="3">
      <t>リツ</t>
    </rPh>
    <phoneticPr fontId="13"/>
  </si>
  <si>
    <t>資料　福島県共同募金会いわき市共同募金委員会</t>
    <rPh sb="0" eb="2">
      <t>シリョウ</t>
    </rPh>
    <rPh sb="3" eb="5">
      <t>フクシマ</t>
    </rPh>
    <rPh sb="5" eb="6">
      <t>ケン</t>
    </rPh>
    <rPh sb="6" eb="8">
      <t>キョウドウ</t>
    </rPh>
    <rPh sb="8" eb="10">
      <t>ボキン</t>
    </rPh>
    <rPh sb="10" eb="11">
      <t>カイ</t>
    </rPh>
    <rPh sb="14" eb="15">
      <t>シ</t>
    </rPh>
    <rPh sb="15" eb="17">
      <t>キョウドウ</t>
    </rPh>
    <rPh sb="17" eb="19">
      <t>ボキン</t>
    </rPh>
    <rPh sb="19" eb="21">
      <t>イイン</t>
    </rPh>
    <rPh sb="21" eb="22">
      <t>カイ</t>
    </rPh>
    <phoneticPr fontId="13"/>
  </si>
  <si>
    <t>170　歳末たすけあい募金実績状況</t>
    <rPh sb="4" eb="6">
      <t>サイマツ</t>
    </rPh>
    <rPh sb="11" eb="13">
      <t>ボキン</t>
    </rPh>
    <rPh sb="13" eb="15">
      <t>ジッセキ</t>
    </rPh>
    <rPh sb="15" eb="17">
      <t>ジョウキョウ</t>
    </rPh>
    <phoneticPr fontId="13"/>
  </si>
  <si>
    <t>資料　福島県共同募金会いわき市共同募金委員会</t>
    <phoneticPr fontId="53"/>
  </si>
  <si>
    <t>171　保育の状況</t>
    <rPh sb="4" eb="6">
      <t>ホイク</t>
    </rPh>
    <rPh sb="7" eb="9">
      <t>ジョウキョウ</t>
    </rPh>
    <phoneticPr fontId="13"/>
  </si>
  <si>
    <t>　(1)　保育所の状況(各年度４月１日現在)</t>
    <rPh sb="5" eb="7">
      <t>ホイク</t>
    </rPh>
    <rPh sb="7" eb="8">
      <t>ジョ</t>
    </rPh>
    <rPh sb="9" eb="11">
      <t>ジョウキョウ</t>
    </rPh>
    <rPh sb="12" eb="15">
      <t>カクネンド</t>
    </rPh>
    <rPh sb="16" eb="17">
      <t>ガツ</t>
    </rPh>
    <rPh sb="18" eb="21">
      <t>ニチゲンザイ</t>
    </rPh>
    <phoneticPr fontId="13"/>
  </si>
  <si>
    <t>年度・地区</t>
    <rPh sb="0" eb="1">
      <t>ネン</t>
    </rPh>
    <rPh sb="1" eb="2">
      <t>ド</t>
    </rPh>
    <rPh sb="3" eb="5">
      <t>チク</t>
    </rPh>
    <phoneticPr fontId="13"/>
  </si>
  <si>
    <r>
      <t xml:space="preserve">保育所数
</t>
    </r>
    <r>
      <rPr>
        <sz val="11"/>
        <rFont val="BIZ UDゴシック"/>
        <family val="3"/>
        <charset val="128"/>
      </rPr>
      <t>（箇所）</t>
    </r>
    <rPh sb="0" eb="2">
      <t>ホイク</t>
    </rPh>
    <rPh sb="2" eb="3">
      <t>ショ</t>
    </rPh>
    <rPh sb="3" eb="4">
      <t>スウ</t>
    </rPh>
    <rPh sb="6" eb="8">
      <t>カショ</t>
    </rPh>
    <phoneticPr fontId="13"/>
  </si>
  <si>
    <r>
      <t xml:space="preserve">収容定員
</t>
    </r>
    <r>
      <rPr>
        <sz val="11"/>
        <rFont val="BIZ UDゴシック"/>
        <family val="3"/>
        <charset val="128"/>
      </rPr>
      <t>（人）</t>
    </r>
    <rPh sb="0" eb="2">
      <t>シュウヨウ</t>
    </rPh>
    <rPh sb="2" eb="4">
      <t>テイイン</t>
    </rPh>
    <rPh sb="6" eb="7">
      <t>ヒト</t>
    </rPh>
    <phoneticPr fontId="13"/>
  </si>
  <si>
    <t>在籍児数（人）</t>
    <rPh sb="0" eb="1">
      <t>ザイ</t>
    </rPh>
    <rPh sb="1" eb="2">
      <t>セキ</t>
    </rPh>
    <rPh sb="2" eb="3">
      <t>ジ</t>
    </rPh>
    <rPh sb="3" eb="4">
      <t>カズ</t>
    </rPh>
    <rPh sb="5" eb="6">
      <t>ヒト</t>
    </rPh>
    <phoneticPr fontId="13"/>
  </si>
  <si>
    <t>職員数（人）</t>
    <rPh sb="0" eb="1">
      <t>ショク</t>
    </rPh>
    <rPh sb="1" eb="2">
      <t>イン</t>
    </rPh>
    <rPh sb="2" eb="3">
      <t>スウ</t>
    </rPh>
    <rPh sb="4" eb="5">
      <t>ヒト</t>
    </rPh>
    <phoneticPr fontId="13"/>
  </si>
  <si>
    <t>３歳未満</t>
    <rPh sb="1" eb="2">
      <t>サイ</t>
    </rPh>
    <rPh sb="2" eb="4">
      <t>ミマン</t>
    </rPh>
    <phoneticPr fontId="13"/>
  </si>
  <si>
    <t>３歳児</t>
    <rPh sb="1" eb="2">
      <t>サイ</t>
    </rPh>
    <rPh sb="2" eb="3">
      <t>ジ</t>
    </rPh>
    <phoneticPr fontId="13"/>
  </si>
  <si>
    <t>４歳以上</t>
    <rPh sb="1" eb="2">
      <t>サイ</t>
    </rPh>
    <rPh sb="2" eb="4">
      <t>イジョウ</t>
    </rPh>
    <phoneticPr fontId="13"/>
  </si>
  <si>
    <t>保育士</t>
    <rPh sb="0" eb="2">
      <t>ホイク</t>
    </rPh>
    <rPh sb="2" eb="3">
      <t>シ</t>
    </rPh>
    <phoneticPr fontId="3"/>
  </si>
  <si>
    <t>保育士</t>
    <rPh sb="0" eb="2">
      <t>ホイク</t>
    </rPh>
    <rPh sb="2" eb="3">
      <t>シ</t>
    </rPh>
    <phoneticPr fontId="13"/>
  </si>
  <si>
    <t>地区別内訳(公立計)</t>
    <phoneticPr fontId="13"/>
  </si>
  <si>
    <t>広域入所</t>
    <rPh sb="0" eb="2">
      <t>コウイキ</t>
    </rPh>
    <rPh sb="2" eb="4">
      <t>ニュウショ</t>
    </rPh>
    <phoneticPr fontId="3"/>
  </si>
  <si>
    <t>地区別内訳(私立計)</t>
  </si>
  <si>
    <t>(注)公立にへき地保育所２ヶ所を含む。</t>
  </si>
  <si>
    <t>資料　保育・幼稚園課</t>
    <rPh sb="3" eb="5">
      <t>ホイク</t>
    </rPh>
    <rPh sb="6" eb="9">
      <t>ヨウチエン</t>
    </rPh>
    <rPh sb="9" eb="10">
      <t>カ</t>
    </rPh>
    <phoneticPr fontId="3"/>
  </si>
  <si>
    <t>　(2)　私立認定こども園の状況（４月１日現在）</t>
    <phoneticPr fontId="53"/>
  </si>
  <si>
    <t>年度・地区</t>
  </si>
  <si>
    <r>
      <t xml:space="preserve">施設数
</t>
    </r>
    <r>
      <rPr>
        <sz val="11"/>
        <rFont val="BIZ UDゴシック"/>
        <family val="3"/>
        <charset val="128"/>
      </rPr>
      <t>（園）</t>
    </r>
    <rPh sb="0" eb="2">
      <t>シセツ</t>
    </rPh>
    <rPh sb="5" eb="6">
      <t>エン</t>
    </rPh>
    <phoneticPr fontId="3"/>
  </si>
  <si>
    <r>
      <t xml:space="preserve">定員
</t>
    </r>
    <r>
      <rPr>
        <sz val="11"/>
        <rFont val="BIZ UDゴシック"/>
        <family val="3"/>
        <charset val="128"/>
      </rPr>
      <t>（人）</t>
    </r>
    <rPh sb="4" eb="5">
      <t>ヒト</t>
    </rPh>
    <phoneticPr fontId="3"/>
  </si>
  <si>
    <t>在籍児数（人）</t>
    <rPh sb="5" eb="6">
      <t>ヒト</t>
    </rPh>
    <phoneticPr fontId="3"/>
  </si>
  <si>
    <t>職員数（人）</t>
    <rPh sb="4" eb="5">
      <t>ヒト</t>
    </rPh>
    <phoneticPr fontId="3"/>
  </si>
  <si>
    <t>３歳未満</t>
  </si>
  <si>
    <t>３歳児</t>
  </si>
  <si>
    <t>４歳以上</t>
  </si>
  <si>
    <t>保育教諭</t>
    <rPh sb="0" eb="2">
      <t>ホイク</t>
    </rPh>
    <rPh sb="2" eb="4">
      <t>キョウユ</t>
    </rPh>
    <phoneticPr fontId="3"/>
  </si>
  <si>
    <t>令和７年度</t>
    <rPh sb="0" eb="2">
      <t>レイワ</t>
    </rPh>
    <rPh sb="3" eb="5">
      <t>ネンド</t>
    </rPh>
    <phoneticPr fontId="3"/>
  </si>
  <si>
    <t>令和７年度</t>
    <rPh sb="0" eb="2">
      <t>レイワ</t>
    </rPh>
    <rPh sb="3" eb="5">
      <t>ネンド</t>
    </rPh>
    <phoneticPr fontId="13"/>
  </si>
  <si>
    <t>勿来</t>
    <rPh sb="0" eb="2">
      <t>ナコソ</t>
    </rPh>
    <phoneticPr fontId="13"/>
  </si>
  <si>
    <t>常磐</t>
    <rPh sb="0" eb="2">
      <t>ジョウバン</t>
    </rPh>
    <phoneticPr fontId="13"/>
  </si>
  <si>
    <t>内郷</t>
    <rPh sb="0" eb="2">
      <t>ウチゴウ</t>
    </rPh>
    <phoneticPr fontId="13"/>
  </si>
  <si>
    <t>好間</t>
    <rPh sb="0" eb="2">
      <t>ヨシマ</t>
    </rPh>
    <phoneticPr fontId="13"/>
  </si>
  <si>
    <t>広域入所</t>
    <rPh sb="0" eb="2">
      <t>コウイキ</t>
    </rPh>
    <rPh sb="2" eb="4">
      <t>ニュウショ</t>
    </rPh>
    <phoneticPr fontId="13"/>
  </si>
  <si>
    <t>　(3)　地域型保育事業の状況（４月１日現在）</t>
    <phoneticPr fontId="53"/>
  </si>
  <si>
    <r>
      <t xml:space="preserve">事業所数
</t>
    </r>
    <r>
      <rPr>
        <sz val="11"/>
        <rFont val="BIZ UDゴシック"/>
        <family val="3"/>
        <charset val="128"/>
      </rPr>
      <t>(箇所）</t>
    </r>
    <rPh sb="0" eb="2">
      <t>ジギョウ</t>
    </rPh>
    <rPh sb="2" eb="3">
      <t>ショ</t>
    </rPh>
    <rPh sb="3" eb="4">
      <t>スウ</t>
    </rPh>
    <rPh sb="6" eb="8">
      <t>カショ</t>
    </rPh>
    <phoneticPr fontId="3"/>
  </si>
  <si>
    <t>平</t>
    <rPh sb="0" eb="1">
      <t>タイ</t>
    </rPh>
    <phoneticPr fontId="3"/>
  </si>
  <si>
    <t>小川</t>
    <rPh sb="0" eb="2">
      <t>オガワ</t>
    </rPh>
    <phoneticPr fontId="13"/>
  </si>
  <si>
    <t>15　災害・治安</t>
    <rPh sb="3" eb="5">
      <t>サイガイ</t>
    </rPh>
    <rPh sb="6" eb="8">
      <t>チアン</t>
    </rPh>
    <phoneticPr fontId="53"/>
  </si>
  <si>
    <t>172</t>
  </si>
  <si>
    <t>消防本部・消防署</t>
  </si>
  <si>
    <t>173</t>
  </si>
  <si>
    <t>消防団</t>
  </si>
  <si>
    <t>174⑴</t>
    <phoneticPr fontId="53"/>
  </si>
  <si>
    <t>火災　(1)地区別火災の状況</t>
    <phoneticPr fontId="53"/>
  </si>
  <si>
    <t>174⑵</t>
    <phoneticPr fontId="53"/>
  </si>
  <si>
    <t>火災　(2)時間・曜日・覚知方法別出火件数</t>
    <phoneticPr fontId="53"/>
  </si>
  <si>
    <t>174⑶</t>
    <phoneticPr fontId="53"/>
  </si>
  <si>
    <t>火災　(3)原因別火災発生件数</t>
    <phoneticPr fontId="53"/>
  </si>
  <si>
    <t>174⑷</t>
    <phoneticPr fontId="53"/>
  </si>
  <si>
    <t>火災　(4)署別火災発生件数</t>
    <phoneticPr fontId="53"/>
  </si>
  <si>
    <t>175</t>
  </si>
  <si>
    <t>救急隊出動件数</t>
  </si>
  <si>
    <t>176⑴</t>
    <phoneticPr fontId="53"/>
  </si>
  <si>
    <t>交通事故の状況　(1)交通事故発生件数</t>
    <phoneticPr fontId="53"/>
  </si>
  <si>
    <t>176⑵</t>
    <phoneticPr fontId="53"/>
  </si>
  <si>
    <t>交通事故の状況　(2)月別・地区別交通事故発生件数</t>
    <phoneticPr fontId="53"/>
  </si>
  <si>
    <t>176⑶</t>
    <phoneticPr fontId="53"/>
  </si>
  <si>
    <t>交通事故の状況　(3)時間別発生件数</t>
    <phoneticPr fontId="53"/>
  </si>
  <si>
    <t>176⑷</t>
    <phoneticPr fontId="53"/>
  </si>
  <si>
    <t>交通事故の状況　(4)類型別発生件数</t>
    <phoneticPr fontId="53"/>
  </si>
  <si>
    <t>176⑸</t>
    <phoneticPr fontId="53"/>
  </si>
  <si>
    <t>交通事故の状況　(5)法令違反別発生件数</t>
    <phoneticPr fontId="53"/>
  </si>
  <si>
    <t>177⑴</t>
    <phoneticPr fontId="53"/>
  </si>
  <si>
    <t>市民交通災害共済加入・給付状況　(1)加入状況</t>
    <phoneticPr fontId="53"/>
  </si>
  <si>
    <t>177⑵</t>
    <phoneticPr fontId="53"/>
  </si>
  <si>
    <t>市民交通災害共済加入・給付状況　(2)給付状況</t>
    <phoneticPr fontId="53"/>
  </si>
  <si>
    <t>178⑴</t>
    <phoneticPr fontId="53"/>
  </si>
  <si>
    <t>刑法犯認知・検挙件数　(1)認知件数</t>
    <phoneticPr fontId="53"/>
  </si>
  <si>
    <t>178⑵</t>
    <phoneticPr fontId="53"/>
  </si>
  <si>
    <t>刑法犯認知・検挙件数　(2)検挙件数</t>
    <phoneticPr fontId="53"/>
  </si>
  <si>
    <t>179</t>
  </si>
  <si>
    <t>少年犯罪検挙人員</t>
  </si>
  <si>
    <t>180</t>
  </si>
  <si>
    <t>検察事件</t>
  </si>
  <si>
    <t>181⑴</t>
    <phoneticPr fontId="53"/>
  </si>
  <si>
    <t>福島地方裁判所いわき支部処理状況　(1)刑事事件</t>
    <phoneticPr fontId="53"/>
  </si>
  <si>
    <t>181⑵</t>
    <phoneticPr fontId="53"/>
  </si>
  <si>
    <t>福島地方裁判所いわき支部処理状況　(2)民事事件</t>
    <phoneticPr fontId="53"/>
  </si>
  <si>
    <t>181⑶</t>
    <phoneticPr fontId="53"/>
  </si>
  <si>
    <t>福島地方裁判所いわき支部処理状況　(3)民事調停事件</t>
    <phoneticPr fontId="53"/>
  </si>
  <si>
    <t>182⑴</t>
    <phoneticPr fontId="53"/>
  </si>
  <si>
    <t>いわき簡易裁判所処理状況　(1)刑事事件</t>
    <phoneticPr fontId="53"/>
  </si>
  <si>
    <t>182⑵</t>
    <phoneticPr fontId="53"/>
  </si>
  <si>
    <t>いわき簡易裁判所処理状況　(2)民事事件</t>
    <phoneticPr fontId="53"/>
  </si>
  <si>
    <t>182⑶</t>
    <phoneticPr fontId="53"/>
  </si>
  <si>
    <t>いわき簡易裁判所処理状況　(3)民事調停事件</t>
    <phoneticPr fontId="53"/>
  </si>
  <si>
    <t>183⑴</t>
    <phoneticPr fontId="53"/>
  </si>
  <si>
    <t>家庭裁判所処理状況　(1)家事審判事件</t>
    <phoneticPr fontId="53"/>
  </si>
  <si>
    <t>183⑵</t>
    <phoneticPr fontId="53"/>
  </si>
  <si>
    <t>家庭裁判所処理状況　(2)家事調停事件</t>
    <phoneticPr fontId="53"/>
  </si>
  <si>
    <t>183⑶</t>
    <phoneticPr fontId="53"/>
  </si>
  <si>
    <t>家庭裁判所処理状況　(3)少年保護事件</t>
    <phoneticPr fontId="53"/>
  </si>
  <si>
    <t>183⑷</t>
    <phoneticPr fontId="53"/>
  </si>
  <si>
    <t>家庭裁判所処理状況　(4)家事手続案内</t>
    <phoneticPr fontId="53"/>
  </si>
  <si>
    <t>183⑸</t>
    <phoneticPr fontId="53"/>
  </si>
  <si>
    <t>家庭裁判所処理状況　(5)人事訴訟事件</t>
    <phoneticPr fontId="53"/>
  </si>
  <si>
    <t>172　消防本部・消防署(各年度４月１日現在)</t>
    <rPh sb="4" eb="6">
      <t>ショウボウ</t>
    </rPh>
    <rPh sb="6" eb="8">
      <t>ホンブ</t>
    </rPh>
    <rPh sb="9" eb="11">
      <t>ショウボウ</t>
    </rPh>
    <rPh sb="11" eb="12">
      <t>ショ</t>
    </rPh>
    <rPh sb="13" eb="14">
      <t>カク</t>
    </rPh>
    <rPh sb="14" eb="16">
      <t>ネンド</t>
    </rPh>
    <rPh sb="17" eb="18">
      <t>ガツ</t>
    </rPh>
    <rPh sb="19" eb="20">
      <t>ニチ</t>
    </rPh>
    <rPh sb="20" eb="22">
      <t>ゲンザイ</t>
    </rPh>
    <phoneticPr fontId="13"/>
  </si>
  <si>
    <t>年度・消防署</t>
    <rPh sb="0" eb="2">
      <t>ネンド</t>
    </rPh>
    <rPh sb="3" eb="5">
      <t>ショウボウ</t>
    </rPh>
    <rPh sb="5" eb="6">
      <t>ショ</t>
    </rPh>
    <phoneticPr fontId="13"/>
  </si>
  <si>
    <t>ポンプ車</t>
    <rPh sb="3" eb="4">
      <t>シャ</t>
    </rPh>
    <phoneticPr fontId="13"/>
  </si>
  <si>
    <t>水そう車</t>
    <rPh sb="0" eb="1">
      <t>ミズ</t>
    </rPh>
    <rPh sb="3" eb="4">
      <t>クルマ</t>
    </rPh>
    <phoneticPr fontId="13"/>
  </si>
  <si>
    <t>化学車</t>
    <rPh sb="0" eb="2">
      <t>カガク</t>
    </rPh>
    <rPh sb="2" eb="3">
      <t>クルマ</t>
    </rPh>
    <phoneticPr fontId="13"/>
  </si>
  <si>
    <t>積載車</t>
    <rPh sb="0" eb="2">
      <t>セキサイ</t>
    </rPh>
    <rPh sb="2" eb="3">
      <t>シャ</t>
    </rPh>
    <phoneticPr fontId="13"/>
  </si>
  <si>
    <t>大型消火器</t>
    <rPh sb="0" eb="2">
      <t>オオガタ</t>
    </rPh>
    <rPh sb="2" eb="5">
      <t>ショウカキ</t>
    </rPh>
    <phoneticPr fontId="13"/>
  </si>
  <si>
    <r>
      <t>二点セ</t>
    </r>
    <r>
      <rPr>
        <sz val="9"/>
        <color theme="1"/>
        <rFont val="BIZ UDゴシック"/>
        <family val="3"/>
        <charset val="128"/>
      </rPr>
      <t>ッ</t>
    </r>
    <r>
      <rPr>
        <sz val="11"/>
        <color theme="1"/>
        <rFont val="BIZ UDゴシック"/>
        <family val="3"/>
        <charset val="128"/>
      </rPr>
      <t>ト</t>
    </r>
    <rPh sb="0" eb="1">
      <t>ニ</t>
    </rPh>
    <rPh sb="1" eb="2">
      <t>テン</t>
    </rPh>
    <phoneticPr fontId="13"/>
  </si>
  <si>
    <t>はしご車</t>
    <rPh sb="3" eb="4">
      <t>クルマ</t>
    </rPh>
    <phoneticPr fontId="13"/>
  </si>
  <si>
    <t>救助工作車</t>
    <rPh sb="0" eb="2">
      <t>キュウジョ</t>
    </rPh>
    <rPh sb="2" eb="4">
      <t>コウサク</t>
    </rPh>
    <rPh sb="4" eb="5">
      <t>クルマ</t>
    </rPh>
    <phoneticPr fontId="13"/>
  </si>
  <si>
    <t>泡放射砲車</t>
    <rPh sb="0" eb="1">
      <t>アワ</t>
    </rPh>
    <rPh sb="1" eb="3">
      <t>ホウシャ</t>
    </rPh>
    <rPh sb="3" eb="5">
      <t>ホウシャ</t>
    </rPh>
    <phoneticPr fontId="13"/>
  </si>
  <si>
    <t>査察広報車</t>
    <rPh sb="0" eb="2">
      <t>ササツ</t>
    </rPh>
    <rPh sb="2" eb="4">
      <t>コウホウ</t>
    </rPh>
    <rPh sb="4" eb="5">
      <t>シャ</t>
    </rPh>
    <phoneticPr fontId="13"/>
  </si>
  <si>
    <t>泡原液
搬送車</t>
    <rPh sb="0" eb="1">
      <t>アワ</t>
    </rPh>
    <rPh sb="1" eb="3">
      <t>ゲンエキ</t>
    </rPh>
    <rPh sb="4" eb="6">
      <t>ハンソウ</t>
    </rPh>
    <rPh sb="6" eb="7">
      <t>クルマ</t>
    </rPh>
    <phoneticPr fontId="13"/>
  </si>
  <si>
    <t>付水槽車</t>
    <rPh sb="0" eb="1">
      <t>ツキ</t>
    </rPh>
    <rPh sb="1" eb="3">
      <t>スイソウ</t>
    </rPh>
    <rPh sb="3" eb="4">
      <t>シャ</t>
    </rPh>
    <phoneticPr fontId="13"/>
  </si>
  <si>
    <t>小型動力
ポンプ</t>
    <rPh sb="0" eb="2">
      <t>コガタ</t>
    </rPh>
    <rPh sb="2" eb="3">
      <t>ドウ</t>
    </rPh>
    <rPh sb="3" eb="4">
      <t>リョク</t>
    </rPh>
    <phoneticPr fontId="13"/>
  </si>
  <si>
    <t>指揮車</t>
    <rPh sb="0" eb="2">
      <t>シキ</t>
    </rPh>
    <rPh sb="2" eb="3">
      <t>クルマ</t>
    </rPh>
    <phoneticPr fontId="13"/>
  </si>
  <si>
    <t>救急車
（予備）</t>
    <rPh sb="0" eb="2">
      <t>キュウキュウ</t>
    </rPh>
    <rPh sb="2" eb="3">
      <t>クルマ</t>
    </rPh>
    <rPh sb="5" eb="7">
      <t>ヨビ</t>
    </rPh>
    <phoneticPr fontId="13"/>
  </si>
  <si>
    <t>高規格
救急車</t>
    <rPh sb="0" eb="1">
      <t>タカ</t>
    </rPh>
    <rPh sb="1" eb="3">
      <t>キカク</t>
    </rPh>
    <rPh sb="4" eb="7">
      <t>キュウキュウシャ</t>
    </rPh>
    <phoneticPr fontId="13"/>
  </si>
  <si>
    <t>電源照明車</t>
    <rPh sb="0" eb="2">
      <t>デンゲン</t>
    </rPh>
    <rPh sb="2" eb="4">
      <t>ショウメイ</t>
    </rPh>
    <rPh sb="4" eb="5">
      <t>クルマ</t>
    </rPh>
    <phoneticPr fontId="13"/>
  </si>
  <si>
    <t>その他の
車両</t>
    <rPh sb="2" eb="3">
      <t>タ</t>
    </rPh>
    <rPh sb="5" eb="7">
      <t>シャリョウ</t>
    </rPh>
    <phoneticPr fontId="13"/>
  </si>
  <si>
    <r>
      <t xml:space="preserve">消火栓
</t>
    </r>
    <r>
      <rPr>
        <sz val="11"/>
        <rFont val="BIZ UDゴシック"/>
        <family val="3"/>
        <charset val="128"/>
      </rPr>
      <t>(本)</t>
    </r>
    <rPh sb="0" eb="2">
      <t>ショウカ</t>
    </rPh>
    <rPh sb="2" eb="3">
      <t>セン</t>
    </rPh>
    <rPh sb="5" eb="6">
      <t>ホン</t>
    </rPh>
    <phoneticPr fontId="13"/>
  </si>
  <si>
    <r>
      <t xml:space="preserve">防火水そう
</t>
    </r>
    <r>
      <rPr>
        <sz val="11"/>
        <rFont val="BIZ UDゴシック"/>
        <family val="3"/>
        <charset val="128"/>
      </rPr>
      <t>(箇所)</t>
    </r>
    <rPh sb="0" eb="2">
      <t>ボウカ</t>
    </rPh>
    <rPh sb="2" eb="3">
      <t>スイ</t>
    </rPh>
    <rPh sb="7" eb="9">
      <t>カショ</t>
    </rPh>
    <phoneticPr fontId="13"/>
  </si>
  <si>
    <t>消防正監</t>
    <rPh sb="0" eb="1">
      <t>ケ</t>
    </rPh>
    <rPh sb="1" eb="2">
      <t>ボウ</t>
    </rPh>
    <phoneticPr fontId="13"/>
  </si>
  <si>
    <t>消防監</t>
    <rPh sb="0" eb="2">
      <t>ショウボウ</t>
    </rPh>
    <rPh sb="2" eb="3">
      <t>ミ</t>
    </rPh>
    <phoneticPr fontId="13"/>
  </si>
  <si>
    <t>消防司令長</t>
    <rPh sb="0" eb="1">
      <t>ケ</t>
    </rPh>
    <rPh sb="1" eb="2">
      <t>ボウ</t>
    </rPh>
    <phoneticPr fontId="13"/>
  </si>
  <si>
    <t>消防司令</t>
    <rPh sb="0" eb="1">
      <t>ケ</t>
    </rPh>
    <rPh sb="1" eb="2">
      <t>ボウ</t>
    </rPh>
    <phoneticPr fontId="13"/>
  </si>
  <si>
    <t>消防司令補</t>
    <rPh sb="0" eb="1">
      <t>ケ</t>
    </rPh>
    <rPh sb="1" eb="2">
      <t>ボウ</t>
    </rPh>
    <phoneticPr fontId="13"/>
  </si>
  <si>
    <t>消防士長</t>
    <rPh sb="0" eb="1">
      <t>ケ</t>
    </rPh>
    <rPh sb="1" eb="2">
      <t>ボウ</t>
    </rPh>
    <phoneticPr fontId="13"/>
  </si>
  <si>
    <t>消防副士長</t>
    <rPh sb="0" eb="1">
      <t>ケ</t>
    </rPh>
    <rPh sb="1" eb="2">
      <t>ボウ</t>
    </rPh>
    <phoneticPr fontId="13"/>
  </si>
  <si>
    <t>消防士</t>
    <rPh sb="0" eb="2">
      <t>ショウボウ</t>
    </rPh>
    <rPh sb="2" eb="3">
      <t>シ</t>
    </rPh>
    <phoneticPr fontId="13"/>
  </si>
  <si>
    <t>その他の
職員</t>
    <rPh sb="2" eb="3">
      <t>タ</t>
    </rPh>
    <phoneticPr fontId="13"/>
  </si>
  <si>
    <t>消防本部</t>
    <rPh sb="0" eb="2">
      <t>ショウボウ</t>
    </rPh>
    <rPh sb="2" eb="4">
      <t>ホンブ</t>
    </rPh>
    <phoneticPr fontId="13"/>
  </si>
  <si>
    <t>平消防署</t>
    <rPh sb="0" eb="1">
      <t>タイラ</t>
    </rPh>
    <rPh sb="1" eb="3">
      <t>ショウボウ</t>
    </rPh>
    <rPh sb="3" eb="4">
      <t>ショ</t>
    </rPh>
    <phoneticPr fontId="13"/>
  </si>
  <si>
    <t>小名浜消防署</t>
    <rPh sb="0" eb="1">
      <t>ショウ</t>
    </rPh>
    <rPh sb="1" eb="2">
      <t>ナ</t>
    </rPh>
    <rPh sb="2" eb="3">
      <t>ハマ</t>
    </rPh>
    <rPh sb="3" eb="5">
      <t>ショウボウ</t>
    </rPh>
    <rPh sb="5" eb="6">
      <t>ショ</t>
    </rPh>
    <phoneticPr fontId="13"/>
  </si>
  <si>
    <t>勿来消防署</t>
    <rPh sb="0" eb="2">
      <t>ナコソ</t>
    </rPh>
    <rPh sb="2" eb="4">
      <t>ショウボウ</t>
    </rPh>
    <rPh sb="4" eb="5">
      <t>ショ</t>
    </rPh>
    <phoneticPr fontId="13"/>
  </si>
  <si>
    <t>常磐消防署</t>
    <rPh sb="0" eb="2">
      <t>ジョウバン</t>
    </rPh>
    <rPh sb="2" eb="4">
      <t>ショウボウ</t>
    </rPh>
    <rPh sb="4" eb="5">
      <t>ショ</t>
    </rPh>
    <phoneticPr fontId="13"/>
  </si>
  <si>
    <t>内郷消防署</t>
    <rPh sb="0" eb="2">
      <t>ウチゴウ</t>
    </rPh>
    <rPh sb="2" eb="4">
      <t>ショウボウ</t>
    </rPh>
    <rPh sb="4" eb="5">
      <t>ショ</t>
    </rPh>
    <phoneticPr fontId="13"/>
  </si>
  <si>
    <t>資料　消防本部 総務課</t>
    <phoneticPr fontId="53"/>
  </si>
  <si>
    <t>173　消防団(各年度４月１日現在）</t>
    <rPh sb="4" eb="6">
      <t>ショウボウ</t>
    </rPh>
    <rPh sb="6" eb="7">
      <t>ダン</t>
    </rPh>
    <rPh sb="8" eb="9">
      <t>カク</t>
    </rPh>
    <rPh sb="9" eb="11">
      <t>ネンド</t>
    </rPh>
    <rPh sb="12" eb="13">
      <t>ガツ</t>
    </rPh>
    <rPh sb="14" eb="15">
      <t>ニチ</t>
    </rPh>
    <rPh sb="15" eb="17">
      <t>ゲンザイ</t>
    </rPh>
    <phoneticPr fontId="13"/>
  </si>
  <si>
    <t>（単位　台）</t>
    <phoneticPr fontId="53"/>
  </si>
  <si>
    <t>年度・支団</t>
    <rPh sb="0" eb="2">
      <t>ネンド</t>
    </rPh>
    <rPh sb="3" eb="4">
      <t>ササ</t>
    </rPh>
    <rPh sb="4" eb="5">
      <t>ダン</t>
    </rPh>
    <phoneticPr fontId="13"/>
  </si>
  <si>
    <t>団員数（人)</t>
    <rPh sb="0" eb="1">
      <t>ダン</t>
    </rPh>
    <rPh sb="1" eb="2">
      <t>イン</t>
    </rPh>
    <rPh sb="2" eb="3">
      <t>スウ</t>
    </rPh>
    <rPh sb="4" eb="5">
      <t>ヒト</t>
    </rPh>
    <phoneticPr fontId="13"/>
  </si>
  <si>
    <t>分団数</t>
    <rPh sb="0" eb="2">
      <t>ブンダン</t>
    </rPh>
    <rPh sb="2" eb="3">
      <t>スウ</t>
    </rPh>
    <phoneticPr fontId="13"/>
  </si>
  <si>
    <t>消防ポンプ
自動車</t>
    <rPh sb="0" eb="2">
      <t>ショウボウ</t>
    </rPh>
    <rPh sb="6" eb="9">
      <t>ジドウシャ</t>
    </rPh>
    <phoneticPr fontId="13"/>
  </si>
  <si>
    <t>小型動力
ポンプ積載車</t>
    <rPh sb="0" eb="2">
      <t>コガタ</t>
    </rPh>
    <rPh sb="2" eb="3">
      <t>ドウ</t>
    </rPh>
    <rPh sb="3" eb="4">
      <t>リョク</t>
    </rPh>
    <rPh sb="8" eb="10">
      <t>セキサイ</t>
    </rPh>
    <rPh sb="10" eb="11">
      <t>シャ</t>
    </rPh>
    <phoneticPr fontId="13"/>
  </si>
  <si>
    <t>その他の
車輌</t>
    <rPh sb="2" eb="3">
      <t>タ</t>
    </rPh>
    <rPh sb="5" eb="7">
      <t>シャリョウ</t>
    </rPh>
    <phoneticPr fontId="13"/>
  </si>
  <si>
    <t>詰所・
機械置場</t>
    <rPh sb="0" eb="2">
      <t>ツメショ</t>
    </rPh>
    <rPh sb="4" eb="6">
      <t>キカイ</t>
    </rPh>
    <rPh sb="6" eb="8">
      <t>オキバ</t>
    </rPh>
    <phoneticPr fontId="13"/>
  </si>
  <si>
    <t>火の見</t>
    <rPh sb="0" eb="1">
      <t>ヒ</t>
    </rPh>
    <rPh sb="2" eb="3">
      <t>ミ</t>
    </rPh>
    <phoneticPr fontId="13"/>
  </si>
  <si>
    <t>サイレン</t>
    <phoneticPr fontId="13"/>
  </si>
  <si>
    <t>団長</t>
    <rPh sb="0" eb="1">
      <t>ダン</t>
    </rPh>
    <rPh sb="1" eb="2">
      <t>チョウ</t>
    </rPh>
    <phoneticPr fontId="13"/>
  </si>
  <si>
    <t>副団長</t>
    <rPh sb="0" eb="1">
      <t>フク</t>
    </rPh>
    <rPh sb="1" eb="3">
      <t>ダンチョウ</t>
    </rPh>
    <phoneticPr fontId="13"/>
  </si>
  <si>
    <t>支団長</t>
    <rPh sb="0" eb="1">
      <t>ササ</t>
    </rPh>
    <rPh sb="1" eb="3">
      <t>ダンチョウ</t>
    </rPh>
    <phoneticPr fontId="13"/>
  </si>
  <si>
    <t>副支団長</t>
    <rPh sb="0" eb="1">
      <t>フク</t>
    </rPh>
    <rPh sb="1" eb="2">
      <t>シ</t>
    </rPh>
    <phoneticPr fontId="13"/>
  </si>
  <si>
    <t>分団長</t>
    <rPh sb="0" eb="1">
      <t>ブン</t>
    </rPh>
    <rPh sb="1" eb="3">
      <t>ダンチョウ</t>
    </rPh>
    <phoneticPr fontId="13"/>
  </si>
  <si>
    <t>副分団長</t>
    <rPh sb="0" eb="1">
      <t>フク</t>
    </rPh>
    <rPh sb="1" eb="2">
      <t>ブン</t>
    </rPh>
    <phoneticPr fontId="13"/>
  </si>
  <si>
    <t>部長</t>
    <rPh sb="0" eb="1">
      <t>ブ</t>
    </rPh>
    <rPh sb="1" eb="2">
      <t>チョウ</t>
    </rPh>
    <phoneticPr fontId="13"/>
  </si>
  <si>
    <t>班長</t>
    <rPh sb="0" eb="1">
      <t>ハン</t>
    </rPh>
    <rPh sb="1" eb="2">
      <t>チョウ</t>
    </rPh>
    <phoneticPr fontId="13"/>
  </si>
  <si>
    <t>団員</t>
    <rPh sb="0" eb="1">
      <t>ダン</t>
    </rPh>
    <rPh sb="1" eb="2">
      <t>イン</t>
    </rPh>
    <phoneticPr fontId="13"/>
  </si>
  <si>
    <t>団本部</t>
    <rPh sb="0" eb="1">
      <t>ダン</t>
    </rPh>
    <rPh sb="1" eb="3">
      <t>ホンブ</t>
    </rPh>
    <phoneticPr fontId="13"/>
  </si>
  <si>
    <t>第１支団</t>
    <rPh sb="0" eb="1">
      <t>ダイ</t>
    </rPh>
    <rPh sb="2" eb="3">
      <t>ササ</t>
    </rPh>
    <rPh sb="3" eb="4">
      <t>ダン</t>
    </rPh>
    <phoneticPr fontId="13"/>
  </si>
  <si>
    <t>第２支団</t>
    <rPh sb="0" eb="1">
      <t>ダイ</t>
    </rPh>
    <rPh sb="2" eb="3">
      <t>ササ</t>
    </rPh>
    <rPh sb="3" eb="4">
      <t>ダン</t>
    </rPh>
    <phoneticPr fontId="13"/>
  </si>
  <si>
    <t>第３支団</t>
    <rPh sb="0" eb="1">
      <t>ダイ</t>
    </rPh>
    <rPh sb="2" eb="3">
      <t>ササ</t>
    </rPh>
    <rPh sb="3" eb="4">
      <t>ダン</t>
    </rPh>
    <phoneticPr fontId="13"/>
  </si>
  <si>
    <t>第４支団</t>
    <rPh sb="0" eb="1">
      <t>ダイ</t>
    </rPh>
    <rPh sb="2" eb="3">
      <t>ササ</t>
    </rPh>
    <rPh sb="3" eb="4">
      <t>ダン</t>
    </rPh>
    <phoneticPr fontId="13"/>
  </si>
  <si>
    <t>第５支団</t>
    <rPh sb="0" eb="1">
      <t>ダイ</t>
    </rPh>
    <rPh sb="2" eb="3">
      <t>ササ</t>
    </rPh>
    <rPh sb="3" eb="4">
      <t>ダン</t>
    </rPh>
    <phoneticPr fontId="13"/>
  </si>
  <si>
    <t>第６支団</t>
    <rPh sb="0" eb="1">
      <t>ダイ</t>
    </rPh>
    <rPh sb="2" eb="3">
      <t>ササ</t>
    </rPh>
    <rPh sb="3" eb="4">
      <t>ダン</t>
    </rPh>
    <phoneticPr fontId="13"/>
  </si>
  <si>
    <t>第７支団</t>
    <rPh sb="0" eb="1">
      <t>ダイ</t>
    </rPh>
    <rPh sb="2" eb="3">
      <t>ササ</t>
    </rPh>
    <rPh sb="3" eb="4">
      <t>ダン</t>
    </rPh>
    <phoneticPr fontId="13"/>
  </si>
  <si>
    <t>　 　資料　消防本部 総務課</t>
    <phoneticPr fontId="53"/>
  </si>
  <si>
    <t>174　火災</t>
    <rPh sb="4" eb="5">
      <t>ヒ</t>
    </rPh>
    <rPh sb="5" eb="6">
      <t>ワザワ</t>
    </rPh>
    <phoneticPr fontId="13"/>
  </si>
  <si>
    <t>　(1)　地区別火災の状況</t>
    <rPh sb="5" eb="7">
      <t>チク</t>
    </rPh>
    <rPh sb="7" eb="8">
      <t>ベツ</t>
    </rPh>
    <rPh sb="8" eb="10">
      <t>カサイ</t>
    </rPh>
    <rPh sb="11" eb="13">
      <t>ジョウキョウ</t>
    </rPh>
    <phoneticPr fontId="13"/>
  </si>
  <si>
    <t>火災件数（件）</t>
    <rPh sb="0" eb="1">
      <t>ヒ</t>
    </rPh>
    <rPh sb="1" eb="2">
      <t>ワザワ</t>
    </rPh>
    <rPh sb="2" eb="3">
      <t>ケン</t>
    </rPh>
    <rPh sb="3" eb="4">
      <t>カズ</t>
    </rPh>
    <rPh sb="5" eb="6">
      <t>ケン</t>
    </rPh>
    <phoneticPr fontId="13"/>
  </si>
  <si>
    <t>爆発(件)</t>
    <rPh sb="0" eb="1">
      <t>バク</t>
    </rPh>
    <rPh sb="1" eb="2">
      <t>ハツ</t>
    </rPh>
    <rPh sb="3" eb="4">
      <t>ケン</t>
    </rPh>
    <phoneticPr fontId="13"/>
  </si>
  <si>
    <t>焼損棟数（棟）</t>
    <rPh sb="0" eb="1">
      <t>ヤキ</t>
    </rPh>
    <rPh sb="1" eb="2">
      <t>ソン</t>
    </rPh>
    <rPh sb="2" eb="3">
      <t>トウ</t>
    </rPh>
    <rPh sb="3" eb="4">
      <t>スウ</t>
    </rPh>
    <rPh sb="5" eb="6">
      <t>トウ</t>
    </rPh>
    <phoneticPr fontId="13"/>
  </si>
  <si>
    <t>焼損面積</t>
    <rPh sb="0" eb="1">
      <t>ヤキ</t>
    </rPh>
    <rPh sb="1" eb="2">
      <t>ソン</t>
    </rPh>
    <rPh sb="2" eb="3">
      <t>メン</t>
    </rPh>
    <rPh sb="3" eb="4">
      <t>セキ</t>
    </rPh>
    <phoneticPr fontId="13"/>
  </si>
  <si>
    <t>り災世帯（世帯）</t>
    <rPh sb="1" eb="2">
      <t>ワザワ</t>
    </rPh>
    <rPh sb="2" eb="3">
      <t>ヨ</t>
    </rPh>
    <rPh sb="3" eb="4">
      <t>オビ</t>
    </rPh>
    <rPh sb="5" eb="7">
      <t>セタイ</t>
    </rPh>
    <phoneticPr fontId="13"/>
  </si>
  <si>
    <r>
      <t>り災人員</t>
    </r>
    <r>
      <rPr>
        <sz val="11"/>
        <rFont val="BIZ UDゴシック"/>
        <family val="3"/>
        <charset val="128"/>
      </rPr>
      <t>（人）</t>
    </r>
    <rPh sb="1" eb="2">
      <t>ワザワ</t>
    </rPh>
    <rPh sb="2" eb="4">
      <t>ジンイン</t>
    </rPh>
    <rPh sb="5" eb="6">
      <t>ヒト</t>
    </rPh>
    <phoneticPr fontId="13"/>
  </si>
  <si>
    <r>
      <t>死傷者</t>
    </r>
    <r>
      <rPr>
        <sz val="11"/>
        <rFont val="BIZ UDゴシック"/>
        <family val="3"/>
        <charset val="128"/>
      </rPr>
      <t>（人）</t>
    </r>
    <rPh sb="0" eb="3">
      <t>シショウシャ</t>
    </rPh>
    <rPh sb="4" eb="5">
      <t>ヒト</t>
    </rPh>
    <phoneticPr fontId="13"/>
  </si>
  <si>
    <t>損害額(千円)</t>
    <rPh sb="0" eb="1">
      <t>ソン</t>
    </rPh>
    <rPh sb="1" eb="2">
      <t>ガイ</t>
    </rPh>
    <rPh sb="2" eb="3">
      <t>ガク</t>
    </rPh>
    <rPh sb="4" eb="6">
      <t>センエン</t>
    </rPh>
    <phoneticPr fontId="13"/>
  </si>
  <si>
    <t>建物</t>
    <rPh sb="0" eb="2">
      <t>タテモノ</t>
    </rPh>
    <phoneticPr fontId="13"/>
  </si>
  <si>
    <t>建物以外</t>
    <rPh sb="0" eb="1">
      <t>ダテ</t>
    </rPh>
    <rPh sb="1" eb="2">
      <t>モノ</t>
    </rPh>
    <rPh sb="2" eb="3">
      <t>イ</t>
    </rPh>
    <rPh sb="3" eb="4">
      <t>ソト</t>
    </rPh>
    <phoneticPr fontId="13"/>
  </si>
  <si>
    <t>全焼</t>
    <rPh sb="0" eb="2">
      <t>ゼンショウ</t>
    </rPh>
    <phoneticPr fontId="13"/>
  </si>
  <si>
    <t>半焼</t>
    <rPh sb="0" eb="2">
      <t>ハンショウ</t>
    </rPh>
    <phoneticPr fontId="13"/>
  </si>
  <si>
    <t>部分焼</t>
    <rPh sb="0" eb="2">
      <t>ブブン</t>
    </rPh>
    <rPh sb="2" eb="3">
      <t>ヤキ</t>
    </rPh>
    <phoneticPr fontId="13"/>
  </si>
  <si>
    <t>ぼや</t>
    <phoneticPr fontId="13"/>
  </si>
  <si>
    <t>床面積(㎡)</t>
    <rPh sb="0" eb="1">
      <t>ユカ</t>
    </rPh>
    <rPh sb="1" eb="3">
      <t>メンセキ</t>
    </rPh>
    <phoneticPr fontId="13"/>
  </si>
  <si>
    <t>表面積(㎡)</t>
    <rPh sb="0" eb="1">
      <t>ヒョウ</t>
    </rPh>
    <rPh sb="1" eb="3">
      <t>メンセキ</t>
    </rPh>
    <phoneticPr fontId="13"/>
  </si>
  <si>
    <t>林野(ａ)</t>
    <rPh sb="0" eb="1">
      <t>ハヤシ</t>
    </rPh>
    <rPh sb="1" eb="2">
      <t>ノ</t>
    </rPh>
    <phoneticPr fontId="13"/>
  </si>
  <si>
    <t>全損</t>
    <rPh sb="0" eb="2">
      <t>ゼンソン</t>
    </rPh>
    <phoneticPr fontId="13"/>
  </si>
  <si>
    <t>半損</t>
    <rPh sb="0" eb="1">
      <t>ハン</t>
    </rPh>
    <rPh sb="1" eb="2">
      <t>ソン</t>
    </rPh>
    <phoneticPr fontId="13"/>
  </si>
  <si>
    <t>小損</t>
    <rPh sb="0" eb="1">
      <t>ショウ</t>
    </rPh>
    <rPh sb="1" eb="2">
      <t>ソン</t>
    </rPh>
    <phoneticPr fontId="13"/>
  </si>
  <si>
    <t>死者</t>
    <rPh sb="0" eb="2">
      <t>シシャ</t>
    </rPh>
    <phoneticPr fontId="13"/>
  </si>
  <si>
    <t>負傷者</t>
    <rPh sb="0" eb="2">
      <t>フショウ</t>
    </rPh>
    <rPh sb="2" eb="3">
      <t>シャ</t>
    </rPh>
    <phoneticPr fontId="13"/>
  </si>
  <si>
    <t>総額</t>
    <rPh sb="0" eb="2">
      <t>ソウガク</t>
    </rPh>
    <phoneticPr fontId="13"/>
  </si>
  <si>
    <t>建物</t>
    <rPh sb="0" eb="1">
      <t>ダテ</t>
    </rPh>
    <rPh sb="1" eb="2">
      <t>モノ</t>
    </rPh>
    <phoneticPr fontId="13"/>
  </si>
  <si>
    <t>林野</t>
    <rPh sb="0" eb="2">
      <t>リンヤ</t>
    </rPh>
    <phoneticPr fontId="13"/>
  </si>
  <si>
    <t>車両</t>
    <rPh sb="0" eb="2">
      <t>シャリョウ</t>
    </rPh>
    <phoneticPr fontId="13"/>
  </si>
  <si>
    <t>船舶</t>
    <rPh sb="0" eb="2">
      <t>センパク</t>
    </rPh>
    <phoneticPr fontId="13"/>
  </si>
  <si>
    <t>爆発</t>
    <rPh sb="0" eb="2">
      <t>バクハツ</t>
    </rPh>
    <phoneticPr fontId="13"/>
  </si>
  <si>
    <t>林野</t>
    <rPh sb="0" eb="1">
      <t>ハヤシ</t>
    </rPh>
    <rPh sb="1" eb="2">
      <t>ノ</t>
    </rPh>
    <phoneticPr fontId="13"/>
  </si>
  <si>
    <t>収容物</t>
    <rPh sb="0" eb="2">
      <t>シュウヨウ</t>
    </rPh>
    <rPh sb="2" eb="3">
      <t>ブツ</t>
    </rPh>
    <phoneticPr fontId="13"/>
  </si>
  <si>
    <t>地区別</t>
    <rPh sb="0" eb="2">
      <t>チク</t>
    </rPh>
    <rPh sb="2" eb="3">
      <t>ベツ</t>
    </rPh>
    <phoneticPr fontId="3"/>
  </si>
  <si>
    <t>四倉</t>
    <rPh sb="0" eb="2">
      <t>ヨツクラ</t>
    </rPh>
    <phoneticPr fontId="3"/>
  </si>
  <si>
    <t>久之浜・大久</t>
    <rPh sb="0" eb="1">
      <t>ヒサ</t>
    </rPh>
    <rPh sb="1" eb="2">
      <t>ノ</t>
    </rPh>
    <rPh sb="2" eb="3">
      <t>ハマ</t>
    </rPh>
    <rPh sb="4" eb="5">
      <t>オオ</t>
    </rPh>
    <rPh sb="5" eb="6">
      <t>ヒサ</t>
    </rPh>
    <phoneticPr fontId="3"/>
  </si>
  <si>
    <t>小川</t>
    <rPh sb="0" eb="1">
      <t>ショウ</t>
    </rPh>
    <rPh sb="1" eb="2">
      <t>カワ</t>
    </rPh>
    <phoneticPr fontId="3"/>
  </si>
  <si>
    <t>田人</t>
    <rPh sb="0" eb="1">
      <t>タ</t>
    </rPh>
    <rPh sb="1" eb="2">
      <t>ビト</t>
    </rPh>
    <phoneticPr fontId="3"/>
  </si>
  <si>
    <t>遠野</t>
    <rPh sb="0" eb="1">
      <t>トオ</t>
    </rPh>
    <rPh sb="1" eb="2">
      <t>ノ</t>
    </rPh>
    <phoneticPr fontId="3"/>
  </si>
  <si>
    <t>好間</t>
    <rPh sb="0" eb="1">
      <t>コノ</t>
    </rPh>
    <rPh sb="1" eb="2">
      <t>マ</t>
    </rPh>
    <phoneticPr fontId="3"/>
  </si>
  <si>
    <t>三和</t>
    <rPh sb="0" eb="1">
      <t>サン</t>
    </rPh>
    <rPh sb="1" eb="2">
      <t>ワ</t>
    </rPh>
    <phoneticPr fontId="3"/>
  </si>
  <si>
    <t xml:space="preserve">資料　消防本部総務課 </t>
  </si>
  <si>
    <t>　(2)　時間・曜日・覚知方法別出火件数</t>
    <rPh sb="5" eb="7">
      <t>ジカン</t>
    </rPh>
    <rPh sb="8" eb="10">
      <t>ヨウビ</t>
    </rPh>
    <rPh sb="11" eb="12">
      <t>カク</t>
    </rPh>
    <rPh sb="12" eb="13">
      <t>チ</t>
    </rPh>
    <rPh sb="13" eb="15">
      <t>ホウホウ</t>
    </rPh>
    <rPh sb="15" eb="16">
      <t>ベツ</t>
    </rPh>
    <rPh sb="16" eb="18">
      <t>シュッカ</t>
    </rPh>
    <rPh sb="18" eb="20">
      <t>ケンスウ</t>
    </rPh>
    <phoneticPr fontId="13"/>
  </si>
  <si>
    <t>時間別</t>
    <rPh sb="0" eb="1">
      <t>トキ</t>
    </rPh>
    <rPh sb="1" eb="2">
      <t>アイダ</t>
    </rPh>
    <rPh sb="2" eb="3">
      <t>ベツ</t>
    </rPh>
    <phoneticPr fontId="13"/>
  </si>
  <si>
    <t>曜日別</t>
    <rPh sb="0" eb="1">
      <t>ヨウ</t>
    </rPh>
    <rPh sb="1" eb="2">
      <t>ヒ</t>
    </rPh>
    <rPh sb="2" eb="3">
      <t>ベツ</t>
    </rPh>
    <phoneticPr fontId="13"/>
  </si>
  <si>
    <t>覚知方法別</t>
    <rPh sb="0" eb="1">
      <t>カク</t>
    </rPh>
    <rPh sb="1" eb="2">
      <t>チ</t>
    </rPh>
    <rPh sb="2" eb="3">
      <t>カタ</t>
    </rPh>
    <rPh sb="3" eb="4">
      <t>ホウ</t>
    </rPh>
    <rPh sb="4" eb="5">
      <t>ベツ</t>
    </rPh>
    <phoneticPr fontId="13"/>
  </si>
  <si>
    <t>0～2時</t>
    <phoneticPr fontId="53"/>
  </si>
  <si>
    <t>2～4時</t>
    <rPh sb="3" eb="4">
      <t>ジ</t>
    </rPh>
    <phoneticPr fontId="53"/>
  </si>
  <si>
    <t>4～6時</t>
    <rPh sb="3" eb="4">
      <t>ジ</t>
    </rPh>
    <phoneticPr fontId="53"/>
  </si>
  <si>
    <t>6～8時</t>
    <rPh sb="3" eb="4">
      <t>ジ</t>
    </rPh>
    <phoneticPr fontId="53"/>
  </si>
  <si>
    <t>8～10時</t>
    <rPh sb="4" eb="5">
      <t>ジ</t>
    </rPh>
    <phoneticPr fontId="53"/>
  </si>
  <si>
    <t>10～12時</t>
    <rPh sb="5" eb="6">
      <t>ジ</t>
    </rPh>
    <phoneticPr fontId="53"/>
  </si>
  <si>
    <t>12～14時</t>
    <rPh sb="5" eb="6">
      <t>ジ</t>
    </rPh>
    <phoneticPr fontId="53"/>
  </si>
  <si>
    <t>14～16時</t>
    <rPh sb="5" eb="6">
      <t>ジ</t>
    </rPh>
    <phoneticPr fontId="53"/>
  </si>
  <si>
    <t>16～18時</t>
    <rPh sb="5" eb="6">
      <t>ジ</t>
    </rPh>
    <phoneticPr fontId="53"/>
  </si>
  <si>
    <t>18～20時</t>
    <rPh sb="5" eb="6">
      <t>ジ</t>
    </rPh>
    <phoneticPr fontId="53"/>
  </si>
  <si>
    <t>20～22時</t>
    <rPh sb="5" eb="6">
      <t>ジ</t>
    </rPh>
    <phoneticPr fontId="53"/>
  </si>
  <si>
    <t>22～24時</t>
    <rPh sb="5" eb="6">
      <t>ジ</t>
    </rPh>
    <phoneticPr fontId="53"/>
  </si>
  <si>
    <t>不明</t>
    <rPh sb="0" eb="2">
      <t>フメイ</t>
    </rPh>
    <phoneticPr fontId="13"/>
  </si>
  <si>
    <t>日曜日</t>
    <rPh sb="0" eb="3">
      <t>ニチヨウビ</t>
    </rPh>
    <phoneticPr fontId="13"/>
  </si>
  <si>
    <t>月曜日</t>
    <rPh sb="0" eb="3">
      <t>ゲツヨウビ</t>
    </rPh>
    <phoneticPr fontId="13"/>
  </si>
  <si>
    <t>火曜日</t>
    <rPh sb="0" eb="3">
      <t>カヨウビ</t>
    </rPh>
    <phoneticPr fontId="13"/>
  </si>
  <si>
    <t>水曜日</t>
    <rPh sb="0" eb="3">
      <t>スイヨウビ</t>
    </rPh>
    <phoneticPr fontId="13"/>
  </si>
  <si>
    <t>木曜日</t>
    <rPh sb="0" eb="3">
      <t>モクヨウビ</t>
    </rPh>
    <phoneticPr fontId="13"/>
  </si>
  <si>
    <t>金曜日</t>
    <rPh sb="0" eb="3">
      <t>キンヨウビ</t>
    </rPh>
    <phoneticPr fontId="13"/>
  </si>
  <si>
    <t>土曜日</t>
    <rPh sb="0" eb="3">
      <t>ドヨウビ</t>
    </rPh>
    <phoneticPr fontId="13"/>
  </si>
  <si>
    <t>加入電話</t>
    <rPh sb="0" eb="2">
      <t>カニュウ</t>
    </rPh>
    <rPh sb="2" eb="4">
      <t>デンワ</t>
    </rPh>
    <phoneticPr fontId="13"/>
  </si>
  <si>
    <t>警察電話</t>
    <rPh sb="0" eb="2">
      <t>ケイサツ</t>
    </rPh>
    <rPh sb="2" eb="4">
      <t>デンワ</t>
    </rPh>
    <phoneticPr fontId="13"/>
  </si>
  <si>
    <t>駆けつけ
通報</t>
    <rPh sb="0" eb="1">
      <t>カ</t>
    </rPh>
    <rPh sb="5" eb="7">
      <t>ツウホウ</t>
    </rPh>
    <phoneticPr fontId="13"/>
  </si>
  <si>
    <t>事後聞知</t>
    <rPh sb="0" eb="2">
      <t>ジゴ</t>
    </rPh>
    <rPh sb="2" eb="3">
      <t>キ</t>
    </rPh>
    <rPh sb="3" eb="4">
      <t>チ</t>
    </rPh>
    <phoneticPr fontId="13"/>
  </si>
  <si>
    <t>令和４年</t>
    <rPh sb="0" eb="1">
      <t>レイ</t>
    </rPh>
    <rPh sb="1" eb="2">
      <t>ワ</t>
    </rPh>
    <rPh sb="3" eb="4">
      <t>ネン</t>
    </rPh>
    <phoneticPr fontId="13"/>
  </si>
  <si>
    <t>航空機</t>
    <rPh sb="0" eb="3">
      <t>コウクウキ</t>
    </rPh>
    <phoneticPr fontId="13"/>
  </si>
  <si>
    <t xml:space="preserve"> 資料　消防本部総務課 </t>
  </si>
  <si>
    <t>　(3)　原因別火災発生件数</t>
    <rPh sb="5" eb="7">
      <t>ゲンイン</t>
    </rPh>
    <rPh sb="7" eb="8">
      <t>ベツ</t>
    </rPh>
    <rPh sb="8" eb="10">
      <t>カサイ</t>
    </rPh>
    <rPh sb="10" eb="12">
      <t>ハッセイ</t>
    </rPh>
    <rPh sb="12" eb="14">
      <t>ケンスウ</t>
    </rPh>
    <phoneticPr fontId="13"/>
  </si>
  <si>
    <t>(単位　件)</t>
    <phoneticPr fontId="53"/>
  </si>
  <si>
    <t>放火</t>
    <rPh sb="0" eb="2">
      <t>ホウカ</t>
    </rPh>
    <phoneticPr fontId="13"/>
  </si>
  <si>
    <t>放火疑い</t>
    <rPh sb="0" eb="2">
      <t>ホウカ</t>
    </rPh>
    <rPh sb="2" eb="3">
      <t>ウタガ</t>
    </rPh>
    <phoneticPr fontId="13"/>
  </si>
  <si>
    <t>こんろ</t>
    <phoneticPr fontId="13"/>
  </si>
  <si>
    <t>たばこ</t>
    <phoneticPr fontId="13"/>
  </si>
  <si>
    <t>電灯・
電話等の
配線</t>
    <rPh sb="0" eb="2">
      <t>デントウ</t>
    </rPh>
    <rPh sb="4" eb="6">
      <t>デンワ</t>
    </rPh>
    <rPh sb="6" eb="7">
      <t>ナド</t>
    </rPh>
    <rPh sb="9" eb="11">
      <t>ハイセン</t>
    </rPh>
    <phoneticPr fontId="13"/>
  </si>
  <si>
    <t>排気管</t>
    <rPh sb="0" eb="1">
      <t>ハイ</t>
    </rPh>
    <rPh sb="1" eb="2">
      <t>キ</t>
    </rPh>
    <rPh sb="2" eb="3">
      <t>カン</t>
    </rPh>
    <phoneticPr fontId="13"/>
  </si>
  <si>
    <t>ストーブ</t>
    <phoneticPr fontId="13"/>
  </si>
  <si>
    <t>火遊び</t>
    <rPh sb="0" eb="1">
      <t>ヒ</t>
    </rPh>
    <rPh sb="1" eb="2">
      <t>アソ</t>
    </rPh>
    <phoneticPr fontId="13"/>
  </si>
  <si>
    <t>配線器具</t>
    <rPh sb="0" eb="2">
      <t>ハイセン</t>
    </rPh>
    <rPh sb="2" eb="4">
      <t>キグ</t>
    </rPh>
    <phoneticPr fontId="13"/>
  </si>
  <si>
    <t>電気機器</t>
    <rPh sb="0" eb="2">
      <t>デンキ</t>
    </rPh>
    <rPh sb="2" eb="4">
      <t>キキ</t>
    </rPh>
    <phoneticPr fontId="13"/>
  </si>
  <si>
    <t>灯火</t>
    <rPh sb="0" eb="1">
      <t>ヒ</t>
    </rPh>
    <rPh sb="1" eb="2">
      <t>カ</t>
    </rPh>
    <phoneticPr fontId="13"/>
  </si>
  <si>
    <t>炉</t>
    <rPh sb="0" eb="1">
      <t>ロ</t>
    </rPh>
    <phoneticPr fontId="13"/>
  </si>
  <si>
    <t>風呂
かまど</t>
    <rPh sb="0" eb="2">
      <t>フロ</t>
    </rPh>
    <phoneticPr fontId="13"/>
  </si>
  <si>
    <t>たき火</t>
    <rPh sb="2" eb="3">
      <t>ヒ</t>
    </rPh>
    <phoneticPr fontId="13"/>
  </si>
  <si>
    <t>電気装置</t>
    <rPh sb="0" eb="2">
      <t>デンキ</t>
    </rPh>
    <rPh sb="2" eb="4">
      <t>ソウチ</t>
    </rPh>
    <phoneticPr fontId="13"/>
  </si>
  <si>
    <t>火入れ</t>
    <rPh sb="0" eb="1">
      <t>ヒ</t>
    </rPh>
    <rPh sb="1" eb="2">
      <t>イ</t>
    </rPh>
    <phoneticPr fontId="13"/>
  </si>
  <si>
    <t>マッチ・
ライター</t>
    <phoneticPr fontId="13"/>
  </si>
  <si>
    <t>内訳</t>
    <rPh sb="0" eb="2">
      <t>ウチワケ</t>
    </rPh>
    <phoneticPr fontId="13"/>
  </si>
  <si>
    <t>資料　消防本部 総務課</t>
  </si>
  <si>
    <t>　(4)　署別火災発生件数　(令和６年）</t>
    <rPh sb="5" eb="6">
      <t>ショ</t>
    </rPh>
    <rPh sb="6" eb="7">
      <t>ベツ</t>
    </rPh>
    <rPh sb="7" eb="9">
      <t>カサイ</t>
    </rPh>
    <rPh sb="9" eb="11">
      <t>ハッセイ</t>
    </rPh>
    <rPh sb="11" eb="13">
      <t>ケンスウ</t>
    </rPh>
    <rPh sb="15" eb="17">
      <t>レイワ</t>
    </rPh>
    <rPh sb="18" eb="19">
      <t>ネン</t>
    </rPh>
    <phoneticPr fontId="13"/>
  </si>
  <si>
    <t>署別</t>
    <rPh sb="0" eb="1">
      <t>ショ</t>
    </rPh>
    <rPh sb="1" eb="2">
      <t>ベツ</t>
    </rPh>
    <phoneticPr fontId="13"/>
  </si>
  <si>
    <t>火災件数</t>
    <rPh sb="0" eb="1">
      <t>ヒ</t>
    </rPh>
    <rPh sb="1" eb="2">
      <t>ワザワ</t>
    </rPh>
    <rPh sb="2" eb="3">
      <t>ケン</t>
    </rPh>
    <rPh sb="3" eb="4">
      <t>カズ</t>
    </rPh>
    <phoneticPr fontId="13"/>
  </si>
  <si>
    <t>焼損棟数
（棟）</t>
    <rPh sb="0" eb="1">
      <t>ヤキ</t>
    </rPh>
    <rPh sb="1" eb="2">
      <t>ソン</t>
    </rPh>
    <phoneticPr fontId="13"/>
  </si>
  <si>
    <t>焼損面積</t>
    <rPh sb="0" eb="1">
      <t>ヤ</t>
    </rPh>
    <rPh sb="1" eb="2">
      <t>ソン</t>
    </rPh>
    <rPh sb="2" eb="3">
      <t>メン</t>
    </rPh>
    <rPh sb="3" eb="4">
      <t>セキ</t>
    </rPh>
    <phoneticPr fontId="13"/>
  </si>
  <si>
    <t>り災者</t>
    <rPh sb="1" eb="2">
      <t>ワザワ</t>
    </rPh>
    <rPh sb="2" eb="3">
      <t>モノ</t>
    </rPh>
    <phoneticPr fontId="13"/>
  </si>
  <si>
    <t>死傷者</t>
    <rPh sb="0" eb="1">
      <t>シ</t>
    </rPh>
    <rPh sb="1" eb="2">
      <t>キズ</t>
    </rPh>
    <rPh sb="2" eb="3">
      <t>モノ</t>
    </rPh>
    <phoneticPr fontId="13"/>
  </si>
  <si>
    <t>損害額
(千円)</t>
    <rPh sb="0" eb="1">
      <t>ソン</t>
    </rPh>
    <rPh sb="1" eb="2">
      <t>ガイ</t>
    </rPh>
    <rPh sb="2" eb="3">
      <t>ガク</t>
    </rPh>
    <phoneticPr fontId="13"/>
  </si>
  <si>
    <t>車両</t>
    <rPh sb="0" eb="1">
      <t>クルマ</t>
    </rPh>
    <rPh sb="1" eb="2">
      <t>リョウ</t>
    </rPh>
    <phoneticPr fontId="13"/>
  </si>
  <si>
    <t>船舶</t>
    <rPh sb="0" eb="1">
      <t>フネ</t>
    </rPh>
    <rPh sb="1" eb="2">
      <t>オオブネ</t>
    </rPh>
    <phoneticPr fontId="13"/>
  </si>
  <si>
    <t>床面積
(㎡)</t>
    <rPh sb="0" eb="1">
      <t>ユカ</t>
    </rPh>
    <rPh sb="1" eb="3">
      <t>メンセキ</t>
    </rPh>
    <phoneticPr fontId="13"/>
  </si>
  <si>
    <t>表面積(㎡)</t>
    <rPh sb="0" eb="1">
      <t>オモテ</t>
    </rPh>
    <rPh sb="1" eb="3">
      <t>メンセキ</t>
    </rPh>
    <phoneticPr fontId="13"/>
  </si>
  <si>
    <t>林野
(a)</t>
    <rPh sb="0" eb="1">
      <t>ハヤシ</t>
    </rPh>
    <rPh sb="1" eb="2">
      <t>ヤ</t>
    </rPh>
    <phoneticPr fontId="13"/>
  </si>
  <si>
    <t>世帯</t>
    <rPh sb="0" eb="1">
      <t>ヨ</t>
    </rPh>
    <rPh sb="1" eb="2">
      <t>オビ</t>
    </rPh>
    <phoneticPr fontId="13"/>
  </si>
  <si>
    <t>人員
（人）</t>
    <rPh sb="0" eb="1">
      <t>ヒト</t>
    </rPh>
    <rPh sb="1" eb="2">
      <t>イン</t>
    </rPh>
    <rPh sb="4" eb="5">
      <t>ヒト</t>
    </rPh>
    <phoneticPr fontId="13"/>
  </si>
  <si>
    <t>死者</t>
    <rPh sb="0" eb="1">
      <t>シ</t>
    </rPh>
    <rPh sb="1" eb="2">
      <t>モノ</t>
    </rPh>
    <phoneticPr fontId="13"/>
  </si>
  <si>
    <t>負傷者
（人）</t>
    <rPh sb="0" eb="1">
      <t>フ</t>
    </rPh>
    <rPh sb="1" eb="2">
      <t>キズ</t>
    </rPh>
    <rPh sb="2" eb="3">
      <t>シャ</t>
    </rPh>
    <rPh sb="5" eb="6">
      <t>ヒト</t>
    </rPh>
    <phoneticPr fontId="13"/>
  </si>
  <si>
    <t>いわき市全体</t>
    <rPh sb="3" eb="4">
      <t>シ</t>
    </rPh>
    <rPh sb="4" eb="6">
      <t>ゼンタイ</t>
    </rPh>
    <phoneticPr fontId="13"/>
  </si>
  <si>
    <t>平消防署管内</t>
    <rPh sb="0" eb="1">
      <t>タイラ</t>
    </rPh>
    <rPh sb="1" eb="3">
      <t>ショウボウ</t>
    </rPh>
    <rPh sb="3" eb="4">
      <t>ショ</t>
    </rPh>
    <rPh sb="4" eb="6">
      <t>カンナイ</t>
    </rPh>
    <phoneticPr fontId="13"/>
  </si>
  <si>
    <t>小名浜消防署管内</t>
    <rPh sb="0" eb="2">
      <t>オナ</t>
    </rPh>
    <rPh sb="2" eb="3">
      <t>ハマ</t>
    </rPh>
    <rPh sb="3" eb="5">
      <t>ショウボウ</t>
    </rPh>
    <rPh sb="5" eb="6">
      <t>ショ</t>
    </rPh>
    <rPh sb="6" eb="8">
      <t>カンナイ</t>
    </rPh>
    <phoneticPr fontId="13"/>
  </si>
  <si>
    <t>勿来消防署管内</t>
    <rPh sb="0" eb="2">
      <t>ナコソ</t>
    </rPh>
    <rPh sb="2" eb="4">
      <t>ショウボウ</t>
    </rPh>
    <rPh sb="4" eb="5">
      <t>ショ</t>
    </rPh>
    <rPh sb="5" eb="7">
      <t>カンナイ</t>
    </rPh>
    <phoneticPr fontId="13"/>
  </si>
  <si>
    <t>常磐消防署管内</t>
    <rPh sb="0" eb="2">
      <t>ジョウバン</t>
    </rPh>
    <rPh sb="2" eb="4">
      <t>ショウボウ</t>
    </rPh>
    <rPh sb="4" eb="5">
      <t>ショ</t>
    </rPh>
    <rPh sb="5" eb="7">
      <t>カンナイ</t>
    </rPh>
    <phoneticPr fontId="13"/>
  </si>
  <si>
    <t>内郷消防署管内</t>
    <rPh sb="0" eb="2">
      <t>ウチゴウ</t>
    </rPh>
    <rPh sb="2" eb="4">
      <t>ショウボウ</t>
    </rPh>
    <rPh sb="4" eb="5">
      <t>ショ</t>
    </rPh>
    <rPh sb="5" eb="7">
      <t>カンナイ</t>
    </rPh>
    <phoneticPr fontId="13"/>
  </si>
  <si>
    <t>175　救急隊出動件数</t>
    <rPh sb="4" eb="7">
      <t>キュウキュウタイ</t>
    </rPh>
    <rPh sb="7" eb="9">
      <t>シュツドウ</t>
    </rPh>
    <rPh sb="9" eb="11">
      <t>ケンスウ</t>
    </rPh>
    <phoneticPr fontId="13"/>
  </si>
  <si>
    <t>(単位　件)</t>
    <rPh sb="1" eb="3">
      <t>タンイ</t>
    </rPh>
    <rPh sb="4" eb="5">
      <t>ケン</t>
    </rPh>
    <phoneticPr fontId="13"/>
  </si>
  <si>
    <t>火災</t>
    <rPh sb="0" eb="1">
      <t>ヒ</t>
    </rPh>
    <rPh sb="1" eb="2">
      <t>ワザワ</t>
    </rPh>
    <phoneticPr fontId="13"/>
  </si>
  <si>
    <t>水難</t>
    <rPh sb="0" eb="1">
      <t>ミズ</t>
    </rPh>
    <rPh sb="1" eb="2">
      <t>ナン</t>
    </rPh>
    <phoneticPr fontId="13"/>
  </si>
  <si>
    <t>交通事故</t>
    <rPh sb="0" eb="2">
      <t>コウツウ</t>
    </rPh>
    <rPh sb="2" eb="4">
      <t>ジコ</t>
    </rPh>
    <phoneticPr fontId="13"/>
  </si>
  <si>
    <t>労災事故</t>
    <rPh sb="0" eb="2">
      <t>ロウサイ</t>
    </rPh>
    <rPh sb="2" eb="4">
      <t>ジコ</t>
    </rPh>
    <phoneticPr fontId="13"/>
  </si>
  <si>
    <t>一般負傷</t>
    <rPh sb="0" eb="2">
      <t>イッパン</t>
    </rPh>
    <rPh sb="2" eb="4">
      <t>フショウ</t>
    </rPh>
    <phoneticPr fontId="13"/>
  </si>
  <si>
    <t>急病</t>
    <rPh sb="0" eb="1">
      <t>キュウ</t>
    </rPh>
    <rPh sb="1" eb="2">
      <t>ヤマイ</t>
    </rPh>
    <phoneticPr fontId="13"/>
  </si>
  <si>
    <t>加害</t>
    <rPh sb="0" eb="1">
      <t>カ</t>
    </rPh>
    <rPh sb="1" eb="2">
      <t>ガイ</t>
    </rPh>
    <phoneticPr fontId="13"/>
  </si>
  <si>
    <t>自損行為</t>
    <rPh sb="0" eb="2">
      <t>ジソン</t>
    </rPh>
    <rPh sb="2" eb="4">
      <t>コウイ</t>
    </rPh>
    <phoneticPr fontId="13"/>
  </si>
  <si>
    <t>運動競技</t>
    <rPh sb="0" eb="2">
      <t>ウンドウ</t>
    </rPh>
    <rPh sb="2" eb="4">
      <t>キョウギ</t>
    </rPh>
    <phoneticPr fontId="13"/>
  </si>
  <si>
    <t>自然災害</t>
    <rPh sb="0" eb="2">
      <t>シゼン</t>
    </rPh>
    <rPh sb="2" eb="4">
      <t>サイガイ</t>
    </rPh>
    <phoneticPr fontId="13"/>
  </si>
  <si>
    <t>資料　消防本部 総務課</t>
    <rPh sb="0" eb="2">
      <t>シリョウ</t>
    </rPh>
    <rPh sb="3" eb="5">
      <t>ショウボウ</t>
    </rPh>
    <rPh sb="5" eb="7">
      <t>ホンブ</t>
    </rPh>
    <rPh sb="8" eb="10">
      <t>ソウム</t>
    </rPh>
    <rPh sb="10" eb="11">
      <t>カ</t>
    </rPh>
    <phoneticPr fontId="13"/>
  </si>
  <si>
    <t>176 交通事故の状況</t>
    <rPh sb="4" eb="6">
      <t>コウツウ</t>
    </rPh>
    <rPh sb="6" eb="8">
      <t>ジコ</t>
    </rPh>
    <rPh sb="9" eb="11">
      <t>ジョウキョウ</t>
    </rPh>
    <phoneticPr fontId="13"/>
  </si>
  <si>
    <t>　(1)　交通事故発生件数</t>
    <rPh sb="5" eb="7">
      <t>コウツウ</t>
    </rPh>
    <rPh sb="7" eb="9">
      <t>ジコ</t>
    </rPh>
    <rPh sb="9" eb="11">
      <t>ハッセイ</t>
    </rPh>
    <rPh sb="11" eb="13">
      <t>ケンスウ</t>
    </rPh>
    <phoneticPr fontId="13"/>
  </si>
  <si>
    <t>年・管内</t>
    <rPh sb="0" eb="1">
      <t>ネン</t>
    </rPh>
    <rPh sb="2" eb="3">
      <t>カン</t>
    </rPh>
    <rPh sb="3" eb="4">
      <t>ウチ</t>
    </rPh>
    <phoneticPr fontId="13"/>
  </si>
  <si>
    <t>発生件数</t>
    <rPh sb="0" eb="1">
      <t>ハツ</t>
    </rPh>
    <rPh sb="1" eb="2">
      <t>ショウ</t>
    </rPh>
    <rPh sb="2" eb="3">
      <t>ケン</t>
    </rPh>
    <rPh sb="3" eb="4">
      <t>カズ</t>
    </rPh>
    <phoneticPr fontId="13"/>
  </si>
  <si>
    <t>物的損害件数</t>
    <rPh sb="0" eb="2">
      <t>ブッテキ</t>
    </rPh>
    <rPh sb="2" eb="4">
      <t>ソンガイ</t>
    </rPh>
    <phoneticPr fontId="13"/>
  </si>
  <si>
    <t>傷者</t>
    <rPh sb="0" eb="1">
      <t>キズ</t>
    </rPh>
    <rPh sb="1" eb="2">
      <t>モノ</t>
    </rPh>
    <phoneticPr fontId="13"/>
  </si>
  <si>
    <t>中央署管内</t>
    <rPh sb="0" eb="2">
      <t>チュウオウ</t>
    </rPh>
    <rPh sb="2" eb="3">
      <t>ショ</t>
    </rPh>
    <rPh sb="3" eb="5">
      <t>カンナイ</t>
    </rPh>
    <phoneticPr fontId="13"/>
  </si>
  <si>
    <t>東署管内</t>
    <rPh sb="0" eb="1">
      <t>ヒガシ</t>
    </rPh>
    <rPh sb="1" eb="2">
      <t>ショ</t>
    </rPh>
    <rPh sb="2" eb="4">
      <t>カンナイ</t>
    </rPh>
    <phoneticPr fontId="13"/>
  </si>
  <si>
    <t>南署管内</t>
    <rPh sb="0" eb="1">
      <t>ミナミ</t>
    </rPh>
    <rPh sb="1" eb="2">
      <t>ショ</t>
    </rPh>
    <rPh sb="2" eb="4">
      <t>カンナイ</t>
    </rPh>
    <phoneticPr fontId="13"/>
  </si>
  <si>
    <t>資料　いわき中央・東・南警察署</t>
    <phoneticPr fontId="53"/>
  </si>
  <si>
    <t>　(2)　月別・地区別交通事故発生件数</t>
    <rPh sb="5" eb="6">
      <t>ツキ</t>
    </rPh>
    <rPh sb="6" eb="7">
      <t>ベツ</t>
    </rPh>
    <rPh sb="8" eb="10">
      <t>チク</t>
    </rPh>
    <rPh sb="10" eb="11">
      <t>ベツ</t>
    </rPh>
    <rPh sb="11" eb="13">
      <t>コウツウ</t>
    </rPh>
    <rPh sb="13" eb="15">
      <t>ジコ</t>
    </rPh>
    <rPh sb="15" eb="17">
      <t>ハッセイ</t>
    </rPh>
    <rPh sb="17" eb="19">
      <t>ケンスウ</t>
    </rPh>
    <phoneticPr fontId="13"/>
  </si>
  <si>
    <t>久之浜・大久</t>
    <rPh sb="4" eb="5">
      <t>オオ</t>
    </rPh>
    <rPh sb="5" eb="6">
      <t>ヒサ</t>
    </rPh>
    <phoneticPr fontId="13"/>
  </si>
  <si>
    <t>死者数</t>
    <rPh sb="0" eb="1">
      <t>シ</t>
    </rPh>
    <rPh sb="1" eb="2">
      <t>モノ</t>
    </rPh>
    <rPh sb="2" eb="3">
      <t>スウ</t>
    </rPh>
    <phoneticPr fontId="13"/>
  </si>
  <si>
    <t>傷者数</t>
    <rPh sb="0" eb="1">
      <t>キズ</t>
    </rPh>
    <rPh sb="1" eb="2">
      <t>モノ</t>
    </rPh>
    <rPh sb="2" eb="3">
      <t>スウ</t>
    </rPh>
    <phoneticPr fontId="13"/>
  </si>
  <si>
    <t>中央</t>
    <rPh sb="0" eb="1">
      <t>ナカ</t>
    </rPh>
    <rPh sb="1" eb="2">
      <t>ヒサシ</t>
    </rPh>
    <phoneticPr fontId="13"/>
  </si>
  <si>
    <t>東</t>
    <rPh sb="0" eb="1">
      <t>ヒガシ</t>
    </rPh>
    <phoneticPr fontId="13"/>
  </si>
  <si>
    <t>南</t>
    <rPh sb="0" eb="1">
      <t>ミナミ</t>
    </rPh>
    <phoneticPr fontId="13"/>
  </si>
  <si>
    <t>令和６年計</t>
    <rPh sb="0" eb="2">
      <t>レイワ</t>
    </rPh>
    <rPh sb="3" eb="4">
      <t>ネン</t>
    </rPh>
    <rPh sb="4" eb="5">
      <t>ケイ</t>
    </rPh>
    <phoneticPr fontId="13"/>
  </si>
  <si>
    <t>１月</t>
    <rPh sb="1" eb="2">
      <t>ガツ</t>
    </rPh>
    <phoneticPr fontId="13"/>
  </si>
  <si>
    <t>２月</t>
  </si>
  <si>
    <t>３月</t>
  </si>
  <si>
    <t>４月</t>
  </si>
  <si>
    <t>５月</t>
  </si>
  <si>
    <t>６月</t>
  </si>
  <si>
    <t>７月</t>
  </si>
  <si>
    <t>８月</t>
  </si>
  <si>
    <t>９月</t>
  </si>
  <si>
    <t>(注)　「中央」、「東」、「南」は、いわき中央・東・南警察署各管内を指す。</t>
    <rPh sb="1" eb="2">
      <t>チュウ</t>
    </rPh>
    <rPh sb="5" eb="7">
      <t>チュウオウ</t>
    </rPh>
    <rPh sb="10" eb="11">
      <t>ヒガシ</t>
    </rPh>
    <rPh sb="14" eb="15">
      <t>ミナミ</t>
    </rPh>
    <rPh sb="21" eb="23">
      <t>チュウオウ</t>
    </rPh>
    <rPh sb="24" eb="25">
      <t>ヒガシ</t>
    </rPh>
    <rPh sb="26" eb="27">
      <t>ミナミ</t>
    </rPh>
    <rPh sb="27" eb="30">
      <t>ケイサツショ</t>
    </rPh>
    <rPh sb="30" eb="31">
      <t>カク</t>
    </rPh>
    <rPh sb="31" eb="33">
      <t>カンナイ</t>
    </rPh>
    <rPh sb="34" eb="35">
      <t>サ</t>
    </rPh>
    <phoneticPr fontId="13"/>
  </si>
  <si>
    <t>資料　生活安全課</t>
    <phoneticPr fontId="53"/>
  </si>
  <si>
    <t>　(3)　時間別発生件数</t>
    <rPh sb="5" eb="7">
      <t>ジカン</t>
    </rPh>
    <rPh sb="7" eb="8">
      <t>ベツ</t>
    </rPh>
    <rPh sb="8" eb="10">
      <t>ハッセイ</t>
    </rPh>
    <rPh sb="10" eb="12">
      <t>ケンスウ</t>
    </rPh>
    <phoneticPr fontId="13"/>
  </si>
  <si>
    <t>時間</t>
    <rPh sb="0" eb="1">
      <t>トキ</t>
    </rPh>
    <rPh sb="1" eb="2">
      <t>アイダ</t>
    </rPh>
    <phoneticPr fontId="13"/>
  </si>
  <si>
    <t>0～2時</t>
    <rPh sb="3" eb="4">
      <t>ジ</t>
    </rPh>
    <phoneticPr fontId="53"/>
  </si>
  <si>
    <t>資料　生活安全課</t>
    <rPh sb="0" eb="2">
      <t>シリョウ</t>
    </rPh>
    <rPh sb="3" eb="5">
      <t>セイカツ</t>
    </rPh>
    <rPh sb="5" eb="7">
      <t>アンゼン</t>
    </rPh>
    <rPh sb="7" eb="8">
      <t>カ</t>
    </rPh>
    <phoneticPr fontId="21"/>
  </si>
  <si>
    <t>　(4)　類型別発生件数</t>
    <rPh sb="5" eb="6">
      <t>ルイ</t>
    </rPh>
    <rPh sb="6" eb="7">
      <t>ガタ</t>
    </rPh>
    <rPh sb="7" eb="8">
      <t>ベツ</t>
    </rPh>
    <rPh sb="8" eb="10">
      <t>ハッセイ</t>
    </rPh>
    <rPh sb="10" eb="12">
      <t>ケンスウ</t>
    </rPh>
    <phoneticPr fontId="13"/>
  </si>
  <si>
    <t>（単位　件）</t>
  </si>
  <si>
    <t>類型</t>
    <rPh sb="0" eb="2">
      <t>ルイケイ</t>
    </rPh>
    <phoneticPr fontId="53"/>
  </si>
  <si>
    <t>人対車</t>
    <rPh sb="0" eb="1">
      <t>ヒト</t>
    </rPh>
    <rPh sb="1" eb="2">
      <t>タイ</t>
    </rPh>
    <rPh sb="2" eb="3">
      <t>クルマ</t>
    </rPh>
    <phoneticPr fontId="13"/>
  </si>
  <si>
    <t>車対車</t>
  </si>
  <si>
    <t>車両単独</t>
  </si>
  <si>
    <t>対面通行中</t>
    <rPh sb="2" eb="5">
      <t>ツウコウチュウ</t>
    </rPh>
    <phoneticPr fontId="13"/>
  </si>
  <si>
    <t>背面通行中</t>
    <rPh sb="2" eb="5">
      <t>ツウコウチュウ</t>
    </rPh>
    <phoneticPr fontId="13"/>
  </si>
  <si>
    <t>横断歩道横断中</t>
    <rPh sb="4" eb="7">
      <t>オウダンチュウ</t>
    </rPh>
    <phoneticPr fontId="13"/>
  </si>
  <si>
    <t>その他の横断中</t>
    <rPh sb="2" eb="3">
      <t>タ</t>
    </rPh>
    <rPh sb="4" eb="7">
      <t>オウダンチュウ</t>
    </rPh>
    <phoneticPr fontId="13"/>
  </si>
  <si>
    <t>路上作業中</t>
    <rPh sb="2" eb="5">
      <t>サギョウチュウ</t>
    </rPh>
    <phoneticPr fontId="13"/>
  </si>
  <si>
    <t>正面衝突</t>
    <rPh sb="0" eb="2">
      <t>ショウメン</t>
    </rPh>
    <rPh sb="2" eb="4">
      <t>ショウトツ</t>
    </rPh>
    <phoneticPr fontId="13"/>
  </si>
  <si>
    <t>追突</t>
    <rPh sb="0" eb="2">
      <t>ツイトツ</t>
    </rPh>
    <phoneticPr fontId="13"/>
  </si>
  <si>
    <t>出会頭衝突</t>
    <rPh sb="3" eb="5">
      <t>ショウトツ</t>
    </rPh>
    <phoneticPr fontId="13"/>
  </si>
  <si>
    <t>その他の衝突</t>
    <rPh sb="4" eb="6">
      <t>ショウトツ</t>
    </rPh>
    <phoneticPr fontId="13"/>
  </si>
  <si>
    <t>すれ違い時</t>
    <rPh sb="2" eb="3">
      <t>チガ</t>
    </rPh>
    <rPh sb="4" eb="5">
      <t>ドキ</t>
    </rPh>
    <phoneticPr fontId="13"/>
  </si>
  <si>
    <t>工作物衝突</t>
    <rPh sb="3" eb="5">
      <t>ショウトツ</t>
    </rPh>
    <phoneticPr fontId="13"/>
  </si>
  <si>
    <t>逸脱</t>
    <rPh sb="0" eb="2">
      <t>イツダツ</t>
    </rPh>
    <phoneticPr fontId="13"/>
  </si>
  <si>
    <t>転倒</t>
    <rPh sb="0" eb="2">
      <t>テントウ</t>
    </rPh>
    <phoneticPr fontId="13"/>
  </si>
  <si>
    <t>踏切</t>
    <rPh sb="0" eb="2">
      <t>フミキリ</t>
    </rPh>
    <phoneticPr fontId="13"/>
  </si>
  <si>
    <t>　(5)　法令違反別発生件数</t>
    <rPh sb="5" eb="7">
      <t>ホウレイ</t>
    </rPh>
    <rPh sb="7" eb="9">
      <t>イハン</t>
    </rPh>
    <rPh sb="9" eb="10">
      <t>ベツ</t>
    </rPh>
    <rPh sb="10" eb="12">
      <t>ハッセイ</t>
    </rPh>
    <rPh sb="12" eb="14">
      <t>ケンスウ</t>
    </rPh>
    <phoneticPr fontId="13"/>
  </si>
  <si>
    <t>違反別</t>
    <rPh sb="0" eb="3">
      <t>イハンベツ</t>
    </rPh>
    <phoneticPr fontId="53"/>
  </si>
  <si>
    <t>車両等</t>
    <rPh sb="0" eb="1">
      <t>クルマ</t>
    </rPh>
    <phoneticPr fontId="13"/>
  </si>
  <si>
    <t>歩行者等</t>
    <rPh sb="0" eb="1">
      <t>ホ</t>
    </rPh>
    <rPh sb="1" eb="2">
      <t>ギョウ</t>
    </rPh>
    <rPh sb="2" eb="3">
      <t>モノ</t>
    </rPh>
    <rPh sb="3" eb="4">
      <t>トウ</t>
    </rPh>
    <phoneticPr fontId="13"/>
  </si>
  <si>
    <t>信号無視</t>
    <rPh sb="0" eb="2">
      <t>シンゴウ</t>
    </rPh>
    <rPh sb="2" eb="4">
      <t>ムシ</t>
    </rPh>
    <phoneticPr fontId="13"/>
  </si>
  <si>
    <t>通行区分
・追越し</t>
    <rPh sb="0" eb="2">
      <t>ツウコウ</t>
    </rPh>
    <rPh sb="2" eb="4">
      <t>クブン</t>
    </rPh>
    <rPh sb="6" eb="8">
      <t>オイコ</t>
    </rPh>
    <phoneticPr fontId="13"/>
  </si>
  <si>
    <t>横断等
禁止</t>
    <rPh sb="0" eb="2">
      <t>オウダン</t>
    </rPh>
    <rPh sb="2" eb="3">
      <t>ナド</t>
    </rPh>
    <phoneticPr fontId="13"/>
  </si>
  <si>
    <t>車間距離
不保持</t>
    <rPh sb="0" eb="2">
      <t>シャカン</t>
    </rPh>
    <rPh sb="2" eb="4">
      <t>キョリ</t>
    </rPh>
    <phoneticPr fontId="13"/>
  </si>
  <si>
    <t>右左折
違反</t>
    <rPh sb="0" eb="1">
      <t>ミギ</t>
    </rPh>
    <rPh sb="1" eb="2">
      <t>ヒダリ</t>
    </rPh>
    <rPh sb="2" eb="3">
      <t>オ</t>
    </rPh>
    <phoneticPr fontId="13"/>
  </si>
  <si>
    <t>優先通行
妨害等</t>
    <rPh sb="5" eb="7">
      <t>ボウガイ</t>
    </rPh>
    <rPh sb="7" eb="8">
      <t>ナド</t>
    </rPh>
    <phoneticPr fontId="13"/>
  </si>
  <si>
    <t>歩行
妨害等</t>
    <rPh sb="0" eb="2">
      <t>ホコウ</t>
    </rPh>
    <rPh sb="3" eb="5">
      <t>ボウガイ</t>
    </rPh>
    <rPh sb="5" eb="6">
      <t>トウ</t>
    </rPh>
    <phoneticPr fontId="13"/>
  </si>
  <si>
    <t>徐行違反</t>
    <rPh sb="0" eb="2">
      <t>ジョコウ</t>
    </rPh>
    <rPh sb="2" eb="4">
      <t>イハン</t>
    </rPh>
    <phoneticPr fontId="13"/>
  </si>
  <si>
    <t>一時
不停止</t>
    <rPh sb="0" eb="2">
      <t>イチジ</t>
    </rPh>
    <rPh sb="3" eb="4">
      <t>フ</t>
    </rPh>
    <rPh sb="4" eb="6">
      <t>テイシ</t>
    </rPh>
    <phoneticPr fontId="13"/>
  </si>
  <si>
    <t>酒酔い</t>
    <rPh sb="0" eb="1">
      <t>サケ</t>
    </rPh>
    <rPh sb="1" eb="2">
      <t>ヨ</t>
    </rPh>
    <phoneticPr fontId="13"/>
  </si>
  <si>
    <t>過労</t>
    <rPh sb="0" eb="2">
      <t>カロウ</t>
    </rPh>
    <phoneticPr fontId="13"/>
  </si>
  <si>
    <t>最高速度</t>
    <rPh sb="0" eb="2">
      <t>サイコウ</t>
    </rPh>
    <rPh sb="2" eb="4">
      <t>ソクド</t>
    </rPh>
    <phoneticPr fontId="13"/>
  </si>
  <si>
    <t>進路変更</t>
    <rPh sb="0" eb="2">
      <t>シンロ</t>
    </rPh>
    <rPh sb="2" eb="4">
      <t>ヘンコウ</t>
    </rPh>
    <phoneticPr fontId="13"/>
  </si>
  <si>
    <t>交差点安全
進行違反</t>
    <rPh sb="6" eb="8">
      <t>シンコウ</t>
    </rPh>
    <rPh sb="8" eb="10">
      <t>イハン</t>
    </rPh>
    <phoneticPr fontId="13"/>
  </si>
  <si>
    <t>ハンドル
操作不適</t>
    <rPh sb="5" eb="7">
      <t>ソウサ</t>
    </rPh>
    <rPh sb="7" eb="9">
      <t>フテキ</t>
    </rPh>
    <phoneticPr fontId="13"/>
  </si>
  <si>
    <t>ブレーキ
操作不適</t>
    <phoneticPr fontId="13"/>
  </si>
  <si>
    <t>前方
不注意</t>
    <phoneticPr fontId="13"/>
  </si>
  <si>
    <t>安全速度</t>
    <rPh sb="0" eb="2">
      <t>アンゼン</t>
    </rPh>
    <rPh sb="2" eb="4">
      <t>ソクド</t>
    </rPh>
    <phoneticPr fontId="13"/>
  </si>
  <si>
    <t>動静
不注視</t>
    <rPh sb="0" eb="2">
      <t>ドウセイ</t>
    </rPh>
    <phoneticPr fontId="13"/>
  </si>
  <si>
    <t>安全
不確認</t>
    <rPh sb="3" eb="4">
      <t>フ</t>
    </rPh>
    <rPh sb="4" eb="6">
      <t>カクニン</t>
    </rPh>
    <phoneticPr fontId="13"/>
  </si>
  <si>
    <t>その他安全
運転義務</t>
    <rPh sb="6" eb="8">
      <t>ウンテン</t>
    </rPh>
    <rPh sb="8" eb="10">
      <t>ギム</t>
    </rPh>
    <phoneticPr fontId="13"/>
  </si>
  <si>
    <t>横断等</t>
    <rPh sb="0" eb="2">
      <t>オウダン</t>
    </rPh>
    <rPh sb="2" eb="3">
      <t>トウ</t>
    </rPh>
    <phoneticPr fontId="13"/>
  </si>
  <si>
    <t>めいてい
はいかい</t>
    <phoneticPr fontId="13"/>
  </si>
  <si>
    <t>路上遊戯</t>
    <rPh sb="0" eb="2">
      <t>ロジョウ</t>
    </rPh>
    <rPh sb="2" eb="4">
      <t>ユウギ</t>
    </rPh>
    <phoneticPr fontId="13"/>
  </si>
  <si>
    <t>飛び出し</t>
    <rPh sb="0" eb="1">
      <t>ト</t>
    </rPh>
    <rPh sb="2" eb="3">
      <t>ダ</t>
    </rPh>
    <phoneticPr fontId="13"/>
  </si>
  <si>
    <t>資料　生活安全課</t>
    <rPh sb="0" eb="2">
      <t>シリョウ</t>
    </rPh>
    <rPh sb="3" eb="5">
      <t>セイカツ</t>
    </rPh>
    <rPh sb="5" eb="7">
      <t>アンゼン</t>
    </rPh>
    <rPh sb="7" eb="8">
      <t>カ</t>
    </rPh>
    <phoneticPr fontId="13"/>
  </si>
  <si>
    <t>177　市民交通災害共済加入・給付状況</t>
    <rPh sb="4" eb="6">
      <t>シミン</t>
    </rPh>
    <rPh sb="6" eb="8">
      <t>コウツウ</t>
    </rPh>
    <rPh sb="8" eb="10">
      <t>サイガイ</t>
    </rPh>
    <rPh sb="10" eb="12">
      <t>キョウサイ</t>
    </rPh>
    <rPh sb="12" eb="14">
      <t>カニュウ</t>
    </rPh>
    <rPh sb="15" eb="17">
      <t>キュウフ</t>
    </rPh>
    <rPh sb="17" eb="19">
      <t>ジョウキョウ</t>
    </rPh>
    <phoneticPr fontId="13"/>
  </si>
  <si>
    <t>　(1)　加入状況</t>
    <rPh sb="5" eb="6">
      <t>カ</t>
    </rPh>
    <rPh sb="6" eb="7">
      <t>イ</t>
    </rPh>
    <rPh sb="7" eb="8">
      <t>ジョウ</t>
    </rPh>
    <rPh sb="8" eb="9">
      <t>イワン</t>
    </rPh>
    <phoneticPr fontId="13"/>
  </si>
  <si>
    <t>加入者数</t>
    <rPh sb="0" eb="1">
      <t>カ</t>
    </rPh>
    <rPh sb="1" eb="2">
      <t>イ</t>
    </rPh>
    <phoneticPr fontId="13"/>
  </si>
  <si>
    <t>小名浜</t>
    <rPh sb="0" eb="1">
      <t>コ</t>
    </rPh>
    <rPh sb="1" eb="2">
      <t>メイ</t>
    </rPh>
    <rPh sb="2" eb="3">
      <t>ハマ</t>
    </rPh>
    <phoneticPr fontId="13"/>
  </si>
  <si>
    <t>久之浜・大久</t>
    <rPh sb="0" eb="3">
      <t>ヒサノハマ</t>
    </rPh>
    <rPh sb="4" eb="5">
      <t>オオ</t>
    </rPh>
    <rPh sb="5" eb="6">
      <t>ヒサ</t>
    </rPh>
    <phoneticPr fontId="13"/>
  </si>
  <si>
    <t>令和７年１月</t>
    <rPh sb="0" eb="2">
      <t>レイワ</t>
    </rPh>
    <rPh sb="3" eb="4">
      <t>ネン</t>
    </rPh>
    <rPh sb="5" eb="6">
      <t>ガツ</t>
    </rPh>
    <phoneticPr fontId="3"/>
  </si>
  <si>
    <t>　(2)　給付状況</t>
    <rPh sb="5" eb="6">
      <t>キュウ</t>
    </rPh>
    <rPh sb="6" eb="7">
      <t>ヅケ</t>
    </rPh>
    <rPh sb="7" eb="8">
      <t>ジョウ</t>
    </rPh>
    <rPh sb="8" eb="9">
      <t>イワン</t>
    </rPh>
    <phoneticPr fontId="13"/>
  </si>
  <si>
    <t>(単位　件、千円)</t>
    <phoneticPr fontId="53"/>
  </si>
  <si>
    <t>給付件数</t>
    <rPh sb="0" eb="1">
      <t>キュウ</t>
    </rPh>
    <rPh sb="1" eb="2">
      <t>ヅケ</t>
    </rPh>
    <phoneticPr fontId="13"/>
  </si>
  <si>
    <t>給付総額</t>
    <rPh sb="0" eb="2">
      <t>キュウフ</t>
    </rPh>
    <rPh sb="2" eb="4">
      <t>ソウガク</t>
    </rPh>
    <phoneticPr fontId="13"/>
  </si>
  <si>
    <t>1等級</t>
    <rPh sb="1" eb="2">
      <t>トウ</t>
    </rPh>
    <rPh sb="2" eb="3">
      <t>キュウ</t>
    </rPh>
    <phoneticPr fontId="13"/>
  </si>
  <si>
    <t>2等級</t>
    <rPh sb="1" eb="2">
      <t>トウ</t>
    </rPh>
    <rPh sb="2" eb="3">
      <t>キュウ</t>
    </rPh>
    <phoneticPr fontId="13"/>
  </si>
  <si>
    <t>3等級</t>
    <rPh sb="1" eb="2">
      <t>トウ</t>
    </rPh>
    <rPh sb="2" eb="3">
      <t>キュウ</t>
    </rPh>
    <phoneticPr fontId="13"/>
  </si>
  <si>
    <t>4等級</t>
    <rPh sb="1" eb="2">
      <t>トウ</t>
    </rPh>
    <rPh sb="2" eb="3">
      <t>キュウ</t>
    </rPh>
    <phoneticPr fontId="13"/>
  </si>
  <si>
    <t>5等級</t>
    <rPh sb="1" eb="2">
      <t>トウ</t>
    </rPh>
    <rPh sb="2" eb="3">
      <t>キュウ</t>
    </rPh>
    <phoneticPr fontId="13"/>
  </si>
  <si>
    <t>6等級</t>
    <rPh sb="1" eb="2">
      <t>トウ</t>
    </rPh>
    <rPh sb="2" eb="3">
      <t>キュウ</t>
    </rPh>
    <phoneticPr fontId="13"/>
  </si>
  <si>
    <t>7等級</t>
    <rPh sb="1" eb="2">
      <t>トウ</t>
    </rPh>
    <rPh sb="2" eb="3">
      <t>キュウ</t>
    </rPh>
    <phoneticPr fontId="13"/>
  </si>
  <si>
    <t>8等級</t>
    <rPh sb="1" eb="2">
      <t>トウ</t>
    </rPh>
    <rPh sb="2" eb="3">
      <t>キュウ</t>
    </rPh>
    <phoneticPr fontId="13"/>
  </si>
  <si>
    <t>9等級</t>
    <rPh sb="1" eb="2">
      <t>トウ</t>
    </rPh>
    <rPh sb="2" eb="3">
      <t>キュウ</t>
    </rPh>
    <phoneticPr fontId="13"/>
  </si>
  <si>
    <t>10等級</t>
    <rPh sb="2" eb="3">
      <t>トウ</t>
    </rPh>
    <rPh sb="3" eb="4">
      <t>キュウ</t>
    </rPh>
    <phoneticPr fontId="13"/>
  </si>
  <si>
    <t>重度障害</t>
    <rPh sb="0" eb="2">
      <t>ジュウド</t>
    </rPh>
    <rPh sb="2" eb="4">
      <t>ショウガイ</t>
    </rPh>
    <phoneticPr fontId="13"/>
  </si>
  <si>
    <t>等級変更</t>
    <rPh sb="0" eb="2">
      <t>トウキュウ</t>
    </rPh>
    <rPh sb="2" eb="4">
      <t>ヘンコウ</t>
    </rPh>
    <phoneticPr fontId="13"/>
  </si>
  <si>
    <t>178　刑法犯認知・検挙件数</t>
    <rPh sb="4" eb="6">
      <t>ケイホウ</t>
    </rPh>
    <rPh sb="6" eb="7">
      <t>ハン</t>
    </rPh>
    <rPh sb="7" eb="9">
      <t>ニンチ</t>
    </rPh>
    <rPh sb="10" eb="12">
      <t>ケンキョ</t>
    </rPh>
    <rPh sb="12" eb="14">
      <t>ケンスウ</t>
    </rPh>
    <phoneticPr fontId="13"/>
  </si>
  <si>
    <t>　(1)　認知件数</t>
    <rPh sb="5" eb="7">
      <t>ニンチ</t>
    </rPh>
    <rPh sb="7" eb="9">
      <t>ケンスウ</t>
    </rPh>
    <phoneticPr fontId="13"/>
  </si>
  <si>
    <t>（単位　件)</t>
    <phoneticPr fontId="53"/>
  </si>
  <si>
    <t>年・管内</t>
    <rPh sb="0" eb="1">
      <t>ネン</t>
    </rPh>
    <rPh sb="2" eb="3">
      <t>クダ</t>
    </rPh>
    <rPh sb="3" eb="4">
      <t>ウチ</t>
    </rPh>
    <phoneticPr fontId="13"/>
  </si>
  <si>
    <t>凶悪犯</t>
    <rPh sb="0" eb="1">
      <t>キョウ</t>
    </rPh>
    <rPh sb="1" eb="2">
      <t>アク</t>
    </rPh>
    <rPh sb="2" eb="3">
      <t>ハン</t>
    </rPh>
    <phoneticPr fontId="13"/>
  </si>
  <si>
    <t>粗暴犯</t>
    <rPh sb="0" eb="1">
      <t>ホボ</t>
    </rPh>
    <rPh sb="1" eb="2">
      <t>アバ</t>
    </rPh>
    <rPh sb="2" eb="3">
      <t>ハン</t>
    </rPh>
    <phoneticPr fontId="13"/>
  </si>
  <si>
    <t>窃盗</t>
    <rPh sb="0" eb="2">
      <t>セットウ</t>
    </rPh>
    <phoneticPr fontId="13"/>
  </si>
  <si>
    <t>詐欺</t>
    <rPh sb="0" eb="2">
      <t>サギ</t>
    </rPh>
    <phoneticPr fontId="13"/>
  </si>
  <si>
    <t>横領</t>
    <rPh sb="0" eb="2">
      <t>オウリョウ</t>
    </rPh>
    <phoneticPr fontId="13"/>
  </si>
  <si>
    <t>わいせつ</t>
    <phoneticPr fontId="13"/>
  </si>
  <si>
    <t>殺人</t>
    <rPh sb="0" eb="2">
      <t>サツジン</t>
    </rPh>
    <phoneticPr fontId="13"/>
  </si>
  <si>
    <t>強盗</t>
    <rPh sb="0" eb="2">
      <t>ゴウトウ</t>
    </rPh>
    <phoneticPr fontId="13"/>
  </si>
  <si>
    <t>不同意性交等</t>
    <rPh sb="0" eb="3">
      <t>フドウイ</t>
    </rPh>
    <rPh sb="3" eb="5">
      <t>セイコウ</t>
    </rPh>
    <rPh sb="5" eb="6">
      <t>トウ</t>
    </rPh>
    <phoneticPr fontId="13"/>
  </si>
  <si>
    <t>暴行</t>
    <rPh sb="0" eb="2">
      <t>ボウコウ</t>
    </rPh>
    <phoneticPr fontId="13"/>
  </si>
  <si>
    <t>傷害</t>
    <rPh sb="0" eb="2">
      <t>ショウガイ</t>
    </rPh>
    <phoneticPr fontId="13"/>
  </si>
  <si>
    <t>脅迫・恐喝</t>
    <rPh sb="0" eb="2">
      <t>キョウハク</t>
    </rPh>
    <rPh sb="3" eb="5">
      <t>キョウカツ</t>
    </rPh>
    <phoneticPr fontId="13"/>
  </si>
  <si>
    <t>令和４年</t>
    <rPh sb="0" eb="1">
      <t>レイ</t>
    </rPh>
    <rPh sb="1" eb="2">
      <t>ワ</t>
    </rPh>
    <phoneticPr fontId="3"/>
  </si>
  <si>
    <t>中央署管内</t>
  </si>
  <si>
    <t>東署管内</t>
  </si>
  <si>
    <t>南署管内</t>
  </si>
  <si>
    <t>　(2)　検挙件数</t>
    <rPh sb="5" eb="7">
      <t>ケンキョ</t>
    </rPh>
    <rPh sb="7" eb="9">
      <t>ケンスウ</t>
    </rPh>
    <phoneticPr fontId="13"/>
  </si>
  <si>
    <t>179　少年犯罪検挙人員</t>
    <rPh sb="4" eb="6">
      <t>ショウネン</t>
    </rPh>
    <rPh sb="6" eb="8">
      <t>ハンザイ</t>
    </rPh>
    <rPh sb="8" eb="10">
      <t>ケンキョ</t>
    </rPh>
    <rPh sb="10" eb="12">
      <t>ジンイン</t>
    </rPh>
    <phoneticPr fontId="13"/>
  </si>
  <si>
    <t>(単位　人)</t>
    <phoneticPr fontId="53"/>
  </si>
  <si>
    <t>特別法犯</t>
  </si>
  <si>
    <t>刑法犯</t>
  </si>
  <si>
    <t>交通</t>
    <phoneticPr fontId="3"/>
  </si>
  <si>
    <t>軽犯罪</t>
  </si>
  <si>
    <t>殺人</t>
    <phoneticPr fontId="3"/>
  </si>
  <si>
    <t>強盗</t>
    <phoneticPr fontId="3"/>
  </si>
  <si>
    <t>放火</t>
    <phoneticPr fontId="3"/>
  </si>
  <si>
    <t>暴行傷害</t>
    <phoneticPr fontId="13"/>
  </si>
  <si>
    <t>脅迫・恐喝</t>
    <rPh sb="0" eb="2">
      <t>キョウハク</t>
    </rPh>
    <phoneticPr fontId="3"/>
  </si>
  <si>
    <t>窃盗</t>
    <phoneticPr fontId="3"/>
  </si>
  <si>
    <t>(注)　検挙と業過の必計上、反則は含まない。</t>
    <rPh sb="1" eb="2">
      <t>チュウ</t>
    </rPh>
    <rPh sb="4" eb="6">
      <t>ケンキョ</t>
    </rPh>
    <rPh sb="7" eb="8">
      <t>ギョウ</t>
    </rPh>
    <rPh sb="8" eb="9">
      <t>カ</t>
    </rPh>
    <rPh sb="10" eb="11">
      <t>ヒツ</t>
    </rPh>
    <rPh sb="11" eb="13">
      <t>ケイジョウ</t>
    </rPh>
    <rPh sb="14" eb="16">
      <t>ハンソク</t>
    </rPh>
    <rPh sb="17" eb="18">
      <t>フク</t>
    </rPh>
    <phoneticPr fontId="13"/>
  </si>
  <si>
    <t xml:space="preserve">      刑法犯･特別法犯共に触法少年を除く。交通に事故を除く。</t>
    <rPh sb="16" eb="18">
      <t>ショクホウ</t>
    </rPh>
    <phoneticPr fontId="13"/>
  </si>
  <si>
    <t>180　検察事件</t>
    <rPh sb="4" eb="6">
      <t>ケンサツ</t>
    </rPh>
    <rPh sb="6" eb="8">
      <t>ジケン</t>
    </rPh>
    <phoneticPr fontId="13"/>
  </si>
  <si>
    <t>年度・検察庁</t>
    <rPh sb="0" eb="2">
      <t>ネンド</t>
    </rPh>
    <rPh sb="3" eb="5">
      <t>ケンサツ</t>
    </rPh>
    <rPh sb="5" eb="6">
      <t>チョウ</t>
    </rPh>
    <phoneticPr fontId="13"/>
  </si>
  <si>
    <t>受理</t>
    <rPh sb="0" eb="1">
      <t>ウケ</t>
    </rPh>
    <rPh sb="1" eb="2">
      <t>リ</t>
    </rPh>
    <phoneticPr fontId="13"/>
  </si>
  <si>
    <t>処理</t>
    <rPh sb="0" eb="1">
      <t>トコロ</t>
    </rPh>
    <rPh sb="1" eb="2">
      <t>リ</t>
    </rPh>
    <phoneticPr fontId="13"/>
  </si>
  <si>
    <t>未処理</t>
    <rPh sb="0" eb="1">
      <t>ミ</t>
    </rPh>
    <rPh sb="1" eb="2">
      <t>トコロ</t>
    </rPh>
    <rPh sb="2" eb="3">
      <t>リ</t>
    </rPh>
    <phoneticPr fontId="13"/>
  </si>
  <si>
    <t>新受</t>
    <rPh sb="0" eb="1">
      <t>シン</t>
    </rPh>
    <rPh sb="1" eb="2">
      <t>ウケ</t>
    </rPh>
    <phoneticPr fontId="13"/>
  </si>
  <si>
    <t>旧受</t>
    <rPh sb="0" eb="1">
      <t>キュウ</t>
    </rPh>
    <rPh sb="1" eb="2">
      <t>ウ</t>
    </rPh>
    <phoneticPr fontId="13"/>
  </si>
  <si>
    <t>福島地検いわき支部</t>
    <rPh sb="0" eb="2">
      <t>フクシマ</t>
    </rPh>
    <rPh sb="2" eb="4">
      <t>チケン</t>
    </rPh>
    <rPh sb="7" eb="9">
      <t>シブ</t>
    </rPh>
    <phoneticPr fontId="13"/>
  </si>
  <si>
    <t>いわき区検察庁</t>
    <rPh sb="3" eb="4">
      <t>ク</t>
    </rPh>
    <rPh sb="4" eb="6">
      <t>ケンサツ</t>
    </rPh>
    <rPh sb="6" eb="7">
      <t>チョウ</t>
    </rPh>
    <phoneticPr fontId="13"/>
  </si>
  <si>
    <t>181　福島地方裁判所いわき支部処理状況</t>
    <rPh sb="4" eb="6">
      <t>フクシマ</t>
    </rPh>
    <rPh sb="6" eb="8">
      <t>チホウ</t>
    </rPh>
    <rPh sb="8" eb="11">
      <t>サイバンショ</t>
    </rPh>
    <rPh sb="14" eb="15">
      <t>シ</t>
    </rPh>
    <rPh sb="15" eb="16">
      <t>ブ</t>
    </rPh>
    <rPh sb="16" eb="18">
      <t>ショリ</t>
    </rPh>
    <rPh sb="18" eb="20">
      <t>ジョウキョウ</t>
    </rPh>
    <phoneticPr fontId="13"/>
  </si>
  <si>
    <t>　(1)　刑事事件</t>
    <rPh sb="5" eb="7">
      <t>ケイジ</t>
    </rPh>
    <rPh sb="7" eb="9">
      <t>ジケン</t>
    </rPh>
    <phoneticPr fontId="13"/>
  </si>
  <si>
    <t>年・事件</t>
    <rPh sb="0" eb="1">
      <t>ネン</t>
    </rPh>
    <rPh sb="2" eb="4">
      <t>ジケン</t>
    </rPh>
    <phoneticPr fontId="13"/>
  </si>
  <si>
    <t>既済</t>
    <rPh sb="0" eb="1">
      <t>スデ</t>
    </rPh>
    <rPh sb="1" eb="2">
      <t>ス</t>
    </rPh>
    <phoneticPr fontId="13"/>
  </si>
  <si>
    <t>未済</t>
    <rPh sb="0" eb="1">
      <t>ミ</t>
    </rPh>
    <rPh sb="1" eb="2">
      <t>ザイ</t>
    </rPh>
    <phoneticPr fontId="13"/>
  </si>
  <si>
    <t>新受</t>
    <rPh sb="0" eb="1">
      <t>シン</t>
    </rPh>
    <rPh sb="1" eb="2">
      <t>ウ</t>
    </rPh>
    <phoneticPr fontId="13"/>
  </si>
  <si>
    <t>有罪</t>
    <rPh sb="0" eb="1">
      <t>ユウ</t>
    </rPh>
    <rPh sb="1" eb="2">
      <t>ツミ</t>
    </rPh>
    <phoneticPr fontId="13"/>
  </si>
  <si>
    <t>無罪</t>
    <rPh sb="0" eb="1">
      <t>ム</t>
    </rPh>
    <rPh sb="1" eb="2">
      <t>ツミ</t>
    </rPh>
    <phoneticPr fontId="13"/>
  </si>
  <si>
    <t>公訴
棄却</t>
    <rPh sb="0" eb="1">
      <t>コウ</t>
    </rPh>
    <rPh sb="1" eb="2">
      <t>ウッタ</t>
    </rPh>
    <rPh sb="3" eb="4">
      <t>ス</t>
    </rPh>
    <rPh sb="4" eb="5">
      <t>キャク</t>
    </rPh>
    <phoneticPr fontId="13"/>
  </si>
  <si>
    <t>移送
その他</t>
    <rPh sb="0" eb="1">
      <t>ウツリ</t>
    </rPh>
    <rPh sb="1" eb="2">
      <t>ソウ</t>
    </rPh>
    <rPh sb="5" eb="6">
      <t>タ</t>
    </rPh>
    <phoneticPr fontId="13"/>
  </si>
  <si>
    <t>同一被告人に関する事件の併合</t>
    <rPh sb="0" eb="2">
      <t>ドウイツ</t>
    </rPh>
    <rPh sb="2" eb="4">
      <t>ヒコク</t>
    </rPh>
    <rPh sb="4" eb="5">
      <t>ヒト</t>
    </rPh>
    <rPh sb="6" eb="7">
      <t>カン</t>
    </rPh>
    <phoneticPr fontId="13"/>
  </si>
  <si>
    <t>第１審</t>
  </si>
  <si>
    <t>再審</t>
  </si>
  <si>
    <t>（注） 1 その他とは、共助事件、訴訟費用免除申立事件、刑事雑事件等である。</t>
    <rPh sb="1" eb="2">
      <t>チュウ</t>
    </rPh>
    <rPh sb="8" eb="9">
      <t>タ</t>
    </rPh>
    <rPh sb="12" eb="14">
      <t>キョウジョ</t>
    </rPh>
    <rPh sb="14" eb="16">
      <t>ジケン</t>
    </rPh>
    <rPh sb="17" eb="19">
      <t>ソショウ</t>
    </rPh>
    <rPh sb="19" eb="21">
      <t>ヒヨウ</t>
    </rPh>
    <rPh sb="21" eb="23">
      <t>メンジョ</t>
    </rPh>
    <rPh sb="23" eb="25">
      <t>モウシタテ</t>
    </rPh>
    <rPh sb="25" eb="27">
      <t>ジケン</t>
    </rPh>
    <rPh sb="28" eb="30">
      <t>ケイジ</t>
    </rPh>
    <rPh sb="30" eb="31">
      <t>ザツ</t>
    </rPh>
    <rPh sb="31" eb="34">
      <t>ジケンナド</t>
    </rPh>
    <phoneticPr fontId="13"/>
  </si>
  <si>
    <t>資料　福島地方裁判所</t>
    <phoneticPr fontId="53"/>
  </si>
  <si>
    <t>　　　 2 その他の既済内訳は掲載しない。</t>
    <rPh sb="8" eb="9">
      <t>タ</t>
    </rPh>
    <rPh sb="10" eb="12">
      <t>キサイ</t>
    </rPh>
    <rPh sb="12" eb="14">
      <t>ウチワケ</t>
    </rPh>
    <rPh sb="15" eb="17">
      <t>ケイサイ</t>
    </rPh>
    <phoneticPr fontId="13"/>
  </si>
  <si>
    <t>　(2)　民事事件</t>
    <rPh sb="5" eb="7">
      <t>ミンジ</t>
    </rPh>
    <rPh sb="7" eb="9">
      <t>ジケン</t>
    </rPh>
    <phoneticPr fontId="13"/>
  </si>
  <si>
    <t>年・事件</t>
    <rPh sb="2" eb="3">
      <t>コト</t>
    </rPh>
    <rPh sb="3" eb="4">
      <t>ケン</t>
    </rPh>
    <phoneticPr fontId="3"/>
  </si>
  <si>
    <t>未済</t>
    <rPh sb="0" eb="1">
      <t>イマ</t>
    </rPh>
    <rPh sb="1" eb="2">
      <t>ス</t>
    </rPh>
    <phoneticPr fontId="13"/>
  </si>
  <si>
    <t>うち判決</t>
    <rPh sb="2" eb="4">
      <t>ハンケツ</t>
    </rPh>
    <phoneticPr fontId="13"/>
  </si>
  <si>
    <t>うち和解</t>
    <rPh sb="2" eb="4">
      <t>ワカイ</t>
    </rPh>
    <phoneticPr fontId="13"/>
  </si>
  <si>
    <t>通常訴訟</t>
    <phoneticPr fontId="13"/>
  </si>
  <si>
    <t>手形・小切手訴訟</t>
    <phoneticPr fontId="13"/>
  </si>
  <si>
    <t>再審</t>
    <phoneticPr fontId="13"/>
  </si>
  <si>
    <t>民事非訟</t>
    <phoneticPr fontId="13"/>
  </si>
  <si>
    <t>商事非訟（会社整理及び特別清算を除く）</t>
    <phoneticPr fontId="13"/>
  </si>
  <si>
    <t>借地非訟</t>
    <phoneticPr fontId="13"/>
  </si>
  <si>
    <t>仮差押・仮処分</t>
  </si>
  <si>
    <t>過料</t>
    <phoneticPr fontId="13"/>
  </si>
  <si>
    <t>共助</t>
    <phoneticPr fontId="13"/>
  </si>
  <si>
    <t>民事雑事件・強制執行に関するその他の申立て</t>
    <phoneticPr fontId="13"/>
  </si>
  <si>
    <t>民事執行事件等</t>
  </si>
  <si>
    <t>破産事件等</t>
    <phoneticPr fontId="13"/>
  </si>
  <si>
    <t>民事調停</t>
    <phoneticPr fontId="13"/>
  </si>
  <si>
    <t xml:space="preserve">(注）１ 民事調停は次表に再掲。 </t>
    <phoneticPr fontId="3"/>
  </si>
  <si>
    <t>　　 ２ 既済の内訳については、掲載しない。</t>
    <phoneticPr fontId="3"/>
  </si>
  <si>
    <t>　 　３ 破産事件等には､破産､和議､民事再生事件(平成18年から計上)、会社更生､商事非訟のうち会社整理及び特別清算が含まれる。</t>
    <rPh sb="19" eb="21">
      <t>ミンジ</t>
    </rPh>
    <rPh sb="21" eb="23">
      <t>サイセイ</t>
    </rPh>
    <rPh sb="23" eb="25">
      <t>ジケン</t>
    </rPh>
    <rPh sb="26" eb="28">
      <t>ヘイセイ</t>
    </rPh>
    <rPh sb="30" eb="31">
      <t>ネン</t>
    </rPh>
    <rPh sb="33" eb="35">
      <t>ケイジョウ</t>
    </rPh>
    <rPh sb="40" eb="41">
      <t>セイ</t>
    </rPh>
    <rPh sb="57" eb="59">
      <t>セイサン</t>
    </rPh>
    <phoneticPr fontId="3"/>
  </si>
  <si>
    <t>　　 ４ 民事雑にその他を含む。</t>
    <phoneticPr fontId="3"/>
  </si>
  <si>
    <t>　(3)　民事調停事件（再掲）</t>
    <rPh sb="5" eb="7">
      <t>ミンジ</t>
    </rPh>
    <rPh sb="7" eb="9">
      <t>チョウテイ</t>
    </rPh>
    <rPh sb="9" eb="11">
      <t>ジケン</t>
    </rPh>
    <rPh sb="12" eb="13">
      <t>サイ</t>
    </rPh>
    <rPh sb="13" eb="14">
      <t>ケイ</t>
    </rPh>
    <phoneticPr fontId="13"/>
  </si>
  <si>
    <t>年・事件</t>
    <rPh sb="0" eb="1">
      <t>ネン</t>
    </rPh>
    <rPh sb="2" eb="3">
      <t>コト</t>
    </rPh>
    <rPh sb="3" eb="4">
      <t>ケン</t>
    </rPh>
    <phoneticPr fontId="13"/>
  </si>
  <si>
    <t>未済</t>
    <rPh sb="0" eb="1">
      <t>ミ</t>
    </rPh>
    <rPh sb="1" eb="2">
      <t>ス</t>
    </rPh>
    <phoneticPr fontId="13"/>
  </si>
  <si>
    <t>令和２年</t>
    <rPh sb="0" eb="2">
      <t>レイワ</t>
    </rPh>
    <phoneticPr fontId="13"/>
  </si>
  <si>
    <t>一般調停</t>
    <rPh sb="0" eb="2">
      <t>イッパン</t>
    </rPh>
    <rPh sb="2" eb="4">
      <t>チョウテイ</t>
    </rPh>
    <phoneticPr fontId="13"/>
  </si>
  <si>
    <t>商事調停</t>
    <rPh sb="0" eb="2">
      <t>ショウジ</t>
    </rPh>
    <rPh sb="2" eb="4">
      <t>チョウテイ</t>
    </rPh>
    <phoneticPr fontId="13"/>
  </si>
  <si>
    <t>宅地建物調停</t>
    <rPh sb="0" eb="2">
      <t>タクチ</t>
    </rPh>
    <rPh sb="2" eb="4">
      <t>タテモノ</t>
    </rPh>
    <rPh sb="4" eb="6">
      <t>チョウテイ</t>
    </rPh>
    <phoneticPr fontId="13"/>
  </si>
  <si>
    <t>農事調停</t>
    <rPh sb="0" eb="2">
      <t>ノウジ</t>
    </rPh>
    <rPh sb="2" eb="4">
      <t>チョウテイ</t>
    </rPh>
    <phoneticPr fontId="13"/>
  </si>
  <si>
    <t>182　いわき簡易裁判所処理状況</t>
    <rPh sb="7" eb="9">
      <t>カンイ</t>
    </rPh>
    <rPh sb="9" eb="11">
      <t>サイバン</t>
    </rPh>
    <rPh sb="11" eb="12">
      <t>ショ</t>
    </rPh>
    <rPh sb="12" eb="14">
      <t>ショリ</t>
    </rPh>
    <rPh sb="14" eb="16">
      <t>ジョウキョウ</t>
    </rPh>
    <phoneticPr fontId="13"/>
  </si>
  <si>
    <t>　(1)　刑事事件</t>
    <rPh sb="5" eb="6">
      <t>ケイ</t>
    </rPh>
    <rPh sb="6" eb="7">
      <t>コト</t>
    </rPh>
    <rPh sb="7" eb="8">
      <t>コト</t>
    </rPh>
    <rPh sb="8" eb="9">
      <t>ケン</t>
    </rPh>
    <phoneticPr fontId="13"/>
  </si>
  <si>
    <t>未済</t>
    <rPh sb="0" eb="2">
      <t>ミサイ</t>
    </rPh>
    <phoneticPr fontId="13"/>
  </si>
  <si>
    <t>旧受</t>
    <rPh sb="0" eb="1">
      <t>キュウ</t>
    </rPh>
    <rPh sb="1" eb="2">
      <t>ジュ</t>
    </rPh>
    <phoneticPr fontId="13"/>
  </si>
  <si>
    <t>有罪</t>
    <rPh sb="0" eb="2">
      <t>ユウザイ</t>
    </rPh>
    <phoneticPr fontId="13"/>
  </si>
  <si>
    <t>無罪</t>
    <rPh sb="0" eb="2">
      <t>ムザイ</t>
    </rPh>
    <phoneticPr fontId="13"/>
  </si>
  <si>
    <t>公訴棄却</t>
    <rPh sb="0" eb="2">
      <t>コウソ</t>
    </rPh>
    <rPh sb="2" eb="4">
      <t>キキャク</t>
    </rPh>
    <phoneticPr fontId="13"/>
  </si>
  <si>
    <t>取り下げ</t>
    <rPh sb="0" eb="1">
      <t>ト</t>
    </rPh>
    <rPh sb="2" eb="3">
      <t>サ</t>
    </rPh>
    <phoneticPr fontId="13"/>
  </si>
  <si>
    <t>移送・
その他</t>
    <rPh sb="0" eb="2">
      <t>イソウ</t>
    </rPh>
    <rPh sb="6" eb="7">
      <t>タ</t>
    </rPh>
    <phoneticPr fontId="13"/>
  </si>
  <si>
    <t>同一被告人に関する事件の併合</t>
    <rPh sb="0" eb="2">
      <t>ドウイツ</t>
    </rPh>
    <rPh sb="2" eb="4">
      <t>ヒコク</t>
    </rPh>
    <rPh sb="4" eb="5">
      <t>ニン</t>
    </rPh>
    <rPh sb="6" eb="7">
      <t>カン</t>
    </rPh>
    <rPh sb="9" eb="11">
      <t>ジケン</t>
    </rPh>
    <rPh sb="12" eb="14">
      <t>ヘイゴウ</t>
    </rPh>
    <phoneticPr fontId="13"/>
  </si>
  <si>
    <t>通常</t>
    <rPh sb="0" eb="1">
      <t>ツウ</t>
    </rPh>
    <rPh sb="1" eb="2">
      <t>ツネ</t>
    </rPh>
    <phoneticPr fontId="13"/>
  </si>
  <si>
    <t>略式</t>
    <rPh sb="0" eb="1">
      <t>リャク</t>
    </rPh>
    <rPh sb="1" eb="2">
      <t>シキ</t>
    </rPh>
    <phoneticPr fontId="13"/>
  </si>
  <si>
    <t>再審</t>
    <rPh sb="0" eb="2">
      <t>サイシン</t>
    </rPh>
    <phoneticPr fontId="13"/>
  </si>
  <si>
    <t>その他の事件</t>
    <rPh sb="2" eb="3">
      <t>タ</t>
    </rPh>
    <rPh sb="4" eb="6">
      <t>ジケン</t>
    </rPh>
    <phoneticPr fontId="13"/>
  </si>
  <si>
    <t>（注）その他の事件の既済の内訳については掲載しない。</t>
    <rPh sb="5" eb="6">
      <t>タ</t>
    </rPh>
    <rPh sb="7" eb="9">
      <t>ジケン</t>
    </rPh>
    <rPh sb="10" eb="12">
      <t>キサイ</t>
    </rPh>
    <rPh sb="13" eb="15">
      <t>ウチワケ</t>
    </rPh>
    <rPh sb="20" eb="22">
      <t>ケイサイ</t>
    </rPh>
    <phoneticPr fontId="13"/>
  </si>
  <si>
    <t>　(2)　民事事件</t>
    <rPh sb="5" eb="6">
      <t>タミ</t>
    </rPh>
    <rPh sb="6" eb="7">
      <t>コト</t>
    </rPh>
    <rPh sb="7" eb="8">
      <t>コト</t>
    </rPh>
    <rPh sb="8" eb="9">
      <t>ケン</t>
    </rPh>
    <phoneticPr fontId="13"/>
  </si>
  <si>
    <t>（単位　件)</t>
    <rPh sb="1" eb="3">
      <t>タンイ</t>
    </rPh>
    <rPh sb="4" eb="5">
      <t>ケン</t>
    </rPh>
    <phoneticPr fontId="13"/>
  </si>
  <si>
    <t>未済</t>
    <rPh sb="0" eb="1">
      <t>ミ</t>
    </rPh>
    <rPh sb="1" eb="2">
      <t>スミ</t>
    </rPh>
    <phoneticPr fontId="13"/>
  </si>
  <si>
    <t>通常訴訟</t>
  </si>
  <si>
    <t>手形小切手訴訟</t>
  </si>
  <si>
    <t>少額訴訟</t>
    <rPh sb="0" eb="1">
      <t>ショウ</t>
    </rPh>
    <phoneticPr fontId="3"/>
  </si>
  <si>
    <t>和解</t>
  </si>
  <si>
    <t>督促</t>
  </si>
  <si>
    <t>公示催告</t>
  </si>
  <si>
    <t>過料</t>
  </si>
  <si>
    <t>共助</t>
  </si>
  <si>
    <t>民事雑事件</t>
    <rPh sb="0" eb="2">
      <t>ミンジ</t>
    </rPh>
    <rPh sb="2" eb="3">
      <t>ザツ</t>
    </rPh>
    <rPh sb="3" eb="5">
      <t>ジケン</t>
    </rPh>
    <phoneticPr fontId="13"/>
  </si>
  <si>
    <t>民事調停</t>
  </si>
  <si>
    <t>控訴提起</t>
  </si>
  <si>
    <t>少額訴訟判決異議</t>
    <rPh sb="0" eb="2">
      <t>ショウガク</t>
    </rPh>
    <rPh sb="2" eb="4">
      <t>ソショウ</t>
    </rPh>
    <rPh sb="4" eb="5">
      <t>ハン</t>
    </rPh>
    <rPh sb="5" eb="6">
      <t>ケツ</t>
    </rPh>
    <rPh sb="6" eb="8">
      <t>イギ</t>
    </rPh>
    <phoneticPr fontId="3"/>
  </si>
  <si>
    <t>（注）民事調停は次表に再掲。民事雑にその他を含む。</t>
    <rPh sb="1" eb="2">
      <t>チュウ</t>
    </rPh>
    <rPh sb="3" eb="5">
      <t>ミンジ</t>
    </rPh>
    <rPh sb="5" eb="7">
      <t>チョウテイ</t>
    </rPh>
    <rPh sb="8" eb="9">
      <t>ツギ</t>
    </rPh>
    <rPh sb="9" eb="10">
      <t>ヒョウ</t>
    </rPh>
    <rPh sb="11" eb="13">
      <t>サイケイ</t>
    </rPh>
    <rPh sb="14" eb="16">
      <t>ミンジ</t>
    </rPh>
    <rPh sb="16" eb="17">
      <t>ザツ</t>
    </rPh>
    <rPh sb="20" eb="21">
      <t>ホカ</t>
    </rPh>
    <rPh sb="22" eb="23">
      <t>フク</t>
    </rPh>
    <phoneticPr fontId="13"/>
  </si>
  <si>
    <t>　(3)　民事調停事件（再掲)</t>
    <rPh sb="5" eb="7">
      <t>ミンジ</t>
    </rPh>
    <rPh sb="7" eb="9">
      <t>チョウテイ</t>
    </rPh>
    <rPh sb="9" eb="11">
      <t>ジケン</t>
    </rPh>
    <rPh sb="12" eb="14">
      <t>サイケイ</t>
    </rPh>
    <phoneticPr fontId="13"/>
  </si>
  <si>
    <t>既済</t>
    <rPh sb="0" eb="1">
      <t>キ</t>
    </rPh>
    <rPh sb="1" eb="2">
      <t>ワタル</t>
    </rPh>
    <phoneticPr fontId="13"/>
  </si>
  <si>
    <t>特定調停</t>
    <rPh sb="0" eb="1">
      <t>トク</t>
    </rPh>
    <rPh sb="1" eb="2">
      <t>サダム</t>
    </rPh>
    <rPh sb="2" eb="3">
      <t>チョウ</t>
    </rPh>
    <rPh sb="3" eb="4">
      <t>テイ</t>
    </rPh>
    <phoneticPr fontId="3"/>
  </si>
  <si>
    <t>一般調停</t>
  </si>
  <si>
    <t>商事調停</t>
  </si>
  <si>
    <t>宅地建物調停</t>
  </si>
  <si>
    <t>交通調停</t>
  </si>
  <si>
    <t>農事調停</t>
  </si>
  <si>
    <t>公害等調停</t>
    <rPh sb="0" eb="2">
      <t>コウガイ</t>
    </rPh>
    <rPh sb="2" eb="3">
      <t>トウ</t>
    </rPh>
    <rPh sb="3" eb="5">
      <t>チョウテイ</t>
    </rPh>
    <phoneticPr fontId="3"/>
  </si>
  <si>
    <t>資料  福島地方裁判所</t>
    <phoneticPr fontId="53"/>
  </si>
  <si>
    <t>183  福島家庭裁判所いわき支部処理状況</t>
    <rPh sb="5" eb="7">
      <t>フクシマ</t>
    </rPh>
    <rPh sb="15" eb="17">
      <t>シブ</t>
    </rPh>
    <phoneticPr fontId="3"/>
  </si>
  <si>
    <t>　(1)　家事審判事件  (概数)</t>
    <rPh sb="14" eb="16">
      <t>ガイスウ</t>
    </rPh>
    <phoneticPr fontId="3"/>
  </si>
  <si>
    <t>（単位  件）</t>
    <phoneticPr fontId="3"/>
  </si>
  <si>
    <t>年・事件</t>
  </si>
  <si>
    <t>受理</t>
    <rPh sb="0" eb="1">
      <t>ウケ</t>
    </rPh>
    <rPh sb="1" eb="2">
      <t>リ</t>
    </rPh>
    <phoneticPr fontId="3"/>
  </si>
  <si>
    <t>既済</t>
  </si>
  <si>
    <t>未済</t>
  </si>
  <si>
    <t>未済</t>
    <rPh sb="0" eb="1">
      <t>ミ</t>
    </rPh>
    <rPh sb="1" eb="2">
      <t>スミ</t>
    </rPh>
    <phoneticPr fontId="3"/>
  </si>
  <si>
    <t>新受</t>
    <rPh sb="0" eb="1">
      <t>シン</t>
    </rPh>
    <rPh sb="1" eb="2">
      <t>ウ</t>
    </rPh>
    <phoneticPr fontId="3"/>
  </si>
  <si>
    <t>認容</t>
  </si>
  <si>
    <t>却下</t>
    <rPh sb="0" eb="1">
      <t>キャク</t>
    </rPh>
    <rPh sb="1" eb="2">
      <t>シタ</t>
    </rPh>
    <phoneticPr fontId="3"/>
  </si>
  <si>
    <t>取下げ</t>
    <rPh sb="0" eb="1">
      <t>ト</t>
    </rPh>
    <rPh sb="1" eb="2">
      <t>サ</t>
    </rPh>
    <phoneticPr fontId="3"/>
  </si>
  <si>
    <t>その他
の既済</t>
    <rPh sb="2" eb="3">
      <t>タ</t>
    </rPh>
    <rPh sb="5" eb="7">
      <t>キサイ</t>
    </rPh>
    <phoneticPr fontId="3"/>
  </si>
  <si>
    <t>○別表第一審判事件総数</t>
    <rPh sb="1" eb="2">
      <t>ベツ</t>
    </rPh>
    <rPh sb="2" eb="3">
      <t>ヒョウ</t>
    </rPh>
    <rPh sb="3" eb="5">
      <t>ダイイチ</t>
    </rPh>
    <rPh sb="5" eb="7">
      <t>シンパン</t>
    </rPh>
    <rPh sb="7" eb="9">
      <t>ジケン</t>
    </rPh>
    <rPh sb="9" eb="11">
      <t>ソウスウ</t>
    </rPh>
    <phoneticPr fontId="1"/>
  </si>
  <si>
    <t>別-１-３６等計</t>
    <rPh sb="0" eb="1">
      <t>ベツ</t>
    </rPh>
    <rPh sb="6" eb="7">
      <t>トウ</t>
    </rPh>
    <rPh sb="7" eb="8">
      <t>ケイ</t>
    </rPh>
    <phoneticPr fontId="1"/>
  </si>
  <si>
    <t>１等　　　後見開始等</t>
    <rPh sb="1" eb="2">
      <t>トウ</t>
    </rPh>
    <rPh sb="5" eb="7">
      <t>コウケン</t>
    </rPh>
    <rPh sb="7" eb="9">
      <t>カイシ</t>
    </rPh>
    <rPh sb="9" eb="10">
      <t>トウ</t>
    </rPh>
    <phoneticPr fontId="1"/>
  </si>
  <si>
    <t>１７等　　保佐開始等</t>
    <rPh sb="2" eb="3">
      <t>トウ</t>
    </rPh>
    <rPh sb="5" eb="7">
      <t>ホサ</t>
    </rPh>
    <rPh sb="7" eb="9">
      <t>カイシ</t>
    </rPh>
    <rPh sb="9" eb="10">
      <t>トウ</t>
    </rPh>
    <phoneticPr fontId="1"/>
  </si>
  <si>
    <t>３６等　　補助開始等</t>
    <rPh sb="2" eb="3">
      <t>トウ</t>
    </rPh>
    <rPh sb="5" eb="7">
      <t>ホジョ</t>
    </rPh>
    <rPh sb="7" eb="9">
      <t>カイシ</t>
    </rPh>
    <rPh sb="9" eb="10">
      <t>トウ</t>
    </rPh>
    <phoneticPr fontId="1"/>
  </si>
  <si>
    <t>別-３-２５計</t>
    <rPh sb="0" eb="1">
      <t>ベツ</t>
    </rPh>
    <rPh sb="6" eb="7">
      <t>ケイ</t>
    </rPh>
    <phoneticPr fontId="1"/>
  </si>
  <si>
    <t>３等　　　後見人等選任</t>
    <rPh sb="1" eb="2">
      <t>トウ</t>
    </rPh>
    <rPh sb="5" eb="8">
      <t>コウケンニン</t>
    </rPh>
    <rPh sb="8" eb="9">
      <t>トウ</t>
    </rPh>
    <rPh sb="9" eb="11">
      <t>センニン</t>
    </rPh>
    <phoneticPr fontId="1"/>
  </si>
  <si>
    <t>３　　　　うち成年後見人選任</t>
    <rPh sb="7" eb="9">
      <t>セイネン</t>
    </rPh>
    <rPh sb="9" eb="12">
      <t>コウケンニン</t>
    </rPh>
    <rPh sb="12" eb="14">
      <t>センニン</t>
    </rPh>
    <phoneticPr fontId="1"/>
  </si>
  <si>
    <t>６　　　　うち成年後見監督人選任</t>
    <rPh sb="7" eb="9">
      <t>セイネン</t>
    </rPh>
    <rPh sb="9" eb="11">
      <t>コウケン</t>
    </rPh>
    <rPh sb="11" eb="13">
      <t>カントク</t>
    </rPh>
    <rPh sb="13" eb="14">
      <t>ジン</t>
    </rPh>
    <rPh sb="14" eb="16">
      <t>センニン</t>
    </rPh>
    <phoneticPr fontId="1"/>
  </si>
  <si>
    <t>２２　　　うち保佐人選任</t>
    <rPh sb="7" eb="10">
      <t>ホサニン</t>
    </rPh>
    <rPh sb="10" eb="12">
      <t>センニン</t>
    </rPh>
    <phoneticPr fontId="1"/>
  </si>
  <si>
    <t>２６　　　うち保佐監督人選任</t>
    <rPh sb="7" eb="9">
      <t>ホサ</t>
    </rPh>
    <rPh sb="9" eb="11">
      <t>カントク</t>
    </rPh>
    <rPh sb="11" eb="12">
      <t>ニン</t>
    </rPh>
    <rPh sb="12" eb="14">
      <t>センニン</t>
    </rPh>
    <phoneticPr fontId="1"/>
  </si>
  <si>
    <t>４１　　　うち補助人選任</t>
    <rPh sb="7" eb="9">
      <t>ホジョ</t>
    </rPh>
    <rPh sb="9" eb="10">
      <t>ニン</t>
    </rPh>
    <rPh sb="10" eb="12">
      <t>センニン</t>
    </rPh>
    <phoneticPr fontId="1"/>
  </si>
  <si>
    <t>４５　　　うち補助監督人選任</t>
    <rPh sb="7" eb="9">
      <t>ホジョ</t>
    </rPh>
    <rPh sb="9" eb="11">
      <t>カントク</t>
    </rPh>
    <rPh sb="11" eb="12">
      <t>ヒト</t>
    </rPh>
    <rPh sb="12" eb="14">
      <t>センニン</t>
    </rPh>
    <phoneticPr fontId="1"/>
  </si>
  <si>
    <t>７１　　　うち未成年後見人選任</t>
    <rPh sb="7" eb="10">
      <t>ミセイネン</t>
    </rPh>
    <rPh sb="10" eb="13">
      <t>コウケンニン</t>
    </rPh>
    <rPh sb="13" eb="15">
      <t>センニン</t>
    </rPh>
    <phoneticPr fontId="1"/>
  </si>
  <si>
    <t>７４　　　うち未成年後見監督人選任</t>
    <rPh sb="7" eb="10">
      <t>ミセイネン</t>
    </rPh>
    <rPh sb="10" eb="12">
      <t>コウケン</t>
    </rPh>
    <rPh sb="12" eb="14">
      <t>カントク</t>
    </rPh>
    <rPh sb="14" eb="15">
      <t>ジン</t>
    </rPh>
    <rPh sb="15" eb="17">
      <t>センニン</t>
    </rPh>
    <phoneticPr fontId="1"/>
  </si>
  <si>
    <t>７０　　　離縁後未成年後見人</t>
    <rPh sb="5" eb="7">
      <t>リエン</t>
    </rPh>
    <rPh sb="7" eb="8">
      <t>ゴ</t>
    </rPh>
    <rPh sb="8" eb="11">
      <t>ミセイネン</t>
    </rPh>
    <rPh sb="11" eb="14">
      <t>コウケンニン</t>
    </rPh>
    <phoneticPr fontId="1"/>
  </si>
  <si>
    <t>４等　　　後見人等辞任</t>
    <rPh sb="1" eb="2">
      <t>トウ</t>
    </rPh>
    <rPh sb="5" eb="8">
      <t>コウケンニン</t>
    </rPh>
    <rPh sb="8" eb="9">
      <t>トウ</t>
    </rPh>
    <rPh sb="9" eb="11">
      <t>ジニン</t>
    </rPh>
    <phoneticPr fontId="1"/>
  </si>
  <si>
    <t>５等　　　後見人等解任</t>
    <rPh sb="1" eb="2">
      <t>トウ</t>
    </rPh>
    <rPh sb="5" eb="8">
      <t>コウケンニン</t>
    </rPh>
    <rPh sb="8" eb="9">
      <t>トウ</t>
    </rPh>
    <rPh sb="9" eb="11">
      <t>カイニン</t>
    </rPh>
    <phoneticPr fontId="1"/>
  </si>
  <si>
    <t>５等　　　うち職権</t>
    <rPh sb="1" eb="2">
      <t>トウ</t>
    </rPh>
    <rPh sb="7" eb="9">
      <t>ショッケン</t>
    </rPh>
    <phoneticPr fontId="1"/>
  </si>
  <si>
    <t>９等　　　目録作成期間</t>
    <rPh sb="1" eb="2">
      <t>トウ</t>
    </rPh>
    <rPh sb="5" eb="7">
      <t>モクロク</t>
    </rPh>
    <rPh sb="7" eb="9">
      <t>サクセイ</t>
    </rPh>
    <rPh sb="9" eb="11">
      <t>キカン</t>
    </rPh>
    <phoneticPr fontId="1"/>
  </si>
  <si>
    <t>１０等　　後見人等権限行使等</t>
    <rPh sb="2" eb="3">
      <t>トウ</t>
    </rPh>
    <rPh sb="5" eb="8">
      <t>コウケンニン</t>
    </rPh>
    <rPh sb="8" eb="9">
      <t>トウ</t>
    </rPh>
    <rPh sb="9" eb="11">
      <t>ケンゲン</t>
    </rPh>
    <rPh sb="11" eb="13">
      <t>コウシ</t>
    </rPh>
    <rPh sb="13" eb="14">
      <t>トウ</t>
    </rPh>
    <phoneticPr fontId="1"/>
  </si>
  <si>
    <t>１１等　　居住用不動産処分</t>
    <rPh sb="2" eb="3">
      <t>トウ</t>
    </rPh>
    <rPh sb="5" eb="8">
      <t>キョジュウヨウ</t>
    </rPh>
    <rPh sb="8" eb="11">
      <t>フドウサン</t>
    </rPh>
    <rPh sb="11" eb="13">
      <t>ショブン</t>
    </rPh>
    <phoneticPr fontId="1"/>
  </si>
  <si>
    <t>１２等　　利益相反特代</t>
    <rPh sb="2" eb="3">
      <t>トウ</t>
    </rPh>
    <rPh sb="5" eb="7">
      <t>リエキ</t>
    </rPh>
    <rPh sb="7" eb="8">
      <t>アイ</t>
    </rPh>
    <rPh sb="8" eb="9">
      <t>ハン</t>
    </rPh>
    <rPh sb="9" eb="10">
      <t>トク</t>
    </rPh>
    <rPh sb="10" eb="11">
      <t>ダイ</t>
    </rPh>
    <phoneticPr fontId="1"/>
  </si>
  <si>
    <t>１２の２郵便物等の配達の嘱託　</t>
    <rPh sb="4" eb="7">
      <t>ユウビンブツ</t>
    </rPh>
    <rPh sb="7" eb="8">
      <t>トウ</t>
    </rPh>
    <rPh sb="9" eb="11">
      <t>ハイタツ</t>
    </rPh>
    <rPh sb="12" eb="14">
      <t>ショクタク</t>
    </rPh>
    <phoneticPr fontId="1"/>
  </si>
  <si>
    <t>１２の２郵便物等の配達の嘱託取消　</t>
    <rPh sb="4" eb="7">
      <t>ユウビンブツ</t>
    </rPh>
    <rPh sb="7" eb="8">
      <t>トウ</t>
    </rPh>
    <rPh sb="9" eb="11">
      <t>ハイタツ</t>
    </rPh>
    <rPh sb="12" eb="14">
      <t>ショクタク</t>
    </rPh>
    <rPh sb="14" eb="15">
      <t>ト</t>
    </rPh>
    <rPh sb="15" eb="16">
      <t>ケ</t>
    </rPh>
    <phoneticPr fontId="1"/>
  </si>
  <si>
    <t>（うち）職種によるもの</t>
    <rPh sb="4" eb="6">
      <t>ショクシュ</t>
    </rPh>
    <phoneticPr fontId="3"/>
  </si>
  <si>
    <t>１３等　　後見人等の報酬</t>
    <rPh sb="2" eb="3">
      <t>トウ</t>
    </rPh>
    <rPh sb="5" eb="8">
      <t>コウケンニン</t>
    </rPh>
    <rPh sb="8" eb="9">
      <t>トウ</t>
    </rPh>
    <rPh sb="10" eb="12">
      <t>ホウシュウ</t>
    </rPh>
    <phoneticPr fontId="1"/>
  </si>
  <si>
    <t>１４等　　後見等監督処分</t>
    <rPh sb="2" eb="3">
      <t>トウ</t>
    </rPh>
    <rPh sb="5" eb="7">
      <t>コウケン</t>
    </rPh>
    <rPh sb="7" eb="8">
      <t>トウ</t>
    </rPh>
    <rPh sb="8" eb="10">
      <t>カントク</t>
    </rPh>
    <rPh sb="10" eb="12">
      <t>ショブン</t>
    </rPh>
    <phoneticPr fontId="1"/>
  </si>
  <si>
    <t>１４等　　うち職権</t>
    <rPh sb="2" eb="3">
      <t>トウ</t>
    </rPh>
    <rPh sb="7" eb="9">
      <t>ショッケン</t>
    </rPh>
    <phoneticPr fontId="1"/>
  </si>
  <si>
    <t>１５等　　贈与財産管理</t>
    <rPh sb="2" eb="3">
      <t>トウ</t>
    </rPh>
    <rPh sb="5" eb="7">
      <t>ゾウヨ</t>
    </rPh>
    <rPh sb="7" eb="9">
      <t>ザイサン</t>
    </rPh>
    <rPh sb="9" eb="11">
      <t>カンリ</t>
    </rPh>
    <phoneticPr fontId="1"/>
  </si>
  <si>
    <t>１６等　　管理計算期間</t>
    <rPh sb="2" eb="3">
      <t>トウ</t>
    </rPh>
    <rPh sb="5" eb="7">
      <t>カンリ</t>
    </rPh>
    <rPh sb="7" eb="9">
      <t>ケイサン</t>
    </rPh>
    <rPh sb="9" eb="11">
      <t>キカン</t>
    </rPh>
    <phoneticPr fontId="1"/>
  </si>
  <si>
    <t>１６の２成年被後見人死亡後の事務　</t>
    <rPh sb="4" eb="6">
      <t>セイネン</t>
    </rPh>
    <rPh sb="6" eb="7">
      <t>ヒ</t>
    </rPh>
    <rPh sb="7" eb="8">
      <t>ゴ</t>
    </rPh>
    <rPh sb="8" eb="9">
      <t>ミ</t>
    </rPh>
    <rPh sb="9" eb="10">
      <t>ヒト</t>
    </rPh>
    <rPh sb="10" eb="12">
      <t>シボウ</t>
    </rPh>
    <rPh sb="12" eb="13">
      <t>ゴ</t>
    </rPh>
    <rPh sb="14" eb="16">
      <t>ジム</t>
    </rPh>
    <phoneticPr fontId="1"/>
  </si>
  <si>
    <t>２５等　　臨時保佐人等</t>
    <rPh sb="2" eb="3">
      <t>トウ</t>
    </rPh>
    <rPh sb="5" eb="7">
      <t>リンジ</t>
    </rPh>
    <rPh sb="7" eb="10">
      <t>ホサニン</t>
    </rPh>
    <rPh sb="10" eb="11">
      <t>トウ</t>
    </rPh>
    <phoneticPr fontId="1"/>
  </si>
  <si>
    <t>５５　　　不在者財産管理</t>
    <rPh sb="5" eb="8">
      <t>フザイシャ</t>
    </rPh>
    <rPh sb="8" eb="10">
      <t>ザイサン</t>
    </rPh>
    <rPh sb="10" eb="12">
      <t>カンリ</t>
    </rPh>
    <phoneticPr fontId="1"/>
  </si>
  <si>
    <t>５６等　　失踪宣告等</t>
    <rPh sb="2" eb="3">
      <t>トウ</t>
    </rPh>
    <rPh sb="5" eb="7">
      <t>シッソウ</t>
    </rPh>
    <rPh sb="7" eb="9">
      <t>センコク</t>
    </rPh>
    <rPh sb="9" eb="10">
      <t>トウ</t>
    </rPh>
    <phoneticPr fontId="1"/>
  </si>
  <si>
    <t>５８　　夫婦財産管理</t>
    <rPh sb="4" eb="6">
      <t>フウフ</t>
    </rPh>
    <rPh sb="6" eb="8">
      <t>ザイサン</t>
    </rPh>
    <rPh sb="8" eb="10">
      <t>カンリ</t>
    </rPh>
    <phoneticPr fontId="1"/>
  </si>
  <si>
    <t>別-５９-６９計</t>
    <rPh sb="0" eb="1">
      <t>ベツ</t>
    </rPh>
    <rPh sb="7" eb="8">
      <t>ケイ</t>
    </rPh>
    <phoneticPr fontId="1"/>
  </si>
  <si>
    <t>５９　　　嫡出否認特代</t>
    <rPh sb="5" eb="6">
      <t>チャク</t>
    </rPh>
    <rPh sb="6" eb="7">
      <t>デ</t>
    </rPh>
    <rPh sb="7" eb="9">
      <t>ヒニン</t>
    </rPh>
    <rPh sb="9" eb="10">
      <t>トク</t>
    </rPh>
    <rPh sb="10" eb="11">
      <t>ダイ</t>
    </rPh>
    <phoneticPr fontId="1"/>
  </si>
  <si>
    <t>６０　　　子の氏の変更</t>
    <rPh sb="5" eb="6">
      <t>コ</t>
    </rPh>
    <rPh sb="7" eb="8">
      <t>ウジ</t>
    </rPh>
    <rPh sb="9" eb="11">
      <t>ヘンコウ</t>
    </rPh>
    <phoneticPr fontId="1"/>
  </si>
  <si>
    <t>６１　　　養子縁組</t>
    <rPh sb="5" eb="7">
      <t>ヨウシ</t>
    </rPh>
    <rPh sb="7" eb="9">
      <t>エングミ</t>
    </rPh>
    <phoneticPr fontId="1"/>
  </si>
  <si>
    <t>６２　　　死後離縁</t>
    <rPh sb="5" eb="7">
      <t>シゴ</t>
    </rPh>
    <rPh sb="7" eb="9">
      <t>リエン</t>
    </rPh>
    <phoneticPr fontId="1"/>
  </si>
  <si>
    <t>６３等　　特別養子縁組</t>
    <rPh sb="2" eb="3">
      <t>トウ</t>
    </rPh>
    <rPh sb="5" eb="7">
      <t>トクベツ</t>
    </rPh>
    <rPh sb="7" eb="9">
      <t>ヨウシ</t>
    </rPh>
    <rPh sb="9" eb="11">
      <t>エングミ</t>
    </rPh>
    <phoneticPr fontId="1"/>
  </si>
  <si>
    <t>６４　　　うち離縁</t>
    <rPh sb="7" eb="9">
      <t>リエン</t>
    </rPh>
    <phoneticPr fontId="1"/>
  </si>
  <si>
    <t>６７等　　親権喪失等</t>
    <rPh sb="2" eb="3">
      <t>トウ</t>
    </rPh>
    <rPh sb="5" eb="7">
      <t>シンケン</t>
    </rPh>
    <rPh sb="7" eb="9">
      <t>ソウシツ</t>
    </rPh>
    <rPh sb="9" eb="10">
      <t>トウ</t>
    </rPh>
    <phoneticPr fontId="1"/>
  </si>
  <si>
    <t>６７　　　うち親権喪失の審判</t>
    <rPh sb="7" eb="9">
      <t>シンケン</t>
    </rPh>
    <rPh sb="9" eb="11">
      <t>ソウシツ</t>
    </rPh>
    <rPh sb="12" eb="14">
      <t>シンパン</t>
    </rPh>
    <phoneticPr fontId="1"/>
  </si>
  <si>
    <t>６７　　　うち親権停止の審判</t>
    <rPh sb="7" eb="9">
      <t>シンケン</t>
    </rPh>
    <rPh sb="9" eb="11">
      <t>テイシ</t>
    </rPh>
    <rPh sb="12" eb="14">
      <t>シンパン</t>
    </rPh>
    <phoneticPr fontId="1"/>
  </si>
  <si>
    <t>６７　　　うち管理権喪失の審判</t>
    <rPh sb="7" eb="10">
      <t>カンリケン</t>
    </rPh>
    <rPh sb="10" eb="12">
      <t>ソウシツ</t>
    </rPh>
    <rPh sb="13" eb="15">
      <t>シンパン</t>
    </rPh>
    <phoneticPr fontId="1"/>
  </si>
  <si>
    <t>６９　　　親権辞任等</t>
    <rPh sb="5" eb="7">
      <t>シンケン</t>
    </rPh>
    <rPh sb="7" eb="9">
      <t>ジニン</t>
    </rPh>
    <rPh sb="9" eb="10">
      <t>トウ</t>
    </rPh>
    <phoneticPr fontId="1"/>
  </si>
  <si>
    <t>８４等　　扶養義務設定等　　</t>
    <rPh sb="2" eb="3">
      <t>トウ</t>
    </rPh>
    <rPh sb="5" eb="7">
      <t>フヨウ</t>
    </rPh>
    <rPh sb="7" eb="9">
      <t>ギム</t>
    </rPh>
    <rPh sb="9" eb="11">
      <t>セッテイ</t>
    </rPh>
    <rPh sb="11" eb="12">
      <t>トウ</t>
    </rPh>
    <phoneticPr fontId="1"/>
  </si>
  <si>
    <t>８６等    相続人廃除等</t>
    <rPh sb="2" eb="3">
      <t>トウ</t>
    </rPh>
    <rPh sb="7" eb="9">
      <t>ソウゾク</t>
    </rPh>
    <rPh sb="9" eb="10">
      <t>ニン</t>
    </rPh>
    <rPh sb="10" eb="12">
      <t>ハイジョ</t>
    </rPh>
    <rPh sb="12" eb="13">
      <t>トウ</t>
    </rPh>
    <phoneticPr fontId="1"/>
  </si>
  <si>
    <t>別-８８-１０１計</t>
    <rPh sb="0" eb="1">
      <t>ベツ</t>
    </rPh>
    <rPh sb="8" eb="9">
      <t>ケイ</t>
    </rPh>
    <phoneticPr fontId="1"/>
  </si>
  <si>
    <t>８８　　　遺産の管理</t>
    <rPh sb="5" eb="7">
      <t>イサン</t>
    </rPh>
    <rPh sb="8" eb="10">
      <t>カンリ</t>
    </rPh>
    <phoneticPr fontId="1"/>
  </si>
  <si>
    <t>８９　　　放棄等の期間</t>
    <rPh sb="5" eb="7">
      <t>ホウキ</t>
    </rPh>
    <rPh sb="7" eb="8">
      <t>トウ</t>
    </rPh>
    <rPh sb="9" eb="11">
      <t>キカン</t>
    </rPh>
    <phoneticPr fontId="1"/>
  </si>
  <si>
    <t>９０　　　相続財産保存</t>
    <rPh sb="5" eb="7">
      <t>ソウゾク</t>
    </rPh>
    <rPh sb="7" eb="9">
      <t>ザイサン</t>
    </rPh>
    <rPh sb="9" eb="11">
      <t>ホゾン</t>
    </rPh>
    <phoneticPr fontId="1"/>
  </si>
  <si>
    <t>９１　　　放棄等取消</t>
    <rPh sb="5" eb="7">
      <t>ホウキ</t>
    </rPh>
    <rPh sb="7" eb="8">
      <t>トウ</t>
    </rPh>
    <rPh sb="8" eb="10">
      <t>トリケシ</t>
    </rPh>
    <phoneticPr fontId="1"/>
  </si>
  <si>
    <t>９２　　　相続限定承認</t>
    <rPh sb="5" eb="7">
      <t>ソウゾク</t>
    </rPh>
    <rPh sb="7" eb="9">
      <t>ゲンテイ</t>
    </rPh>
    <rPh sb="9" eb="11">
      <t>ショウニン</t>
    </rPh>
    <phoneticPr fontId="1"/>
  </si>
  <si>
    <t>９３等　　鑑定人選任</t>
    <rPh sb="2" eb="3">
      <t>トウ</t>
    </rPh>
    <rPh sb="5" eb="7">
      <t>カンテイ</t>
    </rPh>
    <rPh sb="7" eb="8">
      <t>ニン</t>
    </rPh>
    <rPh sb="8" eb="10">
      <t>センニン</t>
    </rPh>
    <phoneticPr fontId="1"/>
  </si>
  <si>
    <t>９５　　　相続放棄</t>
    <rPh sb="5" eb="7">
      <t>ソウゾク</t>
    </rPh>
    <rPh sb="7" eb="9">
      <t>ホウキ</t>
    </rPh>
    <phoneticPr fontId="1"/>
  </si>
  <si>
    <t>９６　　　相続財産分離</t>
    <rPh sb="5" eb="7">
      <t>ソウゾク</t>
    </rPh>
    <rPh sb="7" eb="9">
      <t>ザイサン</t>
    </rPh>
    <rPh sb="9" eb="11">
      <t>ブンリ</t>
    </rPh>
    <phoneticPr fontId="1"/>
  </si>
  <si>
    <t>９７　　　分離財産管理</t>
    <rPh sb="5" eb="7">
      <t>ブンリ</t>
    </rPh>
    <rPh sb="7" eb="9">
      <t>ザイサン</t>
    </rPh>
    <rPh sb="9" eb="11">
      <t>カンリ</t>
    </rPh>
    <phoneticPr fontId="1"/>
  </si>
  <si>
    <t>９９　　　相続人不分明</t>
    <rPh sb="5" eb="8">
      <t>ソウゾクニン</t>
    </rPh>
    <rPh sb="8" eb="9">
      <t>フ</t>
    </rPh>
    <rPh sb="9" eb="10">
      <t>ブン</t>
    </rPh>
    <rPh sb="10" eb="11">
      <t>メイ</t>
    </rPh>
    <phoneticPr fontId="1"/>
  </si>
  <si>
    <t>１０１　　特別縁故者</t>
    <rPh sb="5" eb="7">
      <t>トクベツ</t>
    </rPh>
    <rPh sb="7" eb="10">
      <t>エンコシャ</t>
    </rPh>
    <phoneticPr fontId="1"/>
  </si>
  <si>
    <t>別-１０２-１０８計</t>
    <rPh sb="0" eb="1">
      <t>ベツ</t>
    </rPh>
    <rPh sb="9" eb="10">
      <t>ケイ</t>
    </rPh>
    <phoneticPr fontId="1"/>
  </si>
  <si>
    <t>１０２　　遺言の確認</t>
    <rPh sb="5" eb="7">
      <t>ユイゴン</t>
    </rPh>
    <rPh sb="8" eb="10">
      <t>カクニン</t>
    </rPh>
    <phoneticPr fontId="1"/>
  </si>
  <si>
    <t>１０３　　遺言書の検認</t>
    <rPh sb="5" eb="8">
      <t>ユイゴンショ</t>
    </rPh>
    <rPh sb="9" eb="11">
      <t>ケンニン</t>
    </rPh>
    <phoneticPr fontId="1"/>
  </si>
  <si>
    <t>１０４　　執行者選任</t>
    <rPh sb="5" eb="8">
      <t>シッコウシャ</t>
    </rPh>
    <rPh sb="8" eb="10">
      <t>センニン</t>
    </rPh>
    <phoneticPr fontId="1"/>
  </si>
  <si>
    <t>１０５　　執行者の報酬</t>
    <rPh sb="5" eb="8">
      <t>シッコウシャ</t>
    </rPh>
    <rPh sb="9" eb="11">
      <t>ホウシュウ</t>
    </rPh>
    <phoneticPr fontId="1"/>
  </si>
  <si>
    <t>１０６等  執行者解任等</t>
    <rPh sb="3" eb="4">
      <t>トウ</t>
    </rPh>
    <rPh sb="6" eb="8">
      <t>シッコウ</t>
    </rPh>
    <rPh sb="8" eb="9">
      <t>シャ</t>
    </rPh>
    <rPh sb="9" eb="12">
      <t>カイニントウ</t>
    </rPh>
    <phoneticPr fontId="3"/>
  </si>
  <si>
    <t>１０８　　遺言の取消</t>
    <phoneticPr fontId="3"/>
  </si>
  <si>
    <t>１１０　　遺留分放棄</t>
    <phoneticPr fontId="3"/>
  </si>
  <si>
    <t>１１１等　任意後見契約法律関係</t>
    <phoneticPr fontId="3"/>
  </si>
  <si>
    <t>１１１等　うち任意後見監督人選任</t>
    <phoneticPr fontId="3"/>
  </si>
  <si>
    <t>１１５　　うち任意後見監督処分</t>
    <phoneticPr fontId="3"/>
  </si>
  <si>
    <t>１１６　　うち任意後見監督人辞任</t>
    <phoneticPr fontId="3"/>
  </si>
  <si>
    <t>１１７等　うち任意後見人等解任</t>
    <phoneticPr fontId="3"/>
  </si>
  <si>
    <t>１１９　　うち任意後見監督人の報酬</t>
    <phoneticPr fontId="3"/>
  </si>
  <si>
    <t>戸籍法関係計</t>
    <phoneticPr fontId="3"/>
  </si>
  <si>
    <t>１２２　　戸籍法の氏の変更</t>
    <phoneticPr fontId="3"/>
  </si>
  <si>
    <t>１２２　　戸籍法の名の変更</t>
    <phoneticPr fontId="3"/>
  </si>
  <si>
    <t>１２３　　就籍</t>
    <phoneticPr fontId="3"/>
  </si>
  <si>
    <t>１２４　　戸籍訂正</t>
    <phoneticPr fontId="3"/>
  </si>
  <si>
    <t>１２５　　市町村長処分不服</t>
    <phoneticPr fontId="3"/>
  </si>
  <si>
    <t>１２６　　性別の取扱いの変更</t>
    <phoneticPr fontId="3"/>
  </si>
  <si>
    <t>１２７　　児童福祉法２８条－１</t>
    <phoneticPr fontId="3"/>
  </si>
  <si>
    <t>１２８　　児童福祉法２８条－２</t>
    <phoneticPr fontId="3"/>
  </si>
  <si>
    <t>１２８の２　　一時保護の承認</t>
    <rPh sb="7" eb="9">
      <t>イチジ</t>
    </rPh>
    <rPh sb="9" eb="11">
      <t>ホゴ</t>
    </rPh>
    <rPh sb="12" eb="14">
      <t>ショウニン</t>
    </rPh>
    <phoneticPr fontId="3"/>
  </si>
  <si>
    <t>１２９　　　　生活保護法３０条</t>
    <phoneticPr fontId="3"/>
  </si>
  <si>
    <t>１３０　　　　保護者選任等</t>
    <phoneticPr fontId="3"/>
  </si>
  <si>
    <t>破産法６８条等</t>
    <phoneticPr fontId="3"/>
  </si>
  <si>
    <t>１３１等　破産法６１条</t>
    <phoneticPr fontId="3"/>
  </si>
  <si>
    <t>１３３　　破産法２３８条</t>
    <phoneticPr fontId="3"/>
  </si>
  <si>
    <t>１３４　　遺留分算定合意許可</t>
    <phoneticPr fontId="3"/>
  </si>
  <si>
    <t>家審法甲９　子の懲戒許可等</t>
    <rPh sb="0" eb="1">
      <t>カ</t>
    </rPh>
    <rPh sb="1" eb="2">
      <t>シン</t>
    </rPh>
    <rPh sb="2" eb="3">
      <t>ホウ</t>
    </rPh>
    <rPh sb="6" eb="7">
      <t>コ</t>
    </rPh>
    <rPh sb="8" eb="10">
      <t>チョウカイ</t>
    </rPh>
    <rPh sb="10" eb="12">
      <t>キョカ</t>
    </rPh>
    <rPh sb="12" eb="13">
      <t>トウ</t>
    </rPh>
    <phoneticPr fontId="3"/>
  </si>
  <si>
    <t>家審法旧甲１９　禁治産者入院</t>
    <rPh sb="0" eb="1">
      <t>カ</t>
    </rPh>
    <rPh sb="1" eb="2">
      <t>シン</t>
    </rPh>
    <rPh sb="2" eb="3">
      <t>ホウ</t>
    </rPh>
    <rPh sb="3" eb="4">
      <t>キュウ</t>
    </rPh>
    <rPh sb="8" eb="9">
      <t>キン</t>
    </rPh>
    <rPh sb="9" eb="10">
      <t>ナオ</t>
    </rPh>
    <rPh sb="10" eb="11">
      <t>サン</t>
    </rPh>
    <rPh sb="11" eb="12">
      <t>シャ</t>
    </rPh>
    <rPh sb="12" eb="14">
      <t>ニュウイン</t>
    </rPh>
    <phoneticPr fontId="3"/>
  </si>
  <si>
    <t>家審法甲戸籍届出委託確認</t>
    <phoneticPr fontId="3"/>
  </si>
  <si>
    <t>○別表第二審判事件総数</t>
    <phoneticPr fontId="3"/>
  </si>
  <si>
    <t>別二１　　夫婦同居等</t>
    <phoneticPr fontId="3"/>
  </si>
  <si>
    <t>別二２　　婚姻費用分担</t>
    <phoneticPr fontId="3"/>
  </si>
  <si>
    <t>別二３　　子の監護</t>
    <phoneticPr fontId="3"/>
  </si>
  <si>
    <t>別二３　　うち監護者指</t>
    <phoneticPr fontId="3"/>
  </si>
  <si>
    <t>別二３　　うち養育費</t>
    <phoneticPr fontId="3"/>
  </si>
  <si>
    <t>別二３　　うち面会交流</t>
    <rPh sb="10" eb="11">
      <t>リュウ</t>
    </rPh>
    <phoneticPr fontId="3"/>
  </si>
  <si>
    <t>別二３　　うち子の引渡</t>
    <phoneticPr fontId="3"/>
  </si>
  <si>
    <t>別二４　　財産分与</t>
    <phoneticPr fontId="3"/>
  </si>
  <si>
    <t>別二５等　祭祀の承継者</t>
    <phoneticPr fontId="3"/>
  </si>
  <si>
    <t>別二７　　離縁後親権</t>
    <phoneticPr fontId="3"/>
  </si>
  <si>
    <t>別二８　　親権者変更等</t>
    <phoneticPr fontId="3"/>
  </si>
  <si>
    <t>別二９等　扶養</t>
    <phoneticPr fontId="3"/>
  </si>
  <si>
    <t>別二１２等　遺産分割等</t>
    <rPh sb="10" eb="11">
      <t>トウ</t>
    </rPh>
    <phoneticPr fontId="3"/>
  </si>
  <si>
    <t>別二１４　　寄与分</t>
    <phoneticPr fontId="3"/>
  </si>
  <si>
    <t>別二１５　　特例の寄与</t>
    <rPh sb="6" eb="8">
      <t>トクレイ</t>
    </rPh>
    <rPh sb="9" eb="11">
      <t>キヨ</t>
    </rPh>
    <phoneticPr fontId="3"/>
  </si>
  <si>
    <t>別二１６　　請求すべき按分割合</t>
    <phoneticPr fontId="3"/>
  </si>
  <si>
    <t>別二１７　　生活保護法７７</t>
    <phoneticPr fontId="3"/>
  </si>
  <si>
    <t>家審法乙２　夫婦財産管理</t>
    <phoneticPr fontId="3"/>
  </si>
  <si>
    <t>家審法乙９　相続人廃除等</t>
    <phoneticPr fontId="3"/>
  </si>
  <si>
    <t>家審法乙　　破産法６１条</t>
    <phoneticPr fontId="3"/>
  </si>
  <si>
    <t>資料　福島家庭裁判所</t>
    <rPh sb="0" eb="2">
      <t>シリョウ</t>
    </rPh>
    <rPh sb="3" eb="5">
      <t>フクシマ</t>
    </rPh>
    <rPh sb="5" eb="7">
      <t>カテイ</t>
    </rPh>
    <rPh sb="7" eb="9">
      <t>サイバン</t>
    </rPh>
    <rPh sb="9" eb="10">
      <t>ショ</t>
    </rPh>
    <phoneticPr fontId="3"/>
  </si>
  <si>
    <t>　(2)　家事調停事件</t>
    <rPh sb="5" eb="7">
      <t>カジ</t>
    </rPh>
    <rPh sb="7" eb="9">
      <t>チョウテイ</t>
    </rPh>
    <rPh sb="9" eb="11">
      <t>ジケン</t>
    </rPh>
    <phoneticPr fontId="3"/>
  </si>
  <si>
    <t>年・事件</t>
    <rPh sb="0" eb="1">
      <t>ネン</t>
    </rPh>
    <rPh sb="2" eb="3">
      <t>コト</t>
    </rPh>
    <rPh sb="3" eb="4">
      <t>ケン</t>
    </rPh>
    <phoneticPr fontId="3"/>
  </si>
  <si>
    <t>既済</t>
    <rPh sb="0" eb="1">
      <t>スデ</t>
    </rPh>
    <rPh sb="1" eb="2">
      <t>ス</t>
    </rPh>
    <phoneticPr fontId="3"/>
  </si>
  <si>
    <t>未済</t>
    <rPh sb="0" eb="2">
      <t>ミサイ</t>
    </rPh>
    <phoneticPr fontId="3"/>
  </si>
  <si>
    <t>未済</t>
    <rPh sb="0" eb="1">
      <t>ミ</t>
    </rPh>
    <rPh sb="1" eb="2">
      <t>ス</t>
    </rPh>
    <phoneticPr fontId="3"/>
  </si>
  <si>
    <t>成立</t>
    <rPh sb="0" eb="2">
      <t>セイリツ</t>
    </rPh>
    <phoneticPr fontId="3"/>
  </si>
  <si>
    <t>不成立</t>
    <rPh sb="0" eb="3">
      <t>フセイリツ</t>
    </rPh>
    <phoneticPr fontId="3"/>
  </si>
  <si>
    <t>取下げ</t>
    <rPh sb="0" eb="2">
      <t>トリサ</t>
    </rPh>
    <phoneticPr fontId="3"/>
  </si>
  <si>
    <t>合意に相当する審判</t>
    <rPh sb="0" eb="2">
      <t>ゴウイ</t>
    </rPh>
    <rPh sb="3" eb="5">
      <t>ソウトウ</t>
    </rPh>
    <rPh sb="7" eb="9">
      <t>シンパン</t>
    </rPh>
    <phoneticPr fontId="3"/>
  </si>
  <si>
    <t>調停に代わる審判</t>
    <rPh sb="0" eb="2">
      <t>チョウテイ</t>
    </rPh>
    <rPh sb="3" eb="4">
      <t>カ</t>
    </rPh>
    <rPh sb="6" eb="8">
      <t>シンパン</t>
    </rPh>
    <phoneticPr fontId="3"/>
  </si>
  <si>
    <t>調停をしない</t>
    <rPh sb="0" eb="1">
      <t>チョウ</t>
    </rPh>
    <rPh sb="1" eb="2">
      <t>テイ</t>
    </rPh>
    <phoneticPr fontId="3"/>
  </si>
  <si>
    <t>その他の既済</t>
    <rPh sb="2" eb="3">
      <t>タ</t>
    </rPh>
    <rPh sb="4" eb="5">
      <t>スデ</t>
    </rPh>
    <rPh sb="5" eb="6">
      <t>ス</t>
    </rPh>
    <phoneticPr fontId="3"/>
  </si>
  <si>
    <t>○別表第二調停事件総数</t>
    <rPh sb="5" eb="7">
      <t>チョウテイ</t>
    </rPh>
    <rPh sb="7" eb="9">
      <t>ジケン</t>
    </rPh>
    <rPh sb="9" eb="11">
      <t>ソウスウ</t>
    </rPh>
    <phoneticPr fontId="1"/>
  </si>
  <si>
    <t>○別表第二以外調停総数</t>
    <rPh sb="1" eb="2">
      <t>ベツ</t>
    </rPh>
    <rPh sb="2" eb="3">
      <t>ヒョウ</t>
    </rPh>
    <rPh sb="3" eb="5">
      <t>ダイニ</t>
    </rPh>
    <rPh sb="5" eb="7">
      <t>イガイ</t>
    </rPh>
    <rPh sb="7" eb="9">
      <t>チョウテイ</t>
    </rPh>
    <rPh sb="9" eb="11">
      <t>ソウスウ</t>
    </rPh>
    <phoneticPr fontId="1"/>
  </si>
  <si>
    <t>資料　福島家庭裁判所</t>
    <phoneticPr fontId="53"/>
  </si>
  <si>
    <t>　(3)　少年保護事件</t>
    <rPh sb="5" eb="7">
      <t>ショウネン</t>
    </rPh>
    <rPh sb="7" eb="9">
      <t>ホゴ</t>
    </rPh>
    <rPh sb="9" eb="11">
      <t>ジケン</t>
    </rPh>
    <phoneticPr fontId="13"/>
  </si>
  <si>
    <t>検察官
送致</t>
    <rPh sb="0" eb="3">
      <t>ケンサツカン</t>
    </rPh>
    <rPh sb="4" eb="5">
      <t>ソウ</t>
    </rPh>
    <rPh sb="5" eb="6">
      <t>イタス</t>
    </rPh>
    <phoneticPr fontId="13"/>
  </si>
  <si>
    <t>保護処分</t>
    <rPh sb="0" eb="2">
      <t>ホゴ</t>
    </rPh>
    <rPh sb="2" eb="4">
      <t>ショブン</t>
    </rPh>
    <phoneticPr fontId="13"/>
  </si>
  <si>
    <t>知事又は児童相談所長へ送致</t>
    <rPh sb="0" eb="2">
      <t>チジ</t>
    </rPh>
    <rPh sb="2" eb="3">
      <t>マタ</t>
    </rPh>
    <rPh sb="4" eb="6">
      <t>ジドウ</t>
    </rPh>
    <rPh sb="6" eb="8">
      <t>ソウダン</t>
    </rPh>
    <rPh sb="8" eb="10">
      <t>ショチョウ</t>
    </rPh>
    <rPh sb="11" eb="13">
      <t>ソウチ</t>
    </rPh>
    <phoneticPr fontId="13"/>
  </si>
  <si>
    <t>不処分</t>
    <rPh sb="0" eb="1">
      <t>フ</t>
    </rPh>
    <rPh sb="1" eb="3">
      <t>ショブン</t>
    </rPh>
    <phoneticPr fontId="13"/>
  </si>
  <si>
    <t>審判不開始</t>
    <rPh sb="0" eb="2">
      <t>シンパン</t>
    </rPh>
    <rPh sb="2" eb="3">
      <t>フ</t>
    </rPh>
    <rPh sb="3" eb="5">
      <t>カイシ</t>
    </rPh>
    <phoneticPr fontId="13"/>
  </si>
  <si>
    <t>移送回付</t>
    <rPh sb="0" eb="2">
      <t>イソウ</t>
    </rPh>
    <rPh sb="2" eb="4">
      <t>カイフ</t>
    </rPh>
    <phoneticPr fontId="13"/>
  </si>
  <si>
    <t>従たる事件</t>
    <rPh sb="0" eb="1">
      <t>ジュウ</t>
    </rPh>
    <rPh sb="3" eb="5">
      <t>ジケン</t>
    </rPh>
    <phoneticPr fontId="13"/>
  </si>
  <si>
    <t>検察官からの送致</t>
    <rPh sb="0" eb="3">
      <t>ケンサツカン</t>
    </rPh>
    <rPh sb="6" eb="8">
      <t>ソウチ</t>
    </rPh>
    <phoneticPr fontId="13"/>
  </si>
  <si>
    <t>司法警察員からの送致</t>
    <rPh sb="0" eb="2">
      <t>シホウ</t>
    </rPh>
    <rPh sb="2" eb="4">
      <t>ケイサツ</t>
    </rPh>
    <rPh sb="4" eb="5">
      <t>イン</t>
    </rPh>
    <rPh sb="8" eb="10">
      <t>ソウチ</t>
    </rPh>
    <phoneticPr fontId="13"/>
  </si>
  <si>
    <t>知事又は児童相談所長からの送致</t>
    <rPh sb="0" eb="2">
      <t>チジ</t>
    </rPh>
    <rPh sb="2" eb="3">
      <t>マタ</t>
    </rPh>
    <rPh sb="4" eb="6">
      <t>ジドウ</t>
    </rPh>
    <rPh sb="6" eb="8">
      <t>ソウダン</t>
    </rPh>
    <rPh sb="8" eb="10">
      <t>ショチョウ</t>
    </rPh>
    <rPh sb="13" eb="15">
      <t>ソウチ</t>
    </rPh>
    <phoneticPr fontId="13"/>
  </si>
  <si>
    <t>家庭裁判所調査官の報告</t>
    <rPh sb="0" eb="2">
      <t>カテイ</t>
    </rPh>
    <rPh sb="2" eb="4">
      <t>サイバン</t>
    </rPh>
    <rPh sb="4" eb="5">
      <t>ショ</t>
    </rPh>
    <rPh sb="5" eb="8">
      <t>チョウサカン</t>
    </rPh>
    <rPh sb="9" eb="11">
      <t>ホウコク</t>
    </rPh>
    <phoneticPr fontId="13"/>
  </si>
  <si>
    <t>通告</t>
    <rPh sb="0" eb="1">
      <t>ツウ</t>
    </rPh>
    <rPh sb="1" eb="2">
      <t>コク</t>
    </rPh>
    <phoneticPr fontId="13"/>
  </si>
  <si>
    <t>抗告審からの差戻し移送</t>
    <rPh sb="0" eb="3">
      <t>コウコクシン</t>
    </rPh>
    <rPh sb="6" eb="8">
      <t>サシモド</t>
    </rPh>
    <rPh sb="9" eb="11">
      <t>イソウ</t>
    </rPh>
    <phoneticPr fontId="13"/>
  </si>
  <si>
    <t>法55条による移送</t>
    <rPh sb="0" eb="1">
      <t>ホウ</t>
    </rPh>
    <rPh sb="3" eb="4">
      <t>ジョウ</t>
    </rPh>
    <rPh sb="7" eb="9">
      <t>イソウ</t>
    </rPh>
    <phoneticPr fontId="13"/>
  </si>
  <si>
    <t>家裁移送回付</t>
    <rPh sb="0" eb="2">
      <t>カサイ</t>
    </rPh>
    <rPh sb="2" eb="4">
      <t>イソウ</t>
    </rPh>
    <rPh sb="4" eb="6">
      <t>カイフ</t>
    </rPh>
    <phoneticPr fontId="13"/>
  </si>
  <si>
    <t>保護観察</t>
    <rPh sb="0" eb="2">
      <t>ホゴ</t>
    </rPh>
    <rPh sb="2" eb="4">
      <t>カンサツ</t>
    </rPh>
    <phoneticPr fontId="13"/>
  </si>
  <si>
    <t>児童自立支援施設等送致</t>
    <rPh sb="0" eb="2">
      <t>ジドウ</t>
    </rPh>
    <rPh sb="2" eb="4">
      <t>ジリツ</t>
    </rPh>
    <rPh sb="4" eb="6">
      <t>シエン</t>
    </rPh>
    <rPh sb="6" eb="8">
      <t>シセツ</t>
    </rPh>
    <rPh sb="8" eb="9">
      <t>トウ</t>
    </rPh>
    <rPh sb="9" eb="11">
      <t>ソウチ</t>
    </rPh>
    <phoneticPr fontId="13"/>
  </si>
  <si>
    <t>少年院へ送致</t>
    <rPh sb="0" eb="3">
      <t>ショウネンイン</t>
    </rPh>
    <rPh sb="4" eb="6">
      <t>ソウチ</t>
    </rPh>
    <phoneticPr fontId="13"/>
  </si>
  <si>
    <t>強制</t>
    <rPh sb="0" eb="2">
      <t>キョウセイ</t>
    </rPh>
    <phoneticPr fontId="13"/>
  </si>
  <si>
    <t>非強制</t>
    <rPh sb="0" eb="1">
      <t>ヒ</t>
    </rPh>
    <rPh sb="1" eb="3">
      <t>キョウセイ</t>
    </rPh>
    <phoneticPr fontId="13"/>
  </si>
  <si>
    <t>一般人通告</t>
    <rPh sb="0" eb="2">
      <t>イッパン</t>
    </rPh>
    <rPh sb="2" eb="3">
      <t>ヒト</t>
    </rPh>
    <rPh sb="3" eb="5">
      <t>ツウコク</t>
    </rPh>
    <phoneticPr fontId="13"/>
  </si>
  <si>
    <t>保護観察所長通告</t>
    <rPh sb="0" eb="2">
      <t>ホゴ</t>
    </rPh>
    <rPh sb="2" eb="4">
      <t>カンサツ</t>
    </rPh>
    <rPh sb="4" eb="6">
      <t>ショチョウ</t>
    </rPh>
    <rPh sb="6" eb="8">
      <t>ツウコク</t>
    </rPh>
    <phoneticPr fontId="13"/>
  </si>
  <si>
    <t>刑事処分</t>
    <rPh sb="0" eb="2">
      <t>ケイジ</t>
    </rPh>
    <rPh sb="2" eb="4">
      <t>ショブン</t>
    </rPh>
    <phoneticPr fontId="13"/>
  </si>
  <si>
    <t>年齢超過</t>
    <rPh sb="0" eb="2">
      <t>ネンレイ</t>
    </rPh>
    <rPh sb="2" eb="4">
      <t>チョウカ</t>
    </rPh>
    <phoneticPr fontId="13"/>
  </si>
  <si>
    <t>初等</t>
    <rPh sb="0" eb="2">
      <t>ショトウ</t>
    </rPh>
    <phoneticPr fontId="13"/>
  </si>
  <si>
    <t>中等</t>
    <rPh sb="0" eb="2">
      <t>チュウトウ</t>
    </rPh>
    <phoneticPr fontId="13"/>
  </si>
  <si>
    <t>特別</t>
    <rPh sb="0" eb="2">
      <t>トクベツ</t>
    </rPh>
    <phoneticPr fontId="13"/>
  </si>
  <si>
    <t>医療</t>
    <rPh sb="0" eb="2">
      <t>イリョウ</t>
    </rPh>
    <phoneticPr fontId="13"/>
  </si>
  <si>
    <t>第一種</t>
    <rPh sb="0" eb="1">
      <t>ダイ</t>
    </rPh>
    <rPh sb="1" eb="2">
      <t>イチ</t>
    </rPh>
    <rPh sb="2" eb="3">
      <t>タネ</t>
    </rPh>
    <phoneticPr fontId="13"/>
  </si>
  <si>
    <t>第二種</t>
    <rPh sb="0" eb="1">
      <t>ダイ</t>
    </rPh>
    <rPh sb="1" eb="2">
      <t>ニ</t>
    </rPh>
    <rPh sb="2" eb="3">
      <t>タネ</t>
    </rPh>
    <phoneticPr fontId="13"/>
  </si>
  <si>
    <t>第三種</t>
    <rPh sb="0" eb="1">
      <t>ダイ</t>
    </rPh>
    <rPh sb="1" eb="2">
      <t>サン</t>
    </rPh>
    <rPh sb="2" eb="3">
      <t>タネ</t>
    </rPh>
    <phoneticPr fontId="13"/>
  </si>
  <si>
    <t>少年一般保護</t>
    <rPh sb="0" eb="2">
      <t>ショウネン</t>
    </rPh>
    <rPh sb="2" eb="4">
      <t>イッパン</t>
    </rPh>
    <rPh sb="4" eb="6">
      <t>ホゴ</t>
    </rPh>
    <phoneticPr fontId="13"/>
  </si>
  <si>
    <t>うち業(重・自)過致死傷</t>
    <rPh sb="2" eb="3">
      <t>ギョウ</t>
    </rPh>
    <rPh sb="4" eb="5">
      <t>ジュウ</t>
    </rPh>
    <rPh sb="6" eb="7">
      <t>ジ</t>
    </rPh>
    <rPh sb="8" eb="9">
      <t>カ</t>
    </rPh>
    <rPh sb="9" eb="12">
      <t>チシショウ</t>
    </rPh>
    <phoneticPr fontId="13"/>
  </si>
  <si>
    <t>うち危険運転致死</t>
    <rPh sb="2" eb="4">
      <t>キケン</t>
    </rPh>
    <rPh sb="4" eb="6">
      <t>ウンテン</t>
    </rPh>
    <rPh sb="6" eb="8">
      <t>チシ</t>
    </rPh>
    <phoneticPr fontId="13"/>
  </si>
  <si>
    <t>うち危険運転致傷</t>
    <rPh sb="2" eb="4">
      <t>キケン</t>
    </rPh>
    <rPh sb="4" eb="6">
      <t>ウンテン</t>
    </rPh>
    <rPh sb="6" eb="8">
      <t>チショウ</t>
    </rPh>
    <phoneticPr fontId="13"/>
  </si>
  <si>
    <t>道路交通保護</t>
    <rPh sb="0" eb="2">
      <t>ドウロ</t>
    </rPh>
    <rPh sb="2" eb="4">
      <t>コウツウ</t>
    </rPh>
    <rPh sb="4" eb="6">
      <t>ホゴ</t>
    </rPh>
    <phoneticPr fontId="13"/>
  </si>
  <si>
    <t>うち反則金不納付</t>
    <rPh sb="2" eb="5">
      <t>ハンソクキン</t>
    </rPh>
    <rPh sb="5" eb="6">
      <t>フ</t>
    </rPh>
    <rPh sb="6" eb="8">
      <t>ノウフ</t>
    </rPh>
    <phoneticPr fontId="13"/>
  </si>
  <si>
    <t>（注）「法」とあるのは少年法である。</t>
    <rPh sb="1" eb="2">
      <t>チュウ</t>
    </rPh>
    <rPh sb="4" eb="5">
      <t>ホウ</t>
    </rPh>
    <rPh sb="11" eb="13">
      <t>ショウネン</t>
    </rPh>
    <rPh sb="13" eb="14">
      <t>ホウ</t>
    </rPh>
    <phoneticPr fontId="13"/>
  </si>
  <si>
    <t>　(4)　家事手続案内</t>
    <rPh sb="5" eb="6">
      <t>イエ</t>
    </rPh>
    <rPh sb="6" eb="7">
      <t>コト</t>
    </rPh>
    <rPh sb="7" eb="8">
      <t>テ</t>
    </rPh>
    <rPh sb="8" eb="9">
      <t>ゾク</t>
    </rPh>
    <rPh sb="9" eb="10">
      <t>アン</t>
    </rPh>
    <rPh sb="10" eb="11">
      <t>ナイ</t>
    </rPh>
    <phoneticPr fontId="13"/>
  </si>
  <si>
    <t>　(5)  人事訴訟事件</t>
    <rPh sb="6" eb="8">
      <t>ジンジ</t>
    </rPh>
    <rPh sb="8" eb="10">
      <t>ソショウ</t>
    </rPh>
    <rPh sb="10" eb="12">
      <t>ジケン</t>
    </rPh>
    <phoneticPr fontId="13"/>
  </si>
  <si>
    <t>(単位　人)</t>
    <phoneticPr fontId="13"/>
  </si>
  <si>
    <t>(単位　件)</t>
    <phoneticPr fontId="13"/>
  </si>
  <si>
    <t>既済</t>
    <rPh sb="0" eb="1">
      <t>キ</t>
    </rPh>
    <rPh sb="1" eb="2">
      <t>ス</t>
    </rPh>
    <phoneticPr fontId="13"/>
  </si>
  <si>
    <t>新受</t>
    <rPh sb="0" eb="1">
      <t>シン</t>
    </rPh>
    <rPh sb="1" eb="2">
      <t>ジュ</t>
    </rPh>
    <phoneticPr fontId="13"/>
  </si>
  <si>
    <t>資料　福島家庭裁判所</t>
    <phoneticPr fontId="13"/>
  </si>
  <si>
    <t>16　環境・医療</t>
    <rPh sb="3" eb="5">
      <t>カンキョウ</t>
    </rPh>
    <rPh sb="6" eb="8">
      <t>イリョウ</t>
    </rPh>
    <phoneticPr fontId="53"/>
  </si>
  <si>
    <t>184</t>
  </si>
  <si>
    <t>医療施設</t>
  </si>
  <si>
    <t>185</t>
  </si>
  <si>
    <t>医療関係従事者数</t>
  </si>
  <si>
    <t>186</t>
  </si>
  <si>
    <t>主要死因別死亡者数</t>
  </si>
  <si>
    <t>187</t>
  </si>
  <si>
    <t>感染症発生状況</t>
  </si>
  <si>
    <t>188</t>
  </si>
  <si>
    <t>189⑴</t>
    <phoneticPr fontId="53"/>
  </si>
  <si>
    <t>市立病院の概況　(1)病院数及び医療従事者数</t>
    <phoneticPr fontId="53"/>
  </si>
  <si>
    <t>189⑵</t>
    <phoneticPr fontId="53"/>
  </si>
  <si>
    <t>市立病院の概況　(2)入院患者数</t>
    <phoneticPr fontId="53"/>
  </si>
  <si>
    <t>189⑶</t>
    <phoneticPr fontId="53"/>
  </si>
  <si>
    <t>市立病院の概況　(3)外来患者数</t>
    <phoneticPr fontId="53"/>
  </si>
  <si>
    <t>190⑴</t>
    <phoneticPr fontId="53"/>
  </si>
  <si>
    <t>市立診療所の概況　(1)診療所数及び医療従事者数</t>
    <phoneticPr fontId="53"/>
  </si>
  <si>
    <t>190⑵</t>
    <phoneticPr fontId="53"/>
  </si>
  <si>
    <t>市立診療所の概況　(2)外来患者数</t>
    <phoneticPr fontId="53"/>
  </si>
  <si>
    <t>191</t>
  </si>
  <si>
    <t>結核健康診断実施状況</t>
  </si>
  <si>
    <t>192</t>
  </si>
  <si>
    <t>予防接種実施状況</t>
  </si>
  <si>
    <t>193⑴</t>
    <phoneticPr fontId="53"/>
  </si>
  <si>
    <t>し尿処理状況　(1)し尿処理施設の状況</t>
    <phoneticPr fontId="53"/>
  </si>
  <si>
    <t>193⑵</t>
    <phoneticPr fontId="53"/>
  </si>
  <si>
    <t>し尿処理状況　(2)地区別し尿くみ取り対象人口及びし尿収集量</t>
    <phoneticPr fontId="53"/>
  </si>
  <si>
    <t>194</t>
  </si>
  <si>
    <t>ごみ処理状況</t>
  </si>
  <si>
    <t>195</t>
  </si>
  <si>
    <t>196</t>
  </si>
  <si>
    <t>火葬場使用状況</t>
  </si>
  <si>
    <t>197</t>
  </si>
  <si>
    <t>198⑴</t>
    <phoneticPr fontId="53"/>
  </si>
  <si>
    <t>公害苦情件数　(1)種類別公害苦情件数</t>
    <phoneticPr fontId="53"/>
  </si>
  <si>
    <t>198⑵</t>
    <phoneticPr fontId="53"/>
  </si>
  <si>
    <t>公害苦情件数　(2)地区別公害苦情件数</t>
    <phoneticPr fontId="53"/>
  </si>
  <si>
    <t>198⑶</t>
    <phoneticPr fontId="53"/>
  </si>
  <si>
    <t>公害苦情件数　(3)業種別公害苦情件数</t>
    <phoneticPr fontId="53"/>
  </si>
  <si>
    <t>184　医療施設（各年４月１日現在）</t>
    <rPh sb="4" eb="6">
      <t>イリョウ</t>
    </rPh>
    <rPh sb="6" eb="8">
      <t>シセツ</t>
    </rPh>
    <rPh sb="9" eb="10">
      <t>カク</t>
    </rPh>
    <rPh sb="10" eb="11">
      <t>ネン</t>
    </rPh>
    <rPh sb="12" eb="13">
      <t>ガツ</t>
    </rPh>
    <rPh sb="14" eb="15">
      <t>ニチ</t>
    </rPh>
    <rPh sb="15" eb="17">
      <t>ゲンザイ</t>
    </rPh>
    <phoneticPr fontId="13"/>
  </si>
  <si>
    <t>病院</t>
    <rPh sb="0" eb="2">
      <t>ビョウイン</t>
    </rPh>
    <phoneticPr fontId="13"/>
  </si>
  <si>
    <t>一般診療所</t>
    <rPh sb="0" eb="2">
      <t>イッパン</t>
    </rPh>
    <rPh sb="2" eb="5">
      <t>シンリョウジョ</t>
    </rPh>
    <phoneticPr fontId="13"/>
  </si>
  <si>
    <t>歯科診療所</t>
    <rPh sb="0" eb="2">
      <t>シカ</t>
    </rPh>
    <rPh sb="2" eb="4">
      <t>シンリョウ</t>
    </rPh>
    <rPh sb="4" eb="5">
      <t>ジョ</t>
    </rPh>
    <phoneticPr fontId="13"/>
  </si>
  <si>
    <t>助産所</t>
    <rPh sb="0" eb="1">
      <t>スケ</t>
    </rPh>
    <rPh sb="1" eb="2">
      <t>サン</t>
    </rPh>
    <rPh sb="2" eb="3">
      <t>ショ</t>
    </rPh>
    <phoneticPr fontId="13"/>
  </si>
  <si>
    <t>薬局</t>
    <rPh sb="0" eb="1">
      <t>クスリ</t>
    </rPh>
    <rPh sb="1" eb="2">
      <t>キョク</t>
    </rPh>
    <phoneticPr fontId="13"/>
  </si>
  <si>
    <t>病院数</t>
    <rPh sb="0" eb="2">
      <t>ビョウイン</t>
    </rPh>
    <rPh sb="2" eb="3">
      <t>スウ</t>
    </rPh>
    <phoneticPr fontId="13"/>
  </si>
  <si>
    <t>病床数</t>
    <rPh sb="0" eb="1">
      <t>ビョウ</t>
    </rPh>
    <rPh sb="1" eb="2">
      <t>ユカ</t>
    </rPh>
    <rPh sb="2" eb="3">
      <t>スウ</t>
    </rPh>
    <phoneticPr fontId="13"/>
  </si>
  <si>
    <t>診療所数</t>
    <rPh sb="0" eb="3">
      <t>シンリョウジョ</t>
    </rPh>
    <rPh sb="3" eb="4">
      <t>スウ</t>
    </rPh>
    <phoneticPr fontId="13"/>
  </si>
  <si>
    <t>病床数</t>
    <rPh sb="0" eb="1">
      <t>ヤマイ</t>
    </rPh>
    <rPh sb="1" eb="2">
      <t>ユカ</t>
    </rPh>
    <rPh sb="2" eb="3">
      <t>スウ</t>
    </rPh>
    <phoneticPr fontId="13"/>
  </si>
  <si>
    <t>精神</t>
    <rPh sb="0" eb="2">
      <t>セイシン</t>
    </rPh>
    <phoneticPr fontId="13"/>
  </si>
  <si>
    <t>感染</t>
    <rPh sb="0" eb="2">
      <t>カンセン</t>
    </rPh>
    <phoneticPr fontId="13"/>
  </si>
  <si>
    <t>結核</t>
    <rPh sb="0" eb="2">
      <t>ケッカク</t>
    </rPh>
    <phoneticPr fontId="13"/>
  </si>
  <si>
    <t>療養</t>
    <rPh sb="0" eb="2">
      <t>リョウヨウ</t>
    </rPh>
    <phoneticPr fontId="13"/>
  </si>
  <si>
    <t>一般</t>
    <rPh sb="0" eb="2">
      <t>イッパン</t>
    </rPh>
    <phoneticPr fontId="13"/>
  </si>
  <si>
    <t>令和３年</t>
    <rPh sb="0" eb="1">
      <t>レイ</t>
    </rPh>
    <rPh sb="1" eb="2">
      <t>ワ</t>
    </rPh>
    <rPh sb="3" eb="4">
      <t>ネン</t>
    </rPh>
    <phoneticPr fontId="4"/>
  </si>
  <si>
    <t>　　　　　　　資料　保健所</t>
    <rPh sb="7" eb="9">
      <t>シリョウ</t>
    </rPh>
    <rPh sb="10" eb="13">
      <t>ホケンジョ</t>
    </rPh>
    <phoneticPr fontId="13"/>
  </si>
  <si>
    <t>185　医療関係従事者数（各年12月末日現在）</t>
    <rPh sb="4" eb="6">
      <t>イリョウ</t>
    </rPh>
    <rPh sb="6" eb="8">
      <t>カンケイ</t>
    </rPh>
    <rPh sb="8" eb="10">
      <t>ジュウジ</t>
    </rPh>
    <rPh sb="10" eb="11">
      <t>シャ</t>
    </rPh>
    <rPh sb="11" eb="12">
      <t>スウ</t>
    </rPh>
    <rPh sb="13" eb="14">
      <t>カク</t>
    </rPh>
    <rPh sb="14" eb="15">
      <t>トシ</t>
    </rPh>
    <rPh sb="17" eb="18">
      <t>ガツ</t>
    </rPh>
    <rPh sb="18" eb="20">
      <t>マツジツ</t>
    </rPh>
    <rPh sb="20" eb="22">
      <t>ゲンザイ</t>
    </rPh>
    <phoneticPr fontId="13"/>
  </si>
  <si>
    <t>医師</t>
    <rPh sb="0" eb="1">
      <t>イ</t>
    </rPh>
    <rPh sb="1" eb="2">
      <t>シ</t>
    </rPh>
    <phoneticPr fontId="13"/>
  </si>
  <si>
    <t>歯科医師</t>
    <rPh sb="0" eb="2">
      <t>シカ</t>
    </rPh>
    <rPh sb="2" eb="4">
      <t>イシ</t>
    </rPh>
    <phoneticPr fontId="13"/>
  </si>
  <si>
    <t>薬剤師</t>
    <rPh sb="0" eb="1">
      <t>クスリ</t>
    </rPh>
    <rPh sb="1" eb="2">
      <t>ザイ</t>
    </rPh>
    <rPh sb="2" eb="3">
      <t>シ</t>
    </rPh>
    <phoneticPr fontId="13"/>
  </si>
  <si>
    <t>保健師</t>
    <rPh sb="0" eb="1">
      <t>タモツ</t>
    </rPh>
    <rPh sb="1" eb="2">
      <t>ケン</t>
    </rPh>
    <rPh sb="2" eb="3">
      <t>シ</t>
    </rPh>
    <phoneticPr fontId="13"/>
  </si>
  <si>
    <t>助産師</t>
    <rPh sb="0" eb="1">
      <t>スケ</t>
    </rPh>
    <rPh sb="1" eb="2">
      <t>サン</t>
    </rPh>
    <rPh sb="2" eb="3">
      <t>シ</t>
    </rPh>
    <phoneticPr fontId="13"/>
  </si>
  <si>
    <t>看護師</t>
    <rPh sb="0" eb="1">
      <t>ミ</t>
    </rPh>
    <rPh sb="1" eb="2">
      <t>ユズル</t>
    </rPh>
    <rPh sb="2" eb="3">
      <t>シ</t>
    </rPh>
    <phoneticPr fontId="13"/>
  </si>
  <si>
    <t>准看護師</t>
    <rPh sb="0" eb="1">
      <t>ジュン</t>
    </rPh>
    <rPh sb="1" eb="3">
      <t>カンゴ</t>
    </rPh>
    <rPh sb="3" eb="4">
      <t>シ</t>
    </rPh>
    <phoneticPr fontId="13"/>
  </si>
  <si>
    <t>資料  「医師・歯科医師・薬剤師統計」厚生労働省</t>
    <rPh sb="5" eb="7">
      <t>イシ</t>
    </rPh>
    <rPh sb="8" eb="12">
      <t>シカイシ</t>
    </rPh>
    <rPh sb="13" eb="18">
      <t>ヤクザイシトウケイ</t>
    </rPh>
    <rPh sb="19" eb="24">
      <t>コウセイロウドウショウ</t>
    </rPh>
    <phoneticPr fontId="3"/>
  </si>
  <si>
    <t>「看護職員等就業届出状況」福島県　　　　</t>
    <rPh sb="1" eb="10">
      <t>カンゴショクイントウシュウギョウトドケデ</t>
    </rPh>
    <rPh sb="10" eb="12">
      <t>ジョウキョウ</t>
    </rPh>
    <rPh sb="13" eb="16">
      <t>フクシマケン</t>
    </rPh>
    <phoneticPr fontId="3"/>
  </si>
  <si>
    <t>186　主要死因別死亡者数（各年１月１日～12月31日)</t>
    <rPh sb="4" eb="6">
      <t>シュヨウ</t>
    </rPh>
    <rPh sb="6" eb="8">
      <t>シイン</t>
    </rPh>
    <rPh sb="8" eb="9">
      <t>ベツ</t>
    </rPh>
    <rPh sb="9" eb="12">
      <t>シボウシャ</t>
    </rPh>
    <rPh sb="12" eb="13">
      <t>スウ</t>
    </rPh>
    <rPh sb="14" eb="15">
      <t>カク</t>
    </rPh>
    <rPh sb="15" eb="16">
      <t>トシ</t>
    </rPh>
    <rPh sb="17" eb="18">
      <t>ガツ</t>
    </rPh>
    <rPh sb="19" eb="20">
      <t>ニチ</t>
    </rPh>
    <rPh sb="23" eb="24">
      <t>ガツ</t>
    </rPh>
    <rPh sb="26" eb="27">
      <t>ニチ</t>
    </rPh>
    <phoneticPr fontId="13"/>
  </si>
  <si>
    <t>結核</t>
    <rPh sb="0" eb="1">
      <t>ケツ</t>
    </rPh>
    <rPh sb="1" eb="2">
      <t>カク</t>
    </rPh>
    <phoneticPr fontId="13"/>
  </si>
  <si>
    <t>悪性新生物</t>
    <rPh sb="0" eb="1">
      <t>アク</t>
    </rPh>
    <rPh sb="1" eb="2">
      <t>セイ</t>
    </rPh>
    <phoneticPr fontId="13"/>
  </si>
  <si>
    <t>糖尿病</t>
    <rPh sb="0" eb="1">
      <t>トウ</t>
    </rPh>
    <rPh sb="1" eb="2">
      <t>ニョウ</t>
    </rPh>
    <rPh sb="2" eb="3">
      <t>ヤマイ</t>
    </rPh>
    <phoneticPr fontId="13"/>
  </si>
  <si>
    <t>高血圧性疾患</t>
    <rPh sb="0" eb="3">
      <t>コウケツアツ</t>
    </rPh>
    <rPh sb="3" eb="4">
      <t>セイ</t>
    </rPh>
    <phoneticPr fontId="13"/>
  </si>
  <si>
    <t>心疾患</t>
    <rPh sb="0" eb="3">
      <t>シンシッカン</t>
    </rPh>
    <phoneticPr fontId="13"/>
  </si>
  <si>
    <t>脳血管疾患</t>
    <rPh sb="0" eb="3">
      <t>ノウケッカン</t>
    </rPh>
    <phoneticPr fontId="13"/>
  </si>
  <si>
    <t>大動脈瘤及び解離</t>
    <phoneticPr fontId="53"/>
  </si>
  <si>
    <t>肺炎</t>
    <rPh sb="0" eb="1">
      <t>ハイ</t>
    </rPh>
    <rPh sb="1" eb="2">
      <t>ホノオ</t>
    </rPh>
    <phoneticPr fontId="13"/>
  </si>
  <si>
    <t>慢性閉塞性肺疾患</t>
    <rPh sb="0" eb="2">
      <t>マンセイ</t>
    </rPh>
    <rPh sb="2" eb="4">
      <t>ヘイソク</t>
    </rPh>
    <phoneticPr fontId="13"/>
  </si>
  <si>
    <t>肝疾患</t>
    <rPh sb="0" eb="1">
      <t>キモ</t>
    </rPh>
    <rPh sb="1" eb="2">
      <t>ヤマイ</t>
    </rPh>
    <rPh sb="2" eb="3">
      <t>ワズラ</t>
    </rPh>
    <phoneticPr fontId="13"/>
  </si>
  <si>
    <t>腎不全</t>
    <rPh sb="0" eb="1">
      <t>ジン</t>
    </rPh>
    <rPh sb="1" eb="2">
      <t>フ</t>
    </rPh>
    <rPh sb="2" eb="3">
      <t>ゼン</t>
    </rPh>
    <phoneticPr fontId="13"/>
  </si>
  <si>
    <t>老衰</t>
    <rPh sb="0" eb="1">
      <t>ロウ</t>
    </rPh>
    <rPh sb="1" eb="2">
      <t>スイ</t>
    </rPh>
    <phoneticPr fontId="13"/>
  </si>
  <si>
    <t>不慮の事故</t>
    <rPh sb="0" eb="2">
      <t>フリョ</t>
    </rPh>
    <phoneticPr fontId="13"/>
  </si>
  <si>
    <t>自殺</t>
    <rPh sb="0" eb="1">
      <t>ジ</t>
    </rPh>
    <rPh sb="1" eb="2">
      <t>サツ</t>
    </rPh>
    <phoneticPr fontId="13"/>
  </si>
  <si>
    <t>資料  「人口動態統計」厚生労働省</t>
    <rPh sb="5" eb="11">
      <t>ジンコウドウタイトウケイ</t>
    </rPh>
    <rPh sb="12" eb="17">
      <t>コウセイロウドウショウ</t>
    </rPh>
    <phoneticPr fontId="3"/>
  </si>
  <si>
    <t>187　感染症発生状況</t>
    <rPh sb="4" eb="7">
      <t>カンセンショウ</t>
    </rPh>
    <rPh sb="7" eb="9">
      <t>ハッセイ</t>
    </rPh>
    <rPh sb="9" eb="11">
      <t>ジョウキョウ</t>
    </rPh>
    <phoneticPr fontId="13"/>
  </si>
  <si>
    <t>3類感染症</t>
    <rPh sb="1" eb="2">
      <t>ルイ</t>
    </rPh>
    <rPh sb="2" eb="3">
      <t>カン</t>
    </rPh>
    <rPh sb="3" eb="4">
      <t>ソメ</t>
    </rPh>
    <rPh sb="4" eb="5">
      <t>ショウ</t>
    </rPh>
    <phoneticPr fontId="13"/>
  </si>
  <si>
    <t>赤痢</t>
    <rPh sb="0" eb="1">
      <t>アカ</t>
    </rPh>
    <rPh sb="1" eb="2">
      <t>リ</t>
    </rPh>
    <phoneticPr fontId="13"/>
  </si>
  <si>
    <t>コレラ（擬似含）</t>
    <rPh sb="4" eb="6">
      <t>ギジ</t>
    </rPh>
    <rPh sb="6" eb="7">
      <t>フク</t>
    </rPh>
    <phoneticPr fontId="13"/>
  </si>
  <si>
    <t>腸管出血性大腸菌感染症</t>
    <rPh sb="0" eb="1">
      <t>チョウ</t>
    </rPh>
    <rPh sb="1" eb="2">
      <t>カン</t>
    </rPh>
    <rPh sb="2" eb="4">
      <t>シュッケツ</t>
    </rPh>
    <rPh sb="4" eb="5">
      <t>セイ</t>
    </rPh>
    <rPh sb="5" eb="8">
      <t>ダイチョウキン</t>
    </rPh>
    <rPh sb="8" eb="10">
      <t>カンセン</t>
    </rPh>
    <rPh sb="10" eb="11">
      <t>ショウ</t>
    </rPh>
    <phoneticPr fontId="13"/>
  </si>
  <si>
    <t>令和４年度</t>
    <rPh sb="0" eb="1">
      <t>レイ</t>
    </rPh>
    <rPh sb="1" eb="2">
      <t>ワ</t>
    </rPh>
    <rPh sb="3" eb="4">
      <t>トシ</t>
    </rPh>
    <rPh sb="4" eb="5">
      <t>ド</t>
    </rPh>
    <phoneticPr fontId="13"/>
  </si>
  <si>
    <t>　　資料　保健所</t>
    <rPh sb="2" eb="4">
      <t>シリョウ</t>
    </rPh>
    <rPh sb="5" eb="8">
      <t>ホケンジョ</t>
    </rPh>
    <phoneticPr fontId="13"/>
  </si>
  <si>
    <t>188　削除</t>
    <rPh sb="4" eb="6">
      <t>サクジョ</t>
    </rPh>
    <phoneticPr fontId="13"/>
  </si>
  <si>
    <t>189　市立病院の概況</t>
    <rPh sb="4" eb="6">
      <t>シリツ</t>
    </rPh>
    <rPh sb="6" eb="8">
      <t>ビョウイン</t>
    </rPh>
    <rPh sb="9" eb="11">
      <t>ガイキョウ</t>
    </rPh>
    <phoneticPr fontId="13"/>
  </si>
  <si>
    <t>　(1)　病院数及び医療従事者数（各年４月１日現在）</t>
    <rPh sb="5" eb="7">
      <t>ビョウイン</t>
    </rPh>
    <rPh sb="7" eb="8">
      <t>スウ</t>
    </rPh>
    <rPh sb="8" eb="9">
      <t>オヨ</t>
    </rPh>
    <rPh sb="10" eb="12">
      <t>イリョウ</t>
    </rPh>
    <rPh sb="12" eb="15">
      <t>ジュウジシャ</t>
    </rPh>
    <rPh sb="15" eb="16">
      <t>スウ</t>
    </rPh>
    <rPh sb="17" eb="18">
      <t>カク</t>
    </rPh>
    <rPh sb="18" eb="19">
      <t>トシ</t>
    </rPh>
    <rPh sb="20" eb="21">
      <t>ガツ</t>
    </rPh>
    <rPh sb="22" eb="23">
      <t>ニチ</t>
    </rPh>
    <rPh sb="23" eb="25">
      <t>ゲンザイ</t>
    </rPh>
    <phoneticPr fontId="13"/>
  </si>
  <si>
    <t>（単位　人)</t>
    <rPh sb="1" eb="3">
      <t>タンイ</t>
    </rPh>
    <rPh sb="4" eb="5">
      <t>ヒト</t>
    </rPh>
    <phoneticPr fontId="13"/>
  </si>
  <si>
    <t>病院数</t>
    <rPh sb="0" eb="1">
      <t>ヤマイ</t>
    </rPh>
    <rPh sb="1" eb="2">
      <t>イン</t>
    </rPh>
    <rPh sb="2" eb="3">
      <t>スウ</t>
    </rPh>
    <phoneticPr fontId="13"/>
  </si>
  <si>
    <t>医療従事者数</t>
    <rPh sb="0" eb="1">
      <t>イ</t>
    </rPh>
    <rPh sb="1" eb="2">
      <t>リョウ</t>
    </rPh>
    <rPh sb="2" eb="3">
      <t>ジュウ</t>
    </rPh>
    <rPh sb="3" eb="4">
      <t>コト</t>
    </rPh>
    <rPh sb="4" eb="5">
      <t>モノ</t>
    </rPh>
    <rPh sb="5" eb="6">
      <t>スウ</t>
    </rPh>
    <phoneticPr fontId="13"/>
  </si>
  <si>
    <t>技師</t>
    <rPh sb="0" eb="1">
      <t>ワザ</t>
    </rPh>
    <rPh sb="1" eb="2">
      <t>シ</t>
    </rPh>
    <phoneticPr fontId="13"/>
  </si>
  <si>
    <t>看護師</t>
    <rPh sb="0" eb="1">
      <t>ミ</t>
    </rPh>
    <rPh sb="1" eb="2">
      <t>マモル</t>
    </rPh>
    <rPh sb="2" eb="3">
      <t>シ</t>
    </rPh>
    <phoneticPr fontId="13"/>
  </si>
  <si>
    <t>一般</t>
  </si>
  <si>
    <t>精神</t>
  </si>
  <si>
    <t>結核</t>
  </si>
  <si>
    <t>感染</t>
    <rPh sb="0" eb="1">
      <t>カン</t>
    </rPh>
    <phoneticPr fontId="3"/>
  </si>
  <si>
    <t>療養</t>
    <rPh sb="0" eb="1">
      <t>リョウ</t>
    </rPh>
    <rPh sb="1" eb="2">
      <t>マモル</t>
    </rPh>
    <phoneticPr fontId="3"/>
  </si>
  <si>
    <t>資料　いわき市医療センター</t>
    <rPh sb="0" eb="2">
      <t>シリョウ</t>
    </rPh>
    <rPh sb="6" eb="7">
      <t>シ</t>
    </rPh>
    <rPh sb="7" eb="9">
      <t>イリョウ</t>
    </rPh>
    <phoneticPr fontId="13"/>
  </si>
  <si>
    <t>　(2)　入院患者数</t>
    <rPh sb="5" eb="7">
      <t>ニュウイン</t>
    </rPh>
    <rPh sb="7" eb="9">
      <t>カンジャ</t>
    </rPh>
    <rPh sb="9" eb="10">
      <t>スウ</t>
    </rPh>
    <phoneticPr fontId="13"/>
  </si>
  <si>
    <t>年･月</t>
  </si>
  <si>
    <t>内科</t>
  </si>
  <si>
    <t>小児科</t>
  </si>
  <si>
    <t>外科</t>
  </si>
  <si>
    <t>整形外科</t>
  </si>
  <si>
    <t>泌尿器科</t>
  </si>
  <si>
    <t>皮膚科</t>
  </si>
  <si>
    <t>呼吸器科</t>
  </si>
  <si>
    <t>小児外科</t>
  </si>
  <si>
    <t>形成外科</t>
    <rPh sb="0" eb="2">
      <t>ケイセイ</t>
    </rPh>
    <rPh sb="2" eb="4">
      <t>ゲカ</t>
    </rPh>
    <phoneticPr fontId="3"/>
  </si>
  <si>
    <t>麻酔科</t>
  </si>
  <si>
    <t>産婦人科</t>
  </si>
  <si>
    <t>耳鼻
咽喉科</t>
    <rPh sb="0" eb="1">
      <t>ミミ</t>
    </rPh>
    <rPh sb="1" eb="2">
      <t>ハナ</t>
    </rPh>
    <rPh sb="3" eb="5">
      <t>インコウ</t>
    </rPh>
    <rPh sb="5" eb="6">
      <t>カ</t>
    </rPh>
    <phoneticPr fontId="3"/>
  </si>
  <si>
    <t>眼科</t>
  </si>
  <si>
    <t>放射線科</t>
  </si>
  <si>
    <t>神経科</t>
    <phoneticPr fontId="3"/>
  </si>
  <si>
    <t>脳神経
外科</t>
    <rPh sb="4" eb="5">
      <t>ソト</t>
    </rPh>
    <rPh sb="5" eb="6">
      <t>カ</t>
    </rPh>
    <phoneticPr fontId="3"/>
  </si>
  <si>
    <t>歯科</t>
  </si>
  <si>
    <t>心臓外科</t>
  </si>
  <si>
    <t>リハビリテーション科</t>
    <rPh sb="9" eb="10">
      <t>カ</t>
    </rPh>
    <phoneticPr fontId="13"/>
  </si>
  <si>
    <t>伝染病</t>
    <rPh sb="0" eb="3">
      <t>デンセンビョウ</t>
    </rPh>
    <phoneticPr fontId="13"/>
  </si>
  <si>
    <t>令和６年１月</t>
    <rPh sb="0" eb="2">
      <t>レイワ</t>
    </rPh>
    <rPh sb="3" eb="4">
      <t>ネン</t>
    </rPh>
    <rPh sb="5" eb="6">
      <t>ツキ</t>
    </rPh>
    <phoneticPr fontId="3"/>
  </si>
  <si>
    <t>資料　いわき市医療センター</t>
    <rPh sb="6" eb="7">
      <t>シ</t>
    </rPh>
    <rPh sb="7" eb="9">
      <t>イリョウ</t>
    </rPh>
    <phoneticPr fontId="3"/>
  </si>
  <si>
    <t>　(3)　外来患者数</t>
    <rPh sb="5" eb="7">
      <t>ガイライ</t>
    </rPh>
    <rPh sb="7" eb="9">
      <t>カンジャ</t>
    </rPh>
    <rPh sb="9" eb="10">
      <t>スウ</t>
    </rPh>
    <phoneticPr fontId="13"/>
  </si>
  <si>
    <t xml:space="preserve">       （単位　人）</t>
    <rPh sb="8" eb="10">
      <t>タンイ</t>
    </rPh>
    <rPh sb="11" eb="12">
      <t>ヒト</t>
    </rPh>
    <phoneticPr fontId="13"/>
  </si>
  <si>
    <t>形成外科</t>
    <rPh sb="0" eb="2">
      <t>ケイセイ</t>
    </rPh>
    <phoneticPr fontId="3"/>
  </si>
  <si>
    <t>耳鼻咽喉科</t>
    <phoneticPr fontId="53"/>
  </si>
  <si>
    <t>神経科</t>
  </si>
  <si>
    <t>脳神経外科</t>
    <phoneticPr fontId="53"/>
  </si>
  <si>
    <t>(注)  透析(入院)については内科に含まれている｡</t>
    <phoneticPr fontId="3"/>
  </si>
  <si>
    <t xml:space="preserve">     資料　いわき市医療センター</t>
    <rPh sb="5" eb="7">
      <t>シリョウ</t>
    </rPh>
    <rPh sb="11" eb="12">
      <t>シ</t>
    </rPh>
    <rPh sb="12" eb="14">
      <t>イリョウ</t>
    </rPh>
    <phoneticPr fontId="3"/>
  </si>
  <si>
    <t>190　市立診療所の概況</t>
    <rPh sb="4" eb="6">
      <t>シリツ</t>
    </rPh>
    <rPh sb="6" eb="9">
      <t>シンリョウジョ</t>
    </rPh>
    <rPh sb="10" eb="12">
      <t>ガイキョウ</t>
    </rPh>
    <phoneticPr fontId="13"/>
  </si>
  <si>
    <t>（1)　診療所数及び医療従事者数（各年４月１日現在）</t>
    <rPh sb="4" eb="7">
      <t>シンリョウジョ</t>
    </rPh>
    <rPh sb="7" eb="8">
      <t>スウ</t>
    </rPh>
    <rPh sb="8" eb="9">
      <t>オヨ</t>
    </rPh>
    <rPh sb="10" eb="12">
      <t>イリョウ</t>
    </rPh>
    <rPh sb="12" eb="15">
      <t>ジュウジシャ</t>
    </rPh>
    <rPh sb="15" eb="16">
      <t>スウ</t>
    </rPh>
    <rPh sb="17" eb="18">
      <t>カク</t>
    </rPh>
    <rPh sb="18" eb="19">
      <t>トシ</t>
    </rPh>
    <rPh sb="20" eb="21">
      <t>ガツ</t>
    </rPh>
    <rPh sb="22" eb="23">
      <t>ニチ</t>
    </rPh>
    <rPh sb="23" eb="25">
      <t>ゲンザイ</t>
    </rPh>
    <phoneticPr fontId="13"/>
  </si>
  <si>
    <t>　(2)　外来患者数</t>
    <rPh sb="5" eb="7">
      <t>ガイライ</t>
    </rPh>
    <rPh sb="7" eb="9">
      <t>カンジャ</t>
    </rPh>
    <rPh sb="9" eb="10">
      <t>スウ</t>
    </rPh>
    <phoneticPr fontId="13"/>
  </si>
  <si>
    <t>診療所数
（軒）</t>
    <rPh sb="0" eb="1">
      <t>ミ</t>
    </rPh>
    <rPh sb="1" eb="2">
      <t>リョウ</t>
    </rPh>
    <rPh sb="2" eb="3">
      <t>ジョ</t>
    </rPh>
    <rPh sb="3" eb="4">
      <t>スウ</t>
    </rPh>
    <rPh sb="6" eb="7">
      <t>ケン</t>
    </rPh>
    <phoneticPr fontId="13"/>
  </si>
  <si>
    <t>医療従事者数（人）</t>
    <rPh sb="0" eb="1">
      <t>イ</t>
    </rPh>
    <rPh sb="1" eb="2">
      <t>リョウ</t>
    </rPh>
    <rPh sb="2" eb="3">
      <t>ジュウ</t>
    </rPh>
    <rPh sb="3" eb="4">
      <t>コト</t>
    </rPh>
    <rPh sb="4" eb="5">
      <t>モノ</t>
    </rPh>
    <rPh sb="5" eb="6">
      <t>スウ</t>
    </rPh>
    <rPh sb="7" eb="8">
      <t>ヒト</t>
    </rPh>
    <phoneticPr fontId="13"/>
  </si>
  <si>
    <t>内科</t>
    <rPh sb="0" eb="1">
      <t>ウチ</t>
    </rPh>
    <rPh sb="1" eb="2">
      <t>カ</t>
    </rPh>
    <phoneticPr fontId="13"/>
  </si>
  <si>
    <t>小児科・外科</t>
    <rPh sb="0" eb="1">
      <t>コ</t>
    </rPh>
    <rPh sb="1" eb="2">
      <t>ジ</t>
    </rPh>
    <rPh sb="2" eb="3">
      <t>カ</t>
    </rPh>
    <rPh sb="4" eb="5">
      <t>ソト</t>
    </rPh>
    <rPh sb="5" eb="6">
      <t>カ</t>
    </rPh>
    <phoneticPr fontId="13"/>
  </si>
  <si>
    <t>(注）診療所は、「田人診療所」である。</t>
    <rPh sb="1" eb="2">
      <t>チュウ</t>
    </rPh>
    <rPh sb="3" eb="5">
      <t>シンリョウ</t>
    </rPh>
    <rPh sb="5" eb="6">
      <t>ショ</t>
    </rPh>
    <rPh sb="9" eb="10">
      <t>タ</t>
    </rPh>
    <rPh sb="10" eb="11">
      <t>ビト</t>
    </rPh>
    <rPh sb="11" eb="13">
      <t>シンリョウ</t>
    </rPh>
    <rPh sb="13" eb="14">
      <t>ショ</t>
    </rPh>
    <phoneticPr fontId="78"/>
  </si>
  <si>
    <t>資料　国保年金課</t>
    <phoneticPr fontId="53"/>
  </si>
  <si>
    <t>191　結核健康診断実施状況</t>
    <phoneticPr fontId="53"/>
  </si>
  <si>
    <t>ツベルクリン反応検査</t>
  </si>
  <si>
    <t>ＩＧＲＡ検査</t>
    <rPh sb="4" eb="6">
      <t>ケンサ</t>
    </rPh>
    <phoneticPr fontId="3"/>
  </si>
  <si>
    <t>間接撮影者数</t>
    <rPh sb="0" eb="1">
      <t>アイダ</t>
    </rPh>
    <rPh sb="1" eb="2">
      <t>セツ</t>
    </rPh>
    <phoneticPr fontId="13"/>
  </si>
  <si>
    <t>直接撮影者数</t>
    <rPh sb="0" eb="1">
      <t>チョク</t>
    </rPh>
    <rPh sb="1" eb="2">
      <t>セツ</t>
    </rPh>
    <phoneticPr fontId="13"/>
  </si>
  <si>
    <t>かくたん検査</t>
    <phoneticPr fontId="13"/>
  </si>
  <si>
    <t>被発見者結核患者</t>
    <rPh sb="0" eb="1">
      <t>ヒ</t>
    </rPh>
    <rPh sb="1" eb="4">
      <t>ハッケンシャ</t>
    </rPh>
    <phoneticPr fontId="13"/>
  </si>
  <si>
    <t>該当者数</t>
  </si>
  <si>
    <t>判定者数</t>
  </si>
  <si>
    <t>陰性者数</t>
  </si>
  <si>
    <t>陽性者数</t>
  </si>
  <si>
    <t>陰性者数</t>
    <rPh sb="0" eb="2">
      <t>インセイ</t>
    </rPh>
    <rPh sb="2" eb="3">
      <t>シャ</t>
    </rPh>
    <rPh sb="3" eb="4">
      <t>スウ</t>
    </rPh>
    <phoneticPr fontId="3"/>
  </si>
  <si>
    <t>判定不可</t>
    <rPh sb="0" eb="2">
      <t>ハンテイ</t>
    </rPh>
    <rPh sb="2" eb="4">
      <t>フカ</t>
    </rPh>
    <phoneticPr fontId="3"/>
  </si>
  <si>
    <t>判定保留</t>
    <rPh sb="0" eb="2">
      <t>ハンテイ</t>
    </rPh>
    <rPh sb="2" eb="4">
      <t>ホリュウ</t>
    </rPh>
    <phoneticPr fontId="3"/>
  </si>
  <si>
    <t>陽性者数</t>
    <rPh sb="0" eb="2">
      <t>ヨウセイ</t>
    </rPh>
    <rPh sb="2" eb="3">
      <t>シャ</t>
    </rPh>
    <rPh sb="3" eb="4">
      <t>スウ</t>
    </rPh>
    <phoneticPr fontId="3"/>
  </si>
  <si>
    <t>定期分</t>
    <rPh sb="0" eb="2">
      <t>テイキ</t>
    </rPh>
    <rPh sb="2" eb="3">
      <t>ブン</t>
    </rPh>
    <phoneticPr fontId="3"/>
  </si>
  <si>
    <t>事業者</t>
    <rPh sb="0" eb="3">
      <t>ジギョウシャ</t>
    </rPh>
    <phoneticPr fontId="3"/>
  </si>
  <si>
    <t>学校長</t>
    <rPh sb="0" eb="3">
      <t>ガッコウチョウ</t>
    </rPh>
    <phoneticPr fontId="3"/>
  </si>
  <si>
    <t>施設の長</t>
    <rPh sb="0" eb="2">
      <t>シセツ</t>
    </rPh>
    <rPh sb="3" eb="4">
      <t>チョウ</t>
    </rPh>
    <phoneticPr fontId="3"/>
  </si>
  <si>
    <t>市区町村長</t>
    <rPh sb="0" eb="2">
      <t>シク</t>
    </rPh>
    <rPh sb="2" eb="4">
      <t>チョウソン</t>
    </rPh>
    <rPh sb="4" eb="5">
      <t>チョウ</t>
    </rPh>
    <phoneticPr fontId="3"/>
  </si>
  <si>
    <t>定期外分</t>
    <rPh sb="0" eb="2">
      <t>テイキ</t>
    </rPh>
    <rPh sb="2" eb="3">
      <t>ガイブン</t>
    </rPh>
    <rPh sb="3" eb="4">
      <t>ブン</t>
    </rPh>
    <phoneticPr fontId="3"/>
  </si>
  <si>
    <t>患者家族</t>
    <rPh sb="0" eb="2">
      <t>カンジャ</t>
    </rPh>
    <rPh sb="2" eb="4">
      <t>カゾク</t>
    </rPh>
    <phoneticPr fontId="3"/>
  </si>
  <si>
    <t>その他</t>
    <rPh sb="0" eb="3">
      <t>ソノホカ</t>
    </rPh>
    <phoneticPr fontId="3"/>
  </si>
  <si>
    <t>(注）管理検診を除く</t>
    <rPh sb="1" eb="2">
      <t>チュウ</t>
    </rPh>
    <rPh sb="3" eb="7">
      <t>カンリケンシン</t>
    </rPh>
    <rPh sb="8" eb="9">
      <t>ノゾ</t>
    </rPh>
    <phoneticPr fontId="78"/>
  </si>
  <si>
    <t>資料　保健所</t>
    <rPh sb="0" eb="2">
      <t>シリョウ</t>
    </rPh>
    <rPh sb="3" eb="6">
      <t>ホケンジョ</t>
    </rPh>
    <phoneticPr fontId="13"/>
  </si>
  <si>
    <t>192　予防接種実施状況</t>
    <rPh sb="4" eb="6">
      <t>ヨボウ</t>
    </rPh>
    <rPh sb="6" eb="8">
      <t>セッシュ</t>
    </rPh>
    <rPh sb="8" eb="10">
      <t>ジッシ</t>
    </rPh>
    <rPh sb="10" eb="12">
      <t>ジョウキョウ</t>
    </rPh>
    <phoneticPr fontId="13"/>
  </si>
  <si>
    <t>令和３年度接種者数</t>
    <rPh sb="0" eb="1">
      <t>レイ</t>
    </rPh>
    <rPh sb="1" eb="2">
      <t>ワ</t>
    </rPh>
    <phoneticPr fontId="3"/>
  </si>
  <si>
    <t>令和４年度接種者数</t>
    <rPh sb="0" eb="1">
      <t>レイ</t>
    </rPh>
    <rPh sb="1" eb="2">
      <t>ワ</t>
    </rPh>
    <phoneticPr fontId="3"/>
  </si>
  <si>
    <t>令和５年度接種者数</t>
    <rPh sb="0" eb="1">
      <t>レイ</t>
    </rPh>
    <rPh sb="1" eb="2">
      <t>ワ</t>
    </rPh>
    <phoneticPr fontId="3"/>
  </si>
  <si>
    <t>令和６年度接種者数</t>
    <rPh sb="0" eb="1">
      <t>レイ</t>
    </rPh>
    <rPh sb="1" eb="2">
      <t>ワ</t>
    </rPh>
    <phoneticPr fontId="3"/>
  </si>
  <si>
    <t>ＤＰＴ－ＩＰＶ－Ｈｉｂ</t>
  </si>
  <si>
    <t>ＤＰＴ－ＩＰＶ</t>
  </si>
  <si>
    <t>ＤＴ</t>
    <phoneticPr fontId="13"/>
  </si>
  <si>
    <t>不活化ポリオ</t>
    <rPh sb="0" eb="1">
      <t>フ</t>
    </rPh>
    <rPh sb="1" eb="3">
      <t>カツカ</t>
    </rPh>
    <phoneticPr fontId="13"/>
  </si>
  <si>
    <t>ヒブ</t>
    <phoneticPr fontId="13"/>
  </si>
  <si>
    <t>小児用肺炎球菌</t>
    <rPh sb="0" eb="3">
      <t>ショウニヨウ</t>
    </rPh>
    <rPh sb="3" eb="5">
      <t>ハイエン</t>
    </rPh>
    <rPh sb="5" eb="7">
      <t>キュウキン</t>
    </rPh>
    <phoneticPr fontId="13"/>
  </si>
  <si>
    <t>子宮頸がん予防</t>
    <rPh sb="0" eb="2">
      <t>シキュウ</t>
    </rPh>
    <rPh sb="2" eb="3">
      <t>ケイ</t>
    </rPh>
    <rPh sb="5" eb="7">
      <t>ヨボウ</t>
    </rPh>
    <phoneticPr fontId="13"/>
  </si>
  <si>
    <t>日本脳炎</t>
    <rPh sb="0" eb="2">
      <t>ニホン</t>
    </rPh>
    <rPh sb="2" eb="4">
      <t>ノウエン</t>
    </rPh>
    <phoneticPr fontId="13"/>
  </si>
  <si>
    <t>ＭＲ</t>
    <phoneticPr fontId="13"/>
  </si>
  <si>
    <t>ＢＣＧ</t>
  </si>
  <si>
    <t>水痘</t>
  </si>
  <si>
    <t>B型肝炎</t>
    <phoneticPr fontId="13"/>
  </si>
  <si>
    <t>ロタウイルス</t>
    <phoneticPr fontId="13"/>
  </si>
  <si>
    <t>高齢者用肺炎球菌</t>
  </si>
  <si>
    <t>インフルエンザ</t>
    <phoneticPr fontId="13"/>
  </si>
  <si>
    <t>新型コロナウイルス</t>
    <rPh sb="0" eb="2">
      <t>シンガタ</t>
    </rPh>
    <phoneticPr fontId="13"/>
  </si>
  <si>
    <t>おたふくかぜ（定期外）</t>
    <phoneticPr fontId="13"/>
  </si>
  <si>
    <t>（注）令和４年度までは標準的な接種年齢での状況。
（注）DPT-IPV-Hib=ジフテリア・百日せき・破傷風混合・不活化ポリオ・ヒブ
      DPT-IPV=ジフテリア・百日せき・破傷風混合・不活化ポリオ
　　　DT=ジフテリア・破傷風混合
　　　MR=麻しん・風しん混合
（注）DPT-IPVは平成24年11月から定期接種に追加された。
（注）ヒブ、小児肺炎球菌、子宮頸がん予防ワクチンは平成25年４月より定期接種に追加された。
（注）水痘、高齢者用肺炎球菌は平成26年10月より定期接種に追加された。
（注）ロタウイルス、おたふくかぜは平成28年4月から定期外接種として市独自に一部助成事業が開始された。
（注）Ｂ型肝炎は平成28年10月より定期接種に追加された。
（注）ロタウイルスは令和２年10月より定期接種に追加された。
（注）新型コロナウイルスは令和３年２月から令和６年３月末まで特例臨時接種が実施され、
      令和６年度より定期接種へ移行された。
（注）子宮頸がん予防ワクチンは、積極的接種勧奨の差し控えが令和３年11月26日に終了し、令和４年
　　　４月から令和７年３月まで、接種機会を逃した者を対象に、キャッチアップ接種が実施された。
（注）DPT-IPV-Hibは令和６年４月から定期接種に追加された。</t>
    <phoneticPr fontId="13"/>
  </si>
  <si>
    <t>193　し尿処理状況</t>
    <rPh sb="5" eb="6">
      <t>ニョウ</t>
    </rPh>
    <rPh sb="6" eb="8">
      <t>ショリ</t>
    </rPh>
    <rPh sb="8" eb="10">
      <t>ジョウキョウ</t>
    </rPh>
    <phoneticPr fontId="13"/>
  </si>
  <si>
    <t>　(1)　し尿処理施設の状況（各年度末日現在）</t>
    <rPh sb="9" eb="11">
      <t>シセツ</t>
    </rPh>
    <phoneticPr fontId="3"/>
  </si>
  <si>
    <t>年度・地区</t>
    <rPh sb="0" eb="1">
      <t>ネン</t>
    </rPh>
    <rPh sb="1" eb="2">
      <t>ド</t>
    </rPh>
    <rPh sb="3" eb="4">
      <t>チ</t>
    </rPh>
    <rPh sb="4" eb="5">
      <t>ク</t>
    </rPh>
    <phoneticPr fontId="13"/>
  </si>
  <si>
    <t>センター数</t>
    <rPh sb="4" eb="5">
      <t>スウ</t>
    </rPh>
    <phoneticPr fontId="13"/>
  </si>
  <si>
    <t>処理能力（kℓ/日)</t>
    <rPh sb="0" eb="2">
      <t>ショリ</t>
    </rPh>
    <rPh sb="2" eb="4">
      <t>ノウリョク</t>
    </rPh>
    <rPh sb="8" eb="9">
      <t>ニチ</t>
    </rPh>
    <phoneticPr fontId="13"/>
  </si>
  <si>
    <t>処理方法</t>
    <rPh sb="0" eb="1">
      <t>トコロ</t>
    </rPh>
    <rPh sb="1" eb="2">
      <t>リ</t>
    </rPh>
    <rPh sb="2" eb="3">
      <t>ホウ</t>
    </rPh>
    <rPh sb="3" eb="4">
      <t>ホウ</t>
    </rPh>
    <phoneticPr fontId="13"/>
  </si>
  <si>
    <t>放流地先</t>
    <rPh sb="0" eb="1">
      <t>ホウ</t>
    </rPh>
    <rPh sb="1" eb="2">
      <t>ナガレ</t>
    </rPh>
    <rPh sb="2" eb="3">
      <t>チ</t>
    </rPh>
    <rPh sb="3" eb="4">
      <t>サキ</t>
    </rPh>
    <phoneticPr fontId="13"/>
  </si>
  <si>
    <t>従事者数（人）</t>
    <rPh sb="0" eb="1">
      <t>ジュウ</t>
    </rPh>
    <rPh sb="1" eb="2">
      <t>コト</t>
    </rPh>
    <rPh sb="2" eb="3">
      <t>シャ</t>
    </rPh>
    <rPh sb="3" eb="4">
      <t>スウ</t>
    </rPh>
    <rPh sb="5" eb="6">
      <t>ヒト</t>
    </rPh>
    <phoneticPr fontId="13"/>
  </si>
  <si>
    <t>操業開始年月</t>
    <rPh sb="0" eb="1">
      <t>ミサオ</t>
    </rPh>
    <rPh sb="1" eb="2">
      <t>ギョウ</t>
    </rPh>
    <rPh sb="2" eb="3">
      <t>カイ</t>
    </rPh>
    <rPh sb="3" eb="4">
      <t>ハジメ</t>
    </rPh>
    <rPh sb="4" eb="5">
      <t>トシ</t>
    </rPh>
    <rPh sb="5" eb="6">
      <t>ツキ</t>
    </rPh>
    <phoneticPr fontId="13"/>
  </si>
  <si>
    <t>竣工年月（改造を含む）</t>
    <rPh sb="0" eb="1">
      <t>シュン</t>
    </rPh>
    <rPh sb="1" eb="2">
      <t>コウ</t>
    </rPh>
    <rPh sb="2" eb="4">
      <t>ネンゲツ</t>
    </rPh>
    <rPh sb="5" eb="7">
      <t>カイゾウ</t>
    </rPh>
    <rPh sb="8" eb="9">
      <t>フク</t>
    </rPh>
    <phoneticPr fontId="13"/>
  </si>
  <si>
    <t>平</t>
    <rPh sb="0" eb="1">
      <t>タイ</t>
    </rPh>
    <phoneticPr fontId="13"/>
  </si>
  <si>
    <t>標準活性汚泥法</t>
    <rPh sb="0" eb="4">
      <t>ヒョウジュンカッセイ</t>
    </rPh>
    <rPh sb="4" eb="6">
      <t>オデイ</t>
    </rPh>
    <rPh sb="6" eb="7">
      <t>ホウ</t>
    </rPh>
    <phoneticPr fontId="13"/>
  </si>
  <si>
    <t>下水道（夏井川）</t>
    <rPh sb="4" eb="6">
      <t>ナツイ</t>
    </rPh>
    <phoneticPr fontId="13"/>
  </si>
  <si>
    <t>昭和49年5月</t>
    <phoneticPr fontId="13"/>
  </si>
  <si>
    <t>昭和49年4月</t>
    <phoneticPr fontId="13"/>
  </si>
  <si>
    <t>消化（活）方式</t>
    <rPh sb="0" eb="2">
      <t>ショウカ</t>
    </rPh>
    <rPh sb="3" eb="4">
      <t>カツ</t>
    </rPh>
    <rPh sb="5" eb="7">
      <t>ホウシキ</t>
    </rPh>
    <phoneticPr fontId="13"/>
  </si>
  <si>
    <t>下水道（藤原川）</t>
  </si>
  <si>
    <t>昭和41年4月</t>
    <phoneticPr fontId="13"/>
  </si>
  <si>
    <t>昭和41年3月</t>
    <rPh sb="0" eb="2">
      <t>ショウワ</t>
    </rPh>
    <phoneticPr fontId="13"/>
  </si>
  <si>
    <t>昭和61年11月</t>
    <phoneticPr fontId="13"/>
  </si>
  <si>
    <t>昭和61年10月</t>
    <phoneticPr fontId="13"/>
  </si>
  <si>
    <t>下水道（蛭田川）</t>
    <rPh sb="4" eb="6">
      <t>ヒルタ</t>
    </rPh>
    <rPh sb="6" eb="7">
      <t>カワ</t>
    </rPh>
    <phoneticPr fontId="13"/>
  </si>
  <si>
    <t>平成8年4月</t>
    <rPh sb="3" eb="4">
      <t>ネン</t>
    </rPh>
    <rPh sb="5" eb="6">
      <t>ガツ</t>
    </rPh>
    <phoneticPr fontId="13"/>
  </si>
  <si>
    <t>平成8年3月</t>
    <rPh sb="3" eb="4">
      <t>ネン</t>
    </rPh>
    <rPh sb="5" eb="6">
      <t>ガツ</t>
    </rPh>
    <phoneticPr fontId="13"/>
  </si>
  <si>
    <t>標準脱窒素方式＋高度処理</t>
  </si>
  <si>
    <t>藤原川</t>
    <phoneticPr fontId="13"/>
  </si>
  <si>
    <t>平成元年4月</t>
  </si>
  <si>
    <t>平成元年3月</t>
  </si>
  <si>
    <t>資料  清掃管理事務所</t>
    <rPh sb="4" eb="6">
      <t>セイソウ</t>
    </rPh>
    <rPh sb="6" eb="8">
      <t>カンリ</t>
    </rPh>
    <rPh sb="8" eb="10">
      <t>ジム</t>
    </rPh>
    <rPh sb="10" eb="11">
      <t>ショ</t>
    </rPh>
    <phoneticPr fontId="3"/>
  </si>
  <si>
    <t>193　し尿処理状況</t>
    <phoneticPr fontId="53"/>
  </si>
  <si>
    <t>　(2)　地区別し尿くみ取り対象人口及びし尿収集量（各年度末日現在）</t>
    <phoneticPr fontId="53"/>
  </si>
  <si>
    <t>し尿収集量(㎘)</t>
    <rPh sb="1" eb="2">
      <t>ニョウ</t>
    </rPh>
    <rPh sb="2" eb="4">
      <t>シュウシュウ</t>
    </rPh>
    <rPh sb="4" eb="5">
      <t>リョウ</t>
    </rPh>
    <phoneticPr fontId="13"/>
  </si>
  <si>
    <t>令和４年度</t>
    <rPh sb="0" eb="2">
      <t>レイワ</t>
    </rPh>
    <phoneticPr fontId="3"/>
  </si>
  <si>
    <t>資料  清掃管理事務所</t>
    <phoneticPr fontId="3"/>
  </si>
  <si>
    <t>194  ごみ処理状況</t>
    <phoneticPr fontId="3"/>
  </si>
  <si>
    <t>令和６年度</t>
    <rPh sb="0" eb="1">
      <t>レイ</t>
    </rPh>
    <rPh sb="1" eb="2">
      <t>ワ</t>
    </rPh>
    <rPh sb="3" eb="4">
      <t>トシ</t>
    </rPh>
    <rPh sb="4" eb="5">
      <t>タビ</t>
    </rPh>
    <phoneticPr fontId="13"/>
  </si>
  <si>
    <t>焼却ごみ</t>
    <rPh sb="0" eb="2">
      <t>ショウキャク</t>
    </rPh>
    <phoneticPr fontId="13"/>
  </si>
  <si>
    <t>埋立ごみ</t>
    <rPh sb="0" eb="2">
      <t>ウメタテ</t>
    </rPh>
    <phoneticPr fontId="13"/>
  </si>
  <si>
    <t>資源ごみ</t>
    <rPh sb="0" eb="2">
      <t>シゲン</t>
    </rPh>
    <phoneticPr fontId="13"/>
  </si>
  <si>
    <t>(㌧)</t>
    <phoneticPr fontId="13"/>
  </si>
  <si>
    <t>いわき計</t>
    <rPh sb="3" eb="4">
      <t>ケイ</t>
    </rPh>
    <phoneticPr fontId="13"/>
  </si>
  <si>
    <t>収集</t>
    <rPh sb="0" eb="2">
      <t>シュウシュウ</t>
    </rPh>
    <phoneticPr fontId="13"/>
  </si>
  <si>
    <t>搬入</t>
    <rPh sb="0" eb="2">
      <t>ハンニュウ</t>
    </rPh>
    <phoneticPr fontId="13"/>
  </si>
  <si>
    <t>古紙回収</t>
    <rPh sb="0" eb="2">
      <t>コシ</t>
    </rPh>
    <rPh sb="2" eb="4">
      <t>カイシュウ</t>
    </rPh>
    <phoneticPr fontId="13"/>
  </si>
  <si>
    <t>(注） 端数処理のため合計が一致しない場合がある。</t>
    <rPh sb="4" eb="6">
      <t>ハスウ</t>
    </rPh>
    <rPh sb="6" eb="8">
      <t>ショリ</t>
    </rPh>
    <rPh sb="11" eb="13">
      <t>ゴウケイ</t>
    </rPh>
    <rPh sb="14" eb="16">
      <t>イッチ</t>
    </rPh>
    <rPh sb="19" eb="21">
      <t>バアイ</t>
    </rPh>
    <phoneticPr fontId="13"/>
  </si>
  <si>
    <t>資料  資源循環推進課</t>
    <rPh sb="4" eb="8">
      <t>シゲンジュンカン</t>
    </rPh>
    <rPh sb="8" eb="10">
      <t>スイシン</t>
    </rPh>
    <rPh sb="10" eb="11">
      <t>カ</t>
    </rPh>
    <phoneticPr fontId="3"/>
  </si>
  <si>
    <t>195　削除</t>
    <rPh sb="4" eb="6">
      <t>サクジョ</t>
    </rPh>
    <phoneticPr fontId="13"/>
  </si>
  <si>
    <t>196  火葬場使用状況</t>
    <phoneticPr fontId="3"/>
  </si>
  <si>
    <t>年度･火葬場</t>
  </si>
  <si>
    <t>使用件数</t>
  </si>
  <si>
    <t>いわき清苑</t>
    <phoneticPr fontId="3"/>
  </si>
  <si>
    <t>いわき南清苑</t>
    <rPh sb="3" eb="4">
      <t>ミナミ</t>
    </rPh>
    <rPh sb="4" eb="5">
      <t>セイ</t>
    </rPh>
    <rPh sb="5" eb="6">
      <t>エン</t>
    </rPh>
    <phoneticPr fontId="3"/>
  </si>
  <si>
    <t>資料  生活安全課</t>
    <rPh sb="4" eb="6">
      <t>セイカツ</t>
    </rPh>
    <rPh sb="6" eb="8">
      <t>アンゼン</t>
    </rPh>
    <phoneticPr fontId="13"/>
  </si>
  <si>
    <t>197　削除</t>
    <rPh sb="4" eb="6">
      <t>サクジョ</t>
    </rPh>
    <phoneticPr fontId="13"/>
  </si>
  <si>
    <t>198　公害苦情件数</t>
    <rPh sb="4" eb="6">
      <t>コウガイ</t>
    </rPh>
    <rPh sb="6" eb="8">
      <t>クジョウ</t>
    </rPh>
    <rPh sb="8" eb="10">
      <t>ケンスウ</t>
    </rPh>
    <phoneticPr fontId="13"/>
  </si>
  <si>
    <t>　(1)　種類別公害苦情件数</t>
    <rPh sb="5" eb="7">
      <t>シュルイ</t>
    </rPh>
    <rPh sb="7" eb="8">
      <t>ベツ</t>
    </rPh>
    <rPh sb="8" eb="10">
      <t>コウガイ</t>
    </rPh>
    <rPh sb="10" eb="12">
      <t>クジョウ</t>
    </rPh>
    <rPh sb="12" eb="14">
      <t>ケンスウ</t>
    </rPh>
    <phoneticPr fontId="13"/>
  </si>
  <si>
    <t>(単位　件)</t>
    <rPh sb="1" eb="3">
      <t>タンイ</t>
    </rPh>
    <rPh sb="3" eb="4">
      <t>ケン</t>
    </rPh>
    <phoneticPr fontId="13"/>
  </si>
  <si>
    <t>平成28年度</t>
    <rPh sb="0" eb="1">
      <t>ヒラ</t>
    </rPh>
    <rPh sb="1" eb="2">
      <t>シゲル</t>
    </rPh>
    <phoneticPr fontId="3"/>
  </si>
  <si>
    <t>29年度</t>
    <phoneticPr fontId="13"/>
  </si>
  <si>
    <t>30年度</t>
  </si>
  <si>
    <t>令和元年度</t>
    <rPh sb="0" eb="1">
      <t>レイ</t>
    </rPh>
    <rPh sb="1" eb="2">
      <t>カズ</t>
    </rPh>
    <phoneticPr fontId="3"/>
  </si>
  <si>
    <t>２年度</t>
    <rPh sb="1" eb="3">
      <t>ネンド</t>
    </rPh>
    <phoneticPr fontId="3"/>
  </si>
  <si>
    <t>種類</t>
    <rPh sb="0" eb="2">
      <t>シュルイ</t>
    </rPh>
    <phoneticPr fontId="3"/>
  </si>
  <si>
    <t>大気汚染</t>
  </si>
  <si>
    <t>水質汚濁</t>
  </si>
  <si>
    <t>騒音</t>
  </si>
  <si>
    <t>振動</t>
  </si>
  <si>
    <t>悪臭</t>
  </si>
  <si>
    <t>土壌汚染</t>
    <rPh sb="0" eb="1">
      <t>ツチ</t>
    </rPh>
    <rPh sb="1" eb="2">
      <t>ツチ</t>
    </rPh>
    <rPh sb="2" eb="3">
      <t>キタナ</t>
    </rPh>
    <rPh sb="3" eb="4">
      <t>ソメ</t>
    </rPh>
    <phoneticPr fontId="3"/>
  </si>
  <si>
    <t>地盤沈下</t>
    <rPh sb="0" eb="2">
      <t>ジバン</t>
    </rPh>
    <rPh sb="2" eb="4">
      <t>チンカ</t>
    </rPh>
    <phoneticPr fontId="3"/>
  </si>
  <si>
    <t>　　　　資料　環境監視センター</t>
    <rPh sb="4" eb="6">
      <t>シリョウ</t>
    </rPh>
    <rPh sb="7" eb="9">
      <t>カンキョウ</t>
    </rPh>
    <rPh sb="9" eb="11">
      <t>カンシ</t>
    </rPh>
    <phoneticPr fontId="13"/>
  </si>
  <si>
    <t>　(2)　地区別公害苦情件数</t>
    <rPh sb="5" eb="7">
      <t>チク</t>
    </rPh>
    <rPh sb="7" eb="8">
      <t>ベツ</t>
    </rPh>
    <rPh sb="8" eb="10">
      <t>コウガイ</t>
    </rPh>
    <rPh sb="10" eb="12">
      <t>クジョウ</t>
    </rPh>
    <rPh sb="12" eb="14">
      <t>ケンスウ</t>
    </rPh>
    <phoneticPr fontId="13"/>
  </si>
  <si>
    <t>地区名</t>
    <rPh sb="0" eb="1">
      <t>チ</t>
    </rPh>
    <rPh sb="1" eb="2">
      <t>ク</t>
    </rPh>
    <rPh sb="2" eb="3">
      <t>メイ</t>
    </rPh>
    <phoneticPr fontId="13"/>
  </si>
  <si>
    <t>令和４年度</t>
    <rPh sb="0" eb="2">
      <t>レイワ</t>
    </rPh>
    <phoneticPr fontId="13"/>
  </si>
  <si>
    <t>６年度の内訳</t>
    <rPh sb="1" eb="2">
      <t>トシ</t>
    </rPh>
    <rPh sb="2" eb="3">
      <t>タビ</t>
    </rPh>
    <rPh sb="4" eb="5">
      <t>ウチ</t>
    </rPh>
    <rPh sb="5" eb="6">
      <t>ヤク</t>
    </rPh>
    <phoneticPr fontId="13"/>
  </si>
  <si>
    <t>大気汚染</t>
    <rPh sb="0" eb="2">
      <t>タイキ</t>
    </rPh>
    <rPh sb="2" eb="4">
      <t>オセン</t>
    </rPh>
    <phoneticPr fontId="13"/>
  </si>
  <si>
    <t>水質汚濁</t>
    <rPh sb="0" eb="2">
      <t>スイシツ</t>
    </rPh>
    <rPh sb="2" eb="4">
      <t>オダク</t>
    </rPh>
    <phoneticPr fontId="13"/>
  </si>
  <si>
    <t>騒音</t>
    <rPh sb="0" eb="1">
      <t>サワ</t>
    </rPh>
    <rPh sb="1" eb="2">
      <t>オト</t>
    </rPh>
    <phoneticPr fontId="13"/>
  </si>
  <si>
    <t>振動</t>
    <rPh sb="0" eb="1">
      <t>ブルイ</t>
    </rPh>
    <rPh sb="1" eb="2">
      <t>ドウ</t>
    </rPh>
    <phoneticPr fontId="13"/>
  </si>
  <si>
    <t>悪臭</t>
    <rPh sb="0" eb="1">
      <t>アク</t>
    </rPh>
    <rPh sb="1" eb="2">
      <t>シュウ</t>
    </rPh>
    <phoneticPr fontId="13"/>
  </si>
  <si>
    <t>土壌汚染</t>
    <rPh sb="0" eb="2">
      <t>ドジョウ</t>
    </rPh>
    <rPh sb="2" eb="4">
      <t>オセン</t>
    </rPh>
    <phoneticPr fontId="13"/>
  </si>
  <si>
    <t>地盤沈下</t>
    <rPh sb="0" eb="2">
      <t>ジバン</t>
    </rPh>
    <rPh sb="2" eb="4">
      <t>チンカ</t>
    </rPh>
    <phoneticPr fontId="13"/>
  </si>
  <si>
    <t>四倉</t>
    <rPh sb="0" eb="2">
      <t>ヨツクラ</t>
    </rPh>
    <phoneticPr fontId="13"/>
  </si>
  <si>
    <t>三和</t>
    <rPh sb="0" eb="2">
      <t>ミワ</t>
    </rPh>
    <phoneticPr fontId="13"/>
  </si>
  <si>
    <t>田人</t>
    <rPh sb="0" eb="2">
      <t>タビト</t>
    </rPh>
    <phoneticPr fontId="13"/>
  </si>
  <si>
    <t>川前</t>
    <rPh sb="0" eb="2">
      <t>カワマエ</t>
    </rPh>
    <phoneticPr fontId="13"/>
  </si>
  <si>
    <t>資料　環境監視センター</t>
    <rPh sb="0" eb="2">
      <t>シリョウ</t>
    </rPh>
    <rPh sb="3" eb="5">
      <t>カンキョウ</t>
    </rPh>
    <rPh sb="5" eb="7">
      <t>カンシ</t>
    </rPh>
    <phoneticPr fontId="13"/>
  </si>
  <si>
    <t>　(3)業種別公害苦情件数</t>
    <rPh sb="4" eb="6">
      <t>ギョウシュ</t>
    </rPh>
    <rPh sb="6" eb="7">
      <t>ベツ</t>
    </rPh>
    <rPh sb="7" eb="9">
      <t>コウガイ</t>
    </rPh>
    <rPh sb="9" eb="11">
      <t>クジョウ</t>
    </rPh>
    <rPh sb="11" eb="13">
      <t>ケンスウ</t>
    </rPh>
    <phoneticPr fontId="13"/>
  </si>
  <si>
    <t>業種</t>
    <rPh sb="0" eb="1">
      <t>ギョウ</t>
    </rPh>
    <rPh sb="1" eb="2">
      <t>タネ</t>
    </rPh>
    <phoneticPr fontId="13"/>
  </si>
  <si>
    <t>令和４年度</t>
    <rPh sb="0" eb="1">
      <t>レイ</t>
    </rPh>
    <rPh sb="1" eb="2">
      <t>カズ</t>
    </rPh>
    <phoneticPr fontId="13"/>
  </si>
  <si>
    <t>製造事業所</t>
  </si>
  <si>
    <t>食料品･飲料等製造業</t>
    <phoneticPr fontId="13"/>
  </si>
  <si>
    <t>繊維工業</t>
    <phoneticPr fontId="3"/>
  </si>
  <si>
    <t>木材･木製品製造業</t>
    <phoneticPr fontId="13"/>
  </si>
  <si>
    <t>パルプ･紙･紙加工品製造</t>
    <phoneticPr fontId="13"/>
  </si>
  <si>
    <t>出版･印刷･同関連産業</t>
    <phoneticPr fontId="13"/>
  </si>
  <si>
    <t>化学工業</t>
    <phoneticPr fontId="13"/>
  </si>
  <si>
    <t>石油･石炭製造業</t>
    <phoneticPr fontId="13"/>
  </si>
  <si>
    <t>プラスチック製品製造</t>
    <phoneticPr fontId="13"/>
  </si>
  <si>
    <t>ゴム製品製造</t>
    <phoneticPr fontId="13"/>
  </si>
  <si>
    <t>窯業･土石製品製造業</t>
    <phoneticPr fontId="13"/>
  </si>
  <si>
    <t>鉄鋼･非鉄金属･金属製品</t>
    <phoneticPr fontId="13"/>
  </si>
  <si>
    <t>機械器具製造業</t>
    <phoneticPr fontId="13"/>
  </si>
  <si>
    <t>その他の製造業</t>
    <phoneticPr fontId="13"/>
  </si>
  <si>
    <t>鉱業</t>
    <phoneticPr fontId="3"/>
  </si>
  <si>
    <t>建設業</t>
    <phoneticPr fontId="3"/>
  </si>
  <si>
    <t>電気･ガス･熱供給業</t>
    <phoneticPr fontId="3"/>
  </si>
  <si>
    <t>運輸通信業</t>
    <phoneticPr fontId="3"/>
  </si>
  <si>
    <t>卸売･小売･飲食店</t>
    <phoneticPr fontId="3"/>
  </si>
  <si>
    <t>サービス業</t>
    <phoneticPr fontId="3"/>
  </si>
  <si>
    <t>公務</t>
    <phoneticPr fontId="3"/>
  </si>
  <si>
    <t>家庭生活</t>
    <phoneticPr fontId="3"/>
  </si>
  <si>
    <t>家庭生活のうちペット</t>
    <phoneticPr fontId="3"/>
  </si>
  <si>
    <t>事務所</t>
    <phoneticPr fontId="3"/>
  </si>
  <si>
    <t>道路</t>
    <phoneticPr fontId="3"/>
  </si>
  <si>
    <t>空地</t>
    <phoneticPr fontId="3"/>
  </si>
  <si>
    <t>公園</t>
    <phoneticPr fontId="3"/>
  </si>
  <si>
    <t>神社･寺院等</t>
    <phoneticPr fontId="3"/>
  </si>
  <si>
    <t>その他</t>
    <phoneticPr fontId="3"/>
  </si>
  <si>
    <t>不明</t>
    <phoneticPr fontId="3"/>
  </si>
  <si>
    <t>17　教育・文化</t>
    <rPh sb="3" eb="5">
      <t>キョウイク</t>
    </rPh>
    <rPh sb="6" eb="8">
      <t>ブンカ</t>
    </rPh>
    <phoneticPr fontId="53"/>
  </si>
  <si>
    <t>199</t>
  </si>
  <si>
    <t>学校関係統括表</t>
  </si>
  <si>
    <t>200⑴</t>
    <phoneticPr fontId="53"/>
  </si>
  <si>
    <t>幼稚園の概況　(1)市立幼稚園</t>
    <phoneticPr fontId="53"/>
  </si>
  <si>
    <t>200⑵</t>
    <phoneticPr fontId="53"/>
  </si>
  <si>
    <t>幼稚園の概況　(2)私立幼稚園</t>
    <phoneticPr fontId="53"/>
  </si>
  <si>
    <t>201⑴</t>
    <phoneticPr fontId="53"/>
  </si>
  <si>
    <t>小・中学校の概況　(1)小学校</t>
    <phoneticPr fontId="53"/>
  </si>
  <si>
    <t>201⑵</t>
    <phoneticPr fontId="53"/>
  </si>
  <si>
    <t>小・中学校の概況　(2)中学校</t>
    <phoneticPr fontId="53"/>
  </si>
  <si>
    <t>202</t>
  </si>
  <si>
    <t>高等学校の概況</t>
  </si>
  <si>
    <t>203</t>
  </si>
  <si>
    <t>高等専門学校の学生数</t>
  </si>
  <si>
    <t>204⑴</t>
    <phoneticPr fontId="53"/>
  </si>
  <si>
    <t>大学（院）・短期大学の学生数　(1)短期大学</t>
    <phoneticPr fontId="53"/>
  </si>
  <si>
    <t>204⑵</t>
    <phoneticPr fontId="53"/>
  </si>
  <si>
    <t>大学（院）・短期大学の学生数　(2)大学ァ</t>
    <phoneticPr fontId="53"/>
  </si>
  <si>
    <t>大学（院）・短期大学の学生数　(2)大学ィ</t>
    <phoneticPr fontId="53"/>
  </si>
  <si>
    <t>204⑶</t>
    <phoneticPr fontId="53"/>
  </si>
  <si>
    <t>大学（院）・短期大学の学生数　(3)大学院</t>
    <phoneticPr fontId="53"/>
  </si>
  <si>
    <t>205</t>
  </si>
  <si>
    <t>中学校卒業者の進路状況</t>
  </si>
  <si>
    <t>206⑴</t>
    <phoneticPr fontId="53"/>
  </si>
  <si>
    <t>高等学校卒業者の進路状況　(1)年度別推移</t>
    <phoneticPr fontId="53"/>
  </si>
  <si>
    <t>206⑵</t>
    <phoneticPr fontId="53"/>
  </si>
  <si>
    <t>高等学校卒業者の進路状況　(2)進学者の内訳</t>
    <phoneticPr fontId="53"/>
  </si>
  <si>
    <t>206⑶</t>
    <phoneticPr fontId="53"/>
  </si>
  <si>
    <t>高等学校卒業者の進路状況　(3)教育訓練機関等入学者の内訳</t>
    <phoneticPr fontId="53"/>
  </si>
  <si>
    <t>207</t>
  </si>
  <si>
    <t>市立学校教育施設の建物構造別保有状況</t>
  </si>
  <si>
    <t>208</t>
  </si>
  <si>
    <t>学校給食の状況</t>
  </si>
  <si>
    <t>209⑴</t>
    <phoneticPr fontId="53"/>
  </si>
  <si>
    <t>少年補導の状況　(1)少年補導の実施回数</t>
    <phoneticPr fontId="53"/>
  </si>
  <si>
    <t>209⑵</t>
    <phoneticPr fontId="53"/>
  </si>
  <si>
    <t>少年補導の状況　(2)月別補導少年及び声かけ（愛の一声）少年数</t>
    <phoneticPr fontId="53"/>
  </si>
  <si>
    <t>209⑶</t>
    <phoneticPr fontId="53"/>
  </si>
  <si>
    <t>少年補導の状況　(3)学職別補導少年及び声かけ（愛の一声）少年数</t>
    <phoneticPr fontId="53"/>
  </si>
  <si>
    <t>209⑷</t>
    <phoneticPr fontId="53"/>
  </si>
  <si>
    <t>少年補導の状況　(4)センター別補導少年及び声かけ（愛の一声）少年数</t>
    <phoneticPr fontId="53"/>
  </si>
  <si>
    <t>209⑸</t>
    <phoneticPr fontId="53"/>
  </si>
  <si>
    <t>少年補導の状況　(5)行為別補導少年数</t>
    <phoneticPr fontId="53"/>
  </si>
  <si>
    <t>210⑴</t>
    <phoneticPr fontId="53"/>
  </si>
  <si>
    <t>市立図書館　(1)概況</t>
    <phoneticPr fontId="53"/>
  </si>
  <si>
    <t>210⑵</t>
    <phoneticPr fontId="53"/>
  </si>
  <si>
    <t>市立図書館　(2)個人貸出冊数</t>
    <phoneticPr fontId="53"/>
  </si>
  <si>
    <t>211</t>
  </si>
  <si>
    <t>いわき市民文化祭行事実績</t>
  </si>
  <si>
    <t>212</t>
  </si>
  <si>
    <t>市立公民館の利用状況</t>
  </si>
  <si>
    <t>213</t>
  </si>
  <si>
    <t>市営体育施設の利用状況</t>
  </si>
  <si>
    <t>214</t>
  </si>
  <si>
    <t>市文化センターの利用状況</t>
  </si>
  <si>
    <t>215⑴</t>
    <phoneticPr fontId="53"/>
  </si>
  <si>
    <t>市民会館・いわき芸術文化交流館アリオスの利用状況　(1)市民会館の利用状況</t>
    <phoneticPr fontId="53"/>
  </si>
  <si>
    <t>215⑵</t>
    <phoneticPr fontId="53"/>
  </si>
  <si>
    <t>市民会館・いわき芸術文化交流館アリオスの利用状況　(2)いわき芸術文化交流館アリオスの利用状況</t>
    <phoneticPr fontId="53"/>
  </si>
  <si>
    <t>216⑴</t>
    <phoneticPr fontId="53"/>
  </si>
  <si>
    <t>美術館・教育文化施設の利用状況　(1)美術館の利用状況</t>
    <phoneticPr fontId="53"/>
  </si>
  <si>
    <t>216⑵</t>
    <phoneticPr fontId="53"/>
  </si>
  <si>
    <t>美術館・教育文化施設の利用状況　(2)教育文化施設の利用状況</t>
    <phoneticPr fontId="53"/>
  </si>
  <si>
    <t>217</t>
  </si>
  <si>
    <t>指定文化財</t>
  </si>
  <si>
    <t>218</t>
  </si>
  <si>
    <t>NHK放送受信契約数</t>
  </si>
  <si>
    <t>199　学校関係総括表（各年度５月１日現在）</t>
    <rPh sb="4" eb="6">
      <t>ガッコウ</t>
    </rPh>
    <rPh sb="6" eb="8">
      <t>カンケイ</t>
    </rPh>
    <rPh sb="8" eb="10">
      <t>ソウカツ</t>
    </rPh>
    <rPh sb="10" eb="11">
      <t>ヒョウ</t>
    </rPh>
    <rPh sb="12" eb="13">
      <t>カク</t>
    </rPh>
    <rPh sb="13" eb="15">
      <t>ネンド</t>
    </rPh>
    <rPh sb="16" eb="17">
      <t>ガツ</t>
    </rPh>
    <rPh sb="18" eb="19">
      <t>ニチ</t>
    </rPh>
    <rPh sb="19" eb="21">
      <t>ゲンザイ</t>
    </rPh>
    <phoneticPr fontId="13"/>
  </si>
  <si>
    <t>（単位　人）</t>
  </si>
  <si>
    <t>学校数（校）</t>
    <rPh sb="0" eb="1">
      <t>ガク</t>
    </rPh>
    <rPh sb="1" eb="2">
      <t>コウ</t>
    </rPh>
    <rPh sb="2" eb="3">
      <t>スウ</t>
    </rPh>
    <rPh sb="4" eb="5">
      <t>コウ</t>
    </rPh>
    <phoneticPr fontId="13"/>
  </si>
  <si>
    <t>教員数(本務者）</t>
    <rPh sb="0" eb="1">
      <t>キョウ</t>
    </rPh>
    <rPh sb="1" eb="2">
      <t>イン</t>
    </rPh>
    <rPh sb="2" eb="3">
      <t>スウ</t>
    </rPh>
    <phoneticPr fontId="13"/>
  </si>
  <si>
    <t>職員数（本務者）</t>
    <rPh sb="0" eb="1">
      <t>ショク</t>
    </rPh>
    <rPh sb="1" eb="2">
      <t>イン</t>
    </rPh>
    <phoneticPr fontId="13"/>
  </si>
  <si>
    <t>園児・児童・生徒・学生数</t>
  </si>
  <si>
    <t>国・公立</t>
    <rPh sb="0" eb="1">
      <t>クニ</t>
    </rPh>
    <rPh sb="2" eb="3">
      <t>コウ</t>
    </rPh>
    <rPh sb="3" eb="4">
      <t>リツ</t>
    </rPh>
    <phoneticPr fontId="13"/>
  </si>
  <si>
    <t>私立</t>
  </si>
  <si>
    <t>学校種別</t>
    <rPh sb="0" eb="2">
      <t>ガッコウ</t>
    </rPh>
    <rPh sb="2" eb="4">
      <t>シュベツ</t>
    </rPh>
    <phoneticPr fontId="13"/>
  </si>
  <si>
    <t>国・公立</t>
    <rPh sb="0" eb="1">
      <t>コク</t>
    </rPh>
    <rPh sb="2" eb="4">
      <t>コウリツ</t>
    </rPh>
    <phoneticPr fontId="13"/>
  </si>
  <si>
    <t>私立</t>
    <rPh sb="0" eb="1">
      <t>ワタシ</t>
    </rPh>
    <rPh sb="1" eb="2">
      <t>タテ</t>
    </rPh>
    <phoneticPr fontId="13"/>
  </si>
  <si>
    <t>令和４年度</t>
    <rPh sb="0" eb="1">
      <t>レイ</t>
    </rPh>
    <rPh sb="1" eb="2">
      <t>ワ</t>
    </rPh>
    <rPh sb="3" eb="5">
      <t>ネンド</t>
    </rPh>
    <rPh sb="4" eb="5">
      <t>ド</t>
    </rPh>
    <phoneticPr fontId="13"/>
  </si>
  <si>
    <t>幼稚園</t>
    <phoneticPr fontId="3"/>
  </si>
  <si>
    <t>小学校</t>
    <phoneticPr fontId="3"/>
  </si>
  <si>
    <t>中学校</t>
    <phoneticPr fontId="3"/>
  </si>
  <si>
    <t>高等学校</t>
  </si>
  <si>
    <t>特別支援学校</t>
    <rPh sb="0" eb="4">
      <t>トクベツシエン</t>
    </rPh>
    <phoneticPr fontId="3"/>
  </si>
  <si>
    <t>専修学校</t>
  </si>
  <si>
    <t>各種学校</t>
  </si>
  <si>
    <t>高等専門学校</t>
    <phoneticPr fontId="3"/>
  </si>
  <si>
    <t>短期大学</t>
  </si>
  <si>
    <t>大学</t>
  </si>
  <si>
    <t>（注）学校数には分校を含む。大学・短期大学の学生数は、聴講生，選科生，研究生等を含む。</t>
    <rPh sb="1" eb="2">
      <t>チュウ</t>
    </rPh>
    <rPh sb="3" eb="5">
      <t>ガッコウ</t>
    </rPh>
    <rPh sb="5" eb="6">
      <t>スウ</t>
    </rPh>
    <rPh sb="8" eb="10">
      <t>ブンコウ</t>
    </rPh>
    <rPh sb="11" eb="12">
      <t>フク</t>
    </rPh>
    <rPh sb="14" eb="16">
      <t>ダイガク</t>
    </rPh>
    <rPh sb="17" eb="19">
      <t>タンキ</t>
    </rPh>
    <rPh sb="19" eb="21">
      <t>ダイガク</t>
    </rPh>
    <rPh sb="22" eb="25">
      <t>ガクセイスウ</t>
    </rPh>
    <rPh sb="27" eb="29">
      <t>チョウコウ</t>
    </rPh>
    <rPh sb="29" eb="30">
      <t>セイ</t>
    </rPh>
    <rPh sb="31" eb="33">
      <t>センカ</t>
    </rPh>
    <rPh sb="33" eb="34">
      <t>セイ</t>
    </rPh>
    <rPh sb="35" eb="38">
      <t>ケンキュウセイ</t>
    </rPh>
    <rPh sb="38" eb="39">
      <t>トウ</t>
    </rPh>
    <rPh sb="40" eb="41">
      <t>フク</t>
    </rPh>
    <phoneticPr fontId="3"/>
  </si>
  <si>
    <t>資料  「学校基本調査」教育委員会学校教育課</t>
    <rPh sb="5" eb="7">
      <t>ガッコウ</t>
    </rPh>
    <rPh sb="7" eb="9">
      <t>キホン</t>
    </rPh>
    <rPh sb="9" eb="11">
      <t>チョウサ</t>
    </rPh>
    <phoneticPr fontId="3"/>
  </si>
  <si>
    <t>　　　職業訓練校については、第47表を参照。</t>
    <phoneticPr fontId="13"/>
  </si>
  <si>
    <t>福島県企画調整部統計課編「学校基本調査」</t>
    <rPh sb="0" eb="3">
      <t>フクシマケン</t>
    </rPh>
    <rPh sb="3" eb="5">
      <t>キカク</t>
    </rPh>
    <rPh sb="5" eb="7">
      <t>チョウセイ</t>
    </rPh>
    <rPh sb="7" eb="8">
      <t>ブ</t>
    </rPh>
    <rPh sb="8" eb="10">
      <t>トウケイ</t>
    </rPh>
    <rPh sb="10" eb="11">
      <t>カ</t>
    </rPh>
    <rPh sb="11" eb="12">
      <t>ヘン</t>
    </rPh>
    <rPh sb="13" eb="15">
      <t>ガッコウ</t>
    </rPh>
    <rPh sb="15" eb="17">
      <t>キホン</t>
    </rPh>
    <rPh sb="17" eb="19">
      <t>チョウサ</t>
    </rPh>
    <phoneticPr fontId="3"/>
  </si>
  <si>
    <t>200　幼稚園の概況（各年度５月１日現在)</t>
    <rPh sb="4" eb="7">
      <t>ヨウチエン</t>
    </rPh>
    <rPh sb="8" eb="10">
      <t>ガイキョウ</t>
    </rPh>
    <rPh sb="11" eb="12">
      <t>カク</t>
    </rPh>
    <rPh sb="12" eb="14">
      <t>ネンド</t>
    </rPh>
    <rPh sb="15" eb="16">
      <t>ガツ</t>
    </rPh>
    <rPh sb="17" eb="18">
      <t>ニチ</t>
    </rPh>
    <rPh sb="18" eb="20">
      <t>ゲンザイ</t>
    </rPh>
    <phoneticPr fontId="13"/>
  </si>
  <si>
    <t>　(1)　市立幼稚園</t>
    <rPh sb="5" eb="7">
      <t>シリツ</t>
    </rPh>
    <rPh sb="7" eb="10">
      <t>ヨウチエン</t>
    </rPh>
    <phoneticPr fontId="13"/>
  </si>
  <si>
    <t>園数
（園）</t>
    <rPh sb="0" eb="1">
      <t>エン</t>
    </rPh>
    <rPh sb="1" eb="2">
      <t>スウ</t>
    </rPh>
    <rPh sb="4" eb="5">
      <t>エン</t>
    </rPh>
    <phoneticPr fontId="13"/>
  </si>
  <si>
    <t>組数
（組）</t>
    <rPh sb="0" eb="1">
      <t>クミ</t>
    </rPh>
    <rPh sb="1" eb="2">
      <t>スウ</t>
    </rPh>
    <rPh sb="4" eb="5">
      <t>クミ</t>
    </rPh>
    <phoneticPr fontId="13"/>
  </si>
  <si>
    <t>教員数
(本務者)</t>
    <rPh sb="0" eb="1">
      <t>キョウ</t>
    </rPh>
    <rPh sb="1" eb="2">
      <t>イン</t>
    </rPh>
    <rPh sb="2" eb="3">
      <t>スウ</t>
    </rPh>
    <rPh sb="5" eb="7">
      <t>ホンム</t>
    </rPh>
    <rPh sb="7" eb="8">
      <t>シャ</t>
    </rPh>
    <phoneticPr fontId="13"/>
  </si>
  <si>
    <t>園児数</t>
    <rPh sb="0" eb="1">
      <t>エン</t>
    </rPh>
    <phoneticPr fontId="13"/>
  </si>
  <si>
    <t>１組当たり
園児数</t>
    <rPh sb="1" eb="2">
      <t>クミ</t>
    </rPh>
    <rPh sb="2" eb="3">
      <t>ア</t>
    </rPh>
    <rPh sb="6" eb="7">
      <t>エン</t>
    </rPh>
    <rPh sb="7" eb="8">
      <t>ジ</t>
    </rPh>
    <rPh sb="8" eb="9">
      <t>スウ</t>
    </rPh>
    <phoneticPr fontId="3"/>
  </si>
  <si>
    <t>前年度
卒園児数</t>
    <rPh sb="4" eb="6">
      <t>ソツエン</t>
    </rPh>
    <rPh sb="6" eb="7">
      <t>ジ</t>
    </rPh>
    <rPh sb="7" eb="8">
      <t>スウ</t>
    </rPh>
    <phoneticPr fontId="3"/>
  </si>
  <si>
    <t>今年度
入園児数</t>
    <rPh sb="4" eb="6">
      <t>ニュウエン</t>
    </rPh>
    <rPh sb="6" eb="7">
      <t>ジ</t>
    </rPh>
    <rPh sb="7" eb="8">
      <t>スウ</t>
    </rPh>
    <phoneticPr fontId="3"/>
  </si>
  <si>
    <t>３歳</t>
    <rPh sb="1" eb="2">
      <t>サイ</t>
    </rPh>
    <phoneticPr fontId="13"/>
  </si>
  <si>
    <t>４歳</t>
    <rPh sb="1" eb="2">
      <t>サイ</t>
    </rPh>
    <phoneticPr fontId="13"/>
  </si>
  <si>
    <t>５歳</t>
    <rPh sb="1" eb="2">
      <t>サイ</t>
    </rPh>
    <phoneticPr fontId="13"/>
  </si>
  <si>
    <t>令和３年度</t>
    <rPh sb="0" eb="1">
      <t>レイ</t>
    </rPh>
    <rPh sb="1" eb="2">
      <t>ワ</t>
    </rPh>
    <rPh sb="3" eb="5">
      <t>ネンド</t>
    </rPh>
    <rPh sb="4" eb="5">
      <t>ド</t>
    </rPh>
    <phoneticPr fontId="3"/>
  </si>
  <si>
    <t>令和３年度</t>
    <rPh sb="0" eb="1">
      <t>レイ</t>
    </rPh>
    <rPh sb="1" eb="2">
      <t>ワ</t>
    </rPh>
    <rPh sb="3" eb="5">
      <t>ネンド</t>
    </rPh>
    <rPh sb="4" eb="5">
      <t>ド</t>
    </rPh>
    <phoneticPr fontId="13"/>
  </si>
  <si>
    <t>資料  保育・幼稚園課</t>
  </si>
  <si>
    <t>　(2)　私立幼稚園</t>
    <rPh sb="5" eb="7">
      <t>シリツ</t>
    </rPh>
    <rPh sb="7" eb="10">
      <t>ヨウチエン</t>
    </rPh>
    <phoneticPr fontId="13"/>
  </si>
  <si>
    <t>職員数
(本務者)</t>
    <rPh sb="0" eb="1">
      <t>ショク</t>
    </rPh>
    <rPh sb="1" eb="2">
      <t>イン</t>
    </rPh>
    <rPh sb="2" eb="3">
      <t>スウ</t>
    </rPh>
    <rPh sb="5" eb="7">
      <t>ホンム</t>
    </rPh>
    <rPh sb="7" eb="8">
      <t>シャ</t>
    </rPh>
    <phoneticPr fontId="13"/>
  </si>
  <si>
    <t>資料  保育・幼稚園課</t>
    <phoneticPr fontId="53"/>
  </si>
  <si>
    <t>201　小・中学校の概況（各年度５月１日現在）</t>
    <rPh sb="4" eb="5">
      <t>ショウ</t>
    </rPh>
    <rPh sb="6" eb="9">
      <t>チュウガッコウ</t>
    </rPh>
    <rPh sb="10" eb="12">
      <t>ガイキョウ</t>
    </rPh>
    <rPh sb="13" eb="14">
      <t>カク</t>
    </rPh>
    <rPh sb="14" eb="16">
      <t>ネンド</t>
    </rPh>
    <rPh sb="17" eb="18">
      <t>ガツ</t>
    </rPh>
    <rPh sb="19" eb="20">
      <t>ニチ</t>
    </rPh>
    <rPh sb="20" eb="22">
      <t>ゲンザイ</t>
    </rPh>
    <phoneticPr fontId="13"/>
  </si>
  <si>
    <t>　(1)　小学校</t>
    <rPh sb="5" eb="6">
      <t>ショウ</t>
    </rPh>
    <rPh sb="6" eb="7">
      <t>ガク</t>
    </rPh>
    <rPh sb="7" eb="8">
      <t>コウ</t>
    </rPh>
    <phoneticPr fontId="13"/>
  </si>
  <si>
    <t>学校数
（校）</t>
    <rPh sb="0" eb="1">
      <t>ガク</t>
    </rPh>
    <rPh sb="1" eb="2">
      <t>コウ</t>
    </rPh>
    <rPh sb="2" eb="3">
      <t>スウ</t>
    </rPh>
    <rPh sb="5" eb="6">
      <t>コウ</t>
    </rPh>
    <phoneticPr fontId="13"/>
  </si>
  <si>
    <t>学級数
（組）</t>
    <rPh sb="0" eb="1">
      <t>ガク</t>
    </rPh>
    <rPh sb="1" eb="2">
      <t>キュウ</t>
    </rPh>
    <rPh sb="2" eb="3">
      <t>スウ</t>
    </rPh>
    <rPh sb="5" eb="6">
      <t>クミ</t>
    </rPh>
    <phoneticPr fontId="13"/>
  </si>
  <si>
    <t>教員数
(本務者)</t>
    <rPh sb="0" eb="2">
      <t>キョウイン</t>
    </rPh>
    <rPh sb="2" eb="3">
      <t>スウ</t>
    </rPh>
    <rPh sb="5" eb="6">
      <t>ホン</t>
    </rPh>
    <rPh sb="6" eb="7">
      <t>ム</t>
    </rPh>
    <rPh sb="7" eb="8">
      <t>シャ</t>
    </rPh>
    <phoneticPr fontId="13"/>
  </si>
  <si>
    <t>職員数
(本務者)</t>
    <rPh sb="0" eb="2">
      <t>ショクイン</t>
    </rPh>
    <rPh sb="2" eb="3">
      <t>スウ</t>
    </rPh>
    <rPh sb="5" eb="6">
      <t>ホン</t>
    </rPh>
    <rPh sb="6" eb="7">
      <t>ム</t>
    </rPh>
    <rPh sb="7" eb="8">
      <t>シャ</t>
    </rPh>
    <phoneticPr fontId="13"/>
  </si>
  <si>
    <t>児童数</t>
    <rPh sb="0" eb="1">
      <t>ジ</t>
    </rPh>
    <phoneticPr fontId="13"/>
  </si>
  <si>
    <t>１学級
当たり
児童数</t>
    <rPh sb="1" eb="3">
      <t>ガッキュウ</t>
    </rPh>
    <phoneticPr fontId="13"/>
  </si>
  <si>
    <t>教員1人
当たり
児童数</t>
    <rPh sb="0" eb="2">
      <t>キョウイン</t>
    </rPh>
    <rPh sb="3" eb="4">
      <t>ヒト</t>
    </rPh>
    <phoneticPr fontId="13"/>
  </si>
  <si>
    <t>１学年</t>
    <rPh sb="1" eb="2">
      <t>ガク</t>
    </rPh>
    <rPh sb="2" eb="3">
      <t>トシ</t>
    </rPh>
    <phoneticPr fontId="13"/>
  </si>
  <si>
    <t>２学年</t>
    <rPh sb="1" eb="2">
      <t>ガク</t>
    </rPh>
    <rPh sb="2" eb="3">
      <t>トシ</t>
    </rPh>
    <phoneticPr fontId="13"/>
  </si>
  <si>
    <t>３学年</t>
    <rPh sb="1" eb="2">
      <t>ガク</t>
    </rPh>
    <rPh sb="2" eb="3">
      <t>トシ</t>
    </rPh>
    <phoneticPr fontId="13"/>
  </si>
  <si>
    <t>４学年</t>
    <rPh sb="1" eb="2">
      <t>ガク</t>
    </rPh>
    <rPh sb="2" eb="3">
      <t>トシ</t>
    </rPh>
    <phoneticPr fontId="13"/>
  </si>
  <si>
    <t>５学年</t>
    <rPh sb="1" eb="2">
      <t>ガク</t>
    </rPh>
    <rPh sb="2" eb="3">
      <t>トシ</t>
    </rPh>
    <phoneticPr fontId="13"/>
  </si>
  <si>
    <t>６学年</t>
    <rPh sb="1" eb="2">
      <t>ガク</t>
    </rPh>
    <rPh sb="2" eb="3">
      <t>トシ</t>
    </rPh>
    <phoneticPr fontId="13"/>
  </si>
  <si>
    <t>本校</t>
    <rPh sb="0" eb="1">
      <t>ホン</t>
    </rPh>
    <rPh sb="1" eb="2">
      <t>コウ</t>
    </rPh>
    <phoneticPr fontId="13"/>
  </si>
  <si>
    <t>分校</t>
    <rPh sb="0" eb="1">
      <t>ブン</t>
    </rPh>
    <rPh sb="1" eb="2">
      <t>コウ</t>
    </rPh>
    <phoneticPr fontId="13"/>
  </si>
  <si>
    <t>単式</t>
    <rPh sb="0" eb="1">
      <t>タン</t>
    </rPh>
    <rPh sb="1" eb="2">
      <t>シキ</t>
    </rPh>
    <phoneticPr fontId="13"/>
  </si>
  <si>
    <t>複式</t>
    <rPh sb="0" eb="1">
      <t>フク</t>
    </rPh>
    <rPh sb="1" eb="2">
      <t>シキ</t>
    </rPh>
    <phoneticPr fontId="13"/>
  </si>
  <si>
    <t>特別支援</t>
    <rPh sb="0" eb="2">
      <t>トクベツ</t>
    </rPh>
    <rPh sb="2" eb="4">
      <t>シエン</t>
    </rPh>
    <phoneticPr fontId="13"/>
  </si>
  <si>
    <t>公立</t>
    <rPh sb="0" eb="2">
      <t>コウリツ</t>
    </rPh>
    <phoneticPr fontId="13"/>
  </si>
  <si>
    <t>私立</t>
    <rPh sb="0" eb="2">
      <t>シリツ</t>
    </rPh>
    <phoneticPr fontId="13"/>
  </si>
  <si>
    <t>資料　教育委員会学校教育課</t>
    <phoneticPr fontId="53"/>
  </si>
  <si>
    <t>　(2)　中学校</t>
    <rPh sb="5" eb="6">
      <t>ナカ</t>
    </rPh>
    <rPh sb="6" eb="7">
      <t>ガク</t>
    </rPh>
    <rPh sb="7" eb="8">
      <t>コウ</t>
    </rPh>
    <phoneticPr fontId="13"/>
  </si>
  <si>
    <t>生徒数</t>
    <phoneticPr fontId="53"/>
  </si>
  <si>
    <t>１学級
当たり
生徒数</t>
    <rPh sb="1" eb="3">
      <t>ガッキュウ</t>
    </rPh>
    <phoneticPr fontId="13"/>
  </si>
  <si>
    <t>教員１人
当たり
生徒数</t>
    <rPh sb="0" eb="2">
      <t>キョウイン</t>
    </rPh>
    <rPh sb="3" eb="4">
      <t>ヒト</t>
    </rPh>
    <phoneticPr fontId="13"/>
  </si>
  <si>
    <t>総数</t>
    <rPh sb="0" eb="1">
      <t>ソウ</t>
    </rPh>
    <phoneticPr fontId="13"/>
  </si>
  <si>
    <t>202　高等学校の概況（各年度５月１日現在）</t>
    <rPh sb="4" eb="6">
      <t>コウトウ</t>
    </rPh>
    <rPh sb="6" eb="8">
      <t>ガッコウ</t>
    </rPh>
    <rPh sb="9" eb="11">
      <t>ガイキョウ</t>
    </rPh>
    <rPh sb="12" eb="13">
      <t>カク</t>
    </rPh>
    <rPh sb="13" eb="15">
      <t>ネンド</t>
    </rPh>
    <rPh sb="16" eb="17">
      <t>ガツ</t>
    </rPh>
    <rPh sb="18" eb="19">
      <t>ニチ</t>
    </rPh>
    <rPh sb="19" eb="21">
      <t>ゲンザイ</t>
    </rPh>
    <phoneticPr fontId="13"/>
  </si>
  <si>
    <t>学校数
（校）</t>
    <rPh sb="0" eb="2">
      <t>ガッコウ</t>
    </rPh>
    <rPh sb="2" eb="3">
      <t>スウ</t>
    </rPh>
    <phoneticPr fontId="13"/>
  </si>
  <si>
    <t>教員数
（本務者）</t>
    <rPh sb="0" eb="2">
      <t>キョウイン</t>
    </rPh>
    <rPh sb="2" eb="3">
      <t>スウ</t>
    </rPh>
    <phoneticPr fontId="13"/>
  </si>
  <si>
    <t>職員数
（本務者）</t>
    <rPh sb="0" eb="2">
      <t>ショクイン</t>
    </rPh>
    <rPh sb="2" eb="3">
      <t>スウ</t>
    </rPh>
    <phoneticPr fontId="13"/>
  </si>
  <si>
    <t>生徒数</t>
    <rPh sb="0" eb="1">
      <t>ショウ</t>
    </rPh>
    <rPh sb="1" eb="2">
      <t>ト</t>
    </rPh>
    <phoneticPr fontId="13"/>
  </si>
  <si>
    <t>専攻科</t>
    <rPh sb="0" eb="1">
      <t>セン</t>
    </rPh>
    <rPh sb="1" eb="2">
      <t>コウ</t>
    </rPh>
    <rPh sb="2" eb="3">
      <t>カ</t>
    </rPh>
    <phoneticPr fontId="13"/>
  </si>
  <si>
    <t>資料　福島県企画調整部　統計課編「学校基本調査」</t>
    <phoneticPr fontId="53"/>
  </si>
  <si>
    <t>203　高等専門学校の学生数（各年度５月１日現在)</t>
    <rPh sb="4" eb="6">
      <t>コウトウ</t>
    </rPh>
    <rPh sb="6" eb="8">
      <t>センモン</t>
    </rPh>
    <rPh sb="8" eb="10">
      <t>ガッコウ</t>
    </rPh>
    <rPh sb="11" eb="13">
      <t>ガクセイ</t>
    </rPh>
    <rPh sb="13" eb="14">
      <t>スウ</t>
    </rPh>
    <rPh sb="15" eb="16">
      <t>カク</t>
    </rPh>
    <rPh sb="16" eb="18">
      <t>ネンド</t>
    </rPh>
    <rPh sb="19" eb="20">
      <t>ガツ</t>
    </rPh>
    <rPh sb="21" eb="22">
      <t>ニチ</t>
    </rPh>
    <rPh sb="22" eb="24">
      <t>ゲンザイ</t>
    </rPh>
    <phoneticPr fontId="13"/>
  </si>
  <si>
    <t>学科</t>
    <rPh sb="0" eb="1">
      <t>ガク</t>
    </rPh>
    <rPh sb="1" eb="2">
      <t>カ</t>
    </rPh>
    <phoneticPr fontId="13"/>
  </si>
  <si>
    <t>機械ｼｽﾃﾑ工学科</t>
    <rPh sb="0" eb="2">
      <t>キカイ</t>
    </rPh>
    <rPh sb="6" eb="8">
      <t>コウガク</t>
    </rPh>
    <rPh sb="8" eb="9">
      <t>カ</t>
    </rPh>
    <phoneticPr fontId="13"/>
  </si>
  <si>
    <t>電気電子ｼｽﾃﾑ工学科</t>
    <rPh sb="0" eb="2">
      <t>デンキ</t>
    </rPh>
    <rPh sb="2" eb="4">
      <t>デンシ</t>
    </rPh>
    <rPh sb="8" eb="10">
      <t>コウガク</t>
    </rPh>
    <rPh sb="10" eb="11">
      <t>カ</t>
    </rPh>
    <phoneticPr fontId="13"/>
  </si>
  <si>
    <t>化学・ﾊﾞｲｵ工学科</t>
    <rPh sb="0" eb="2">
      <t>カガク</t>
    </rPh>
    <rPh sb="7" eb="9">
      <t>コウガク</t>
    </rPh>
    <rPh sb="9" eb="10">
      <t>カ</t>
    </rPh>
    <phoneticPr fontId="13"/>
  </si>
  <si>
    <t>都市ｼｽﾃﾑ工学科</t>
    <rPh sb="0" eb="2">
      <t>トシ</t>
    </rPh>
    <rPh sb="6" eb="8">
      <t>コウガク</t>
    </rPh>
    <rPh sb="8" eb="9">
      <t>カ</t>
    </rPh>
    <phoneticPr fontId="13"/>
  </si>
  <si>
    <t>ﾋﾞｼﾞﾈｽｺﾐｭﾆｹｰｼｮﾝ学科</t>
    <rPh sb="15" eb="17">
      <t>ガッカ</t>
    </rPh>
    <phoneticPr fontId="13"/>
  </si>
  <si>
    <t>資料　福島工業高等専門学校学生課</t>
    <phoneticPr fontId="53"/>
  </si>
  <si>
    <t>年</t>
    <rPh sb="0" eb="1">
      <t>トシ</t>
    </rPh>
    <phoneticPr fontId="13"/>
  </si>
  <si>
    <t>１学年</t>
    <rPh sb="1" eb="3">
      <t>ガクネン</t>
    </rPh>
    <phoneticPr fontId="13"/>
  </si>
  <si>
    <t>２学年</t>
    <rPh sb="1" eb="3">
      <t>ガクネン</t>
    </rPh>
    <phoneticPr fontId="13"/>
  </si>
  <si>
    <t>令和５年度</t>
    <rPh sb="0" eb="1">
      <t>レイ</t>
    </rPh>
    <rPh sb="1" eb="2">
      <t>ワ</t>
    </rPh>
    <rPh sb="3" eb="5">
      <t>ネンド</t>
    </rPh>
    <rPh sb="4" eb="5">
      <t>ド</t>
    </rPh>
    <phoneticPr fontId="13"/>
  </si>
  <si>
    <t>産業技術ｼｽﾃﾑ工学専攻</t>
    <rPh sb="0" eb="2">
      <t>サンギョウ</t>
    </rPh>
    <rPh sb="2" eb="4">
      <t>ギジュツ</t>
    </rPh>
    <rPh sb="8" eb="10">
      <t>コウガク</t>
    </rPh>
    <rPh sb="10" eb="12">
      <t>センコウ</t>
    </rPh>
    <phoneticPr fontId="13"/>
  </si>
  <si>
    <t>ﾋﾞｼﾞﾈｽｺﾐｭﾆｹｰｼｮﾝ学専攻</t>
    <phoneticPr fontId="13"/>
  </si>
  <si>
    <t>204　大学(院)・短期大学の学生数(各年度５月１日現在）</t>
    <rPh sb="4" eb="6">
      <t>ダイガク</t>
    </rPh>
    <rPh sb="7" eb="8">
      <t>イン</t>
    </rPh>
    <rPh sb="10" eb="12">
      <t>タンキ</t>
    </rPh>
    <rPh sb="12" eb="14">
      <t>ダイガク</t>
    </rPh>
    <rPh sb="15" eb="17">
      <t>ガクセイ</t>
    </rPh>
    <rPh sb="17" eb="18">
      <t>スウ</t>
    </rPh>
    <rPh sb="19" eb="20">
      <t>カク</t>
    </rPh>
    <rPh sb="20" eb="22">
      <t>ネンド</t>
    </rPh>
    <rPh sb="23" eb="24">
      <t>ガツ</t>
    </rPh>
    <rPh sb="25" eb="26">
      <t>ニチ</t>
    </rPh>
    <rPh sb="26" eb="28">
      <t>ゲンザイ</t>
    </rPh>
    <phoneticPr fontId="13"/>
  </si>
  <si>
    <t>　(1)　短期大学</t>
    <rPh sb="5" eb="7">
      <t>タンキ</t>
    </rPh>
    <rPh sb="7" eb="9">
      <t>ダイガク</t>
    </rPh>
    <phoneticPr fontId="13"/>
  </si>
  <si>
    <t>年</t>
    <phoneticPr fontId="53"/>
  </si>
  <si>
    <t>資料　いわき短期大学事務局</t>
    <phoneticPr fontId="53"/>
  </si>
  <si>
    <t>204　大学(院)・短期大学の学生数(各年度５月１日現在）</t>
  </si>
  <si>
    <t>　(2)　大学</t>
    <phoneticPr fontId="53"/>
  </si>
  <si>
    <r>
      <t>　　 ア　</t>
    </r>
    <r>
      <rPr>
        <sz val="11"/>
        <rFont val="BIZ UDゴシック"/>
        <family val="3"/>
        <charset val="128"/>
      </rPr>
      <t>医療創生大学</t>
    </r>
    <rPh sb="5" eb="7">
      <t>イリョウ</t>
    </rPh>
    <rPh sb="7" eb="9">
      <t>ソウセイ</t>
    </rPh>
    <rPh sb="9" eb="11">
      <t>ダイガク</t>
    </rPh>
    <phoneticPr fontId="13"/>
  </si>
  <si>
    <t>令和７年度</t>
    <rPh sb="0" eb="1">
      <t>レイ</t>
    </rPh>
    <rPh sb="1" eb="2">
      <t>ワ</t>
    </rPh>
    <rPh sb="3" eb="5">
      <t>ネンド</t>
    </rPh>
    <rPh sb="4" eb="5">
      <t>ド</t>
    </rPh>
    <phoneticPr fontId="13"/>
  </si>
  <si>
    <t>教養学部</t>
    <rPh sb="0" eb="2">
      <t>キョウヨウ</t>
    </rPh>
    <rPh sb="2" eb="4">
      <t>ガクブ</t>
    </rPh>
    <phoneticPr fontId="13"/>
  </si>
  <si>
    <t>地域教養学科
(H31募集停止)</t>
    <rPh sb="0" eb="2">
      <t>チイキ</t>
    </rPh>
    <rPh sb="2" eb="4">
      <t>キョウヨウ</t>
    </rPh>
    <rPh sb="4" eb="6">
      <t>ガッカ</t>
    </rPh>
    <rPh sb="11" eb="15">
      <t>ボシュウテイシ</t>
    </rPh>
    <phoneticPr fontId="13"/>
  </si>
  <si>
    <t>薬学部</t>
    <rPh sb="0" eb="1">
      <t>クスリ</t>
    </rPh>
    <rPh sb="1" eb="3">
      <t>ガクブ</t>
    </rPh>
    <phoneticPr fontId="13"/>
  </si>
  <si>
    <t>薬学科</t>
    <rPh sb="0" eb="3">
      <t>ヤクガッカ</t>
    </rPh>
    <phoneticPr fontId="13"/>
  </si>
  <si>
    <t>看護学部</t>
    <rPh sb="0" eb="2">
      <t>カンゴ</t>
    </rPh>
    <rPh sb="2" eb="3">
      <t>ガク</t>
    </rPh>
    <rPh sb="3" eb="4">
      <t>ブ</t>
    </rPh>
    <phoneticPr fontId="13"/>
  </si>
  <si>
    <t>看護学科</t>
    <rPh sb="0" eb="2">
      <t>カンゴ</t>
    </rPh>
    <rPh sb="2" eb="4">
      <t>ガッカ</t>
    </rPh>
    <phoneticPr fontId="13"/>
  </si>
  <si>
    <t>健康医療
科学部</t>
    <rPh sb="5" eb="7">
      <t>カガク</t>
    </rPh>
    <rPh sb="7" eb="8">
      <t>ブ</t>
    </rPh>
    <phoneticPr fontId="13"/>
  </si>
  <si>
    <t>作業療法学科</t>
    <rPh sb="0" eb="2">
      <t>サギョウ</t>
    </rPh>
    <rPh sb="2" eb="4">
      <t>リョウホウ</t>
    </rPh>
    <rPh sb="4" eb="6">
      <t>ガッカ</t>
    </rPh>
    <phoneticPr fontId="13"/>
  </si>
  <si>
    <t>理学療法学科</t>
    <rPh sb="0" eb="2">
      <t>リガク</t>
    </rPh>
    <rPh sb="2" eb="4">
      <t>リョウホウ</t>
    </rPh>
    <rPh sb="4" eb="6">
      <t>ガッカ</t>
    </rPh>
    <phoneticPr fontId="13"/>
  </si>
  <si>
    <t>心理学部</t>
    <rPh sb="0" eb="3">
      <t>シンリガク</t>
    </rPh>
    <rPh sb="3" eb="4">
      <t>ブ</t>
    </rPh>
    <phoneticPr fontId="13"/>
  </si>
  <si>
    <t>臨床心理学科</t>
    <rPh sb="0" eb="2">
      <t>リンショウ</t>
    </rPh>
    <rPh sb="2" eb="4">
      <t>シンリ</t>
    </rPh>
    <rPh sb="4" eb="6">
      <t>ガッカ</t>
    </rPh>
    <phoneticPr fontId="13"/>
  </si>
  <si>
    <t>資料　医療創生大学事務局</t>
    <phoneticPr fontId="53"/>
  </si>
  <si>
    <t>　　 イ　東日本国際大学</t>
    <rPh sb="5" eb="6">
      <t>ヒガシ</t>
    </rPh>
    <rPh sb="6" eb="8">
      <t>ニホン</t>
    </rPh>
    <rPh sb="8" eb="10">
      <t>コクサイ</t>
    </rPh>
    <rPh sb="10" eb="12">
      <t>ダイガク</t>
    </rPh>
    <phoneticPr fontId="13"/>
  </si>
  <si>
    <t>３学年</t>
    <rPh sb="1" eb="3">
      <t>ガクネン</t>
    </rPh>
    <phoneticPr fontId="13"/>
  </si>
  <si>
    <t>４学年</t>
    <rPh sb="1" eb="3">
      <t>ガクネン</t>
    </rPh>
    <phoneticPr fontId="13"/>
  </si>
  <si>
    <t>学科</t>
    <rPh sb="0" eb="2">
      <t>ガッカ</t>
    </rPh>
    <phoneticPr fontId="13"/>
  </si>
  <si>
    <t>経済経営学部</t>
    <rPh sb="2" eb="4">
      <t>ケイエイ</t>
    </rPh>
    <rPh sb="4" eb="6">
      <t>ガクブ</t>
    </rPh>
    <phoneticPr fontId="13"/>
  </si>
  <si>
    <t>経済経営学科</t>
    <rPh sb="2" eb="4">
      <t>ケイエイ</t>
    </rPh>
    <phoneticPr fontId="13"/>
  </si>
  <si>
    <t>昼間</t>
    <rPh sb="0" eb="2">
      <t>ヒルマ</t>
    </rPh>
    <phoneticPr fontId="13"/>
  </si>
  <si>
    <t>健康福祉学部</t>
    <rPh sb="0" eb="2">
      <t>ケンコウ</t>
    </rPh>
    <rPh sb="2" eb="4">
      <t>フクシ</t>
    </rPh>
    <rPh sb="4" eb="6">
      <t>ガクブ</t>
    </rPh>
    <phoneticPr fontId="13"/>
  </si>
  <si>
    <t>社会福祉学科</t>
    <phoneticPr fontId="13"/>
  </si>
  <si>
    <t>留学生別科</t>
    <rPh sb="0" eb="1">
      <t>トメ</t>
    </rPh>
    <rPh sb="1" eb="2">
      <t>ガク</t>
    </rPh>
    <rPh sb="2" eb="3">
      <t>ショウ</t>
    </rPh>
    <rPh sb="3" eb="4">
      <t>ベツ</t>
    </rPh>
    <rPh sb="4" eb="5">
      <t>カ</t>
    </rPh>
    <phoneticPr fontId="13"/>
  </si>
  <si>
    <t>資料　東日本国際大学事務局</t>
    <phoneticPr fontId="53"/>
  </si>
  <si>
    <t>　(3)　大学院</t>
    <phoneticPr fontId="53"/>
  </si>
  <si>
    <t>修士課程</t>
    <rPh sb="0" eb="2">
      <t>シュウシ</t>
    </rPh>
    <rPh sb="2" eb="4">
      <t>カテイ</t>
    </rPh>
    <phoneticPr fontId="13"/>
  </si>
  <si>
    <t>理工学研究科
（R2募集停止）</t>
    <rPh sb="0" eb="2">
      <t>リコウ</t>
    </rPh>
    <rPh sb="2" eb="3">
      <t>ガク</t>
    </rPh>
    <rPh sb="3" eb="6">
      <t>ケンキュウカ</t>
    </rPh>
    <phoneticPr fontId="13"/>
  </si>
  <si>
    <t>物質理学専攻</t>
    <rPh sb="0" eb="2">
      <t>ブッシツ</t>
    </rPh>
    <rPh sb="2" eb="4">
      <t>リガク</t>
    </rPh>
    <rPh sb="4" eb="6">
      <t>センコウ</t>
    </rPh>
    <phoneticPr fontId="13"/>
  </si>
  <si>
    <t>物理工学専攻</t>
    <rPh sb="0" eb="2">
      <t>ブツリ</t>
    </rPh>
    <rPh sb="2" eb="4">
      <t>コウガク</t>
    </rPh>
    <rPh sb="4" eb="6">
      <t>センコウ</t>
    </rPh>
    <phoneticPr fontId="13"/>
  </si>
  <si>
    <t>生命理工学研究科</t>
    <rPh sb="0" eb="2">
      <t>セイメイ</t>
    </rPh>
    <rPh sb="2" eb="4">
      <t>リコウ</t>
    </rPh>
    <rPh sb="4" eb="5">
      <t>ガク</t>
    </rPh>
    <rPh sb="5" eb="8">
      <t>ケンキュウカ</t>
    </rPh>
    <phoneticPr fontId="13"/>
  </si>
  <si>
    <t>人文学研究科</t>
    <rPh sb="0" eb="3">
      <t>ジンブンガク</t>
    </rPh>
    <rPh sb="3" eb="5">
      <t>ケンキュウ</t>
    </rPh>
    <rPh sb="5" eb="6">
      <t>カ</t>
    </rPh>
    <phoneticPr fontId="13"/>
  </si>
  <si>
    <t>臨床心理学専攻</t>
    <rPh sb="0" eb="2">
      <t>リンショウ</t>
    </rPh>
    <rPh sb="2" eb="4">
      <t>シンリ</t>
    </rPh>
    <rPh sb="4" eb="5">
      <t>ガク</t>
    </rPh>
    <rPh sb="5" eb="7">
      <t>センコウ</t>
    </rPh>
    <phoneticPr fontId="13"/>
  </si>
  <si>
    <t>博士課程</t>
    <rPh sb="0" eb="2">
      <t>ハクシ</t>
    </rPh>
    <rPh sb="2" eb="4">
      <t>カテイ</t>
    </rPh>
    <phoneticPr fontId="13"/>
  </si>
  <si>
    <t>理工学研究科
（R2募集停止）</t>
    <rPh sb="0" eb="2">
      <t>リコウ</t>
    </rPh>
    <rPh sb="2" eb="3">
      <t>ガク</t>
    </rPh>
    <rPh sb="3" eb="5">
      <t>ケンキュウ</t>
    </rPh>
    <rPh sb="5" eb="6">
      <t>カ</t>
    </rPh>
    <rPh sb="10" eb="14">
      <t>ボシュウテイシ</t>
    </rPh>
    <phoneticPr fontId="13"/>
  </si>
  <si>
    <t>物質理工学専攻</t>
    <rPh sb="0" eb="2">
      <t>ブッシツ</t>
    </rPh>
    <rPh sb="2" eb="5">
      <t>リコウガク</t>
    </rPh>
    <rPh sb="5" eb="7">
      <t>センコウ</t>
    </rPh>
    <phoneticPr fontId="13"/>
  </si>
  <si>
    <t>博士後期課程</t>
    <rPh sb="0" eb="2">
      <t>ハカセ</t>
    </rPh>
    <rPh sb="2" eb="4">
      <t>コウキ</t>
    </rPh>
    <rPh sb="4" eb="6">
      <t>カテイ</t>
    </rPh>
    <phoneticPr fontId="13"/>
  </si>
  <si>
    <t>　資料　医療創生大学事務局</t>
    <rPh sb="4" eb="6">
      <t>イリョウ</t>
    </rPh>
    <rPh sb="6" eb="8">
      <t>ソウセイ</t>
    </rPh>
    <phoneticPr fontId="13"/>
  </si>
  <si>
    <t>205　中学校卒業者の進路状況</t>
    <rPh sb="4" eb="6">
      <t>チュウガク</t>
    </rPh>
    <rPh sb="6" eb="7">
      <t>コウ</t>
    </rPh>
    <rPh sb="7" eb="10">
      <t>ソツギョウシャ</t>
    </rPh>
    <rPh sb="11" eb="13">
      <t>シンロ</t>
    </rPh>
    <rPh sb="13" eb="15">
      <t>ジョウキョウ</t>
    </rPh>
    <phoneticPr fontId="13"/>
  </si>
  <si>
    <t>（単位　人)</t>
    <phoneticPr fontId="53"/>
  </si>
  <si>
    <t>卒業者総数</t>
    <rPh sb="0" eb="1">
      <t>ソツ</t>
    </rPh>
    <rPh sb="1" eb="2">
      <t>ギョウ</t>
    </rPh>
    <rPh sb="2" eb="3">
      <t>シャ</t>
    </rPh>
    <rPh sb="3" eb="4">
      <t>ソウ</t>
    </rPh>
    <rPh sb="4" eb="5">
      <t>スウ</t>
    </rPh>
    <phoneticPr fontId="13"/>
  </si>
  <si>
    <t>進学者
（就職進学者を含む）</t>
    <rPh sb="0" eb="1">
      <t>ススム</t>
    </rPh>
    <rPh sb="1" eb="2">
      <t>ガク</t>
    </rPh>
    <rPh sb="2" eb="3">
      <t>モノ</t>
    </rPh>
    <phoneticPr fontId="13"/>
  </si>
  <si>
    <t>就職者
(就職進学者を含まない)</t>
    <rPh sb="0" eb="1">
      <t>ジュ</t>
    </rPh>
    <rPh sb="1" eb="2">
      <t>ショク</t>
    </rPh>
    <rPh sb="2" eb="3">
      <t>シャ</t>
    </rPh>
    <phoneticPr fontId="13"/>
  </si>
  <si>
    <t>教育訓練機関等入学者</t>
  </si>
  <si>
    <t>就職進入学者（再掲）</t>
    <rPh sb="0" eb="2">
      <t>シュウショク</t>
    </rPh>
    <rPh sb="2" eb="4">
      <t>シンニュウ</t>
    </rPh>
    <rPh sb="4" eb="6">
      <t>ガクシャ</t>
    </rPh>
    <phoneticPr fontId="13"/>
  </si>
  <si>
    <t>無業者・その他</t>
    <rPh sb="0" eb="1">
      <t>ム</t>
    </rPh>
    <rPh sb="1" eb="3">
      <t>ギョウシャ</t>
    </rPh>
    <rPh sb="6" eb="7">
      <t>タ</t>
    </rPh>
    <phoneticPr fontId="13"/>
  </si>
  <si>
    <t>公共職業訓練施設等</t>
    <phoneticPr fontId="3"/>
  </si>
  <si>
    <t>令和３年３月卒</t>
    <rPh sb="0" eb="2">
      <t>レイワ</t>
    </rPh>
    <phoneticPr fontId="13"/>
  </si>
  <si>
    <t>206　高等学校卒業者の進路状況（県立・私立）</t>
    <rPh sb="4" eb="6">
      <t>コウトウ</t>
    </rPh>
    <rPh sb="6" eb="8">
      <t>ガッコウ</t>
    </rPh>
    <rPh sb="8" eb="11">
      <t>ソツギョウシャ</t>
    </rPh>
    <rPh sb="12" eb="14">
      <t>シンロ</t>
    </rPh>
    <rPh sb="14" eb="16">
      <t>ジョウキョウ</t>
    </rPh>
    <rPh sb="17" eb="19">
      <t>ケンリツ</t>
    </rPh>
    <rPh sb="20" eb="22">
      <t>シリツ</t>
    </rPh>
    <phoneticPr fontId="13"/>
  </si>
  <si>
    <t>　(1)　年度別推移</t>
    <rPh sb="5" eb="7">
      <t>ネンド</t>
    </rPh>
    <rPh sb="7" eb="8">
      <t>ベツ</t>
    </rPh>
    <rPh sb="8" eb="10">
      <t>スイイ</t>
    </rPh>
    <phoneticPr fontId="13"/>
  </si>
  <si>
    <t>年　　　　区分</t>
    <rPh sb="5" eb="6">
      <t>ク</t>
    </rPh>
    <rPh sb="6" eb="7">
      <t>ブン</t>
    </rPh>
    <phoneticPr fontId="13"/>
  </si>
  <si>
    <t>卒業者総数</t>
    <rPh sb="0" eb="3">
      <t>ソツギョウシャ</t>
    </rPh>
    <rPh sb="3" eb="5">
      <t>ソウスウ</t>
    </rPh>
    <phoneticPr fontId="13"/>
  </si>
  <si>
    <t>就職者</t>
    <rPh sb="0" eb="1">
      <t>ジュ</t>
    </rPh>
    <rPh sb="1" eb="2">
      <t>ショク</t>
    </rPh>
    <rPh sb="2" eb="3">
      <t>シャ</t>
    </rPh>
    <phoneticPr fontId="13"/>
  </si>
  <si>
    <t>進学者</t>
    <rPh sb="0" eb="1">
      <t>ススム</t>
    </rPh>
    <rPh sb="1" eb="2">
      <t>ガク</t>
    </rPh>
    <rPh sb="2" eb="3">
      <t>モノ</t>
    </rPh>
    <phoneticPr fontId="13"/>
  </si>
  <si>
    <t>教育訓練機関等入学者</t>
    <rPh sb="0" eb="2">
      <t>キョウイク</t>
    </rPh>
    <rPh sb="2" eb="4">
      <t>クンレン</t>
    </rPh>
    <rPh sb="4" eb="6">
      <t>キカン</t>
    </rPh>
    <rPh sb="6" eb="7">
      <t>トウ</t>
    </rPh>
    <rPh sb="7" eb="9">
      <t>ニュウガク</t>
    </rPh>
    <rPh sb="9" eb="10">
      <t>シャ</t>
    </rPh>
    <phoneticPr fontId="13"/>
  </si>
  <si>
    <t>無業者</t>
    <rPh sb="0" eb="1">
      <t>ム</t>
    </rPh>
    <rPh sb="1" eb="2">
      <t>ギョウ</t>
    </rPh>
    <rPh sb="2" eb="3">
      <t>モノ</t>
    </rPh>
    <phoneticPr fontId="13"/>
  </si>
  <si>
    <t>進学率（％）</t>
    <rPh sb="0" eb="2">
      <t>シンガク</t>
    </rPh>
    <rPh sb="2" eb="3">
      <t>リツ</t>
    </rPh>
    <phoneticPr fontId="13"/>
  </si>
  <si>
    <t>就職率（％）</t>
    <rPh sb="0" eb="2">
      <t>シュウショク</t>
    </rPh>
    <rPh sb="2" eb="3">
      <t>リツ</t>
    </rPh>
    <phoneticPr fontId="13"/>
  </si>
  <si>
    <t>資料  ｢学校基本調査｣</t>
    <phoneticPr fontId="53"/>
  </si>
  <si>
    <t>　(2)　進学者の内訳（令和７年３月卒）</t>
    <rPh sb="5" eb="8">
      <t>シンガクシャ</t>
    </rPh>
    <rPh sb="9" eb="11">
      <t>ウチワケ</t>
    </rPh>
    <rPh sb="12" eb="14">
      <t>レイワ</t>
    </rPh>
    <rPh sb="15" eb="16">
      <t>ネン</t>
    </rPh>
    <rPh sb="17" eb="18">
      <t>ガツ</t>
    </rPh>
    <rPh sb="18" eb="19">
      <t>ソツ</t>
    </rPh>
    <phoneticPr fontId="13"/>
  </si>
  <si>
    <t>大学
学部</t>
    <rPh sb="0" eb="1">
      <t>ダイ</t>
    </rPh>
    <rPh sb="1" eb="2">
      <t>ガク</t>
    </rPh>
    <phoneticPr fontId="13"/>
  </si>
  <si>
    <t>短大
本科</t>
    <rPh sb="0" eb="1">
      <t>タン</t>
    </rPh>
    <rPh sb="1" eb="2">
      <t>ダイ</t>
    </rPh>
    <phoneticPr fontId="13"/>
  </si>
  <si>
    <t>大学・短大
通信</t>
    <rPh sb="0" eb="2">
      <t>ダイガク</t>
    </rPh>
    <rPh sb="3" eb="5">
      <t>タンダイ</t>
    </rPh>
    <phoneticPr fontId="13"/>
  </si>
  <si>
    <t>大学・短大
別科</t>
    <rPh sb="0" eb="2">
      <t>ダイガク</t>
    </rPh>
    <rPh sb="3" eb="5">
      <t>タンダイ</t>
    </rPh>
    <phoneticPr fontId="13"/>
  </si>
  <si>
    <t>高校
専攻科</t>
    <rPh sb="0" eb="1">
      <t>タカ</t>
    </rPh>
    <rPh sb="1" eb="2">
      <t>コウ</t>
    </rPh>
    <phoneticPr fontId="13"/>
  </si>
  <si>
    <t>資料　「学校基本調査」</t>
    <phoneticPr fontId="53"/>
  </si>
  <si>
    <t xml:space="preserve"> （3)　教育訓練機関等入学者の内訳（令和７年３月卒）</t>
    <phoneticPr fontId="53"/>
  </si>
  <si>
    <t>専修学校
(専門課程)</t>
    <rPh sb="0" eb="2">
      <t>センシュウ</t>
    </rPh>
    <rPh sb="2" eb="4">
      <t>ガッコウ</t>
    </rPh>
    <phoneticPr fontId="13"/>
  </si>
  <si>
    <t>専修学校
(一般課程等)</t>
    <rPh sb="0" eb="2">
      <t>センシュウ</t>
    </rPh>
    <rPh sb="2" eb="4">
      <t>ガッコウ</t>
    </rPh>
    <phoneticPr fontId="13"/>
  </si>
  <si>
    <t>公共職業能力
開発施設等</t>
    <phoneticPr fontId="53"/>
  </si>
  <si>
    <t>　207　市立学校教育施設の建物構造別保有状況（令和７年４月１日現在)</t>
    <rPh sb="5" eb="7">
      <t>シリツ</t>
    </rPh>
    <rPh sb="7" eb="9">
      <t>ガッコウ</t>
    </rPh>
    <rPh sb="9" eb="11">
      <t>キョウイク</t>
    </rPh>
    <rPh sb="11" eb="13">
      <t>シセツ</t>
    </rPh>
    <rPh sb="14" eb="16">
      <t>タテモノ</t>
    </rPh>
    <rPh sb="16" eb="18">
      <t>コウゾウ</t>
    </rPh>
    <rPh sb="18" eb="19">
      <t>ベツ</t>
    </rPh>
    <rPh sb="19" eb="21">
      <t>ホユウ</t>
    </rPh>
    <rPh sb="21" eb="23">
      <t>ジョウキョウ</t>
    </rPh>
    <rPh sb="24" eb="25">
      <t>レイ</t>
    </rPh>
    <rPh sb="25" eb="26">
      <t>ワ</t>
    </rPh>
    <rPh sb="27" eb="28">
      <t>ネン</t>
    </rPh>
    <rPh sb="29" eb="30">
      <t>ガツ</t>
    </rPh>
    <rPh sb="31" eb="32">
      <t>ニチ</t>
    </rPh>
    <rPh sb="32" eb="34">
      <t>ゲンザイ</t>
    </rPh>
    <phoneticPr fontId="13"/>
  </si>
  <si>
    <t>(単位　㎡)</t>
    <rPh sb="1" eb="3">
      <t>タンイ</t>
    </rPh>
    <phoneticPr fontId="13"/>
  </si>
  <si>
    <t>校数</t>
    <rPh sb="0" eb="1">
      <t>コウ</t>
    </rPh>
    <rPh sb="1" eb="2">
      <t>カズ</t>
    </rPh>
    <phoneticPr fontId="13"/>
  </si>
  <si>
    <t>総面積</t>
    <rPh sb="0" eb="1">
      <t>ソウ</t>
    </rPh>
    <rPh sb="1" eb="2">
      <t>オモテ</t>
    </rPh>
    <rPh sb="2" eb="3">
      <t>セキ</t>
    </rPh>
    <phoneticPr fontId="13"/>
  </si>
  <si>
    <t>校舎等</t>
    <rPh sb="0" eb="1">
      <t>コウ</t>
    </rPh>
    <rPh sb="1" eb="2">
      <t>シャ</t>
    </rPh>
    <rPh sb="2" eb="3">
      <t>トウ</t>
    </rPh>
    <phoneticPr fontId="13"/>
  </si>
  <si>
    <t>屋内運動場</t>
    <rPh sb="0" eb="1">
      <t>ヤ</t>
    </rPh>
    <rPh sb="1" eb="2">
      <t>ウチ</t>
    </rPh>
    <rPh sb="2" eb="3">
      <t>ウン</t>
    </rPh>
    <rPh sb="3" eb="4">
      <t>ドウ</t>
    </rPh>
    <rPh sb="4" eb="5">
      <t>バ</t>
    </rPh>
    <phoneticPr fontId="13"/>
  </si>
  <si>
    <t>非木造</t>
    <rPh sb="0" eb="1">
      <t>ヒ</t>
    </rPh>
    <rPh sb="1" eb="2">
      <t>キ</t>
    </rPh>
    <rPh sb="2" eb="3">
      <t>ゾウ</t>
    </rPh>
    <phoneticPr fontId="13"/>
  </si>
  <si>
    <t>木造等</t>
    <rPh sb="0" eb="1">
      <t>キ</t>
    </rPh>
    <rPh sb="1" eb="2">
      <t>ゾウ</t>
    </rPh>
    <rPh sb="2" eb="3">
      <t>トウ</t>
    </rPh>
    <phoneticPr fontId="13"/>
  </si>
  <si>
    <t>非木造</t>
    <rPh sb="0" eb="1">
      <t>ヒ</t>
    </rPh>
    <rPh sb="1" eb="3">
      <t>モクゾウ</t>
    </rPh>
    <phoneticPr fontId="13"/>
  </si>
  <si>
    <t>木造等</t>
    <rPh sb="0" eb="2">
      <t>モクゾウ</t>
    </rPh>
    <rPh sb="2" eb="3">
      <t>トウ</t>
    </rPh>
    <phoneticPr fontId="13"/>
  </si>
  <si>
    <t>小・中合計</t>
    <rPh sb="0" eb="1">
      <t>ショウ</t>
    </rPh>
    <rPh sb="2" eb="3">
      <t>チュウ</t>
    </rPh>
    <rPh sb="3" eb="5">
      <t>ゴウケイ</t>
    </rPh>
    <phoneticPr fontId="13"/>
  </si>
  <si>
    <t>小学校</t>
    <rPh sb="0" eb="3">
      <t>ショウガッコウ</t>
    </rPh>
    <phoneticPr fontId="13"/>
  </si>
  <si>
    <t>中学校</t>
    <rPh sb="0" eb="3">
      <t>チュウガッコウ</t>
    </rPh>
    <phoneticPr fontId="13"/>
  </si>
  <si>
    <t>幼稚園</t>
    <rPh sb="0" eb="3">
      <t>ヨウチエン</t>
    </rPh>
    <phoneticPr fontId="13"/>
  </si>
  <si>
    <t>（注)校数には分校数を含む。</t>
    <rPh sb="1" eb="2">
      <t>チュウ</t>
    </rPh>
    <rPh sb="3" eb="4">
      <t>コウ</t>
    </rPh>
    <rPh sb="4" eb="5">
      <t>スウ</t>
    </rPh>
    <rPh sb="7" eb="9">
      <t>ブンコウ</t>
    </rPh>
    <rPh sb="9" eb="10">
      <t>スウ</t>
    </rPh>
    <rPh sb="11" eb="12">
      <t>フク</t>
    </rPh>
    <phoneticPr fontId="3"/>
  </si>
  <si>
    <t>資料　教育委員会学校支援課</t>
    <phoneticPr fontId="53"/>
  </si>
  <si>
    <t>保育・幼稚園課</t>
    <phoneticPr fontId="53"/>
  </si>
  <si>
    <t>208　学校給食の状況（令和７年５月１日現在）</t>
    <rPh sb="4" eb="6">
      <t>ガッコウ</t>
    </rPh>
    <rPh sb="6" eb="8">
      <t>キュウショク</t>
    </rPh>
    <rPh sb="9" eb="11">
      <t>ジョウキョウ</t>
    </rPh>
    <rPh sb="12" eb="13">
      <t>レイ</t>
    </rPh>
    <rPh sb="13" eb="14">
      <t>ワ</t>
    </rPh>
    <rPh sb="15" eb="16">
      <t>ネン</t>
    </rPh>
    <rPh sb="17" eb="18">
      <t>ガツ</t>
    </rPh>
    <rPh sb="19" eb="20">
      <t>ニチ</t>
    </rPh>
    <rPh sb="20" eb="22">
      <t>ゲンザイ</t>
    </rPh>
    <phoneticPr fontId="13"/>
  </si>
  <si>
    <t>単独校調理場</t>
    <rPh sb="0" eb="2">
      <t>タンドク</t>
    </rPh>
    <rPh sb="2" eb="3">
      <t>コウ</t>
    </rPh>
    <rPh sb="3" eb="5">
      <t>チョウリ</t>
    </rPh>
    <rPh sb="5" eb="6">
      <t>バ</t>
    </rPh>
    <phoneticPr fontId="13"/>
  </si>
  <si>
    <t>共同調理場</t>
    <rPh sb="0" eb="1">
      <t>トモ</t>
    </rPh>
    <rPh sb="1" eb="2">
      <t>ドウ</t>
    </rPh>
    <rPh sb="2" eb="3">
      <t>チョウ</t>
    </rPh>
    <rPh sb="3" eb="4">
      <t>リ</t>
    </rPh>
    <rPh sb="4" eb="5">
      <t>バ</t>
    </rPh>
    <phoneticPr fontId="13"/>
  </si>
  <si>
    <t>給食実施回数
（回）</t>
    <rPh sb="0" eb="1">
      <t>キュウ</t>
    </rPh>
    <rPh sb="1" eb="2">
      <t>ショク</t>
    </rPh>
    <phoneticPr fontId="13"/>
  </si>
  <si>
    <t>年間給食日数
（日）</t>
    <rPh sb="0" eb="1">
      <t>トシ</t>
    </rPh>
    <rPh sb="1" eb="2">
      <t>アイダ</t>
    </rPh>
    <phoneticPr fontId="13"/>
  </si>
  <si>
    <r>
      <t>校数</t>
    </r>
    <r>
      <rPr>
        <sz val="11"/>
        <rFont val="BIZ UDゴシック"/>
        <family val="3"/>
        <charset val="128"/>
      </rPr>
      <t>（校）</t>
    </r>
    <rPh sb="0" eb="2">
      <t>コウスウ</t>
    </rPh>
    <rPh sb="3" eb="4">
      <t>コウ</t>
    </rPh>
    <phoneticPr fontId="13"/>
  </si>
  <si>
    <r>
      <t>食数</t>
    </r>
    <r>
      <rPr>
        <sz val="11"/>
        <rFont val="BIZ UDゴシック"/>
        <family val="3"/>
        <charset val="128"/>
      </rPr>
      <t>（食）</t>
    </r>
    <rPh sb="0" eb="1">
      <t>ショク</t>
    </rPh>
    <rPh sb="1" eb="2">
      <t>スウ</t>
    </rPh>
    <rPh sb="3" eb="4">
      <t>ショク</t>
    </rPh>
    <phoneticPr fontId="13"/>
  </si>
  <si>
    <t>給食施設数</t>
    <rPh sb="0" eb="2">
      <t>キュウショク</t>
    </rPh>
    <rPh sb="2" eb="5">
      <t>シセツスウ</t>
    </rPh>
    <phoneticPr fontId="13"/>
  </si>
  <si>
    <t>（注)給食実施回数、年間給食日数は令和６年度（４月～３月）分。</t>
    <rPh sb="1" eb="2">
      <t>チュウ</t>
    </rPh>
    <rPh sb="3" eb="5">
      <t>キュウショク</t>
    </rPh>
    <rPh sb="5" eb="7">
      <t>ジッシ</t>
    </rPh>
    <rPh sb="7" eb="9">
      <t>カイスウ</t>
    </rPh>
    <rPh sb="10" eb="12">
      <t>ネンカン</t>
    </rPh>
    <rPh sb="12" eb="14">
      <t>キュウショク</t>
    </rPh>
    <rPh sb="14" eb="16">
      <t>ニッスウ</t>
    </rPh>
    <rPh sb="17" eb="19">
      <t>レイワ</t>
    </rPh>
    <rPh sb="20" eb="22">
      <t>ネンド</t>
    </rPh>
    <rPh sb="24" eb="25">
      <t>ガツ</t>
    </rPh>
    <rPh sb="27" eb="28">
      <t>ガツ</t>
    </rPh>
    <rPh sb="29" eb="30">
      <t>ブン</t>
    </rPh>
    <phoneticPr fontId="3"/>
  </si>
  <si>
    <t>資料 　教育委員会学校支援課</t>
    <phoneticPr fontId="53"/>
  </si>
  <si>
    <t>209　少年補導の状況</t>
    <rPh sb="4" eb="6">
      <t>ショウネン</t>
    </rPh>
    <rPh sb="6" eb="8">
      <t>ホドウ</t>
    </rPh>
    <rPh sb="9" eb="11">
      <t>ジョウキョウ</t>
    </rPh>
    <phoneticPr fontId="13"/>
  </si>
  <si>
    <t>　(1)　少年補導の実施回数</t>
    <rPh sb="5" eb="7">
      <t>ショウネン</t>
    </rPh>
    <rPh sb="7" eb="9">
      <t>ホドウ</t>
    </rPh>
    <rPh sb="10" eb="12">
      <t>ジッシ</t>
    </rPh>
    <rPh sb="12" eb="14">
      <t>カイスウ</t>
    </rPh>
    <phoneticPr fontId="13"/>
  </si>
  <si>
    <t>（単位　回）</t>
    <phoneticPr fontId="53"/>
  </si>
  <si>
    <t>6月</t>
    <rPh sb="1" eb="2">
      <t>ガツ</t>
    </rPh>
    <phoneticPr fontId="13"/>
  </si>
  <si>
    <t>7月</t>
    <rPh sb="1" eb="2">
      <t>ガツ</t>
    </rPh>
    <phoneticPr fontId="13"/>
  </si>
  <si>
    <t>3月</t>
    <rPh sb="1" eb="2">
      <t>ガツ</t>
    </rPh>
    <phoneticPr fontId="13"/>
  </si>
  <si>
    <t>令和３年度</t>
    <rPh sb="0" eb="1">
      <t>レイ</t>
    </rPh>
    <rPh sb="1" eb="2">
      <t>ワ</t>
    </rPh>
    <rPh sb="3" eb="5">
      <t>ネンド</t>
    </rPh>
    <phoneticPr fontId="13"/>
  </si>
  <si>
    <t>資料　教育委員会生涯学習課</t>
    <phoneticPr fontId="53"/>
  </si>
  <si>
    <t>　(2)　月別補導少年及び声かけ（愛の一声）少年数</t>
    <phoneticPr fontId="13"/>
  </si>
  <si>
    <t>8月</t>
    <rPh sb="1" eb="2">
      <t>ガツ</t>
    </rPh>
    <phoneticPr fontId="13"/>
  </si>
  <si>
    <t>　(3)　学職別補導少年及び声かけ（愛の一声）少年数</t>
    <phoneticPr fontId="13"/>
  </si>
  <si>
    <t>小学生</t>
  </si>
  <si>
    <t>中学生</t>
  </si>
  <si>
    <t>高校生</t>
  </si>
  <si>
    <t>資料  教育委員会生涯学習課</t>
    <phoneticPr fontId="53"/>
  </si>
  <si>
    <t xml:space="preserve">  (4)　センター別補導少年及び声かけ（愛の一声）少年数</t>
    <rPh sb="10" eb="11">
      <t>ベツ</t>
    </rPh>
    <rPh sb="11" eb="13">
      <t>ホドウ</t>
    </rPh>
    <rPh sb="13" eb="15">
      <t>ショウネン</t>
    </rPh>
    <rPh sb="15" eb="16">
      <t>オヨ</t>
    </rPh>
    <rPh sb="17" eb="18">
      <t>コエ</t>
    </rPh>
    <rPh sb="21" eb="22">
      <t>アイ</t>
    </rPh>
    <rPh sb="23" eb="25">
      <t>ヒトコエ</t>
    </rPh>
    <rPh sb="26" eb="28">
      <t>ショウネン</t>
    </rPh>
    <rPh sb="28" eb="29">
      <t>スウ</t>
    </rPh>
    <phoneticPr fontId="13"/>
  </si>
  <si>
    <t>資料  教育委員会生涯学習課</t>
  </si>
  <si>
    <t>　(5)　行為別補導少年数</t>
    <rPh sb="5" eb="7">
      <t>コウイ</t>
    </rPh>
    <rPh sb="7" eb="8">
      <t>ベツ</t>
    </rPh>
    <rPh sb="8" eb="10">
      <t>ホドウ</t>
    </rPh>
    <rPh sb="10" eb="12">
      <t>ショウネン</t>
    </rPh>
    <rPh sb="12" eb="13">
      <t>スウ</t>
    </rPh>
    <phoneticPr fontId="13"/>
  </si>
  <si>
    <t>（単位  人）</t>
    <phoneticPr fontId="53"/>
  </si>
  <si>
    <t>年度・方部・学職</t>
    <rPh sb="0" eb="2">
      <t>ネンド</t>
    </rPh>
    <rPh sb="3" eb="4">
      <t>ホウ</t>
    </rPh>
    <rPh sb="4" eb="5">
      <t>ブ</t>
    </rPh>
    <rPh sb="6" eb="7">
      <t>ガク</t>
    </rPh>
    <rPh sb="7" eb="8">
      <t>ショク</t>
    </rPh>
    <phoneticPr fontId="13"/>
  </si>
  <si>
    <t>年度別</t>
    <rPh sb="0" eb="3">
      <t>ネンドベツ</t>
    </rPh>
    <phoneticPr fontId="53"/>
  </si>
  <si>
    <t>令和６年度少年センター別</t>
    <rPh sb="0" eb="1">
      <t>レイ</t>
    </rPh>
    <rPh sb="1" eb="2">
      <t>ワ</t>
    </rPh>
    <rPh sb="3" eb="4">
      <t>トシ</t>
    </rPh>
    <rPh sb="4" eb="5">
      <t>タビ</t>
    </rPh>
    <rPh sb="5" eb="7">
      <t>ショウネン</t>
    </rPh>
    <phoneticPr fontId="13"/>
  </si>
  <si>
    <t>令和６年度学職別</t>
    <rPh sb="0" eb="1">
      <t>レイ</t>
    </rPh>
    <rPh sb="1" eb="2">
      <t>ワ</t>
    </rPh>
    <rPh sb="3" eb="4">
      <t>トシ</t>
    </rPh>
    <rPh sb="4" eb="5">
      <t>ド</t>
    </rPh>
    <rPh sb="5" eb="6">
      <t>ガク</t>
    </rPh>
    <rPh sb="6" eb="7">
      <t>ショク</t>
    </rPh>
    <rPh sb="7" eb="8">
      <t>ベツ</t>
    </rPh>
    <phoneticPr fontId="13"/>
  </si>
  <si>
    <t>令和３年度</t>
    <rPh sb="0" eb="1">
      <t>レイ</t>
    </rPh>
    <rPh sb="1" eb="2">
      <t>ワ</t>
    </rPh>
    <phoneticPr fontId="3"/>
  </si>
  <si>
    <t>４年度</t>
    <phoneticPr fontId="3"/>
  </si>
  <si>
    <t>５年度</t>
  </si>
  <si>
    <t>６年度</t>
  </si>
  <si>
    <t>小名浜少年ｾﾝﾀｰ</t>
    <rPh sb="0" eb="2">
      <t>オナ</t>
    </rPh>
    <rPh sb="2" eb="3">
      <t>ハマ</t>
    </rPh>
    <rPh sb="3" eb="5">
      <t>ショウネン</t>
    </rPh>
    <phoneticPr fontId="13"/>
  </si>
  <si>
    <t>勿来少年ｾﾝﾀｰ</t>
    <rPh sb="0" eb="2">
      <t>ナコソ</t>
    </rPh>
    <rPh sb="2" eb="4">
      <t>ショウネン</t>
    </rPh>
    <phoneticPr fontId="13"/>
  </si>
  <si>
    <t>常磐少年ｾﾝﾀｰ</t>
    <rPh sb="0" eb="2">
      <t>ジョウバン</t>
    </rPh>
    <rPh sb="2" eb="4">
      <t>ショウネン</t>
    </rPh>
    <phoneticPr fontId="13"/>
  </si>
  <si>
    <t>内郷少年ｾﾝﾀｰ</t>
    <rPh sb="0" eb="2">
      <t>ウチゴウ</t>
    </rPh>
    <rPh sb="2" eb="4">
      <t>ショウネン</t>
    </rPh>
    <phoneticPr fontId="13"/>
  </si>
  <si>
    <t>四倉少年ｾﾝﾀｰ</t>
    <rPh sb="0" eb="2">
      <t>ヨツクラ</t>
    </rPh>
    <rPh sb="2" eb="4">
      <t>ショウネン</t>
    </rPh>
    <phoneticPr fontId="13"/>
  </si>
  <si>
    <t>小学生</t>
    <rPh sb="0" eb="2">
      <t>ショウガク</t>
    </rPh>
    <rPh sb="2" eb="3">
      <t>セイ</t>
    </rPh>
    <phoneticPr fontId="13"/>
  </si>
  <si>
    <t>中学生</t>
    <rPh sb="0" eb="3">
      <t>チュウガクセイ</t>
    </rPh>
    <phoneticPr fontId="13"/>
  </si>
  <si>
    <t>高校生</t>
    <rPh sb="0" eb="3">
      <t>コウコウセイ</t>
    </rPh>
    <phoneticPr fontId="13"/>
  </si>
  <si>
    <t>行為別</t>
    <rPh sb="0" eb="1">
      <t>ギョウ</t>
    </rPh>
    <rPh sb="1" eb="2">
      <t>タメ</t>
    </rPh>
    <rPh sb="2" eb="3">
      <t>ベツ</t>
    </rPh>
    <phoneticPr fontId="13"/>
  </si>
  <si>
    <t>飲酒</t>
    <rPh sb="0" eb="2">
      <t>インシュ</t>
    </rPh>
    <phoneticPr fontId="13"/>
  </si>
  <si>
    <t>喫煙</t>
    <rPh sb="0" eb="2">
      <t>キツエン</t>
    </rPh>
    <phoneticPr fontId="13"/>
  </si>
  <si>
    <t>薬物乱用</t>
    <rPh sb="0" eb="2">
      <t>ヤクブツ</t>
    </rPh>
    <rPh sb="2" eb="4">
      <t>ランヨウ</t>
    </rPh>
    <phoneticPr fontId="13"/>
  </si>
  <si>
    <t>粗暴行為</t>
    <rPh sb="0" eb="4">
      <t>ソボウコウイ</t>
    </rPh>
    <phoneticPr fontId="13"/>
  </si>
  <si>
    <t>刃物等所持</t>
    <rPh sb="0" eb="3">
      <t>ハモノトウ</t>
    </rPh>
    <rPh sb="3" eb="5">
      <t>ショジ</t>
    </rPh>
    <phoneticPr fontId="13"/>
  </si>
  <si>
    <t>金品不正要求</t>
    <rPh sb="0" eb="2">
      <t>キンピン</t>
    </rPh>
    <rPh sb="2" eb="4">
      <t>フセイ</t>
    </rPh>
    <rPh sb="4" eb="6">
      <t>ヨウキュウ</t>
    </rPh>
    <phoneticPr fontId="13"/>
  </si>
  <si>
    <t>金品持ち出し</t>
    <rPh sb="0" eb="2">
      <t>キンピン</t>
    </rPh>
    <rPh sb="2" eb="3">
      <t>モ</t>
    </rPh>
    <rPh sb="4" eb="5">
      <t>ダ</t>
    </rPh>
    <phoneticPr fontId="13"/>
  </si>
  <si>
    <t>性的いたずら</t>
    <rPh sb="0" eb="2">
      <t>セイテキ</t>
    </rPh>
    <phoneticPr fontId="13"/>
  </si>
  <si>
    <t>暴走行為</t>
    <rPh sb="0" eb="4">
      <t>ボウソウコウイ</t>
    </rPh>
    <phoneticPr fontId="13"/>
  </si>
  <si>
    <t>家出</t>
    <rPh sb="0" eb="2">
      <t>イエデ</t>
    </rPh>
    <phoneticPr fontId="13"/>
  </si>
  <si>
    <t>無断外泊</t>
    <rPh sb="0" eb="2">
      <t>ムダン</t>
    </rPh>
    <rPh sb="2" eb="4">
      <t>ガイハク</t>
    </rPh>
    <phoneticPr fontId="13"/>
  </si>
  <si>
    <t>深夜はいかい</t>
    <rPh sb="0" eb="2">
      <t>シンヤ</t>
    </rPh>
    <phoneticPr fontId="13"/>
  </si>
  <si>
    <t>怠学</t>
    <rPh sb="0" eb="2">
      <t>タイガク</t>
    </rPh>
    <phoneticPr fontId="13"/>
  </si>
  <si>
    <t>不健全性的行為</t>
    <rPh sb="0" eb="3">
      <t>フケンゼン</t>
    </rPh>
    <rPh sb="3" eb="4">
      <t>セイ</t>
    </rPh>
    <rPh sb="4" eb="5">
      <t>テキ</t>
    </rPh>
    <rPh sb="5" eb="7">
      <t>コウイ</t>
    </rPh>
    <phoneticPr fontId="13"/>
  </si>
  <si>
    <t>不良交友</t>
    <rPh sb="0" eb="2">
      <t>フリョウ</t>
    </rPh>
    <rPh sb="2" eb="4">
      <t>コウユウ</t>
    </rPh>
    <phoneticPr fontId="13"/>
  </si>
  <si>
    <t>不健全娯楽</t>
    <rPh sb="0" eb="3">
      <t>フケンゼン</t>
    </rPh>
    <rPh sb="3" eb="5">
      <t>ゴラク</t>
    </rPh>
    <phoneticPr fontId="13"/>
  </si>
  <si>
    <t>火遊び</t>
    <rPh sb="0" eb="2">
      <t>ヒアソ</t>
    </rPh>
    <phoneticPr fontId="13"/>
  </si>
  <si>
    <t>損傷行為</t>
    <rPh sb="0" eb="2">
      <t>ソンショウ</t>
    </rPh>
    <rPh sb="2" eb="4">
      <t>コウイ</t>
    </rPh>
    <rPh sb="3" eb="4">
      <t>ボウコウ</t>
    </rPh>
    <phoneticPr fontId="13"/>
  </si>
  <si>
    <t>危険な遊び</t>
    <rPh sb="0" eb="2">
      <t>キケン</t>
    </rPh>
    <rPh sb="3" eb="4">
      <t>アソ</t>
    </rPh>
    <phoneticPr fontId="13"/>
  </si>
  <si>
    <t>自転車二人乗り</t>
    <rPh sb="0" eb="3">
      <t>ジテンシャ</t>
    </rPh>
    <rPh sb="3" eb="5">
      <t>フタリ</t>
    </rPh>
    <rPh sb="5" eb="6">
      <t>ノ</t>
    </rPh>
    <phoneticPr fontId="13"/>
  </si>
  <si>
    <t>自転車無灯火</t>
    <rPh sb="0" eb="3">
      <t>ジテンシャ</t>
    </rPh>
    <rPh sb="3" eb="6">
      <t>ムトウカ</t>
    </rPh>
    <phoneticPr fontId="13"/>
  </si>
  <si>
    <t>刑罰法令に触れる行為</t>
    <rPh sb="0" eb="2">
      <t>ケイバツ</t>
    </rPh>
    <rPh sb="2" eb="4">
      <t>ホウレイ</t>
    </rPh>
    <rPh sb="5" eb="6">
      <t>フ</t>
    </rPh>
    <rPh sb="8" eb="10">
      <t>コウイ</t>
    </rPh>
    <phoneticPr fontId="13"/>
  </si>
  <si>
    <t>要保護</t>
    <rPh sb="0" eb="3">
      <t>ヨウホゴ</t>
    </rPh>
    <phoneticPr fontId="13"/>
  </si>
  <si>
    <t>愛の一声</t>
    <rPh sb="0" eb="1">
      <t>アイ</t>
    </rPh>
    <rPh sb="2" eb="4">
      <t>ヒトコエ</t>
    </rPh>
    <phoneticPr fontId="13"/>
  </si>
  <si>
    <t>資料　教育委員会生涯学習課</t>
    <rPh sb="8" eb="10">
      <t>ショウガイ</t>
    </rPh>
    <phoneticPr fontId="53"/>
  </si>
  <si>
    <t xml:space="preserve"> 210　市立図書館</t>
    <rPh sb="5" eb="7">
      <t>シリツ</t>
    </rPh>
    <rPh sb="7" eb="10">
      <t>トショカン</t>
    </rPh>
    <phoneticPr fontId="13"/>
  </si>
  <si>
    <t>　 (1)　概況</t>
    <rPh sb="6" eb="7">
      <t>オオムネ</t>
    </rPh>
    <rPh sb="7" eb="8">
      <t>イワン</t>
    </rPh>
    <phoneticPr fontId="13"/>
  </si>
  <si>
    <t>図書館名</t>
    <rPh sb="0" eb="1">
      <t>ズ</t>
    </rPh>
    <rPh sb="1" eb="2">
      <t>ショ</t>
    </rPh>
    <rPh sb="2" eb="3">
      <t>カン</t>
    </rPh>
    <rPh sb="3" eb="4">
      <t>メイ</t>
    </rPh>
    <phoneticPr fontId="13"/>
  </si>
  <si>
    <t>面積
（㎡）</t>
    <rPh sb="0" eb="1">
      <t>メン</t>
    </rPh>
    <rPh sb="1" eb="2">
      <t>セキ</t>
    </rPh>
    <phoneticPr fontId="13"/>
  </si>
  <si>
    <t>登録者数
（人）</t>
    <rPh sb="0" eb="3">
      <t>トウロクシャ</t>
    </rPh>
    <rPh sb="3" eb="4">
      <t>スウ</t>
    </rPh>
    <phoneticPr fontId="13"/>
  </si>
  <si>
    <t>蔵書数（冊）（各年３月31日現在）</t>
    <rPh sb="0" eb="1">
      <t>クラ</t>
    </rPh>
    <rPh sb="1" eb="2">
      <t>ショ</t>
    </rPh>
    <rPh sb="2" eb="3">
      <t>スウ</t>
    </rPh>
    <rPh sb="4" eb="5">
      <t>サツ</t>
    </rPh>
    <rPh sb="7" eb="9">
      <t>カクネン</t>
    </rPh>
    <rPh sb="10" eb="11">
      <t>ガツ</t>
    </rPh>
    <rPh sb="13" eb="14">
      <t>ニチ</t>
    </rPh>
    <rPh sb="14" eb="16">
      <t>ゲンザイ</t>
    </rPh>
    <phoneticPr fontId="13"/>
  </si>
  <si>
    <t>４年</t>
    <rPh sb="1" eb="2">
      <t>ネン</t>
    </rPh>
    <phoneticPr fontId="13"/>
  </si>
  <si>
    <t>総合</t>
    <rPh sb="0" eb="2">
      <t>ソウゴウ</t>
    </rPh>
    <phoneticPr fontId="13"/>
  </si>
  <si>
    <t>（注）面積、登録者数（団体登録を除く有効登録者数）は令和７年３月31日現在。</t>
    <rPh sb="1" eb="2">
      <t>チュウ</t>
    </rPh>
    <rPh sb="3" eb="5">
      <t>メンセキ</t>
    </rPh>
    <rPh sb="6" eb="9">
      <t>トウロクシャ</t>
    </rPh>
    <rPh sb="9" eb="10">
      <t>スウ</t>
    </rPh>
    <rPh sb="11" eb="13">
      <t>ダンタイ</t>
    </rPh>
    <rPh sb="13" eb="15">
      <t>トウロク</t>
    </rPh>
    <rPh sb="16" eb="17">
      <t>ノゾ</t>
    </rPh>
    <rPh sb="18" eb="20">
      <t>ユウコウ</t>
    </rPh>
    <rPh sb="20" eb="23">
      <t>トウロクシャ</t>
    </rPh>
    <rPh sb="23" eb="24">
      <t>スウ</t>
    </rPh>
    <rPh sb="26" eb="27">
      <t>レイ</t>
    </rPh>
    <rPh sb="27" eb="28">
      <t>ワ</t>
    </rPh>
    <rPh sb="29" eb="30">
      <t>ネン</t>
    </rPh>
    <rPh sb="31" eb="32">
      <t>ガツ</t>
    </rPh>
    <rPh sb="34" eb="35">
      <t>ニチ</t>
    </rPh>
    <rPh sb="35" eb="37">
      <t>ゲンザイ</t>
    </rPh>
    <phoneticPr fontId="13"/>
  </si>
  <si>
    <t>資料　いわき総合図書館</t>
    <phoneticPr fontId="53"/>
  </si>
  <si>
    <t>　　　総合・勿来図書館の登録者数には移動図書館分を含む。</t>
    <rPh sb="3" eb="5">
      <t>ソウゴウ</t>
    </rPh>
    <rPh sb="6" eb="8">
      <t>ナコソ</t>
    </rPh>
    <rPh sb="8" eb="11">
      <t>トショカン</t>
    </rPh>
    <rPh sb="12" eb="15">
      <t>トウロクシャ</t>
    </rPh>
    <rPh sb="15" eb="16">
      <t>スウ</t>
    </rPh>
    <rPh sb="18" eb="20">
      <t>イドウ</t>
    </rPh>
    <rPh sb="20" eb="23">
      <t>トショカン</t>
    </rPh>
    <rPh sb="23" eb="24">
      <t>ブン</t>
    </rPh>
    <rPh sb="25" eb="26">
      <t>フク</t>
    </rPh>
    <phoneticPr fontId="13"/>
  </si>
  <si>
    <t>　 (2)　個人貸出冊数</t>
    <rPh sb="6" eb="8">
      <t>コジン</t>
    </rPh>
    <rPh sb="8" eb="10">
      <t>カシダ</t>
    </rPh>
    <rPh sb="10" eb="12">
      <t>サッスウ</t>
    </rPh>
    <phoneticPr fontId="13"/>
  </si>
  <si>
    <t>（単位　冊）</t>
    <phoneticPr fontId="53"/>
  </si>
  <si>
    <t>６年４月</t>
    <rPh sb="1" eb="2">
      <t>ネン</t>
    </rPh>
    <rPh sb="3" eb="4">
      <t>ガツ</t>
    </rPh>
    <phoneticPr fontId="13"/>
  </si>
  <si>
    <t>５月</t>
    <rPh sb="1" eb="2">
      <t>ガツ</t>
    </rPh>
    <phoneticPr fontId="13"/>
  </si>
  <si>
    <t>６月</t>
    <rPh sb="1" eb="2">
      <t>ガツ</t>
    </rPh>
    <phoneticPr fontId="13"/>
  </si>
  <si>
    <t>２月</t>
    <rPh sb="1" eb="2">
      <t>ガツ</t>
    </rPh>
    <phoneticPr fontId="13"/>
  </si>
  <si>
    <t>３月</t>
    <rPh sb="1" eb="2">
      <t>ガツ</t>
    </rPh>
    <phoneticPr fontId="13"/>
  </si>
  <si>
    <t>総貸出冊数</t>
    <rPh sb="0" eb="1">
      <t>ソウ</t>
    </rPh>
    <rPh sb="1" eb="3">
      <t>カシダ</t>
    </rPh>
    <rPh sb="3" eb="5">
      <t>サツスウ</t>
    </rPh>
    <phoneticPr fontId="13"/>
  </si>
  <si>
    <t>児童計</t>
    <rPh sb="0" eb="2">
      <t>ジドウ</t>
    </rPh>
    <rPh sb="2" eb="3">
      <t>ケイ</t>
    </rPh>
    <phoneticPr fontId="13"/>
  </si>
  <si>
    <t>一般計</t>
    <rPh sb="0" eb="2">
      <t>イッパン</t>
    </rPh>
    <rPh sb="2" eb="3">
      <t>ケイ</t>
    </rPh>
    <phoneticPr fontId="13"/>
  </si>
  <si>
    <t>総合図書館</t>
    <rPh sb="0" eb="2">
      <t>ソウゴウ</t>
    </rPh>
    <rPh sb="2" eb="5">
      <t>トショカン</t>
    </rPh>
    <phoneticPr fontId="13"/>
  </si>
  <si>
    <t>本館</t>
    <rPh sb="0" eb="1">
      <t>ホン</t>
    </rPh>
    <rPh sb="1" eb="2">
      <t>カン</t>
    </rPh>
    <phoneticPr fontId="13"/>
  </si>
  <si>
    <t>児童</t>
    <rPh sb="0" eb="2">
      <t>ジドウ</t>
    </rPh>
    <phoneticPr fontId="13"/>
  </si>
  <si>
    <t>開館日数</t>
    <rPh sb="0" eb="2">
      <t>カイカン</t>
    </rPh>
    <rPh sb="2" eb="4">
      <t>ニッスウ</t>
    </rPh>
    <phoneticPr fontId="13"/>
  </si>
  <si>
    <t>移動</t>
    <rPh sb="0" eb="1">
      <t>ワタル</t>
    </rPh>
    <rPh sb="1" eb="2">
      <t>ドウ</t>
    </rPh>
    <phoneticPr fontId="13"/>
  </si>
  <si>
    <t>小名浜図書館</t>
    <rPh sb="0" eb="2">
      <t>オナ</t>
    </rPh>
    <rPh sb="2" eb="3">
      <t>ハマ</t>
    </rPh>
    <rPh sb="3" eb="5">
      <t>トショ</t>
    </rPh>
    <rPh sb="5" eb="6">
      <t>カン</t>
    </rPh>
    <phoneticPr fontId="13"/>
  </si>
  <si>
    <t>勿来図書館</t>
    <rPh sb="0" eb="2">
      <t>ナコソ</t>
    </rPh>
    <rPh sb="2" eb="5">
      <t>トショカン</t>
    </rPh>
    <phoneticPr fontId="13"/>
  </si>
  <si>
    <t>常磐図書館</t>
    <rPh sb="0" eb="2">
      <t>ジョウバン</t>
    </rPh>
    <rPh sb="2" eb="4">
      <t>トショ</t>
    </rPh>
    <rPh sb="4" eb="5">
      <t>カン</t>
    </rPh>
    <phoneticPr fontId="13"/>
  </si>
  <si>
    <t>内郷図書館</t>
    <rPh sb="0" eb="2">
      <t>ウチゴウ</t>
    </rPh>
    <rPh sb="2" eb="4">
      <t>トショ</t>
    </rPh>
    <rPh sb="4" eb="5">
      <t>カン</t>
    </rPh>
    <phoneticPr fontId="13"/>
  </si>
  <si>
    <t>四倉図書館</t>
    <rPh sb="0" eb="2">
      <t>ヨツクラ</t>
    </rPh>
    <rPh sb="2" eb="4">
      <t>トショ</t>
    </rPh>
    <rPh sb="4" eb="5">
      <t>カン</t>
    </rPh>
    <phoneticPr fontId="13"/>
  </si>
  <si>
    <t>　211　いわき市民文化祭行事実績</t>
    <rPh sb="8" eb="10">
      <t>シミン</t>
    </rPh>
    <rPh sb="10" eb="13">
      <t>ブンカサイ</t>
    </rPh>
    <rPh sb="13" eb="15">
      <t>ギョウジ</t>
    </rPh>
    <rPh sb="15" eb="17">
      <t>ジッセキ</t>
    </rPh>
    <phoneticPr fontId="13"/>
  </si>
  <si>
    <t>（単位　件、人）</t>
    <phoneticPr fontId="53"/>
  </si>
  <si>
    <t>部門</t>
    <rPh sb="0" eb="1">
      <t>ブ</t>
    </rPh>
    <rPh sb="1" eb="2">
      <t>モン</t>
    </rPh>
    <phoneticPr fontId="13"/>
  </si>
  <si>
    <t>令和５年度</t>
    <rPh sb="0" eb="1">
      <t>レイ</t>
    </rPh>
    <rPh sb="1" eb="2">
      <t>ワ</t>
    </rPh>
    <rPh sb="3" eb="4">
      <t>トシ</t>
    </rPh>
    <rPh sb="4" eb="5">
      <t>ド</t>
    </rPh>
    <phoneticPr fontId="13"/>
  </si>
  <si>
    <t>令和６年度</t>
    <rPh sb="0" eb="1">
      <t>レイ</t>
    </rPh>
    <rPh sb="1" eb="2">
      <t>ワ</t>
    </rPh>
    <rPh sb="3" eb="4">
      <t>トシ</t>
    </rPh>
    <rPh sb="4" eb="5">
      <t>ド</t>
    </rPh>
    <phoneticPr fontId="13"/>
  </si>
  <si>
    <t>参加団体</t>
    <rPh sb="0" eb="1">
      <t>サン</t>
    </rPh>
    <rPh sb="1" eb="2">
      <t>カ</t>
    </rPh>
    <phoneticPr fontId="13"/>
  </si>
  <si>
    <t>参加人員</t>
    <rPh sb="0" eb="1">
      <t>サン</t>
    </rPh>
    <rPh sb="1" eb="2">
      <t>カ</t>
    </rPh>
    <phoneticPr fontId="13"/>
  </si>
  <si>
    <t>観客人員</t>
    <rPh sb="0" eb="1">
      <t>カン</t>
    </rPh>
    <rPh sb="1" eb="2">
      <t>キャク</t>
    </rPh>
    <phoneticPr fontId="13"/>
  </si>
  <si>
    <t>芸能</t>
    <rPh sb="0" eb="2">
      <t>ゲイノウ</t>
    </rPh>
    <phoneticPr fontId="13"/>
  </si>
  <si>
    <t>展示</t>
    <rPh sb="0" eb="2">
      <t>テンジ</t>
    </rPh>
    <phoneticPr fontId="13"/>
  </si>
  <si>
    <t>文芸</t>
    <rPh sb="0" eb="2">
      <t>ブンゲイ</t>
    </rPh>
    <phoneticPr fontId="13"/>
  </si>
  <si>
    <t>生活芸術</t>
    <rPh sb="0" eb="2">
      <t>セイカツ</t>
    </rPh>
    <rPh sb="2" eb="4">
      <t>ゲイジュツ</t>
    </rPh>
    <phoneticPr fontId="13"/>
  </si>
  <si>
    <t>地区文化祭</t>
    <rPh sb="0" eb="2">
      <t>チク</t>
    </rPh>
    <rPh sb="2" eb="5">
      <t>ブンカサイ</t>
    </rPh>
    <phoneticPr fontId="13"/>
  </si>
  <si>
    <t>資料　文化振興課</t>
    <phoneticPr fontId="53"/>
  </si>
  <si>
    <t>212　市立公民館の利用状況</t>
    <rPh sb="4" eb="6">
      <t>シリツ</t>
    </rPh>
    <rPh sb="6" eb="9">
      <t>コウミンカン</t>
    </rPh>
    <rPh sb="10" eb="12">
      <t>リヨウ</t>
    </rPh>
    <rPh sb="12" eb="14">
      <t>ジョウキョウ</t>
    </rPh>
    <phoneticPr fontId="13"/>
  </si>
  <si>
    <t>（単位　回、人）</t>
    <phoneticPr fontId="53"/>
  </si>
  <si>
    <t>令和３年度</t>
    <rPh sb="0" eb="2">
      <t>レイワ</t>
    </rPh>
    <rPh sb="3" eb="5">
      <t>ネンド</t>
    </rPh>
    <phoneticPr fontId="31"/>
  </si>
  <si>
    <t>４年度</t>
    <rPh sb="1" eb="3">
      <t>ネンド</t>
    </rPh>
    <phoneticPr fontId="31"/>
  </si>
  <si>
    <t>５年度</t>
    <rPh sb="1" eb="3">
      <t>ネンド</t>
    </rPh>
    <phoneticPr fontId="31"/>
  </si>
  <si>
    <t>６年度</t>
    <rPh sb="1" eb="3">
      <t>ネンド</t>
    </rPh>
    <phoneticPr fontId="31"/>
  </si>
  <si>
    <t>５月</t>
    <phoneticPr fontId="31"/>
  </si>
  <si>
    <t>７月</t>
    <rPh sb="1" eb="2">
      <t>ガツ</t>
    </rPh>
    <phoneticPr fontId="13"/>
  </si>
  <si>
    <t>８月</t>
    <rPh sb="1" eb="2">
      <t>ガツ</t>
    </rPh>
    <phoneticPr fontId="13"/>
  </si>
  <si>
    <t>９月</t>
    <rPh sb="1" eb="2">
      <t>ガツ</t>
    </rPh>
    <phoneticPr fontId="13"/>
  </si>
  <si>
    <t>10月</t>
    <rPh sb="2" eb="3">
      <t>ガツ</t>
    </rPh>
    <phoneticPr fontId="13"/>
  </si>
  <si>
    <t>11月</t>
    <rPh sb="2" eb="3">
      <t>ガツ</t>
    </rPh>
    <phoneticPr fontId="13"/>
  </si>
  <si>
    <t>12月</t>
    <rPh sb="2" eb="3">
      <t>ガツ</t>
    </rPh>
    <phoneticPr fontId="13"/>
  </si>
  <si>
    <t>公民館数</t>
    <rPh sb="0" eb="1">
      <t>オオヤケ</t>
    </rPh>
    <rPh sb="1" eb="2">
      <t>タミ</t>
    </rPh>
    <rPh sb="2" eb="3">
      <t>カン</t>
    </rPh>
    <rPh sb="3" eb="4">
      <t>スウ</t>
    </rPh>
    <phoneticPr fontId="13"/>
  </si>
  <si>
    <t>回数</t>
    <rPh sb="0" eb="1">
      <t>カイ</t>
    </rPh>
    <rPh sb="1" eb="2">
      <t>カズ</t>
    </rPh>
    <phoneticPr fontId="13"/>
  </si>
  <si>
    <t>人数</t>
    <rPh sb="0" eb="1">
      <t>ヒト</t>
    </rPh>
    <rPh sb="1" eb="2">
      <t>カズ</t>
    </rPh>
    <phoneticPr fontId="13"/>
  </si>
  <si>
    <t>公民館事業に
よる施設利用</t>
    <rPh sb="0" eb="3">
      <t>コウミンカン</t>
    </rPh>
    <rPh sb="3" eb="5">
      <t>ジギョウ</t>
    </rPh>
    <phoneticPr fontId="13"/>
  </si>
  <si>
    <t>その他の施設
利用（貸館）</t>
    <rPh sb="2" eb="3">
      <t>タ</t>
    </rPh>
    <rPh sb="4" eb="6">
      <t>シセツ</t>
    </rPh>
    <phoneticPr fontId="13"/>
  </si>
  <si>
    <t>213　市営体育施設の利用状況（令和６年度）</t>
    <rPh sb="4" eb="5">
      <t>シ</t>
    </rPh>
    <rPh sb="5" eb="6">
      <t>エイ</t>
    </rPh>
    <rPh sb="6" eb="8">
      <t>タイイク</t>
    </rPh>
    <rPh sb="8" eb="10">
      <t>シセツ</t>
    </rPh>
    <rPh sb="11" eb="13">
      <t>リヨウ</t>
    </rPh>
    <rPh sb="13" eb="15">
      <t>ジョウキョウ</t>
    </rPh>
    <rPh sb="16" eb="18">
      <t>レイワ</t>
    </rPh>
    <rPh sb="19" eb="21">
      <t>ネンド</t>
    </rPh>
    <phoneticPr fontId="13"/>
  </si>
  <si>
    <t>施設名</t>
    <rPh sb="0" eb="1">
      <t>ホドコ</t>
    </rPh>
    <rPh sb="1" eb="2">
      <t>シツラ</t>
    </rPh>
    <rPh sb="2" eb="3">
      <t>メイ</t>
    </rPh>
    <phoneticPr fontId="13"/>
  </si>
  <si>
    <t>内夜間照明</t>
    <rPh sb="0" eb="1">
      <t>ナイ</t>
    </rPh>
    <rPh sb="1" eb="3">
      <t>ヤカン</t>
    </rPh>
    <rPh sb="3" eb="5">
      <t>ショウメイ</t>
    </rPh>
    <phoneticPr fontId="13"/>
  </si>
  <si>
    <t>人員</t>
    <rPh sb="0" eb="1">
      <t>ヒト</t>
    </rPh>
    <rPh sb="1" eb="2">
      <t>イン</t>
    </rPh>
    <phoneticPr fontId="13"/>
  </si>
  <si>
    <t>陸上競技場</t>
    <rPh sb="0" eb="2">
      <t>リクジョウ</t>
    </rPh>
    <rPh sb="2" eb="5">
      <t>キョウギジョウ</t>
    </rPh>
    <phoneticPr fontId="13"/>
  </si>
  <si>
    <t>補助競技場</t>
    <rPh sb="0" eb="2">
      <t>ホジョ</t>
    </rPh>
    <rPh sb="2" eb="5">
      <t>キョウギジョウ</t>
    </rPh>
    <phoneticPr fontId="13"/>
  </si>
  <si>
    <t>平野球場</t>
    <rPh sb="0" eb="1">
      <t>タイラ</t>
    </rPh>
    <rPh sb="1" eb="4">
      <t>ヤキュウジョウ</t>
    </rPh>
    <phoneticPr fontId="13"/>
  </si>
  <si>
    <t>小名浜野球場</t>
    <rPh sb="0" eb="2">
      <t>オナ</t>
    </rPh>
    <rPh sb="2" eb="3">
      <t>ハマ</t>
    </rPh>
    <rPh sb="3" eb="5">
      <t>ヤキュウ</t>
    </rPh>
    <rPh sb="5" eb="6">
      <t>ジョウ</t>
    </rPh>
    <phoneticPr fontId="13"/>
  </si>
  <si>
    <t>南部スタジアム</t>
    <rPh sb="0" eb="2">
      <t>ナンブ</t>
    </rPh>
    <phoneticPr fontId="13"/>
  </si>
  <si>
    <t>総合体育館</t>
    <rPh sb="0" eb="2">
      <t>ソウゴウ</t>
    </rPh>
    <rPh sb="2" eb="5">
      <t>タイイクカン</t>
    </rPh>
    <phoneticPr fontId="13"/>
  </si>
  <si>
    <t>関船体育館</t>
    <rPh sb="0" eb="1">
      <t>セキ</t>
    </rPh>
    <rPh sb="1" eb="2">
      <t>フネ</t>
    </rPh>
    <rPh sb="2" eb="4">
      <t>タイイク</t>
    </rPh>
    <rPh sb="4" eb="5">
      <t>カン</t>
    </rPh>
    <phoneticPr fontId="13"/>
  </si>
  <si>
    <t>勿来体育館</t>
    <rPh sb="0" eb="2">
      <t>ナコソ</t>
    </rPh>
    <rPh sb="2" eb="5">
      <t>タイイクカン</t>
    </rPh>
    <phoneticPr fontId="13"/>
  </si>
  <si>
    <t>平体育館</t>
    <rPh sb="0" eb="1">
      <t>タイラ</t>
    </rPh>
    <rPh sb="1" eb="4">
      <t>タイイクカン</t>
    </rPh>
    <phoneticPr fontId="13"/>
  </si>
  <si>
    <t>小名浜武道館</t>
    <rPh sb="0" eb="2">
      <t>オナ</t>
    </rPh>
    <rPh sb="2" eb="3">
      <t>ハマ</t>
    </rPh>
    <rPh sb="3" eb="6">
      <t>ブドウカン</t>
    </rPh>
    <phoneticPr fontId="13"/>
  </si>
  <si>
    <t>内郷
ｺﾐｭﾆﾃｨｾﾝﾀｰ
体育館</t>
    <rPh sb="0" eb="2">
      <t>ウチゴウ</t>
    </rPh>
    <rPh sb="14" eb="17">
      <t>タイイクカン</t>
    </rPh>
    <phoneticPr fontId="13"/>
  </si>
  <si>
    <t>南部アリーナ</t>
    <rPh sb="0" eb="2">
      <t>ナンブ</t>
    </rPh>
    <phoneticPr fontId="13"/>
  </si>
  <si>
    <t>新舞子体育館</t>
    <rPh sb="0" eb="3">
      <t>シンマイコ</t>
    </rPh>
    <rPh sb="3" eb="5">
      <t>タイイク</t>
    </rPh>
    <rPh sb="5" eb="6">
      <t>カン</t>
    </rPh>
    <phoneticPr fontId="13"/>
  </si>
  <si>
    <t>平
テニスコート</t>
    <rPh sb="0" eb="1">
      <t>タイラ</t>
    </rPh>
    <phoneticPr fontId="13"/>
  </si>
  <si>
    <t>南部
テニスコート</t>
    <rPh sb="0" eb="2">
      <t>ナンブ</t>
    </rPh>
    <phoneticPr fontId="13"/>
  </si>
  <si>
    <t>新舞子
テニスコート</t>
    <rPh sb="0" eb="1">
      <t>シン</t>
    </rPh>
    <rPh sb="1" eb="3">
      <t>マイコ</t>
    </rPh>
    <phoneticPr fontId="13"/>
  </si>
  <si>
    <t>上三坂体育館</t>
    <rPh sb="0" eb="1">
      <t>ウエ</t>
    </rPh>
    <rPh sb="1" eb="2">
      <t>サン</t>
    </rPh>
    <rPh sb="2" eb="3">
      <t>サカ</t>
    </rPh>
    <rPh sb="3" eb="6">
      <t>タイイクカン</t>
    </rPh>
    <phoneticPr fontId="13"/>
  </si>
  <si>
    <t>下三坂体育館</t>
    <phoneticPr fontId="13"/>
  </si>
  <si>
    <t>人員</t>
  </si>
  <si>
    <t>個人</t>
  </si>
  <si>
    <t>いわき弓道場</t>
    <rPh sb="3" eb="6">
      <t>キュウドウジョウ</t>
    </rPh>
    <phoneticPr fontId="13"/>
  </si>
  <si>
    <t>関船弓道場</t>
    <rPh sb="0" eb="1">
      <t>セキ</t>
    </rPh>
    <rPh sb="1" eb="2">
      <t>フネ</t>
    </rPh>
    <rPh sb="2" eb="5">
      <t>キュウドウジョウ</t>
    </rPh>
    <phoneticPr fontId="13"/>
  </si>
  <si>
    <t>勿来弓道場</t>
    <rPh sb="0" eb="2">
      <t>ナコソ</t>
    </rPh>
    <rPh sb="2" eb="5">
      <t>キュウドウジョウ</t>
    </rPh>
    <phoneticPr fontId="13"/>
  </si>
  <si>
    <t>いわき
市民プール</t>
    <rPh sb="4" eb="6">
      <t>シミン</t>
    </rPh>
    <phoneticPr fontId="13"/>
  </si>
  <si>
    <t>新舞子
ヘルスプール</t>
    <rPh sb="0" eb="3">
      <t>シンマイコ</t>
    </rPh>
    <phoneticPr fontId="13"/>
  </si>
  <si>
    <t>新舞子フットボール場</t>
    <rPh sb="0" eb="3">
      <t>シンマイコ</t>
    </rPh>
    <rPh sb="9" eb="10">
      <t>ジョウ</t>
    </rPh>
    <phoneticPr fontId="13"/>
  </si>
  <si>
    <t>新舞子多目的
運動場</t>
    <rPh sb="0" eb="3">
      <t>シンマイコ</t>
    </rPh>
    <rPh sb="3" eb="6">
      <t>タモクテキ</t>
    </rPh>
    <rPh sb="7" eb="9">
      <t>ウンドウ</t>
    </rPh>
    <rPh sb="9" eb="10">
      <t>ジョウ</t>
    </rPh>
    <phoneticPr fontId="13"/>
  </si>
  <si>
    <t>平市民
運動場</t>
    <rPh sb="0" eb="1">
      <t>タイラ</t>
    </rPh>
    <rPh sb="1" eb="3">
      <t>シミン</t>
    </rPh>
    <phoneticPr fontId="13"/>
  </si>
  <si>
    <t>勿来市民
運動場</t>
    <rPh sb="0" eb="2">
      <t>ナコソ</t>
    </rPh>
    <rPh sb="2" eb="4">
      <t>シミン</t>
    </rPh>
    <phoneticPr fontId="13"/>
  </si>
  <si>
    <t>常磐市民
運動場</t>
    <rPh sb="0" eb="2">
      <t>ジョウバン</t>
    </rPh>
    <rPh sb="2" eb="4">
      <t>シミン</t>
    </rPh>
    <phoneticPr fontId="13"/>
  </si>
  <si>
    <t>小名浜市民
運動場</t>
    <rPh sb="0" eb="2">
      <t>オナ</t>
    </rPh>
    <rPh sb="2" eb="3">
      <t>ハマ</t>
    </rPh>
    <rPh sb="3" eb="5">
      <t>シミン</t>
    </rPh>
    <phoneticPr fontId="13"/>
  </si>
  <si>
    <t>四倉市民
運動場</t>
    <rPh sb="0" eb="2">
      <t>ヨツクラ</t>
    </rPh>
    <rPh sb="2" eb="4">
      <t>シミン</t>
    </rPh>
    <phoneticPr fontId="13"/>
  </si>
  <si>
    <t>小川市民
運動場</t>
    <rPh sb="0" eb="2">
      <t>オガワ</t>
    </rPh>
    <rPh sb="2" eb="4">
      <t>シミン</t>
    </rPh>
    <phoneticPr fontId="13"/>
  </si>
  <si>
    <t>遠野市民
運動場</t>
    <rPh sb="0" eb="2">
      <t>トオノ</t>
    </rPh>
    <rPh sb="2" eb="4">
      <t>シミン</t>
    </rPh>
    <phoneticPr fontId="13"/>
  </si>
  <si>
    <t>田人市民
運動場</t>
    <rPh sb="0" eb="2">
      <t>タビト</t>
    </rPh>
    <rPh sb="2" eb="4">
      <t>シミン</t>
    </rPh>
    <phoneticPr fontId="13"/>
  </si>
  <si>
    <t>川前市民
運動場</t>
    <rPh sb="0" eb="2">
      <t>カワマエ</t>
    </rPh>
    <rPh sb="2" eb="4">
      <t>シミン</t>
    </rPh>
    <phoneticPr fontId="13"/>
  </si>
  <si>
    <t>内郷市民
運動場</t>
    <rPh sb="0" eb="2">
      <t>ウチゴウ</t>
    </rPh>
    <rPh sb="2" eb="4">
      <t>シミン</t>
    </rPh>
    <phoneticPr fontId="13"/>
  </si>
  <si>
    <t>久之浜市民
運動場</t>
    <rPh sb="0" eb="3">
      <t>ヒサノハマ</t>
    </rPh>
    <rPh sb="3" eb="5">
      <t>シミン</t>
    </rPh>
    <phoneticPr fontId="13"/>
  </si>
  <si>
    <t>好間
多目的広場</t>
    <rPh sb="0" eb="2">
      <t>ヨシマ</t>
    </rPh>
    <rPh sb="3" eb="6">
      <t>タモクテキ</t>
    </rPh>
    <phoneticPr fontId="13"/>
  </si>
  <si>
    <t>資料　スポーツ振興課</t>
    <phoneticPr fontId="53"/>
  </si>
  <si>
    <t>214　市文化センターの利用状況</t>
    <rPh sb="4" eb="5">
      <t>シ</t>
    </rPh>
    <rPh sb="5" eb="7">
      <t>ブンカ</t>
    </rPh>
    <rPh sb="12" eb="14">
      <t>リヨウ</t>
    </rPh>
    <rPh sb="14" eb="16">
      <t>ジョウキョウ</t>
    </rPh>
    <phoneticPr fontId="13"/>
  </si>
  <si>
    <t>施設名</t>
    <rPh sb="0" eb="2">
      <t>シセツ</t>
    </rPh>
    <rPh sb="2" eb="3">
      <t>メイ</t>
    </rPh>
    <phoneticPr fontId="13"/>
  </si>
  <si>
    <t>合計（人）</t>
    <rPh sb="0" eb="1">
      <t>ゴウ</t>
    </rPh>
    <rPh sb="1" eb="2">
      <t>ケイ</t>
    </rPh>
    <phoneticPr fontId="13"/>
  </si>
  <si>
    <t>文化センター（含ホール）</t>
    <rPh sb="0" eb="2">
      <t>ブンカ</t>
    </rPh>
    <rPh sb="7" eb="8">
      <t>フク</t>
    </rPh>
    <phoneticPr fontId="13"/>
  </si>
  <si>
    <t>プラネタリウム
（人）</t>
    <phoneticPr fontId="13"/>
  </si>
  <si>
    <t>天文台
（人）</t>
    <rPh sb="0" eb="1">
      <t>テン</t>
    </rPh>
    <rPh sb="1" eb="2">
      <t>ブン</t>
    </rPh>
    <rPh sb="2" eb="3">
      <t>ダイ</t>
    </rPh>
    <phoneticPr fontId="13"/>
  </si>
  <si>
    <t>件数（件）</t>
    <rPh sb="0" eb="1">
      <t>ケン</t>
    </rPh>
    <rPh sb="1" eb="2">
      <t>カズ</t>
    </rPh>
    <rPh sb="3" eb="4">
      <t>ケン</t>
    </rPh>
    <phoneticPr fontId="13"/>
  </si>
  <si>
    <t>人員（人）</t>
    <rPh sb="0" eb="1">
      <t>ヒト</t>
    </rPh>
    <rPh sb="1" eb="2">
      <t>イン</t>
    </rPh>
    <rPh sb="3" eb="4">
      <t>ヒト</t>
    </rPh>
    <phoneticPr fontId="13"/>
  </si>
  <si>
    <t xml:space="preserve">（注）プラネタリウム・天文台は平成27年10月から運営を休止。
</t>
    <rPh sb="15" eb="17">
      <t>ヘイセイ</t>
    </rPh>
    <rPh sb="19" eb="20">
      <t>ネン</t>
    </rPh>
    <rPh sb="22" eb="23">
      <t>ガツ</t>
    </rPh>
    <phoneticPr fontId="13"/>
  </si>
  <si>
    <t>　　　なお、令和２年度から令和５年度までは３日間限定、令和６年度は２日間限定の特別投影を実施。</t>
    <phoneticPr fontId="13"/>
  </si>
  <si>
    <t>215 市民会館・いわき芸術文化交流館アリオスの利用状況</t>
    <rPh sb="4" eb="8">
      <t>シミンカイカン</t>
    </rPh>
    <rPh sb="12" eb="14">
      <t>ゲイジュツ</t>
    </rPh>
    <rPh sb="14" eb="16">
      <t>ブンカ</t>
    </rPh>
    <rPh sb="16" eb="18">
      <t>コウリュウ</t>
    </rPh>
    <rPh sb="18" eb="19">
      <t>カン</t>
    </rPh>
    <rPh sb="24" eb="28">
      <t>リヨウジョウキョウ</t>
    </rPh>
    <phoneticPr fontId="13"/>
  </si>
  <si>
    <t>　(1)　市民会館の利用状況</t>
    <rPh sb="5" eb="7">
      <t>シミン</t>
    </rPh>
    <rPh sb="7" eb="9">
      <t>カイカン</t>
    </rPh>
    <rPh sb="10" eb="12">
      <t>リヨウ</t>
    </rPh>
    <rPh sb="12" eb="14">
      <t>ジョウキョウ</t>
    </rPh>
    <phoneticPr fontId="13"/>
  </si>
  <si>
    <t>小名浜市民会館</t>
    <rPh sb="0" eb="2">
      <t>オナ</t>
    </rPh>
    <rPh sb="2" eb="3">
      <t>ハマ</t>
    </rPh>
    <rPh sb="3" eb="5">
      <t>シミン</t>
    </rPh>
    <rPh sb="5" eb="7">
      <t>カイカン</t>
    </rPh>
    <phoneticPr fontId="13"/>
  </si>
  <si>
    <t>勿来市民会館</t>
    <rPh sb="0" eb="2">
      <t>ナコソ</t>
    </rPh>
    <rPh sb="2" eb="4">
      <t>シミン</t>
    </rPh>
    <rPh sb="4" eb="6">
      <t>カイカン</t>
    </rPh>
    <phoneticPr fontId="13"/>
  </si>
  <si>
    <t>常磐市民会館</t>
    <rPh sb="0" eb="2">
      <t>ジョウバン</t>
    </rPh>
    <rPh sb="2" eb="4">
      <t>シミン</t>
    </rPh>
    <rPh sb="4" eb="6">
      <t>カイカン</t>
    </rPh>
    <phoneticPr fontId="13"/>
  </si>
  <si>
    <t>件数</t>
    <rPh sb="0" eb="2">
      <t>ケンスウ</t>
    </rPh>
    <phoneticPr fontId="13"/>
  </si>
  <si>
    <t>資料  文化振興課</t>
    <phoneticPr fontId="53"/>
  </si>
  <si>
    <t>　(2)　いわき芸術文化交流館アリオスの利用状況</t>
    <rPh sb="8" eb="10">
      <t>ゲイジュツ</t>
    </rPh>
    <rPh sb="10" eb="12">
      <t>ブンカ</t>
    </rPh>
    <rPh sb="12" eb="14">
      <t>コウリュウ</t>
    </rPh>
    <rPh sb="14" eb="15">
      <t>カン</t>
    </rPh>
    <rPh sb="20" eb="22">
      <t>リヨウ</t>
    </rPh>
    <rPh sb="22" eb="24">
      <t>ジョウキョウ</t>
    </rPh>
    <phoneticPr fontId="3"/>
  </si>
  <si>
    <t>来館者数
（人）</t>
    <rPh sb="0" eb="3">
      <t>ライカンシャ</t>
    </rPh>
    <rPh sb="3" eb="4">
      <t>スウ</t>
    </rPh>
    <rPh sb="6" eb="7">
      <t>ニン</t>
    </rPh>
    <phoneticPr fontId="3"/>
  </si>
  <si>
    <t>入場者数
（人）</t>
    <rPh sb="0" eb="2">
      <t>ニュウジョウ</t>
    </rPh>
    <rPh sb="2" eb="3">
      <t>シャ</t>
    </rPh>
    <rPh sb="3" eb="4">
      <t>スウ</t>
    </rPh>
    <rPh sb="6" eb="7">
      <t>ヒト</t>
    </rPh>
    <phoneticPr fontId="3"/>
  </si>
  <si>
    <t>利用者数
(人）</t>
    <rPh sb="0" eb="2">
      <t>リヨウ</t>
    </rPh>
    <rPh sb="2" eb="3">
      <t>シャ</t>
    </rPh>
    <rPh sb="3" eb="4">
      <t>スウ</t>
    </rPh>
    <rPh sb="6" eb="7">
      <t>ヒト</t>
    </rPh>
    <phoneticPr fontId="3"/>
  </si>
  <si>
    <t>施設稼働率（％）</t>
    <rPh sb="0" eb="2">
      <t>シセツ</t>
    </rPh>
    <rPh sb="2" eb="4">
      <t>カドウ</t>
    </rPh>
    <rPh sb="4" eb="5">
      <t>リツ</t>
    </rPh>
    <phoneticPr fontId="3"/>
  </si>
  <si>
    <t>大ホール</t>
    <rPh sb="0" eb="1">
      <t>ダイ</t>
    </rPh>
    <phoneticPr fontId="3"/>
  </si>
  <si>
    <t>中劇場</t>
    <rPh sb="0" eb="3">
      <t>チュウゲキジョウ</t>
    </rPh>
    <phoneticPr fontId="3"/>
  </si>
  <si>
    <t>小劇場</t>
    <rPh sb="0" eb="1">
      <t>ショウ</t>
    </rPh>
    <rPh sb="1" eb="3">
      <t>ゲキジョウ</t>
    </rPh>
    <phoneticPr fontId="3"/>
  </si>
  <si>
    <t>音楽小ホール</t>
    <rPh sb="0" eb="2">
      <t>オンガク</t>
    </rPh>
    <rPh sb="2" eb="3">
      <t>ショウ</t>
    </rPh>
    <phoneticPr fontId="3"/>
  </si>
  <si>
    <t>資料  いわき芸術文化交流館</t>
    <phoneticPr fontId="53"/>
  </si>
  <si>
    <t xml:space="preserve"> （1） 美術館の利用状況</t>
    <phoneticPr fontId="53"/>
  </si>
  <si>
    <t>美術館</t>
    <rPh sb="0" eb="1">
      <t>ビ</t>
    </rPh>
    <rPh sb="1" eb="2">
      <t>ジュツ</t>
    </rPh>
    <rPh sb="2" eb="3">
      <t>カン</t>
    </rPh>
    <phoneticPr fontId="13"/>
  </si>
  <si>
    <t>常設展</t>
    <rPh sb="0" eb="1">
      <t>ジョウ</t>
    </rPh>
    <rPh sb="1" eb="2">
      <t>セツ</t>
    </rPh>
    <rPh sb="2" eb="3">
      <t>テン</t>
    </rPh>
    <phoneticPr fontId="13"/>
  </si>
  <si>
    <t>特別展</t>
    <rPh sb="0" eb="1">
      <t>トク</t>
    </rPh>
    <rPh sb="1" eb="2">
      <t>ベツ</t>
    </rPh>
    <rPh sb="2" eb="3">
      <t>テン</t>
    </rPh>
    <phoneticPr fontId="13"/>
  </si>
  <si>
    <t>普及事業</t>
    <rPh sb="0" eb="1">
      <t>ススム</t>
    </rPh>
    <rPh sb="1" eb="2">
      <t>オヨブ</t>
    </rPh>
    <rPh sb="2" eb="3">
      <t>ジ</t>
    </rPh>
    <rPh sb="3" eb="4">
      <t>ギョウ</t>
    </rPh>
    <phoneticPr fontId="13"/>
  </si>
  <si>
    <t>資料  美術館</t>
    <phoneticPr fontId="53"/>
  </si>
  <si>
    <t>　(2)　教育文化施設の利用状況</t>
    <rPh sb="5" eb="7">
      <t>キョウイク</t>
    </rPh>
    <rPh sb="7" eb="9">
      <t>ブンカ</t>
    </rPh>
    <rPh sb="9" eb="11">
      <t>シセツ</t>
    </rPh>
    <rPh sb="12" eb="14">
      <t>リヨウ</t>
    </rPh>
    <rPh sb="14" eb="16">
      <t>ジョウキョウ</t>
    </rPh>
    <phoneticPr fontId="13"/>
  </si>
  <si>
    <t>アンモナイトセンター
(H4.11.19開館)</t>
    <phoneticPr fontId="13"/>
  </si>
  <si>
    <t>考古資料館
(H9.12.1開館)</t>
    <rPh sb="0" eb="2">
      <t>コウコ</t>
    </rPh>
    <rPh sb="2" eb="4">
      <t>シリョウ</t>
    </rPh>
    <rPh sb="4" eb="5">
      <t>カン</t>
    </rPh>
    <phoneticPr fontId="13"/>
  </si>
  <si>
    <t>草野心平記念文学館
(H10.7.19開館)</t>
    <rPh sb="0" eb="2">
      <t>クサノ</t>
    </rPh>
    <rPh sb="2" eb="3">
      <t>ココロ</t>
    </rPh>
    <rPh sb="3" eb="4">
      <t>ヘイ</t>
    </rPh>
    <rPh sb="4" eb="6">
      <t>キネン</t>
    </rPh>
    <rPh sb="6" eb="8">
      <t>ブンガク</t>
    </rPh>
    <rPh sb="8" eb="9">
      <t>カン</t>
    </rPh>
    <phoneticPr fontId="13"/>
  </si>
  <si>
    <t>草野心平生家
(H15.4.11開館)</t>
    <rPh sb="0" eb="2">
      <t>クサノ</t>
    </rPh>
    <rPh sb="2" eb="3">
      <t>ココロ</t>
    </rPh>
    <rPh sb="3" eb="4">
      <t>ヘイ</t>
    </rPh>
    <rPh sb="4" eb="5">
      <t>セイ</t>
    </rPh>
    <rPh sb="5" eb="6">
      <t>イエ</t>
    </rPh>
    <phoneticPr fontId="13"/>
  </si>
  <si>
    <t>暮らしの伝承郷
(H11.7.18開館)</t>
    <rPh sb="0" eb="1">
      <t>ク</t>
    </rPh>
    <rPh sb="4" eb="6">
      <t>デンショウ</t>
    </rPh>
    <rPh sb="6" eb="7">
      <t>サト</t>
    </rPh>
    <phoneticPr fontId="13"/>
  </si>
  <si>
    <t>217　指定文化財（令和７年11月現在）</t>
    <rPh sb="4" eb="6">
      <t>シテイ</t>
    </rPh>
    <rPh sb="6" eb="8">
      <t>ブンカ</t>
    </rPh>
    <rPh sb="8" eb="9">
      <t>ザイ</t>
    </rPh>
    <rPh sb="10" eb="11">
      <t>レイ</t>
    </rPh>
    <rPh sb="11" eb="12">
      <t>ワ</t>
    </rPh>
    <rPh sb="13" eb="14">
      <t>ネン</t>
    </rPh>
    <rPh sb="16" eb="17">
      <t>ガツ</t>
    </rPh>
    <rPh sb="17" eb="19">
      <t>ゲンザイ</t>
    </rPh>
    <phoneticPr fontId="13"/>
  </si>
  <si>
    <t>(単位　件）</t>
    <rPh sb="1" eb="3">
      <t>タンイ</t>
    </rPh>
    <rPh sb="4" eb="5">
      <t>ケン</t>
    </rPh>
    <phoneticPr fontId="13"/>
  </si>
  <si>
    <t>建造物</t>
    <rPh sb="0" eb="2">
      <t>ケンゾウ</t>
    </rPh>
    <rPh sb="2" eb="3">
      <t>モノ</t>
    </rPh>
    <phoneticPr fontId="13"/>
  </si>
  <si>
    <t>工芸品</t>
    <rPh sb="0" eb="2">
      <t>コウゲイ</t>
    </rPh>
    <rPh sb="2" eb="3">
      <t>ヒン</t>
    </rPh>
    <phoneticPr fontId="13"/>
  </si>
  <si>
    <t>彫刻</t>
    <rPh sb="0" eb="1">
      <t>ホリ</t>
    </rPh>
    <rPh sb="1" eb="2">
      <t>コク</t>
    </rPh>
    <phoneticPr fontId="13"/>
  </si>
  <si>
    <t>絵画</t>
    <rPh sb="0" eb="1">
      <t>エ</t>
    </rPh>
    <rPh sb="1" eb="2">
      <t>ガ</t>
    </rPh>
    <phoneticPr fontId="13"/>
  </si>
  <si>
    <t>書跡典籍</t>
    <rPh sb="0" eb="1">
      <t>カ</t>
    </rPh>
    <rPh sb="1" eb="2">
      <t>アト</t>
    </rPh>
    <rPh sb="2" eb="3">
      <t>テン</t>
    </rPh>
    <rPh sb="3" eb="4">
      <t>セキ</t>
    </rPh>
    <phoneticPr fontId="13"/>
  </si>
  <si>
    <t>古文書</t>
    <rPh sb="0" eb="2">
      <t>コブン</t>
    </rPh>
    <rPh sb="2" eb="3">
      <t>ショ</t>
    </rPh>
    <phoneticPr fontId="13"/>
  </si>
  <si>
    <t>考古資料</t>
    <rPh sb="0" eb="2">
      <t>コウコ</t>
    </rPh>
    <rPh sb="2" eb="4">
      <t>シリョウ</t>
    </rPh>
    <phoneticPr fontId="13"/>
  </si>
  <si>
    <t>史跡</t>
    <rPh sb="0" eb="1">
      <t>シ</t>
    </rPh>
    <rPh sb="1" eb="2">
      <t>アト</t>
    </rPh>
    <phoneticPr fontId="13"/>
  </si>
  <si>
    <t>天然
記念物</t>
    <rPh sb="3" eb="6">
      <t>キネンブツ</t>
    </rPh>
    <phoneticPr fontId="13"/>
  </si>
  <si>
    <t>歴史資料</t>
    <rPh sb="0" eb="2">
      <t>レキシ</t>
    </rPh>
    <rPh sb="2" eb="4">
      <t>シリョウ</t>
    </rPh>
    <phoneticPr fontId="13"/>
  </si>
  <si>
    <t>有形民俗文化財</t>
    <rPh sb="4" eb="6">
      <t>ブンカ</t>
    </rPh>
    <rPh sb="6" eb="7">
      <t>ザイ</t>
    </rPh>
    <phoneticPr fontId="13"/>
  </si>
  <si>
    <t>無形民俗文化財</t>
    <rPh sb="4" eb="7">
      <t>ブンカザイ</t>
    </rPh>
    <phoneticPr fontId="13"/>
  </si>
  <si>
    <t>無形
文化財</t>
    <rPh sb="3" eb="5">
      <t>ブンカ</t>
    </rPh>
    <rPh sb="5" eb="6">
      <t>ザイ</t>
    </rPh>
    <phoneticPr fontId="13"/>
  </si>
  <si>
    <t>国指定</t>
    <rPh sb="0" eb="1">
      <t>クニ</t>
    </rPh>
    <rPh sb="1" eb="3">
      <t>シテイ</t>
    </rPh>
    <phoneticPr fontId="13"/>
  </si>
  <si>
    <t>県指定</t>
    <rPh sb="0" eb="1">
      <t>ケン</t>
    </rPh>
    <rPh sb="1" eb="3">
      <t>シテイ</t>
    </rPh>
    <phoneticPr fontId="13"/>
  </si>
  <si>
    <t>市指定</t>
    <rPh sb="0" eb="1">
      <t>シ</t>
    </rPh>
    <rPh sb="1" eb="3">
      <t>シテイ</t>
    </rPh>
    <phoneticPr fontId="13"/>
  </si>
  <si>
    <t>（注）「史跡」…「史跡、名勝」１を含む（県指定）</t>
    <rPh sb="1" eb="2">
      <t>チュウ</t>
    </rPh>
    <rPh sb="4" eb="6">
      <t>シセキ</t>
    </rPh>
    <rPh sb="9" eb="11">
      <t>シセキ</t>
    </rPh>
    <rPh sb="12" eb="14">
      <t>メイショウ</t>
    </rPh>
    <rPh sb="17" eb="18">
      <t>フク</t>
    </rPh>
    <rPh sb="20" eb="21">
      <t>ケン</t>
    </rPh>
    <rPh sb="21" eb="23">
      <t>シテイ</t>
    </rPh>
    <phoneticPr fontId="13"/>
  </si>
  <si>
    <t>資料  文化振興課</t>
    <rPh sb="4" eb="6">
      <t>ブンカ</t>
    </rPh>
    <rPh sb="6" eb="9">
      <t>シンコウカ</t>
    </rPh>
    <phoneticPr fontId="13"/>
  </si>
  <si>
    <t>218　NHK放送受信契約数（各年度末日現在）</t>
    <rPh sb="7" eb="9">
      <t>ホウソウ</t>
    </rPh>
    <rPh sb="9" eb="11">
      <t>ジュシン</t>
    </rPh>
    <rPh sb="11" eb="13">
      <t>ケイヤク</t>
    </rPh>
    <rPh sb="13" eb="14">
      <t>スウ</t>
    </rPh>
    <rPh sb="15" eb="16">
      <t>カク</t>
    </rPh>
    <rPh sb="16" eb="18">
      <t>ネンド</t>
    </rPh>
    <rPh sb="18" eb="20">
      <t>マツジツ</t>
    </rPh>
    <rPh sb="20" eb="22">
      <t>ゲンザイ</t>
    </rPh>
    <phoneticPr fontId="13"/>
  </si>
  <si>
    <t>放送受信契約数</t>
    <rPh sb="0" eb="2">
      <t>ホウソウ</t>
    </rPh>
    <rPh sb="2" eb="4">
      <t>ジュシン</t>
    </rPh>
    <rPh sb="4" eb="6">
      <t>ケイヤク</t>
    </rPh>
    <rPh sb="6" eb="7">
      <t>スウ</t>
    </rPh>
    <phoneticPr fontId="13"/>
  </si>
  <si>
    <t>うち衛星放送契約数</t>
    <rPh sb="2" eb="4">
      <t>エイセイ</t>
    </rPh>
    <rPh sb="4" eb="6">
      <t>ホウソウ</t>
    </rPh>
    <rPh sb="6" eb="8">
      <t>ケイヤク</t>
    </rPh>
    <rPh sb="8" eb="9">
      <t>スウ</t>
    </rPh>
    <phoneticPr fontId="13"/>
  </si>
  <si>
    <t>令和３年度</t>
    <rPh sb="0" eb="1">
      <t>レイ</t>
    </rPh>
    <rPh sb="1" eb="2">
      <t>ワ</t>
    </rPh>
    <rPh sb="3" eb="4">
      <t>トシ</t>
    </rPh>
    <rPh sb="4" eb="5">
      <t>ド</t>
    </rPh>
    <phoneticPr fontId="13"/>
  </si>
  <si>
    <t>（注）衛星契約は平成元年８月から有料化</t>
    <rPh sb="1" eb="2">
      <t>チュウ</t>
    </rPh>
    <rPh sb="3" eb="5">
      <t>エイセイ</t>
    </rPh>
    <rPh sb="5" eb="7">
      <t>ケイヤク</t>
    </rPh>
    <rPh sb="8" eb="10">
      <t>ヘイセイ</t>
    </rPh>
    <rPh sb="10" eb="12">
      <t>ガンネン</t>
    </rPh>
    <rPh sb="13" eb="14">
      <t>ガツ</t>
    </rPh>
    <rPh sb="16" eb="19">
      <t>ユウリョウカ</t>
    </rPh>
    <phoneticPr fontId="13"/>
  </si>
  <si>
    <t>資料  ＮＨＫ放送受信契約数統計要覧</t>
  </si>
  <si>
    <t>18　公務員・選挙</t>
    <rPh sb="3" eb="6">
      <t>コウムイン</t>
    </rPh>
    <rPh sb="7" eb="9">
      <t>センキョ</t>
    </rPh>
    <phoneticPr fontId="53"/>
  </si>
  <si>
    <t>219</t>
  </si>
  <si>
    <t>市職員数</t>
  </si>
  <si>
    <t>220⑴</t>
    <phoneticPr fontId="53"/>
  </si>
  <si>
    <t>市議会の状況　(1)会派別議員の構成</t>
    <phoneticPr fontId="53"/>
  </si>
  <si>
    <t>220⑵</t>
    <phoneticPr fontId="53"/>
  </si>
  <si>
    <t>市議会の状況　(2)削除</t>
    <phoneticPr fontId="53"/>
  </si>
  <si>
    <t>220⑶</t>
    <phoneticPr fontId="53"/>
  </si>
  <si>
    <t>市議会の状況　(3)議案等の審議状況</t>
    <phoneticPr fontId="53"/>
  </si>
  <si>
    <t>221⑴</t>
    <phoneticPr fontId="53"/>
  </si>
  <si>
    <t>選挙投票状況　(1)総括表</t>
    <phoneticPr fontId="53"/>
  </si>
  <si>
    <t>221⑵</t>
    <phoneticPr fontId="53"/>
  </si>
  <si>
    <t>選挙投票状況　(2)市長選挙</t>
    <phoneticPr fontId="53"/>
  </si>
  <si>
    <t>221⑶</t>
    <phoneticPr fontId="53"/>
  </si>
  <si>
    <t>選挙投票状況　(3)市議会議員選挙</t>
    <phoneticPr fontId="53"/>
  </si>
  <si>
    <t>221⑷</t>
    <phoneticPr fontId="53"/>
  </si>
  <si>
    <t>選挙投票状況　(4)県知事選挙</t>
    <phoneticPr fontId="53"/>
  </si>
  <si>
    <t>221⑸</t>
    <phoneticPr fontId="53"/>
  </si>
  <si>
    <t>選挙投票状況　(5)県議会議員選挙</t>
    <phoneticPr fontId="53"/>
  </si>
  <si>
    <t>221⑹</t>
    <phoneticPr fontId="53"/>
  </si>
  <si>
    <t>選挙投票状況　(6)衆議院議員選挙</t>
    <phoneticPr fontId="53"/>
  </si>
  <si>
    <t>221⑺</t>
    <phoneticPr fontId="53"/>
  </si>
  <si>
    <t>選挙投票状況　(7)参議院議員選挙</t>
    <phoneticPr fontId="53"/>
  </si>
  <si>
    <t>221⑻</t>
    <phoneticPr fontId="53"/>
  </si>
  <si>
    <t>選挙投票状況　(8)削除</t>
    <phoneticPr fontId="53"/>
  </si>
  <si>
    <t>222</t>
  </si>
  <si>
    <t>選挙人名簿登録者数</t>
  </si>
  <si>
    <t>219　市職員数（部局別現員数、各年４月１日現在）</t>
    <rPh sb="4" eb="5">
      <t>シ</t>
    </rPh>
    <rPh sb="5" eb="7">
      <t>ショクイン</t>
    </rPh>
    <rPh sb="7" eb="8">
      <t>スウ</t>
    </rPh>
    <rPh sb="9" eb="11">
      <t>ブキョク</t>
    </rPh>
    <rPh sb="11" eb="12">
      <t>ベツ</t>
    </rPh>
    <rPh sb="12" eb="13">
      <t>ウツツ</t>
    </rPh>
    <rPh sb="13" eb="15">
      <t>インズウ</t>
    </rPh>
    <rPh sb="16" eb="17">
      <t>カク</t>
    </rPh>
    <rPh sb="17" eb="18">
      <t>トシ</t>
    </rPh>
    <rPh sb="19" eb="20">
      <t>ガツ</t>
    </rPh>
    <rPh sb="21" eb="24">
      <t>ニチゲンザイ</t>
    </rPh>
    <phoneticPr fontId="13"/>
  </si>
  <si>
    <t>部局</t>
  </si>
  <si>
    <t>行政職</t>
  </si>
  <si>
    <t>医療職</t>
    <rPh sb="0" eb="2">
      <t>イリョウ</t>
    </rPh>
    <rPh sb="2" eb="3">
      <t>ショク</t>
    </rPh>
    <phoneticPr fontId="3"/>
  </si>
  <si>
    <t>技能労務職</t>
    <rPh sb="0" eb="2">
      <t>ギノウ</t>
    </rPh>
    <rPh sb="2" eb="4">
      <t>ロウム</t>
    </rPh>
    <rPh sb="4" eb="5">
      <t>ショク</t>
    </rPh>
    <phoneticPr fontId="13"/>
  </si>
  <si>
    <t>部長職</t>
    <rPh sb="0" eb="2">
      <t>ブチョウ</t>
    </rPh>
    <rPh sb="2" eb="3">
      <t>ショク</t>
    </rPh>
    <phoneticPr fontId="3"/>
  </si>
  <si>
    <t>部次長職</t>
    <rPh sb="0" eb="1">
      <t>ブ</t>
    </rPh>
    <rPh sb="1" eb="3">
      <t>ジチョウ</t>
    </rPh>
    <rPh sb="3" eb="4">
      <t>ショク</t>
    </rPh>
    <phoneticPr fontId="3"/>
  </si>
  <si>
    <t>課長職</t>
    <rPh sb="0" eb="2">
      <t>カチョウ</t>
    </rPh>
    <rPh sb="2" eb="3">
      <t>ショク</t>
    </rPh>
    <phoneticPr fontId="3"/>
  </si>
  <si>
    <t>課長補佐職</t>
    <rPh sb="0" eb="4">
      <t>カチョウホサ</t>
    </rPh>
    <rPh sb="4" eb="5">
      <t>ショク</t>
    </rPh>
    <phoneticPr fontId="13"/>
  </si>
  <si>
    <t>課長補佐・
主任主査職</t>
    <rPh sb="0" eb="4">
      <t>カチョウホサ</t>
    </rPh>
    <rPh sb="6" eb="10">
      <t>シュニンシュサ</t>
    </rPh>
    <rPh sb="10" eb="11">
      <t>ショク</t>
    </rPh>
    <phoneticPr fontId="3"/>
  </si>
  <si>
    <t>主任主査・
係長職</t>
    <rPh sb="0" eb="4">
      <t>シュニンシュサ</t>
    </rPh>
    <rPh sb="6" eb="8">
      <t>カカリチョウ</t>
    </rPh>
    <rPh sb="8" eb="9">
      <t>ショク</t>
    </rPh>
    <phoneticPr fontId="13"/>
  </si>
  <si>
    <t>係長・
主査職</t>
    <rPh sb="0" eb="2">
      <t>カカリチョウ</t>
    </rPh>
    <rPh sb="4" eb="6">
      <t>シュサ</t>
    </rPh>
    <rPh sb="6" eb="7">
      <t>ショク</t>
    </rPh>
    <phoneticPr fontId="3"/>
  </si>
  <si>
    <t>主査職</t>
    <rPh sb="0" eb="2">
      <t>シュサ</t>
    </rPh>
    <rPh sb="2" eb="3">
      <t>ショク</t>
    </rPh>
    <phoneticPr fontId="13"/>
  </si>
  <si>
    <t>事務主任職</t>
    <rPh sb="0" eb="4">
      <t>ジムシュニン</t>
    </rPh>
    <rPh sb="4" eb="5">
      <t>ショク</t>
    </rPh>
    <phoneticPr fontId="3"/>
  </si>
  <si>
    <t>主事職</t>
    <rPh sb="0" eb="2">
      <t>シュジ</t>
    </rPh>
    <rPh sb="2" eb="3">
      <t>ショク</t>
    </rPh>
    <phoneticPr fontId="3"/>
  </si>
  <si>
    <t>令和３年</t>
    <rPh sb="0" eb="1">
      <t>レイ</t>
    </rPh>
    <rPh sb="1" eb="2">
      <t>ワ</t>
    </rPh>
    <phoneticPr fontId="3"/>
  </si>
  <si>
    <t>総合政策部</t>
    <rPh sb="0" eb="2">
      <t>ソウゴウ</t>
    </rPh>
    <rPh sb="2" eb="4">
      <t>セイサク</t>
    </rPh>
    <rPh sb="4" eb="5">
      <t>ブ</t>
    </rPh>
    <phoneticPr fontId="3"/>
  </si>
  <si>
    <t>危機管理部</t>
    <rPh sb="0" eb="4">
      <t>キキカンリ</t>
    </rPh>
    <rPh sb="4" eb="5">
      <t>ブ</t>
    </rPh>
    <phoneticPr fontId="3"/>
  </si>
  <si>
    <t>総務部</t>
    <rPh sb="0" eb="2">
      <t>ソウム</t>
    </rPh>
    <rPh sb="2" eb="3">
      <t>ブ</t>
    </rPh>
    <phoneticPr fontId="3"/>
  </si>
  <si>
    <t>財政部</t>
    <rPh sb="0" eb="2">
      <t>ザイセイ</t>
    </rPh>
    <rPh sb="2" eb="3">
      <t>ブ</t>
    </rPh>
    <phoneticPr fontId="3"/>
  </si>
  <si>
    <t>市民協働部</t>
    <rPh sb="0" eb="2">
      <t>シミン</t>
    </rPh>
    <rPh sb="2" eb="4">
      <t>キョウドウ</t>
    </rPh>
    <rPh sb="4" eb="5">
      <t>ブ</t>
    </rPh>
    <phoneticPr fontId="3"/>
  </si>
  <si>
    <t>生活環境部</t>
    <rPh sb="0" eb="2">
      <t>セイカツ</t>
    </rPh>
    <rPh sb="2" eb="5">
      <t>カンキョウブ</t>
    </rPh>
    <phoneticPr fontId="3"/>
  </si>
  <si>
    <t>保健福祉部</t>
    <rPh sb="0" eb="2">
      <t>ホケン</t>
    </rPh>
    <rPh sb="2" eb="4">
      <t>フクシ</t>
    </rPh>
    <rPh sb="4" eb="5">
      <t>ブ</t>
    </rPh>
    <phoneticPr fontId="3"/>
  </si>
  <si>
    <t>こどもみらい部</t>
    <rPh sb="6" eb="7">
      <t>ブ</t>
    </rPh>
    <phoneticPr fontId="3"/>
  </si>
  <si>
    <t>農林水産部</t>
    <rPh sb="0" eb="2">
      <t>ノウリン</t>
    </rPh>
    <rPh sb="2" eb="4">
      <t>スイサン</t>
    </rPh>
    <rPh sb="4" eb="5">
      <t>ブ</t>
    </rPh>
    <phoneticPr fontId="3"/>
  </si>
  <si>
    <t>産業振興部</t>
    <rPh sb="0" eb="2">
      <t>サンギョウ</t>
    </rPh>
    <rPh sb="2" eb="4">
      <t>シンコウ</t>
    </rPh>
    <rPh sb="4" eb="5">
      <t>ブ</t>
    </rPh>
    <phoneticPr fontId="3"/>
  </si>
  <si>
    <t>観光文化スポーツ部</t>
    <rPh sb="0" eb="2">
      <t>カンコウ</t>
    </rPh>
    <rPh sb="2" eb="4">
      <t>ブンカ</t>
    </rPh>
    <rPh sb="8" eb="9">
      <t>ブ</t>
    </rPh>
    <phoneticPr fontId="3"/>
  </si>
  <si>
    <t>土木部</t>
    <rPh sb="0" eb="2">
      <t>ドボク</t>
    </rPh>
    <rPh sb="2" eb="3">
      <t>ブ</t>
    </rPh>
    <phoneticPr fontId="3"/>
  </si>
  <si>
    <t>都市建設部</t>
    <rPh sb="0" eb="2">
      <t>トシ</t>
    </rPh>
    <rPh sb="2" eb="4">
      <t>ケンセツ</t>
    </rPh>
    <rPh sb="4" eb="5">
      <t>ブ</t>
    </rPh>
    <phoneticPr fontId="3"/>
  </si>
  <si>
    <t>会計室</t>
    <rPh sb="0" eb="2">
      <t>カイケイ</t>
    </rPh>
    <rPh sb="2" eb="3">
      <t>シツ</t>
    </rPh>
    <phoneticPr fontId="3"/>
  </si>
  <si>
    <t>小名浜支所</t>
    <rPh sb="0" eb="3">
      <t>オナハマ</t>
    </rPh>
    <rPh sb="3" eb="5">
      <t>シショ</t>
    </rPh>
    <phoneticPr fontId="3"/>
  </si>
  <si>
    <t>勿来支所</t>
    <rPh sb="0" eb="4">
      <t>ナコソシショ</t>
    </rPh>
    <phoneticPr fontId="3"/>
  </si>
  <si>
    <t>常磐支所</t>
    <phoneticPr fontId="3"/>
  </si>
  <si>
    <t>内郷支所</t>
    <phoneticPr fontId="3"/>
  </si>
  <si>
    <t>四倉支所</t>
    <phoneticPr fontId="3"/>
  </si>
  <si>
    <t>遠野支所</t>
    <phoneticPr fontId="3"/>
  </si>
  <si>
    <t>小川支所</t>
    <phoneticPr fontId="3"/>
  </si>
  <si>
    <t>好間支所</t>
    <phoneticPr fontId="3"/>
  </si>
  <si>
    <t>三和支所</t>
    <phoneticPr fontId="3"/>
  </si>
  <si>
    <t>田人支所</t>
    <phoneticPr fontId="3"/>
  </si>
  <si>
    <t>川前支所</t>
    <phoneticPr fontId="3"/>
  </si>
  <si>
    <t>久之浜・大久支所</t>
    <phoneticPr fontId="3"/>
  </si>
  <si>
    <t>議会事務局</t>
    <phoneticPr fontId="3"/>
  </si>
  <si>
    <t>選挙管理委員会事務局</t>
    <rPh sb="0" eb="2">
      <t>センキョ</t>
    </rPh>
    <rPh sb="2" eb="4">
      <t>カンリ</t>
    </rPh>
    <rPh sb="4" eb="7">
      <t>イインカイ</t>
    </rPh>
    <phoneticPr fontId="3"/>
  </si>
  <si>
    <t>監査委員事務局</t>
    <rPh sb="0" eb="2">
      <t>カンサ</t>
    </rPh>
    <phoneticPr fontId="3"/>
  </si>
  <si>
    <t>公平委員会事務局</t>
    <rPh sb="0" eb="2">
      <t>コウヘイ</t>
    </rPh>
    <phoneticPr fontId="3"/>
  </si>
  <si>
    <t>農業委員会事務局</t>
    <rPh sb="0" eb="2">
      <t>ノウギョウ</t>
    </rPh>
    <rPh sb="4" eb="5">
      <t>カイ</t>
    </rPh>
    <phoneticPr fontId="3"/>
  </si>
  <si>
    <t>教育委員会事務局</t>
    <rPh sb="0" eb="2">
      <t>キョウイク</t>
    </rPh>
    <phoneticPr fontId="3"/>
  </si>
  <si>
    <t>消防本部</t>
    <phoneticPr fontId="3"/>
  </si>
  <si>
    <t>水道局</t>
    <phoneticPr fontId="3"/>
  </si>
  <si>
    <t>病院（令和７年）</t>
    <rPh sb="3" eb="5">
      <t>レイワ</t>
    </rPh>
    <phoneticPr fontId="3"/>
  </si>
  <si>
    <t>※令和6年より、「課長補佐・主任主査職」「係長・主査職」は「課長補佐職」「主任主査・係長職」「主査職」として算出。</t>
    <rPh sb="30" eb="35">
      <t>カチョウホサショク</t>
    </rPh>
    <rPh sb="37" eb="39">
      <t>シュニン</t>
    </rPh>
    <rPh sb="39" eb="41">
      <t>シュサ</t>
    </rPh>
    <rPh sb="42" eb="44">
      <t>カカリチョウ</t>
    </rPh>
    <rPh sb="44" eb="45">
      <t>ショク</t>
    </rPh>
    <rPh sb="47" eb="50">
      <t>シュサショク</t>
    </rPh>
    <rPh sb="54" eb="56">
      <t>サンシュツ</t>
    </rPh>
    <phoneticPr fontId="13"/>
  </si>
  <si>
    <t>資料　人事課</t>
    <rPh sb="0" eb="2">
      <t>シリョウ</t>
    </rPh>
    <rPh sb="3" eb="5">
      <t>ジンジ</t>
    </rPh>
    <rPh sb="5" eb="6">
      <t>カ</t>
    </rPh>
    <phoneticPr fontId="13"/>
  </si>
  <si>
    <t>220　市議会の状況</t>
    <rPh sb="4" eb="5">
      <t>シ</t>
    </rPh>
    <rPh sb="5" eb="7">
      <t>ギカイ</t>
    </rPh>
    <rPh sb="8" eb="10">
      <t>ジョウキョウ</t>
    </rPh>
    <phoneticPr fontId="13"/>
  </si>
  <si>
    <t>　(1)　会派別議員の構成（令和７年11月19日～）</t>
    <rPh sb="5" eb="6">
      <t>カイ</t>
    </rPh>
    <rPh sb="6" eb="7">
      <t>ハ</t>
    </rPh>
    <rPh sb="7" eb="8">
      <t>ベツ</t>
    </rPh>
    <rPh sb="8" eb="10">
      <t>ギイン</t>
    </rPh>
    <rPh sb="11" eb="13">
      <t>コウセイ</t>
    </rPh>
    <rPh sb="14" eb="15">
      <t>レイ</t>
    </rPh>
    <rPh sb="15" eb="16">
      <t>ワ</t>
    </rPh>
    <rPh sb="17" eb="18">
      <t>ネン</t>
    </rPh>
    <phoneticPr fontId="13"/>
  </si>
  <si>
    <t>会派別</t>
    <rPh sb="0" eb="2">
      <t>カイハ</t>
    </rPh>
    <rPh sb="2" eb="3">
      <t>ベツ</t>
    </rPh>
    <phoneticPr fontId="13"/>
  </si>
  <si>
    <t>定数</t>
    <rPh sb="0" eb="1">
      <t>ジヨウ</t>
    </rPh>
    <rPh sb="1" eb="2">
      <t>カズ</t>
    </rPh>
    <phoneticPr fontId="13"/>
  </si>
  <si>
    <t>いわき市議会
政風会</t>
    <rPh sb="3" eb="4">
      <t>シ</t>
    </rPh>
    <rPh sb="4" eb="6">
      <t>ギカイ</t>
    </rPh>
    <phoneticPr fontId="13"/>
  </si>
  <si>
    <t>いわき市議会
創世会</t>
    <rPh sb="3" eb="4">
      <t>シ</t>
    </rPh>
    <rPh sb="4" eb="6">
      <t>ギカイ</t>
    </rPh>
    <phoneticPr fontId="13"/>
  </si>
  <si>
    <t>いわき市議会
真政会</t>
    <rPh sb="3" eb="4">
      <t>シ</t>
    </rPh>
    <rPh sb="4" eb="6">
      <t>ギカイ</t>
    </rPh>
    <phoneticPr fontId="13"/>
  </si>
  <si>
    <t>いわき市議会
公明党</t>
    <rPh sb="3" eb="4">
      <t>シ</t>
    </rPh>
    <rPh sb="4" eb="6">
      <t>ギカイ</t>
    </rPh>
    <phoneticPr fontId="13"/>
  </si>
  <si>
    <t>日本共産党
いわき市議団</t>
    <rPh sb="0" eb="2">
      <t>ニホン</t>
    </rPh>
    <rPh sb="2" eb="5">
      <t>キョウサントウ</t>
    </rPh>
    <phoneticPr fontId="13"/>
  </si>
  <si>
    <r>
      <t xml:space="preserve">いわき市議会
</t>
    </r>
    <r>
      <rPr>
        <sz val="11"/>
        <color rgb="FF000000"/>
        <rFont val="BIZ UDゴシック"/>
        <family val="3"/>
        <charset val="128"/>
      </rPr>
      <t>フ</t>
    </r>
    <r>
      <rPr>
        <sz val="6"/>
        <color rgb="FF000000"/>
        <rFont val="BIZ UDゴシック"/>
        <family val="3"/>
        <charset val="128"/>
      </rPr>
      <t>ォ</t>
    </r>
    <r>
      <rPr>
        <sz val="8"/>
        <color rgb="FF000000"/>
        <rFont val="BIZ UDゴシック"/>
        <family val="3"/>
        <charset val="128"/>
      </rPr>
      <t>ー</t>
    </r>
    <r>
      <rPr>
        <sz val="11"/>
        <color rgb="FF000000"/>
        <rFont val="BIZ UDゴシック"/>
        <family val="3"/>
        <charset val="128"/>
      </rPr>
      <t>ラム</t>
    </r>
    <r>
      <rPr>
        <sz val="11"/>
        <color indexed="8"/>
        <rFont val="BIZ UDゴシック"/>
        <family val="3"/>
        <charset val="128"/>
      </rPr>
      <t>いわき</t>
    </r>
    <rPh sb="3" eb="6">
      <t>シギカイ</t>
    </rPh>
    <phoneticPr fontId="13"/>
  </si>
  <si>
    <t>いわき市議会
正論の会</t>
    <rPh sb="3" eb="4">
      <t>シ</t>
    </rPh>
    <rPh sb="4" eb="6">
      <t>ギカイ</t>
    </rPh>
    <phoneticPr fontId="13"/>
  </si>
  <si>
    <t>いわき市議会
誠心誠意の会</t>
    <rPh sb="3" eb="4">
      <t>シ</t>
    </rPh>
    <rPh sb="4" eb="6">
      <t>ギカイ</t>
    </rPh>
    <phoneticPr fontId="13"/>
  </si>
  <si>
    <t>資料　議会事務局総務議事課</t>
    <phoneticPr fontId="13"/>
  </si>
  <si>
    <t>　(3)　議案等の審議状況（令和７年１月１日～令和７年12月31日現在）</t>
    <rPh sb="5" eb="7">
      <t>ギアン</t>
    </rPh>
    <rPh sb="7" eb="8">
      <t>トウ</t>
    </rPh>
    <rPh sb="9" eb="11">
      <t>シンギ</t>
    </rPh>
    <rPh sb="11" eb="13">
      <t>ジョウキョウ</t>
    </rPh>
    <rPh sb="14" eb="16">
      <t>レイワ</t>
    </rPh>
    <rPh sb="23" eb="24">
      <t>レイ</t>
    </rPh>
    <rPh sb="24" eb="25">
      <t>ワ</t>
    </rPh>
    <phoneticPr fontId="13"/>
  </si>
  <si>
    <t>予算</t>
    <rPh sb="0" eb="2">
      <t>ヨサン</t>
    </rPh>
    <phoneticPr fontId="13"/>
  </si>
  <si>
    <t>条例案</t>
    <rPh sb="0" eb="2">
      <t>ジョウレイ</t>
    </rPh>
    <rPh sb="2" eb="3">
      <t>アン</t>
    </rPh>
    <phoneticPr fontId="13"/>
  </si>
  <si>
    <t>一般議案</t>
    <rPh sb="0" eb="2">
      <t>イッパン</t>
    </rPh>
    <rPh sb="2" eb="4">
      <t>ギアン</t>
    </rPh>
    <phoneticPr fontId="13"/>
  </si>
  <si>
    <t>人事案</t>
    <rPh sb="0" eb="2">
      <t>ジンジ</t>
    </rPh>
    <rPh sb="2" eb="3">
      <t>アン</t>
    </rPh>
    <phoneticPr fontId="13"/>
  </si>
  <si>
    <t>決算</t>
    <rPh sb="0" eb="2">
      <t>ケッサン</t>
    </rPh>
    <phoneticPr fontId="13"/>
  </si>
  <si>
    <t>専決処分</t>
    <rPh sb="0" eb="1">
      <t>セン</t>
    </rPh>
    <rPh sb="1" eb="2">
      <t>ケツ</t>
    </rPh>
    <rPh sb="2" eb="4">
      <t>ショブン</t>
    </rPh>
    <phoneticPr fontId="13"/>
  </si>
  <si>
    <t>諮問案</t>
  </si>
  <si>
    <t>議会案</t>
    <rPh sb="0" eb="2">
      <t>ギカイ</t>
    </rPh>
    <rPh sb="2" eb="3">
      <t>アン</t>
    </rPh>
    <phoneticPr fontId="13"/>
  </si>
  <si>
    <t>意見書案</t>
    <rPh sb="0" eb="3">
      <t>イケンショ</t>
    </rPh>
    <rPh sb="3" eb="4">
      <t>アン</t>
    </rPh>
    <phoneticPr fontId="13"/>
  </si>
  <si>
    <t>決議案</t>
    <rPh sb="0" eb="2">
      <t>ケツギ</t>
    </rPh>
    <rPh sb="2" eb="3">
      <t>アン</t>
    </rPh>
    <phoneticPr fontId="13"/>
  </si>
  <si>
    <t>提出件数</t>
    <rPh sb="0" eb="2">
      <t>テイシュツ</t>
    </rPh>
    <rPh sb="2" eb="4">
      <t>ケンスウ</t>
    </rPh>
    <phoneticPr fontId="13"/>
  </si>
  <si>
    <t>可決</t>
    <rPh sb="0" eb="2">
      <t>カケツ</t>
    </rPh>
    <phoneticPr fontId="13"/>
  </si>
  <si>
    <t>修正可決</t>
    <rPh sb="0" eb="2">
      <t>シュウセイ</t>
    </rPh>
    <rPh sb="2" eb="4">
      <t>カケツ</t>
    </rPh>
    <phoneticPr fontId="13"/>
  </si>
  <si>
    <t>否決</t>
    <rPh sb="0" eb="2">
      <t>ヒケツ</t>
    </rPh>
    <phoneticPr fontId="13"/>
  </si>
  <si>
    <t>撤回</t>
    <rPh sb="0" eb="2">
      <t>テッカイ</t>
    </rPh>
    <phoneticPr fontId="13"/>
  </si>
  <si>
    <t>同意</t>
    <rPh sb="0" eb="2">
      <t>ドウイ</t>
    </rPh>
    <phoneticPr fontId="13"/>
  </si>
  <si>
    <t>認定</t>
    <rPh sb="0" eb="2">
      <t>ニンテイ</t>
    </rPh>
    <phoneticPr fontId="13"/>
  </si>
  <si>
    <t>承認</t>
    <rPh sb="0" eb="2">
      <t>ショウニン</t>
    </rPh>
    <phoneticPr fontId="13"/>
  </si>
  <si>
    <t>資料　議会事務局総務議事課</t>
    <rPh sb="0" eb="2">
      <t>シリョウ</t>
    </rPh>
    <rPh sb="3" eb="5">
      <t>ギカイ</t>
    </rPh>
    <rPh sb="5" eb="8">
      <t>ジムキョク</t>
    </rPh>
    <rPh sb="8" eb="10">
      <t>ソウム</t>
    </rPh>
    <rPh sb="10" eb="12">
      <t>ギジ</t>
    </rPh>
    <rPh sb="12" eb="13">
      <t>カ</t>
    </rPh>
    <phoneticPr fontId="13"/>
  </si>
  <si>
    <t>（注）決算の認定に係る議案において、「原案可決及び認定」とした議案４件については、「決算」における「認定」として計上してある。</t>
    <rPh sb="1" eb="2">
      <t>チュウ</t>
    </rPh>
    <rPh sb="3" eb="5">
      <t>ケッサン</t>
    </rPh>
    <rPh sb="6" eb="8">
      <t>ニンテイ</t>
    </rPh>
    <rPh sb="9" eb="10">
      <t>カカ</t>
    </rPh>
    <rPh sb="11" eb="13">
      <t>ギアン</t>
    </rPh>
    <rPh sb="19" eb="21">
      <t>ゲンアン</t>
    </rPh>
    <rPh sb="21" eb="23">
      <t>カケツ</t>
    </rPh>
    <rPh sb="23" eb="24">
      <t>オヨ</t>
    </rPh>
    <rPh sb="25" eb="27">
      <t>ニンテイ</t>
    </rPh>
    <rPh sb="31" eb="33">
      <t>ギアン</t>
    </rPh>
    <rPh sb="34" eb="35">
      <t>ケン</t>
    </rPh>
    <phoneticPr fontId="3"/>
  </si>
  <si>
    <t>221　選挙投票状況</t>
    <rPh sb="4" eb="6">
      <t>センキョ</t>
    </rPh>
    <rPh sb="6" eb="8">
      <t>トウヒョウ</t>
    </rPh>
    <rPh sb="8" eb="10">
      <t>ジョウキョウ</t>
    </rPh>
    <phoneticPr fontId="13"/>
  </si>
  <si>
    <t>選挙名</t>
    <rPh sb="0" eb="1">
      <t>セン</t>
    </rPh>
    <rPh sb="1" eb="2">
      <t>キョ</t>
    </rPh>
    <rPh sb="2" eb="3">
      <t>メイ</t>
    </rPh>
    <phoneticPr fontId="13"/>
  </si>
  <si>
    <t>投票日</t>
    <rPh sb="0" eb="1">
      <t>トウ</t>
    </rPh>
    <rPh sb="1" eb="2">
      <t>ヒョウ</t>
    </rPh>
    <rPh sb="2" eb="3">
      <t>ヒ</t>
    </rPh>
    <phoneticPr fontId="13"/>
  </si>
  <si>
    <t>当日有権者数</t>
    <rPh sb="0" eb="1">
      <t>トウ</t>
    </rPh>
    <rPh sb="1" eb="2">
      <t>ヒ</t>
    </rPh>
    <phoneticPr fontId="13"/>
  </si>
  <si>
    <t>投票者数</t>
    <rPh sb="0" eb="1">
      <t>トウ</t>
    </rPh>
    <rPh sb="1" eb="2">
      <t>ヒョウ</t>
    </rPh>
    <rPh sb="2" eb="3">
      <t>シャ</t>
    </rPh>
    <rPh sb="3" eb="4">
      <t>スウ</t>
    </rPh>
    <phoneticPr fontId="13"/>
  </si>
  <si>
    <t>投票率(％)</t>
    <rPh sb="0" eb="1">
      <t>トウ</t>
    </rPh>
    <rPh sb="1" eb="2">
      <t>ヒョウ</t>
    </rPh>
    <rPh sb="2" eb="3">
      <t>リツ</t>
    </rPh>
    <phoneticPr fontId="13"/>
  </si>
  <si>
    <t>定数</t>
    <rPh sb="0" eb="1">
      <t>サダム</t>
    </rPh>
    <rPh sb="1" eb="2">
      <t>カズ</t>
    </rPh>
    <phoneticPr fontId="13"/>
  </si>
  <si>
    <t>候補者数</t>
    <rPh sb="0" eb="2">
      <t>コウホ</t>
    </rPh>
    <rPh sb="2" eb="3">
      <t>シャ</t>
    </rPh>
    <rPh sb="3" eb="4">
      <t>スウ</t>
    </rPh>
    <phoneticPr fontId="13"/>
  </si>
  <si>
    <t>市長選挙</t>
    <rPh sb="0" eb="2">
      <t>シチョウ</t>
    </rPh>
    <rPh sb="2" eb="4">
      <t>センキョ</t>
    </rPh>
    <phoneticPr fontId="13"/>
  </si>
  <si>
    <t>令和7.9.7</t>
    <rPh sb="0" eb="2">
      <t>レイワ</t>
    </rPh>
    <phoneticPr fontId="3"/>
  </si>
  <si>
    <t>市議会議員選挙</t>
    <rPh sb="0" eb="1">
      <t>シ</t>
    </rPh>
    <rPh sb="1" eb="3">
      <t>ギカイ</t>
    </rPh>
    <rPh sb="3" eb="5">
      <t>ギイン</t>
    </rPh>
    <rPh sb="5" eb="7">
      <t>センキョ</t>
    </rPh>
    <phoneticPr fontId="13"/>
  </si>
  <si>
    <t>令和6.9.8</t>
    <rPh sb="0" eb="2">
      <t>レイワ</t>
    </rPh>
    <phoneticPr fontId="13"/>
  </si>
  <si>
    <t>県知事選挙</t>
    <rPh sb="0" eb="1">
      <t>ケン</t>
    </rPh>
    <rPh sb="1" eb="3">
      <t>チジ</t>
    </rPh>
    <rPh sb="3" eb="5">
      <t>センキョ</t>
    </rPh>
    <phoneticPr fontId="13"/>
  </si>
  <si>
    <t>令和4.10.30</t>
  </si>
  <si>
    <t>県議会議員選挙(いわき市選挙区)</t>
    <rPh sb="0" eb="1">
      <t>ケン</t>
    </rPh>
    <rPh sb="1" eb="3">
      <t>ギカイ</t>
    </rPh>
    <rPh sb="3" eb="5">
      <t>ギイン</t>
    </rPh>
    <rPh sb="5" eb="7">
      <t>センキョ</t>
    </rPh>
    <rPh sb="11" eb="12">
      <t>シ</t>
    </rPh>
    <rPh sb="12" eb="14">
      <t>センキョ</t>
    </rPh>
    <rPh sb="14" eb="15">
      <t>ク</t>
    </rPh>
    <phoneticPr fontId="13"/>
  </si>
  <si>
    <t>令和5.11.12</t>
    <rPh sb="0" eb="2">
      <t>レイワ</t>
    </rPh>
    <phoneticPr fontId="13"/>
  </si>
  <si>
    <t>衆議院議員選挙(小選挙区)</t>
    <rPh sb="0" eb="3">
      <t>シュウギイン</t>
    </rPh>
    <rPh sb="3" eb="5">
      <t>ギイン</t>
    </rPh>
    <rPh sb="5" eb="7">
      <t>センキョ</t>
    </rPh>
    <rPh sb="8" eb="9">
      <t>ショウ</t>
    </rPh>
    <rPh sb="9" eb="11">
      <t>センキョ</t>
    </rPh>
    <rPh sb="11" eb="12">
      <t>ク</t>
    </rPh>
    <phoneticPr fontId="13"/>
  </si>
  <si>
    <t>令和6.10.27</t>
    <rPh sb="0" eb="2">
      <t>レイワ</t>
    </rPh>
    <phoneticPr fontId="13"/>
  </si>
  <si>
    <t>同　　　　　　(比例東北選挙区)</t>
    <rPh sb="0" eb="1">
      <t>ドウ</t>
    </rPh>
    <rPh sb="8" eb="10">
      <t>ヒレイ</t>
    </rPh>
    <rPh sb="10" eb="12">
      <t>トウホク</t>
    </rPh>
    <rPh sb="12" eb="14">
      <t>センキョ</t>
    </rPh>
    <rPh sb="14" eb="15">
      <t>ク</t>
    </rPh>
    <phoneticPr fontId="13"/>
  </si>
  <si>
    <t>参議院議員選挙(県選出)</t>
    <rPh sb="0" eb="3">
      <t>サンギイン</t>
    </rPh>
    <rPh sb="3" eb="5">
      <t>ギイン</t>
    </rPh>
    <rPh sb="5" eb="7">
      <t>センキョ</t>
    </rPh>
    <rPh sb="8" eb="9">
      <t>ケン</t>
    </rPh>
    <rPh sb="9" eb="11">
      <t>センシュツ</t>
    </rPh>
    <phoneticPr fontId="13"/>
  </si>
  <si>
    <t>令和4.7.10</t>
    <rPh sb="0" eb="2">
      <t>レイワ</t>
    </rPh>
    <phoneticPr fontId="3"/>
  </si>
  <si>
    <t>同　　　　　　(比例代表)</t>
    <rPh sb="0" eb="1">
      <t>ドウ</t>
    </rPh>
    <rPh sb="8" eb="10">
      <t>ヒレイ</t>
    </rPh>
    <rPh sb="10" eb="12">
      <t>ダイヒョウ</t>
    </rPh>
    <phoneticPr fontId="13"/>
  </si>
  <si>
    <t>令和7.7.20</t>
    <rPh sb="0" eb="2">
      <t>レイワ</t>
    </rPh>
    <phoneticPr fontId="3"/>
  </si>
  <si>
    <t>（注）補欠選挙は各選挙欄を参照</t>
    <rPh sb="1" eb="2">
      <t>チュウ</t>
    </rPh>
    <rPh sb="3" eb="5">
      <t>ホケツ</t>
    </rPh>
    <rPh sb="5" eb="7">
      <t>センキョ</t>
    </rPh>
    <rPh sb="8" eb="9">
      <t>カク</t>
    </rPh>
    <rPh sb="9" eb="11">
      <t>センキョ</t>
    </rPh>
    <rPh sb="11" eb="12">
      <t>ラン</t>
    </rPh>
    <rPh sb="13" eb="15">
      <t>サンショウ</t>
    </rPh>
    <phoneticPr fontId="13"/>
  </si>
  <si>
    <t>資料　選挙管理委員会</t>
    <rPh sb="0" eb="2">
      <t>シリョウ</t>
    </rPh>
    <rPh sb="3" eb="5">
      <t>センキョ</t>
    </rPh>
    <rPh sb="5" eb="7">
      <t>カンリ</t>
    </rPh>
    <rPh sb="7" eb="10">
      <t>イインカイ</t>
    </rPh>
    <phoneticPr fontId="13"/>
  </si>
  <si>
    <t>　(2)　市長選挙</t>
    <rPh sb="5" eb="6">
      <t>シ</t>
    </rPh>
    <rPh sb="6" eb="7">
      <t>チョウ</t>
    </rPh>
    <rPh sb="7" eb="8">
      <t>セン</t>
    </rPh>
    <rPh sb="8" eb="9">
      <t>キョ</t>
    </rPh>
    <phoneticPr fontId="13"/>
  </si>
  <si>
    <t>執行年月日</t>
    <rPh sb="0" eb="2">
      <t>シッコウ</t>
    </rPh>
    <rPh sb="2" eb="5">
      <t>ネンガッピ</t>
    </rPh>
    <phoneticPr fontId="13"/>
  </si>
  <si>
    <t>当日有権者数</t>
    <rPh sb="0" eb="1">
      <t>トウ</t>
    </rPh>
    <rPh sb="1" eb="2">
      <t>ヒ</t>
    </rPh>
    <rPh sb="2" eb="3">
      <t>ユウ</t>
    </rPh>
    <rPh sb="3" eb="4">
      <t>ケン</t>
    </rPh>
    <rPh sb="4" eb="5">
      <t>モノ</t>
    </rPh>
    <rPh sb="5" eb="6">
      <t>スウ</t>
    </rPh>
    <phoneticPr fontId="13"/>
  </si>
  <si>
    <t>(内)期日前投票者数</t>
    <rPh sb="1" eb="2">
      <t>ウチ</t>
    </rPh>
    <rPh sb="3" eb="5">
      <t>キジツ</t>
    </rPh>
    <rPh sb="5" eb="6">
      <t>マエ</t>
    </rPh>
    <rPh sb="6" eb="8">
      <t>トウヒョウ</t>
    </rPh>
    <rPh sb="8" eb="9">
      <t>シャ</t>
    </rPh>
    <rPh sb="9" eb="10">
      <t>スウ</t>
    </rPh>
    <phoneticPr fontId="13"/>
  </si>
  <si>
    <t>投票総数</t>
    <rPh sb="0" eb="1">
      <t>トウ</t>
    </rPh>
    <rPh sb="1" eb="2">
      <t>ヒョウ</t>
    </rPh>
    <rPh sb="2" eb="3">
      <t>フサ</t>
    </rPh>
    <rPh sb="3" eb="4">
      <t>カズ</t>
    </rPh>
    <phoneticPr fontId="13"/>
  </si>
  <si>
    <r>
      <t xml:space="preserve">投票所数
</t>
    </r>
    <r>
      <rPr>
        <sz val="11"/>
        <rFont val="BIZ UDゴシック"/>
        <family val="3"/>
        <charset val="128"/>
      </rPr>
      <t>（箇所）</t>
    </r>
    <rPh sb="0" eb="2">
      <t>トウヒョウ</t>
    </rPh>
    <rPh sb="2" eb="3">
      <t>ショ</t>
    </rPh>
    <rPh sb="3" eb="4">
      <t>スウ</t>
    </rPh>
    <rPh sb="6" eb="8">
      <t>カショ</t>
    </rPh>
    <phoneticPr fontId="13"/>
  </si>
  <si>
    <t>不在者投票者数</t>
    <rPh sb="0" eb="2">
      <t>フザイ</t>
    </rPh>
    <rPh sb="2" eb="3">
      <t>シャ</t>
    </rPh>
    <rPh sb="3" eb="5">
      <t>トウヒョウ</t>
    </rPh>
    <rPh sb="5" eb="6">
      <t>シャ</t>
    </rPh>
    <rPh sb="6" eb="7">
      <t>スウ</t>
    </rPh>
    <phoneticPr fontId="13"/>
  </si>
  <si>
    <t>有効投票</t>
    <rPh sb="0" eb="2">
      <t>ユウコウ</t>
    </rPh>
    <rPh sb="2" eb="4">
      <t>トウヒョウ</t>
    </rPh>
    <phoneticPr fontId="13"/>
  </si>
  <si>
    <t>無効投票</t>
    <rPh sb="0" eb="2">
      <t>ムコウ</t>
    </rPh>
    <rPh sb="2" eb="4">
      <t>トウヒョウ</t>
    </rPh>
    <phoneticPr fontId="13"/>
  </si>
  <si>
    <t>令和3.9.5</t>
    <rPh sb="0" eb="2">
      <t>レイワ</t>
    </rPh>
    <phoneticPr fontId="3"/>
  </si>
  <si>
    <t>（注）票の持ち帰り等により、投票者数と投票総数が一致しない場合がある。</t>
    <rPh sb="1" eb="2">
      <t>チュウ</t>
    </rPh>
    <rPh sb="3" eb="4">
      <t>ヒョウ</t>
    </rPh>
    <rPh sb="5" eb="6">
      <t>モ</t>
    </rPh>
    <rPh sb="7" eb="8">
      <t>カエ</t>
    </rPh>
    <rPh sb="9" eb="10">
      <t>トウ</t>
    </rPh>
    <rPh sb="14" eb="16">
      <t>トウヒョウ</t>
    </rPh>
    <rPh sb="16" eb="17">
      <t>シャ</t>
    </rPh>
    <rPh sb="17" eb="18">
      <t>スウ</t>
    </rPh>
    <rPh sb="19" eb="21">
      <t>トウヒョウ</t>
    </rPh>
    <rPh sb="21" eb="23">
      <t>ソウスウ</t>
    </rPh>
    <rPh sb="24" eb="26">
      <t>イッチ</t>
    </rPh>
    <rPh sb="29" eb="31">
      <t>バアイ</t>
    </rPh>
    <phoneticPr fontId="13"/>
  </si>
  <si>
    <t>　(3)　市議会議員選挙</t>
    <rPh sb="5" eb="6">
      <t>シ</t>
    </rPh>
    <rPh sb="6" eb="8">
      <t>ギカイ</t>
    </rPh>
    <rPh sb="8" eb="10">
      <t>ギイン</t>
    </rPh>
    <rPh sb="10" eb="12">
      <t>センキョ</t>
    </rPh>
    <phoneticPr fontId="13"/>
  </si>
  <si>
    <t>令和2.9.13</t>
    <rPh sb="0" eb="2">
      <t>レイワ</t>
    </rPh>
    <phoneticPr fontId="13"/>
  </si>
  <si>
    <t>　(4)　県知事選挙</t>
    <rPh sb="5" eb="6">
      <t>ケン</t>
    </rPh>
    <rPh sb="6" eb="8">
      <t>チジ</t>
    </rPh>
    <rPh sb="8" eb="10">
      <t>センキョ</t>
    </rPh>
    <phoneticPr fontId="13"/>
  </si>
  <si>
    <t>平成30.10.28</t>
    <rPh sb="0" eb="2">
      <t>ヘイセイ</t>
    </rPh>
    <phoneticPr fontId="13"/>
  </si>
  <si>
    <t>令和4.10.30</t>
    <rPh sb="0" eb="2">
      <t>レイワ</t>
    </rPh>
    <phoneticPr fontId="13"/>
  </si>
  <si>
    <t>　(5)　県議会議員選挙（いわき市選挙区）</t>
    <rPh sb="5" eb="6">
      <t>ケン</t>
    </rPh>
    <rPh sb="6" eb="8">
      <t>ギカイ</t>
    </rPh>
    <rPh sb="8" eb="10">
      <t>ギイン</t>
    </rPh>
    <rPh sb="10" eb="12">
      <t>センキョ</t>
    </rPh>
    <rPh sb="16" eb="17">
      <t>シ</t>
    </rPh>
    <rPh sb="17" eb="19">
      <t>センキョ</t>
    </rPh>
    <rPh sb="19" eb="20">
      <t>ク</t>
    </rPh>
    <phoneticPr fontId="13"/>
  </si>
  <si>
    <t>令和1.11.10</t>
    <rPh sb="0" eb="1">
      <t>レイ</t>
    </rPh>
    <rPh sb="1" eb="2">
      <t>ワ</t>
    </rPh>
    <phoneticPr fontId="3"/>
  </si>
  <si>
    <t>　(6)　衆議院議員選挙</t>
    <rPh sb="5" eb="8">
      <t>シュウギイン</t>
    </rPh>
    <rPh sb="8" eb="10">
      <t>ギイン</t>
    </rPh>
    <rPh sb="10" eb="12">
      <t>センキョ</t>
    </rPh>
    <phoneticPr fontId="13"/>
  </si>
  <si>
    <t>執行年月日</t>
    <rPh sb="0" eb="1">
      <t>シツ</t>
    </rPh>
    <rPh sb="1" eb="2">
      <t>ギョウ</t>
    </rPh>
    <rPh sb="2" eb="3">
      <t>ネン</t>
    </rPh>
    <rPh sb="3" eb="4">
      <t>ツキ</t>
    </rPh>
    <rPh sb="4" eb="5">
      <t>ヒ</t>
    </rPh>
    <phoneticPr fontId="13"/>
  </si>
  <si>
    <t>(内)期日前投票者数</t>
    <rPh sb="1" eb="2">
      <t>ナイ</t>
    </rPh>
    <rPh sb="3" eb="5">
      <t>キジツ</t>
    </rPh>
    <rPh sb="5" eb="6">
      <t>マエ</t>
    </rPh>
    <rPh sb="6" eb="8">
      <t>トウヒョウ</t>
    </rPh>
    <rPh sb="8" eb="9">
      <t>シャ</t>
    </rPh>
    <rPh sb="9" eb="10">
      <t>スウ</t>
    </rPh>
    <phoneticPr fontId="13"/>
  </si>
  <si>
    <t>投票所数
（箇所）</t>
    <rPh sb="0" eb="2">
      <t>トウヒョウ</t>
    </rPh>
    <rPh sb="2" eb="3">
      <t>ショ</t>
    </rPh>
    <rPh sb="3" eb="4">
      <t>スウ</t>
    </rPh>
    <rPh sb="6" eb="8">
      <t>カショ</t>
    </rPh>
    <phoneticPr fontId="13"/>
  </si>
  <si>
    <t>　　不在者投票者数</t>
    <rPh sb="2" eb="4">
      <t>フザイ</t>
    </rPh>
    <rPh sb="4" eb="5">
      <t>シャ</t>
    </rPh>
    <rPh sb="5" eb="7">
      <t>トウヒョウ</t>
    </rPh>
    <rPh sb="7" eb="8">
      <t>シャ</t>
    </rPh>
    <rPh sb="8" eb="9">
      <t>スウ</t>
    </rPh>
    <phoneticPr fontId="13"/>
  </si>
  <si>
    <t>令和3.10.31</t>
    <rPh sb="0" eb="2">
      <t>レイワ</t>
    </rPh>
    <phoneticPr fontId="13"/>
  </si>
  <si>
    <t>小選挙区</t>
    <rPh sb="0" eb="1">
      <t>ショウ</t>
    </rPh>
    <rPh sb="1" eb="4">
      <t>センキョク</t>
    </rPh>
    <phoneticPr fontId="13"/>
  </si>
  <si>
    <t>比例東北選挙区</t>
    <rPh sb="0" eb="2">
      <t>ヒレイ</t>
    </rPh>
    <rPh sb="2" eb="4">
      <t>トウホク</t>
    </rPh>
    <rPh sb="4" eb="6">
      <t>センキョ</t>
    </rPh>
    <rPh sb="6" eb="7">
      <t>ク</t>
    </rPh>
    <phoneticPr fontId="13"/>
  </si>
  <si>
    <t>（注）　票の持ち帰り等により、投票者数と投票総数が一致しない場合がある。</t>
    <rPh sb="1" eb="2">
      <t>チュウ</t>
    </rPh>
    <rPh sb="4" eb="5">
      <t>ヒョウ</t>
    </rPh>
    <rPh sb="6" eb="7">
      <t>モ</t>
    </rPh>
    <rPh sb="8" eb="9">
      <t>カエ</t>
    </rPh>
    <rPh sb="10" eb="11">
      <t>トウ</t>
    </rPh>
    <rPh sb="15" eb="17">
      <t>トウヒョウ</t>
    </rPh>
    <rPh sb="17" eb="18">
      <t>シャ</t>
    </rPh>
    <rPh sb="18" eb="19">
      <t>スウ</t>
    </rPh>
    <rPh sb="20" eb="22">
      <t>トウヒョウ</t>
    </rPh>
    <rPh sb="22" eb="24">
      <t>ソウスウ</t>
    </rPh>
    <rPh sb="25" eb="27">
      <t>イッチ</t>
    </rPh>
    <rPh sb="30" eb="32">
      <t>バアイ</t>
    </rPh>
    <phoneticPr fontId="13"/>
  </si>
  <si>
    <t>　(7)　参議院議員選挙</t>
    <rPh sb="5" eb="8">
      <t>サンギイン</t>
    </rPh>
    <rPh sb="8" eb="10">
      <t>ギイン</t>
    </rPh>
    <rPh sb="10" eb="12">
      <t>センキョ</t>
    </rPh>
    <phoneticPr fontId="13"/>
  </si>
  <si>
    <t>当日有権者数</t>
    <rPh sb="0" eb="1">
      <t>トウ</t>
    </rPh>
    <rPh sb="1" eb="2">
      <t>ヒ</t>
    </rPh>
    <rPh sb="2" eb="3">
      <t>ユウ</t>
    </rPh>
    <rPh sb="3" eb="4">
      <t>ケン</t>
    </rPh>
    <rPh sb="4" eb="5">
      <t>シャ</t>
    </rPh>
    <rPh sb="5" eb="6">
      <t>スウ</t>
    </rPh>
    <phoneticPr fontId="13"/>
  </si>
  <si>
    <t>投票所数
（箇所）</t>
    <rPh sb="0" eb="2">
      <t>トウヒョウ</t>
    </rPh>
    <rPh sb="2" eb="3">
      <t>トコロ</t>
    </rPh>
    <rPh sb="3" eb="4">
      <t>スウ</t>
    </rPh>
    <rPh sb="6" eb="8">
      <t>カショ</t>
    </rPh>
    <phoneticPr fontId="13"/>
  </si>
  <si>
    <t>令和1.7.21</t>
  </si>
  <si>
    <t>選挙区</t>
    <rPh sb="0" eb="3">
      <t>センキョク</t>
    </rPh>
    <phoneticPr fontId="13"/>
  </si>
  <si>
    <t>比例代表</t>
    <rPh sb="0" eb="2">
      <t>ヒレイ</t>
    </rPh>
    <rPh sb="2" eb="4">
      <t>ダイヒョウ</t>
    </rPh>
    <phoneticPr fontId="13"/>
  </si>
  <si>
    <t>令和4.7.10</t>
  </si>
  <si>
    <t>令和7.7.20</t>
    <rPh sb="0" eb="2">
      <t>レイワ</t>
    </rPh>
    <phoneticPr fontId="13"/>
  </si>
  <si>
    <t>（注） 票の持ち帰り等により、投票者数と投票総数が一致しない場合がある。</t>
    <rPh sb="1" eb="2">
      <t>チュウ</t>
    </rPh>
    <rPh sb="4" eb="5">
      <t>ヒョウ</t>
    </rPh>
    <rPh sb="6" eb="7">
      <t>モ</t>
    </rPh>
    <rPh sb="8" eb="9">
      <t>カエ</t>
    </rPh>
    <rPh sb="10" eb="11">
      <t>トウ</t>
    </rPh>
    <rPh sb="15" eb="17">
      <t>トウヒョウ</t>
    </rPh>
    <rPh sb="17" eb="18">
      <t>シャ</t>
    </rPh>
    <rPh sb="18" eb="19">
      <t>スウ</t>
    </rPh>
    <rPh sb="20" eb="22">
      <t>トウヒョウ</t>
    </rPh>
    <rPh sb="22" eb="24">
      <t>ソウスウ</t>
    </rPh>
    <rPh sb="25" eb="27">
      <t>イッチ</t>
    </rPh>
    <rPh sb="30" eb="32">
      <t>バアイ</t>
    </rPh>
    <phoneticPr fontId="13"/>
  </si>
  <si>
    <t>　⑻　削除</t>
    <rPh sb="3" eb="5">
      <t>サクジョ</t>
    </rPh>
    <phoneticPr fontId="13"/>
  </si>
  <si>
    <t>222　選挙人名簿登録者数(令和７年12月１日現在)</t>
    <rPh sb="4" eb="6">
      <t>センキョ</t>
    </rPh>
    <rPh sb="6" eb="7">
      <t>ジン</t>
    </rPh>
    <rPh sb="7" eb="9">
      <t>メイボ</t>
    </rPh>
    <rPh sb="9" eb="12">
      <t>トウロクシャ</t>
    </rPh>
    <rPh sb="12" eb="13">
      <t>スウ</t>
    </rPh>
    <rPh sb="14" eb="15">
      <t>レイ</t>
    </rPh>
    <rPh sb="15" eb="16">
      <t>ワ</t>
    </rPh>
    <phoneticPr fontId="13"/>
  </si>
  <si>
    <t>投票区(投票所)</t>
    <rPh sb="0" eb="2">
      <t>トウヒョウ</t>
    </rPh>
    <rPh sb="2" eb="3">
      <t>ク</t>
    </rPh>
    <rPh sb="4" eb="6">
      <t>トウヒョウ</t>
    </rPh>
    <rPh sb="6" eb="7">
      <t>ジョ</t>
    </rPh>
    <phoneticPr fontId="13"/>
  </si>
  <si>
    <t>登録者数</t>
    <rPh sb="0" eb="1">
      <t>ノボル</t>
    </rPh>
    <rPh sb="1" eb="2">
      <t>ロク</t>
    </rPh>
    <rPh sb="2" eb="3">
      <t>モノ</t>
    </rPh>
    <rPh sb="3" eb="4">
      <t>スウ</t>
    </rPh>
    <phoneticPr fontId="13"/>
  </si>
  <si>
    <t>（在外選挙人登録者は含まない）</t>
    <rPh sb="1" eb="3">
      <t>ザイガイ</t>
    </rPh>
    <rPh sb="3" eb="5">
      <t>センキョ</t>
    </rPh>
    <rPh sb="5" eb="6">
      <t>ニン</t>
    </rPh>
    <rPh sb="6" eb="9">
      <t>トウロクシャ</t>
    </rPh>
    <rPh sb="10" eb="11">
      <t>フク</t>
    </rPh>
    <phoneticPr fontId="13"/>
  </si>
  <si>
    <t>平地区計</t>
    <rPh sb="0" eb="1">
      <t>タイラ</t>
    </rPh>
    <rPh sb="1" eb="3">
      <t>チク</t>
    </rPh>
    <rPh sb="3" eb="4">
      <t>ケイ</t>
    </rPh>
    <phoneticPr fontId="13"/>
  </si>
  <si>
    <t>平
第１投票区</t>
    <rPh sb="0" eb="1">
      <t>タイラ</t>
    </rPh>
    <rPh sb="2" eb="3">
      <t>ダイ</t>
    </rPh>
    <rPh sb="4" eb="6">
      <t>トウヒョウ</t>
    </rPh>
    <rPh sb="6" eb="7">
      <t>ク</t>
    </rPh>
    <phoneticPr fontId="13"/>
  </si>
  <si>
    <t>(市役所)</t>
    <rPh sb="1" eb="4">
      <t>シヤクショ</t>
    </rPh>
    <phoneticPr fontId="13"/>
  </si>
  <si>
    <t>第２</t>
    <rPh sb="0" eb="1">
      <t>ダイ</t>
    </rPh>
    <phoneticPr fontId="13"/>
  </si>
  <si>
    <t>(平体育館)</t>
    <rPh sb="1" eb="2">
      <t>タイラ</t>
    </rPh>
    <rPh sb="2" eb="5">
      <t>タイイクカン</t>
    </rPh>
    <phoneticPr fontId="13"/>
  </si>
  <si>
    <t>第３</t>
    <rPh sb="0" eb="1">
      <t>ダイ</t>
    </rPh>
    <phoneticPr fontId="13"/>
  </si>
  <si>
    <t>(平三小)</t>
    <rPh sb="1" eb="2">
      <t>タイラ</t>
    </rPh>
    <rPh sb="2" eb="3">
      <t>サン</t>
    </rPh>
    <rPh sb="3" eb="4">
      <t>ショウ</t>
    </rPh>
    <phoneticPr fontId="13"/>
  </si>
  <si>
    <t>第４</t>
    <rPh sb="0" eb="1">
      <t>ダイ</t>
    </rPh>
    <phoneticPr fontId="13"/>
  </si>
  <si>
    <t>(平一小)</t>
    <rPh sb="1" eb="2">
      <t>タイラ</t>
    </rPh>
    <rPh sb="2" eb="3">
      <t>イチ</t>
    </rPh>
    <rPh sb="3" eb="4">
      <t>ショウ</t>
    </rPh>
    <phoneticPr fontId="13"/>
  </si>
  <si>
    <t>第５</t>
    <rPh sb="0" eb="1">
      <t>ダイ</t>
    </rPh>
    <phoneticPr fontId="13"/>
  </si>
  <si>
    <t>(平二小)</t>
    <rPh sb="1" eb="2">
      <t>タイラ</t>
    </rPh>
    <rPh sb="2" eb="3">
      <t>ニ</t>
    </rPh>
    <rPh sb="3" eb="4">
      <t>ショウ</t>
    </rPh>
    <phoneticPr fontId="13"/>
  </si>
  <si>
    <t>第６</t>
    <rPh sb="0" eb="1">
      <t>ダイ</t>
    </rPh>
    <phoneticPr fontId="13"/>
  </si>
  <si>
    <t>(福島高専)</t>
    <rPh sb="1" eb="3">
      <t>フクシマ</t>
    </rPh>
    <rPh sb="3" eb="4">
      <t>コウ</t>
    </rPh>
    <rPh sb="4" eb="5">
      <t>セン</t>
    </rPh>
    <phoneticPr fontId="13"/>
  </si>
  <si>
    <t>第７</t>
    <rPh sb="0" eb="1">
      <t>ダイ</t>
    </rPh>
    <phoneticPr fontId="13"/>
  </si>
  <si>
    <t>(平商高)</t>
    <rPh sb="1" eb="2">
      <t>タイラ</t>
    </rPh>
    <rPh sb="2" eb="3">
      <t>ショウ</t>
    </rPh>
    <rPh sb="3" eb="4">
      <t>コウ</t>
    </rPh>
    <phoneticPr fontId="13"/>
  </si>
  <si>
    <t>第８</t>
    <rPh sb="0" eb="1">
      <t>ダイ</t>
    </rPh>
    <phoneticPr fontId="13"/>
  </si>
  <si>
    <t>(平四小)</t>
    <rPh sb="1" eb="2">
      <t>タイラ</t>
    </rPh>
    <rPh sb="2" eb="3">
      <t>ヨン</t>
    </rPh>
    <rPh sb="3" eb="4">
      <t>ショウ</t>
    </rPh>
    <phoneticPr fontId="13"/>
  </si>
  <si>
    <t>第９</t>
    <rPh sb="0" eb="1">
      <t>ダイ</t>
    </rPh>
    <phoneticPr fontId="13"/>
  </si>
  <si>
    <t>(平五小)</t>
    <rPh sb="1" eb="2">
      <t>タイラ</t>
    </rPh>
    <rPh sb="2" eb="3">
      <t>ゴ</t>
    </rPh>
    <rPh sb="3" eb="4">
      <t>ショウ</t>
    </rPh>
    <phoneticPr fontId="13"/>
  </si>
  <si>
    <t>第10</t>
    <rPh sb="0" eb="1">
      <t>ダイ</t>
    </rPh>
    <phoneticPr fontId="13"/>
  </si>
  <si>
    <t>(平二中)</t>
    <rPh sb="1" eb="2">
      <t>タイラ</t>
    </rPh>
    <rPh sb="2" eb="3">
      <t>ニ</t>
    </rPh>
    <rPh sb="3" eb="4">
      <t>チュウ</t>
    </rPh>
    <phoneticPr fontId="13"/>
  </si>
  <si>
    <t>第11</t>
    <rPh sb="0" eb="1">
      <t>ダイ</t>
    </rPh>
    <phoneticPr fontId="13"/>
  </si>
  <si>
    <t>(平六小)</t>
    <rPh sb="1" eb="2">
      <t>タイラ</t>
    </rPh>
    <rPh sb="2" eb="3">
      <t>ロク</t>
    </rPh>
    <rPh sb="3" eb="4">
      <t>ショウ</t>
    </rPh>
    <phoneticPr fontId="13"/>
  </si>
  <si>
    <t>第12</t>
    <rPh sb="0" eb="1">
      <t>ダイ</t>
    </rPh>
    <phoneticPr fontId="13"/>
  </si>
  <si>
    <t>(赤井公民館)</t>
    <rPh sb="1" eb="3">
      <t>アカイ</t>
    </rPh>
    <rPh sb="3" eb="6">
      <t>コウミンカン</t>
    </rPh>
    <phoneticPr fontId="13"/>
  </si>
  <si>
    <t>第13</t>
    <rPh sb="0" eb="1">
      <t>ダイ</t>
    </rPh>
    <phoneticPr fontId="13"/>
  </si>
  <si>
    <t>(比良団地集会所)</t>
    <rPh sb="1" eb="3">
      <t>ヒラ</t>
    </rPh>
    <rPh sb="3" eb="5">
      <t>ダンチ</t>
    </rPh>
    <rPh sb="5" eb="7">
      <t>シュウカイ</t>
    </rPh>
    <rPh sb="7" eb="8">
      <t>ジョ</t>
    </rPh>
    <phoneticPr fontId="13"/>
  </si>
  <si>
    <t>第14</t>
    <rPh sb="0" eb="1">
      <t>ダイ</t>
    </rPh>
    <phoneticPr fontId="13"/>
  </si>
  <si>
    <t>(豊間中央集会所)</t>
    <rPh sb="1" eb="5">
      <t>トヨマチュウオウ</t>
    </rPh>
    <rPh sb="5" eb="8">
      <t>シュウカイショ</t>
    </rPh>
    <rPh sb="7" eb="8">
      <t>ジョ</t>
    </rPh>
    <phoneticPr fontId="13"/>
  </si>
  <si>
    <t>第15</t>
    <rPh sb="0" eb="1">
      <t>ダイ</t>
    </rPh>
    <phoneticPr fontId="13"/>
  </si>
  <si>
    <t>(薄磯集会所)</t>
    <rPh sb="1" eb="2">
      <t>ウス</t>
    </rPh>
    <rPh sb="2" eb="3">
      <t>イソ</t>
    </rPh>
    <rPh sb="3" eb="6">
      <t>シュウカイショ</t>
    </rPh>
    <rPh sb="5" eb="6">
      <t>ジョ</t>
    </rPh>
    <phoneticPr fontId="13"/>
  </si>
  <si>
    <t>第16</t>
    <rPh sb="0" eb="1">
      <t>ダイ</t>
    </rPh>
    <phoneticPr fontId="13"/>
  </si>
  <si>
    <t>(沼ノ内公民館)</t>
    <rPh sb="1" eb="2">
      <t>ヌマ</t>
    </rPh>
    <rPh sb="3" eb="4">
      <t>ウチ</t>
    </rPh>
    <rPh sb="4" eb="7">
      <t>コウミンカン</t>
    </rPh>
    <phoneticPr fontId="13"/>
  </si>
  <si>
    <t>第17</t>
    <rPh sb="0" eb="1">
      <t>ダイ</t>
    </rPh>
    <phoneticPr fontId="13"/>
  </si>
  <si>
    <t>(高久小)</t>
    <rPh sb="1" eb="2">
      <t>タカ</t>
    </rPh>
    <rPh sb="2" eb="3">
      <t>ヒサ</t>
    </rPh>
    <rPh sb="3" eb="4">
      <t>ショウ</t>
    </rPh>
    <phoneticPr fontId="13"/>
  </si>
  <si>
    <t>第18</t>
    <rPh sb="0" eb="1">
      <t>ダイ</t>
    </rPh>
    <phoneticPr fontId="13"/>
  </si>
  <si>
    <t>(夏井小)</t>
    <rPh sb="1" eb="3">
      <t>ナツイ</t>
    </rPh>
    <rPh sb="3" eb="4">
      <t>ショウ</t>
    </rPh>
    <phoneticPr fontId="13"/>
  </si>
  <si>
    <t>第19</t>
    <rPh sb="0" eb="1">
      <t>ダイ</t>
    </rPh>
    <phoneticPr fontId="13"/>
  </si>
  <si>
    <t>(草野小)</t>
    <rPh sb="1" eb="3">
      <t>クサノ</t>
    </rPh>
    <rPh sb="3" eb="4">
      <t>ショウ</t>
    </rPh>
    <phoneticPr fontId="13"/>
  </si>
  <si>
    <t>第20</t>
    <rPh sb="0" eb="1">
      <t>ダイ</t>
    </rPh>
    <phoneticPr fontId="13"/>
  </si>
  <si>
    <t>(旧草野小絹谷分校)</t>
    <rPh sb="1" eb="2">
      <t>キュウ</t>
    </rPh>
    <rPh sb="2" eb="4">
      <t>クサノ</t>
    </rPh>
    <rPh sb="4" eb="5">
      <t>ショウ</t>
    </rPh>
    <rPh sb="5" eb="6">
      <t>キヌ</t>
    </rPh>
    <rPh sb="6" eb="7">
      <t>タニ</t>
    </rPh>
    <rPh sb="7" eb="8">
      <t>ブン</t>
    </rPh>
    <rPh sb="8" eb="9">
      <t>コウ</t>
    </rPh>
    <phoneticPr fontId="13"/>
  </si>
  <si>
    <t>第21</t>
    <rPh sb="0" eb="1">
      <t>ダイ</t>
    </rPh>
    <phoneticPr fontId="13"/>
  </si>
  <si>
    <t>(郷ケ丘小)</t>
    <rPh sb="1" eb="2">
      <t>サト</t>
    </rPh>
    <rPh sb="3" eb="4">
      <t>オカ</t>
    </rPh>
    <rPh sb="4" eb="5">
      <t>ショウ</t>
    </rPh>
    <phoneticPr fontId="13"/>
  </si>
  <si>
    <t>第22</t>
    <rPh sb="0" eb="1">
      <t>ダイ</t>
    </rPh>
    <phoneticPr fontId="13"/>
  </si>
  <si>
    <t>(中央台北中)</t>
    <rPh sb="1" eb="3">
      <t>チュウオウ</t>
    </rPh>
    <rPh sb="3" eb="4">
      <t>ダイ</t>
    </rPh>
    <rPh sb="4" eb="5">
      <t>キタ</t>
    </rPh>
    <rPh sb="5" eb="6">
      <t>チュウ</t>
    </rPh>
    <phoneticPr fontId="13"/>
  </si>
  <si>
    <t>第23</t>
    <rPh sb="0" eb="1">
      <t>ダイ</t>
    </rPh>
    <phoneticPr fontId="13"/>
  </si>
  <si>
    <t>(中央台南小)</t>
    <rPh sb="1" eb="3">
      <t>チュウオウ</t>
    </rPh>
    <rPh sb="3" eb="4">
      <t>ダイ</t>
    </rPh>
    <rPh sb="4" eb="5">
      <t>ミナミ</t>
    </rPh>
    <rPh sb="5" eb="6">
      <t>ショウ</t>
    </rPh>
    <phoneticPr fontId="13"/>
  </si>
  <si>
    <t>小名浜地区計</t>
    <rPh sb="0" eb="2">
      <t>オナ</t>
    </rPh>
    <rPh sb="2" eb="3">
      <t>ハマ</t>
    </rPh>
    <rPh sb="3" eb="5">
      <t>チク</t>
    </rPh>
    <rPh sb="5" eb="6">
      <t>ケイ</t>
    </rPh>
    <phoneticPr fontId="13"/>
  </si>
  <si>
    <t>小名浜
第１投票区</t>
    <rPh sb="0" eb="2">
      <t>オナ</t>
    </rPh>
    <rPh sb="2" eb="3">
      <t>ハマ</t>
    </rPh>
    <rPh sb="4" eb="5">
      <t>ダイ</t>
    </rPh>
    <rPh sb="6" eb="8">
      <t>トウヒョウ</t>
    </rPh>
    <rPh sb="8" eb="9">
      <t>ク</t>
    </rPh>
    <phoneticPr fontId="13"/>
  </si>
  <si>
    <t>(小名浜港湾事務所)</t>
    <rPh sb="1" eb="2">
      <t>ショウ</t>
    </rPh>
    <rPh sb="2" eb="3">
      <t>ナ</t>
    </rPh>
    <rPh sb="3" eb="4">
      <t>ハマ</t>
    </rPh>
    <rPh sb="4" eb="6">
      <t>コウワン</t>
    </rPh>
    <rPh sb="6" eb="8">
      <t>ジム</t>
    </rPh>
    <rPh sb="8" eb="9">
      <t>ショ</t>
    </rPh>
    <phoneticPr fontId="13"/>
  </si>
  <si>
    <t>(上釜戸集会所)</t>
    <rPh sb="1" eb="2">
      <t>ウエ</t>
    </rPh>
    <rPh sb="2" eb="4">
      <t>カマド</t>
    </rPh>
    <rPh sb="4" eb="6">
      <t>シュウカイ</t>
    </rPh>
    <rPh sb="6" eb="7">
      <t>ジョ</t>
    </rPh>
    <phoneticPr fontId="13"/>
  </si>
  <si>
    <t>(岡小名集会所)</t>
    <rPh sb="1" eb="4">
      <t>オカオナ</t>
    </rPh>
    <rPh sb="4" eb="6">
      <t>シュウカイ</t>
    </rPh>
    <rPh sb="6" eb="7">
      <t>ジョ</t>
    </rPh>
    <phoneticPr fontId="13"/>
  </si>
  <si>
    <t>(小名浜武道館)</t>
    <rPh sb="1" eb="7">
      <t>オナハマブドウカン</t>
    </rPh>
    <phoneticPr fontId="13"/>
  </si>
  <si>
    <t>(小名浜支所)</t>
    <phoneticPr fontId="13"/>
  </si>
  <si>
    <t>(小名浜二小)</t>
    <rPh sb="3" eb="4">
      <t>ハマ</t>
    </rPh>
    <rPh sb="4" eb="5">
      <t>ニ</t>
    </rPh>
    <rPh sb="5" eb="6">
      <t>ショウ</t>
    </rPh>
    <phoneticPr fontId="13"/>
  </si>
  <si>
    <t>(小名浜公民館)</t>
    <phoneticPr fontId="13"/>
  </si>
  <si>
    <t>(小名浜西五区集会所)</t>
  </si>
  <si>
    <t>(住吉集会所)</t>
  </si>
  <si>
    <t>(玉川集会所)</t>
  </si>
  <si>
    <t>(鹿島公民館)</t>
    <rPh sb="3" eb="6">
      <t>コウミンカン</t>
    </rPh>
    <phoneticPr fontId="13"/>
  </si>
  <si>
    <t>(江名小)</t>
    <rPh sb="3" eb="4">
      <t>ショウ</t>
    </rPh>
    <phoneticPr fontId="13"/>
  </si>
  <si>
    <t>(中之作区民館)</t>
    <rPh sb="2" eb="3">
      <t>ノ</t>
    </rPh>
    <rPh sb="4" eb="5">
      <t>ク</t>
    </rPh>
    <rPh sb="5" eb="6">
      <t>ミン</t>
    </rPh>
    <rPh sb="6" eb="7">
      <t>カン</t>
    </rPh>
    <phoneticPr fontId="13"/>
  </si>
  <si>
    <t>(永崎小)</t>
    <rPh sb="1" eb="3">
      <t>ナガサキ</t>
    </rPh>
    <rPh sb="3" eb="4">
      <t>ショウ</t>
    </rPh>
    <phoneticPr fontId="13"/>
  </si>
  <si>
    <t>(上神白集会所)</t>
  </si>
  <si>
    <t>(下神白第一集会所)</t>
  </si>
  <si>
    <t>(滝尻公民館)</t>
    <phoneticPr fontId="13"/>
  </si>
  <si>
    <t>(泉公民館)</t>
  </si>
  <si>
    <t>(下川公民館)</t>
    <rPh sb="1" eb="3">
      <t>シモガワ</t>
    </rPh>
    <rPh sb="3" eb="6">
      <t>コウミンカン</t>
    </rPh>
    <phoneticPr fontId="13"/>
  </si>
  <si>
    <t>(渡辺公民館)</t>
    <rPh sb="1" eb="3">
      <t>ワタナベ</t>
    </rPh>
    <rPh sb="3" eb="6">
      <t>コウミンカン</t>
    </rPh>
    <phoneticPr fontId="13"/>
  </si>
  <si>
    <t>(早稲田集会所)</t>
    <rPh sb="1" eb="4">
      <t>ワセダ</t>
    </rPh>
    <rPh sb="4" eb="6">
      <t>シュウカイ</t>
    </rPh>
    <rPh sb="6" eb="7">
      <t>ジョ</t>
    </rPh>
    <phoneticPr fontId="13"/>
  </si>
  <si>
    <t>(環境監視センター)</t>
    <rPh sb="1" eb="3">
      <t>カンキョウ</t>
    </rPh>
    <rPh sb="3" eb="5">
      <t>カンシ</t>
    </rPh>
    <phoneticPr fontId="13"/>
  </si>
  <si>
    <t>(船戸集会所)</t>
    <rPh sb="1" eb="2">
      <t>フネ</t>
    </rPh>
    <rPh sb="2" eb="3">
      <t>ト</t>
    </rPh>
    <rPh sb="3" eb="5">
      <t>シュウカイ</t>
    </rPh>
    <rPh sb="5" eb="6">
      <t>ジョ</t>
    </rPh>
    <phoneticPr fontId="13"/>
  </si>
  <si>
    <t>第24</t>
    <rPh sb="0" eb="1">
      <t>ダイ</t>
    </rPh>
    <phoneticPr fontId="13"/>
  </si>
  <si>
    <t>(玉露公民館)</t>
    <rPh sb="1" eb="2">
      <t>タマ</t>
    </rPh>
    <rPh sb="2" eb="3">
      <t>ツユ</t>
    </rPh>
    <rPh sb="3" eb="6">
      <t>コウミンカン</t>
    </rPh>
    <phoneticPr fontId="13"/>
  </si>
  <si>
    <t>第25</t>
    <rPh sb="0" eb="1">
      <t>ダイ</t>
    </rPh>
    <phoneticPr fontId="13"/>
  </si>
  <si>
    <t>(泉ケ丘自治会館)</t>
    <rPh sb="1" eb="2">
      <t>イズミ</t>
    </rPh>
    <rPh sb="3" eb="4">
      <t>オカ</t>
    </rPh>
    <rPh sb="4" eb="6">
      <t>ジチ</t>
    </rPh>
    <rPh sb="6" eb="7">
      <t>カイ</t>
    </rPh>
    <rPh sb="7" eb="8">
      <t>カン</t>
    </rPh>
    <phoneticPr fontId="13"/>
  </si>
  <si>
    <t>勿来地区計</t>
    <rPh sb="0" eb="2">
      <t>ナコソ</t>
    </rPh>
    <rPh sb="2" eb="4">
      <t>チク</t>
    </rPh>
    <rPh sb="4" eb="5">
      <t>ケイ</t>
    </rPh>
    <phoneticPr fontId="13"/>
  </si>
  <si>
    <t>勿来
第１投票区</t>
    <rPh sb="0" eb="2">
      <t>ナコソ</t>
    </rPh>
    <rPh sb="3" eb="4">
      <t>ダイ</t>
    </rPh>
    <rPh sb="5" eb="6">
      <t>トウ</t>
    </rPh>
    <rPh sb="6" eb="7">
      <t>ヒョウ</t>
    </rPh>
    <rPh sb="7" eb="8">
      <t>ク</t>
    </rPh>
    <phoneticPr fontId="13"/>
  </si>
  <si>
    <t>(植田公民館)</t>
    <rPh sb="1" eb="3">
      <t>ウエダ</t>
    </rPh>
    <rPh sb="3" eb="6">
      <t>コウミンカン</t>
    </rPh>
    <phoneticPr fontId="13"/>
  </si>
  <si>
    <t>(佐糠公民館)</t>
    <rPh sb="1" eb="3">
      <t>サヌカ</t>
    </rPh>
    <rPh sb="3" eb="6">
      <t>コウミンカン</t>
    </rPh>
    <phoneticPr fontId="13"/>
  </si>
  <si>
    <t>(植田中)</t>
    <rPh sb="1" eb="3">
      <t>ウエダ</t>
    </rPh>
    <rPh sb="3" eb="4">
      <t>チュウ</t>
    </rPh>
    <phoneticPr fontId="13"/>
  </si>
  <si>
    <t>(大谷集落農事集会所)</t>
    <rPh sb="1" eb="3">
      <t>オオタニ</t>
    </rPh>
    <rPh sb="3" eb="5">
      <t>シュウラク</t>
    </rPh>
    <rPh sb="5" eb="7">
      <t>ノウジ</t>
    </rPh>
    <rPh sb="7" eb="9">
      <t>シュウカイ</t>
    </rPh>
    <rPh sb="9" eb="10">
      <t>ショ</t>
    </rPh>
    <phoneticPr fontId="13"/>
  </si>
  <si>
    <t>(きくた会館)</t>
    <rPh sb="4" eb="6">
      <t>カイカン</t>
    </rPh>
    <phoneticPr fontId="13"/>
  </si>
  <si>
    <t>(金山集会所)</t>
  </si>
  <si>
    <t>(錦小)</t>
    <rPh sb="1" eb="2">
      <t>ニシキ</t>
    </rPh>
    <rPh sb="2" eb="3">
      <t>ショウ</t>
    </rPh>
    <phoneticPr fontId="13"/>
  </si>
  <si>
    <t>(江栗公民館)</t>
    <rPh sb="1" eb="2">
      <t>エ</t>
    </rPh>
    <rPh sb="2" eb="3">
      <t>クリ</t>
    </rPh>
    <rPh sb="3" eb="6">
      <t>コウミンカン</t>
    </rPh>
    <phoneticPr fontId="13"/>
  </si>
  <si>
    <t>(錦中)</t>
    <rPh sb="1" eb="2">
      <t>ニシキ</t>
    </rPh>
    <rPh sb="2" eb="3">
      <t>チュウ</t>
    </rPh>
    <phoneticPr fontId="13"/>
  </si>
  <si>
    <t>(錦東小)</t>
    <rPh sb="1" eb="2">
      <t>ニシキ</t>
    </rPh>
    <rPh sb="2" eb="3">
      <t>ヒガシ</t>
    </rPh>
    <rPh sb="3" eb="4">
      <t>ショウ</t>
    </rPh>
    <phoneticPr fontId="13"/>
  </si>
  <si>
    <t>(勿来一小)</t>
    <rPh sb="1" eb="3">
      <t>ナコソ</t>
    </rPh>
    <rPh sb="3" eb="5">
      <t>イッショウ</t>
    </rPh>
    <phoneticPr fontId="13"/>
  </si>
  <si>
    <t>(勿来二小)</t>
    <rPh sb="1" eb="3">
      <t>ナコソ</t>
    </rPh>
    <rPh sb="3" eb="4">
      <t>ニ</t>
    </rPh>
    <rPh sb="4" eb="5">
      <t>ショウ</t>
    </rPh>
    <phoneticPr fontId="13"/>
  </si>
  <si>
    <t>(勿来三小)</t>
    <rPh sb="1" eb="3">
      <t>ナコソ</t>
    </rPh>
    <rPh sb="3" eb="5">
      <t>サンショウ</t>
    </rPh>
    <phoneticPr fontId="13"/>
  </si>
  <si>
    <t>(九面集会所)</t>
    <rPh sb="1" eb="2">
      <t>キュウ</t>
    </rPh>
    <rPh sb="2" eb="3">
      <t>メン</t>
    </rPh>
    <rPh sb="3" eb="5">
      <t>シュウカイ</t>
    </rPh>
    <rPh sb="5" eb="6">
      <t>ジョ</t>
    </rPh>
    <phoneticPr fontId="13"/>
  </si>
  <si>
    <t>(白米団地会館)</t>
    <rPh sb="1" eb="3">
      <t>ハクマイ</t>
    </rPh>
    <rPh sb="3" eb="5">
      <t>ダンチ</t>
    </rPh>
    <rPh sb="5" eb="7">
      <t>カイカン</t>
    </rPh>
    <phoneticPr fontId="13"/>
  </si>
  <si>
    <t>(勿来高)</t>
    <rPh sb="1" eb="3">
      <t>ナコソ</t>
    </rPh>
    <rPh sb="3" eb="4">
      <t>ダカ</t>
    </rPh>
    <phoneticPr fontId="13"/>
  </si>
  <si>
    <t>(川部公民館)</t>
    <rPh sb="1" eb="3">
      <t>カワベ</t>
    </rPh>
    <rPh sb="3" eb="6">
      <t>コウミンカン</t>
    </rPh>
    <phoneticPr fontId="13"/>
  </si>
  <si>
    <t>(沼部公民館)</t>
    <rPh sb="1" eb="3">
      <t>ヌマベ</t>
    </rPh>
    <rPh sb="3" eb="6">
      <t>コウミンカン</t>
    </rPh>
    <phoneticPr fontId="13"/>
  </si>
  <si>
    <t>(山玉公民館)</t>
    <rPh sb="1" eb="2">
      <t>ヤマ</t>
    </rPh>
    <rPh sb="2" eb="3">
      <t>タマ</t>
    </rPh>
    <rPh sb="3" eb="6">
      <t>コウミンカン</t>
    </rPh>
    <phoneticPr fontId="13"/>
  </si>
  <si>
    <t>(山田公民館)</t>
    <rPh sb="1" eb="3">
      <t>ヤマダ</t>
    </rPh>
    <rPh sb="3" eb="6">
      <t>コウミンカン</t>
    </rPh>
    <phoneticPr fontId="13"/>
  </si>
  <si>
    <t>(山田保育所)</t>
    <rPh sb="1" eb="3">
      <t>ヤマダ</t>
    </rPh>
    <rPh sb="3" eb="5">
      <t>ホイク</t>
    </rPh>
    <rPh sb="5" eb="6">
      <t>ショ</t>
    </rPh>
    <phoneticPr fontId="13"/>
  </si>
  <si>
    <t>常磐地区計</t>
    <rPh sb="0" eb="2">
      <t>ジョウバン</t>
    </rPh>
    <rPh sb="2" eb="4">
      <t>チク</t>
    </rPh>
    <rPh sb="4" eb="5">
      <t>ケイ</t>
    </rPh>
    <phoneticPr fontId="13"/>
  </si>
  <si>
    <t>常磐
第1投票区</t>
    <rPh sb="0" eb="2">
      <t>ジョウバン</t>
    </rPh>
    <rPh sb="3" eb="4">
      <t>ダイ</t>
    </rPh>
    <rPh sb="5" eb="7">
      <t>トウヒョウ</t>
    </rPh>
    <rPh sb="7" eb="8">
      <t>ク</t>
    </rPh>
    <phoneticPr fontId="13"/>
  </si>
  <si>
    <t>(日渡集会所)</t>
    <rPh sb="1" eb="2">
      <t>ヒ</t>
    </rPh>
    <rPh sb="2" eb="3">
      <t>ワタリ</t>
    </rPh>
    <rPh sb="3" eb="5">
      <t>シュウカイ</t>
    </rPh>
    <rPh sb="5" eb="6">
      <t>ショ</t>
    </rPh>
    <phoneticPr fontId="13"/>
  </si>
  <si>
    <t>(いわきサン・アビリティーズ)</t>
  </si>
  <si>
    <t>(常磐支所)</t>
    <rPh sb="1" eb="3">
      <t>ジョウバン</t>
    </rPh>
    <rPh sb="3" eb="5">
      <t>シショ</t>
    </rPh>
    <phoneticPr fontId="13"/>
  </si>
  <si>
    <t>(常磐公民館)</t>
    <rPh sb="1" eb="3">
      <t>ジョウバン</t>
    </rPh>
    <rPh sb="3" eb="6">
      <t>コウミンカン</t>
    </rPh>
    <phoneticPr fontId="13"/>
  </si>
  <si>
    <t>(湯本三小)</t>
    <rPh sb="1" eb="3">
      <t>ユモト</t>
    </rPh>
    <rPh sb="3" eb="4">
      <t>サン</t>
    </rPh>
    <rPh sb="4" eb="5">
      <t>チイ</t>
    </rPh>
    <phoneticPr fontId="13"/>
  </si>
  <si>
    <t>(藤原公民館)</t>
    <rPh sb="1" eb="3">
      <t>フジワラ</t>
    </rPh>
    <rPh sb="3" eb="6">
      <t>コウミンカン</t>
    </rPh>
    <phoneticPr fontId="13"/>
  </si>
  <si>
    <t>(磐崎小)</t>
    <rPh sb="1" eb="2">
      <t>イワ</t>
    </rPh>
    <rPh sb="2" eb="3">
      <t>サキ</t>
    </rPh>
    <rPh sb="3" eb="4">
      <t>ショウ</t>
    </rPh>
    <phoneticPr fontId="13"/>
  </si>
  <si>
    <t>(下船尾集会所)</t>
    <rPh sb="1" eb="2">
      <t>シタ</t>
    </rPh>
    <rPh sb="2" eb="3">
      <t>フネ</t>
    </rPh>
    <rPh sb="3" eb="4">
      <t>オ</t>
    </rPh>
    <rPh sb="4" eb="6">
      <t>シュウカイ</t>
    </rPh>
    <rPh sb="6" eb="7">
      <t>ジョ</t>
    </rPh>
    <phoneticPr fontId="13"/>
  </si>
  <si>
    <t>(クリーンヒルズ湯本集会所)</t>
    <rPh sb="8" eb="10">
      <t>ユモト</t>
    </rPh>
    <rPh sb="10" eb="12">
      <t>シュウカイ</t>
    </rPh>
    <rPh sb="12" eb="13">
      <t>ジョ</t>
    </rPh>
    <phoneticPr fontId="13"/>
  </si>
  <si>
    <t>(上湯長谷町集会所)</t>
    <rPh sb="1" eb="2">
      <t>ウエ</t>
    </rPh>
    <rPh sb="2" eb="3">
      <t>ユ</t>
    </rPh>
    <rPh sb="3" eb="5">
      <t>ナガタニ</t>
    </rPh>
    <rPh sb="5" eb="6">
      <t>チョウ</t>
    </rPh>
    <rPh sb="6" eb="8">
      <t>シュウカイ</t>
    </rPh>
    <rPh sb="8" eb="9">
      <t>ジョ</t>
    </rPh>
    <phoneticPr fontId="13"/>
  </si>
  <si>
    <t>(鹿島集会所)</t>
    <rPh sb="1" eb="3">
      <t>カシマ</t>
    </rPh>
    <rPh sb="3" eb="5">
      <t>シュウカイ</t>
    </rPh>
    <rPh sb="5" eb="6">
      <t>ジョ</t>
    </rPh>
    <phoneticPr fontId="13"/>
  </si>
  <si>
    <t>(高倉集会所)</t>
    <rPh sb="1" eb="3">
      <t>タカクラ</t>
    </rPh>
    <rPh sb="3" eb="5">
      <t>シュウカイ</t>
    </rPh>
    <rPh sb="5" eb="6">
      <t>ジョ</t>
    </rPh>
    <phoneticPr fontId="13"/>
  </si>
  <si>
    <t>(希望ケ丘集会所)</t>
    <rPh sb="1" eb="3">
      <t>キボウ</t>
    </rPh>
    <rPh sb="4" eb="5">
      <t>オカ</t>
    </rPh>
    <rPh sb="5" eb="7">
      <t>シュウカイ</t>
    </rPh>
    <rPh sb="7" eb="8">
      <t>ジョ</t>
    </rPh>
    <phoneticPr fontId="13"/>
  </si>
  <si>
    <t>(若葉台集会所)</t>
    <rPh sb="1" eb="4">
      <t>ワカバダイ</t>
    </rPh>
    <rPh sb="4" eb="6">
      <t>シュウカイ</t>
    </rPh>
    <rPh sb="6" eb="7">
      <t>ジョ</t>
    </rPh>
    <phoneticPr fontId="13"/>
  </si>
  <si>
    <t>内郷地区計</t>
    <rPh sb="0" eb="2">
      <t>ウチゴウ</t>
    </rPh>
    <rPh sb="2" eb="4">
      <t>チク</t>
    </rPh>
    <rPh sb="4" eb="5">
      <t>ケイ</t>
    </rPh>
    <phoneticPr fontId="13"/>
  </si>
  <si>
    <t>内郷
第１投票区</t>
    <rPh sb="0" eb="2">
      <t>ウチゴウ</t>
    </rPh>
    <rPh sb="3" eb="4">
      <t>ダイ</t>
    </rPh>
    <rPh sb="5" eb="6">
      <t>トウ</t>
    </rPh>
    <rPh sb="6" eb="7">
      <t>ヒョウ</t>
    </rPh>
    <rPh sb="7" eb="8">
      <t>ク</t>
    </rPh>
    <phoneticPr fontId="13"/>
  </si>
  <si>
    <t>(白水のぞみ保育園みんなの家)</t>
    <rPh sb="1" eb="3">
      <t>シラミズ</t>
    </rPh>
    <rPh sb="6" eb="9">
      <t>ホイクエン</t>
    </rPh>
    <rPh sb="13" eb="14">
      <t>イエ</t>
    </rPh>
    <phoneticPr fontId="13"/>
  </si>
  <si>
    <t>(内町立町団地集合所)</t>
    <rPh sb="1" eb="3">
      <t>ウチマチ</t>
    </rPh>
    <rPh sb="3" eb="5">
      <t>タテマチ</t>
    </rPh>
    <rPh sb="5" eb="7">
      <t>ダンチ</t>
    </rPh>
    <rPh sb="7" eb="9">
      <t>シュウゴウ</t>
    </rPh>
    <rPh sb="9" eb="10">
      <t>ショ</t>
    </rPh>
    <phoneticPr fontId="13"/>
  </si>
  <si>
    <t>(内郷支所)</t>
    <rPh sb="1" eb="3">
      <t>ウチゴウ</t>
    </rPh>
    <rPh sb="3" eb="5">
      <t>シショ</t>
    </rPh>
    <phoneticPr fontId="13"/>
  </si>
  <si>
    <t>(御厩小)</t>
    <rPh sb="1" eb="2">
      <t>オ</t>
    </rPh>
    <rPh sb="2" eb="3">
      <t>ウマヤ</t>
    </rPh>
    <rPh sb="3" eb="4">
      <t>ショウ</t>
    </rPh>
    <phoneticPr fontId="13"/>
  </si>
  <si>
    <t>(小島町公民館)</t>
    <rPh sb="1" eb="3">
      <t>オジマ</t>
    </rPh>
    <rPh sb="3" eb="4">
      <t>マチ</t>
    </rPh>
    <rPh sb="4" eb="7">
      <t>コウミンカン</t>
    </rPh>
    <phoneticPr fontId="13"/>
  </si>
  <si>
    <t>(さかえ幼稚園西園舎)</t>
    <rPh sb="4" eb="7">
      <t>ヨウチエン</t>
    </rPh>
    <rPh sb="7" eb="8">
      <t>ニシ</t>
    </rPh>
    <rPh sb="8" eb="10">
      <t>エンシャ</t>
    </rPh>
    <phoneticPr fontId="13"/>
  </si>
  <si>
    <t>(高坂団地集会所)</t>
    <rPh sb="1" eb="3">
      <t>タカサカ</t>
    </rPh>
    <rPh sb="3" eb="5">
      <t>ダンチ</t>
    </rPh>
    <rPh sb="5" eb="8">
      <t>シュウカイジョ</t>
    </rPh>
    <phoneticPr fontId="13"/>
  </si>
  <si>
    <t>(内郷一中)</t>
    <rPh sb="1" eb="2">
      <t>ウチ</t>
    </rPh>
    <rPh sb="2" eb="3">
      <t>ゴウ</t>
    </rPh>
    <rPh sb="3" eb="4">
      <t>イッ</t>
    </rPh>
    <rPh sb="4" eb="5">
      <t>チュウ</t>
    </rPh>
    <phoneticPr fontId="13"/>
  </si>
  <si>
    <t>(内郷二中)</t>
    <rPh sb="1" eb="3">
      <t>ウチゴウ</t>
    </rPh>
    <rPh sb="3" eb="4">
      <t>ニ</t>
    </rPh>
    <rPh sb="4" eb="5">
      <t>チュウ</t>
    </rPh>
    <phoneticPr fontId="13"/>
  </si>
  <si>
    <t>(宮小)</t>
    <rPh sb="1" eb="2">
      <t>ミヤ</t>
    </rPh>
    <rPh sb="2" eb="3">
      <t>ショウ</t>
    </rPh>
    <phoneticPr fontId="13"/>
  </si>
  <si>
    <t>（高野町多目的集会所）</t>
    <rPh sb="1" eb="3">
      <t>タカノ</t>
    </rPh>
    <rPh sb="3" eb="4">
      <t>マチ</t>
    </rPh>
    <rPh sb="4" eb="6">
      <t>オオメ</t>
    </rPh>
    <rPh sb="6" eb="7">
      <t>マト</t>
    </rPh>
    <rPh sb="7" eb="9">
      <t>シュウカイ</t>
    </rPh>
    <rPh sb="9" eb="10">
      <t>ジョ</t>
    </rPh>
    <phoneticPr fontId="13"/>
  </si>
  <si>
    <t>四倉地区計</t>
    <rPh sb="0" eb="2">
      <t>ヨツクラ</t>
    </rPh>
    <rPh sb="2" eb="4">
      <t>チク</t>
    </rPh>
    <rPh sb="4" eb="5">
      <t>ケイ</t>
    </rPh>
    <phoneticPr fontId="13"/>
  </si>
  <si>
    <t>四倉
第１投票区</t>
    <rPh sb="0" eb="2">
      <t>ヨツクラ</t>
    </rPh>
    <rPh sb="3" eb="4">
      <t>ダイ</t>
    </rPh>
    <rPh sb="5" eb="6">
      <t>トウ</t>
    </rPh>
    <rPh sb="6" eb="7">
      <t>ヒョウ</t>
    </rPh>
    <rPh sb="7" eb="8">
      <t>ク</t>
    </rPh>
    <phoneticPr fontId="13"/>
  </si>
  <si>
    <t>(四倉小)</t>
    <rPh sb="1" eb="3">
      <t>ヨツクラ</t>
    </rPh>
    <rPh sb="3" eb="4">
      <t>ショウ</t>
    </rPh>
    <phoneticPr fontId="13"/>
  </si>
  <si>
    <t>(梅ケ丘集会所)</t>
    <rPh sb="1" eb="4">
      <t>ウメガオカ</t>
    </rPh>
    <rPh sb="4" eb="6">
      <t>シュウカイ</t>
    </rPh>
    <rPh sb="6" eb="7">
      <t>ジョ</t>
    </rPh>
    <phoneticPr fontId="13"/>
  </si>
  <si>
    <t>(大浦小)</t>
    <rPh sb="1" eb="3">
      <t>オオウラ</t>
    </rPh>
    <rPh sb="3" eb="4">
      <t>ショウ</t>
    </rPh>
    <phoneticPr fontId="13"/>
  </si>
  <si>
    <t>(四倉中)</t>
    <rPh sb="1" eb="2">
      <t>ヨン</t>
    </rPh>
    <rPh sb="2" eb="3">
      <t>クラ</t>
    </rPh>
    <rPh sb="3" eb="4">
      <t>ナカ</t>
    </rPh>
    <phoneticPr fontId="13"/>
  </si>
  <si>
    <t>(大野公民館)</t>
    <rPh sb="1" eb="3">
      <t>オオノ</t>
    </rPh>
    <rPh sb="3" eb="6">
      <t>コウミンカン</t>
    </rPh>
    <phoneticPr fontId="13"/>
  </si>
  <si>
    <t>(旧大野二小)</t>
    <rPh sb="1" eb="2">
      <t>キュウ</t>
    </rPh>
    <rPh sb="2" eb="4">
      <t>オオノ</t>
    </rPh>
    <rPh sb="4" eb="5">
      <t>ニ</t>
    </rPh>
    <rPh sb="5" eb="6">
      <t>ショウ</t>
    </rPh>
    <phoneticPr fontId="13"/>
  </si>
  <si>
    <t>遠野地区計</t>
    <rPh sb="0" eb="2">
      <t>トオノ</t>
    </rPh>
    <rPh sb="2" eb="4">
      <t>チク</t>
    </rPh>
    <rPh sb="4" eb="5">
      <t>ケイ</t>
    </rPh>
    <phoneticPr fontId="13"/>
  </si>
  <si>
    <t>遠野
第１投票区</t>
    <rPh sb="0" eb="2">
      <t>トオノ</t>
    </rPh>
    <rPh sb="3" eb="4">
      <t>ダイ</t>
    </rPh>
    <rPh sb="5" eb="6">
      <t>トウ</t>
    </rPh>
    <rPh sb="6" eb="7">
      <t>ヒョウ</t>
    </rPh>
    <rPh sb="7" eb="8">
      <t>ク</t>
    </rPh>
    <phoneticPr fontId="13"/>
  </si>
  <si>
    <t>（上遠野公民館）</t>
    <rPh sb="1" eb="2">
      <t>ウエ</t>
    </rPh>
    <rPh sb="2" eb="4">
      <t>トオノ</t>
    </rPh>
    <rPh sb="4" eb="7">
      <t>コウミンカン</t>
    </rPh>
    <phoneticPr fontId="13"/>
  </si>
  <si>
    <t>（深山田公民館）</t>
    <rPh sb="1" eb="2">
      <t>フカ</t>
    </rPh>
    <rPh sb="2" eb="4">
      <t>ヤマダ</t>
    </rPh>
    <rPh sb="4" eb="7">
      <t>コウミンカン</t>
    </rPh>
    <phoneticPr fontId="13"/>
  </si>
  <si>
    <t>(上滝公民館)</t>
    <rPh sb="1" eb="2">
      <t>ウエ</t>
    </rPh>
    <rPh sb="2" eb="3">
      <t>タキ</t>
    </rPh>
    <rPh sb="3" eb="6">
      <t>コウミンカン</t>
    </rPh>
    <phoneticPr fontId="13"/>
  </si>
  <si>
    <t>(下滝集会所)</t>
    <rPh sb="1" eb="2">
      <t>シタ</t>
    </rPh>
    <rPh sb="2" eb="3">
      <t>タキ</t>
    </rPh>
    <rPh sb="3" eb="5">
      <t>シュウカイ</t>
    </rPh>
    <rPh sb="5" eb="6">
      <t>ジョ</t>
    </rPh>
    <phoneticPr fontId="13"/>
  </si>
  <si>
    <t>(入上集会所)</t>
    <rPh sb="1" eb="2">
      <t>イ</t>
    </rPh>
    <rPh sb="2" eb="3">
      <t>ウエ</t>
    </rPh>
    <rPh sb="3" eb="5">
      <t>シュウカイ</t>
    </rPh>
    <rPh sb="5" eb="6">
      <t>ジョ</t>
    </rPh>
    <phoneticPr fontId="13"/>
  </si>
  <si>
    <t>(入遠野公民館)</t>
    <rPh sb="1" eb="2">
      <t>イ</t>
    </rPh>
    <rPh sb="2" eb="4">
      <t>トオノ</t>
    </rPh>
    <rPh sb="4" eb="7">
      <t>コウミンカン</t>
    </rPh>
    <phoneticPr fontId="13"/>
  </si>
  <si>
    <t>(下根本構造改善センター)</t>
    <rPh sb="1" eb="2">
      <t>シモ</t>
    </rPh>
    <rPh sb="2" eb="4">
      <t>ネモト</t>
    </rPh>
    <rPh sb="4" eb="6">
      <t>コウゾウ</t>
    </rPh>
    <rPh sb="6" eb="8">
      <t>カイゼン</t>
    </rPh>
    <phoneticPr fontId="13"/>
  </si>
  <si>
    <t>(大平生活改善センター)</t>
    <rPh sb="1" eb="3">
      <t>オオヒラ</t>
    </rPh>
    <rPh sb="3" eb="5">
      <t>セイカツ</t>
    </rPh>
    <rPh sb="5" eb="7">
      <t>カイゼン</t>
    </rPh>
    <phoneticPr fontId="13"/>
  </si>
  <si>
    <t>小川地区計</t>
    <rPh sb="0" eb="2">
      <t>オガワ</t>
    </rPh>
    <rPh sb="2" eb="4">
      <t>チク</t>
    </rPh>
    <rPh sb="4" eb="5">
      <t>ケイ</t>
    </rPh>
    <phoneticPr fontId="13"/>
  </si>
  <si>
    <t>小川
第１投票区</t>
    <rPh sb="0" eb="2">
      <t>オガワ</t>
    </rPh>
    <rPh sb="3" eb="4">
      <t>ダイ</t>
    </rPh>
    <rPh sb="5" eb="6">
      <t>トウ</t>
    </rPh>
    <rPh sb="6" eb="7">
      <t>ヒョウ</t>
    </rPh>
    <rPh sb="7" eb="8">
      <t>ク</t>
    </rPh>
    <phoneticPr fontId="13"/>
  </si>
  <si>
    <t>(小川小)</t>
    <rPh sb="1" eb="3">
      <t>オガワ</t>
    </rPh>
    <rPh sb="3" eb="4">
      <t>ショウ</t>
    </rPh>
    <phoneticPr fontId="13"/>
  </si>
  <si>
    <t>(小川地域活性化センター)</t>
    <rPh sb="1" eb="5">
      <t>オガワチイキ</t>
    </rPh>
    <rPh sb="5" eb="8">
      <t>カッセイカ</t>
    </rPh>
    <phoneticPr fontId="13"/>
  </si>
  <si>
    <t>好間地区計</t>
    <rPh sb="0" eb="2">
      <t>ヨシマ</t>
    </rPh>
    <rPh sb="2" eb="4">
      <t>チク</t>
    </rPh>
    <rPh sb="4" eb="5">
      <t>ケイ</t>
    </rPh>
    <phoneticPr fontId="13"/>
  </si>
  <si>
    <t>好間
第１投票区</t>
    <rPh sb="0" eb="2">
      <t>ヨシマ</t>
    </rPh>
    <rPh sb="3" eb="4">
      <t>ダイ</t>
    </rPh>
    <rPh sb="5" eb="6">
      <t>トウ</t>
    </rPh>
    <rPh sb="6" eb="7">
      <t>ヒョウ</t>
    </rPh>
    <rPh sb="7" eb="8">
      <t>ク</t>
    </rPh>
    <phoneticPr fontId="13"/>
  </si>
  <si>
    <t>(好間一小)</t>
    <rPh sb="1" eb="3">
      <t>ヨシマ</t>
    </rPh>
    <rPh sb="3" eb="4">
      <t>イチ</t>
    </rPh>
    <rPh sb="4" eb="5">
      <t>ショウ</t>
    </rPh>
    <phoneticPr fontId="13"/>
  </si>
  <si>
    <t>(好間二小)</t>
    <rPh sb="1" eb="3">
      <t>ヨシマ</t>
    </rPh>
    <rPh sb="3" eb="4">
      <t>ニ</t>
    </rPh>
    <rPh sb="4" eb="5">
      <t>ショウ</t>
    </rPh>
    <phoneticPr fontId="13"/>
  </si>
  <si>
    <t>(旧好間三小)</t>
    <rPh sb="1" eb="2">
      <t>キュウ</t>
    </rPh>
    <rPh sb="2" eb="4">
      <t>ヨシマ</t>
    </rPh>
    <rPh sb="4" eb="5">
      <t>サン</t>
    </rPh>
    <rPh sb="5" eb="6">
      <t>ショウ</t>
    </rPh>
    <phoneticPr fontId="13"/>
  </si>
  <si>
    <t>(好間四小)</t>
    <rPh sb="1" eb="3">
      <t>ヨシマ</t>
    </rPh>
    <rPh sb="3" eb="4">
      <t>ヨン</t>
    </rPh>
    <rPh sb="4" eb="5">
      <t>ショウ</t>
    </rPh>
    <phoneticPr fontId="13"/>
  </si>
  <si>
    <t>(共同職業訓練センター)</t>
    <rPh sb="1" eb="3">
      <t>キョウドウ</t>
    </rPh>
    <rPh sb="3" eb="5">
      <t>ショクギョウ</t>
    </rPh>
    <rPh sb="5" eb="7">
      <t>クンレン</t>
    </rPh>
    <phoneticPr fontId="13"/>
  </si>
  <si>
    <t>(上野原公民館)</t>
    <rPh sb="1" eb="2">
      <t>ウエ</t>
    </rPh>
    <rPh sb="2" eb="4">
      <t>ノハラ</t>
    </rPh>
    <rPh sb="4" eb="7">
      <t>コウミンカン</t>
    </rPh>
    <phoneticPr fontId="13"/>
  </si>
  <si>
    <t>三和地区計</t>
    <rPh sb="0" eb="2">
      <t>ミワ</t>
    </rPh>
    <rPh sb="2" eb="4">
      <t>チク</t>
    </rPh>
    <rPh sb="4" eb="5">
      <t>ケイ</t>
    </rPh>
    <phoneticPr fontId="13"/>
  </si>
  <si>
    <t>三和
第１投票区</t>
    <rPh sb="0" eb="2">
      <t>ミワ</t>
    </rPh>
    <rPh sb="3" eb="4">
      <t>ダイ</t>
    </rPh>
    <rPh sb="5" eb="6">
      <t>トウ</t>
    </rPh>
    <rPh sb="6" eb="7">
      <t>ヒョウ</t>
    </rPh>
    <rPh sb="7" eb="8">
      <t>ク</t>
    </rPh>
    <phoneticPr fontId="13"/>
  </si>
  <si>
    <t>(三和ふれあい館)</t>
    <rPh sb="1" eb="3">
      <t>ミワ</t>
    </rPh>
    <rPh sb="7" eb="8">
      <t>カン</t>
    </rPh>
    <phoneticPr fontId="13"/>
  </si>
  <si>
    <t>(中三坂公民館)</t>
    <rPh sb="1" eb="2">
      <t>ナカ</t>
    </rPh>
    <rPh sb="2" eb="3">
      <t>サン</t>
    </rPh>
    <rPh sb="3" eb="4">
      <t>サカ</t>
    </rPh>
    <rPh sb="4" eb="7">
      <t>コウミンカン</t>
    </rPh>
    <phoneticPr fontId="13"/>
  </si>
  <si>
    <t>(差塩農業後継者センター)</t>
    <rPh sb="1" eb="2">
      <t>サ</t>
    </rPh>
    <rPh sb="2" eb="3">
      <t>シオ</t>
    </rPh>
    <rPh sb="3" eb="5">
      <t>ノウギョウ</t>
    </rPh>
    <rPh sb="5" eb="8">
      <t>コウケイシャ</t>
    </rPh>
    <phoneticPr fontId="13"/>
  </si>
  <si>
    <t>(ながとイノベーションセンター)</t>
    <phoneticPr fontId="13"/>
  </si>
  <si>
    <t>(下永井公民館)</t>
    <rPh sb="1" eb="2">
      <t>シタ</t>
    </rPh>
    <rPh sb="2" eb="4">
      <t>ナガイ</t>
    </rPh>
    <rPh sb="4" eb="6">
      <t>コウミン</t>
    </rPh>
    <rPh sb="6" eb="7">
      <t>カン</t>
    </rPh>
    <phoneticPr fontId="13"/>
  </si>
  <si>
    <t>田人地区計</t>
    <rPh sb="0" eb="2">
      <t>タビト</t>
    </rPh>
    <rPh sb="2" eb="4">
      <t>チク</t>
    </rPh>
    <rPh sb="4" eb="5">
      <t>ケイ</t>
    </rPh>
    <phoneticPr fontId="13"/>
  </si>
  <si>
    <t>田人
第１投票区</t>
    <rPh sb="0" eb="2">
      <t>タビト</t>
    </rPh>
    <rPh sb="3" eb="4">
      <t>ダイ</t>
    </rPh>
    <rPh sb="5" eb="6">
      <t>トウ</t>
    </rPh>
    <rPh sb="6" eb="7">
      <t>ヒョウ</t>
    </rPh>
    <rPh sb="7" eb="8">
      <t>ク</t>
    </rPh>
    <phoneticPr fontId="13"/>
  </si>
  <si>
    <t>(入旅人集会所)</t>
    <rPh sb="1" eb="2">
      <t>イ</t>
    </rPh>
    <rPh sb="2" eb="4">
      <t>タビビト</t>
    </rPh>
    <rPh sb="4" eb="6">
      <t>シュウカイ</t>
    </rPh>
    <rPh sb="6" eb="7">
      <t>ジョ</t>
    </rPh>
    <phoneticPr fontId="13"/>
  </si>
  <si>
    <t>(田人ふれあい館)</t>
    <rPh sb="1" eb="3">
      <t>タビト</t>
    </rPh>
    <rPh sb="7" eb="8">
      <t>カン</t>
    </rPh>
    <phoneticPr fontId="13"/>
  </si>
  <si>
    <t>(貝泊集会施設)</t>
    <rPh sb="1" eb="2">
      <t>カイ</t>
    </rPh>
    <rPh sb="2" eb="3">
      <t>トマ</t>
    </rPh>
    <rPh sb="3" eb="7">
      <t>シュウカイシセツ</t>
    </rPh>
    <phoneticPr fontId="13"/>
  </si>
  <si>
    <t>(石住集会所)</t>
    <rPh sb="1" eb="2">
      <t>イシ</t>
    </rPh>
    <rPh sb="2" eb="3">
      <t>スミ</t>
    </rPh>
    <rPh sb="3" eb="6">
      <t>シュウカイジョ</t>
    </rPh>
    <phoneticPr fontId="13"/>
  </si>
  <si>
    <t>川前
第１投票区</t>
    <rPh sb="0" eb="2">
      <t>カワマエ</t>
    </rPh>
    <rPh sb="3" eb="4">
      <t>ダイ</t>
    </rPh>
    <rPh sb="5" eb="6">
      <t>トウ</t>
    </rPh>
    <rPh sb="6" eb="7">
      <t>ヒョウ</t>
    </rPh>
    <rPh sb="7" eb="8">
      <t>ク</t>
    </rPh>
    <phoneticPr fontId="13"/>
  </si>
  <si>
    <t>(旧川前小中)</t>
    <rPh sb="1" eb="2">
      <t>キュウ</t>
    </rPh>
    <rPh sb="2" eb="4">
      <t>カワマエ</t>
    </rPh>
    <rPh sb="4" eb="5">
      <t>ショウ</t>
    </rPh>
    <rPh sb="5" eb="6">
      <t>チュウ</t>
    </rPh>
    <phoneticPr fontId="13"/>
  </si>
  <si>
    <t>(川前支所)</t>
    <rPh sb="1" eb="3">
      <t>カワマエ</t>
    </rPh>
    <rPh sb="3" eb="5">
      <t>シショ</t>
    </rPh>
    <phoneticPr fontId="13"/>
  </si>
  <si>
    <t>(小白井集会所)</t>
    <rPh sb="1" eb="2">
      <t>コ</t>
    </rPh>
    <rPh sb="2" eb="4">
      <t>シライ</t>
    </rPh>
    <rPh sb="4" eb="6">
      <t>シュウカイ</t>
    </rPh>
    <rPh sb="6" eb="7">
      <t>ジョ</t>
    </rPh>
    <phoneticPr fontId="13"/>
  </si>
  <si>
    <t>(志田名集会所)</t>
    <rPh sb="1" eb="2">
      <t>シ</t>
    </rPh>
    <rPh sb="2" eb="3">
      <t>タ</t>
    </rPh>
    <rPh sb="3" eb="4">
      <t>ナ</t>
    </rPh>
    <rPh sb="4" eb="6">
      <t>シュウカイ</t>
    </rPh>
    <rPh sb="6" eb="7">
      <t>ジョ</t>
    </rPh>
    <phoneticPr fontId="13"/>
  </si>
  <si>
    <t>久之浜・大久地区計</t>
    <rPh sb="0" eb="3">
      <t>ヒサノハマ</t>
    </rPh>
    <rPh sb="4" eb="5">
      <t>オオ</t>
    </rPh>
    <rPh sb="5" eb="6">
      <t>ヒサ</t>
    </rPh>
    <rPh sb="6" eb="8">
      <t>チク</t>
    </rPh>
    <rPh sb="8" eb="9">
      <t>ケイ</t>
    </rPh>
    <phoneticPr fontId="13"/>
  </si>
  <si>
    <t>久之浜・大久第一投票所</t>
    <rPh sb="0" eb="3">
      <t>ヒサノハマ</t>
    </rPh>
    <rPh sb="4" eb="5">
      <t>オオ</t>
    </rPh>
    <rPh sb="5" eb="6">
      <t>ヒサ</t>
    </rPh>
    <rPh sb="6" eb="8">
      <t>ダイイチ</t>
    </rPh>
    <rPh sb="8" eb="10">
      <t>トウヒョウ</t>
    </rPh>
    <rPh sb="10" eb="11">
      <t>ショ</t>
    </rPh>
    <phoneticPr fontId="13"/>
  </si>
  <si>
    <t>(久之浜・大久ふれあい館講堂)</t>
    <rPh sb="1" eb="2">
      <t>ヒサ</t>
    </rPh>
    <rPh sb="2" eb="3">
      <t>ノ</t>
    </rPh>
    <rPh sb="3" eb="4">
      <t>ハマ</t>
    </rPh>
    <rPh sb="5" eb="6">
      <t>オオ</t>
    </rPh>
    <rPh sb="6" eb="7">
      <t>ヒサ</t>
    </rPh>
    <rPh sb="11" eb="12">
      <t>カン</t>
    </rPh>
    <rPh sb="12" eb="14">
      <t>コウドウ</t>
    </rPh>
    <phoneticPr fontId="13"/>
  </si>
  <si>
    <t>(田之網集会所)</t>
    <rPh sb="1" eb="2">
      <t>タ</t>
    </rPh>
    <rPh sb="2" eb="3">
      <t>ノ</t>
    </rPh>
    <rPh sb="3" eb="4">
      <t>アミ</t>
    </rPh>
    <rPh sb="4" eb="6">
      <t>シュウカイ</t>
    </rPh>
    <rPh sb="6" eb="7">
      <t>ジョ</t>
    </rPh>
    <phoneticPr fontId="13"/>
  </si>
  <si>
    <t>(末続集会所)</t>
    <rPh sb="1" eb="2">
      <t>スエ</t>
    </rPh>
    <rPh sb="2" eb="3">
      <t>ツヅ</t>
    </rPh>
    <rPh sb="3" eb="5">
      <t>シュウカイ</t>
    </rPh>
    <rPh sb="5" eb="6">
      <t>ジョ</t>
    </rPh>
    <phoneticPr fontId="13"/>
  </si>
  <si>
    <t>(大久公民館)</t>
    <rPh sb="1" eb="2">
      <t>オオ</t>
    </rPh>
    <rPh sb="2" eb="3">
      <t>ヒサ</t>
    </rPh>
    <rPh sb="3" eb="6">
      <t>コウミンカン</t>
    </rPh>
    <phoneticPr fontId="13"/>
  </si>
  <si>
    <t>(筒木原集会所)</t>
    <rPh sb="1" eb="3">
      <t>ツツキ</t>
    </rPh>
    <rPh sb="3" eb="4">
      <t>ハラ</t>
    </rPh>
    <rPh sb="4" eb="6">
      <t>シュウカイ</t>
    </rPh>
    <rPh sb="6" eb="7">
      <t>ジョ</t>
    </rPh>
    <phoneticPr fontId="13"/>
  </si>
  <si>
    <t>(小久集会所)</t>
    <rPh sb="1" eb="2">
      <t>コ</t>
    </rPh>
    <rPh sb="2" eb="3">
      <t>ヒサ</t>
    </rPh>
    <rPh sb="3" eb="5">
      <t>シュウカイ</t>
    </rPh>
    <rPh sb="5" eb="6">
      <t>ジョ</t>
    </rPh>
    <phoneticPr fontId="13"/>
  </si>
  <si>
    <t>在外選挙人登録者</t>
    <rPh sb="0" eb="2">
      <t>ザイガイ</t>
    </rPh>
    <rPh sb="2" eb="4">
      <t>センキョ</t>
    </rPh>
    <rPh sb="4" eb="5">
      <t>ニン</t>
    </rPh>
    <rPh sb="5" eb="8">
      <t>トウロクシャ</t>
    </rPh>
    <phoneticPr fontId="13"/>
  </si>
  <si>
    <t>19　財政</t>
    <rPh sb="3" eb="5">
      <t>ザイセイ</t>
    </rPh>
    <phoneticPr fontId="53"/>
  </si>
  <si>
    <t>223⑴</t>
    <phoneticPr fontId="53"/>
  </si>
  <si>
    <t>歳入歳出決算の推移　(1)歳入</t>
    <phoneticPr fontId="53"/>
  </si>
  <si>
    <t>223⑵</t>
    <phoneticPr fontId="53"/>
  </si>
  <si>
    <t>歳入歳出決算の推移　(2)歳出</t>
    <phoneticPr fontId="53"/>
  </si>
  <si>
    <t>224</t>
  </si>
  <si>
    <t>一般会計歳入予算及び決算</t>
  </si>
  <si>
    <t>225</t>
  </si>
  <si>
    <t>一般会計歳出予算及び決算</t>
  </si>
  <si>
    <t>226</t>
  </si>
  <si>
    <t>特別会計歳入歳出予算及び決算</t>
  </si>
  <si>
    <t>227</t>
  </si>
  <si>
    <t>企業会計歳入歳出予算及び決算</t>
  </si>
  <si>
    <t>228⑴</t>
    <phoneticPr fontId="53"/>
  </si>
  <si>
    <t>競輪　(1)入場人員及び売上金</t>
    <phoneticPr fontId="53"/>
  </si>
  <si>
    <t>228⑵</t>
    <phoneticPr fontId="53"/>
  </si>
  <si>
    <t>競輪　(2)収益金の使途状況</t>
    <phoneticPr fontId="53"/>
  </si>
  <si>
    <t>229</t>
  </si>
  <si>
    <t>市有財産の状況</t>
  </si>
  <si>
    <t>230⑴</t>
    <phoneticPr fontId="53"/>
  </si>
  <si>
    <t>財産区の状況　(1)財産区所有財産</t>
    <phoneticPr fontId="53"/>
  </si>
  <si>
    <t>230⑵</t>
    <phoneticPr fontId="53"/>
  </si>
  <si>
    <t>財産区の状況　(2)財産区事業</t>
    <phoneticPr fontId="53"/>
  </si>
  <si>
    <t>223　歳入歳出決算の推移</t>
    <rPh sb="4" eb="6">
      <t>サイニュウ</t>
    </rPh>
    <rPh sb="6" eb="8">
      <t>サイシュツ</t>
    </rPh>
    <rPh sb="8" eb="10">
      <t>ケッサン</t>
    </rPh>
    <rPh sb="11" eb="13">
      <t>スイイ</t>
    </rPh>
    <phoneticPr fontId="13"/>
  </si>
  <si>
    <t>　(1)　歳入</t>
    <rPh sb="5" eb="6">
      <t>トシ</t>
    </rPh>
    <rPh sb="6" eb="7">
      <t>イ</t>
    </rPh>
    <phoneticPr fontId="13"/>
  </si>
  <si>
    <t>(単位　千円)</t>
    <rPh sb="1" eb="3">
      <t>タンイ</t>
    </rPh>
    <rPh sb="4" eb="6">
      <t>センエン</t>
    </rPh>
    <phoneticPr fontId="13"/>
  </si>
  <si>
    <t>一般会計</t>
    <rPh sb="0" eb="1">
      <t>１</t>
    </rPh>
    <rPh sb="1" eb="2">
      <t>バン</t>
    </rPh>
    <rPh sb="2" eb="3">
      <t>カイ</t>
    </rPh>
    <rPh sb="3" eb="4">
      <t>ケイ</t>
    </rPh>
    <phoneticPr fontId="13"/>
  </si>
  <si>
    <t>特別会計</t>
    <rPh sb="0" eb="1">
      <t>トク</t>
    </rPh>
    <rPh sb="1" eb="2">
      <t>ベツ</t>
    </rPh>
    <rPh sb="2" eb="3">
      <t>カイ</t>
    </rPh>
    <rPh sb="3" eb="4">
      <t>ケイ</t>
    </rPh>
    <phoneticPr fontId="13"/>
  </si>
  <si>
    <t>企業会計</t>
    <rPh sb="0" eb="1">
      <t>クワダ</t>
    </rPh>
    <rPh sb="1" eb="2">
      <t>ギョウ</t>
    </rPh>
    <rPh sb="2" eb="3">
      <t>カイ</t>
    </rPh>
    <rPh sb="3" eb="4">
      <t>ケイ</t>
    </rPh>
    <phoneticPr fontId="13"/>
  </si>
  <si>
    <t>(注)　特別会計は常磐湯本財産区を除く（平成28年度まで）</t>
    <phoneticPr fontId="53"/>
  </si>
  <si>
    <t>資料　財政課</t>
    <rPh sb="0" eb="2">
      <t>シリョウ</t>
    </rPh>
    <rPh sb="3" eb="5">
      <t>ザイセイ</t>
    </rPh>
    <rPh sb="5" eb="6">
      <t>カ</t>
    </rPh>
    <phoneticPr fontId="3"/>
  </si>
  <si>
    <t>資料　財政課</t>
    <rPh sb="0" eb="2">
      <t>シリョウ</t>
    </rPh>
    <rPh sb="3" eb="5">
      <t>ザイセイ</t>
    </rPh>
    <rPh sb="5" eb="6">
      <t>カ</t>
    </rPh>
    <phoneticPr fontId="13"/>
  </si>
  <si>
    <t>　(2)　歳出</t>
    <rPh sb="5" eb="6">
      <t>トシ</t>
    </rPh>
    <rPh sb="6" eb="7">
      <t>デ</t>
    </rPh>
    <phoneticPr fontId="13"/>
  </si>
  <si>
    <t>(注)　特別会計は常磐湯本財産区を除く（平成28年度まで）</t>
    <rPh sb="4" eb="6">
      <t>トクベツ</t>
    </rPh>
    <phoneticPr fontId="3"/>
  </si>
  <si>
    <t>224　一般会計歳入予算及び決算</t>
    <rPh sb="4" eb="6">
      <t>イッパン</t>
    </rPh>
    <rPh sb="6" eb="8">
      <t>カイケイ</t>
    </rPh>
    <rPh sb="8" eb="10">
      <t>サイニュウ</t>
    </rPh>
    <rPh sb="10" eb="12">
      <t>ヨサン</t>
    </rPh>
    <rPh sb="12" eb="13">
      <t>オヨ</t>
    </rPh>
    <rPh sb="14" eb="16">
      <t>ケッサン</t>
    </rPh>
    <phoneticPr fontId="13"/>
  </si>
  <si>
    <t>（単位　千円)</t>
    <rPh sb="1" eb="3">
      <t>タンイ</t>
    </rPh>
    <rPh sb="4" eb="6">
      <t>センエン</t>
    </rPh>
    <phoneticPr fontId="13"/>
  </si>
  <si>
    <t>科目</t>
    <rPh sb="0" eb="1">
      <t>カ</t>
    </rPh>
    <rPh sb="1" eb="2">
      <t>メ</t>
    </rPh>
    <phoneticPr fontId="3"/>
  </si>
  <si>
    <t>科目</t>
    <rPh sb="0" eb="1">
      <t>カ</t>
    </rPh>
    <rPh sb="1" eb="2">
      <t>メ</t>
    </rPh>
    <phoneticPr fontId="13"/>
  </si>
  <si>
    <t>令和７年度
当初予算額</t>
    <rPh sb="0" eb="1">
      <t>レイ</t>
    </rPh>
    <rPh sb="1" eb="2">
      <t>ワ</t>
    </rPh>
    <rPh sb="3" eb="5">
      <t>ネンド</t>
    </rPh>
    <phoneticPr fontId="3"/>
  </si>
  <si>
    <t>令和７年度
当初予算額</t>
    <rPh sb="0" eb="1">
      <t>レイ</t>
    </rPh>
    <rPh sb="1" eb="2">
      <t>ワ</t>
    </rPh>
    <rPh sb="3" eb="5">
      <t>ネンド</t>
    </rPh>
    <phoneticPr fontId="13"/>
  </si>
  <si>
    <t>予算現額</t>
    <rPh sb="0" eb="2">
      <t>ヨサン</t>
    </rPh>
    <rPh sb="2" eb="3">
      <t>ゲン</t>
    </rPh>
    <rPh sb="3" eb="4">
      <t>ガク</t>
    </rPh>
    <phoneticPr fontId="3"/>
  </si>
  <si>
    <t>予算現額</t>
    <rPh sb="0" eb="2">
      <t>ヨサン</t>
    </rPh>
    <rPh sb="2" eb="3">
      <t>ゲン</t>
    </rPh>
    <rPh sb="3" eb="4">
      <t>ガク</t>
    </rPh>
    <phoneticPr fontId="13"/>
  </si>
  <si>
    <t>決算額</t>
    <rPh sb="0" eb="1">
      <t>ケツ</t>
    </rPh>
    <rPh sb="1" eb="2">
      <t>サン</t>
    </rPh>
    <rPh sb="2" eb="3">
      <t>ガク</t>
    </rPh>
    <phoneticPr fontId="3"/>
  </si>
  <si>
    <t>決算額</t>
    <rPh sb="0" eb="1">
      <t>ケツ</t>
    </rPh>
    <rPh sb="1" eb="2">
      <t>サン</t>
    </rPh>
    <rPh sb="2" eb="3">
      <t>ガク</t>
    </rPh>
    <phoneticPr fontId="13"/>
  </si>
  <si>
    <t>歳入総額</t>
    <rPh sb="0" eb="2">
      <t>サイニュウ</t>
    </rPh>
    <rPh sb="2" eb="4">
      <t>ソウガク</t>
    </rPh>
    <phoneticPr fontId="3"/>
  </si>
  <si>
    <t>歳入総額</t>
    <rPh sb="0" eb="2">
      <t>サイニュウ</t>
    </rPh>
    <rPh sb="2" eb="4">
      <t>ソウガク</t>
    </rPh>
    <phoneticPr fontId="13"/>
  </si>
  <si>
    <t>市税</t>
    <rPh sb="0" eb="1">
      <t>シ</t>
    </rPh>
    <rPh sb="1" eb="2">
      <t>ゼイ</t>
    </rPh>
    <phoneticPr fontId="13"/>
  </si>
  <si>
    <t>市民税</t>
    <rPh sb="0" eb="3">
      <t>シミンゼイ</t>
    </rPh>
    <phoneticPr fontId="13"/>
  </si>
  <si>
    <t>固定資産税</t>
    <rPh sb="0" eb="2">
      <t>コテイ</t>
    </rPh>
    <rPh sb="2" eb="5">
      <t>シサンゼイ</t>
    </rPh>
    <phoneticPr fontId="13"/>
  </si>
  <si>
    <t>軽自動車税</t>
    <rPh sb="0" eb="1">
      <t>ケイ</t>
    </rPh>
    <rPh sb="1" eb="3">
      <t>ジドウ</t>
    </rPh>
    <rPh sb="3" eb="4">
      <t>シャ</t>
    </rPh>
    <rPh sb="4" eb="5">
      <t>ゼイ</t>
    </rPh>
    <phoneticPr fontId="13"/>
  </si>
  <si>
    <t>市たばこ税</t>
    <rPh sb="0" eb="1">
      <t>シ</t>
    </rPh>
    <rPh sb="4" eb="5">
      <t>ゼイ</t>
    </rPh>
    <phoneticPr fontId="13"/>
  </si>
  <si>
    <t>鉱産税</t>
    <rPh sb="0" eb="2">
      <t>コウサン</t>
    </rPh>
    <rPh sb="2" eb="3">
      <t>ゼイ</t>
    </rPh>
    <phoneticPr fontId="13"/>
  </si>
  <si>
    <t>特別土地保有税</t>
    <rPh sb="0" eb="2">
      <t>トクベツ</t>
    </rPh>
    <rPh sb="2" eb="4">
      <t>トチ</t>
    </rPh>
    <rPh sb="4" eb="6">
      <t>ホユウ</t>
    </rPh>
    <rPh sb="6" eb="7">
      <t>ゼイ</t>
    </rPh>
    <phoneticPr fontId="13"/>
  </si>
  <si>
    <t>入湯税</t>
    <rPh sb="0" eb="2">
      <t>ニュウトウ</t>
    </rPh>
    <rPh sb="2" eb="3">
      <t>ゼイ</t>
    </rPh>
    <phoneticPr fontId="13"/>
  </si>
  <si>
    <t>都市計画税</t>
    <rPh sb="0" eb="2">
      <t>トシ</t>
    </rPh>
    <rPh sb="2" eb="4">
      <t>ケイカク</t>
    </rPh>
    <rPh sb="4" eb="5">
      <t>ゼイ</t>
    </rPh>
    <phoneticPr fontId="13"/>
  </si>
  <si>
    <t>事業所税</t>
    <rPh sb="0" eb="2">
      <t>ジギョウ</t>
    </rPh>
    <rPh sb="2" eb="3">
      <t>ショ</t>
    </rPh>
    <rPh sb="3" eb="4">
      <t>ゼイ</t>
    </rPh>
    <phoneticPr fontId="13"/>
  </si>
  <si>
    <t>地方譲与税</t>
    <rPh sb="0" eb="2">
      <t>チホウ</t>
    </rPh>
    <rPh sb="2" eb="4">
      <t>ジョウヨ</t>
    </rPh>
    <rPh sb="4" eb="5">
      <t>ゼイ</t>
    </rPh>
    <phoneticPr fontId="13"/>
  </si>
  <si>
    <t>地方揮発油譲与税</t>
    <rPh sb="0" eb="2">
      <t>チホウ</t>
    </rPh>
    <rPh sb="2" eb="5">
      <t>キハツユ</t>
    </rPh>
    <rPh sb="5" eb="7">
      <t>ジョウヨ</t>
    </rPh>
    <rPh sb="7" eb="8">
      <t>ゼイ</t>
    </rPh>
    <phoneticPr fontId="13"/>
  </si>
  <si>
    <t>自動車重量譲与税</t>
    <rPh sb="0" eb="2">
      <t>ジドウ</t>
    </rPh>
    <rPh sb="2" eb="3">
      <t>シャ</t>
    </rPh>
    <rPh sb="3" eb="5">
      <t>ジュウリョウ</t>
    </rPh>
    <rPh sb="5" eb="7">
      <t>ジョウヨ</t>
    </rPh>
    <rPh sb="7" eb="8">
      <t>ゼイ</t>
    </rPh>
    <phoneticPr fontId="13"/>
  </si>
  <si>
    <t>特別とん譲与税</t>
    <rPh sb="0" eb="2">
      <t>トクベツ</t>
    </rPh>
    <rPh sb="4" eb="6">
      <t>ジョウヨ</t>
    </rPh>
    <rPh sb="6" eb="7">
      <t>ゼイ</t>
    </rPh>
    <phoneticPr fontId="13"/>
  </si>
  <si>
    <t>森林環境贈与税</t>
    <rPh sb="0" eb="4">
      <t>シンリンカンキョウ</t>
    </rPh>
    <rPh sb="4" eb="7">
      <t>ゾウヨゼイ</t>
    </rPh>
    <phoneticPr fontId="13"/>
  </si>
  <si>
    <t>地方道路譲与税</t>
    <rPh sb="2" eb="4">
      <t>ドウロ</t>
    </rPh>
    <rPh sb="4" eb="7">
      <t>ジョウヨゼイ</t>
    </rPh>
    <phoneticPr fontId="13"/>
  </si>
  <si>
    <t>利子割交付金</t>
    <rPh sb="0" eb="2">
      <t>リシ</t>
    </rPh>
    <rPh sb="2" eb="3">
      <t>ワ</t>
    </rPh>
    <rPh sb="3" eb="6">
      <t>コウフキン</t>
    </rPh>
    <phoneticPr fontId="13"/>
  </si>
  <si>
    <t>利子割交付金</t>
    <rPh sb="0" eb="2">
      <t>リシ</t>
    </rPh>
    <rPh sb="2" eb="3">
      <t>ワ</t>
    </rPh>
    <rPh sb="3" eb="5">
      <t>コウフ</t>
    </rPh>
    <rPh sb="5" eb="6">
      <t>キン</t>
    </rPh>
    <phoneticPr fontId="13"/>
  </si>
  <si>
    <t>配当割交付金</t>
    <rPh sb="0" eb="2">
      <t>ハイトウ</t>
    </rPh>
    <rPh sb="2" eb="3">
      <t>ワリ</t>
    </rPh>
    <rPh sb="3" eb="6">
      <t>コウフキン</t>
    </rPh>
    <phoneticPr fontId="13"/>
  </si>
  <si>
    <t>配当割交付金</t>
    <rPh sb="0" eb="2">
      <t>ハイトウ</t>
    </rPh>
    <rPh sb="2" eb="3">
      <t>ワリ</t>
    </rPh>
    <rPh sb="3" eb="5">
      <t>コウフ</t>
    </rPh>
    <rPh sb="5" eb="6">
      <t>キン</t>
    </rPh>
    <phoneticPr fontId="13"/>
  </si>
  <si>
    <t>株式等譲渡所得割交付金</t>
    <rPh sb="0" eb="2">
      <t>カブシキ</t>
    </rPh>
    <rPh sb="2" eb="3">
      <t>トウ</t>
    </rPh>
    <rPh sb="3" eb="5">
      <t>ジョウト</t>
    </rPh>
    <rPh sb="5" eb="7">
      <t>ショトク</t>
    </rPh>
    <rPh sb="7" eb="8">
      <t>ワ</t>
    </rPh>
    <rPh sb="8" eb="11">
      <t>コウフキン</t>
    </rPh>
    <phoneticPr fontId="13"/>
  </si>
  <si>
    <t>株式等譲渡所得割交付金</t>
    <rPh sb="0" eb="1">
      <t>カブ</t>
    </rPh>
    <rPh sb="1" eb="2">
      <t>シキ</t>
    </rPh>
    <rPh sb="2" eb="3">
      <t>トウ</t>
    </rPh>
    <rPh sb="3" eb="5">
      <t>ジョウト</t>
    </rPh>
    <rPh sb="5" eb="7">
      <t>ショトク</t>
    </rPh>
    <rPh sb="7" eb="8">
      <t>ワリ</t>
    </rPh>
    <rPh sb="8" eb="11">
      <t>コウフキン</t>
    </rPh>
    <phoneticPr fontId="13"/>
  </si>
  <si>
    <t>法人事業税交付金</t>
    <rPh sb="0" eb="2">
      <t>ホウジン</t>
    </rPh>
    <rPh sb="2" eb="5">
      <t>ジギョウゼイ</t>
    </rPh>
    <rPh sb="5" eb="8">
      <t>コウフキン</t>
    </rPh>
    <phoneticPr fontId="13"/>
  </si>
  <si>
    <t>法人事業性交付金</t>
    <rPh sb="0" eb="2">
      <t>ホウジン</t>
    </rPh>
    <rPh sb="2" eb="5">
      <t>ジギョウセイ</t>
    </rPh>
    <rPh sb="5" eb="8">
      <t>コウフキン</t>
    </rPh>
    <phoneticPr fontId="13"/>
  </si>
  <si>
    <t>地方消費税交付金</t>
    <rPh sb="0" eb="2">
      <t>チホウ</t>
    </rPh>
    <rPh sb="2" eb="4">
      <t>ショウヒ</t>
    </rPh>
    <rPh sb="4" eb="5">
      <t>ゼイ</t>
    </rPh>
    <rPh sb="5" eb="8">
      <t>コウフキン</t>
    </rPh>
    <phoneticPr fontId="13"/>
  </si>
  <si>
    <t>地方消費税交付金</t>
    <rPh sb="0" eb="2">
      <t>チホウ</t>
    </rPh>
    <rPh sb="2" eb="5">
      <t>ショウヒゼイ</t>
    </rPh>
    <rPh sb="5" eb="8">
      <t>コウフキン</t>
    </rPh>
    <phoneticPr fontId="13"/>
  </si>
  <si>
    <t>ゴルフ場利用税交付金</t>
    <rPh sb="3" eb="4">
      <t>バ</t>
    </rPh>
    <rPh sb="4" eb="6">
      <t>リヨウ</t>
    </rPh>
    <rPh sb="6" eb="7">
      <t>ゼイ</t>
    </rPh>
    <rPh sb="7" eb="10">
      <t>コウフキン</t>
    </rPh>
    <phoneticPr fontId="13"/>
  </si>
  <si>
    <t>ゴルフ場利用税交付金</t>
    <rPh sb="3" eb="4">
      <t>ジョウ</t>
    </rPh>
    <rPh sb="4" eb="6">
      <t>リヨウ</t>
    </rPh>
    <rPh sb="6" eb="7">
      <t>ゼイ</t>
    </rPh>
    <rPh sb="7" eb="10">
      <t>コウフキン</t>
    </rPh>
    <phoneticPr fontId="13"/>
  </si>
  <si>
    <t>環境性能割交付金</t>
    <phoneticPr fontId="13"/>
  </si>
  <si>
    <t>地方特例交付金</t>
    <rPh sb="0" eb="2">
      <t>チホウ</t>
    </rPh>
    <rPh sb="2" eb="4">
      <t>トクレイ</t>
    </rPh>
    <rPh sb="4" eb="7">
      <t>コウフキン</t>
    </rPh>
    <phoneticPr fontId="13"/>
  </si>
  <si>
    <t>地方特例交付金</t>
    <phoneticPr fontId="13"/>
  </si>
  <si>
    <t>新型コロナウイルス感染症対策地方税減収補填特別交付金</t>
    <phoneticPr fontId="13"/>
  </si>
  <si>
    <t>地方交付税</t>
    <rPh sb="0" eb="2">
      <t>チホウ</t>
    </rPh>
    <rPh sb="2" eb="4">
      <t>コウフ</t>
    </rPh>
    <rPh sb="4" eb="5">
      <t>ゼイ</t>
    </rPh>
    <phoneticPr fontId="13"/>
  </si>
  <si>
    <t>交通安全対策特別交付金</t>
    <phoneticPr fontId="13"/>
  </si>
  <si>
    <t>分担金及び負担金</t>
    <phoneticPr fontId="13"/>
  </si>
  <si>
    <t>分担金</t>
    <phoneticPr fontId="13"/>
  </si>
  <si>
    <t>負担金</t>
    <phoneticPr fontId="13"/>
  </si>
  <si>
    <t>使用料及び手数料</t>
    <phoneticPr fontId="13"/>
  </si>
  <si>
    <t>使用料</t>
    <phoneticPr fontId="13"/>
  </si>
  <si>
    <t>手数料</t>
    <phoneticPr fontId="13"/>
  </si>
  <si>
    <t>国庫支出金</t>
    <phoneticPr fontId="3"/>
  </si>
  <si>
    <t>国庫支出金</t>
    <phoneticPr fontId="13"/>
  </si>
  <si>
    <t>国庫負担金</t>
    <phoneticPr fontId="13"/>
  </si>
  <si>
    <t>国庫補助金</t>
    <phoneticPr fontId="13"/>
  </si>
  <si>
    <t>国庫委託金</t>
    <phoneticPr fontId="13"/>
  </si>
  <si>
    <t>県支出金</t>
    <phoneticPr fontId="13"/>
  </si>
  <si>
    <t>県負担金</t>
    <phoneticPr fontId="13"/>
  </si>
  <si>
    <t>県補助金</t>
    <phoneticPr fontId="13"/>
  </si>
  <si>
    <t>県委託金</t>
    <phoneticPr fontId="13"/>
  </si>
  <si>
    <t>財産収入</t>
    <phoneticPr fontId="13"/>
  </si>
  <si>
    <t>財産運用収入</t>
    <phoneticPr fontId="13"/>
  </si>
  <si>
    <t>財産売払収入</t>
    <phoneticPr fontId="13"/>
  </si>
  <si>
    <t>寄附金</t>
    <phoneticPr fontId="13"/>
  </si>
  <si>
    <t>繰入金</t>
    <phoneticPr fontId="13"/>
  </si>
  <si>
    <t>特別会計繰入金</t>
    <rPh sb="0" eb="4">
      <t>トクベツカイケイ</t>
    </rPh>
    <rPh sb="4" eb="6">
      <t>クリイレ</t>
    </rPh>
    <rPh sb="6" eb="7">
      <t>キン</t>
    </rPh>
    <phoneticPr fontId="13"/>
  </si>
  <si>
    <t>基金繰入金</t>
    <rPh sb="0" eb="2">
      <t>キキン</t>
    </rPh>
    <rPh sb="2" eb="4">
      <t>クリイレ</t>
    </rPh>
    <rPh sb="4" eb="5">
      <t>キン</t>
    </rPh>
    <phoneticPr fontId="13"/>
  </si>
  <si>
    <t>財産区繰入金</t>
    <rPh sb="0" eb="3">
      <t>ザイサンク</t>
    </rPh>
    <rPh sb="3" eb="6">
      <t>クリイレキン</t>
    </rPh>
    <phoneticPr fontId="13"/>
  </si>
  <si>
    <t>繰越金</t>
    <phoneticPr fontId="13"/>
  </si>
  <si>
    <t>繰越金</t>
    <rPh sb="0" eb="2">
      <t>クリコシ</t>
    </rPh>
    <rPh sb="2" eb="3">
      <t>キン</t>
    </rPh>
    <phoneticPr fontId="3"/>
  </si>
  <si>
    <t>繰越金</t>
    <rPh sb="0" eb="2">
      <t>クリコシ</t>
    </rPh>
    <rPh sb="2" eb="3">
      <t>キン</t>
    </rPh>
    <phoneticPr fontId="13"/>
  </si>
  <si>
    <t>諸収入</t>
    <phoneticPr fontId="13"/>
  </si>
  <si>
    <t>延滞金、加算金及び過料</t>
    <rPh sb="0" eb="3">
      <t>エンタイキン</t>
    </rPh>
    <rPh sb="4" eb="6">
      <t>カサン</t>
    </rPh>
    <rPh sb="6" eb="7">
      <t>キン</t>
    </rPh>
    <rPh sb="7" eb="8">
      <t>オヨ</t>
    </rPh>
    <rPh sb="9" eb="11">
      <t>カリョウ</t>
    </rPh>
    <phoneticPr fontId="13"/>
  </si>
  <si>
    <t>市預金利子</t>
    <rPh sb="0" eb="5">
      <t>シヨキンリシ</t>
    </rPh>
    <phoneticPr fontId="13"/>
  </si>
  <si>
    <t>貸付金元利収入</t>
    <rPh sb="0" eb="3">
      <t>カシツケキン</t>
    </rPh>
    <rPh sb="3" eb="4">
      <t>モト</t>
    </rPh>
    <rPh sb="4" eb="5">
      <t>リ</t>
    </rPh>
    <rPh sb="5" eb="7">
      <t>シュウニュウ</t>
    </rPh>
    <phoneticPr fontId="13"/>
  </si>
  <si>
    <t>受託事業収入</t>
    <rPh sb="0" eb="4">
      <t>ジュタクジギョウ</t>
    </rPh>
    <rPh sb="4" eb="6">
      <t>シュウニュウ</t>
    </rPh>
    <phoneticPr fontId="13"/>
  </si>
  <si>
    <t>収益事業収入</t>
    <rPh sb="0" eb="4">
      <t>シュウエキジギョウ</t>
    </rPh>
    <rPh sb="4" eb="6">
      <t>シュウニュウ</t>
    </rPh>
    <phoneticPr fontId="13"/>
  </si>
  <si>
    <t>雑入</t>
    <rPh sb="0" eb="2">
      <t>ザツニュウ</t>
    </rPh>
    <phoneticPr fontId="13"/>
  </si>
  <si>
    <t>市債</t>
    <phoneticPr fontId="13"/>
  </si>
  <si>
    <t>市債</t>
    <rPh sb="0" eb="2">
      <t>シサイ</t>
    </rPh>
    <phoneticPr fontId="3"/>
  </si>
  <si>
    <t>市債</t>
    <rPh sb="0" eb="2">
      <t>シサイ</t>
    </rPh>
    <phoneticPr fontId="13"/>
  </si>
  <si>
    <t>（注）各項目毎に四捨五入のため、内訳と総計が一致しない場合がある。</t>
    <rPh sb="1" eb="2">
      <t>チュウ</t>
    </rPh>
    <rPh sb="3" eb="6">
      <t>カクコウモク</t>
    </rPh>
    <rPh sb="6" eb="7">
      <t>ゴト</t>
    </rPh>
    <rPh sb="8" eb="12">
      <t>シシャゴニュウ</t>
    </rPh>
    <rPh sb="16" eb="18">
      <t>ウチワケ</t>
    </rPh>
    <rPh sb="19" eb="21">
      <t>ソウケイ</t>
    </rPh>
    <rPh sb="22" eb="24">
      <t>イッチ</t>
    </rPh>
    <rPh sb="27" eb="29">
      <t>バアイ</t>
    </rPh>
    <phoneticPr fontId="13"/>
  </si>
  <si>
    <t>225　一般会計歳出予算及び決算</t>
    <phoneticPr fontId="53"/>
  </si>
  <si>
    <t>（単位　千円）</t>
    <rPh sb="1" eb="3">
      <t>タンイ</t>
    </rPh>
    <rPh sb="4" eb="6">
      <t>センエン</t>
    </rPh>
    <phoneticPr fontId="3"/>
  </si>
  <si>
    <t>科目</t>
  </si>
  <si>
    <t>歳出総額</t>
    <phoneticPr fontId="53"/>
  </si>
  <si>
    <t>議会費</t>
  </si>
  <si>
    <t>議会費</t>
    <phoneticPr fontId="3"/>
  </si>
  <si>
    <t>総務費</t>
  </si>
  <si>
    <t>総務管理費</t>
  </si>
  <si>
    <t>徴税費</t>
    <rPh sb="0" eb="1">
      <t>チョウ</t>
    </rPh>
    <phoneticPr fontId="3"/>
  </si>
  <si>
    <t>戸籍住民基本台帳費</t>
  </si>
  <si>
    <t>選挙費</t>
  </si>
  <si>
    <t>統計調査費</t>
  </si>
  <si>
    <t>監査委員費</t>
  </si>
  <si>
    <t>民生費</t>
  </si>
  <si>
    <t>社会福祉費</t>
  </si>
  <si>
    <t>児童福祉費</t>
  </si>
  <si>
    <t>生活保護費</t>
  </si>
  <si>
    <t>災害救助費</t>
  </si>
  <si>
    <t>衛生費</t>
  </si>
  <si>
    <t>保健衛生費</t>
  </si>
  <si>
    <t>清掃費</t>
  </si>
  <si>
    <t>上水道費</t>
  </si>
  <si>
    <t>労働費</t>
  </si>
  <si>
    <t>労働諸費</t>
  </si>
  <si>
    <t>農林水産業費</t>
  </si>
  <si>
    <t>農業費</t>
  </si>
  <si>
    <t>林業費</t>
  </si>
  <si>
    <t>水産業費</t>
    <rPh sb="2" eb="3">
      <t>ギョウ</t>
    </rPh>
    <phoneticPr fontId="3"/>
  </si>
  <si>
    <t>商工費</t>
  </si>
  <si>
    <t>土木費</t>
  </si>
  <si>
    <t>土木管理費</t>
  </si>
  <si>
    <t>道路橋りょう費</t>
    <phoneticPr fontId="3"/>
  </si>
  <si>
    <t>河川費</t>
  </si>
  <si>
    <t>港湾費</t>
  </si>
  <si>
    <t>都市計画費</t>
  </si>
  <si>
    <t>住宅費</t>
  </si>
  <si>
    <t>消防費</t>
  </si>
  <si>
    <t>教育費</t>
  </si>
  <si>
    <t>教育総務費</t>
  </si>
  <si>
    <t>小学校費</t>
  </si>
  <si>
    <t>中学校費</t>
  </si>
  <si>
    <t>幼稚園費</t>
  </si>
  <si>
    <t>社会教育費</t>
  </si>
  <si>
    <t>保健体育費</t>
  </si>
  <si>
    <t>災害復旧費</t>
  </si>
  <si>
    <t>厚生労働施設災害復旧費</t>
    <phoneticPr fontId="3"/>
  </si>
  <si>
    <t>農林水産業施設災害復旧費</t>
  </si>
  <si>
    <t>公共土木施設災害復旧費</t>
  </si>
  <si>
    <t>文教施設災害復旧費</t>
  </si>
  <si>
    <t>その他公共施設・公用施設災害復旧費</t>
    <rPh sb="10" eb="12">
      <t>シセツ</t>
    </rPh>
    <phoneticPr fontId="3"/>
  </si>
  <si>
    <t>公債費</t>
  </si>
  <si>
    <t>諸支出金</t>
  </si>
  <si>
    <t>普通財産取得費</t>
  </si>
  <si>
    <t>予備費</t>
  </si>
  <si>
    <t>（注）各項目毎に四捨五入のため、内訳と総計が一致しない場合がある。</t>
    <phoneticPr fontId="3"/>
  </si>
  <si>
    <t>226　特別会計歳入歳出予算及び決算</t>
    <rPh sb="4" eb="6">
      <t>トクベツ</t>
    </rPh>
    <rPh sb="6" eb="8">
      <t>カイケイ</t>
    </rPh>
    <rPh sb="8" eb="10">
      <t>サイニュウ</t>
    </rPh>
    <rPh sb="10" eb="12">
      <t>サイシュツ</t>
    </rPh>
    <rPh sb="12" eb="14">
      <t>ヨサン</t>
    </rPh>
    <rPh sb="14" eb="15">
      <t>オヨ</t>
    </rPh>
    <rPh sb="16" eb="18">
      <t>ケッサン</t>
    </rPh>
    <phoneticPr fontId="3"/>
  </si>
  <si>
    <t xml:space="preserve"> （単位　千円)</t>
    <rPh sb="2" eb="4">
      <t>タンイ</t>
    </rPh>
    <rPh sb="5" eb="7">
      <t>センエン</t>
    </rPh>
    <phoneticPr fontId="3"/>
  </si>
  <si>
    <t>国民健康保険事業(事業勘定)</t>
    <rPh sb="0" eb="2">
      <t>コクミン</t>
    </rPh>
    <rPh sb="2" eb="4">
      <t>ケンコウ</t>
    </rPh>
    <rPh sb="4" eb="6">
      <t>ホケン</t>
    </rPh>
    <rPh sb="6" eb="8">
      <t>ジギョウ</t>
    </rPh>
    <rPh sb="9" eb="11">
      <t>ジギョウ</t>
    </rPh>
    <rPh sb="11" eb="13">
      <t>カンジョウ</t>
    </rPh>
    <phoneticPr fontId="3"/>
  </si>
  <si>
    <t>歳入総額</t>
    <rPh sb="0" eb="1">
      <t>トシ</t>
    </rPh>
    <rPh sb="1" eb="2">
      <t>イ</t>
    </rPh>
    <rPh sb="2" eb="3">
      <t>フサ</t>
    </rPh>
    <rPh sb="3" eb="4">
      <t>ガク</t>
    </rPh>
    <phoneticPr fontId="3"/>
  </si>
  <si>
    <t>国民健康保険税</t>
    <rPh sb="0" eb="2">
      <t>コクミン</t>
    </rPh>
    <rPh sb="2" eb="4">
      <t>ケンコウ</t>
    </rPh>
    <rPh sb="4" eb="6">
      <t>ホケン</t>
    </rPh>
    <rPh sb="6" eb="7">
      <t>ゼイ</t>
    </rPh>
    <phoneticPr fontId="3"/>
  </si>
  <si>
    <t>使用料及び手数料</t>
    <rPh sb="0" eb="2">
      <t>シヨウ</t>
    </rPh>
    <rPh sb="2" eb="3">
      <t>リョウ</t>
    </rPh>
    <rPh sb="3" eb="4">
      <t>オヨ</t>
    </rPh>
    <rPh sb="5" eb="8">
      <t>テスウリョウ</t>
    </rPh>
    <phoneticPr fontId="3"/>
  </si>
  <si>
    <t>国庫支出金</t>
    <rPh sb="0" eb="1">
      <t>コク</t>
    </rPh>
    <rPh sb="1" eb="2">
      <t>コ</t>
    </rPh>
    <rPh sb="2" eb="4">
      <t>シシュツ</t>
    </rPh>
    <rPh sb="4" eb="5">
      <t>キン</t>
    </rPh>
    <phoneticPr fontId="3"/>
  </si>
  <si>
    <t>県支出金</t>
  </si>
  <si>
    <t>財産収入</t>
    <rPh sb="0" eb="2">
      <t>ザイサン</t>
    </rPh>
    <rPh sb="2" eb="4">
      <t>シュウニュウ</t>
    </rPh>
    <phoneticPr fontId="3"/>
  </si>
  <si>
    <t>繰入金</t>
    <rPh sb="0" eb="2">
      <t>クリイレ</t>
    </rPh>
    <rPh sb="2" eb="3">
      <t>キン</t>
    </rPh>
    <phoneticPr fontId="3"/>
  </si>
  <si>
    <t>諸収入</t>
    <rPh sb="0" eb="1">
      <t>ショ</t>
    </rPh>
    <rPh sb="1" eb="3">
      <t>シュウニュウ</t>
    </rPh>
    <phoneticPr fontId="3"/>
  </si>
  <si>
    <t>歳出総額</t>
    <rPh sb="0" eb="2">
      <t>サイシュツ</t>
    </rPh>
    <rPh sb="2" eb="4">
      <t>ソウガク</t>
    </rPh>
    <phoneticPr fontId="3"/>
  </si>
  <si>
    <t>総務費</t>
    <rPh sb="0" eb="2">
      <t>ソウム</t>
    </rPh>
    <rPh sb="2" eb="3">
      <t>ヒ</t>
    </rPh>
    <phoneticPr fontId="3"/>
  </si>
  <si>
    <t>保険給付費</t>
    <rPh sb="0" eb="2">
      <t>ホケン</t>
    </rPh>
    <rPh sb="2" eb="4">
      <t>キュウフ</t>
    </rPh>
    <rPh sb="4" eb="5">
      <t>ヒ</t>
    </rPh>
    <phoneticPr fontId="3"/>
  </si>
  <si>
    <t>国民健康保険事業費納付金</t>
    <rPh sb="0" eb="2">
      <t>コクミン</t>
    </rPh>
    <rPh sb="2" eb="4">
      <t>ケンコウ</t>
    </rPh>
    <rPh sb="4" eb="6">
      <t>ホケン</t>
    </rPh>
    <rPh sb="6" eb="9">
      <t>ジギョウヒ</t>
    </rPh>
    <rPh sb="9" eb="12">
      <t>ノウフキン</t>
    </rPh>
    <phoneticPr fontId="13"/>
  </si>
  <si>
    <t>保健事業費</t>
    <rPh sb="0" eb="2">
      <t>ホケン</t>
    </rPh>
    <rPh sb="2" eb="5">
      <t>ジギョウヒ</t>
    </rPh>
    <phoneticPr fontId="3"/>
  </si>
  <si>
    <t>基金積立金</t>
    <rPh sb="0" eb="2">
      <t>キキン</t>
    </rPh>
    <rPh sb="2" eb="4">
      <t>ツミタテ</t>
    </rPh>
    <rPh sb="4" eb="5">
      <t>キン</t>
    </rPh>
    <phoneticPr fontId="3"/>
  </si>
  <si>
    <t>諸支出金</t>
    <rPh sb="0" eb="1">
      <t>ショ</t>
    </rPh>
    <rPh sb="1" eb="4">
      <t>シシュツキン</t>
    </rPh>
    <phoneticPr fontId="3"/>
  </si>
  <si>
    <t>予備費</t>
    <rPh sb="0" eb="3">
      <t>ヨビヒ</t>
    </rPh>
    <phoneticPr fontId="3"/>
  </si>
  <si>
    <t>国民健康保険事業(直診勘定)</t>
    <rPh sb="0" eb="2">
      <t>コクミン</t>
    </rPh>
    <rPh sb="2" eb="4">
      <t>ケンコウ</t>
    </rPh>
    <rPh sb="4" eb="6">
      <t>ホケン</t>
    </rPh>
    <rPh sb="6" eb="8">
      <t>ジギョウ</t>
    </rPh>
    <rPh sb="9" eb="10">
      <t>ナオ</t>
    </rPh>
    <rPh sb="10" eb="11">
      <t>シン</t>
    </rPh>
    <rPh sb="11" eb="13">
      <t>カンジョウ</t>
    </rPh>
    <phoneticPr fontId="3"/>
  </si>
  <si>
    <t>歳入総額</t>
    <rPh sb="0" eb="1">
      <t>サイ</t>
    </rPh>
    <rPh sb="1" eb="2">
      <t>ニュウ</t>
    </rPh>
    <rPh sb="2" eb="4">
      <t>ソウガク</t>
    </rPh>
    <phoneticPr fontId="3"/>
  </si>
  <si>
    <t>診療収入</t>
    <rPh sb="0" eb="2">
      <t>シンリョウ</t>
    </rPh>
    <rPh sb="2" eb="4">
      <t>シュウニュウ</t>
    </rPh>
    <phoneticPr fontId="3"/>
  </si>
  <si>
    <t>使用料及び手数料</t>
    <rPh sb="0" eb="3">
      <t>シヨウリョウ</t>
    </rPh>
    <rPh sb="3" eb="4">
      <t>オヨ</t>
    </rPh>
    <rPh sb="5" eb="8">
      <t>テスウリョウ</t>
    </rPh>
    <phoneticPr fontId="3"/>
  </si>
  <si>
    <t>県支出金</t>
    <rPh sb="0" eb="4">
      <t>ケンシシュツキン</t>
    </rPh>
    <phoneticPr fontId="53"/>
  </si>
  <si>
    <t>医業費</t>
    <rPh sb="0" eb="2">
      <t>イギョウ</t>
    </rPh>
    <rPh sb="2" eb="3">
      <t>ヒ</t>
    </rPh>
    <phoneticPr fontId="3"/>
  </si>
  <si>
    <t>公債費</t>
    <rPh sb="0" eb="3">
      <t>コウサイヒ</t>
    </rPh>
    <phoneticPr fontId="3"/>
  </si>
  <si>
    <t>後期高齢者医療</t>
    <rPh sb="0" eb="2">
      <t>コウキ</t>
    </rPh>
    <rPh sb="2" eb="5">
      <t>コウレイシャ</t>
    </rPh>
    <rPh sb="5" eb="7">
      <t>イリョウ</t>
    </rPh>
    <phoneticPr fontId="3"/>
  </si>
  <si>
    <t>後期高齢者医療保険料</t>
    <rPh sb="0" eb="2">
      <t>コウキ</t>
    </rPh>
    <rPh sb="2" eb="5">
      <t>コウレイシャ</t>
    </rPh>
    <rPh sb="5" eb="7">
      <t>イリョウ</t>
    </rPh>
    <rPh sb="7" eb="10">
      <t>ホケンリョウ</t>
    </rPh>
    <phoneticPr fontId="3"/>
  </si>
  <si>
    <t>後期高齢者医療広域連合納付金</t>
    <rPh sb="0" eb="2">
      <t>コウキ</t>
    </rPh>
    <rPh sb="2" eb="5">
      <t>コウレイシャ</t>
    </rPh>
    <rPh sb="5" eb="7">
      <t>イリョウ</t>
    </rPh>
    <rPh sb="7" eb="9">
      <t>コウイキ</t>
    </rPh>
    <rPh sb="9" eb="11">
      <t>レンゴウ</t>
    </rPh>
    <rPh sb="11" eb="14">
      <t>ノウフキン</t>
    </rPh>
    <phoneticPr fontId="3"/>
  </si>
  <si>
    <t>介護保険</t>
    <rPh sb="0" eb="2">
      <t>カイゴ</t>
    </rPh>
    <rPh sb="2" eb="4">
      <t>ホケン</t>
    </rPh>
    <phoneticPr fontId="3"/>
  </si>
  <si>
    <t>保険料</t>
    <rPh sb="0" eb="3">
      <t>ホケンリョウ</t>
    </rPh>
    <phoneticPr fontId="3"/>
  </si>
  <si>
    <t>支払基金交付金</t>
    <rPh sb="0" eb="2">
      <t>シハライ</t>
    </rPh>
    <rPh sb="2" eb="4">
      <t>キキン</t>
    </rPh>
    <rPh sb="4" eb="7">
      <t>コウフキン</t>
    </rPh>
    <phoneticPr fontId="3"/>
  </si>
  <si>
    <t>県支出金</t>
    <rPh sb="0" eb="1">
      <t>ケン</t>
    </rPh>
    <rPh sb="1" eb="4">
      <t>シシュツキン</t>
    </rPh>
    <phoneticPr fontId="3"/>
  </si>
  <si>
    <t>財政安定化基金拠出金</t>
    <rPh sb="0" eb="2">
      <t>ザイセイ</t>
    </rPh>
    <rPh sb="2" eb="5">
      <t>アンテイカ</t>
    </rPh>
    <rPh sb="5" eb="7">
      <t>キキン</t>
    </rPh>
    <rPh sb="7" eb="10">
      <t>キョシュツキン</t>
    </rPh>
    <phoneticPr fontId="3"/>
  </si>
  <si>
    <t>地域支援事業費</t>
    <rPh sb="0" eb="2">
      <t>チイキ</t>
    </rPh>
    <rPh sb="2" eb="4">
      <t>シエン</t>
    </rPh>
    <rPh sb="4" eb="7">
      <t>ジギョウヒ</t>
    </rPh>
    <phoneticPr fontId="3"/>
  </si>
  <si>
    <t>母子父子寡婦福祉資金貸付金</t>
    <phoneticPr fontId="13"/>
  </si>
  <si>
    <t>母子父子寡婦福祉資金貸付事業費</t>
    <rPh sb="0" eb="2">
      <t>ボシ</t>
    </rPh>
    <rPh sb="2" eb="4">
      <t>フシ</t>
    </rPh>
    <rPh sb="4" eb="6">
      <t>カフ</t>
    </rPh>
    <rPh sb="6" eb="8">
      <t>フクシ</t>
    </rPh>
    <rPh sb="8" eb="10">
      <t>シキン</t>
    </rPh>
    <rPh sb="10" eb="12">
      <t>カシツケ</t>
    </rPh>
    <rPh sb="12" eb="15">
      <t>ジギョウヒ</t>
    </rPh>
    <phoneticPr fontId="3"/>
  </si>
  <si>
    <t>土地区画整理事業</t>
    <rPh sb="0" eb="2">
      <t>トチ</t>
    </rPh>
    <rPh sb="2" eb="4">
      <t>クカク</t>
    </rPh>
    <rPh sb="4" eb="6">
      <t>セイリ</t>
    </rPh>
    <rPh sb="6" eb="8">
      <t>ジギョウ</t>
    </rPh>
    <phoneticPr fontId="3"/>
  </si>
  <si>
    <t>分担金及び負担金</t>
    <rPh sb="0" eb="3">
      <t>ブンタンキン</t>
    </rPh>
    <rPh sb="3" eb="4">
      <t>オヨ</t>
    </rPh>
    <rPh sb="5" eb="8">
      <t>フタンキン</t>
    </rPh>
    <phoneticPr fontId="3"/>
  </si>
  <si>
    <t>国庫支出金</t>
    <rPh sb="0" eb="2">
      <t>コッコ</t>
    </rPh>
    <rPh sb="2" eb="5">
      <t>シシュツキン</t>
    </rPh>
    <phoneticPr fontId="3"/>
  </si>
  <si>
    <t>土地区画整理費</t>
    <rPh sb="0" eb="2">
      <t>トチ</t>
    </rPh>
    <rPh sb="2" eb="4">
      <t>クカク</t>
    </rPh>
    <rPh sb="4" eb="6">
      <t>セイリ</t>
    </rPh>
    <rPh sb="6" eb="7">
      <t>ヒ</t>
    </rPh>
    <phoneticPr fontId="3"/>
  </si>
  <si>
    <t>卸売市場事業</t>
    <rPh sb="0" eb="2">
      <t>オロシウリ</t>
    </rPh>
    <rPh sb="2" eb="4">
      <t>イチバ</t>
    </rPh>
    <rPh sb="4" eb="6">
      <t>ジギョウ</t>
    </rPh>
    <phoneticPr fontId="3"/>
  </si>
  <si>
    <t>繰越金</t>
    <rPh sb="0" eb="3">
      <t>クリコシキン</t>
    </rPh>
    <phoneticPr fontId="3"/>
  </si>
  <si>
    <t>卸売市場費</t>
    <rPh sb="0" eb="2">
      <t>オロシウリ</t>
    </rPh>
    <rPh sb="2" eb="4">
      <t>イチバ</t>
    </rPh>
    <rPh sb="4" eb="5">
      <t>ヒ</t>
    </rPh>
    <phoneticPr fontId="3"/>
  </si>
  <si>
    <t>競輪事業</t>
    <rPh sb="0" eb="2">
      <t>ケイリン</t>
    </rPh>
    <rPh sb="2" eb="4">
      <t>ジギョウ</t>
    </rPh>
    <phoneticPr fontId="3"/>
  </si>
  <si>
    <t>競輪事業収入</t>
    <rPh sb="0" eb="2">
      <t>ケイリン</t>
    </rPh>
    <rPh sb="2" eb="4">
      <t>ジギョウ</t>
    </rPh>
    <rPh sb="4" eb="6">
      <t>シュウニュウ</t>
    </rPh>
    <phoneticPr fontId="3"/>
  </si>
  <si>
    <t>競輪事業費</t>
    <rPh sb="0" eb="2">
      <t>ケイリン</t>
    </rPh>
    <rPh sb="2" eb="5">
      <t>ジギョウヒ</t>
    </rPh>
    <phoneticPr fontId="3"/>
  </si>
  <si>
    <t>繰出金</t>
    <rPh sb="0" eb="1">
      <t>ク</t>
    </rPh>
    <rPh sb="1" eb="2">
      <t>デ</t>
    </rPh>
    <rPh sb="2" eb="3">
      <t>キン</t>
    </rPh>
    <phoneticPr fontId="3"/>
  </si>
  <si>
    <t>温泉給湯事業</t>
    <rPh sb="0" eb="2">
      <t>オンセン</t>
    </rPh>
    <rPh sb="2" eb="4">
      <t>キュウトウ</t>
    </rPh>
    <rPh sb="4" eb="6">
      <t>ジギョウ</t>
    </rPh>
    <phoneticPr fontId="13"/>
  </si>
  <si>
    <t>事業収入</t>
    <rPh sb="0" eb="2">
      <t>ジギョウ</t>
    </rPh>
    <rPh sb="2" eb="4">
      <t>シュウニュウ</t>
    </rPh>
    <phoneticPr fontId="13"/>
  </si>
  <si>
    <t>予備費</t>
    <rPh sb="0" eb="3">
      <t>ヨビヒ</t>
    </rPh>
    <phoneticPr fontId="13"/>
  </si>
  <si>
    <t>川部財産区</t>
    <rPh sb="0" eb="2">
      <t>カワベ</t>
    </rPh>
    <rPh sb="2" eb="4">
      <t>ザイサン</t>
    </rPh>
    <rPh sb="4" eb="5">
      <t>ク</t>
    </rPh>
    <phoneticPr fontId="3"/>
  </si>
  <si>
    <t>管理会費</t>
    <rPh sb="0" eb="2">
      <t>カンリ</t>
    </rPh>
    <rPh sb="2" eb="4">
      <t>カイヒ</t>
    </rPh>
    <phoneticPr fontId="3"/>
  </si>
  <si>
    <t>財産費</t>
    <rPh sb="0" eb="2">
      <t>ザイサン</t>
    </rPh>
    <rPh sb="2" eb="3">
      <t>ヒ</t>
    </rPh>
    <phoneticPr fontId="3"/>
  </si>
  <si>
    <t>常磐湯本財産区</t>
    <rPh sb="0" eb="2">
      <t>ジョウバン</t>
    </rPh>
    <rPh sb="2" eb="4">
      <t>ユモト</t>
    </rPh>
    <rPh sb="4" eb="6">
      <t>ザイサン</t>
    </rPh>
    <rPh sb="6" eb="7">
      <t>ク</t>
    </rPh>
    <phoneticPr fontId="13"/>
  </si>
  <si>
    <t>財産収入</t>
    <rPh sb="0" eb="2">
      <t>ザイサン</t>
    </rPh>
    <rPh sb="2" eb="4">
      <t>シュウニュウ</t>
    </rPh>
    <phoneticPr fontId="13"/>
  </si>
  <si>
    <t>繰入金</t>
    <rPh sb="0" eb="1">
      <t>ク</t>
    </rPh>
    <rPh sb="1" eb="3">
      <t>ニュウキン</t>
    </rPh>
    <phoneticPr fontId="13"/>
  </si>
  <si>
    <t>諸収入</t>
    <rPh sb="0" eb="1">
      <t>ショ</t>
    </rPh>
    <rPh sb="1" eb="3">
      <t>シュウニュウ</t>
    </rPh>
    <phoneticPr fontId="13"/>
  </si>
  <si>
    <t>管理会費</t>
    <rPh sb="0" eb="2">
      <t>カンリ</t>
    </rPh>
    <rPh sb="2" eb="4">
      <t>カイヒ</t>
    </rPh>
    <phoneticPr fontId="13"/>
  </si>
  <si>
    <t>財産費</t>
    <rPh sb="0" eb="2">
      <t>ザイサン</t>
    </rPh>
    <rPh sb="2" eb="3">
      <t>ヒ</t>
    </rPh>
    <phoneticPr fontId="13"/>
  </si>
  <si>
    <t>磐崎財産区</t>
    <rPh sb="0" eb="1">
      <t>イワ</t>
    </rPh>
    <rPh sb="1" eb="2">
      <t>サキ</t>
    </rPh>
    <rPh sb="2" eb="4">
      <t>ザイサン</t>
    </rPh>
    <rPh sb="4" eb="5">
      <t>ク</t>
    </rPh>
    <phoneticPr fontId="3"/>
  </si>
  <si>
    <t>澤渡財産区</t>
    <rPh sb="0" eb="1">
      <t>サワ</t>
    </rPh>
    <rPh sb="1" eb="2">
      <t>ワタリ</t>
    </rPh>
    <rPh sb="2" eb="4">
      <t>ザイサン</t>
    </rPh>
    <rPh sb="4" eb="5">
      <t>ク</t>
    </rPh>
    <phoneticPr fontId="3"/>
  </si>
  <si>
    <t>田人財産区</t>
    <rPh sb="0" eb="1">
      <t>タ</t>
    </rPh>
    <rPh sb="1" eb="2">
      <t>ヒト</t>
    </rPh>
    <rPh sb="2" eb="4">
      <t>ザイサン</t>
    </rPh>
    <rPh sb="4" eb="5">
      <t>ク</t>
    </rPh>
    <phoneticPr fontId="3"/>
  </si>
  <si>
    <t>川前財産区</t>
    <rPh sb="0" eb="1">
      <t>カワ</t>
    </rPh>
    <rPh sb="1" eb="2">
      <t>マエ</t>
    </rPh>
    <rPh sb="2" eb="4">
      <t>ザイサン</t>
    </rPh>
    <rPh sb="4" eb="5">
      <t>ク</t>
    </rPh>
    <phoneticPr fontId="3"/>
  </si>
  <si>
    <t>（注）各項目毎に四捨五入のため、内訳と総計が一致しない場合がある。</t>
  </si>
  <si>
    <t xml:space="preserve"> 資料　財政課</t>
    <phoneticPr fontId="3"/>
  </si>
  <si>
    <t>227　企業会計歳入歳出予算及び決算</t>
    <phoneticPr fontId="3"/>
  </si>
  <si>
    <t>水道事業会計</t>
    <rPh sb="0" eb="2">
      <t>スイドウ</t>
    </rPh>
    <rPh sb="2" eb="4">
      <t>ジギョウ</t>
    </rPh>
    <rPh sb="4" eb="6">
      <t>カイケイ</t>
    </rPh>
    <phoneticPr fontId="3"/>
  </si>
  <si>
    <t>収益的収入</t>
    <rPh sb="0" eb="2">
      <t>シュウエキ</t>
    </rPh>
    <rPh sb="2" eb="3">
      <t>テキ</t>
    </rPh>
    <rPh sb="3" eb="5">
      <t>シュウニュウ</t>
    </rPh>
    <phoneticPr fontId="3"/>
  </si>
  <si>
    <t>資本的収入</t>
    <rPh sb="0" eb="3">
      <t>シホンテキ</t>
    </rPh>
    <rPh sb="3" eb="5">
      <t>シュウニュウ</t>
    </rPh>
    <phoneticPr fontId="3"/>
  </si>
  <si>
    <t>収益的支出</t>
    <rPh sb="0" eb="2">
      <t>シュウエキ</t>
    </rPh>
    <rPh sb="2" eb="3">
      <t>テキ</t>
    </rPh>
    <rPh sb="3" eb="5">
      <t>シシュツ</t>
    </rPh>
    <phoneticPr fontId="3"/>
  </si>
  <si>
    <t>資本的支出</t>
    <rPh sb="0" eb="3">
      <t>シホンテキ</t>
    </rPh>
    <rPh sb="3" eb="5">
      <t>シシュツ</t>
    </rPh>
    <phoneticPr fontId="3"/>
  </si>
  <si>
    <t>工業用水道事業会計</t>
    <phoneticPr fontId="3"/>
  </si>
  <si>
    <t>歳入総額</t>
    <phoneticPr fontId="3"/>
  </si>
  <si>
    <t>歳出総額</t>
    <phoneticPr fontId="3"/>
  </si>
  <si>
    <t>病院事業会計</t>
    <rPh sb="0" eb="4">
      <t>ビョウインジギョウ</t>
    </rPh>
    <rPh sb="4" eb="6">
      <t>カイケイ</t>
    </rPh>
    <phoneticPr fontId="3"/>
  </si>
  <si>
    <t>いわき市医療センター</t>
    <phoneticPr fontId="3"/>
  </si>
  <si>
    <t>歳入総額</t>
  </si>
  <si>
    <t>収益的収入</t>
  </si>
  <si>
    <t>資本的収入</t>
  </si>
  <si>
    <t>歳出総額</t>
  </si>
  <si>
    <t>収益的支出</t>
  </si>
  <si>
    <t>資本的支出</t>
  </si>
  <si>
    <t>下水道事業会計</t>
    <rPh sb="0" eb="3">
      <t>ゲスイドウ</t>
    </rPh>
    <phoneticPr fontId="3"/>
  </si>
  <si>
    <t>歳出総額</t>
    <rPh sb="1" eb="2">
      <t>デ</t>
    </rPh>
    <phoneticPr fontId="3"/>
  </si>
  <si>
    <t>収益的支出</t>
    <rPh sb="3" eb="4">
      <t>シ</t>
    </rPh>
    <rPh sb="4" eb="5">
      <t>デ</t>
    </rPh>
    <phoneticPr fontId="3"/>
  </si>
  <si>
    <t>地域汚水処理事業会計</t>
    <rPh sb="0" eb="2">
      <t>チイキ</t>
    </rPh>
    <rPh sb="2" eb="4">
      <t>オスイ</t>
    </rPh>
    <rPh sb="4" eb="6">
      <t>ショリ</t>
    </rPh>
    <rPh sb="6" eb="8">
      <t>ジギョウ</t>
    </rPh>
    <phoneticPr fontId="3"/>
  </si>
  <si>
    <t>農業集落排水事業会計</t>
    <rPh sb="0" eb="2">
      <t>ノウギョウ</t>
    </rPh>
    <rPh sb="2" eb="4">
      <t>シュウラク</t>
    </rPh>
    <rPh sb="4" eb="6">
      <t>ハイスイ</t>
    </rPh>
    <rPh sb="6" eb="8">
      <t>ジギョウ</t>
    </rPh>
    <phoneticPr fontId="3"/>
  </si>
  <si>
    <t>228　競輪</t>
    <rPh sb="4" eb="5">
      <t>セリ</t>
    </rPh>
    <rPh sb="5" eb="6">
      <t>ワ</t>
    </rPh>
    <phoneticPr fontId="13"/>
  </si>
  <si>
    <t>　(1)　入場人員及び売上金</t>
    <rPh sb="5" eb="7">
      <t>ニュウジョウ</t>
    </rPh>
    <rPh sb="7" eb="9">
      <t>ジンイン</t>
    </rPh>
    <rPh sb="9" eb="10">
      <t>オヨ</t>
    </rPh>
    <rPh sb="11" eb="13">
      <t>ウリアゲ</t>
    </rPh>
    <rPh sb="13" eb="14">
      <t>キン</t>
    </rPh>
    <phoneticPr fontId="13"/>
  </si>
  <si>
    <t>(単位 人、千円)</t>
    <rPh sb="1" eb="3">
      <t>タンイ</t>
    </rPh>
    <rPh sb="4" eb="5">
      <t>ヒト</t>
    </rPh>
    <rPh sb="6" eb="8">
      <t>センエン</t>
    </rPh>
    <phoneticPr fontId="13"/>
  </si>
  <si>
    <t>入場人員</t>
    <rPh sb="0" eb="1">
      <t>イ</t>
    </rPh>
    <rPh sb="1" eb="2">
      <t>ジョウ</t>
    </rPh>
    <rPh sb="2" eb="3">
      <t>ヒト</t>
    </rPh>
    <rPh sb="3" eb="4">
      <t>イン</t>
    </rPh>
    <phoneticPr fontId="13"/>
  </si>
  <si>
    <t>入場券発売額</t>
    <rPh sb="0" eb="3">
      <t>ニュウジョウケン</t>
    </rPh>
    <rPh sb="3" eb="5">
      <t>ハツバイ</t>
    </rPh>
    <rPh sb="5" eb="6">
      <t>ガク</t>
    </rPh>
    <phoneticPr fontId="13"/>
  </si>
  <si>
    <t>投票券売上金額</t>
    <rPh sb="0" eb="2">
      <t>トウヒョウ</t>
    </rPh>
    <rPh sb="2" eb="3">
      <t>ケン</t>
    </rPh>
    <rPh sb="3" eb="5">
      <t>ウリアゲ</t>
    </rPh>
    <rPh sb="5" eb="7">
      <t>キンガク</t>
    </rPh>
    <phoneticPr fontId="13"/>
  </si>
  <si>
    <t>払戻金額</t>
    <rPh sb="0" eb="1">
      <t>バライ</t>
    </rPh>
    <rPh sb="1" eb="2">
      <t>モド</t>
    </rPh>
    <rPh sb="2" eb="3">
      <t>キン</t>
    </rPh>
    <rPh sb="3" eb="4">
      <t>ガク</t>
    </rPh>
    <phoneticPr fontId="13"/>
  </si>
  <si>
    <t>開催日1日当り
平均売上額</t>
    <rPh sb="0" eb="1">
      <t>カイ</t>
    </rPh>
    <rPh sb="1" eb="2">
      <t>モヨオ</t>
    </rPh>
    <rPh sb="2" eb="3">
      <t>ヒ</t>
    </rPh>
    <phoneticPr fontId="13"/>
  </si>
  <si>
    <t>資料　公営競技事務所</t>
    <rPh sb="0" eb="2">
      <t>シリョウ</t>
    </rPh>
    <rPh sb="3" eb="5">
      <t>コウエイ</t>
    </rPh>
    <rPh sb="5" eb="7">
      <t>キョウギ</t>
    </rPh>
    <rPh sb="7" eb="9">
      <t>ジム</t>
    </rPh>
    <rPh sb="9" eb="10">
      <t>ショ</t>
    </rPh>
    <phoneticPr fontId="13"/>
  </si>
  <si>
    <t>　(2)　収益金の使途状況</t>
    <rPh sb="5" eb="8">
      <t>シュウエキキン</t>
    </rPh>
    <rPh sb="9" eb="11">
      <t>シト</t>
    </rPh>
    <rPh sb="11" eb="13">
      <t>ジョウキョウ</t>
    </rPh>
    <phoneticPr fontId="13"/>
  </si>
  <si>
    <t>（単位 千円)</t>
    <rPh sb="1" eb="3">
      <t>タンイ</t>
    </rPh>
    <rPh sb="4" eb="6">
      <t>センエン</t>
    </rPh>
    <phoneticPr fontId="13"/>
  </si>
  <si>
    <t>収益金繰出</t>
    <rPh sb="0" eb="3">
      <t>シュウエキキン</t>
    </rPh>
    <rPh sb="3" eb="5">
      <t>クリダ</t>
    </rPh>
    <phoneticPr fontId="13"/>
  </si>
  <si>
    <t>一般会計分</t>
    <rPh sb="0" eb="1">
      <t>１</t>
    </rPh>
    <rPh sb="1" eb="2">
      <t>バン</t>
    </rPh>
    <rPh sb="2" eb="3">
      <t>カイ</t>
    </rPh>
    <rPh sb="3" eb="4">
      <t>ケイ</t>
    </rPh>
    <rPh sb="4" eb="5">
      <t>ブン</t>
    </rPh>
    <phoneticPr fontId="13"/>
  </si>
  <si>
    <t>民生費</t>
    <rPh sb="0" eb="2">
      <t>ミンセイ</t>
    </rPh>
    <rPh sb="2" eb="3">
      <t>ヒ</t>
    </rPh>
    <phoneticPr fontId="13"/>
  </si>
  <si>
    <t>衛生費</t>
    <rPh sb="0" eb="3">
      <t>エイセイヒ</t>
    </rPh>
    <phoneticPr fontId="13"/>
  </si>
  <si>
    <t>農林水産費</t>
    <rPh sb="0" eb="1">
      <t>ノウ</t>
    </rPh>
    <rPh sb="1" eb="2">
      <t>リン</t>
    </rPh>
    <rPh sb="2" eb="4">
      <t>スイサン</t>
    </rPh>
    <rPh sb="4" eb="5">
      <t>ヒ</t>
    </rPh>
    <phoneticPr fontId="13"/>
  </si>
  <si>
    <t>土木費</t>
    <rPh sb="0" eb="2">
      <t>ドボク</t>
    </rPh>
    <rPh sb="2" eb="3">
      <t>ヒ</t>
    </rPh>
    <phoneticPr fontId="13"/>
  </si>
  <si>
    <t>教育費</t>
    <rPh sb="0" eb="2">
      <t>キョウイク</t>
    </rPh>
    <rPh sb="2" eb="3">
      <t>ヒ</t>
    </rPh>
    <phoneticPr fontId="13"/>
  </si>
  <si>
    <t>災害復旧費</t>
    <rPh sb="0" eb="1">
      <t>ワザワ</t>
    </rPh>
    <rPh sb="1" eb="2">
      <t>ガイ</t>
    </rPh>
    <rPh sb="2" eb="4">
      <t>フッキュウ</t>
    </rPh>
    <rPh sb="4" eb="5">
      <t>ヒ</t>
    </rPh>
    <phoneticPr fontId="13"/>
  </si>
  <si>
    <t>消防費等その他</t>
    <rPh sb="0" eb="2">
      <t>ショウボウ</t>
    </rPh>
    <rPh sb="2" eb="3">
      <t>ヒ</t>
    </rPh>
    <rPh sb="3" eb="4">
      <t>トウ</t>
    </rPh>
    <rPh sb="6" eb="7">
      <t>タ</t>
    </rPh>
    <phoneticPr fontId="13"/>
  </si>
  <si>
    <t>229　市有財産の状況（令和６年度）</t>
    <rPh sb="4" eb="5">
      <t>シ</t>
    </rPh>
    <rPh sb="5" eb="6">
      <t>ユウ</t>
    </rPh>
    <rPh sb="6" eb="8">
      <t>ザイサン</t>
    </rPh>
    <rPh sb="9" eb="11">
      <t>ジョウキョウ</t>
    </rPh>
    <rPh sb="12" eb="14">
      <t>レイワ</t>
    </rPh>
    <rPh sb="15" eb="16">
      <t>ネン</t>
    </rPh>
    <rPh sb="16" eb="17">
      <t>ド</t>
    </rPh>
    <phoneticPr fontId="13"/>
  </si>
  <si>
    <t>（単位　㎡)</t>
    <rPh sb="1" eb="3">
      <t>タンイ</t>
    </rPh>
    <phoneticPr fontId="13"/>
  </si>
  <si>
    <t>土地（地積)</t>
    <rPh sb="0" eb="1">
      <t>ツチ</t>
    </rPh>
    <rPh sb="1" eb="2">
      <t>チ</t>
    </rPh>
    <rPh sb="3" eb="4">
      <t>チ</t>
    </rPh>
    <rPh sb="4" eb="5">
      <t>セキ</t>
    </rPh>
    <phoneticPr fontId="13"/>
  </si>
  <si>
    <t>建物</t>
    <rPh sb="0" eb="1">
      <t>タ</t>
    </rPh>
    <phoneticPr fontId="13"/>
  </si>
  <si>
    <t>木造(延面積)</t>
    <rPh sb="0" eb="1">
      <t>キ</t>
    </rPh>
    <rPh sb="1" eb="2">
      <t>ヅクリ</t>
    </rPh>
    <phoneticPr fontId="13"/>
  </si>
  <si>
    <t>非木造（延面積)</t>
    <rPh sb="0" eb="1">
      <t>ヒ</t>
    </rPh>
    <rPh sb="1" eb="2">
      <t>キ</t>
    </rPh>
    <rPh sb="2" eb="3">
      <t>ヅクリ</t>
    </rPh>
    <rPh sb="4" eb="5">
      <t>ノ</t>
    </rPh>
    <rPh sb="5" eb="6">
      <t>メン</t>
    </rPh>
    <rPh sb="6" eb="7">
      <t>セキ</t>
    </rPh>
    <phoneticPr fontId="13"/>
  </si>
  <si>
    <t>延面積計</t>
    <rPh sb="0" eb="1">
      <t>ノ</t>
    </rPh>
    <rPh sb="1" eb="2">
      <t>メン</t>
    </rPh>
    <rPh sb="2" eb="3">
      <t>セキ</t>
    </rPh>
    <rPh sb="3" eb="4">
      <t>ケイ</t>
    </rPh>
    <phoneticPr fontId="13"/>
  </si>
  <si>
    <t>前年度末現在高</t>
    <rPh sb="0" eb="3">
      <t>ゼンネンド</t>
    </rPh>
    <rPh sb="3" eb="4">
      <t>マツ</t>
    </rPh>
    <phoneticPr fontId="13"/>
  </si>
  <si>
    <t>決算年度中増減高</t>
    <rPh sb="0" eb="2">
      <t>ケッサン</t>
    </rPh>
    <rPh sb="2" eb="4">
      <t>ネンド</t>
    </rPh>
    <rPh sb="4" eb="5">
      <t>ナカ</t>
    </rPh>
    <phoneticPr fontId="13"/>
  </si>
  <si>
    <t>決算年度末現在高</t>
    <rPh sb="0" eb="2">
      <t>ケッサン</t>
    </rPh>
    <rPh sb="2" eb="4">
      <t>ネンド</t>
    </rPh>
    <rPh sb="4" eb="5">
      <t>マツ</t>
    </rPh>
    <phoneticPr fontId="13"/>
  </si>
  <si>
    <t>庁舎</t>
    <rPh sb="0" eb="1">
      <t>チョウ</t>
    </rPh>
    <rPh sb="1" eb="2">
      <t>シャ</t>
    </rPh>
    <phoneticPr fontId="13"/>
  </si>
  <si>
    <t>その他の行政機関</t>
    <rPh sb="4" eb="6">
      <t>ギョウセイ</t>
    </rPh>
    <rPh sb="6" eb="8">
      <t>キカン</t>
    </rPh>
    <phoneticPr fontId="13"/>
  </si>
  <si>
    <t>警察(消防)施設</t>
    <rPh sb="0" eb="2">
      <t>ケイサツ</t>
    </rPh>
    <rPh sb="3" eb="5">
      <t>ショウボウ</t>
    </rPh>
    <rPh sb="6" eb="8">
      <t>シセツ</t>
    </rPh>
    <phoneticPr fontId="13"/>
  </si>
  <si>
    <t>その他の施設</t>
    <rPh sb="2" eb="3">
      <t>タ</t>
    </rPh>
    <rPh sb="4" eb="6">
      <t>シセツ</t>
    </rPh>
    <phoneticPr fontId="13"/>
  </si>
  <si>
    <t>公共用財産</t>
    <rPh sb="0" eb="2">
      <t>コウキョウ</t>
    </rPh>
    <rPh sb="2" eb="3">
      <t>ヨウ</t>
    </rPh>
    <rPh sb="3" eb="5">
      <t>ザイサン</t>
    </rPh>
    <phoneticPr fontId="13"/>
  </si>
  <si>
    <t>学校</t>
    <rPh sb="0" eb="2">
      <t>ガッコウ</t>
    </rPh>
    <phoneticPr fontId="13"/>
  </si>
  <si>
    <t>公園</t>
    <rPh sb="0" eb="2">
      <t>コウエン</t>
    </rPh>
    <phoneticPr fontId="13"/>
  </si>
  <si>
    <t>山林</t>
    <rPh sb="0" eb="1">
      <t>ヤマ</t>
    </rPh>
    <rPh sb="1" eb="2">
      <t>ハヤシ</t>
    </rPh>
    <phoneticPr fontId="13"/>
  </si>
  <si>
    <t>宅地</t>
    <rPh sb="0" eb="1">
      <t>タク</t>
    </rPh>
    <rPh sb="1" eb="2">
      <t>チ</t>
    </rPh>
    <phoneticPr fontId="13"/>
  </si>
  <si>
    <t>雑種地</t>
    <rPh sb="0" eb="2">
      <t>ザッシュ</t>
    </rPh>
    <rPh sb="2" eb="3">
      <t>チ</t>
    </rPh>
    <phoneticPr fontId="13"/>
  </si>
  <si>
    <t>池沼</t>
    <rPh sb="0" eb="1">
      <t>イケ</t>
    </rPh>
    <rPh sb="1" eb="2">
      <t>ヌマ</t>
    </rPh>
    <phoneticPr fontId="13"/>
  </si>
  <si>
    <t>保安林</t>
    <rPh sb="0" eb="2">
      <t>ホアン</t>
    </rPh>
    <rPh sb="2" eb="3">
      <t>リン</t>
    </rPh>
    <phoneticPr fontId="13"/>
  </si>
  <si>
    <t>原野</t>
    <rPh sb="0" eb="1">
      <t>ハラ</t>
    </rPh>
    <rPh sb="1" eb="2">
      <t>ノ</t>
    </rPh>
    <phoneticPr fontId="13"/>
  </si>
  <si>
    <t>（注）「前年度末」は令和６年３月31日、「決算年度中」は令和６年度中、「決算年度末」は令和７年３月31日を指す。  「庁舎」は市役所庁舎のほか、各支所、出張所を含む。</t>
    <rPh sb="10" eb="12">
      <t>レイワ</t>
    </rPh>
    <rPh sb="28" eb="30">
      <t>レイワ</t>
    </rPh>
    <rPh sb="31" eb="32">
      <t>ネン</t>
    </rPh>
    <rPh sb="43" eb="44">
      <t>レイ</t>
    </rPh>
    <rPh sb="44" eb="45">
      <t>ワ</t>
    </rPh>
    <phoneticPr fontId="3"/>
  </si>
  <si>
    <t>230　財産区の状況</t>
    <rPh sb="4" eb="6">
      <t>ザイサン</t>
    </rPh>
    <rPh sb="6" eb="7">
      <t>ク</t>
    </rPh>
    <rPh sb="8" eb="10">
      <t>ジョウキョウ</t>
    </rPh>
    <phoneticPr fontId="13"/>
  </si>
  <si>
    <t>　(1)　財産区所有財産（各年度末日現在）</t>
    <rPh sb="5" eb="7">
      <t>ザイサン</t>
    </rPh>
    <rPh sb="7" eb="8">
      <t>ク</t>
    </rPh>
    <rPh sb="8" eb="10">
      <t>ショユウ</t>
    </rPh>
    <rPh sb="10" eb="12">
      <t>ザイサン</t>
    </rPh>
    <rPh sb="13" eb="14">
      <t>カク</t>
    </rPh>
    <rPh sb="14" eb="16">
      <t>ネンド</t>
    </rPh>
    <rPh sb="16" eb="18">
      <t>マツジツ</t>
    </rPh>
    <rPh sb="18" eb="20">
      <t>ゲンザイ</t>
    </rPh>
    <phoneticPr fontId="13"/>
  </si>
  <si>
    <t>(単位　ｈa）</t>
    <rPh sb="1" eb="3">
      <t>タンイ</t>
    </rPh>
    <phoneticPr fontId="13"/>
  </si>
  <si>
    <t>年度・財産区</t>
    <rPh sb="0" eb="2">
      <t>ネンド</t>
    </rPh>
    <rPh sb="3" eb="5">
      <t>ザイサン</t>
    </rPh>
    <rPh sb="5" eb="6">
      <t>ク</t>
    </rPh>
    <phoneticPr fontId="13"/>
  </si>
  <si>
    <t>杉</t>
    <rPh sb="0" eb="1">
      <t>スギ</t>
    </rPh>
    <phoneticPr fontId="13"/>
  </si>
  <si>
    <t>松</t>
    <rPh sb="0" eb="1">
      <t>マツ</t>
    </rPh>
    <phoneticPr fontId="13"/>
  </si>
  <si>
    <t>檜</t>
    <rPh sb="0" eb="1">
      <t>ヒノキ</t>
    </rPh>
    <phoneticPr fontId="13"/>
  </si>
  <si>
    <t>個所</t>
    <rPh sb="0" eb="1">
      <t>コ</t>
    </rPh>
    <rPh sb="1" eb="2">
      <t>トコロ</t>
    </rPh>
    <phoneticPr fontId="13"/>
  </si>
  <si>
    <t>川部財産区</t>
  </si>
  <si>
    <t>磐崎財産区</t>
  </si>
  <si>
    <t>澤渡財産区</t>
  </si>
  <si>
    <t>田人財産区</t>
  </si>
  <si>
    <t>川前財産区</t>
  </si>
  <si>
    <t>常磐湯本財産区</t>
    <rPh sb="0" eb="4">
      <t>ジョウバンユモト</t>
    </rPh>
    <rPh sb="4" eb="7">
      <t>ザイサンク</t>
    </rPh>
    <phoneticPr fontId="13"/>
  </si>
  <si>
    <t>（注)　澤渡財産区所有財産は貸付地のため、樹種ごとの個所及び面積は算出不能により各年度の総計以外には含まれていない。</t>
    <rPh sb="1" eb="2">
      <t>チュウ</t>
    </rPh>
    <rPh sb="4" eb="5">
      <t>サワ</t>
    </rPh>
    <rPh sb="5" eb="6">
      <t>ワタリ</t>
    </rPh>
    <rPh sb="6" eb="8">
      <t>ザイサン</t>
    </rPh>
    <rPh sb="8" eb="9">
      <t>ク</t>
    </rPh>
    <rPh sb="9" eb="11">
      <t>ショユウ</t>
    </rPh>
    <rPh sb="11" eb="13">
      <t>ザイサン</t>
    </rPh>
    <rPh sb="14" eb="16">
      <t>カシツケ</t>
    </rPh>
    <rPh sb="16" eb="17">
      <t>チ</t>
    </rPh>
    <rPh sb="21" eb="22">
      <t>キ</t>
    </rPh>
    <rPh sb="22" eb="23">
      <t>シュ</t>
    </rPh>
    <rPh sb="26" eb="27">
      <t>コ</t>
    </rPh>
    <rPh sb="27" eb="28">
      <t>ショ</t>
    </rPh>
    <rPh sb="28" eb="29">
      <t>オヨ</t>
    </rPh>
    <rPh sb="30" eb="32">
      <t>メンセキ</t>
    </rPh>
    <rPh sb="33" eb="35">
      <t>サンシュツ</t>
    </rPh>
    <rPh sb="35" eb="37">
      <t>フノウ</t>
    </rPh>
    <rPh sb="40" eb="41">
      <t>カク</t>
    </rPh>
    <rPh sb="41" eb="43">
      <t>ネンド</t>
    </rPh>
    <rPh sb="44" eb="46">
      <t>ソウケイ</t>
    </rPh>
    <rPh sb="46" eb="48">
      <t>イガイ</t>
    </rPh>
    <rPh sb="50" eb="51">
      <t>フク</t>
    </rPh>
    <phoneticPr fontId="13"/>
  </si>
  <si>
    <t>資料　林業振興課</t>
    <rPh sb="0" eb="2">
      <t>シリョウ</t>
    </rPh>
    <rPh sb="3" eb="7">
      <t>リンギョウシンコウ</t>
    </rPh>
    <rPh sb="7" eb="8">
      <t>カ</t>
    </rPh>
    <phoneticPr fontId="13"/>
  </si>
  <si>
    <t>　(2)　財産区事業</t>
    <rPh sb="5" eb="7">
      <t>ザイサン</t>
    </rPh>
    <rPh sb="7" eb="8">
      <t>ク</t>
    </rPh>
    <rPh sb="8" eb="10">
      <t>ジギョウ</t>
    </rPh>
    <phoneticPr fontId="13"/>
  </si>
  <si>
    <t xml:space="preserve"> （金額の単位　千円)</t>
    <rPh sb="2" eb="4">
      <t>キンガク</t>
    </rPh>
    <rPh sb="5" eb="7">
      <t>タンイ</t>
    </rPh>
    <rPh sb="8" eb="10">
      <t>センエン</t>
    </rPh>
    <phoneticPr fontId="3"/>
  </si>
  <si>
    <t>植林事業(ha)</t>
    <rPh sb="0" eb="1">
      <t>ショク</t>
    </rPh>
    <rPh sb="1" eb="2">
      <t>ハヤシ</t>
    </rPh>
    <rPh sb="2" eb="3">
      <t>コト</t>
    </rPh>
    <rPh sb="3" eb="4">
      <t>ギョウ</t>
    </rPh>
    <phoneticPr fontId="13"/>
  </si>
  <si>
    <t>森林処分事業</t>
    <rPh sb="0" eb="1">
      <t>モリ</t>
    </rPh>
    <phoneticPr fontId="13"/>
  </si>
  <si>
    <t>総面積</t>
    <rPh sb="0" eb="1">
      <t>ソウ</t>
    </rPh>
    <rPh sb="1" eb="2">
      <t>メン</t>
    </rPh>
    <rPh sb="2" eb="3">
      <t>セキ</t>
    </rPh>
    <phoneticPr fontId="13"/>
  </si>
  <si>
    <t>杉面積</t>
    <rPh sb="0" eb="1">
      <t>スギ</t>
    </rPh>
    <rPh sb="1" eb="2">
      <t>メン</t>
    </rPh>
    <rPh sb="2" eb="3">
      <t>セキ</t>
    </rPh>
    <phoneticPr fontId="13"/>
  </si>
  <si>
    <t>松面積</t>
    <rPh sb="0" eb="1">
      <t>マツ</t>
    </rPh>
    <rPh sb="1" eb="2">
      <t>メン</t>
    </rPh>
    <rPh sb="2" eb="3">
      <t>セキ</t>
    </rPh>
    <phoneticPr fontId="13"/>
  </si>
  <si>
    <t>檜面積</t>
    <rPh sb="0" eb="1">
      <t>ヒノキ</t>
    </rPh>
    <rPh sb="1" eb="2">
      <t>メン</t>
    </rPh>
    <rPh sb="2" eb="3">
      <t>セキ</t>
    </rPh>
    <phoneticPr fontId="13"/>
  </si>
  <si>
    <t>雑木</t>
    <rPh sb="0" eb="1">
      <t>ザツ</t>
    </rPh>
    <rPh sb="1" eb="2">
      <t>キ</t>
    </rPh>
    <phoneticPr fontId="13"/>
  </si>
  <si>
    <t>処分(㎥)</t>
    <rPh sb="0" eb="1">
      <t>トコロ</t>
    </rPh>
    <rPh sb="1" eb="2">
      <t>ブン</t>
    </rPh>
    <phoneticPr fontId="13"/>
  </si>
  <si>
    <t>20　国際交流・観光</t>
    <rPh sb="3" eb="7">
      <t>コクサイコウリュウ</t>
    </rPh>
    <rPh sb="8" eb="10">
      <t>カンコウ</t>
    </rPh>
    <phoneticPr fontId="53"/>
  </si>
  <si>
    <t>231(1)</t>
    <phoneticPr fontId="53"/>
  </si>
  <si>
    <t>都市交流　(1)親子都市</t>
    <rPh sb="0" eb="2">
      <t>トシ</t>
    </rPh>
    <rPh sb="2" eb="4">
      <t>コウリュウ</t>
    </rPh>
    <rPh sb="8" eb="10">
      <t>オヤコ</t>
    </rPh>
    <rPh sb="10" eb="12">
      <t>トシ</t>
    </rPh>
    <phoneticPr fontId="53"/>
  </si>
  <si>
    <t>231(2)</t>
  </si>
  <si>
    <t>都市交流　(2)兄弟都市</t>
    <rPh sb="0" eb="2">
      <t>トシ</t>
    </rPh>
    <rPh sb="2" eb="4">
      <t>コウリュウ</t>
    </rPh>
    <rPh sb="8" eb="12">
      <t>キョウダイトシ</t>
    </rPh>
    <phoneticPr fontId="53"/>
  </si>
  <si>
    <t>231(3)</t>
  </si>
  <si>
    <t>都市交流　(3)友好都市</t>
    <rPh sb="0" eb="2">
      <t>トシ</t>
    </rPh>
    <rPh sb="2" eb="4">
      <t>コウリュウ</t>
    </rPh>
    <rPh sb="8" eb="12">
      <t>ユウコウトシ</t>
    </rPh>
    <phoneticPr fontId="53"/>
  </si>
  <si>
    <t>231(4)</t>
  </si>
  <si>
    <t>都市交流　(4)姉妹都市</t>
    <rPh sb="0" eb="2">
      <t>トシ</t>
    </rPh>
    <rPh sb="2" eb="4">
      <t>コウリュウ</t>
    </rPh>
    <rPh sb="8" eb="12">
      <t>シマイトシ</t>
    </rPh>
    <phoneticPr fontId="53"/>
  </si>
  <si>
    <t>231(5)</t>
  </si>
  <si>
    <t>都市交流　(5)姉妹都市</t>
    <rPh sb="0" eb="2">
      <t>トシ</t>
    </rPh>
    <rPh sb="2" eb="4">
      <t>コウリュウ</t>
    </rPh>
    <rPh sb="8" eb="10">
      <t>シマイ</t>
    </rPh>
    <rPh sb="10" eb="12">
      <t>トシ</t>
    </rPh>
    <phoneticPr fontId="53"/>
  </si>
  <si>
    <t>外国人留学生の状況</t>
    <rPh sb="0" eb="6">
      <t>ガイコクジンリュウガクセイ</t>
    </rPh>
    <rPh sb="7" eb="9">
      <t>ジョウキョウ</t>
    </rPh>
    <phoneticPr fontId="53"/>
  </si>
  <si>
    <t>いわき市民の翼訪中団参加者数</t>
    <rPh sb="3" eb="5">
      <t>シミン</t>
    </rPh>
    <rPh sb="6" eb="7">
      <t>ツバサ</t>
    </rPh>
    <rPh sb="7" eb="10">
      <t>ホウチュウダン</t>
    </rPh>
    <rPh sb="10" eb="14">
      <t>サンカシャスウ</t>
    </rPh>
    <phoneticPr fontId="53"/>
  </si>
  <si>
    <t>削除</t>
    <rPh sb="0" eb="2">
      <t>サクジョ</t>
    </rPh>
    <phoneticPr fontId="53"/>
  </si>
  <si>
    <t>宿泊施設の状況</t>
    <rPh sb="0" eb="4">
      <t>シュクハクシセツ</t>
    </rPh>
    <rPh sb="5" eb="7">
      <t>ジョウキョウ</t>
    </rPh>
    <phoneticPr fontId="53"/>
  </si>
  <si>
    <t>観光客入込状況</t>
    <rPh sb="0" eb="3">
      <t>カンコウキャク</t>
    </rPh>
    <rPh sb="3" eb="7">
      <t>イリコミジョウキョウ</t>
    </rPh>
    <phoneticPr fontId="53"/>
  </si>
  <si>
    <t>海水浴場入込状況</t>
    <rPh sb="0" eb="4">
      <t>カイスイヨクジョウ</t>
    </rPh>
    <rPh sb="4" eb="6">
      <t>イリコミ</t>
    </rPh>
    <rPh sb="6" eb="8">
      <t>ジョウキョウ</t>
    </rPh>
    <phoneticPr fontId="53"/>
  </si>
  <si>
    <t>いわきまつり入込状況</t>
    <rPh sb="6" eb="10">
      <t>イリコミジョウキョウ</t>
    </rPh>
    <phoneticPr fontId="53"/>
  </si>
  <si>
    <t>参考</t>
    <rPh sb="0" eb="2">
      <t>サンコウ</t>
    </rPh>
    <phoneticPr fontId="53"/>
  </si>
  <si>
    <t>いわきの観光ごよみ</t>
    <rPh sb="4" eb="6">
      <t>カンコウ</t>
    </rPh>
    <phoneticPr fontId="53"/>
  </si>
  <si>
    <t>231　都市交流</t>
    <phoneticPr fontId="53"/>
  </si>
  <si>
    <t>　(1)　親子都市</t>
    <phoneticPr fontId="53"/>
  </si>
  <si>
    <t>　(ア)　提携都市</t>
    <phoneticPr fontId="53"/>
  </si>
  <si>
    <t>秋田県由利本荘市</t>
  </si>
  <si>
    <t>　(イ)　親子都市締結年月日</t>
    <phoneticPr fontId="53"/>
  </si>
  <si>
    <t>昭和61年８年10日</t>
  </si>
  <si>
    <t>目次へ戻る</t>
    <rPh sb="0" eb="2">
      <t>モクジ</t>
    </rPh>
    <rPh sb="3" eb="4">
      <t>モド</t>
    </rPh>
    <phoneticPr fontId="53"/>
  </si>
  <si>
    <t>　(ウ)　由利本荘市の概要（2025年現在)</t>
    <rPh sb="18" eb="21">
      <t>ネンゲンザイ</t>
    </rPh>
    <phoneticPr fontId="2"/>
  </si>
  <si>
    <t>1,210㎢</t>
  </si>
  <si>
    <t>69,123人</t>
  </si>
  <si>
    <t>主な産業</t>
  </si>
  <si>
    <t>製造業</t>
    <phoneticPr fontId="2"/>
  </si>
  <si>
    <t>交流内容</t>
  </si>
  <si>
    <t>文化・産業・スポーツ・青少年交流等</t>
    <phoneticPr fontId="2"/>
  </si>
  <si>
    <t>　(2)　兄弟都市</t>
    <phoneticPr fontId="53"/>
  </si>
  <si>
    <t>宮崎県延岡市</t>
  </si>
  <si>
    <t>　(イ)　兄弟都市締結年月日</t>
    <phoneticPr fontId="53"/>
  </si>
  <si>
    <t>平成９年５月30日</t>
    <phoneticPr fontId="2"/>
  </si>
  <si>
    <t>　(ウ)　延岡市の概要（2025年11月１日現在）</t>
    <phoneticPr fontId="2"/>
  </si>
  <si>
    <t>868㎢</t>
  </si>
  <si>
    <t>109,271人</t>
  </si>
  <si>
    <t>工業、農業、水産業</t>
  </si>
  <si>
    <t>文化・産業・スポーツ・青少年交流等</t>
  </si>
  <si>
    <t>　(3)　友好都市</t>
    <phoneticPr fontId="53"/>
  </si>
  <si>
    <t>中華人民共和国遼寧省撫順市</t>
  </si>
  <si>
    <t>　(イ)　友好都市締結年月日</t>
    <phoneticPr fontId="53"/>
  </si>
  <si>
    <t>昭和57年４月15日</t>
  </si>
  <si>
    <t>　(ウ)　撫順市の概要(2025年10月10日現在)</t>
    <phoneticPr fontId="2"/>
  </si>
  <si>
    <t>11,271㎢</t>
  </si>
  <si>
    <t>約192万５千人</t>
    <phoneticPr fontId="2"/>
  </si>
  <si>
    <t>農業、林業、石炭、石油精製、電力、冶金、機械、紡績等</t>
    <phoneticPr fontId="2"/>
  </si>
  <si>
    <t>文化、青少年交流等</t>
  </si>
  <si>
    <t>　(4)　国際姉妹都市</t>
    <phoneticPr fontId="53"/>
  </si>
  <si>
    <t>オーストラリア連邦クイーンズランド州タウンズビル市</t>
  </si>
  <si>
    <t>　(イ)　国際姉妹都市締結年月日</t>
    <phoneticPr fontId="53"/>
  </si>
  <si>
    <t>平成３年８月21日</t>
  </si>
  <si>
    <t>　(ウ)　タウンズビル市の概要（2025年現在)</t>
    <phoneticPr fontId="2"/>
  </si>
  <si>
    <t>3,742㎢</t>
  </si>
  <si>
    <t>約20万５千人</t>
    <phoneticPr fontId="2"/>
  </si>
  <si>
    <t>観光(リゾート)、
港湾(食用牛、さとうきび、銅、鉛、亜鉛、石炭等の積出港)、
工業(金属、機械、食品)、鉱業</t>
    <phoneticPr fontId="2"/>
  </si>
  <si>
    <t>文化・スポーツ・青少年交流等</t>
  </si>
  <si>
    <t>　(5)　国際姉妹都市</t>
    <phoneticPr fontId="53"/>
  </si>
  <si>
    <t>アメリカ合衆国ハワイ州カウアイ郡</t>
  </si>
  <si>
    <t>平成28年９年30日</t>
    <phoneticPr fontId="2"/>
  </si>
  <si>
    <t>　(ウ)　カウアイ郡の概要(2025年現在)</t>
    <phoneticPr fontId="2"/>
  </si>
  <si>
    <t>1,605㎢</t>
  </si>
  <si>
    <t>約７万４千人</t>
    <phoneticPr fontId="2"/>
  </si>
  <si>
    <t>観光、農業等</t>
  </si>
  <si>
    <t>資料　交流推進課</t>
    <phoneticPr fontId="53"/>
  </si>
  <si>
    <t>232　外国人留学生の状況</t>
    <rPh sb="4" eb="6">
      <t>ガイコク</t>
    </rPh>
    <rPh sb="6" eb="7">
      <t>ジン</t>
    </rPh>
    <rPh sb="7" eb="10">
      <t>リュウガクセイ</t>
    </rPh>
    <rPh sb="11" eb="13">
      <t>ジョウキョウ</t>
    </rPh>
    <phoneticPr fontId="13"/>
  </si>
  <si>
    <t>（単位　人）</t>
    <rPh sb="1" eb="3">
      <t>タンイ</t>
    </rPh>
    <rPh sb="4" eb="5">
      <t>ヒト</t>
    </rPh>
    <phoneticPr fontId="2"/>
  </si>
  <si>
    <t>留学先・人数</t>
    <rPh sb="0" eb="2">
      <t>リュウガク</t>
    </rPh>
    <rPh sb="2" eb="3">
      <t>サキ</t>
    </rPh>
    <rPh sb="4" eb="6">
      <t>ニンズウ</t>
    </rPh>
    <phoneticPr fontId="13"/>
  </si>
  <si>
    <t>令和５年度</t>
    <rPh sb="0" eb="2">
      <t>レイワ</t>
    </rPh>
    <rPh sb="3" eb="4">
      <t>ネン</t>
    </rPh>
    <rPh sb="4" eb="5">
      <t>ド</t>
    </rPh>
    <phoneticPr fontId="13"/>
  </si>
  <si>
    <t>令和６年度</t>
    <rPh sb="0" eb="2">
      <t>レイワ</t>
    </rPh>
    <rPh sb="3" eb="4">
      <t>ネン</t>
    </rPh>
    <rPh sb="4" eb="5">
      <t>ド</t>
    </rPh>
    <phoneticPr fontId="13"/>
  </si>
  <si>
    <t>医療創生大学
（旧いわき明星大学）</t>
    <rPh sb="0" eb="2">
      <t>イリョウ</t>
    </rPh>
    <rPh sb="2" eb="4">
      <t>ソウセイ</t>
    </rPh>
    <rPh sb="4" eb="6">
      <t>ダイガク</t>
    </rPh>
    <rPh sb="8" eb="9">
      <t>キュウ</t>
    </rPh>
    <rPh sb="12" eb="15">
      <t>メイセイダイ</t>
    </rPh>
    <rPh sb="15" eb="16">
      <t>ガク</t>
    </rPh>
    <phoneticPr fontId="13"/>
  </si>
  <si>
    <t>東日本国際大学</t>
    <rPh sb="0" eb="1">
      <t>ヒガシ</t>
    </rPh>
    <rPh sb="1" eb="3">
      <t>ニホン</t>
    </rPh>
    <rPh sb="3" eb="5">
      <t>コクサイ</t>
    </rPh>
    <rPh sb="5" eb="7">
      <t>ダイガク</t>
    </rPh>
    <phoneticPr fontId="13"/>
  </si>
  <si>
    <t>いわき短期大学</t>
    <rPh sb="3" eb="5">
      <t>タンキ</t>
    </rPh>
    <rPh sb="5" eb="7">
      <t>ダイガク</t>
    </rPh>
    <phoneticPr fontId="13"/>
  </si>
  <si>
    <t>福島高専</t>
    <rPh sb="0" eb="2">
      <t>フクシマ</t>
    </rPh>
    <rPh sb="2" eb="4">
      <t>コウセン</t>
    </rPh>
    <phoneticPr fontId="13"/>
  </si>
  <si>
    <t>（注）市内在学で休学者は含み、聴講者は含まない。</t>
    <rPh sb="1" eb="2">
      <t>チュウ</t>
    </rPh>
    <rPh sb="3" eb="5">
      <t>シナイ</t>
    </rPh>
    <rPh sb="5" eb="7">
      <t>ザイガク</t>
    </rPh>
    <rPh sb="8" eb="11">
      <t>キュウガクシャ</t>
    </rPh>
    <rPh sb="12" eb="13">
      <t>フク</t>
    </rPh>
    <rPh sb="15" eb="18">
      <t>チョウコウシャ</t>
    </rPh>
    <rPh sb="19" eb="20">
      <t>フク</t>
    </rPh>
    <phoneticPr fontId="13"/>
  </si>
  <si>
    <t>資料　男女共同・多文化共生センター</t>
    <rPh sb="0" eb="2">
      <t>シリョウ</t>
    </rPh>
    <phoneticPr fontId="13"/>
  </si>
  <si>
    <t>233　いわき市民の翼訪中団参加者数</t>
    <rPh sb="7" eb="9">
      <t>シミン</t>
    </rPh>
    <rPh sb="10" eb="11">
      <t>ヨク</t>
    </rPh>
    <rPh sb="11" eb="12">
      <t>オトズ</t>
    </rPh>
    <rPh sb="12" eb="13">
      <t>チュウ</t>
    </rPh>
    <rPh sb="13" eb="14">
      <t>ダン</t>
    </rPh>
    <rPh sb="14" eb="16">
      <t>サンカ</t>
    </rPh>
    <rPh sb="16" eb="17">
      <t>シャ</t>
    </rPh>
    <rPh sb="17" eb="18">
      <t>スウ</t>
    </rPh>
    <phoneticPr fontId="13"/>
  </si>
  <si>
    <t>回</t>
    <rPh sb="0" eb="1">
      <t>カイ</t>
    </rPh>
    <phoneticPr fontId="13"/>
  </si>
  <si>
    <t>期間(年)</t>
    <rPh sb="0" eb="1">
      <t>キ</t>
    </rPh>
    <rPh sb="1" eb="2">
      <t>アイダ</t>
    </rPh>
    <rPh sb="3" eb="4">
      <t>ネン</t>
    </rPh>
    <phoneticPr fontId="13"/>
  </si>
  <si>
    <t>訪問地</t>
    <rPh sb="0" eb="1">
      <t>オトズ</t>
    </rPh>
    <rPh sb="1" eb="2">
      <t>トイ</t>
    </rPh>
    <rPh sb="2" eb="3">
      <t>チ</t>
    </rPh>
    <phoneticPr fontId="13"/>
  </si>
  <si>
    <t>参加者数（人）</t>
    <rPh sb="0" eb="1">
      <t>サン</t>
    </rPh>
    <rPh sb="1" eb="2">
      <t>カ</t>
    </rPh>
    <rPh sb="2" eb="3">
      <t>モノ</t>
    </rPh>
    <rPh sb="3" eb="4">
      <t>スウ</t>
    </rPh>
    <rPh sb="5" eb="6">
      <t>ヒト</t>
    </rPh>
    <phoneticPr fontId="13"/>
  </si>
  <si>
    <t>第21回</t>
    <rPh sb="0" eb="1">
      <t>ダイ</t>
    </rPh>
    <rPh sb="3" eb="4">
      <t>カイ</t>
    </rPh>
    <phoneticPr fontId="13"/>
  </si>
  <si>
    <t>平成15.9.11～9.19</t>
    <rPh sb="0" eb="2">
      <t>ヘイセイ</t>
    </rPh>
    <phoneticPr fontId="2"/>
  </si>
  <si>
    <t>中止</t>
    <rPh sb="0" eb="2">
      <t>チュウシ</t>
    </rPh>
    <phoneticPr fontId="13"/>
  </si>
  <si>
    <t>16.9.9～9.14</t>
  </si>
  <si>
    <t>撫順・北京・承徳</t>
  </si>
  <si>
    <t>17.9.3～9.8</t>
  </si>
  <si>
    <t>撫順・南京・杭州</t>
  </si>
  <si>
    <t>18.9.9～9.14</t>
  </si>
  <si>
    <t>撫順・瀋陽花博とハルピン・長春</t>
    <rPh sb="13" eb="14">
      <t>ナガ</t>
    </rPh>
    <rPh sb="14" eb="15">
      <t>ハル</t>
    </rPh>
    <phoneticPr fontId="13"/>
  </si>
  <si>
    <t>19.9.22～9.28</t>
  </si>
  <si>
    <t>撫順・瀋陽・大連・旅順</t>
    <rPh sb="6" eb="8">
      <t>ダイレン</t>
    </rPh>
    <rPh sb="9" eb="11">
      <t>リョジュン</t>
    </rPh>
    <phoneticPr fontId="13"/>
  </si>
  <si>
    <t>20.9．7～9.12</t>
  </si>
  <si>
    <t>撫順・黄山・杭州</t>
    <rPh sb="0" eb="1">
      <t>ブ</t>
    </rPh>
    <rPh sb="1" eb="2">
      <t>ジュン</t>
    </rPh>
    <rPh sb="3" eb="4">
      <t>キ</t>
    </rPh>
    <rPh sb="4" eb="5">
      <t>ヤマ</t>
    </rPh>
    <rPh sb="6" eb="8">
      <t>コウシュウ</t>
    </rPh>
    <phoneticPr fontId="13"/>
  </si>
  <si>
    <t>21.9.10～9.14</t>
  </si>
  <si>
    <t>22.9.3～9.9</t>
  </si>
  <si>
    <t>九寨溝・黄龍・瀋陽・撫順</t>
    <rPh sb="0" eb="1">
      <t>キュウ</t>
    </rPh>
    <rPh sb="1" eb="2">
      <t>サイ</t>
    </rPh>
    <rPh sb="2" eb="3">
      <t>ミゾ</t>
    </rPh>
    <rPh sb="4" eb="5">
      <t>キ</t>
    </rPh>
    <rPh sb="5" eb="6">
      <t>リュウ</t>
    </rPh>
    <rPh sb="10" eb="11">
      <t>ナ</t>
    </rPh>
    <rPh sb="11" eb="12">
      <t>ジュン</t>
    </rPh>
    <phoneticPr fontId="13"/>
  </si>
  <si>
    <t>23.10.14～10.18</t>
  </si>
  <si>
    <t>30～42</t>
    <phoneticPr fontId="2"/>
  </si>
  <si>
    <t>平成24年度～令和６年度</t>
    <rPh sb="0" eb="2">
      <t>ヘイセイ</t>
    </rPh>
    <rPh sb="7" eb="9">
      <t>レイワ</t>
    </rPh>
    <rPh sb="10" eb="12">
      <t>ネンド</t>
    </rPh>
    <rPh sb="11" eb="12">
      <t>ド</t>
    </rPh>
    <phoneticPr fontId="2"/>
  </si>
  <si>
    <t>現地事情により中止</t>
    <rPh sb="0" eb="2">
      <t>ゲンチ</t>
    </rPh>
    <rPh sb="2" eb="4">
      <t>ジジョウ</t>
    </rPh>
    <rPh sb="7" eb="9">
      <t>チュウシ</t>
    </rPh>
    <phoneticPr fontId="13"/>
  </si>
  <si>
    <t>資料　常磐交通観光</t>
    <rPh sb="0" eb="2">
      <t>シリョウ</t>
    </rPh>
    <rPh sb="3" eb="5">
      <t>ジョウバン</t>
    </rPh>
    <rPh sb="5" eb="7">
      <t>コウツウ</t>
    </rPh>
    <rPh sb="7" eb="9">
      <t>カンコウ</t>
    </rPh>
    <phoneticPr fontId="13"/>
  </si>
  <si>
    <t>234　削除</t>
  </si>
  <si>
    <t>235　宿泊施設の状況（令和７年10月１日現在)</t>
    <rPh sb="4" eb="6">
      <t>シュクハク</t>
    </rPh>
    <rPh sb="6" eb="8">
      <t>シセツ</t>
    </rPh>
    <rPh sb="9" eb="11">
      <t>ジョウキョウ</t>
    </rPh>
    <rPh sb="12" eb="13">
      <t>レイ</t>
    </rPh>
    <rPh sb="13" eb="14">
      <t>ワ</t>
    </rPh>
    <rPh sb="15" eb="16">
      <t>ネン</t>
    </rPh>
    <rPh sb="18" eb="19">
      <t>ガツ</t>
    </rPh>
    <rPh sb="20" eb="21">
      <t>ニチ</t>
    </rPh>
    <rPh sb="21" eb="23">
      <t>ゲンザイ</t>
    </rPh>
    <phoneticPr fontId="13"/>
  </si>
  <si>
    <t>旅館・ホテル</t>
    <rPh sb="0" eb="2">
      <t>リョカン</t>
    </rPh>
    <phoneticPr fontId="13"/>
  </si>
  <si>
    <t>簡易宿所</t>
    <rPh sb="0" eb="1">
      <t>カン</t>
    </rPh>
    <rPh sb="1" eb="2">
      <t>エキ</t>
    </rPh>
    <rPh sb="2" eb="3">
      <t>ヤド</t>
    </rPh>
    <rPh sb="3" eb="4">
      <t>ショ</t>
    </rPh>
    <phoneticPr fontId="13"/>
  </si>
  <si>
    <t>下宿</t>
    <rPh sb="0" eb="1">
      <t>シタ</t>
    </rPh>
    <rPh sb="1" eb="2">
      <t>ヤド</t>
    </rPh>
    <phoneticPr fontId="13"/>
  </si>
  <si>
    <t>軒数（軒）</t>
    <rPh sb="0" eb="2">
      <t>ケンスウ</t>
    </rPh>
    <rPh sb="3" eb="4">
      <t>ケン</t>
    </rPh>
    <phoneticPr fontId="13"/>
  </si>
  <si>
    <t>室数（室）</t>
    <rPh sb="0" eb="1">
      <t>シツ</t>
    </rPh>
    <rPh sb="1" eb="2">
      <t>スウ</t>
    </rPh>
    <phoneticPr fontId="13"/>
  </si>
  <si>
    <t>収容人員(人)</t>
    <rPh sb="0" eb="1">
      <t>オサム</t>
    </rPh>
    <rPh sb="1" eb="2">
      <t>カタチ</t>
    </rPh>
    <phoneticPr fontId="13"/>
  </si>
  <si>
    <t>室数（室）</t>
    <rPh sb="0" eb="1">
      <t>シツ</t>
    </rPh>
    <rPh sb="1" eb="2">
      <t>スウ</t>
    </rPh>
    <rPh sb="3" eb="4">
      <t>シツ</t>
    </rPh>
    <phoneticPr fontId="13"/>
  </si>
  <si>
    <t>小名浜</t>
    <rPh sb="0" eb="1">
      <t>ショウ</t>
    </rPh>
    <rPh sb="1" eb="2">
      <t>メイ</t>
    </rPh>
    <rPh sb="2" eb="3">
      <t>ハマ</t>
    </rPh>
    <phoneticPr fontId="13"/>
  </si>
  <si>
    <t>勿来</t>
    <rPh sb="0" eb="1">
      <t>ブツ</t>
    </rPh>
    <rPh sb="1" eb="2">
      <t>ライ</t>
    </rPh>
    <phoneticPr fontId="13"/>
  </si>
  <si>
    <t>常磐</t>
    <rPh sb="0" eb="1">
      <t>ジョウ</t>
    </rPh>
    <rPh sb="1" eb="2">
      <t>イワ</t>
    </rPh>
    <phoneticPr fontId="13"/>
  </si>
  <si>
    <t>好間</t>
    <rPh sb="0" eb="1">
      <t>ヨシミ</t>
    </rPh>
    <rPh sb="1" eb="2">
      <t>カン</t>
    </rPh>
    <phoneticPr fontId="13"/>
  </si>
  <si>
    <t>（注）平成19年から地区別を掲載。</t>
    <phoneticPr fontId="1"/>
  </si>
  <si>
    <t>（注）平成30年6月15日に施行された改正旅館業法により、ホテル営業と旅館営業が統合され、旅館・ホテル営業となった。</t>
    <rPh sb="3" eb="5">
      <t>ヘイセイ</t>
    </rPh>
    <rPh sb="7" eb="8">
      <t>ネン</t>
    </rPh>
    <rPh sb="9" eb="10">
      <t>ガツ</t>
    </rPh>
    <rPh sb="12" eb="13">
      <t>ニチ</t>
    </rPh>
    <rPh sb="14" eb="16">
      <t>セコウ</t>
    </rPh>
    <rPh sb="19" eb="21">
      <t>カイセイ</t>
    </rPh>
    <rPh sb="21" eb="25">
      <t>リョカンギョウホウ</t>
    </rPh>
    <phoneticPr fontId="13"/>
  </si>
  <si>
    <t xml:space="preserve">      </t>
    <phoneticPr fontId="2"/>
  </si>
  <si>
    <t>236　観光客入込状況</t>
    <rPh sb="4" eb="7">
      <t>カンコウキャク</t>
    </rPh>
    <rPh sb="7" eb="9">
      <t>イリコ</t>
    </rPh>
    <rPh sb="9" eb="11">
      <t>ジョウキョウ</t>
    </rPh>
    <phoneticPr fontId="13"/>
  </si>
  <si>
    <t>【～H30】観光交流人口
【R1～】観光入込客数</t>
    <rPh sb="6" eb="8">
      <t>カンコウ</t>
    </rPh>
    <rPh sb="8" eb="10">
      <t>コウリュウ</t>
    </rPh>
    <rPh sb="10" eb="11">
      <t>ニン</t>
    </rPh>
    <rPh sb="15" eb="17">
      <t>カンコウ</t>
    </rPh>
    <rPh sb="17" eb="19">
      <t>イリコミ</t>
    </rPh>
    <rPh sb="19" eb="21">
      <t>キャクスウ</t>
    </rPh>
    <phoneticPr fontId="13"/>
  </si>
  <si>
    <t>久之浜・
波立海水浴場</t>
    <rPh sb="0" eb="3">
      <t>ヒサノハマ</t>
    </rPh>
    <phoneticPr fontId="13"/>
  </si>
  <si>
    <t>新舞子海岸</t>
    <rPh sb="0" eb="3">
      <t>シンマイコ</t>
    </rPh>
    <rPh sb="3" eb="5">
      <t>カイガン</t>
    </rPh>
    <phoneticPr fontId="13"/>
  </si>
  <si>
    <t>薄磯・豊間・
合磯海水浴場</t>
    <rPh sb="0" eb="1">
      <t>ウス</t>
    </rPh>
    <rPh sb="1" eb="2">
      <t>イソ</t>
    </rPh>
    <rPh sb="3" eb="5">
      <t>トヨマ</t>
    </rPh>
    <phoneticPr fontId="13"/>
  </si>
  <si>
    <t>三崎公園</t>
    <phoneticPr fontId="53"/>
  </si>
  <si>
    <t>いわき
湯本温泉</t>
    <phoneticPr fontId="13"/>
  </si>
  <si>
    <t>勿来の関</t>
    <phoneticPr fontId="53"/>
  </si>
  <si>
    <t>水石山</t>
    <phoneticPr fontId="53"/>
  </si>
  <si>
    <t>夏井川渓谷</t>
    <rPh sb="0" eb="2">
      <t>ナツイ</t>
    </rPh>
    <rPh sb="2" eb="3">
      <t>カワ</t>
    </rPh>
    <rPh sb="3" eb="5">
      <t>ケイコク</t>
    </rPh>
    <phoneticPr fontId="13"/>
  </si>
  <si>
    <t>石炭化石館
「ほるる」</t>
    <rPh sb="0" eb="2">
      <t>セキタン</t>
    </rPh>
    <rPh sb="2" eb="4">
      <t>カセキ</t>
    </rPh>
    <rPh sb="4" eb="5">
      <t>カン</t>
    </rPh>
    <phoneticPr fontId="13"/>
  </si>
  <si>
    <t>四倉海水浴場</t>
    <rPh sb="0" eb="2">
      <t>ヨツクラ</t>
    </rPh>
    <rPh sb="2" eb="5">
      <t>カイスイヨク</t>
    </rPh>
    <rPh sb="5" eb="6">
      <t>ジョウ</t>
    </rPh>
    <phoneticPr fontId="13"/>
  </si>
  <si>
    <t>勿来・小浜海水浴場</t>
    <rPh sb="0" eb="2">
      <t>ナコソ</t>
    </rPh>
    <rPh sb="3" eb="5">
      <t>コハマ</t>
    </rPh>
    <rPh sb="4" eb="5">
      <t>ハマ</t>
    </rPh>
    <rPh sb="5" eb="8">
      <t>カイスイヨク</t>
    </rPh>
    <rPh sb="8" eb="9">
      <t>ジョウ</t>
    </rPh>
    <phoneticPr fontId="13"/>
  </si>
  <si>
    <t>塩屋埼</t>
    <rPh sb="0" eb="1">
      <t>シオ</t>
    </rPh>
    <rPh sb="1" eb="2">
      <t>ヤ</t>
    </rPh>
    <rPh sb="2" eb="3">
      <t>サキ</t>
    </rPh>
    <phoneticPr fontId="13"/>
  </si>
  <si>
    <t>アクアマリン
パーク</t>
    <phoneticPr fontId="13"/>
  </si>
  <si>
    <t>いわき
ら・らミュウ</t>
    <phoneticPr fontId="13"/>
  </si>
  <si>
    <t>アクアマリン
ふくしま</t>
    <phoneticPr fontId="13"/>
  </si>
  <si>
    <t>いわき
北部地区</t>
    <phoneticPr fontId="13"/>
  </si>
  <si>
    <t>スパリゾートハワイアンズ</t>
    <phoneticPr fontId="13"/>
  </si>
  <si>
    <t>道の駅
よつくら港</t>
    <rPh sb="0" eb="1">
      <t>ミチ</t>
    </rPh>
    <rPh sb="2" eb="3">
      <t>エキ</t>
    </rPh>
    <phoneticPr fontId="3"/>
  </si>
  <si>
    <t>ワンダーファーム</t>
    <phoneticPr fontId="13"/>
  </si>
  <si>
    <t>いわき
FCパーク</t>
    <phoneticPr fontId="53"/>
  </si>
  <si>
    <t>夏まつり</t>
    <rPh sb="0" eb="1">
      <t>ナツ</t>
    </rPh>
    <phoneticPr fontId="13"/>
  </si>
  <si>
    <t>ゴルフ場</t>
    <rPh sb="3" eb="4">
      <t>ジョウ</t>
    </rPh>
    <phoneticPr fontId="13"/>
  </si>
  <si>
    <t>文化交流・
スポーツ・
イベント</t>
    <rPh sb="0" eb="2">
      <t>ブンカ</t>
    </rPh>
    <rPh sb="2" eb="4">
      <t>コウリュウ</t>
    </rPh>
    <phoneticPr fontId="13"/>
  </si>
  <si>
    <t>その他施設</t>
    <rPh sb="2" eb="3">
      <t>タ</t>
    </rPh>
    <rPh sb="3" eb="4">
      <t>ホドコ</t>
    </rPh>
    <rPh sb="4" eb="5">
      <t>シツラ</t>
    </rPh>
    <phoneticPr fontId="13"/>
  </si>
  <si>
    <t>平成29年</t>
    <rPh sb="0" eb="2">
      <t>ヘイセイ</t>
    </rPh>
    <phoneticPr fontId="13"/>
  </si>
  <si>
    <t>観光客数</t>
    <rPh sb="0" eb="2">
      <t>カンコウ</t>
    </rPh>
    <rPh sb="2" eb="3">
      <t>キャク</t>
    </rPh>
    <rPh sb="3" eb="4">
      <t>スウ</t>
    </rPh>
    <phoneticPr fontId="13"/>
  </si>
  <si>
    <t>県外</t>
    <rPh sb="0" eb="1">
      <t>ケン</t>
    </rPh>
    <rPh sb="1" eb="2">
      <t>ガイ</t>
    </rPh>
    <phoneticPr fontId="13"/>
  </si>
  <si>
    <t>県内</t>
    <rPh sb="0" eb="1">
      <t>ケン</t>
    </rPh>
    <rPh sb="1" eb="2">
      <t>ナイ</t>
    </rPh>
    <phoneticPr fontId="13"/>
  </si>
  <si>
    <t>うち宿泊客</t>
    <rPh sb="2" eb="4">
      <t>シュクハク</t>
    </rPh>
    <rPh sb="4" eb="5">
      <t>キャク</t>
    </rPh>
    <phoneticPr fontId="13"/>
  </si>
  <si>
    <t>平成30年</t>
    <rPh sb="0" eb="2">
      <t>ヘイセイ</t>
    </rPh>
    <phoneticPr fontId="13"/>
  </si>
  <si>
    <t>令和元年</t>
    <rPh sb="0" eb="2">
      <t>レイワ</t>
    </rPh>
    <phoneticPr fontId="13"/>
  </si>
  <si>
    <t>令和３年</t>
    <rPh sb="0" eb="2">
      <t>レイワ</t>
    </rPh>
    <phoneticPr fontId="13"/>
  </si>
  <si>
    <t>令和４年</t>
    <rPh sb="0" eb="2">
      <t>レイワ</t>
    </rPh>
    <phoneticPr fontId="13"/>
  </si>
  <si>
    <t>令和５年</t>
    <rPh sb="0" eb="2">
      <t>レイワ</t>
    </rPh>
    <phoneticPr fontId="13"/>
  </si>
  <si>
    <t>令和６年</t>
    <rPh sb="0" eb="2">
      <t>レイワ</t>
    </rPh>
    <phoneticPr fontId="13"/>
  </si>
  <si>
    <t>※平成16年より、市全体を広く把握するため、調査対象施設等を追加し「観光交流人口」として捉えることとしたが、令和元年より、観光庁が定めた「観光入込客統計に関する共通基準」に基づく「観光入込客数」を公表するものとした。（同基準を満たす施設等を対象としている。）</t>
    <rPh sb="54" eb="56">
      <t>レイワ</t>
    </rPh>
    <rPh sb="56" eb="58">
      <t>ガンネン</t>
    </rPh>
    <rPh sb="61" eb="63">
      <t>カンコウ</t>
    </rPh>
    <rPh sb="63" eb="64">
      <t>チョウ</t>
    </rPh>
    <rPh sb="65" eb="66">
      <t>サダ</t>
    </rPh>
    <rPh sb="69" eb="71">
      <t>カンコウ</t>
    </rPh>
    <rPh sb="71" eb="73">
      <t>イリコミ</t>
    </rPh>
    <rPh sb="73" eb="74">
      <t>キャク</t>
    </rPh>
    <rPh sb="74" eb="76">
      <t>トウケイ</t>
    </rPh>
    <rPh sb="77" eb="78">
      <t>カン</t>
    </rPh>
    <rPh sb="80" eb="82">
      <t>キョウツウ</t>
    </rPh>
    <rPh sb="82" eb="84">
      <t>キジュン</t>
    </rPh>
    <rPh sb="86" eb="87">
      <t>モト</t>
    </rPh>
    <rPh sb="90" eb="92">
      <t>カンコウ</t>
    </rPh>
    <rPh sb="92" eb="94">
      <t>イリコミ</t>
    </rPh>
    <rPh sb="94" eb="96">
      <t>キャクスウ</t>
    </rPh>
    <rPh sb="98" eb="100">
      <t>コウヒョウ</t>
    </rPh>
    <phoneticPr fontId="3"/>
  </si>
  <si>
    <t>資料  観光振興課</t>
    <rPh sb="6" eb="8">
      <t>シンコウ</t>
    </rPh>
    <rPh sb="8" eb="9">
      <t>カ</t>
    </rPh>
    <phoneticPr fontId="3"/>
  </si>
  <si>
    <t>※平成20年より、いわき・ら・ら・ミュウとアクアマリンふくしま、小名浜さんかく倉庫を集計し「アクアマリンパーク」とした。</t>
    <phoneticPr fontId="3"/>
  </si>
  <si>
    <t>※平成30年に、合磯海水浴場を、令和４年に、小浜、永崎、豊間、新舞子ビーチの各海水浴場を廃止。</t>
    <phoneticPr fontId="13"/>
  </si>
  <si>
    <t>237　海水浴客入込状況</t>
    <rPh sb="4" eb="7">
      <t>カイスイヨク</t>
    </rPh>
    <rPh sb="7" eb="8">
      <t>キャク</t>
    </rPh>
    <rPh sb="8" eb="10">
      <t>イリコ</t>
    </rPh>
    <rPh sb="10" eb="12">
      <t>ジョウキョウ</t>
    </rPh>
    <phoneticPr fontId="13"/>
  </si>
  <si>
    <t>令和７年</t>
    <rPh sb="0" eb="2">
      <t>レイワ</t>
    </rPh>
    <rPh sb="3" eb="4">
      <t>ネン</t>
    </rPh>
    <phoneticPr fontId="13"/>
  </si>
  <si>
    <t>勿来海水浴場</t>
    <rPh sb="0" eb="2">
      <t>ナコソ</t>
    </rPh>
    <rPh sb="2" eb="4">
      <t>カイスイ</t>
    </rPh>
    <rPh sb="4" eb="6">
      <t>ヨクジョウ</t>
    </rPh>
    <phoneticPr fontId="13"/>
  </si>
  <si>
    <t>小浜海水浴場</t>
    <rPh sb="0" eb="2">
      <t>オバマ</t>
    </rPh>
    <rPh sb="2" eb="4">
      <t>カイスイ</t>
    </rPh>
    <rPh sb="4" eb="6">
      <t>ヨクジョウ</t>
    </rPh>
    <phoneticPr fontId="13"/>
  </si>
  <si>
    <t>永崎海水浴場</t>
    <rPh sb="0" eb="2">
      <t>ナガサキ</t>
    </rPh>
    <rPh sb="2" eb="4">
      <t>カイスイ</t>
    </rPh>
    <rPh sb="4" eb="6">
      <t>ヨクジョウ</t>
    </rPh>
    <phoneticPr fontId="13"/>
  </si>
  <si>
    <t>合磯海水浴場</t>
    <rPh sb="0" eb="1">
      <t>アイ</t>
    </rPh>
    <rPh sb="1" eb="2">
      <t>イソ</t>
    </rPh>
    <rPh sb="2" eb="4">
      <t>カイスイ</t>
    </rPh>
    <rPh sb="4" eb="6">
      <t>ヨクジョウ</t>
    </rPh>
    <phoneticPr fontId="13"/>
  </si>
  <si>
    <t>豊間海水浴場</t>
    <rPh sb="0" eb="2">
      <t>トヨマ</t>
    </rPh>
    <rPh sb="2" eb="4">
      <t>カイスイ</t>
    </rPh>
    <rPh sb="4" eb="6">
      <t>ヨクジョウ</t>
    </rPh>
    <phoneticPr fontId="13"/>
  </si>
  <si>
    <t>薄磯海水浴場</t>
    <rPh sb="0" eb="1">
      <t>ウス</t>
    </rPh>
    <rPh sb="1" eb="2">
      <t>イソ</t>
    </rPh>
    <rPh sb="2" eb="4">
      <t>カイスイ</t>
    </rPh>
    <rPh sb="4" eb="6">
      <t>ヨクジョウ</t>
    </rPh>
    <phoneticPr fontId="13"/>
  </si>
  <si>
    <t>四倉海水浴場</t>
    <rPh sb="0" eb="2">
      <t>ヨツクラ</t>
    </rPh>
    <rPh sb="2" eb="4">
      <t>カイスイ</t>
    </rPh>
    <rPh sb="4" eb="6">
      <t>ヨクジョウ</t>
    </rPh>
    <phoneticPr fontId="13"/>
  </si>
  <si>
    <t>久之浜・波立海水浴場</t>
    <rPh sb="0" eb="1">
      <t>ヒサ</t>
    </rPh>
    <rPh sb="1" eb="2">
      <t>ノ</t>
    </rPh>
    <rPh sb="2" eb="3">
      <t>ハマ</t>
    </rPh>
    <rPh sb="4" eb="5">
      <t>ナミ</t>
    </rPh>
    <rPh sb="5" eb="6">
      <t>タ</t>
    </rPh>
    <rPh sb="6" eb="9">
      <t>カイスイヨク</t>
    </rPh>
    <rPh sb="9" eb="10">
      <t>ジョウ</t>
    </rPh>
    <phoneticPr fontId="13"/>
  </si>
  <si>
    <t>新舞子ビーチ海水浴場</t>
    <rPh sb="0" eb="3">
      <t>シンマイコ</t>
    </rPh>
    <rPh sb="6" eb="8">
      <t>カイスイ</t>
    </rPh>
    <rPh sb="8" eb="10">
      <t>ヨクジョウ</t>
    </rPh>
    <phoneticPr fontId="13"/>
  </si>
  <si>
    <t>※平成29年から、勿来・四倉海水浴場に加え、薄磯海水浴場を開設した。</t>
    <rPh sb="1" eb="3">
      <t>ヘイセイ</t>
    </rPh>
    <rPh sb="5" eb="6">
      <t>ネン</t>
    </rPh>
    <rPh sb="9" eb="11">
      <t>ナコソ</t>
    </rPh>
    <rPh sb="12" eb="14">
      <t>ヨツクラ</t>
    </rPh>
    <rPh sb="14" eb="17">
      <t>カイスイヨク</t>
    </rPh>
    <rPh sb="17" eb="18">
      <t>ジョウ</t>
    </rPh>
    <rPh sb="19" eb="20">
      <t>クワ</t>
    </rPh>
    <rPh sb="22" eb="23">
      <t>ウス</t>
    </rPh>
    <rPh sb="23" eb="24">
      <t>イソ</t>
    </rPh>
    <rPh sb="24" eb="27">
      <t>カイスイヨク</t>
    </rPh>
    <rPh sb="27" eb="28">
      <t>ジョウ</t>
    </rPh>
    <rPh sb="29" eb="31">
      <t>カイセツ</t>
    </rPh>
    <phoneticPr fontId="3"/>
  </si>
  <si>
    <t>資料　観光振興課</t>
    <rPh sb="5" eb="7">
      <t>シンコウ</t>
    </rPh>
    <rPh sb="7" eb="8">
      <t>カ</t>
    </rPh>
    <phoneticPr fontId="3"/>
  </si>
  <si>
    <t>※平成30年に合磯海水浴場を廃止した。</t>
    <rPh sb="1" eb="3">
      <t>ヘイセイ</t>
    </rPh>
    <rPh sb="5" eb="6">
      <t>ネン</t>
    </rPh>
    <phoneticPr fontId="13"/>
  </si>
  <si>
    <t>※令和元年からは、勿来・四倉・薄磯海水浴場に加え、久之浜・波立海水浴場を開設した。</t>
  </si>
  <si>
    <t>※令和２、３年は、新型コロナウイルス感染症の影響により、市内の海水浴場の開設を中止した。</t>
  </si>
  <si>
    <t>※令和４年に小浜、永崎、豊間、新舞子ビーチ海水浴場を廃止した。</t>
    <rPh sb="1" eb="3">
      <t>レイワ</t>
    </rPh>
    <rPh sb="4" eb="5">
      <t>ネン</t>
    </rPh>
    <phoneticPr fontId="13"/>
  </si>
  <si>
    <t>238　いわきまつり入込状況</t>
  </si>
  <si>
    <t>入込数（人）</t>
    <rPh sb="0" eb="1">
      <t>イ</t>
    </rPh>
    <rPh sb="1" eb="2">
      <t>コ</t>
    </rPh>
    <rPh sb="2" eb="3">
      <t>スウ</t>
    </rPh>
    <rPh sb="4" eb="5">
      <t>ヒト</t>
    </rPh>
    <phoneticPr fontId="13"/>
  </si>
  <si>
    <t>参加連数（連）</t>
    <rPh sb="0" eb="2">
      <t>サンカ</t>
    </rPh>
    <rPh sb="2" eb="3">
      <t>レン</t>
    </rPh>
    <rPh sb="3" eb="4">
      <t>スウ</t>
    </rPh>
    <phoneticPr fontId="13"/>
  </si>
  <si>
    <t>参加者数（人）</t>
    <rPh sb="0" eb="3">
      <t>サンカシャ</t>
    </rPh>
    <rPh sb="3" eb="4">
      <t>スウ</t>
    </rPh>
    <phoneticPr fontId="13"/>
  </si>
  <si>
    <t>入込数（人）</t>
    <rPh sb="0" eb="1">
      <t>イ</t>
    </rPh>
    <rPh sb="1" eb="2">
      <t>コ</t>
    </rPh>
    <rPh sb="2" eb="3">
      <t>スウ</t>
    </rPh>
    <phoneticPr fontId="13"/>
  </si>
  <si>
    <t>いわきおどり勿来大会と鮫川花火大会</t>
    <rPh sb="6" eb="8">
      <t>ナコソ</t>
    </rPh>
    <rPh sb="8" eb="10">
      <t>タイカイ</t>
    </rPh>
    <rPh sb="11" eb="13">
      <t>サメガワ</t>
    </rPh>
    <rPh sb="13" eb="15">
      <t>ハナビ</t>
    </rPh>
    <rPh sb="15" eb="17">
      <t>タイカイ</t>
    </rPh>
    <phoneticPr fontId="13"/>
  </si>
  <si>
    <t>四倉ねぶたといわきおどりの夕べ</t>
    <rPh sb="0" eb="2">
      <t>ヨツクラ</t>
    </rPh>
    <rPh sb="13" eb="14">
      <t>ユウ</t>
    </rPh>
    <phoneticPr fontId="13"/>
  </si>
  <si>
    <t>いわき花火大会</t>
    <rPh sb="3" eb="5">
      <t>ハナビ</t>
    </rPh>
    <rPh sb="5" eb="7">
      <t>タイカイ</t>
    </rPh>
    <phoneticPr fontId="13"/>
  </si>
  <si>
    <t>(おなはま海遊祭)</t>
    <rPh sb="5" eb="6">
      <t>ウミ</t>
    </rPh>
    <rPh sb="6" eb="7">
      <t>ユウ</t>
    </rPh>
    <rPh sb="7" eb="8">
      <t>サイ</t>
    </rPh>
    <phoneticPr fontId="13"/>
  </si>
  <si>
    <t>(10,000)</t>
    <phoneticPr fontId="13"/>
  </si>
  <si>
    <t>(いわきおどり小名浜大会)</t>
    <rPh sb="7" eb="10">
      <t>オナハマ</t>
    </rPh>
    <rPh sb="10" eb="12">
      <t>タイカイ</t>
    </rPh>
    <phoneticPr fontId="13"/>
  </si>
  <si>
    <r>
      <t>(11,000)</t>
    </r>
    <r>
      <rPr>
        <sz val="11"/>
        <color theme="1"/>
        <rFont val="游ゴシック"/>
        <family val="2"/>
        <charset val="128"/>
        <scheme val="minor"/>
      </rPr>
      <t/>
    </r>
    <phoneticPr fontId="13"/>
  </si>
  <si>
    <t>(いわき花火大会)</t>
    <rPh sb="4" eb="6">
      <t>ハナビ</t>
    </rPh>
    <rPh sb="6" eb="8">
      <t>タイカイ</t>
    </rPh>
    <phoneticPr fontId="13"/>
  </si>
  <si>
    <t>(68,000)</t>
    <phoneticPr fontId="13"/>
  </si>
  <si>
    <t>(65,000)</t>
    <phoneticPr fontId="13"/>
  </si>
  <si>
    <t>いわき湯本温泉夏まつり</t>
    <rPh sb="3" eb="5">
      <t>ユモト</t>
    </rPh>
    <rPh sb="5" eb="7">
      <t>オンセン</t>
    </rPh>
    <rPh sb="7" eb="8">
      <t>ナツ</t>
    </rPh>
    <phoneticPr fontId="13"/>
  </si>
  <si>
    <t>いわき七夕まつり</t>
    <rPh sb="3" eb="5">
      <t>タナバタ</t>
    </rPh>
    <phoneticPr fontId="13"/>
  </si>
  <si>
    <t>いわきおどり</t>
    <phoneticPr fontId="13"/>
  </si>
  <si>
    <t>いわき回転櫓盆踊り大会</t>
  </si>
  <si>
    <t>夏井川流灯花火大会</t>
    <rPh sb="0" eb="2">
      <t>ナツイ</t>
    </rPh>
    <rPh sb="2" eb="3">
      <t>ガワ</t>
    </rPh>
    <rPh sb="3" eb="4">
      <t>リュウ</t>
    </rPh>
    <rPh sb="4" eb="5">
      <t>トウ</t>
    </rPh>
    <rPh sb="5" eb="7">
      <t>ハナビ</t>
    </rPh>
    <rPh sb="7" eb="9">
      <t>タイカイ</t>
    </rPh>
    <phoneticPr fontId="13"/>
  </si>
  <si>
    <t>いわき四倉花火大会</t>
    <rPh sb="3" eb="5">
      <t>ヨツクラ</t>
    </rPh>
    <rPh sb="5" eb="9">
      <t>ハナビタイカイ</t>
    </rPh>
    <phoneticPr fontId="13"/>
  </si>
  <si>
    <t>※令和元年より平七夕まつりから、いわき七夕まつりへ改称した。</t>
    <phoneticPr fontId="53"/>
  </si>
  <si>
    <t>資料　観光振興課</t>
    <rPh sb="0" eb="2">
      <t>シリョウ</t>
    </rPh>
    <rPh sb="3" eb="5">
      <t>カンコウ</t>
    </rPh>
    <rPh sb="5" eb="7">
      <t>シンコウ</t>
    </rPh>
    <rPh sb="7" eb="8">
      <t>カ</t>
    </rPh>
    <phoneticPr fontId="13"/>
  </si>
  <si>
    <t>参考　いわきの観光ごよみ</t>
    <rPh sb="0" eb="2">
      <t>サンコウ</t>
    </rPh>
    <rPh sb="7" eb="9">
      <t>カンコウ</t>
    </rPh>
    <phoneticPr fontId="13"/>
  </si>
  <si>
    <t>行事</t>
    <rPh sb="0" eb="1">
      <t>ギョウ</t>
    </rPh>
    <rPh sb="1" eb="2">
      <t>コト</t>
    </rPh>
    <phoneticPr fontId="13"/>
  </si>
  <si>
    <t>　○初詣</t>
    <rPh sb="2" eb="4">
      <t>ハツモウデ</t>
    </rPh>
    <phoneticPr fontId="3"/>
  </si>
  <si>
    <t xml:space="preserve">　○出初式･･消防出初式(各地区)上旬 </t>
    <rPh sb="7" eb="9">
      <t>ショウボウ</t>
    </rPh>
    <rPh sb="17" eb="19">
      <t>ジョウジュン</t>
    </rPh>
    <phoneticPr fontId="3"/>
  </si>
  <si>
    <t>睦月（むつき）</t>
    <rPh sb="0" eb="2">
      <t>ムツキ</t>
    </rPh>
    <phoneticPr fontId="13"/>
  </si>
  <si>
    <t xml:space="preserve">  ○例祭･･金毘羅大権現宮(常磐)10日/水祝儀（沼ノ内）成人の日</t>
    <rPh sb="22" eb="23">
      <t>ミズ</t>
    </rPh>
    <rPh sb="23" eb="25">
      <t>シュウギ</t>
    </rPh>
    <rPh sb="26" eb="27">
      <t>ヌマ</t>
    </rPh>
    <rPh sb="28" eb="29">
      <t>ウチ</t>
    </rPh>
    <rPh sb="30" eb="32">
      <t>セイジン</t>
    </rPh>
    <rPh sb="33" eb="34">
      <t>ヒ</t>
    </rPh>
    <phoneticPr fontId="3"/>
  </si>
  <si>
    <t xml:space="preserve">  　　　　　初音祭（大國魂神社）成人の日</t>
    <phoneticPr fontId="53"/>
  </si>
  <si>
    <t xml:space="preserve">  ○節分･･飯野八幡宮節分祭（平)/各神社豆まき</t>
    <rPh sb="7" eb="9">
      <t>イイノ</t>
    </rPh>
    <rPh sb="9" eb="12">
      <t>ハチマングウ</t>
    </rPh>
    <rPh sb="12" eb="14">
      <t>セツブン</t>
    </rPh>
    <rPh sb="14" eb="15">
      <t>マツ</t>
    </rPh>
    <phoneticPr fontId="3"/>
  </si>
  <si>
    <t>如月（きさらぎ）</t>
    <rPh sb="0" eb="2">
      <t>キサラギ</t>
    </rPh>
    <phoneticPr fontId="13"/>
  </si>
  <si>
    <t>　○いわきサンシャインマラソン　○つるし雛飾りまつり（中之作）</t>
    <rPh sb="20" eb="21">
      <t>ヒナ</t>
    </rPh>
    <rPh sb="21" eb="22">
      <t>カザ</t>
    </rPh>
    <rPh sb="27" eb="30">
      <t>ナカノサク</t>
    </rPh>
    <phoneticPr fontId="3"/>
  </si>
  <si>
    <t xml:space="preserve">  ○ひなまつり･･雛飾り(各地区）３日</t>
    <rPh sb="14" eb="17">
      <t>カクチク</t>
    </rPh>
    <rPh sb="18" eb="20">
      <t>ミッカ</t>
    </rPh>
    <phoneticPr fontId="3"/>
  </si>
  <si>
    <t>弥生（やよい）</t>
    <rPh sb="0" eb="2">
      <t>ヤヨイ</t>
    </rPh>
    <phoneticPr fontId="13"/>
  </si>
  <si>
    <t>４月</t>
    <rPh sb="1" eb="2">
      <t>ガツ</t>
    </rPh>
    <phoneticPr fontId="13"/>
  </si>
  <si>
    <t xml:space="preserve">  ○岩つつじ･･（川前・小川地区）上旬～中旬</t>
    <phoneticPr fontId="3"/>
  </si>
  <si>
    <t xml:space="preserve">  ○桜まつり･･三島八幡神社ライトアップ(平)/湯本温泉さくらまつり(常磐)/</t>
    <rPh sb="3" eb="4">
      <t>サクラ</t>
    </rPh>
    <rPh sb="9" eb="15">
      <t>ミシマハチマンジンジャ</t>
    </rPh>
    <rPh sb="22" eb="23">
      <t>タイラ</t>
    </rPh>
    <rPh sb="25" eb="29">
      <t>ユモトオンセン</t>
    </rPh>
    <rPh sb="36" eb="38">
      <t>ジョウバン</t>
    </rPh>
    <phoneticPr fontId="3"/>
  </si>
  <si>
    <t>卯月（うづき）</t>
    <rPh sb="0" eb="2">
      <t>ウヅキ</t>
    </rPh>
    <phoneticPr fontId="13"/>
  </si>
  <si>
    <t xml:space="preserve">              小川諏訪神社ライトアップ（小川)/勿来の関さくらまつり（勿来)/</t>
    <rPh sb="31" eb="33">
      <t>ナコソ</t>
    </rPh>
    <rPh sb="34" eb="35">
      <t>セキ</t>
    </rPh>
    <rPh sb="42" eb="44">
      <t>ナコソ</t>
    </rPh>
    <phoneticPr fontId="13"/>
  </si>
  <si>
    <t>　　　　　　　小名浜地区さくらまつり（小名浜）</t>
    <rPh sb="7" eb="10">
      <t>オナハマ</t>
    </rPh>
    <rPh sb="10" eb="12">
      <t>チク</t>
    </rPh>
    <rPh sb="19" eb="22">
      <t>オナハマ</t>
    </rPh>
    <phoneticPr fontId="3"/>
  </si>
  <si>
    <t xml:space="preserve">  ○つつじ･･(初旬)松ヶ岡公園(平)/丸山公園(常磐)</t>
    <phoneticPr fontId="13"/>
  </si>
  <si>
    <t>皐月（さつき）</t>
    <rPh sb="0" eb="2">
      <t>サツキ</t>
    </rPh>
    <phoneticPr fontId="13"/>
  </si>
  <si>
    <t xml:space="preserve">  ○あやめ・花菖蒲</t>
    <phoneticPr fontId="3"/>
  </si>
  <si>
    <t>水無月(みなづき）</t>
    <rPh sb="0" eb="3">
      <t>ミナヅキ</t>
    </rPh>
    <phoneticPr fontId="13"/>
  </si>
  <si>
    <t>　〇ブルーベリー狩り…（渡辺町・常磐・小川・好間・久之浜・川前）</t>
    <phoneticPr fontId="13"/>
  </si>
  <si>
    <t xml:space="preserve">  ○海開き･･(７月中旬)市内海水浴場</t>
    <rPh sb="10" eb="11">
      <t>ガツ</t>
    </rPh>
    <phoneticPr fontId="13"/>
  </si>
  <si>
    <t xml:space="preserve">  ○海水浴･･(７月中旬 ～８月中旬)</t>
    <rPh sb="10" eb="11">
      <t>ガツ</t>
    </rPh>
    <phoneticPr fontId="3"/>
  </si>
  <si>
    <t>文月（ふみつき）</t>
    <rPh sb="0" eb="2">
      <t>フミツキ</t>
    </rPh>
    <phoneticPr fontId="13"/>
  </si>
  <si>
    <t>　〇おなはま海遊祭…（小名浜）７月下旬</t>
    <phoneticPr fontId="13"/>
  </si>
  <si>
    <t>　○いわきまつり‥四倉ねぶたといわきおどりの夕べ（四倉） ７月下旬</t>
    <phoneticPr fontId="3"/>
  </si>
  <si>
    <t>　○いわきまつり･･いわき湯本温泉夏祭り（常磐）８月上旬～９月上旬</t>
    <rPh sb="13" eb="15">
      <t>ユモト</t>
    </rPh>
    <rPh sb="15" eb="17">
      <t>オンセン</t>
    </rPh>
    <rPh sb="17" eb="19">
      <t>ナツマツ</t>
    </rPh>
    <rPh sb="21" eb="23">
      <t>ジョウバン</t>
    </rPh>
    <rPh sb="25" eb="26">
      <t>ガツ</t>
    </rPh>
    <rPh sb="26" eb="28">
      <t>ジョウジュン</t>
    </rPh>
    <rPh sb="30" eb="31">
      <t>ガツ</t>
    </rPh>
    <rPh sb="31" eb="33">
      <t>ジョウジュン</t>
    </rPh>
    <phoneticPr fontId="3"/>
  </si>
  <si>
    <t>　　　　　　　　　いわきおどり小名浜大会（小名浜）８月上旬</t>
    <rPh sb="15" eb="17">
      <t>オナ</t>
    </rPh>
    <rPh sb="17" eb="18">
      <t>ハマ</t>
    </rPh>
    <rPh sb="18" eb="20">
      <t>タイカイ</t>
    </rPh>
    <rPh sb="21" eb="23">
      <t>オナ</t>
    </rPh>
    <rPh sb="23" eb="24">
      <t>ハマ</t>
    </rPh>
    <rPh sb="26" eb="27">
      <t>ガツ</t>
    </rPh>
    <rPh sb="27" eb="29">
      <t>ジョウジュン</t>
    </rPh>
    <phoneticPr fontId="3"/>
  </si>
  <si>
    <t xml:space="preserve">                  いわき花火大会（小名浜） ８月第１土曜日</t>
    <rPh sb="33" eb="34">
      <t>ダイ</t>
    </rPh>
    <rPh sb="35" eb="38">
      <t>ドヨウビ</t>
    </rPh>
    <phoneticPr fontId="13"/>
  </si>
  <si>
    <t xml:space="preserve">　                いわき七夕まつり(平)８月上旬 </t>
    <rPh sb="29" eb="30">
      <t>ガツ</t>
    </rPh>
    <rPh sb="30" eb="32">
      <t>ジョウジュン</t>
    </rPh>
    <phoneticPr fontId="13"/>
  </si>
  <si>
    <t>　                いわきおどり（平) ８月８日</t>
    <rPh sb="24" eb="25">
      <t>タイラ</t>
    </rPh>
    <rPh sb="27" eb="29">
      <t>ハチガツ</t>
    </rPh>
    <rPh sb="30" eb="31">
      <t>ニチ</t>
    </rPh>
    <phoneticPr fontId="13"/>
  </si>
  <si>
    <t>葉月（はづき）</t>
    <rPh sb="0" eb="2">
      <t>ハヅキ</t>
    </rPh>
    <phoneticPr fontId="13"/>
  </si>
  <si>
    <t xml:space="preserve">                  いわき回転櫓盆踊り大会(内郷)８月中旬</t>
    <rPh sb="34" eb="35">
      <t>ガツ</t>
    </rPh>
    <rPh sb="35" eb="37">
      <t>チュウジュン</t>
    </rPh>
    <phoneticPr fontId="13"/>
  </si>
  <si>
    <t>　　　　　　　　　いわき四倉花火大会（四倉）８月中旬</t>
    <rPh sb="12" eb="14">
      <t>ヨツクラ</t>
    </rPh>
    <rPh sb="14" eb="18">
      <t>ハナビタイカイ</t>
    </rPh>
    <rPh sb="19" eb="21">
      <t>ヨツクラ</t>
    </rPh>
    <rPh sb="23" eb="24">
      <t>ガツ</t>
    </rPh>
    <rPh sb="24" eb="26">
      <t>チュウジュン</t>
    </rPh>
    <phoneticPr fontId="3"/>
  </si>
  <si>
    <t xml:space="preserve">                  夏井川流灯花火大会（平・夏井川）８月下旬</t>
    <phoneticPr fontId="13"/>
  </si>
  <si>
    <t xml:space="preserve">                  鮫川花火大会（勿来）８月下旬</t>
    <rPh sb="18" eb="20">
      <t>サメガワ</t>
    </rPh>
    <rPh sb="20" eb="24">
      <t>ハナビタイカイ</t>
    </rPh>
    <rPh sb="25" eb="27">
      <t>ナコソ</t>
    </rPh>
    <rPh sb="29" eb="30">
      <t>ガツ</t>
    </rPh>
    <rPh sb="30" eb="32">
      <t>ゲジュン</t>
    </rPh>
    <phoneticPr fontId="3"/>
  </si>
  <si>
    <t>　○じゃんがら念仏踊り(市内各地）　　　　　</t>
    <phoneticPr fontId="3"/>
  </si>
  <si>
    <t>　○梨狩り‥（平赤井）８月下旬～９月下旬</t>
    <rPh sb="2" eb="3">
      <t>ナシ</t>
    </rPh>
    <rPh sb="3" eb="4">
      <t>ガ</t>
    </rPh>
    <rPh sb="7" eb="8">
      <t>タイ</t>
    </rPh>
    <rPh sb="8" eb="9">
      <t>アカ</t>
    </rPh>
    <rPh sb="9" eb="10">
      <t>イ</t>
    </rPh>
    <rPh sb="11" eb="13">
      <t>ハチガツ</t>
    </rPh>
    <rPh sb="13" eb="15">
      <t>ゲジュン</t>
    </rPh>
    <rPh sb="16" eb="18">
      <t>クガツ</t>
    </rPh>
    <rPh sb="18" eb="20">
      <t>ゲジュン</t>
    </rPh>
    <phoneticPr fontId="3"/>
  </si>
  <si>
    <t xml:space="preserve">  ○ぶどう狩り･･(川前)９月中旬～10月上旬</t>
    <rPh sb="22" eb="23">
      <t>ウエ</t>
    </rPh>
    <phoneticPr fontId="13"/>
  </si>
  <si>
    <t>長月（ながつき）</t>
    <rPh sb="0" eb="2">
      <t>ナガツキ</t>
    </rPh>
    <phoneticPr fontId="13"/>
  </si>
  <si>
    <t xml:space="preserve">  ○流鏑馬神事・神輿渡御･･飯野八幡宮（平）/各神社</t>
    <phoneticPr fontId="13"/>
  </si>
  <si>
    <t xml:space="preserve">  ○いわき湯本温泉月まつり･･（常磐）10月上旬</t>
    <rPh sb="17" eb="19">
      <t>ジョウバン</t>
    </rPh>
    <rPh sb="22" eb="23">
      <t>ガツ</t>
    </rPh>
    <rPh sb="23" eb="25">
      <t>ジョウジュン</t>
    </rPh>
    <phoneticPr fontId="13"/>
  </si>
  <si>
    <t>神無月(かんなづき)</t>
    <rPh sb="0" eb="3">
      <t>カンナヅキ</t>
    </rPh>
    <phoneticPr fontId="13"/>
  </si>
  <si>
    <t xml:space="preserve">  ○いわき大物産展(小名浜)･･10月中旬</t>
    <phoneticPr fontId="3"/>
  </si>
  <si>
    <t>　○もみじ狩り･･四時川・鹿又川渓谷・夏井川渓谷・白水阿弥陀堂・二ツ箭山</t>
    <rPh sb="19" eb="21">
      <t>ナツイ</t>
    </rPh>
    <rPh sb="21" eb="22">
      <t>ガワ</t>
    </rPh>
    <rPh sb="22" eb="24">
      <t>ケイコク</t>
    </rPh>
    <rPh sb="25" eb="27">
      <t>シラミズ</t>
    </rPh>
    <rPh sb="27" eb="30">
      <t>アミダ</t>
    </rPh>
    <rPh sb="30" eb="31">
      <t>ドウ</t>
    </rPh>
    <phoneticPr fontId="13"/>
  </si>
  <si>
    <t>霜月（しもつき）</t>
    <rPh sb="0" eb="2">
      <t>シモツキ</t>
    </rPh>
    <phoneticPr fontId="13"/>
  </si>
  <si>
    <t xml:space="preserve">             　 龍神峡・中釜戸のシダレモミジ</t>
    <phoneticPr fontId="13"/>
  </si>
  <si>
    <t xml:space="preserve">  ○もみじまつり‥(遠野)11月下旬</t>
    <phoneticPr fontId="13"/>
  </si>
  <si>
    <t xml:space="preserve">  ○いちご狩り（平・四倉・田人・勿来）12月下旬～６月下旬</t>
    <rPh sb="9" eb="10">
      <t>タイラ</t>
    </rPh>
    <rPh sb="17" eb="19">
      <t>ナコソ</t>
    </rPh>
    <rPh sb="23" eb="24">
      <t>ゲ</t>
    </rPh>
    <rPh sb="28" eb="29">
      <t>ゲ</t>
    </rPh>
    <phoneticPr fontId="13"/>
  </si>
  <si>
    <t>師走（しわす）</t>
    <rPh sb="0" eb="2">
      <t>シワス</t>
    </rPh>
    <phoneticPr fontId="13"/>
  </si>
  <si>
    <t xml:space="preserve">　　　　　　　　　　　　　　　　　　　　　　　         </t>
    <phoneticPr fontId="13"/>
  </si>
  <si>
    <t xml:space="preserve"> 資料　観光振興課</t>
    <phoneticPr fontId="53"/>
  </si>
  <si>
    <t>(注)各行事の開催日は、年によって変わる時があります。　　　　　　</t>
    <phoneticPr fontId="53"/>
  </si>
  <si>
    <t>参考資料</t>
    <rPh sb="0" eb="4">
      <t>サンコウシリョウ</t>
    </rPh>
    <phoneticPr fontId="2"/>
  </si>
  <si>
    <t xml:space="preserve"> 市章・シンボルマーク・ブランドメッセージ・ロゴ</t>
    <phoneticPr fontId="53"/>
  </si>
  <si>
    <t xml:space="preserve"> 市の木・花・鳥・魚</t>
  </si>
  <si>
    <t xml:space="preserve"> 市章・シンボルマーク・ブランドメッセージ・ロゴ</t>
    <rPh sb="1" eb="3">
      <t>シショウ</t>
    </rPh>
    <phoneticPr fontId="13"/>
  </si>
  <si>
    <t xml:space="preserve"> 市の木・花・鳥・魚</t>
    <rPh sb="1" eb="2">
      <t>シ</t>
    </rPh>
    <rPh sb="3" eb="4">
      <t>キ</t>
    </rPh>
    <rPh sb="5" eb="6">
      <t>ハナ</t>
    </rPh>
    <rPh sb="7" eb="8">
      <t>トリ</t>
    </rPh>
    <rPh sb="9" eb="10">
      <t>サカナ</t>
    </rPh>
    <phoneticPr fontId="13"/>
  </si>
  <si>
    <t>市の木</t>
    <rPh sb="0" eb="1">
      <t>シ</t>
    </rPh>
    <rPh sb="2" eb="3">
      <t>キ</t>
    </rPh>
    <phoneticPr fontId="13"/>
  </si>
  <si>
    <r>
      <t>くろまつ</t>
    </r>
    <r>
      <rPr>
        <b/>
        <sz val="11"/>
        <rFont val="BIZ UDゴシック"/>
        <family val="3"/>
        <charset val="128"/>
      </rPr>
      <t>（昭和46年10月１日制定）</t>
    </r>
    <phoneticPr fontId="13"/>
  </si>
  <si>
    <t>市章</t>
    <rPh sb="0" eb="2">
      <t>シショウ</t>
    </rPh>
    <phoneticPr fontId="13"/>
  </si>
  <si>
    <t>（昭和42年10月１日制定）</t>
    <phoneticPr fontId="13"/>
  </si>
  <si>
    <r>
      <t>シンボルマーク</t>
    </r>
    <r>
      <rPr>
        <b/>
        <sz val="11"/>
        <rFont val="BIZ UDゴシック"/>
        <family val="3"/>
        <charset val="128"/>
      </rPr>
      <t>（平成４年11月10日制定）</t>
    </r>
    <phoneticPr fontId="13"/>
  </si>
  <si>
    <t>市の花</t>
    <rPh sb="0" eb="1">
      <t>シ</t>
    </rPh>
    <rPh sb="2" eb="3">
      <t>ハナ</t>
    </rPh>
    <phoneticPr fontId="13"/>
  </si>
  <si>
    <r>
      <t>つつじ</t>
    </r>
    <r>
      <rPr>
        <b/>
        <sz val="11"/>
        <rFont val="BIZ UDゴシック"/>
        <family val="3"/>
        <charset val="128"/>
      </rPr>
      <t>（昭和48年３月20日制定）</t>
    </r>
    <phoneticPr fontId="13"/>
  </si>
  <si>
    <t>市の鳥</t>
    <rPh sb="0" eb="1">
      <t>シ</t>
    </rPh>
    <rPh sb="2" eb="3">
      <t>トリ</t>
    </rPh>
    <phoneticPr fontId="13"/>
  </si>
  <si>
    <r>
      <t>かもめ</t>
    </r>
    <r>
      <rPr>
        <b/>
        <sz val="11"/>
        <rFont val="BIZ UDゴシック"/>
        <family val="3"/>
        <charset val="128"/>
      </rPr>
      <t>（平成８年10月１日制定）</t>
    </r>
    <phoneticPr fontId="13"/>
  </si>
  <si>
    <t>ブランドメッセージ：フラシティ いわき</t>
    <phoneticPr fontId="13"/>
  </si>
  <si>
    <t>ブランドロゴ　</t>
    <phoneticPr fontId="13"/>
  </si>
  <si>
    <t>市の魚</t>
    <rPh sb="0" eb="1">
      <t>シ</t>
    </rPh>
    <rPh sb="2" eb="3">
      <t>サカナ</t>
    </rPh>
    <phoneticPr fontId="13"/>
  </si>
  <si>
    <r>
      <t>めひかり</t>
    </r>
    <r>
      <rPr>
        <b/>
        <sz val="11"/>
        <rFont val="BIZ UDゴシック"/>
        <family val="3"/>
        <charset val="128"/>
      </rPr>
      <t>（平成13年10月１日制定）</t>
    </r>
    <phoneticPr fontId="13"/>
  </si>
  <si>
    <t>総目次</t>
    <rPh sb="0" eb="1">
      <t>ソウ</t>
    </rPh>
    <rPh sb="1" eb="3">
      <t>モクジ</t>
    </rPh>
    <phoneticPr fontId="3"/>
  </si>
  <si>
    <t>土地・気象</t>
    <rPh sb="0" eb="2">
      <t>トチ</t>
    </rPh>
    <rPh sb="3" eb="5">
      <t>キショウ</t>
    </rPh>
    <phoneticPr fontId="3"/>
  </si>
  <si>
    <t>人口・世帯</t>
    <rPh sb="0" eb="2">
      <t>ジンコウ</t>
    </rPh>
    <rPh sb="3" eb="5">
      <t>セタイ</t>
    </rPh>
    <phoneticPr fontId="3"/>
  </si>
  <si>
    <t>労働・賃金</t>
    <rPh sb="0" eb="2">
      <t>ロウドウ</t>
    </rPh>
    <rPh sb="3" eb="5">
      <t>チンギン</t>
    </rPh>
    <phoneticPr fontId="3"/>
  </si>
  <si>
    <t>農林</t>
    <rPh sb="0" eb="2">
      <t>ノウリン</t>
    </rPh>
    <phoneticPr fontId="3"/>
  </si>
  <si>
    <t>水産</t>
    <rPh sb="0" eb="2">
      <t>スイサン</t>
    </rPh>
    <phoneticPr fontId="3"/>
  </si>
  <si>
    <t>建設・土木</t>
    <rPh sb="0" eb="2">
      <t>ケンセツ</t>
    </rPh>
    <rPh sb="3" eb="5">
      <t>ドボク</t>
    </rPh>
    <phoneticPr fontId="3"/>
  </si>
  <si>
    <t>事業所</t>
    <rPh sb="0" eb="3">
      <t>ジギョウショ</t>
    </rPh>
    <phoneticPr fontId="3"/>
  </si>
  <si>
    <t>工業</t>
    <rPh sb="0" eb="2">
      <t>コウギョウ</t>
    </rPh>
    <phoneticPr fontId="3"/>
  </si>
  <si>
    <t>商業</t>
    <rPh sb="0" eb="2">
      <t>ショウギョウ</t>
    </rPh>
    <phoneticPr fontId="3"/>
  </si>
  <si>
    <t>金融</t>
    <rPh sb="0" eb="2">
      <t>キンユウ</t>
    </rPh>
    <phoneticPr fontId="3"/>
  </si>
  <si>
    <t>運輸・通信</t>
    <rPh sb="0" eb="2">
      <t>ウンユ</t>
    </rPh>
    <rPh sb="3" eb="5">
      <t>ツウシン</t>
    </rPh>
    <phoneticPr fontId="3"/>
  </si>
  <si>
    <t>電気・ガス・水道</t>
    <rPh sb="0" eb="2">
      <t>デンキ</t>
    </rPh>
    <rPh sb="6" eb="8">
      <t>スイドウ</t>
    </rPh>
    <phoneticPr fontId="3"/>
  </si>
  <si>
    <t>所得・物価・消費生活</t>
    <rPh sb="0" eb="2">
      <t>ショトク</t>
    </rPh>
    <rPh sb="3" eb="5">
      <t>ブッカ</t>
    </rPh>
    <rPh sb="6" eb="8">
      <t>ショウヒ</t>
    </rPh>
    <rPh sb="8" eb="10">
      <t>セイカツ</t>
    </rPh>
    <phoneticPr fontId="3"/>
  </si>
  <si>
    <t>福祉厚生</t>
    <rPh sb="0" eb="2">
      <t>フクシ</t>
    </rPh>
    <rPh sb="2" eb="4">
      <t>コウセイ</t>
    </rPh>
    <phoneticPr fontId="3"/>
  </si>
  <si>
    <t>災害・治安</t>
    <rPh sb="0" eb="2">
      <t>サイガイ</t>
    </rPh>
    <rPh sb="3" eb="5">
      <t>チアン</t>
    </rPh>
    <phoneticPr fontId="3"/>
  </si>
  <si>
    <t>環境・医療</t>
    <rPh sb="0" eb="2">
      <t>カンキョウ</t>
    </rPh>
    <rPh sb="3" eb="5">
      <t>イリョウ</t>
    </rPh>
    <phoneticPr fontId="3"/>
  </si>
  <si>
    <t>教育・文化</t>
    <rPh sb="0" eb="2">
      <t>キョウイク</t>
    </rPh>
    <rPh sb="3" eb="5">
      <t>ブンカ</t>
    </rPh>
    <phoneticPr fontId="3"/>
  </si>
  <si>
    <t>公務員・選挙</t>
    <rPh sb="0" eb="3">
      <t>コウムイン</t>
    </rPh>
    <rPh sb="4" eb="6">
      <t>センキョ</t>
    </rPh>
    <phoneticPr fontId="3"/>
  </si>
  <si>
    <t>財政</t>
    <rPh sb="0" eb="2">
      <t>ザイセイ</t>
    </rPh>
    <phoneticPr fontId="3"/>
  </si>
  <si>
    <t>国際交流・観光</t>
    <rPh sb="0" eb="2">
      <t>コクサイ</t>
    </rPh>
    <rPh sb="2" eb="4">
      <t>コウリュウ</t>
    </rPh>
    <rPh sb="5" eb="7">
      <t>カンコウ</t>
    </rPh>
    <phoneticPr fontId="3"/>
  </si>
  <si>
    <t>参考資料</t>
    <rPh sb="0" eb="2">
      <t>サンコウ</t>
    </rPh>
    <rPh sb="2" eb="4">
      <t>シリョウ</t>
    </rPh>
    <phoneticPr fontId="3"/>
  </si>
  <si>
    <t>1k㎡ 当たり
人口</t>
    <rPh sb="4" eb="5">
      <t>ア</t>
    </rPh>
    <rPh sb="8" eb="10">
      <t>ジンコウ</t>
    </rPh>
    <phoneticPr fontId="3"/>
  </si>
  <si>
    <t>1世帯当たり
人口</t>
    <rPh sb="1" eb="3">
      <t>セタイ</t>
    </rPh>
    <rPh sb="3" eb="4">
      <t>ア</t>
    </rPh>
    <rPh sb="7" eb="9">
      <t>ジンコウ</t>
    </rPh>
    <phoneticPr fontId="3"/>
  </si>
  <si>
    <t>1小売店当たり
年間販売高</t>
    <rPh sb="1" eb="3">
      <t>コウリ</t>
    </rPh>
    <rPh sb="3" eb="4">
      <t>テン</t>
    </rPh>
    <rPh sb="4" eb="5">
      <t>ア</t>
    </rPh>
    <rPh sb="8" eb="10">
      <t>ネンカン</t>
    </rPh>
    <rPh sb="10" eb="12">
      <t>ハンバイ</t>
    </rPh>
    <rPh sb="12" eb="13">
      <t>タカ</t>
    </rPh>
    <phoneticPr fontId="3"/>
  </si>
  <si>
    <t>１小売店当たり
世帯数</t>
    <rPh sb="1" eb="3">
      <t>コウリ</t>
    </rPh>
    <rPh sb="3" eb="4">
      <t>テン</t>
    </rPh>
    <rPh sb="4" eb="5">
      <t>ア</t>
    </rPh>
    <rPh sb="5" eb="6">
      <t>コア</t>
    </rPh>
    <rPh sb="8" eb="11">
      <t>セタイスウ</t>
    </rPh>
    <phoneticPr fontId="3"/>
  </si>
  <si>
    <t xml:space="preserve">  (R6.10.1)</t>
    <phoneticPr fontId="3"/>
  </si>
  <si>
    <t xml:space="preserve">  (R3年)</t>
    <phoneticPr fontId="3"/>
  </si>
  <si>
    <t>v</t>
    <phoneticPr fontId="3"/>
  </si>
  <si>
    <r>
      <t xml:space="preserve">1工場当たり出荷額等
</t>
    </r>
    <r>
      <rPr>
        <b/>
        <sz val="11"/>
        <color theme="0"/>
        <rFont val="Meiryo UI"/>
        <family val="3"/>
        <charset val="128"/>
      </rPr>
      <t>（従業者4人以上）</t>
    </r>
    <rPh sb="1" eb="3">
      <t>コウジョウ</t>
    </rPh>
    <rPh sb="3" eb="4">
      <t>ア</t>
    </rPh>
    <rPh sb="6" eb="8">
      <t>シュッカ</t>
    </rPh>
    <rPh sb="8" eb="9">
      <t>ガク</t>
    </rPh>
    <rPh sb="9" eb="10">
      <t>トウ</t>
    </rPh>
    <rPh sb="12" eb="15">
      <t>ジュウギョウシャ</t>
    </rPh>
    <rPh sb="16" eb="17">
      <t>ニン</t>
    </rPh>
    <rPh sb="17" eb="19">
      <t>イジョウ</t>
    </rPh>
    <phoneticPr fontId="3"/>
  </si>
  <si>
    <r>
      <t>1世帯当たり</t>
    </r>
    <r>
      <rPr>
        <b/>
        <sz val="13"/>
        <color theme="0"/>
        <rFont val="Meiryo UI"/>
        <family val="3"/>
        <charset val="128"/>
      </rPr>
      <t xml:space="preserve">
</t>
    </r>
    <r>
      <rPr>
        <b/>
        <sz val="14"/>
        <color theme="0"/>
        <rFont val="Meiryo UI"/>
        <family val="3"/>
        <charset val="128"/>
      </rPr>
      <t>電話台数（</t>
    </r>
    <r>
      <rPr>
        <b/>
        <sz val="11"/>
        <color theme="0"/>
        <rFont val="Meiryo UI"/>
        <family val="3"/>
        <charset val="128"/>
      </rPr>
      <t>福島県）</t>
    </r>
    <rPh sb="1" eb="3">
      <t>セタイ</t>
    </rPh>
    <rPh sb="3" eb="4">
      <t>ア</t>
    </rPh>
    <rPh sb="7" eb="9">
      <t>デンワ</t>
    </rPh>
    <rPh sb="9" eb="11">
      <t>ダイスウ</t>
    </rPh>
    <rPh sb="12" eb="15">
      <t>フクシマケン</t>
    </rPh>
    <phoneticPr fontId="3"/>
  </si>
  <si>
    <t>1世帯当たり
乗用車台数</t>
    <rPh sb="1" eb="3">
      <t>セタイ</t>
    </rPh>
    <rPh sb="3" eb="4">
      <t>ア</t>
    </rPh>
    <rPh sb="7" eb="10">
      <t>ジョウヨウシャ</t>
    </rPh>
    <rPh sb="10" eb="12">
      <t>ダイスウ</t>
    </rPh>
    <phoneticPr fontId="3"/>
  </si>
  <si>
    <t>1戸当たり
年間使用水量</t>
    <rPh sb="1" eb="2">
      <t>コ</t>
    </rPh>
    <rPh sb="2" eb="3">
      <t>ア</t>
    </rPh>
    <rPh sb="6" eb="8">
      <t>ネンカン</t>
    </rPh>
    <rPh sb="8" eb="10">
      <t>シヨウ</t>
    </rPh>
    <rPh sb="10" eb="12">
      <t>スイリョウ</t>
    </rPh>
    <phoneticPr fontId="3"/>
  </si>
  <si>
    <t xml:space="preserve">195,811万円 </t>
    <rPh sb="7" eb="8">
      <t>マン</t>
    </rPh>
    <rPh sb="8" eb="9">
      <t>エン</t>
    </rPh>
    <phoneticPr fontId="3"/>
  </si>
  <si>
    <t>0.3台</t>
    <rPh sb="3" eb="4">
      <t>ダイ</t>
    </rPh>
    <phoneticPr fontId="3"/>
  </si>
  <si>
    <t>1.6台</t>
    <rPh sb="3" eb="4">
      <t>ダイ</t>
    </rPh>
    <phoneticPr fontId="3"/>
  </si>
  <si>
    <t xml:space="preserve">  (R5年)</t>
    <phoneticPr fontId="3"/>
  </si>
  <si>
    <t xml:space="preserve">  (R6年度)</t>
    <phoneticPr fontId="3"/>
  </si>
  <si>
    <t>(R7.3.31)</t>
    <phoneticPr fontId="3"/>
  </si>
  <si>
    <t>bx</t>
    <phoneticPr fontId="3"/>
  </si>
  <si>
    <t>成人1人当たり
酒類消費量</t>
    <rPh sb="0" eb="2">
      <t>セイジン</t>
    </rPh>
    <rPh sb="3" eb="4">
      <t>ニン</t>
    </rPh>
    <rPh sb="4" eb="5">
      <t>ア</t>
    </rPh>
    <rPh sb="8" eb="9">
      <t>サケ</t>
    </rPh>
    <rPh sb="9" eb="10">
      <t>ルイ</t>
    </rPh>
    <rPh sb="10" eb="13">
      <t>ショウヒリョウ</t>
    </rPh>
    <phoneticPr fontId="3"/>
  </si>
  <si>
    <r>
      <rPr>
        <b/>
        <sz val="13"/>
        <color theme="0"/>
        <rFont val="Meiryo UI"/>
        <family val="3"/>
        <charset val="128"/>
      </rPr>
      <t>市職員1人当たり市民数</t>
    </r>
    <r>
      <rPr>
        <b/>
        <sz val="11"/>
        <color theme="0"/>
        <rFont val="Meiryo UI"/>
        <family val="3"/>
        <charset val="128"/>
      </rPr>
      <t>(消防・病院を除く）</t>
    </r>
    <rPh sb="0" eb="3">
      <t>シショクイン</t>
    </rPh>
    <rPh sb="4" eb="5">
      <t>ニン</t>
    </rPh>
    <rPh sb="5" eb="6">
      <t>ア</t>
    </rPh>
    <rPh sb="8" eb="10">
      <t>シミン</t>
    </rPh>
    <rPh sb="10" eb="11">
      <t>スウ</t>
    </rPh>
    <phoneticPr fontId="3"/>
  </si>
  <si>
    <t>消防職員1人当たり市民数</t>
    <rPh sb="0" eb="2">
      <t>ショウボウ</t>
    </rPh>
    <rPh sb="2" eb="4">
      <t>ショクイン</t>
    </rPh>
    <rPh sb="5" eb="6">
      <t>ニン</t>
    </rPh>
    <rPh sb="6" eb="7">
      <t>ア</t>
    </rPh>
    <rPh sb="9" eb="11">
      <t>シミン</t>
    </rPh>
    <rPh sb="11" eb="12">
      <t>スウ</t>
    </rPh>
    <phoneticPr fontId="3"/>
  </si>
  <si>
    <r>
      <rPr>
        <b/>
        <sz val="13"/>
        <color theme="0"/>
        <rFont val="Meiryo UI"/>
        <family val="3"/>
        <charset val="128"/>
      </rPr>
      <t>教員1人当たり児童・
生徒数</t>
    </r>
    <r>
      <rPr>
        <b/>
        <sz val="12"/>
        <color theme="0"/>
        <rFont val="Meiryo UI"/>
        <family val="3"/>
        <charset val="128"/>
      </rPr>
      <t>（小・中・高）</t>
    </r>
    <rPh sb="0" eb="2">
      <t>キョウイン</t>
    </rPh>
    <rPh sb="3" eb="4">
      <t>ニン</t>
    </rPh>
    <rPh sb="4" eb="5">
      <t>ア</t>
    </rPh>
    <rPh sb="7" eb="9">
      <t>ジドウ</t>
    </rPh>
    <rPh sb="11" eb="14">
      <t>セイトスウ</t>
    </rPh>
    <phoneticPr fontId="3"/>
  </si>
  <si>
    <t>78.3ℓ</t>
    <phoneticPr fontId="3"/>
  </si>
  <si>
    <t xml:space="preserve">  (R5年度)</t>
    <phoneticPr fontId="3"/>
  </si>
  <si>
    <t>(R7.4.1)</t>
    <phoneticPr fontId="3"/>
  </si>
  <si>
    <t xml:space="preserve">  (R7.4.1)</t>
    <phoneticPr fontId="3"/>
  </si>
  <si>
    <t>医師1人当たり
市民数</t>
    <rPh sb="0" eb="2">
      <t>イシ</t>
    </rPh>
    <rPh sb="3" eb="4">
      <t>ニン</t>
    </rPh>
    <rPh sb="4" eb="5">
      <t>ア</t>
    </rPh>
    <rPh sb="8" eb="10">
      <t>シミン</t>
    </rPh>
    <rPh sb="10" eb="11">
      <t>スウ</t>
    </rPh>
    <phoneticPr fontId="3"/>
  </si>
  <si>
    <r>
      <rPr>
        <b/>
        <sz val="12"/>
        <color theme="0"/>
        <rFont val="Meiryo UI"/>
        <family val="3"/>
        <charset val="128"/>
      </rPr>
      <t>1病</t>
    </r>
    <r>
      <rPr>
        <b/>
        <sz val="11"/>
        <color theme="0"/>
        <rFont val="Meiryo UI"/>
        <family val="3"/>
        <charset val="128"/>
      </rPr>
      <t>(医)</t>
    </r>
    <r>
      <rPr>
        <b/>
        <sz val="12"/>
        <color theme="0"/>
        <rFont val="Meiryo UI"/>
        <family val="3"/>
        <charset val="128"/>
      </rPr>
      <t>院当たり市民数</t>
    </r>
    <r>
      <rPr>
        <b/>
        <sz val="14"/>
        <color theme="0"/>
        <rFont val="Meiryo UI"/>
        <family val="3"/>
        <charset val="128"/>
      </rPr>
      <t xml:space="preserve">
</t>
    </r>
    <r>
      <rPr>
        <b/>
        <sz val="8"/>
        <color theme="0"/>
        <rFont val="Meiryo UI"/>
        <family val="3"/>
        <charset val="128"/>
      </rPr>
      <t>(精神病院を除き一般診療所を含む）</t>
    </r>
    <rPh sb="1" eb="2">
      <t>ヤマイ</t>
    </rPh>
    <rPh sb="3" eb="4">
      <t>イ</t>
    </rPh>
    <rPh sb="5" eb="6">
      <t>イン</t>
    </rPh>
    <rPh sb="6" eb="7">
      <t>ア</t>
    </rPh>
    <rPh sb="9" eb="11">
      <t>シミン</t>
    </rPh>
    <rPh sb="11" eb="12">
      <t>カズ</t>
    </rPh>
    <phoneticPr fontId="3"/>
  </si>
  <si>
    <r>
      <t xml:space="preserve">1病床当たり市民数
</t>
    </r>
    <r>
      <rPr>
        <b/>
        <sz val="10"/>
        <color theme="0"/>
        <rFont val="Meiryo UI"/>
        <family val="3"/>
        <charset val="128"/>
      </rPr>
      <t>(結核・精神・伝染病を除く)</t>
    </r>
    <rPh sb="1" eb="3">
      <t>ビョウショウ</t>
    </rPh>
    <rPh sb="3" eb="4">
      <t>ア</t>
    </rPh>
    <rPh sb="6" eb="8">
      <t>シミン</t>
    </rPh>
    <rPh sb="8" eb="9">
      <t>スウ</t>
    </rPh>
    <phoneticPr fontId="3"/>
  </si>
  <si>
    <r>
      <rPr>
        <b/>
        <sz val="13"/>
        <color theme="0"/>
        <rFont val="Meiryo UI"/>
        <family val="3"/>
        <charset val="128"/>
      </rPr>
      <t>市民1人当たり当初予算額</t>
    </r>
    <r>
      <rPr>
        <b/>
        <sz val="11"/>
        <color theme="0"/>
        <rFont val="Meiryo UI"/>
        <family val="3"/>
        <charset val="128"/>
      </rPr>
      <t>（一般会計歳出）</t>
    </r>
    <rPh sb="0" eb="2">
      <t>シミン</t>
    </rPh>
    <rPh sb="3" eb="4">
      <t>ニン</t>
    </rPh>
    <rPh sb="4" eb="5">
      <t>ア</t>
    </rPh>
    <rPh sb="7" eb="9">
      <t>トウショ</t>
    </rPh>
    <rPh sb="9" eb="11">
      <t>ヨサン</t>
    </rPh>
    <rPh sb="11" eb="12">
      <t>ガク</t>
    </rPh>
    <rPh sb="13" eb="15">
      <t>イッパン</t>
    </rPh>
    <rPh sb="15" eb="17">
      <t>カイケイ</t>
    </rPh>
    <rPh sb="17" eb="19">
      <t>サイシュツ</t>
    </rPh>
    <phoneticPr fontId="3"/>
  </si>
  <si>
    <t xml:space="preserve"> (R5.12.31)</t>
    <phoneticPr fontId="3"/>
  </si>
  <si>
    <t>(R7年度)</t>
    <phoneticPr fontId="3"/>
  </si>
  <si>
    <t>市民1人当たり
市税額</t>
    <rPh sb="0" eb="2">
      <t>シミン</t>
    </rPh>
    <rPh sb="3" eb="4">
      <t>ニン</t>
    </rPh>
    <rPh sb="4" eb="5">
      <t>ア</t>
    </rPh>
    <rPh sb="8" eb="9">
      <t>シ</t>
    </rPh>
    <rPh sb="9" eb="11">
      <t>ゼイガク</t>
    </rPh>
    <phoneticPr fontId="3"/>
  </si>
  <si>
    <t>1人当たり
市町村民所得</t>
    <rPh sb="1" eb="2">
      <t>ニン</t>
    </rPh>
    <rPh sb="2" eb="3">
      <t>ア</t>
    </rPh>
    <rPh sb="6" eb="8">
      <t>シチョウ</t>
    </rPh>
    <rPh sb="8" eb="9">
      <t>ソン</t>
    </rPh>
    <rPh sb="9" eb="10">
      <t>ミン</t>
    </rPh>
    <rPh sb="10" eb="12">
      <t>ショトク</t>
    </rPh>
    <phoneticPr fontId="3"/>
  </si>
  <si>
    <t>1人当たり
し尿収集量</t>
    <rPh sb="1" eb="2">
      <t>ニン</t>
    </rPh>
    <rPh sb="2" eb="3">
      <t>ア</t>
    </rPh>
    <rPh sb="7" eb="8">
      <t>ニョウ</t>
    </rPh>
    <rPh sb="8" eb="10">
      <t>シュウシュウ</t>
    </rPh>
    <rPh sb="10" eb="11">
      <t>リョウ</t>
    </rPh>
    <phoneticPr fontId="3"/>
  </si>
  <si>
    <t>1人当たり
ゴミ収集量</t>
    <rPh sb="1" eb="2">
      <t>ニン</t>
    </rPh>
    <rPh sb="2" eb="3">
      <t>ア</t>
    </rPh>
    <rPh sb="8" eb="10">
      <t>シュウシュウ</t>
    </rPh>
    <rPh sb="10" eb="11">
      <t>リョウ</t>
    </rPh>
    <phoneticPr fontId="3"/>
  </si>
  <si>
    <t xml:space="preserve">  (R4年度)</t>
    <phoneticPr fontId="3"/>
  </si>
  <si>
    <t>出生</t>
    <rPh sb="0" eb="2">
      <t>シュッショウ</t>
    </rPh>
    <phoneticPr fontId="3"/>
  </si>
  <si>
    <t>死亡</t>
    <rPh sb="0" eb="2">
      <t>シボウ</t>
    </rPh>
    <phoneticPr fontId="3"/>
  </si>
  <si>
    <t>転入</t>
    <rPh sb="0" eb="2">
      <t>テンニュウ</t>
    </rPh>
    <phoneticPr fontId="3"/>
  </si>
  <si>
    <t>転出</t>
    <rPh sb="0" eb="2">
      <t>テンシュツ</t>
    </rPh>
    <phoneticPr fontId="3"/>
  </si>
  <si>
    <t>(R6.10.1-R7.9.30)</t>
    <phoneticPr fontId="3"/>
  </si>
  <si>
    <t>鉄道乗車人員</t>
    <rPh sb="0" eb="2">
      <t>テツドウ</t>
    </rPh>
    <rPh sb="2" eb="4">
      <t>ジョウシャ</t>
    </rPh>
    <rPh sb="4" eb="6">
      <t>ジンイン</t>
    </rPh>
    <phoneticPr fontId="3"/>
  </si>
  <si>
    <t>路線バス乗車人員</t>
    <rPh sb="0" eb="2">
      <t>ロセン</t>
    </rPh>
    <rPh sb="4" eb="6">
      <t>ジョウシャ</t>
    </rPh>
    <rPh sb="6" eb="8">
      <t>ジンイン</t>
    </rPh>
    <phoneticPr fontId="3"/>
  </si>
  <si>
    <t>小名浜港入港船舶数</t>
    <rPh sb="0" eb="3">
      <t>オナハマ</t>
    </rPh>
    <rPh sb="3" eb="4">
      <t>ミナト</t>
    </rPh>
    <rPh sb="4" eb="6">
      <t>ニュウコウ</t>
    </rPh>
    <rPh sb="6" eb="8">
      <t>センパク</t>
    </rPh>
    <rPh sb="8" eb="9">
      <t>スウ</t>
    </rPh>
    <phoneticPr fontId="3"/>
  </si>
  <si>
    <t>漁獲高</t>
    <rPh sb="0" eb="2">
      <t>ギョカク</t>
    </rPh>
    <rPh sb="2" eb="3">
      <t>ダカ</t>
    </rPh>
    <phoneticPr fontId="3"/>
  </si>
  <si>
    <t>13.8隻</t>
    <rPh sb="4" eb="5">
      <t>セキ</t>
    </rPh>
    <phoneticPr fontId="3"/>
  </si>
  <si>
    <t>14.3t</t>
    <phoneticPr fontId="3"/>
  </si>
  <si>
    <t>(R6年度)</t>
    <rPh sb="3" eb="5">
      <t>ネンド</t>
    </rPh>
    <phoneticPr fontId="3"/>
  </si>
  <si>
    <t>(R6年)</t>
    <phoneticPr fontId="3"/>
  </si>
  <si>
    <t>大口使用電力量</t>
    <rPh sb="0" eb="2">
      <t>オオグチ</t>
    </rPh>
    <rPh sb="2" eb="4">
      <t>シヨウ</t>
    </rPh>
    <rPh sb="4" eb="6">
      <t>デンリョク</t>
    </rPh>
    <rPh sb="6" eb="7">
      <t>リョウ</t>
    </rPh>
    <phoneticPr fontId="3"/>
  </si>
  <si>
    <t>上水道・簡易水道給水量</t>
    <rPh sb="0" eb="3">
      <t>ジョウスイドウ</t>
    </rPh>
    <rPh sb="4" eb="6">
      <t>カンイ</t>
    </rPh>
    <rPh sb="6" eb="8">
      <t>スイドウ</t>
    </rPh>
    <rPh sb="8" eb="10">
      <t>キュウスイ</t>
    </rPh>
    <rPh sb="10" eb="11">
      <t>リョウ</t>
    </rPh>
    <phoneticPr fontId="3"/>
  </si>
  <si>
    <t>酒類消費量</t>
    <rPh sb="0" eb="2">
      <t>サケルイ</t>
    </rPh>
    <rPh sb="2" eb="5">
      <t>ショウヒリョウ</t>
    </rPh>
    <phoneticPr fontId="3"/>
  </si>
  <si>
    <t>3,112.1千KWH</t>
    <rPh sb="7" eb="8">
      <t>セン</t>
    </rPh>
    <phoneticPr fontId="3"/>
  </si>
  <si>
    <t>105,156.9㎥</t>
    <phoneticPr fontId="3"/>
  </si>
  <si>
    <t>(Ｈ25年度)</t>
    <phoneticPr fontId="3"/>
  </si>
  <si>
    <t xml:space="preserve">  (R6年度)</t>
    <rPh sb="5" eb="7">
      <t>ネンド</t>
    </rPh>
    <phoneticPr fontId="3"/>
  </si>
  <si>
    <t>(R5年度)</t>
    <rPh sb="3" eb="5">
      <t>ネンド</t>
    </rPh>
    <phoneticPr fontId="3"/>
  </si>
  <si>
    <t>救急隊出動件数</t>
    <rPh sb="0" eb="3">
      <t>キュウキュウタイ</t>
    </rPh>
    <rPh sb="3" eb="5">
      <t>シュツドウ</t>
    </rPh>
    <rPh sb="5" eb="7">
      <t>ケンスウ</t>
    </rPh>
    <phoneticPr fontId="3"/>
  </si>
  <si>
    <t>火災発生件数</t>
    <rPh sb="0" eb="2">
      <t>カサイ</t>
    </rPh>
    <rPh sb="2" eb="4">
      <t>ハッセイ</t>
    </rPh>
    <rPh sb="4" eb="6">
      <t>ケンスウ</t>
    </rPh>
    <phoneticPr fontId="3"/>
  </si>
  <si>
    <t>交通事故発生件数</t>
    <rPh sb="0" eb="2">
      <t>コウツウ</t>
    </rPh>
    <rPh sb="2" eb="4">
      <t>ジコ</t>
    </rPh>
    <rPh sb="4" eb="6">
      <t>ハッセイ</t>
    </rPh>
    <rPh sb="6" eb="8">
      <t>ケンスウ</t>
    </rPh>
    <phoneticPr fontId="3"/>
  </si>
  <si>
    <t>刑法犯罪認知件数</t>
    <rPh sb="0" eb="2">
      <t>ケイホウ</t>
    </rPh>
    <rPh sb="2" eb="4">
      <t>ハンザイ</t>
    </rPh>
    <rPh sb="4" eb="6">
      <t>ニンチ</t>
    </rPh>
    <rPh sb="6" eb="8">
      <t>ケンスウ</t>
    </rPh>
    <phoneticPr fontId="3"/>
  </si>
  <si>
    <t>し尿・ごみ収集量</t>
    <rPh sb="1" eb="2">
      <t>ニョウ</t>
    </rPh>
    <rPh sb="5" eb="7">
      <t>シュウシュウ</t>
    </rPh>
    <rPh sb="7" eb="8">
      <t>リョウ</t>
    </rPh>
    <phoneticPr fontId="3"/>
  </si>
  <si>
    <t>市立病院外来患者数</t>
    <rPh sb="0" eb="2">
      <t>シリツ</t>
    </rPh>
    <rPh sb="2" eb="4">
      <t>ビョウイン</t>
    </rPh>
    <rPh sb="4" eb="6">
      <t>ガイライ</t>
    </rPh>
    <rPh sb="6" eb="8">
      <t>カンジャ</t>
    </rPh>
    <rPh sb="8" eb="9">
      <t>スウ</t>
    </rPh>
    <phoneticPr fontId="3"/>
  </si>
  <si>
    <r>
      <t xml:space="preserve">市立図書館貸出冊数
</t>
    </r>
    <r>
      <rPr>
        <b/>
        <sz val="10"/>
        <color theme="0"/>
        <rFont val="Meiryo UI"/>
        <family val="3"/>
        <charset val="128"/>
      </rPr>
      <t>（1日平均）</t>
    </r>
    <rPh sb="0" eb="2">
      <t>シリツ</t>
    </rPh>
    <rPh sb="2" eb="5">
      <t>トショカン</t>
    </rPh>
    <rPh sb="5" eb="7">
      <t>カシダシ</t>
    </rPh>
    <rPh sb="7" eb="9">
      <t>サッスウ</t>
    </rPh>
    <rPh sb="12" eb="13">
      <t>ニチ</t>
    </rPh>
    <rPh sb="13" eb="15">
      <t>ヘイキン</t>
    </rPh>
    <phoneticPr fontId="3"/>
  </si>
  <si>
    <r>
      <t xml:space="preserve">競輪売上高
</t>
    </r>
    <r>
      <rPr>
        <b/>
        <sz val="10"/>
        <color theme="0"/>
        <rFont val="Meiryo UI"/>
        <family val="3"/>
        <charset val="128"/>
      </rPr>
      <t>（開催日１日）</t>
    </r>
    <rPh sb="0" eb="2">
      <t>ケイリン</t>
    </rPh>
    <rPh sb="2" eb="4">
      <t>ウリアゲ</t>
    </rPh>
    <rPh sb="4" eb="5">
      <t>ダカ</t>
    </rPh>
    <rPh sb="7" eb="9">
      <t>カイサイ</t>
    </rPh>
    <rPh sb="9" eb="10">
      <t>ニチ</t>
    </rPh>
    <rPh sb="11" eb="12">
      <t>ニチ</t>
    </rPh>
    <phoneticPr fontId="3"/>
  </si>
  <si>
    <t>し尿42.4㎘
ごみ294.6t</t>
    <phoneticPr fontId="3"/>
  </si>
  <si>
    <t>(R6年度)</t>
    <phoneticPr fontId="3"/>
  </si>
  <si>
    <t>凡　  　例</t>
    <rPh sb="0" eb="1">
      <t>ボン</t>
    </rPh>
    <rPh sb="5" eb="6">
      <t>レイ</t>
    </rPh>
    <phoneticPr fontId="13"/>
  </si>
  <si>
    <t>が、入手し得た範囲で、令和７年又は令和７年度の数値も集録しました。</t>
    <rPh sb="2" eb="4">
      <t>ニュウシュ</t>
    </rPh>
    <rPh sb="5" eb="6">
      <t>エ</t>
    </rPh>
    <rPh sb="7" eb="9">
      <t>ハンイ</t>
    </rPh>
    <rPh sb="11" eb="13">
      <t>レイワ</t>
    </rPh>
    <rPh sb="14" eb="15">
      <t>ネン</t>
    </rPh>
    <rPh sb="15" eb="16">
      <t>マタ</t>
    </rPh>
    <rPh sb="17" eb="19">
      <t>レイワ</t>
    </rPh>
    <rPh sb="20" eb="22">
      <t>ネンド</t>
    </rPh>
    <phoneticPr fontId="13"/>
  </si>
  <si>
    <t>は４月から翌年３月までの１年間の状態を示しています。また「某年某月某</t>
    <rPh sb="2" eb="3">
      <t>ガツ</t>
    </rPh>
    <rPh sb="5" eb="7">
      <t>ヨクトシ</t>
    </rPh>
    <rPh sb="8" eb="9">
      <t>ガツ</t>
    </rPh>
    <rPh sb="13" eb="15">
      <t>ネンカン</t>
    </rPh>
    <rPh sb="16" eb="18">
      <t>ジョウタイ</t>
    </rPh>
    <rPh sb="19" eb="20">
      <t>シメ</t>
    </rPh>
    <rPh sb="29" eb="30">
      <t>ボウ</t>
    </rPh>
    <rPh sb="30" eb="31">
      <t>トシ</t>
    </rPh>
    <rPh sb="31" eb="32">
      <t>ボウ</t>
    </rPh>
    <rPh sb="32" eb="33">
      <t>ツキ</t>
    </rPh>
    <rPh sb="33" eb="34">
      <t>ボウ</t>
    </rPh>
    <phoneticPr fontId="13"/>
  </si>
  <si>
    <t>日」とあるのは、該当日における事実を表しています。</t>
    <rPh sb="8" eb="10">
      <t>ガイトウ</t>
    </rPh>
    <rPh sb="10" eb="11">
      <t>ヒ</t>
    </rPh>
    <rPh sb="15" eb="17">
      <t>ジジツ</t>
    </rPh>
    <rPh sb="18" eb="19">
      <t>アラワ</t>
    </rPh>
    <phoneticPr fontId="13"/>
  </si>
  <si>
    <t>どによった場合は、その書名を掲げました。</t>
    <rPh sb="5" eb="7">
      <t>バアイ</t>
    </rPh>
    <rPh sb="11" eb="13">
      <t>ショメイ</t>
    </rPh>
    <rPh sb="14" eb="15">
      <t>カカ</t>
    </rPh>
    <phoneticPr fontId="13"/>
  </si>
  <si>
    <t>しました。数値の単位未満は原則として四捨五入したため、総数と内訳数の合計</t>
    <rPh sb="5" eb="7">
      <t>スウチ</t>
    </rPh>
    <rPh sb="8" eb="10">
      <t>タンイ</t>
    </rPh>
    <rPh sb="10" eb="12">
      <t>ミマン</t>
    </rPh>
    <rPh sb="13" eb="15">
      <t>ゲンソク</t>
    </rPh>
    <rPh sb="18" eb="22">
      <t>シシャゴニュウ</t>
    </rPh>
    <rPh sb="27" eb="29">
      <t>ソウスウ</t>
    </rPh>
    <rPh sb="30" eb="32">
      <t>ウチワケ</t>
    </rPh>
    <rPh sb="32" eb="33">
      <t>スウ</t>
    </rPh>
    <rPh sb="34" eb="36">
      <t>ゴウケイ</t>
    </rPh>
    <phoneticPr fontId="13"/>
  </si>
  <si>
    <t>とが一致しない場合があります。</t>
    <rPh sb="2" eb="4">
      <t>イッチ</t>
    </rPh>
    <rPh sb="7" eb="9">
      <t>バアイ</t>
    </rPh>
    <phoneticPr fontId="13"/>
  </si>
  <si>
    <t>「０」………………</t>
    <phoneticPr fontId="13"/>
  </si>
  <si>
    <t>単位未満</t>
    <rPh sb="0" eb="2">
      <t>タンイ</t>
    </rPh>
    <rPh sb="2" eb="4">
      <t>ミマン</t>
    </rPh>
    <phoneticPr fontId="13"/>
  </si>
  <si>
    <t>「－」………………</t>
    <phoneticPr fontId="13"/>
  </si>
  <si>
    <t>該当数値なし</t>
    <rPh sb="0" eb="2">
      <t>ガイトウ</t>
    </rPh>
    <rPh sb="2" eb="4">
      <t>スウチ</t>
    </rPh>
    <phoneticPr fontId="13"/>
  </si>
  <si>
    <t>「…」………………</t>
    <phoneticPr fontId="13"/>
  </si>
  <si>
    <t>不詳および数出不能のもの</t>
    <rPh sb="0" eb="2">
      <t>フショウ</t>
    </rPh>
    <rPh sb="5" eb="6">
      <t>カズ</t>
    </rPh>
    <rPh sb="6" eb="7">
      <t>デ</t>
    </rPh>
    <rPh sb="7" eb="9">
      <t>フノウ</t>
    </rPh>
    <phoneticPr fontId="13"/>
  </si>
  <si>
    <t>「Ｘ」………………</t>
    <phoneticPr fontId="13"/>
  </si>
  <si>
    <t>公表をさし控えたもの</t>
    <rPh sb="0" eb="2">
      <t>コウヒョウ</t>
    </rPh>
    <rPh sb="5" eb="6">
      <t>ヒカ</t>
    </rPh>
    <phoneticPr fontId="13"/>
  </si>
  <si>
    <t>「△」………………</t>
    <phoneticPr fontId="13"/>
  </si>
  <si>
    <t>負数</t>
    <rPh sb="0" eb="2">
      <t>フスウ</t>
    </rPh>
    <phoneticPr fontId="13"/>
  </si>
  <si>
    <t>「｝」………………</t>
    <phoneticPr fontId="13"/>
  </si>
  <si>
    <t>二区分以上を合算したもの</t>
    <rPh sb="0" eb="3">
      <t>ニクブン</t>
    </rPh>
    <rPh sb="3" eb="5">
      <t>イジョウ</t>
    </rPh>
    <rPh sb="6" eb="8">
      <t>ガッサン</t>
    </rPh>
    <phoneticPr fontId="13"/>
  </si>
  <si>
    <t>　この統計書は、世帯及び人口については、当市独自で集計したものであり、後日</t>
    <rPh sb="3" eb="6">
      <t>トウケイショ</t>
    </rPh>
    <rPh sb="8" eb="10">
      <t>セタイ</t>
    </rPh>
    <rPh sb="10" eb="11">
      <t>オヨ</t>
    </rPh>
    <rPh sb="12" eb="14">
      <t>ジンコウ</t>
    </rPh>
    <rPh sb="20" eb="21">
      <t>トウ</t>
    </rPh>
    <rPh sb="21" eb="22">
      <t>シ</t>
    </rPh>
    <rPh sb="22" eb="24">
      <t>ドクジ</t>
    </rPh>
    <rPh sb="25" eb="27">
      <t>シュウケイ</t>
    </rPh>
    <rPh sb="35" eb="37">
      <t>ゴジツ</t>
    </rPh>
    <phoneticPr fontId="13"/>
  </si>
  <si>
    <t>総務省統計局が公表する数値と相違することがあります。</t>
    <rPh sb="0" eb="3">
      <t>ソウムショウ</t>
    </rPh>
    <rPh sb="3" eb="6">
      <t>トウケイキョク</t>
    </rPh>
    <rPh sb="7" eb="9">
      <t>コウヒョウ</t>
    </rPh>
    <rPh sb="11" eb="13">
      <t>スウチ</t>
    </rPh>
    <rPh sb="14" eb="16">
      <t>ソウイ</t>
    </rPh>
    <phoneticPr fontId="13"/>
  </si>
  <si>
    <t>　本書の内容について疑問があるとき、さらに詳細な資料を必要とするときは、</t>
    <rPh sb="1" eb="3">
      <t>ホンショ</t>
    </rPh>
    <rPh sb="4" eb="6">
      <t>ナイヨウ</t>
    </rPh>
    <rPh sb="10" eb="12">
      <t>ギモン</t>
    </rPh>
    <rPh sb="21" eb="23">
      <t>ショウサイ</t>
    </rPh>
    <rPh sb="24" eb="26">
      <t>シリョウ</t>
    </rPh>
    <rPh sb="27" eb="29">
      <t>ヒツヨウ</t>
    </rPh>
    <phoneticPr fontId="13"/>
  </si>
  <si>
    <t>各統計表の資料提供先又は本市総合政策部政策企画課統計分析係(電話番号</t>
    <rPh sb="0" eb="1">
      <t>カク</t>
    </rPh>
    <rPh sb="1" eb="3">
      <t>トウケイ</t>
    </rPh>
    <rPh sb="3" eb="4">
      <t>ヒョウ</t>
    </rPh>
    <rPh sb="5" eb="7">
      <t>シリョウ</t>
    </rPh>
    <rPh sb="7" eb="9">
      <t>テイキョウ</t>
    </rPh>
    <rPh sb="9" eb="10">
      <t>サキ</t>
    </rPh>
    <rPh sb="10" eb="11">
      <t>マタ</t>
    </rPh>
    <rPh sb="12" eb="13">
      <t>ホン</t>
    </rPh>
    <rPh sb="13" eb="14">
      <t>シ</t>
    </rPh>
    <rPh sb="14" eb="16">
      <t>ソウゴウ</t>
    </rPh>
    <rPh sb="16" eb="18">
      <t>セイサク</t>
    </rPh>
    <rPh sb="18" eb="19">
      <t>ブ</t>
    </rPh>
    <rPh sb="19" eb="21">
      <t>セイサク</t>
    </rPh>
    <rPh sb="21" eb="23">
      <t>キカク</t>
    </rPh>
    <rPh sb="23" eb="24">
      <t>カ</t>
    </rPh>
    <rPh sb="24" eb="26">
      <t>トウケイ</t>
    </rPh>
    <rPh sb="26" eb="28">
      <t>ブンセキ</t>
    </rPh>
    <rPh sb="28" eb="29">
      <t>ガカリ</t>
    </rPh>
    <rPh sb="30" eb="32">
      <t>デンワ</t>
    </rPh>
    <rPh sb="32" eb="34">
      <t>バンゴウ</t>
    </rPh>
    <phoneticPr fontId="13"/>
  </si>
  <si>
    <t>0246(22)7411）に照会してください。</t>
    <rPh sb="14" eb="16">
      <t>ショウカイ</t>
    </rPh>
    <phoneticPr fontId="13"/>
  </si>
  <si>
    <t>この統計書は、いわき市の市政全般に関する統計資料を集録したものです。</t>
    <rPh sb="2" eb="5">
      <t>トウケイショ</t>
    </rPh>
    <rPh sb="10" eb="11">
      <t>シ</t>
    </rPh>
    <rPh sb="12" eb="14">
      <t>シセイ</t>
    </rPh>
    <rPh sb="14" eb="16">
      <t>ゼンパン</t>
    </rPh>
    <rPh sb="17" eb="18">
      <t>カン</t>
    </rPh>
    <rPh sb="20" eb="22">
      <t>トウケイ</t>
    </rPh>
    <rPh sb="22" eb="24">
      <t>シリョウ</t>
    </rPh>
    <rPh sb="25" eb="27">
      <t>シュウロク</t>
    </rPh>
    <phoneticPr fontId="13"/>
  </si>
  <si>
    <t>統計表は、特に断りのない限り、いわき市を表章区域としています。</t>
    <rPh sb="0" eb="3">
      <t>トウケイヒョウ</t>
    </rPh>
    <rPh sb="5" eb="6">
      <t>トク</t>
    </rPh>
    <rPh sb="7" eb="8">
      <t>コトワ</t>
    </rPh>
    <rPh sb="12" eb="13">
      <t>カギ</t>
    </rPh>
    <rPh sb="18" eb="19">
      <t>シ</t>
    </rPh>
    <rPh sb="20" eb="21">
      <t>ヒョウ</t>
    </rPh>
    <rPh sb="21" eb="22">
      <t>ショウ</t>
    </rPh>
    <rPh sb="22" eb="24">
      <t>クイキ</t>
    </rPh>
    <phoneticPr fontId="13"/>
  </si>
  <si>
    <t>本年版には、原則として、令和６年又は６年度までの数値を収録しました</t>
    <rPh sb="0" eb="2">
      <t>ホンネン</t>
    </rPh>
    <rPh sb="2" eb="3">
      <t>バン</t>
    </rPh>
    <rPh sb="6" eb="8">
      <t>ゲンソク</t>
    </rPh>
    <rPh sb="12" eb="14">
      <t>レイワ</t>
    </rPh>
    <rPh sb="15" eb="16">
      <t>ネン</t>
    </rPh>
    <rPh sb="16" eb="17">
      <t>マタ</t>
    </rPh>
    <rPh sb="19" eb="20">
      <t>ネン</t>
    </rPh>
    <rPh sb="20" eb="21">
      <t>ド</t>
    </rPh>
    <rPh sb="24" eb="26">
      <t>スウチ</t>
    </rPh>
    <rPh sb="27" eb="29">
      <t>シュウロク</t>
    </rPh>
    <phoneticPr fontId="13"/>
  </si>
  <si>
    <t>統計表中、特に表記しない限り、年とあるのは１月から12月まで、年度とあるの</t>
    <rPh sb="0" eb="3">
      <t>トウケイヒョウ</t>
    </rPh>
    <rPh sb="3" eb="4">
      <t>ナカ</t>
    </rPh>
    <rPh sb="5" eb="6">
      <t>トク</t>
    </rPh>
    <rPh sb="7" eb="9">
      <t>ヒョウキ</t>
    </rPh>
    <rPh sb="12" eb="13">
      <t>カギ</t>
    </rPh>
    <rPh sb="15" eb="16">
      <t>ネン</t>
    </rPh>
    <rPh sb="22" eb="23">
      <t>ガツ</t>
    </rPh>
    <rPh sb="27" eb="28">
      <t>ガツ</t>
    </rPh>
    <rPh sb="31" eb="33">
      <t>ネンド</t>
    </rPh>
    <phoneticPr fontId="13"/>
  </si>
  <si>
    <t>資料の出所については、各統計表の下部に記載し、他の統計書または報告書な</t>
    <rPh sb="0" eb="2">
      <t>シリョウ</t>
    </rPh>
    <rPh sb="3" eb="5">
      <t>デドコロ</t>
    </rPh>
    <rPh sb="11" eb="12">
      <t>カク</t>
    </rPh>
    <rPh sb="12" eb="14">
      <t>トウケイ</t>
    </rPh>
    <rPh sb="14" eb="15">
      <t>ヒョウ</t>
    </rPh>
    <rPh sb="16" eb="18">
      <t>カブ</t>
    </rPh>
    <rPh sb="19" eb="21">
      <t>キサイ</t>
    </rPh>
    <rPh sb="23" eb="24">
      <t>ホカ</t>
    </rPh>
    <rPh sb="25" eb="28">
      <t>トウケイショ</t>
    </rPh>
    <rPh sb="31" eb="34">
      <t>ホウコクショ</t>
    </rPh>
    <phoneticPr fontId="13"/>
  </si>
  <si>
    <t>数値の単位は各表とも右上又は表中に注記しました。但し、自明なものは省略</t>
    <rPh sb="0" eb="2">
      <t>スウチ</t>
    </rPh>
    <rPh sb="3" eb="5">
      <t>タンイ</t>
    </rPh>
    <rPh sb="6" eb="8">
      <t>カクヒョウ</t>
    </rPh>
    <rPh sb="10" eb="12">
      <t>ミギウエ</t>
    </rPh>
    <rPh sb="12" eb="13">
      <t>マタ</t>
    </rPh>
    <rPh sb="14" eb="16">
      <t>ヒョウチュウ</t>
    </rPh>
    <rPh sb="17" eb="19">
      <t>チュウキ</t>
    </rPh>
    <rPh sb="24" eb="25">
      <t>タダ</t>
    </rPh>
    <rPh sb="27" eb="29">
      <t>ジメイ</t>
    </rPh>
    <rPh sb="33" eb="35">
      <t>ショウリャク</t>
    </rPh>
    <phoneticPr fontId="13"/>
  </si>
  <si>
    <t>統計表中の符号の用い方は次のとおりです。</t>
    <rPh sb="0" eb="2">
      <t>トウケイ</t>
    </rPh>
    <rPh sb="2" eb="4">
      <t>ヒョウチュウ</t>
    </rPh>
    <rPh sb="5" eb="7">
      <t>フゴウ</t>
    </rPh>
    <rPh sb="8" eb="9">
      <t>モチ</t>
    </rPh>
    <rPh sb="10" eb="11">
      <t>カタ</t>
    </rPh>
    <rPh sb="12" eb="13">
      <t>ツギ</t>
    </rPh>
    <phoneticPr fontId="13"/>
  </si>
  <si>
    <t>(注)　常磐市民会館は令和５年度３月末で閉館した。</t>
    <rPh sb="1" eb="2">
      <t>チュウ</t>
    </rPh>
    <rPh sb="4" eb="10">
      <t>ジョウバンシミンカイカン</t>
    </rPh>
    <rPh sb="11" eb="13">
      <t>レイワ</t>
    </rPh>
    <rPh sb="14" eb="16">
      <t>ネンド</t>
    </rPh>
    <rPh sb="17" eb="19">
      <t>ガツマツ</t>
    </rPh>
    <rPh sb="20" eb="22">
      <t>ヘイカン</t>
    </rPh>
    <phoneticPr fontId="2"/>
  </si>
  <si>
    <t>総目次へ戻る</t>
    <rPh sb="0" eb="3">
      <t>ソウモクジ</t>
    </rPh>
    <rPh sb="4" eb="5">
      <t>モド</t>
    </rPh>
    <phoneticPr fontId="2"/>
  </si>
  <si>
    <t>125　削除</t>
    <rPh sb="4" eb="6">
      <t>サクジョ</t>
    </rPh>
    <phoneticPr fontId="13"/>
  </si>
  <si>
    <t>削除</t>
    <rPh sb="0" eb="2">
      <t>サクジョ</t>
    </rPh>
    <phoneticPr fontId="2"/>
  </si>
  <si>
    <t>第56回いわき市統計書　令和７年版</t>
    <rPh sb="0" eb="1">
      <t>ダイ</t>
    </rPh>
    <rPh sb="3" eb="4">
      <t>カイ</t>
    </rPh>
    <rPh sb="7" eb="8">
      <t>シ</t>
    </rPh>
    <rPh sb="8" eb="11">
      <t>トウケイショ</t>
    </rPh>
    <rPh sb="12" eb="14">
      <t>レイワ</t>
    </rPh>
    <rPh sb="15" eb="17">
      <t>ネンバン</t>
    </rPh>
    <phoneticPr fontId="2"/>
  </si>
  <si>
    <t>凡例</t>
    <rPh sb="0" eb="2">
      <t>ハンレイ</t>
    </rPh>
    <phoneticPr fontId="2"/>
  </si>
  <si>
    <t>市民生活</t>
    <rPh sb="0" eb="4">
      <t>シミンセイカツ</t>
    </rPh>
    <phoneticPr fontId="2"/>
  </si>
  <si>
    <t>市の一日</t>
    <rPh sb="0" eb="1">
      <t>シ</t>
    </rPh>
    <rPh sb="2" eb="4">
      <t>イチニチ</t>
    </rPh>
    <phoneticPr fontId="2"/>
  </si>
  <si>
    <t>表番号16</t>
    <rPh sb="0" eb="1">
      <t>オモテ</t>
    </rPh>
    <rPh sb="1" eb="3">
      <t>バンゴウ</t>
    </rPh>
    <phoneticPr fontId="3"/>
  </si>
  <si>
    <t>表番号97</t>
    <rPh sb="0" eb="1">
      <t>ヒョウ</t>
    </rPh>
    <rPh sb="1" eb="3">
      <t>バンゴウ</t>
    </rPh>
    <phoneticPr fontId="2"/>
  </si>
  <si>
    <t>表番号91</t>
    <rPh sb="0" eb="3">
      <t>ヒョウバンゴウ</t>
    </rPh>
    <phoneticPr fontId="2"/>
  </si>
  <si>
    <t>表番号121</t>
    <rPh sb="0" eb="3">
      <t>ヒョウバンゴウ</t>
    </rPh>
    <phoneticPr fontId="2"/>
  </si>
  <si>
    <t>表番号112</t>
    <rPh sb="0" eb="3">
      <t>ヒョウバンゴウ</t>
    </rPh>
    <phoneticPr fontId="2"/>
  </si>
  <si>
    <t>表番号126</t>
    <rPh sb="0" eb="3">
      <t>ヒョウバンゴウ</t>
    </rPh>
    <phoneticPr fontId="2"/>
  </si>
  <si>
    <t>・127</t>
    <phoneticPr fontId="2"/>
  </si>
  <si>
    <t>表番号160</t>
    <rPh sb="0" eb="3">
      <t>ヒョウバンゴウ</t>
    </rPh>
    <phoneticPr fontId="2"/>
  </si>
  <si>
    <t>表番号219</t>
    <rPh sb="0" eb="3">
      <t>ヒョウバンゴウ</t>
    </rPh>
    <phoneticPr fontId="2"/>
  </si>
  <si>
    <t>表番号199</t>
    <rPh sb="0" eb="3">
      <t>ヒョウバンゴウ</t>
    </rPh>
    <phoneticPr fontId="2"/>
  </si>
  <si>
    <t>表番号185</t>
    <rPh sb="0" eb="3">
      <t>ヒョウバンゴウ</t>
    </rPh>
    <phoneticPr fontId="2"/>
  </si>
  <si>
    <t>表番号184</t>
    <rPh sb="0" eb="3">
      <t>ヒョウバンゴウ</t>
    </rPh>
    <phoneticPr fontId="2"/>
  </si>
  <si>
    <t>表番号225</t>
    <rPh sb="0" eb="3">
      <t>ヒョウバンゴウ</t>
    </rPh>
    <phoneticPr fontId="2"/>
  </si>
  <si>
    <t>表番号224</t>
    <rPh sb="0" eb="3">
      <t>ヒョウバンゴウ</t>
    </rPh>
    <phoneticPr fontId="2"/>
  </si>
  <si>
    <t>表番号136</t>
    <rPh sb="0" eb="3">
      <t>ヒョウバンゴウ</t>
    </rPh>
    <phoneticPr fontId="2"/>
  </si>
  <si>
    <t>表番号193(2)</t>
    <rPh sb="0" eb="3">
      <t>ヒョウバンゴウ</t>
    </rPh>
    <phoneticPr fontId="2"/>
  </si>
  <si>
    <t>表番号194</t>
    <rPh sb="0" eb="3">
      <t>ヒョウバンゴウ</t>
    </rPh>
    <phoneticPr fontId="2"/>
  </si>
  <si>
    <t>表番号</t>
    <rPh sb="0" eb="3">
      <t>ヒョウバンゴウ</t>
    </rPh>
    <phoneticPr fontId="2"/>
  </si>
  <si>
    <t>たばこ売渡本数</t>
    <rPh sb="3" eb="4">
      <t>ウ</t>
    </rPh>
    <rPh sb="4" eb="5">
      <t>ワタ</t>
    </rPh>
    <rPh sb="5" eb="7">
      <t>ホンスウ</t>
    </rPh>
    <phoneticPr fontId="2"/>
  </si>
  <si>
    <t>1,204,378.1本</t>
    <rPh sb="11" eb="12">
      <t>ホン</t>
    </rPh>
    <phoneticPr fontId="3"/>
  </si>
  <si>
    <t>(R7年度)</t>
    <rPh sb="3" eb="5">
      <t>ネンド</t>
    </rPh>
    <phoneticPr fontId="3"/>
  </si>
  <si>
    <t>174(1)</t>
    <phoneticPr fontId="2"/>
  </si>
  <si>
    <t>176(1)</t>
    <phoneticPr fontId="2"/>
  </si>
  <si>
    <t>平均(ﾟC)</t>
    <phoneticPr fontId="2"/>
  </si>
  <si>
    <t>表番号193(2)</t>
    <rPh sb="0" eb="3">
      <t>ヒョウバンゴウ</t>
    </rPh>
    <phoneticPr fontId="2"/>
  </si>
  <si>
    <t>・194</t>
    <phoneticPr fontId="2"/>
  </si>
  <si>
    <t>228(1)</t>
    <phoneticPr fontId="2"/>
  </si>
  <si>
    <t>評価総地積の
評価額(千円)</t>
    <phoneticPr fontId="3"/>
  </si>
  <si>
    <t>地積(㎡)</t>
    <phoneticPr fontId="2"/>
  </si>
  <si>
    <t>評価額(千円)</t>
    <phoneticPr fontId="2"/>
  </si>
  <si>
    <t>最高(ﾟC)</t>
    <phoneticPr fontId="2"/>
  </si>
  <si>
    <t>最低(ﾟC)</t>
    <phoneticPr fontId="2"/>
  </si>
  <si>
    <t>平均(m/s)</t>
    <phoneticPr fontId="2"/>
  </si>
  <si>
    <t>最大(m/s)</t>
    <phoneticPr fontId="2"/>
  </si>
  <si>
    <t>総量(mm)</t>
    <phoneticPr fontId="2"/>
  </si>
  <si>
    <t>最大日量(mm)</t>
    <phoneticPr fontId="2"/>
  </si>
  <si>
    <t>人口(計)</t>
    <rPh sb="0" eb="1">
      <t>ヒト</t>
    </rPh>
    <rPh sb="1" eb="2">
      <t>クチ</t>
    </rPh>
    <phoneticPr fontId="2"/>
  </si>
  <si>
    <t>人口(女)</t>
    <rPh sb="0" eb="1">
      <t>ヒト</t>
    </rPh>
    <rPh sb="1" eb="2">
      <t>クチ</t>
    </rPh>
    <rPh sb="3" eb="4">
      <t>オンナ</t>
    </rPh>
    <phoneticPr fontId="2"/>
  </si>
  <si>
    <t>人口(男)</t>
    <rPh sb="0" eb="1">
      <t>ヒト</t>
    </rPh>
    <rPh sb="1" eb="2">
      <t>クチ</t>
    </rPh>
    <rPh sb="3" eb="4">
      <t>オトコ</t>
    </rPh>
    <phoneticPr fontId="2"/>
  </si>
  <si>
    <t>１世帯当たり人員</t>
    <phoneticPr fontId="2"/>
  </si>
  <si>
    <r>
      <t>人口密度(人/km</t>
    </r>
    <r>
      <rPr>
        <vertAlign val="superscript"/>
        <sz val="9"/>
        <rFont val="BIZ UDゴシック"/>
        <family val="3"/>
        <charset val="128"/>
      </rPr>
      <t>2</t>
    </r>
    <r>
      <rPr>
        <sz val="11"/>
        <rFont val="BIZ UDゴシック"/>
        <family val="3"/>
        <charset val="128"/>
      </rPr>
      <t>)</t>
    </r>
    <phoneticPr fontId="2"/>
  </si>
  <si>
    <t>平均湿度(%)</t>
    <phoneticPr fontId="2"/>
  </si>
  <si>
    <t>日照時間(h)</t>
    <phoneticPr fontId="2"/>
  </si>
  <si>
    <t>差引増減数</t>
    <rPh sb="0" eb="1">
      <t>サ</t>
    </rPh>
    <rPh sb="1" eb="2">
      <t>イン</t>
    </rPh>
    <phoneticPr fontId="13"/>
  </si>
  <si>
    <t>人口
令和６年
10月１日</t>
    <rPh sb="3" eb="5">
      <t>レイワ</t>
    </rPh>
    <rPh sb="6" eb="7">
      <t>ネン</t>
    </rPh>
    <rPh sb="10" eb="11">
      <t>ガツ</t>
    </rPh>
    <rPh sb="12" eb="13">
      <t>ニチ</t>
    </rPh>
    <phoneticPr fontId="2"/>
  </si>
  <si>
    <t>前年比増減（人）</t>
    <phoneticPr fontId="2"/>
  </si>
  <si>
    <t>面積(k㎡)</t>
    <phoneticPr fontId="2"/>
  </si>
  <si>
    <t>女（人）</t>
    <phoneticPr fontId="2"/>
  </si>
  <si>
    <t>男（人）</t>
    <phoneticPr fontId="2"/>
  </si>
  <si>
    <t>計（人）</t>
    <phoneticPr fontId="2"/>
  </si>
  <si>
    <t>世帯数（世帯）</t>
    <phoneticPr fontId="13"/>
  </si>
  <si>
    <t>７年
１月１日</t>
    <rPh sb="4" eb="5">
      <t>ガツ</t>
    </rPh>
    <rPh sb="6" eb="7">
      <t>ニチ</t>
    </rPh>
    <phoneticPr fontId="3"/>
  </si>
  <si>
    <t>６年
１月１日</t>
    <rPh sb="1" eb="2">
      <t>ネン</t>
    </rPh>
    <rPh sb="4" eb="5">
      <t>ガツ</t>
    </rPh>
    <rPh sb="6" eb="7">
      <t>ニチ</t>
    </rPh>
    <phoneticPr fontId="2"/>
  </si>
  <si>
    <t>鉱業
採石業
砂利採取業</t>
    <phoneticPr fontId="57"/>
  </si>
  <si>
    <t>電気･ガス
熱供給
水道業</t>
    <rPh sb="0" eb="2">
      <t>デンキ</t>
    </rPh>
    <phoneticPr fontId="57"/>
  </si>
  <si>
    <t>水揚高(ﾄﾝ）</t>
    <rPh sb="0" eb="1">
      <t>ミズ</t>
    </rPh>
    <rPh sb="1" eb="2">
      <t>ヨウ</t>
    </rPh>
    <rPh sb="2" eb="3">
      <t>タカ</t>
    </rPh>
    <phoneticPr fontId="13"/>
  </si>
  <si>
    <t>水揚金額(千円）</t>
    <rPh sb="0" eb="1">
      <t>ミズ</t>
    </rPh>
    <rPh sb="1" eb="2">
      <t>ヨウ</t>
    </rPh>
    <rPh sb="2" eb="3">
      <t>キン</t>
    </rPh>
    <rPh sb="3" eb="4">
      <t>ガク</t>
    </rPh>
    <phoneticPr fontId="13"/>
  </si>
  <si>
    <t>(R7.5.1)</t>
    <phoneticPr fontId="3"/>
  </si>
  <si>
    <t>　　　令和７年度より特別支援学校に聴覚支援学校を含む。</t>
    <phoneticPr fontId="53"/>
  </si>
  <si>
    <t>江名字南町112番地の1、114番及び江名字東町2番の地先の</t>
    <phoneticPr fontId="2"/>
  </si>
  <si>
    <t>平沼ノ内字浜街152番の3、155番の2、155番の3及び184番に</t>
    <phoneticPr fontId="2"/>
  </si>
  <si>
    <t>泉町下川字大畑167番の1、167番の4及び167番の5に隣接し、</t>
    <phoneticPr fontId="2"/>
  </si>
  <si>
    <t>四倉町狐塚</t>
    <phoneticPr fontId="2"/>
  </si>
  <si>
    <t xml:space="preserve">216 美術館・教育文化施設の利用状況
</t>
    <rPh sb="4" eb="7">
      <t>ビジュツカン</t>
    </rPh>
    <rPh sb="8" eb="10">
      <t>キョウイク</t>
    </rPh>
    <rPh sb="10" eb="14">
      <t>ブンカシセツ</t>
    </rPh>
    <rPh sb="15" eb="17">
      <t>リヨウ</t>
    </rPh>
    <rPh sb="17" eb="18">
      <t>ジョウ</t>
    </rPh>
    <rPh sb="18" eb="19">
      <t>キョウ</t>
    </rPh>
    <phoneticPr fontId="13"/>
  </si>
  <si>
    <t>（常磐西郷町）</t>
    <phoneticPr fontId="2"/>
  </si>
  <si>
    <t>勿来町九面横石</t>
    <phoneticPr fontId="2"/>
  </si>
  <si>
    <t>四沢</t>
    <rPh sb="0" eb="2">
      <t>シサワ</t>
    </rPh>
    <phoneticPr fontId="27"/>
  </si>
  <si>
    <t>関田</t>
    <rPh sb="0" eb="2">
      <t>セキタ</t>
    </rPh>
    <phoneticPr fontId="27"/>
  </si>
  <si>
    <t>九面</t>
    <rPh sb="0" eb="2">
      <t>クメン</t>
    </rPh>
    <phoneticPr fontId="27"/>
  </si>
  <si>
    <t>大高</t>
    <phoneticPr fontId="2"/>
  </si>
  <si>
    <t>酒井</t>
    <phoneticPr fontId="2"/>
  </si>
  <si>
    <t>白米</t>
    <rPh sb="0" eb="1">
      <t>シラ</t>
    </rPh>
    <rPh sb="1" eb="2">
      <t>ヨネ</t>
    </rPh>
    <phoneticPr fontId="27"/>
  </si>
  <si>
    <t>19　字別世帯数、男女別人口（令和６年10月１日現在）</t>
    <phoneticPr fontId="2"/>
  </si>
  <si>
    <t>不良行為及びぐ犯行為</t>
    <rPh sb="0" eb="1">
      <t>フ</t>
    </rPh>
    <rPh sb="1" eb="2">
      <t>リョウ</t>
    </rPh>
    <rPh sb="2" eb="3">
      <t>ギョウ</t>
    </rPh>
    <rPh sb="3" eb="4">
      <t>タメ</t>
    </rPh>
    <rPh sb="4" eb="5">
      <t>オヨ</t>
    </rPh>
    <rPh sb="7" eb="8">
      <t>ハン</t>
    </rPh>
    <rPh sb="8" eb="9">
      <t>ギョウ</t>
    </rPh>
    <rPh sb="9" eb="10">
      <t>タメ</t>
    </rPh>
    <phoneticPr fontId="13"/>
  </si>
  <si>
    <t>(注)　・経済センサス－活動調査においては、公営事業所は調査対象となっていないため、民営事業所のみの数値となる。</t>
    <phoneticPr fontId="3"/>
  </si>
  <si>
    <t>26年３月27日</t>
    <rPh sb="2" eb="3">
      <t>ネン</t>
    </rPh>
    <rPh sb="4" eb="5">
      <t>ツキ</t>
    </rPh>
    <rPh sb="7" eb="8">
      <t>ニチ</t>
    </rPh>
    <phoneticPr fontId="13"/>
  </si>
  <si>
    <t>28年３月14日</t>
    <rPh sb="2" eb="3">
      <t>ネン</t>
    </rPh>
    <rPh sb="4" eb="5">
      <t>ツキ</t>
    </rPh>
    <rPh sb="7" eb="8">
      <t>ニチ</t>
    </rPh>
    <phoneticPr fontId="13"/>
  </si>
  <si>
    <t>(559.80)</t>
    <phoneticPr fontId="13"/>
  </si>
  <si>
    <t>　国勢調査実施年の10月１日時点人口については、国勢調査の結果を掲載するため、</t>
    <rPh sb="1" eb="5">
      <t>コクセチョウサ</t>
    </rPh>
    <rPh sb="5" eb="7">
      <t>ジッシ</t>
    </rPh>
    <rPh sb="7" eb="8">
      <t>ネン</t>
    </rPh>
    <rPh sb="11" eb="12">
      <t>ツキ</t>
    </rPh>
    <rPh sb="13" eb="14">
      <t>ニチ</t>
    </rPh>
    <rPh sb="14" eb="16">
      <t>ジテン</t>
    </rPh>
    <rPh sb="16" eb="18">
      <t>ジンコウ</t>
    </rPh>
    <rPh sb="24" eb="26">
      <t>コクセイ</t>
    </rPh>
    <rPh sb="26" eb="28">
      <t>チョウサ</t>
    </rPh>
    <rPh sb="29" eb="31">
      <t>ケッカ</t>
    </rPh>
    <rPh sb="32" eb="34">
      <t>ケイサイ</t>
    </rPh>
    <phoneticPr fontId="13"/>
  </si>
  <si>
    <t>実施年の統計書は、10月１日時点の人口数値を更新していません。</t>
    <rPh sb="0" eb="3">
      <t>ジッシネン</t>
    </rPh>
    <rPh sb="4" eb="7">
      <t>トウケイショ</t>
    </rPh>
    <rPh sb="11" eb="12">
      <t>ツキ</t>
    </rPh>
    <rPh sb="13" eb="14">
      <t>ニチ</t>
    </rPh>
    <rPh sb="14" eb="16">
      <t>ジテン</t>
    </rPh>
    <rPh sb="17" eb="19">
      <t>ジンコウ</t>
    </rPh>
    <rPh sb="19" eb="21">
      <t>スウチ</t>
    </rPh>
    <rPh sb="22" eb="24">
      <t>コウシン</t>
    </rPh>
    <phoneticPr fontId="13"/>
  </si>
  <si>
    <t>277.4㎡</t>
    <phoneticPr fontId="3"/>
  </si>
  <si>
    <t>漁協別許可漁業等の隻数　(2)漁種別・漁協別大臣許可漁業等（農林水産大臣許可）</t>
    <phoneticPr fontId="53"/>
  </si>
  <si>
    <t>産業大分類別事業所数及び従業者数</t>
    <rPh sb="9" eb="10">
      <t>スウ</t>
    </rPh>
    <phoneticPr fontId="53"/>
  </si>
  <si>
    <t>令和４年</t>
    <rPh sb="0" eb="2">
      <t>レイワ</t>
    </rPh>
    <phoneticPr fontId="3"/>
  </si>
  <si>
    <t>　(2)　住宅の建て方・住宅の所有の関係別世帯数及び世帯人員</t>
    <rPh sb="5" eb="7">
      <t>ジュウタク</t>
    </rPh>
    <rPh sb="8" eb="9">
      <t>タ</t>
    </rPh>
    <rPh sb="10" eb="11">
      <t>カタ</t>
    </rPh>
    <rPh sb="12" eb="14">
      <t>ジュウタク</t>
    </rPh>
    <rPh sb="15" eb="17">
      <t>ショユウ</t>
    </rPh>
    <phoneticPr fontId="13"/>
  </si>
  <si>
    <t>　(2)　産業別要求・妥結状況（平成20年　加重平均）</t>
    <rPh sb="5" eb="7">
      <t>サンギョウ</t>
    </rPh>
    <rPh sb="7" eb="8">
      <t>ベツ</t>
    </rPh>
    <rPh sb="8" eb="10">
      <t>ヨウキュウ</t>
    </rPh>
    <rPh sb="11" eb="13">
      <t>ダケツ</t>
    </rPh>
    <rPh sb="13" eb="15">
      <t>ジョウキョウ</t>
    </rPh>
    <rPh sb="16" eb="18">
      <t>ヘイセイ</t>
    </rPh>
    <rPh sb="20" eb="21">
      <t>ネン</t>
    </rPh>
    <rPh sb="22" eb="24">
      <t>カジュウ</t>
    </rPh>
    <rPh sb="24" eb="26">
      <t>ヘイキン</t>
    </rPh>
    <phoneticPr fontId="13"/>
  </si>
  <si>
    <t>20～24歳</t>
    <rPh sb="5" eb="6">
      <t>サイ</t>
    </rPh>
    <phoneticPr fontId="13"/>
  </si>
  <si>
    <t>25～29歳</t>
    <rPh sb="5" eb="6">
      <t>サイ</t>
    </rPh>
    <phoneticPr fontId="13"/>
  </si>
  <si>
    <t>30～34歳</t>
    <rPh sb="5" eb="6">
      <t>サイ</t>
    </rPh>
    <phoneticPr fontId="13"/>
  </si>
  <si>
    <t>35～39歳</t>
    <rPh sb="5" eb="6">
      <t>サイ</t>
    </rPh>
    <phoneticPr fontId="13"/>
  </si>
  <si>
    <t>40～44歳</t>
    <rPh sb="5" eb="6">
      <t>サイ</t>
    </rPh>
    <phoneticPr fontId="13"/>
  </si>
  <si>
    <t>45～49歳</t>
    <rPh sb="5" eb="6">
      <t>サイ</t>
    </rPh>
    <phoneticPr fontId="13"/>
  </si>
  <si>
    <t>50～54歳</t>
    <rPh sb="5" eb="6">
      <t>サイ</t>
    </rPh>
    <phoneticPr fontId="13"/>
  </si>
  <si>
    <t>55～59歳</t>
    <rPh sb="5" eb="6">
      <t>サイ</t>
    </rPh>
    <phoneticPr fontId="13"/>
  </si>
  <si>
    <t>60～64歳</t>
    <rPh sb="5" eb="6">
      <t>サイ</t>
    </rPh>
    <phoneticPr fontId="13"/>
  </si>
  <si>
    <t>65歳以上</t>
    <rPh sb="2" eb="3">
      <t>サイ</t>
    </rPh>
    <phoneticPr fontId="13"/>
  </si>
  <si>
    <t xml:space="preserve">   資料　施設マネジメント課</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</si>
</sst>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42" formatCode="_ &quot;¥&quot;* #,##0_ ;_ &quot;¥&quot;* \-#,##0_ ;_ &quot;¥&quot;* &quot;-&quot;_ ;_ @_ "/>
    <numFmt numFmtId="41" formatCode="_ * #,##0_ ;_ * \-#,##0_ ;_ * &quot;-&quot;_ ;_ @_ "/>
    <numFmt numFmtId="43" formatCode="_ * #,##0.00_ ;_ * \-#,##0.00_ ;_ * &quot;-&quot;??_ ;_ @_ "/>
    <numFmt numFmtId="176" formatCode="#,##0.00_);[Red]\(#,##0.00\)"/>
    <numFmt numFmtId="177" formatCode="#,##0.00;[Red]#,##0.00"/>
    <numFmt numFmtId="178" formatCode="_ * #,##0.00_ ;"/>
    <numFmt numFmtId="179" formatCode="0.0_);[Red]\(0.0\)"/>
    <numFmt numFmtId="180" formatCode="_ * ###0_ ;_ * \-###0_ ;_ * &quot;-&quot;_ ;_ @_ "/>
    <numFmt numFmtId="181" formatCode="#,##0_);\(#,##0\)"/>
    <numFmt numFmtId="182" formatCode="#,##0_ "/>
    <numFmt numFmtId="183" formatCode="#,##0_);[Red]\(#,##0\)"/>
    <numFmt numFmtId="184" formatCode="_ * #,##0.000_ ;_ * \-#,##0.000_ ;_ * &quot;-&quot;???_ ;_ @_ "/>
    <numFmt numFmtId="185" formatCode="_ * #,##0.000_ ;_ * \-#,##0.000_ ;_ * &quot;-&quot;_ ;_ @_ "/>
    <numFmt numFmtId="186" formatCode="_ * #,##0.00_ ;_ * \-#,##0.00_ ;_ * &quot;-&quot;_ ;_ @_ "/>
    <numFmt numFmtId="187" formatCode="\(#,##0.00\)"/>
    <numFmt numFmtId="188" formatCode="#,##0.0"/>
    <numFmt numFmtId="189" formatCode="0.0"/>
    <numFmt numFmtId="190" formatCode="_ * ###0.00_ ;_ * \-###0.0_ ;_ * &quot;-&quot;_ ;_ @_ "/>
    <numFmt numFmtId="191" formatCode="_ * ###0.00_ ;_ * \-###0.00_ ;_ * &quot;-&quot;_ ;_ @_ "/>
    <numFmt numFmtId="192" formatCode="#,##0_ ;[Red]\-#,##0\ "/>
    <numFmt numFmtId="193" formatCode="#,##0.0;[Red]\-#,##0.0"/>
    <numFmt numFmtId="194" formatCode="#,##0;"/>
    <numFmt numFmtId="195" formatCode="#,##0;[Red]#,##0"/>
    <numFmt numFmtId="196" formatCode="#,##0;&quot;△ &quot;#,##0"/>
    <numFmt numFmtId="197" formatCode="0.0;&quot;△ &quot;0.0"/>
    <numFmt numFmtId="198" formatCode="#,##0.0_ "/>
    <numFmt numFmtId="199" formatCode="0.0_ "/>
    <numFmt numFmtId="200" formatCode="#,##0;&quot;△ &quot;#,##0;&quot;-&quot;"/>
    <numFmt numFmtId="201" formatCode="_ #,##0;[Red]_ \-#,##0"/>
    <numFmt numFmtId="202" formatCode="0_ "/>
    <numFmt numFmtId="203" formatCode="0.00_ "/>
    <numFmt numFmtId="204" formatCode="#,##0.00_);\(#,##0.00\)"/>
    <numFmt numFmtId="205" formatCode="#,##0.00_ "/>
    <numFmt numFmtId="206" formatCode="#,###"/>
    <numFmt numFmtId="207" formatCode="_ * #,##0.0_ ;_ * \-#,##0.0_ ;_ * &quot;-&quot;?_ ;_ @_ "/>
    <numFmt numFmtId="208" formatCode="#,##0.00;&quot;△ &quot;#,##0.00"/>
    <numFmt numFmtId="209" formatCode="_ * #,##0.0_ ;_ * \△#,##0.0_ ;_ * &quot;-&quot;_ ;_ @_ "/>
    <numFmt numFmtId="210" formatCode="#,##0.0;&quot;△ &quot;#,##0.0"/>
    <numFmt numFmtId="211" formatCode="#,##0.0_);[Red]\(#,##0.0\)"/>
    <numFmt numFmtId="212" formatCode="_ * #,##0.0_ ;_ * \-#,##0.0_ ;_ * &quot;-&quot;_ ;_ @_ "/>
    <numFmt numFmtId="213" formatCode="_ * ###0.0_ ;_ * \-###0.0_ ;_ * &quot;-&quot;_ ;_ @_ "/>
    <numFmt numFmtId="214" formatCode="0_);[Red]\(0\)"/>
    <numFmt numFmtId="215" formatCode="_-* #,##0_-;\-* #,##0_-;_-* &quot;-&quot;_-;_-@_-"/>
    <numFmt numFmtId="216" formatCode="#,##0\ ;&quot;△&quot;#,##0\ ;&quot; － &quot;;\ @\ "/>
    <numFmt numFmtId="217" formatCode="_ * #,##0.0_ ;_ * \-#,##0.0_ ;_ * &quot;-&quot;??_ ;_ @_ "/>
    <numFmt numFmtId="218" formatCode="0.0%"/>
    <numFmt numFmtId="219" formatCode="#,##0.00_ ;[Red]\-#,##0.00\ "/>
    <numFmt numFmtId="220" formatCode="_ * #,##0_ ;_ * \-#,##0_ ;_ * &quot;-&quot;??_ ;_ @_ "/>
    <numFmt numFmtId="221" formatCode="0.00_);[Red]\(0.00\)"/>
    <numFmt numFmtId="222" formatCode="0_);\(0\)"/>
    <numFmt numFmtId="223" formatCode="#,##0.0;\-#,##0.0"/>
    <numFmt numFmtId="224" formatCode="&quot;¥&quot;#,##0_);[Red]\(&quot;¥&quot;#,##0\)"/>
    <numFmt numFmtId="225" formatCode="0;&quot;△ &quot;0"/>
    <numFmt numFmtId="226" formatCode="#,##0\ \ \ "/>
    <numFmt numFmtId="227" formatCode="* #,##0;* \-#,##0;* &quot;-&quot;;_ @_ "/>
    <numFmt numFmtId="228" formatCode="#,##0.000_);[Red]\(#,##0.000\)"/>
    <numFmt numFmtId="229" formatCode="_ * ###.00_ ;_ * \-###.00_ ;_ * &quot;-&quot;_ ;_ @_ "/>
    <numFmt numFmtId="230" formatCode="_ * #,##0.0&quot;人&quot;_ ;_ * \-#,##0_ ;_ * &quot;-&quot;_ ;_ @_ "/>
    <numFmt numFmtId="231" formatCode="_ * #,##0.00&quot;人&quot;_ ;_ * \-#,##0_ ;_ * &quot;-&quot;_ ;_ @_ "/>
    <numFmt numFmtId="232" formatCode="_ * #,##0&quot;万&quot;&quot;円&quot;_ ;_ * \-#,##0_ ;_ * &quot;-&quot;_ ;_ @_ "/>
    <numFmt numFmtId="233" formatCode="_ * #,##0.0&quot;世&quot;&quot;帯&quot;_ ;_ * \-#,##0_ ;_ * &quot;-&quot;_ ;_ @_ "/>
    <numFmt numFmtId="234" formatCode="_ * #,##0&quot;人&quot;_ ;_ * \-#,##0_ ;_ * &quot;-&quot;_ ;_ @_ "/>
    <numFmt numFmtId="235" formatCode="_ * #,##0&quot;千&quot;&quot;円&quot;_ ;_ * \-#,##0_ ;_ * &quot;-&quot;_ ;_ @_ "/>
    <numFmt numFmtId="236" formatCode="_ * #,##0.0\ℓ_ ;"/>
    <numFmt numFmtId="237" formatCode="_ * #,##0.0&quot;㎏&quot;_ "/>
    <numFmt numFmtId="238" formatCode="_ * #,##0.0&quot;㎘&quot;_ ;_ * \-#,##0_ ;_ * &quot;-&quot;_ ;_ @_ "/>
    <numFmt numFmtId="239" formatCode="_ * #,##0.0&quot;件&quot;_ ;_ * \-#,##0_ ;_ * &quot;-&quot;_ ;_ @_ "/>
    <numFmt numFmtId="240" formatCode="#,##0.00&quot;件&quot;"/>
    <numFmt numFmtId="241" formatCode="_ * #,##0.0&quot;人&quot;_ ;_ * \-#,##0.00_ ;_ * &quot;-&quot;??_ ;_ @_ "/>
    <numFmt numFmtId="242" formatCode="_ * #,##0.0&quot;冊&quot;_ ;_ * \-#,##0_ ;_ * &quot;-&quot;_ ;_ @_ "/>
  </numFmts>
  <fonts count="118">
    <font>
      <sz val="11"/>
      <color theme="1"/>
      <name val="游ゴシック"/>
      <family val="2"/>
      <charset val="128"/>
      <scheme val="minor"/>
    </font>
    <font>
      <sz val="11"/>
      <name val="ＭＳ 明朝"/>
      <family val="1"/>
      <charset val="128"/>
    </font>
    <font>
      <sz val="6"/>
      <name val="游ゴシック"/>
      <family val="2"/>
      <charset val="128"/>
      <scheme val="minor"/>
    </font>
    <font>
      <sz val="6"/>
      <name val="ＭＳ Ｐゴシック"/>
      <family val="3"/>
      <charset val="128"/>
    </font>
    <font>
      <sz val="10"/>
      <name val="ＭＳ 明朝"/>
      <family val="1"/>
      <charset val="128"/>
    </font>
    <font>
      <sz val="11"/>
      <name val="明朝"/>
      <family val="1"/>
      <charset val="128"/>
    </font>
    <font>
      <sz val="11"/>
      <color theme="1"/>
      <name val="游ゴシック"/>
      <family val="2"/>
      <charset val="128"/>
      <scheme val="minor"/>
    </font>
    <font>
      <sz val="11"/>
      <color rgb="FF9C0006"/>
      <name val="游ゴシック"/>
      <family val="2"/>
      <charset val="128"/>
      <scheme val="minor"/>
    </font>
    <font>
      <sz val="11"/>
      <name val="Arial"/>
      <family val="2"/>
    </font>
    <font>
      <sz val="11"/>
      <name val="明朝"/>
      <family val="3"/>
      <charset val="128"/>
    </font>
    <font>
      <sz val="10"/>
      <name val="明朝"/>
      <family val="3"/>
      <charset val="128"/>
    </font>
    <font>
      <sz val="11"/>
      <name val="ＭＳ Ｐゴシック"/>
      <family val="3"/>
      <charset val="128"/>
    </font>
    <font>
      <sz val="12"/>
      <name val="Arial"/>
      <family val="2"/>
    </font>
    <font>
      <sz val="6"/>
      <name val="ＭＳ 明朝"/>
      <family val="1"/>
      <charset val="128"/>
    </font>
    <font>
      <sz val="11"/>
      <color indexed="8"/>
      <name val="ＭＳ 明朝"/>
      <family val="1"/>
      <charset val="128"/>
    </font>
    <font>
      <sz val="11"/>
      <color indexed="8"/>
      <name val="游ゴシック"/>
      <family val="3"/>
      <charset val="128"/>
      <scheme val="minor"/>
    </font>
    <font>
      <sz val="11"/>
      <name val="BIZ UDゴシック"/>
      <family val="3"/>
      <charset val="128"/>
    </font>
    <font>
      <sz val="11"/>
      <color theme="1"/>
      <name val="BIZ UDゴシック"/>
      <family val="3"/>
      <charset val="128"/>
    </font>
    <font>
      <b/>
      <sz val="11"/>
      <color theme="1"/>
      <name val="BIZ UDゴシック"/>
      <family val="3"/>
      <charset val="128"/>
    </font>
    <font>
      <b/>
      <sz val="11"/>
      <name val="BIZ UDゴシック"/>
      <family val="3"/>
      <charset val="128"/>
    </font>
    <font>
      <u/>
      <sz val="11"/>
      <color theme="10"/>
      <name val="游ゴシック"/>
      <family val="2"/>
      <charset val="128"/>
      <scheme val="minor"/>
    </font>
    <font>
      <sz val="18"/>
      <color theme="3"/>
      <name val="游ゴシック Light"/>
      <family val="2"/>
      <charset val="128"/>
      <scheme val="major"/>
    </font>
    <font>
      <vertAlign val="superscript"/>
      <sz val="11"/>
      <name val="BIZ UDゴシック"/>
      <family val="3"/>
      <charset val="128"/>
    </font>
    <font>
      <sz val="11"/>
      <color indexed="8"/>
      <name val="BIZ UDゴシック"/>
      <family val="3"/>
      <charset val="128"/>
    </font>
    <font>
      <b/>
      <sz val="11"/>
      <color indexed="8"/>
      <name val="BIZ UDゴシック"/>
      <family val="3"/>
      <charset val="128"/>
    </font>
    <font>
      <sz val="11"/>
      <color indexed="10"/>
      <name val="BIZ UDゴシック"/>
      <family val="3"/>
      <charset val="128"/>
    </font>
    <font>
      <sz val="12"/>
      <name val="ＭＳ 明朝"/>
      <family val="1"/>
      <charset val="128"/>
    </font>
    <font>
      <b/>
      <sz val="13"/>
      <color theme="3"/>
      <name val="游ゴシック"/>
      <family val="3"/>
      <charset val="128"/>
      <scheme val="minor"/>
    </font>
    <font>
      <sz val="11"/>
      <color rgb="FF002060"/>
      <name val="BIZ UDゴシック"/>
      <family val="3"/>
      <charset val="128"/>
    </font>
    <font>
      <sz val="6"/>
      <name val="ＭＳ Ｐ明朝"/>
      <family val="1"/>
      <charset val="128"/>
    </font>
    <font>
      <sz val="11"/>
      <color rgb="FFFF0000"/>
      <name val="BIZ UDゴシック"/>
      <family val="3"/>
      <charset val="128"/>
    </font>
    <font>
      <sz val="9"/>
      <name val="ＭＳ 明朝"/>
      <family val="1"/>
      <charset val="128"/>
    </font>
    <font>
      <sz val="11"/>
      <color theme="3"/>
      <name val="BIZ UDゴシック"/>
      <family val="3"/>
      <charset val="128"/>
    </font>
    <font>
      <sz val="11"/>
      <color indexed="60"/>
      <name val="ＭＳ Ｐゴシック"/>
      <family val="3"/>
      <charset val="128"/>
    </font>
    <font>
      <sz val="8"/>
      <name val="ＭＳ 明朝"/>
      <family val="1"/>
      <charset val="128"/>
    </font>
    <font>
      <sz val="8"/>
      <name val="ＭＳ Ｐ明朝"/>
      <family val="1"/>
      <charset val="128"/>
    </font>
    <font>
      <sz val="10"/>
      <name val="游ゴシック"/>
      <family val="3"/>
      <charset val="128"/>
      <scheme val="minor"/>
    </font>
    <font>
      <sz val="8"/>
      <name val="游ゴシック"/>
      <family val="3"/>
      <charset val="128"/>
      <scheme val="minor"/>
    </font>
    <font>
      <sz val="11"/>
      <color theme="1"/>
      <name val="游ゴシック"/>
      <family val="3"/>
      <charset val="128"/>
      <scheme val="minor"/>
    </font>
    <font>
      <sz val="6"/>
      <name val="明朝"/>
      <family val="1"/>
      <charset val="128"/>
    </font>
    <font>
      <sz val="8"/>
      <name val="ＭＳ ゴシック"/>
      <family val="3"/>
      <charset val="128"/>
    </font>
    <font>
      <sz val="11"/>
      <color theme="1"/>
      <name val="ＭＳ 明朝"/>
      <family val="1"/>
      <charset val="128"/>
    </font>
    <font>
      <sz val="9"/>
      <name val="BIZ UDゴシック"/>
      <family val="3"/>
      <charset val="128"/>
    </font>
    <font>
      <sz val="11"/>
      <color indexed="10"/>
      <name val="ＭＳ Ｐゴシック"/>
      <family val="3"/>
      <charset val="128"/>
    </font>
    <font>
      <sz val="11"/>
      <color indexed="8"/>
      <name val="ＭＳ Ｐゴシック"/>
      <family val="3"/>
      <charset val="128"/>
    </font>
    <font>
      <vertAlign val="superscript"/>
      <sz val="11"/>
      <name val="ＭＳ 明朝"/>
      <family val="1"/>
      <charset val="128"/>
    </font>
    <font>
      <b/>
      <sz val="13"/>
      <color indexed="62"/>
      <name val="ＭＳ Ｐゴシック"/>
      <family val="3"/>
      <charset val="128"/>
    </font>
    <font>
      <sz val="11"/>
      <color rgb="FF000000"/>
      <name val="BIZ UDゴシック"/>
      <family val="3"/>
      <charset val="128"/>
    </font>
    <font>
      <b/>
      <sz val="11"/>
      <color indexed="8"/>
      <name val="ＭＳ ゴシック"/>
      <family val="3"/>
      <charset val="128"/>
    </font>
    <font>
      <sz val="11"/>
      <color indexed="9"/>
      <name val="ＭＳ Ｐゴシック"/>
      <family val="3"/>
      <charset val="128"/>
    </font>
    <font>
      <b/>
      <sz val="15"/>
      <color theme="3"/>
      <name val="游ゴシック"/>
      <family val="2"/>
      <charset val="128"/>
      <scheme val="minor"/>
    </font>
    <font>
      <b/>
      <sz val="11"/>
      <color theme="3"/>
      <name val="游ゴシック"/>
      <family val="2"/>
      <charset val="128"/>
      <scheme val="minor"/>
    </font>
    <font>
      <u/>
      <sz val="11"/>
      <color theme="10"/>
      <name val="游ゴシック"/>
      <family val="2"/>
      <scheme val="minor"/>
    </font>
    <font>
      <sz val="6"/>
      <name val="游ゴシック"/>
      <family val="3"/>
      <charset val="128"/>
      <scheme val="minor"/>
    </font>
    <font>
      <sz val="11"/>
      <color theme="1"/>
      <name val="游ゴシック"/>
      <family val="2"/>
      <scheme val="minor"/>
    </font>
    <font>
      <sz val="10"/>
      <name val="BIZ UDゴシック"/>
      <family val="3"/>
      <charset val="128"/>
    </font>
    <font>
      <sz val="12"/>
      <name val="BIZ UDゴシック"/>
      <family val="3"/>
      <charset val="128"/>
    </font>
    <font>
      <sz val="6"/>
      <name val="明朝"/>
      <family val="3"/>
      <charset val="128"/>
    </font>
    <font>
      <sz val="7"/>
      <name val="ＭＳ 明朝"/>
      <family val="1"/>
      <charset val="128"/>
    </font>
    <font>
      <b/>
      <sz val="11"/>
      <name val="ＭＳ ゴシック"/>
      <family val="3"/>
      <charset val="128"/>
    </font>
    <font>
      <sz val="11"/>
      <color theme="1"/>
      <name val="BIZ UDPゴシック"/>
      <family val="3"/>
      <charset val="128"/>
    </font>
    <font>
      <sz val="11"/>
      <color indexed="10"/>
      <name val="ＭＳ 明朝"/>
      <family val="1"/>
      <charset val="128"/>
    </font>
    <font>
      <sz val="11"/>
      <name val="ＭＳ ゴシック"/>
      <family val="3"/>
      <charset val="128"/>
    </font>
    <font>
      <sz val="12"/>
      <color indexed="8"/>
      <name val="Arial"/>
      <family val="2"/>
    </font>
    <font>
      <sz val="11"/>
      <color theme="1"/>
      <name val="ＭＳ ゴシック"/>
      <family val="3"/>
      <charset val="128"/>
    </font>
    <font>
      <sz val="10"/>
      <name val="ＭＳ Ｐゴシック"/>
      <family val="3"/>
    </font>
    <font>
      <b/>
      <sz val="11"/>
      <color theme="1"/>
      <name val="ＭＳ ゴシック"/>
      <family val="3"/>
      <charset val="128"/>
    </font>
    <font>
      <sz val="11"/>
      <color theme="0"/>
      <name val="BIZ UDゴシック"/>
      <family val="3"/>
      <charset val="128"/>
    </font>
    <font>
      <sz val="10"/>
      <name val="ＭＳ ゴシック"/>
      <family val="3"/>
      <charset val="128"/>
    </font>
    <font>
      <sz val="9"/>
      <color theme="1"/>
      <name val="游ゴシック"/>
      <family val="2"/>
      <scheme val="minor"/>
    </font>
    <font>
      <sz val="8"/>
      <name val="BIZ UDゴシック"/>
      <family val="3"/>
      <charset val="128"/>
    </font>
    <font>
      <b/>
      <sz val="10"/>
      <name val="BIZ UDゴシック"/>
      <family val="3"/>
      <charset val="128"/>
    </font>
    <font>
      <b/>
      <sz val="11"/>
      <color theme="1"/>
      <name val="游ゴシック"/>
      <family val="2"/>
      <scheme val="minor"/>
    </font>
    <font>
      <sz val="10"/>
      <name val="Osaka"/>
      <family val="3"/>
      <charset val="128"/>
    </font>
    <font>
      <sz val="11"/>
      <color indexed="9"/>
      <name val="游ゴシック"/>
      <family val="3"/>
      <charset val="128"/>
      <scheme val="minor"/>
    </font>
    <font>
      <u/>
      <sz val="11"/>
      <color theme="10"/>
      <name val="游ゴシック"/>
      <family val="3"/>
      <charset val="128"/>
      <scheme val="minor"/>
    </font>
    <font>
      <sz val="9"/>
      <color theme="1"/>
      <name val="BIZ UDゴシック"/>
      <family val="3"/>
      <charset val="128"/>
    </font>
    <font>
      <sz val="10"/>
      <color theme="1"/>
      <name val="BIZ UDゴシック"/>
      <family val="3"/>
      <charset val="128"/>
    </font>
    <font>
      <b/>
      <sz val="11"/>
      <name val="ＭＳ 明朝"/>
      <family val="1"/>
      <charset val="128"/>
    </font>
    <font>
      <strike/>
      <sz val="11"/>
      <name val="BIZ UDゴシック"/>
      <family val="3"/>
      <charset val="128"/>
    </font>
    <font>
      <sz val="6"/>
      <color rgb="FF000000"/>
      <name val="BIZ UDゴシック"/>
      <family val="3"/>
      <charset val="128"/>
    </font>
    <font>
      <sz val="8"/>
      <color rgb="FF000000"/>
      <name val="BIZ UDゴシック"/>
      <family val="3"/>
      <charset val="128"/>
    </font>
    <font>
      <strike/>
      <sz val="11"/>
      <color rgb="FFFF0000"/>
      <name val="BIZ UDゴシック"/>
      <family val="3"/>
      <charset val="128"/>
    </font>
    <font>
      <b/>
      <sz val="16"/>
      <name val="BIZ UDゴシック"/>
      <family val="3"/>
      <charset val="128"/>
    </font>
    <font>
      <b/>
      <sz val="14"/>
      <name val="BIZ UDゴシック"/>
      <family val="3"/>
      <charset val="128"/>
    </font>
    <font>
      <b/>
      <sz val="12"/>
      <name val="BIZ UDゴシック"/>
      <family val="3"/>
      <charset val="128"/>
    </font>
    <font>
      <b/>
      <sz val="22"/>
      <name val="ＭＳ 明朝"/>
      <family val="1"/>
      <charset val="128"/>
    </font>
    <font>
      <sz val="24"/>
      <name val="ＭＳ 明朝"/>
      <family val="1"/>
      <charset val="128"/>
    </font>
    <font>
      <sz val="14"/>
      <name val="ＭＳ 明朝"/>
      <family val="1"/>
      <charset val="128"/>
    </font>
    <font>
      <sz val="10"/>
      <name val="Meiryo UI"/>
      <family val="3"/>
      <charset val="128"/>
    </font>
    <font>
      <sz val="20"/>
      <name val="Meiryo UI"/>
      <family val="3"/>
      <charset val="128"/>
    </font>
    <font>
      <b/>
      <sz val="20"/>
      <name val="Meiryo UI"/>
      <family val="3"/>
      <charset val="128"/>
    </font>
    <font>
      <b/>
      <sz val="20"/>
      <name val="ＭＳ Ｐゴシック"/>
      <family val="3"/>
      <charset val="128"/>
    </font>
    <font>
      <b/>
      <sz val="14"/>
      <name val="Meiryo UI"/>
      <family val="3"/>
      <charset val="128"/>
    </font>
    <font>
      <b/>
      <sz val="14"/>
      <color theme="0"/>
      <name val="Meiryo UI"/>
      <family val="3"/>
      <charset val="128"/>
    </font>
    <font>
      <b/>
      <sz val="16"/>
      <name val="Meiryo UI"/>
      <family val="3"/>
      <charset val="128"/>
    </font>
    <font>
      <sz val="13"/>
      <name val="Meiryo UI"/>
      <family val="3"/>
      <charset val="128"/>
    </font>
    <font>
      <sz val="13"/>
      <name val="ＭＳ Ｐゴシック"/>
      <family val="3"/>
      <charset val="128"/>
    </font>
    <font>
      <b/>
      <sz val="11"/>
      <name val="Meiryo UI"/>
      <family val="3"/>
      <charset val="128"/>
    </font>
    <font>
      <b/>
      <sz val="10"/>
      <name val="Meiryo UI"/>
      <family val="3"/>
      <charset val="128"/>
    </font>
    <font>
      <b/>
      <sz val="11"/>
      <color theme="0"/>
      <name val="Meiryo UI"/>
      <family val="3"/>
      <charset val="128"/>
    </font>
    <font>
      <b/>
      <sz val="13"/>
      <color theme="0"/>
      <name val="Meiryo UI"/>
      <family val="3"/>
      <charset val="128"/>
    </font>
    <font>
      <b/>
      <sz val="12"/>
      <color theme="0"/>
      <name val="Meiryo UI"/>
      <family val="3"/>
      <charset val="128"/>
    </font>
    <font>
      <b/>
      <sz val="8"/>
      <color theme="0"/>
      <name val="Meiryo UI"/>
      <family val="3"/>
      <charset val="128"/>
    </font>
    <font>
      <b/>
      <sz val="10"/>
      <color theme="0"/>
      <name val="Meiryo UI"/>
      <family val="3"/>
      <charset val="128"/>
    </font>
    <font>
      <b/>
      <sz val="18"/>
      <name val="Meiryo UI"/>
      <family val="3"/>
      <charset val="128"/>
    </font>
    <font>
      <b/>
      <sz val="18"/>
      <name val="ＭＳ Ｐゴシック"/>
      <family val="3"/>
      <charset val="128"/>
    </font>
    <font>
      <b/>
      <sz val="15"/>
      <name val="Meiryo UI"/>
      <family val="3"/>
      <charset val="128"/>
    </font>
    <font>
      <sz val="11"/>
      <name val="Meiryo UI"/>
      <family val="3"/>
      <charset val="128"/>
    </font>
    <font>
      <sz val="18"/>
      <name val="Meiryo UI"/>
      <family val="3"/>
      <charset val="128"/>
    </font>
    <font>
      <sz val="12"/>
      <name val="Meiryo UI"/>
      <family val="3"/>
      <charset val="128"/>
    </font>
    <font>
      <b/>
      <sz val="16.5"/>
      <name val="Meiryo UI"/>
      <family val="3"/>
      <charset val="128"/>
    </font>
    <font>
      <b/>
      <sz val="18"/>
      <name val="ＭＳ 明朝"/>
      <family val="1"/>
      <charset val="128"/>
    </font>
    <font>
      <u/>
      <sz val="11"/>
      <color theme="0"/>
      <name val="游ゴシック"/>
      <family val="3"/>
      <charset val="128"/>
      <scheme val="minor"/>
    </font>
    <font>
      <u/>
      <sz val="11"/>
      <color theme="0"/>
      <name val="游ゴシック"/>
      <family val="2"/>
      <charset val="128"/>
      <scheme val="minor"/>
    </font>
    <font>
      <u/>
      <sz val="12"/>
      <color theme="0"/>
      <name val="游ゴシック"/>
      <family val="3"/>
      <charset val="128"/>
      <scheme val="minor"/>
    </font>
    <font>
      <u/>
      <sz val="12"/>
      <color theme="0"/>
      <name val="游ゴシック"/>
      <family val="2"/>
      <charset val="128"/>
      <scheme val="minor"/>
    </font>
    <font>
      <vertAlign val="superscript"/>
      <sz val="9"/>
      <name val="BIZ UDゴシック"/>
      <family val="3"/>
      <charset val="128"/>
    </font>
  </fonts>
  <fills count="5">
    <fill>
      <patternFill patternType="none"/>
    </fill>
    <fill>
      <patternFill patternType="gray125"/>
    </fill>
    <fill>
      <patternFill patternType="solid">
        <fgColor rgb="FFFFC7CE"/>
      </patternFill>
    </fill>
    <fill>
      <patternFill patternType="solid">
        <fgColor theme="0"/>
        <bgColor indexed="64"/>
      </patternFill>
    </fill>
    <fill>
      <patternFill patternType="solid">
        <fgColor theme="8" tint="-0.499984740745262"/>
        <bgColor indexed="64"/>
      </patternFill>
    </fill>
  </fills>
  <borders count="216">
    <border>
      <left/>
      <right/>
      <top/>
      <bottom/>
      <diagonal/>
    </border>
    <border>
      <left/>
      <right style="thin">
        <color indexed="8"/>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medium">
        <color indexed="8"/>
      </top>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right/>
      <top style="medium">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right/>
      <top/>
      <bottom style="medium">
        <color indexed="8"/>
      </bottom>
      <diagonal/>
    </border>
    <border>
      <left/>
      <right/>
      <top style="medium">
        <color indexed="8"/>
      </top>
      <bottom/>
      <diagonal/>
    </border>
    <border>
      <left style="thin">
        <color indexed="8"/>
      </left>
      <right/>
      <top style="thin">
        <color indexed="8"/>
      </top>
      <bottom/>
      <diagonal/>
    </border>
    <border>
      <left/>
      <right/>
      <top style="thin">
        <color indexed="8"/>
      </top>
      <bottom/>
      <diagonal/>
    </border>
    <border>
      <left/>
      <right/>
      <top style="medium">
        <color theme="1"/>
      </top>
      <bottom style="thin">
        <color theme="1"/>
      </bottom>
      <diagonal/>
    </border>
    <border>
      <left style="thin">
        <color theme="1"/>
      </left>
      <right style="thin">
        <color indexed="64"/>
      </right>
      <top style="medium">
        <color theme="1"/>
      </top>
      <bottom style="thin">
        <color theme="1"/>
      </bottom>
      <diagonal/>
    </border>
    <border>
      <left style="thin">
        <color theme="1"/>
      </left>
      <right style="thin">
        <color indexed="64"/>
      </right>
      <top/>
      <bottom/>
      <diagonal/>
    </border>
    <border>
      <left/>
      <right/>
      <top style="medium">
        <color auto="1"/>
      </top>
      <bottom style="thin">
        <color auto="1"/>
      </bottom>
      <diagonal/>
    </border>
    <border>
      <left style="thin">
        <color indexed="64"/>
      </left>
      <right/>
      <top style="medium">
        <color auto="1"/>
      </top>
      <bottom style="thin">
        <color auto="1"/>
      </bottom>
      <diagonal/>
    </border>
    <border>
      <left style="thin">
        <color auto="1"/>
      </left>
      <right/>
      <top/>
      <bottom/>
      <diagonal/>
    </border>
    <border>
      <left/>
      <right/>
      <top/>
      <bottom style="medium">
        <color auto="1"/>
      </bottom>
      <diagonal/>
    </border>
    <border>
      <left style="thin">
        <color auto="1"/>
      </left>
      <right/>
      <top/>
      <bottom style="medium">
        <color auto="1"/>
      </bottom>
      <diagonal/>
    </border>
    <border>
      <left style="thin">
        <color indexed="8"/>
      </left>
      <right/>
      <top style="medium">
        <color indexed="8"/>
      </top>
      <bottom/>
      <diagonal/>
    </border>
    <border>
      <left/>
      <right/>
      <top style="thin">
        <color indexed="64"/>
      </top>
      <bottom/>
      <diagonal/>
    </border>
    <border>
      <left/>
      <right style="thin">
        <color indexed="8"/>
      </right>
      <top/>
      <bottom style="medium">
        <color indexed="64"/>
      </bottom>
      <diagonal/>
    </border>
    <border>
      <left style="thin">
        <color indexed="8"/>
      </left>
      <right/>
      <top/>
      <bottom style="medium">
        <color indexed="64"/>
      </bottom>
      <diagonal/>
    </border>
    <border>
      <left/>
      <right/>
      <top/>
      <bottom style="medium">
        <color indexed="64"/>
      </bottom>
      <diagonal/>
    </border>
    <border>
      <left/>
      <right/>
      <top style="medium">
        <color indexed="8"/>
      </top>
      <bottom style="thin">
        <color indexed="64"/>
      </bottom>
      <diagonal/>
    </border>
    <border>
      <left style="thin">
        <color indexed="8"/>
      </left>
      <right/>
      <top style="medium">
        <color indexed="8"/>
      </top>
      <bottom style="thin">
        <color indexed="64"/>
      </bottom>
      <diagonal/>
    </border>
    <border>
      <left/>
      <right/>
      <top style="thin">
        <color indexed="64"/>
      </top>
      <bottom style="medium">
        <color indexed="64"/>
      </bottom>
      <diagonal/>
    </border>
    <border>
      <left/>
      <right style="thin">
        <color indexed="8"/>
      </right>
      <top style="thin">
        <color indexed="64"/>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auto="1"/>
      </right>
      <top/>
      <bottom/>
      <diagonal/>
    </border>
    <border>
      <left/>
      <right style="thin">
        <color indexed="64"/>
      </right>
      <top/>
      <bottom style="medium">
        <color auto="1"/>
      </bottom>
      <diagonal/>
    </border>
    <border>
      <left/>
      <right style="thin">
        <color indexed="64"/>
      </right>
      <top style="medium">
        <color indexed="64"/>
      </top>
      <bottom style="thin">
        <color indexed="64"/>
      </bottom>
      <diagonal/>
    </border>
    <border>
      <left style="thin">
        <color indexed="64"/>
      </left>
      <right/>
      <top/>
      <bottom/>
      <diagonal/>
    </border>
    <border>
      <left style="thin">
        <color auto="1"/>
      </left>
      <right/>
      <top style="thin">
        <color auto="1"/>
      </top>
      <bottom/>
      <diagonal/>
    </border>
    <border>
      <left/>
      <right style="thin">
        <color indexed="64"/>
      </right>
      <top style="medium">
        <color auto="1"/>
      </top>
      <bottom style="thin">
        <color auto="1"/>
      </bottom>
      <diagonal/>
    </border>
    <border>
      <left/>
      <right style="thin">
        <color indexed="64"/>
      </right>
      <top style="thin">
        <color indexed="64"/>
      </top>
      <bottom style="medium">
        <color auto="1"/>
      </bottom>
      <diagonal/>
    </border>
    <border>
      <left/>
      <right style="thin">
        <color indexed="64"/>
      </right>
      <top style="thin">
        <color indexed="64"/>
      </top>
      <bottom/>
      <diagonal/>
    </border>
    <border>
      <left/>
      <right style="thin">
        <color indexed="64"/>
      </right>
      <top/>
      <bottom style="medium">
        <color indexed="8"/>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8"/>
      </right>
      <top style="medium">
        <color indexed="8"/>
      </top>
      <bottom style="thin">
        <color indexed="64"/>
      </bottom>
      <diagonal/>
    </border>
    <border>
      <left style="thin">
        <color indexed="8"/>
      </left>
      <right style="thin">
        <color indexed="8"/>
      </right>
      <top style="thin">
        <color indexed="64"/>
      </top>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style="thin">
        <color indexed="8"/>
      </left>
      <right/>
      <top style="thin">
        <color indexed="8"/>
      </top>
      <bottom style="thin">
        <color indexed="64"/>
      </bottom>
      <diagonal/>
    </border>
    <border>
      <left/>
      <right style="thin">
        <color indexed="64"/>
      </right>
      <top style="thin">
        <color indexed="8"/>
      </top>
      <bottom/>
      <diagonal/>
    </border>
    <border>
      <left style="thin">
        <color indexed="64"/>
      </left>
      <right/>
      <top style="thin">
        <color indexed="64"/>
      </top>
      <bottom/>
      <diagonal/>
    </border>
    <border>
      <left/>
      <right/>
      <top style="thin">
        <color indexed="64"/>
      </top>
      <bottom/>
      <diagonal/>
    </border>
    <border>
      <left style="thin">
        <color indexed="8"/>
      </left>
      <right/>
      <top style="thin">
        <color indexed="64"/>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8"/>
      </right>
      <top style="medium">
        <color indexed="64"/>
      </top>
      <bottom/>
      <diagonal/>
    </border>
    <border>
      <left/>
      <right style="thin">
        <color indexed="64"/>
      </right>
      <top style="medium">
        <color indexed="8"/>
      </top>
      <bottom style="thin">
        <color indexed="8"/>
      </bottom>
      <diagonal/>
    </border>
    <border>
      <left style="thin">
        <color indexed="64"/>
      </left>
      <right style="thin">
        <color indexed="8"/>
      </right>
      <top style="medium">
        <color indexed="8"/>
      </top>
      <bottom/>
      <diagonal/>
    </border>
    <border>
      <left style="thin">
        <color indexed="8"/>
      </left>
      <right style="thin">
        <color indexed="64"/>
      </right>
      <top style="thin">
        <color indexed="8"/>
      </top>
      <bottom/>
      <diagonal/>
    </border>
    <border>
      <left style="thin">
        <color indexed="64"/>
      </left>
      <right style="thin">
        <color indexed="8"/>
      </right>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8"/>
      </right>
      <top/>
      <bottom style="thin">
        <color indexed="8"/>
      </bottom>
      <diagonal/>
    </border>
    <border>
      <left style="thin">
        <color indexed="8"/>
      </left>
      <right/>
      <top/>
      <bottom style="thin">
        <color indexed="8"/>
      </bottom>
      <diagonal/>
    </border>
    <border>
      <left/>
      <right/>
      <top style="medium">
        <color auto="1"/>
      </top>
      <bottom/>
      <diagonal/>
    </border>
    <border>
      <left/>
      <right/>
      <top style="thin">
        <color indexed="64"/>
      </top>
      <bottom/>
      <diagonal/>
    </border>
    <border>
      <left/>
      <right style="thin">
        <color indexed="64"/>
      </right>
      <top style="thin">
        <color indexed="64"/>
      </top>
      <bottom/>
      <diagonal/>
    </border>
    <border>
      <left/>
      <right/>
      <top style="thin">
        <color auto="1"/>
      </top>
      <bottom/>
      <diagonal/>
    </border>
    <border>
      <left/>
      <right style="thin">
        <color indexed="64"/>
      </right>
      <top style="thin">
        <color auto="1"/>
      </top>
      <bottom/>
      <diagonal/>
    </border>
    <border>
      <left/>
      <right style="thin">
        <color indexed="8"/>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64"/>
      </right>
      <top/>
      <bottom style="thin">
        <color indexed="8"/>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theme="1"/>
      </left>
      <right style="thin">
        <color indexed="64"/>
      </right>
      <top/>
      <bottom style="medium">
        <color indexed="64"/>
      </bottom>
      <diagonal/>
    </border>
    <border>
      <left style="thin">
        <color indexed="8"/>
      </left>
      <right/>
      <top style="medium">
        <color indexed="8"/>
      </top>
      <bottom/>
      <diagonal/>
    </border>
    <border>
      <left style="thin">
        <color indexed="8"/>
      </left>
      <right/>
      <top style="medium">
        <color indexed="8"/>
      </top>
      <bottom style="thin">
        <color indexed="64"/>
      </bottom>
      <diagonal/>
    </border>
    <border>
      <left/>
      <right/>
      <top style="medium">
        <color indexed="8"/>
      </top>
      <bottom style="thin">
        <color indexed="64"/>
      </bottom>
      <diagonal/>
    </border>
    <border>
      <left style="thin">
        <color indexed="64"/>
      </left>
      <right/>
      <top style="medium">
        <color indexed="8"/>
      </top>
      <bottom/>
      <diagonal/>
    </border>
    <border>
      <left style="thin">
        <color indexed="8"/>
      </left>
      <right/>
      <top style="thin">
        <color indexed="64"/>
      </top>
      <bottom style="thin">
        <color indexed="64"/>
      </bottom>
      <diagonal/>
    </border>
    <border>
      <left style="thin">
        <color indexed="8"/>
      </left>
      <right/>
      <top style="thin">
        <color indexed="8"/>
      </top>
      <bottom/>
      <diagonal/>
    </border>
    <border>
      <left/>
      <right/>
      <top style="thin">
        <color indexed="64"/>
      </top>
      <bottom/>
      <diagonal/>
    </border>
    <border>
      <left style="thin">
        <color indexed="8"/>
      </left>
      <right/>
      <top/>
      <bottom/>
      <diagonal/>
    </border>
    <border>
      <left/>
      <right style="thin">
        <color indexed="64"/>
      </right>
      <top/>
      <bottom/>
      <diagonal/>
    </border>
    <border>
      <left/>
      <right style="thin">
        <color indexed="8"/>
      </right>
      <top/>
      <bottom style="medium">
        <color indexed="64"/>
      </bottom>
      <diagonal/>
    </border>
    <border>
      <left/>
      <right/>
      <top/>
      <bottom style="medium">
        <color indexed="64"/>
      </bottom>
      <diagonal/>
    </border>
    <border>
      <left/>
      <right style="thin">
        <color indexed="64"/>
      </right>
      <top style="medium">
        <color indexed="8"/>
      </top>
      <bottom/>
      <diagonal/>
    </border>
    <border>
      <left style="thin">
        <color indexed="64"/>
      </left>
      <right/>
      <top style="medium">
        <color indexed="8"/>
      </top>
      <bottom style="thin">
        <color indexed="8"/>
      </bottom>
      <diagonal/>
    </border>
    <border>
      <left style="thin">
        <color indexed="64"/>
      </left>
      <right style="thin">
        <color indexed="64"/>
      </right>
      <top style="thin">
        <color indexed="8"/>
      </top>
      <bottom/>
      <diagonal/>
    </border>
    <border>
      <left style="thin">
        <color indexed="64"/>
      </left>
      <right/>
      <top style="thin">
        <color indexed="8"/>
      </top>
      <bottom style="thin">
        <color indexed="64"/>
      </bottom>
      <diagonal/>
    </border>
    <border>
      <left/>
      <right style="thin">
        <color indexed="64"/>
      </right>
      <top style="thin">
        <color indexed="64"/>
      </top>
      <bottom/>
      <diagonal/>
    </border>
    <border>
      <left style="thin">
        <color indexed="64"/>
      </left>
      <right/>
      <top/>
      <bottom style="medium">
        <color indexed="8"/>
      </bottom>
      <diagonal/>
    </border>
    <border>
      <left/>
      <right/>
      <top/>
      <bottom style="medium">
        <color indexed="8"/>
      </bottom>
      <diagonal/>
    </border>
    <border>
      <left/>
      <right style="thin">
        <color indexed="8"/>
      </right>
      <top/>
      <bottom style="thin">
        <color indexed="64"/>
      </bottom>
      <diagonal/>
    </border>
    <border>
      <left style="thin">
        <color indexed="8"/>
      </left>
      <right/>
      <top style="thin">
        <color indexed="8"/>
      </top>
      <bottom style="thin">
        <color indexed="64"/>
      </bottom>
      <diagonal/>
    </border>
    <border>
      <left style="thin">
        <color indexed="8"/>
      </left>
      <right style="thin">
        <color indexed="64"/>
      </right>
      <top/>
      <bottom/>
      <diagonal/>
    </border>
    <border>
      <left style="thin">
        <color indexed="8"/>
      </left>
      <right style="thin">
        <color indexed="64"/>
      </right>
      <top/>
      <bottom style="medium">
        <color indexed="64"/>
      </bottom>
      <diagonal/>
    </border>
    <border>
      <left/>
      <right/>
      <top style="medium">
        <color indexed="8"/>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8"/>
      </top>
      <bottom style="thin">
        <color indexed="64"/>
      </bottom>
      <diagonal/>
    </border>
    <border>
      <left/>
      <right style="thin">
        <color indexed="64"/>
      </right>
      <top style="thin">
        <color indexed="8"/>
      </top>
      <bottom/>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style="medium">
        <color indexed="64"/>
      </top>
      <bottom style="thin">
        <color indexed="8"/>
      </bottom>
      <diagonal/>
    </border>
    <border>
      <left/>
      <right style="thin">
        <color indexed="64"/>
      </right>
      <top style="medium">
        <color indexed="64"/>
      </top>
      <bottom style="thin">
        <color indexed="8"/>
      </bottom>
      <diagonal/>
    </border>
    <border>
      <left style="thin">
        <color indexed="64"/>
      </left>
      <right/>
      <top style="medium">
        <color indexed="64"/>
      </top>
      <bottom style="thin">
        <color indexed="8"/>
      </bottom>
      <diagonal/>
    </border>
    <border>
      <left/>
      <right style="thin">
        <color indexed="64"/>
      </right>
      <top style="medium">
        <color indexed="64"/>
      </top>
      <bottom/>
      <diagonal/>
    </border>
    <border>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diagonal/>
    </border>
    <border>
      <left style="thin">
        <color indexed="64"/>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64"/>
      </bottom>
      <diagonal/>
    </border>
    <border>
      <left style="thin">
        <color indexed="8"/>
      </left>
      <right style="thin">
        <color indexed="8"/>
      </right>
      <top/>
      <bottom/>
      <diagonal/>
    </border>
    <border>
      <left/>
      <right style="thin">
        <color indexed="8"/>
      </right>
      <top/>
      <bottom style="medium">
        <color indexed="8"/>
      </bottom>
      <diagonal/>
    </border>
    <border>
      <left style="thin">
        <color indexed="8"/>
      </left>
      <right/>
      <top/>
      <bottom style="medium">
        <color indexed="8"/>
      </bottom>
      <diagonal/>
    </border>
    <border>
      <left/>
      <right/>
      <top style="thin">
        <color indexed="8"/>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indexed="64"/>
      </right>
      <top style="medium">
        <color indexed="8"/>
      </top>
      <bottom style="thin">
        <color indexed="64"/>
      </bottom>
      <diagonal/>
    </border>
    <border>
      <left style="thin">
        <color indexed="8"/>
      </left>
      <right style="thin">
        <color indexed="64"/>
      </right>
      <top style="medium">
        <color indexed="8"/>
      </top>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diagonalDown="1">
      <left/>
      <right/>
      <top/>
      <bottom style="thin">
        <color indexed="8"/>
      </bottom>
      <diagonal style="thin">
        <color indexed="8"/>
      </diagonal>
    </border>
    <border>
      <left style="thin">
        <color indexed="8"/>
      </left>
      <right style="thin">
        <color indexed="8"/>
      </right>
      <top style="medium">
        <color indexed="64"/>
      </top>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style="thin">
        <color indexed="8"/>
      </right>
      <top style="thin">
        <color indexed="8"/>
      </top>
      <bottom/>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left style="thin">
        <color indexed="64"/>
      </left>
      <right style="thin">
        <color indexed="64"/>
      </right>
      <top/>
      <bottom style="thin">
        <color indexed="8"/>
      </bottom>
      <diagonal/>
    </border>
    <border>
      <left style="double">
        <color indexed="64"/>
      </left>
      <right style="thin">
        <color indexed="64"/>
      </right>
      <top style="medium">
        <color indexed="64"/>
      </top>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style="thin">
        <color indexed="8"/>
      </top>
      <bottom/>
      <diagonal/>
    </border>
    <border>
      <left style="thin">
        <color indexed="64"/>
      </left>
      <right/>
      <top/>
      <bottom style="thin">
        <color indexed="8"/>
      </bottom>
      <diagonal/>
    </border>
    <border diagonalDown="1">
      <left/>
      <right/>
      <top style="medium">
        <color indexed="64"/>
      </top>
      <bottom style="thin">
        <color indexed="64"/>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diagonal/>
    </border>
    <border>
      <left/>
      <right style="thin">
        <color indexed="64"/>
      </right>
      <top/>
      <bottom/>
      <diagonal/>
    </border>
    <border>
      <left/>
      <right style="thin">
        <color indexed="64"/>
      </right>
      <top/>
      <bottom style="double">
        <color indexed="64"/>
      </bottom>
      <diagonal/>
    </border>
    <border>
      <left/>
      <right style="double">
        <color indexed="64"/>
      </right>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8"/>
      </right>
      <top style="thin">
        <color indexed="64"/>
      </top>
      <bottom/>
      <diagonal/>
    </border>
    <border>
      <left style="thin">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thin">
        <color indexed="64"/>
      </right>
      <top style="thin">
        <color indexed="64"/>
      </top>
      <bottom/>
      <diagonal/>
    </border>
    <border>
      <left style="thin">
        <color indexed="64"/>
      </left>
      <right style="thin">
        <color indexed="64"/>
      </right>
      <top style="medium">
        <color indexed="8"/>
      </top>
      <bottom/>
      <diagonal/>
    </border>
    <border>
      <left style="thin">
        <color indexed="8"/>
      </left>
      <right style="thin">
        <color indexed="8"/>
      </right>
      <top style="medium">
        <color indexed="8"/>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407778"/>
      </left>
      <right/>
      <top style="medium">
        <color rgb="FF407778"/>
      </top>
      <bottom style="medium">
        <color rgb="FF407778"/>
      </bottom>
      <diagonal/>
    </border>
    <border>
      <left/>
      <right style="medium">
        <color rgb="FF407778"/>
      </right>
      <top style="medium">
        <color rgb="FF407778"/>
      </top>
      <bottom style="medium">
        <color rgb="FF407778"/>
      </bottom>
      <diagonal/>
    </border>
    <border>
      <left style="medium">
        <color rgb="FF407778"/>
      </left>
      <right/>
      <top/>
      <bottom/>
      <diagonal/>
    </border>
    <border>
      <left/>
      <right style="medium">
        <color rgb="FF407778"/>
      </right>
      <top/>
      <bottom/>
      <diagonal/>
    </border>
    <border>
      <left style="medium">
        <color rgb="FF407778"/>
      </left>
      <right/>
      <top/>
      <bottom style="medium">
        <color rgb="FF407778"/>
      </bottom>
      <diagonal/>
    </border>
    <border>
      <left/>
      <right style="medium">
        <color rgb="FF407778"/>
      </right>
      <top/>
      <bottom style="medium">
        <color rgb="FF407778"/>
      </bottom>
      <diagonal/>
    </border>
    <border>
      <left style="medium">
        <color theme="8" tint="-0.499984740745262"/>
      </left>
      <right/>
      <top style="medium">
        <color theme="8" tint="-0.499984740745262"/>
      </top>
      <bottom style="medium">
        <color theme="8" tint="-0.499984740745262"/>
      </bottom>
      <diagonal/>
    </border>
    <border>
      <left/>
      <right style="medium">
        <color theme="8" tint="-0.499984740745262"/>
      </right>
      <top style="medium">
        <color theme="8" tint="-0.499984740745262"/>
      </top>
      <bottom style="medium">
        <color theme="8" tint="-0.499984740745262"/>
      </bottom>
      <diagonal/>
    </border>
    <border>
      <left style="medium">
        <color theme="8" tint="-0.499984740745262"/>
      </left>
      <right/>
      <top style="medium">
        <color theme="8" tint="-0.499984740745262"/>
      </top>
      <bottom/>
      <diagonal/>
    </border>
    <border>
      <left/>
      <right style="medium">
        <color theme="8" tint="-0.499984740745262"/>
      </right>
      <top style="medium">
        <color theme="8" tint="-0.499984740745262"/>
      </top>
      <bottom/>
      <diagonal/>
    </border>
    <border>
      <left style="medium">
        <color theme="8" tint="-0.499984740745262"/>
      </left>
      <right/>
      <top/>
      <bottom style="thin">
        <color theme="8" tint="-0.499984740745262"/>
      </bottom>
      <diagonal/>
    </border>
    <border>
      <left/>
      <right style="medium">
        <color theme="8" tint="-0.499984740745262"/>
      </right>
      <top/>
      <bottom style="thin">
        <color theme="8" tint="-0.499984740745262"/>
      </bottom>
      <diagonal/>
    </border>
    <border>
      <left style="medium">
        <color theme="8" tint="-0.499984740745262"/>
      </left>
      <right/>
      <top style="thin">
        <color theme="8" tint="-0.499984740745262"/>
      </top>
      <bottom style="medium">
        <color theme="8" tint="-0.499984740745262"/>
      </bottom>
      <diagonal/>
    </border>
    <border>
      <left/>
      <right style="medium">
        <color theme="8" tint="-0.499984740745262"/>
      </right>
      <top/>
      <bottom style="medium">
        <color theme="8" tint="-0.499984740745262"/>
      </bottom>
      <diagonal/>
    </border>
    <border>
      <left style="medium">
        <color theme="8" tint="-0.499984740745262"/>
      </left>
      <right/>
      <top/>
      <bottom/>
      <diagonal/>
    </border>
    <border>
      <left/>
      <right style="medium">
        <color theme="8" tint="-0.499984740745262"/>
      </right>
      <top/>
      <bottom/>
      <diagonal/>
    </border>
    <border>
      <left style="thin">
        <color indexed="64"/>
      </left>
      <right style="thin">
        <color indexed="64"/>
      </right>
      <top style="medium">
        <color auto="1"/>
      </top>
      <bottom/>
      <diagonal/>
    </border>
    <border>
      <left style="thin">
        <color indexed="64"/>
      </left>
      <right style="thin">
        <color indexed="64"/>
      </right>
      <top style="medium">
        <color indexed="8"/>
      </top>
      <bottom style="thin">
        <color indexed="64"/>
      </bottom>
      <diagonal/>
    </border>
    <border>
      <left style="thin">
        <color indexed="64"/>
      </left>
      <right/>
      <top style="medium">
        <color indexed="8"/>
      </top>
      <bottom style="thin">
        <color indexed="64"/>
      </bottom>
      <diagonal/>
    </border>
  </borders>
  <cellStyleXfs count="47">
    <xf numFmtId="0" fontId="0" fillId="0" borderId="0">
      <alignment vertical="center"/>
    </xf>
    <xf numFmtId="38" fontId="6" fillId="0" borderId="0" applyFont="0" applyFill="0" applyBorder="0" applyAlignment="0" applyProtection="0">
      <alignment vertical="center"/>
    </xf>
    <xf numFmtId="0" fontId="7" fillId="2" borderId="0" applyNumberFormat="0" applyBorder="0" applyAlignment="0" applyProtection="0">
      <alignment vertical="center"/>
    </xf>
    <xf numFmtId="0" fontId="11" fillId="0" borderId="0"/>
    <xf numFmtId="181" fontId="4" fillId="0" borderId="0"/>
    <xf numFmtId="38" fontId="12" fillId="0" borderId="0" applyFont="0" applyFill="0" applyBorder="0" applyAlignment="0" applyProtection="0">
      <alignment vertical="center"/>
    </xf>
    <xf numFmtId="181" fontId="4" fillId="0" borderId="0"/>
    <xf numFmtId="0" fontId="1" fillId="0" borderId="0"/>
    <xf numFmtId="0" fontId="20" fillId="0" borderId="0" applyNumberFormat="0" applyFill="0" applyBorder="0" applyAlignment="0" applyProtection="0">
      <alignment vertical="center"/>
    </xf>
    <xf numFmtId="0" fontId="6" fillId="0" borderId="0">
      <alignment vertical="center"/>
    </xf>
    <xf numFmtId="0" fontId="12" fillId="0" borderId="0"/>
    <xf numFmtId="181" fontId="12" fillId="0" borderId="0"/>
    <xf numFmtId="0" fontId="40" fillId="0" borderId="0"/>
    <xf numFmtId="181" fontId="12" fillId="0" borderId="0"/>
    <xf numFmtId="0" fontId="4" fillId="0" borderId="0"/>
    <xf numFmtId="0" fontId="12" fillId="0" borderId="0"/>
    <xf numFmtId="0" fontId="52" fillId="0" borderId="0" applyNumberFormat="0" applyFill="0" applyBorder="0" applyAlignment="0" applyProtection="0"/>
    <xf numFmtId="0" fontId="54" fillId="0" borderId="0"/>
    <xf numFmtId="0" fontId="11" fillId="0" borderId="0"/>
    <xf numFmtId="181" fontId="12" fillId="0" borderId="0"/>
    <xf numFmtId="38" fontId="54" fillId="0" borderId="0" applyFont="0" applyFill="0" applyBorder="0" applyAlignment="0" applyProtection="0">
      <alignment vertical="center"/>
    </xf>
    <xf numFmtId="181" fontId="5" fillId="0" borderId="0"/>
    <xf numFmtId="181" fontId="12" fillId="0" borderId="0"/>
    <xf numFmtId="182" fontId="12" fillId="0" borderId="0"/>
    <xf numFmtId="181" fontId="9" fillId="0" borderId="0"/>
    <xf numFmtId="38" fontId="11" fillId="0" borderId="0" applyFont="0" applyFill="0" applyBorder="0" applyAlignment="0" applyProtection="0"/>
    <xf numFmtId="181" fontId="9" fillId="0" borderId="0"/>
    <xf numFmtId="181" fontId="12" fillId="0" borderId="0"/>
    <xf numFmtId="0" fontId="11" fillId="0" borderId="0"/>
    <xf numFmtId="0" fontId="12" fillId="0" borderId="0"/>
    <xf numFmtId="0" fontId="12" fillId="0" borderId="0"/>
    <xf numFmtId="0" fontId="12" fillId="0" borderId="0"/>
    <xf numFmtId="0" fontId="12" fillId="0" borderId="0"/>
    <xf numFmtId="40" fontId="54" fillId="0" borderId="0" applyFont="0" applyFill="0" applyBorder="0" applyAlignment="0" applyProtection="0">
      <alignment vertical="center"/>
    </xf>
    <xf numFmtId="9" fontId="54" fillId="0" borderId="0" applyFont="0" applyFill="0" applyBorder="0" applyAlignment="0" applyProtection="0">
      <alignment vertical="center"/>
    </xf>
    <xf numFmtId="181" fontId="4" fillId="0" borderId="0"/>
    <xf numFmtId="215" fontId="65" fillId="0" borderId="0" applyFont="0" applyFill="0" applyBorder="0" applyAlignment="0" applyProtection="0"/>
    <xf numFmtId="183" fontId="11" fillId="0" borderId="0" applyBorder="0" applyProtection="0"/>
    <xf numFmtId="181" fontId="4" fillId="0" borderId="0"/>
    <xf numFmtId="38" fontId="1" fillId="0" borderId="0" applyFont="0" applyFill="0" applyBorder="0" applyAlignment="0" applyProtection="0"/>
    <xf numFmtId="0" fontId="73" fillId="0" borderId="0"/>
    <xf numFmtId="0" fontId="1" fillId="0" borderId="0"/>
    <xf numFmtId="0" fontId="11" fillId="0" borderId="0">
      <alignment vertical="center"/>
    </xf>
    <xf numFmtId="0" fontId="20" fillId="0" borderId="0" applyNumberFormat="0" applyFill="0" applyBorder="0" applyAlignment="0" applyProtection="0">
      <alignment vertical="center"/>
    </xf>
    <xf numFmtId="38" fontId="11" fillId="0" borderId="0" applyFont="0" applyFill="0" applyBorder="0" applyAlignment="0" applyProtection="0">
      <alignment vertical="center"/>
    </xf>
    <xf numFmtId="0" fontId="1" fillId="0" borderId="0">
      <alignment vertical="center"/>
    </xf>
    <xf numFmtId="0" fontId="1" fillId="0" borderId="0">
      <alignment vertical="center"/>
    </xf>
  </cellStyleXfs>
  <cellXfs count="4119">
    <xf numFmtId="0" fontId="0" fillId="0" borderId="0" xfId="0">
      <alignment vertical="center"/>
    </xf>
    <xf numFmtId="0" fontId="1" fillId="0" borderId="0" xfId="0" applyFont="1" applyAlignment="1"/>
    <xf numFmtId="0" fontId="4" fillId="0" borderId="0" xfId="0" applyFont="1" applyAlignment="1"/>
    <xf numFmtId="0" fontId="5" fillId="0" borderId="0" xfId="0" applyFont="1" applyAlignment="1"/>
    <xf numFmtId="0" fontId="8" fillId="0" borderId="0" xfId="0" applyFont="1" applyAlignment="1"/>
    <xf numFmtId="176" fontId="4" fillId="0" borderId="0" xfId="0" applyNumberFormat="1" applyFont="1" applyProtection="1">
      <alignment vertical="center"/>
      <protection locked="0"/>
    </xf>
    <xf numFmtId="0" fontId="9" fillId="0" borderId="0" xfId="0" applyFont="1">
      <alignment vertical="center"/>
    </xf>
    <xf numFmtId="0" fontId="10" fillId="0" borderId="0" xfId="0" applyFont="1">
      <alignment vertical="center"/>
    </xf>
    <xf numFmtId="0" fontId="9" fillId="0" borderId="0" xfId="0" applyFont="1" applyAlignment="1"/>
    <xf numFmtId="0" fontId="0" fillId="0" borderId="0" xfId="0" applyBorder="1">
      <alignment vertical="center"/>
    </xf>
    <xf numFmtId="0" fontId="16" fillId="0" borderId="0" xfId="0" applyFont="1" applyAlignment="1">
      <alignment vertical="center"/>
    </xf>
    <xf numFmtId="0" fontId="16" fillId="0" borderId="0" xfId="0" applyFont="1" applyAlignment="1" applyProtection="1">
      <alignment vertical="center"/>
      <protection locked="0"/>
    </xf>
    <xf numFmtId="0" fontId="17" fillId="0" borderId="0" xfId="0" applyFont="1" applyAlignment="1">
      <alignment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pplyProtection="1">
      <alignment horizontal="right" vertical="center"/>
      <protection locked="0"/>
    </xf>
    <xf numFmtId="0" fontId="16" fillId="0" borderId="17" xfId="0" applyFont="1" applyBorder="1" applyAlignment="1" applyProtection="1">
      <alignment horizontal="left" vertical="center"/>
      <protection locked="0"/>
    </xf>
    <xf numFmtId="0" fontId="16" fillId="0" borderId="10" xfId="0" applyFont="1" applyBorder="1" applyAlignment="1">
      <alignment horizontal="center" vertical="center"/>
    </xf>
    <xf numFmtId="0" fontId="16" fillId="0" borderId="11" xfId="0" applyFont="1" applyBorder="1" applyAlignment="1" applyProtection="1">
      <alignment horizontal="right" vertical="center"/>
      <protection locked="0"/>
    </xf>
    <xf numFmtId="0" fontId="16" fillId="0" borderId="9" xfId="0" applyFont="1" applyBorder="1" applyAlignment="1" applyProtection="1">
      <alignment horizontal="left" vertical="center"/>
      <protection locked="0"/>
    </xf>
    <xf numFmtId="0" fontId="16" fillId="0" borderId="12" xfId="0" applyFont="1" applyBorder="1" applyAlignment="1">
      <alignment horizontal="center" vertical="center"/>
    </xf>
    <xf numFmtId="0" fontId="16" fillId="0" borderId="13" xfId="0" applyFont="1" applyBorder="1" applyAlignment="1" applyProtection="1">
      <alignment horizontal="right" vertical="center"/>
      <protection locked="0"/>
    </xf>
    <xf numFmtId="0" fontId="16" fillId="0" borderId="14" xfId="0" applyFont="1" applyBorder="1" applyAlignment="1" applyProtection="1">
      <alignment horizontal="left" vertical="center"/>
      <protection locked="0"/>
    </xf>
    <xf numFmtId="0" fontId="16" fillId="0" borderId="16" xfId="0" applyFont="1" applyBorder="1" applyAlignment="1">
      <alignment vertical="center"/>
    </xf>
    <xf numFmtId="0" fontId="16" fillId="0" borderId="0" xfId="0" applyFont="1" applyAlignment="1">
      <alignment horizontal="right" vertical="center"/>
    </xf>
    <xf numFmtId="0" fontId="16" fillId="0" borderId="5" xfId="0" applyFont="1" applyBorder="1" applyAlignment="1">
      <alignment horizontal="center" vertical="center"/>
    </xf>
    <xf numFmtId="0" fontId="17" fillId="0" borderId="0" xfId="0" applyFont="1">
      <alignment vertical="center"/>
    </xf>
    <xf numFmtId="178" fontId="16" fillId="0" borderId="0" xfId="0" applyNumberFormat="1" applyFont="1" applyAlignment="1">
      <alignment vertical="center" shrinkToFit="1"/>
    </xf>
    <xf numFmtId="0" fontId="16" fillId="0" borderId="6" xfId="0" applyFont="1" applyBorder="1" applyAlignment="1">
      <alignment horizontal="center" vertical="center" wrapText="1"/>
    </xf>
    <xf numFmtId="0" fontId="16" fillId="0" borderId="4" xfId="0" applyFont="1" applyBorder="1" applyAlignment="1">
      <alignment horizontal="center" vertical="center" wrapText="1"/>
    </xf>
    <xf numFmtId="176" fontId="16" fillId="0" borderId="0" xfId="0" applyNumberFormat="1" applyFont="1" applyAlignment="1" applyProtection="1">
      <alignment vertical="center" shrinkToFit="1"/>
      <protection locked="0"/>
    </xf>
    <xf numFmtId="4" fontId="16" fillId="0" borderId="0" xfId="0" applyNumberFormat="1" applyFont="1" applyAlignment="1">
      <alignment vertical="center"/>
    </xf>
    <xf numFmtId="176" fontId="16" fillId="0" borderId="0" xfId="0" applyNumberFormat="1" applyFont="1" applyAlignment="1">
      <alignment vertical="center" shrinkToFit="1"/>
    </xf>
    <xf numFmtId="177" fontId="16" fillId="0" borderId="0" xfId="0" applyNumberFormat="1" applyFont="1" applyAlignment="1">
      <alignment vertical="center"/>
    </xf>
    <xf numFmtId="176" fontId="16" fillId="0" borderId="0" xfId="0" applyNumberFormat="1" applyFont="1" applyAlignment="1" applyProtection="1">
      <alignment vertical="center"/>
      <protection locked="0"/>
    </xf>
    <xf numFmtId="0" fontId="16" fillId="0" borderId="0" xfId="0" applyFont="1" applyBorder="1" applyAlignment="1">
      <alignment vertical="center"/>
    </xf>
    <xf numFmtId="0" fontId="16" fillId="0" borderId="0" xfId="0" applyFont="1" applyBorder="1" applyAlignment="1" applyProtection="1">
      <alignment vertical="center"/>
      <protection locked="0"/>
    </xf>
    <xf numFmtId="178" fontId="16" fillId="0" borderId="0" xfId="0" applyNumberFormat="1" applyFont="1" applyAlignment="1" applyProtection="1">
      <alignment vertical="center" shrinkToFit="1"/>
      <protection locked="0"/>
    </xf>
    <xf numFmtId="0" fontId="16" fillId="0" borderId="0" xfId="0" applyFont="1" applyAlignment="1">
      <alignment vertical="center" shrinkToFit="1"/>
    </xf>
    <xf numFmtId="0" fontId="16" fillId="0" borderId="0" xfId="0" applyFont="1" applyAlignment="1">
      <alignment horizontal="center" vertical="center" shrinkToFit="1"/>
    </xf>
    <xf numFmtId="0" fontId="16" fillId="0" borderId="0" xfId="0" applyFont="1" applyAlignment="1">
      <alignment horizontal="left" vertical="center" indent="2" shrinkToFit="1"/>
    </xf>
    <xf numFmtId="0" fontId="16" fillId="0" borderId="19" xfId="0" applyFont="1" applyBorder="1" applyAlignment="1">
      <alignment horizontal="center" vertical="center"/>
    </xf>
    <xf numFmtId="0" fontId="16" fillId="0" borderId="0" xfId="0" applyFont="1" applyAlignment="1" applyProtection="1">
      <alignment vertical="center" shrinkToFit="1"/>
      <protection locked="0"/>
    </xf>
    <xf numFmtId="0" fontId="16" fillId="0" borderId="21" xfId="0" applyFont="1" applyBorder="1" applyAlignment="1" applyProtection="1">
      <alignment horizontal="left" vertical="center" indent="1" shrinkToFit="1"/>
      <protection locked="0"/>
    </xf>
    <xf numFmtId="0" fontId="16" fillId="0" borderId="0" xfId="0" applyFont="1" applyAlignment="1" applyProtection="1">
      <alignment horizontal="center" vertical="center" shrinkToFit="1"/>
      <protection locked="0"/>
    </xf>
    <xf numFmtId="0" fontId="16" fillId="0" borderId="0" xfId="0" applyFont="1" applyAlignment="1" applyProtection="1">
      <alignment horizontal="distributed" vertical="center" shrinkToFit="1"/>
      <protection locked="0"/>
    </xf>
    <xf numFmtId="0" fontId="16" fillId="0" borderId="0" xfId="0" applyFont="1">
      <alignment vertical="center"/>
    </xf>
    <xf numFmtId="0" fontId="16" fillId="0" borderId="0" xfId="0" applyFont="1" applyProtection="1">
      <alignment vertical="center"/>
      <protection locked="0"/>
    </xf>
    <xf numFmtId="0" fontId="17" fillId="0" borderId="0" xfId="0" applyFont="1" applyAlignment="1">
      <alignment horizontal="right" vertical="center"/>
    </xf>
    <xf numFmtId="0" fontId="16" fillId="0" borderId="32" xfId="0" applyFont="1" applyBorder="1" applyAlignment="1" applyProtection="1">
      <alignment horizontal="center" vertical="center"/>
      <protection locked="0"/>
    </xf>
    <xf numFmtId="0" fontId="16" fillId="0" borderId="33" xfId="0" applyFont="1" applyBorder="1" applyAlignment="1" applyProtection="1">
      <alignment horizontal="center" vertical="center"/>
      <protection locked="0"/>
    </xf>
    <xf numFmtId="0" fontId="16" fillId="0" borderId="33" xfId="0" applyFont="1" applyBorder="1" applyAlignment="1" applyProtection="1">
      <alignment horizontal="center" vertical="center" shrinkToFit="1"/>
      <protection locked="0"/>
    </xf>
    <xf numFmtId="0" fontId="16" fillId="0" borderId="35" xfId="0" applyFont="1" applyBorder="1" applyAlignment="1" applyProtection="1">
      <alignment horizontal="center" vertical="center"/>
      <protection locked="0"/>
    </xf>
    <xf numFmtId="0" fontId="16" fillId="0" borderId="16" xfId="0" applyFont="1" applyBorder="1" applyProtection="1">
      <alignment vertical="center"/>
      <protection locked="0"/>
    </xf>
    <xf numFmtId="0" fontId="16" fillId="0" borderId="0" xfId="0" applyFont="1" applyAlignment="1" applyProtection="1">
      <alignment horizontal="right" vertical="center"/>
      <protection locked="0"/>
    </xf>
    <xf numFmtId="4" fontId="16" fillId="0" borderId="9" xfId="0" applyNumberFormat="1" applyFont="1" applyBorder="1" applyAlignment="1" applyProtection="1">
      <alignment horizontal="left" vertical="center" indent="1"/>
      <protection locked="0"/>
    </xf>
    <xf numFmtId="4" fontId="16" fillId="0" borderId="0" xfId="0" applyNumberFormat="1" applyFont="1" applyAlignment="1" applyProtection="1">
      <alignment horizontal="left" vertical="center" indent="1"/>
      <protection locked="0"/>
    </xf>
    <xf numFmtId="39" fontId="16" fillId="0" borderId="0" xfId="0" applyNumberFormat="1" applyFont="1" applyAlignment="1" applyProtection="1">
      <alignment horizontal="left" vertical="center" indent="1"/>
      <protection locked="0"/>
    </xf>
    <xf numFmtId="4" fontId="16" fillId="0" borderId="0" xfId="0" applyNumberFormat="1" applyFont="1" applyAlignment="1" applyProtection="1">
      <alignment horizontal="left" vertical="center" indent="1" shrinkToFit="1"/>
      <protection locked="0"/>
    </xf>
    <xf numFmtId="4" fontId="16" fillId="0" borderId="34" xfId="0" applyNumberFormat="1" applyFont="1" applyBorder="1" applyAlignment="1" applyProtection="1">
      <alignment horizontal="left" vertical="center" indent="1"/>
      <protection locked="0"/>
    </xf>
    <xf numFmtId="39" fontId="16" fillId="0" borderId="34" xfId="0" applyNumberFormat="1" applyFont="1" applyBorder="1" applyAlignment="1" applyProtection="1">
      <alignment horizontal="left" vertical="center" indent="1"/>
      <protection locked="0"/>
    </xf>
    <xf numFmtId="4" fontId="16" fillId="0" borderId="34" xfId="0" applyNumberFormat="1" applyFont="1" applyBorder="1" applyAlignment="1" applyProtection="1">
      <alignment horizontal="left" vertical="center" indent="1" shrinkToFit="1"/>
      <protection locked="0"/>
    </xf>
    <xf numFmtId="0" fontId="16" fillId="0" borderId="36" xfId="0" applyFont="1" applyBorder="1" applyAlignment="1">
      <alignment horizontal="center" vertical="center" shrinkToFit="1"/>
    </xf>
    <xf numFmtId="179" fontId="16" fillId="0" borderId="37" xfId="0" applyNumberFormat="1" applyFont="1" applyBorder="1" applyAlignment="1">
      <alignment horizontal="center" vertical="center" shrinkToFit="1"/>
    </xf>
    <xf numFmtId="0" fontId="16" fillId="0" borderId="38" xfId="0" applyFont="1" applyBorder="1" applyAlignment="1">
      <alignment horizontal="center" vertical="center" shrinkToFit="1"/>
    </xf>
    <xf numFmtId="179" fontId="16" fillId="0" borderId="9" xfId="0" applyNumberFormat="1" applyFont="1" applyBorder="1" applyAlignment="1" applyProtection="1">
      <alignment vertical="center"/>
      <protection locked="0"/>
    </xf>
    <xf numFmtId="179" fontId="16" fillId="0" borderId="9" xfId="0" applyNumberFormat="1" applyFont="1" applyBorder="1" applyAlignment="1">
      <alignment vertical="center"/>
    </xf>
    <xf numFmtId="179" fontId="16" fillId="0" borderId="26" xfId="0" applyNumberFormat="1" applyFont="1" applyBorder="1" applyAlignment="1" applyProtection="1">
      <alignment vertical="center"/>
      <protection locked="0"/>
    </xf>
    <xf numFmtId="0" fontId="16" fillId="0" borderId="25" xfId="0" applyFont="1" applyBorder="1" applyAlignment="1">
      <alignment vertical="center" shrinkToFit="1"/>
    </xf>
    <xf numFmtId="0" fontId="16" fillId="0" borderId="38" xfId="0" applyFont="1" applyBorder="1" applyAlignment="1">
      <alignment horizontal="distributed" vertical="center" indent="1" shrinkToFit="1"/>
    </xf>
    <xf numFmtId="0" fontId="16" fillId="0" borderId="39" xfId="0" applyFont="1" applyBorder="1" applyAlignment="1">
      <alignment horizontal="distributed" vertical="center" indent="1" shrinkToFit="1"/>
    </xf>
    <xf numFmtId="0" fontId="16" fillId="0" borderId="31" xfId="0" applyFont="1" applyBorder="1">
      <alignment vertical="center"/>
    </xf>
    <xf numFmtId="0" fontId="16" fillId="0" borderId="51" xfId="0" applyFont="1" applyBorder="1" applyAlignment="1">
      <alignment horizontal="center" vertical="center" shrinkToFit="1"/>
    </xf>
    <xf numFmtId="0" fontId="16" fillId="0" borderId="40" xfId="0" applyFont="1" applyBorder="1" applyAlignment="1" applyProtection="1">
      <alignment horizontal="center" vertical="center"/>
      <protection locked="0"/>
    </xf>
    <xf numFmtId="0" fontId="16" fillId="0" borderId="36" xfId="0" applyFont="1" applyBorder="1" applyAlignment="1" applyProtection="1">
      <alignment horizontal="center" vertical="center" shrinkToFit="1"/>
      <protection locked="0"/>
    </xf>
    <xf numFmtId="0" fontId="16" fillId="0" borderId="45" xfId="0" applyFont="1" applyBorder="1" applyAlignment="1" applyProtection="1">
      <alignment horizontal="center" vertical="center" shrinkToFit="1"/>
      <protection locked="0"/>
    </xf>
    <xf numFmtId="0" fontId="16" fillId="0" borderId="28" xfId="0" applyFont="1" applyBorder="1" applyAlignment="1" applyProtection="1">
      <alignment vertical="center"/>
      <protection locked="0"/>
    </xf>
    <xf numFmtId="0" fontId="16" fillId="0" borderId="38" xfId="0" applyFont="1" applyBorder="1" applyAlignment="1" applyProtection="1">
      <alignment horizontal="center" vertical="center" shrinkToFit="1"/>
      <protection locked="0"/>
    </xf>
    <xf numFmtId="0" fontId="16" fillId="0" borderId="0" xfId="3" applyFont="1" applyAlignment="1">
      <alignment vertical="center"/>
    </xf>
    <xf numFmtId="0" fontId="16" fillId="0" borderId="28" xfId="0" applyFont="1" applyBorder="1" applyAlignment="1" applyProtection="1">
      <alignment horizontal="center" vertical="center" shrinkToFit="1"/>
      <protection locked="0"/>
    </xf>
    <xf numFmtId="0" fontId="16" fillId="0" borderId="38" xfId="0" applyFont="1" applyBorder="1" applyAlignment="1" applyProtection="1">
      <alignment horizontal="centerContinuous" vertical="center" shrinkToFit="1"/>
      <protection locked="0"/>
    </xf>
    <xf numFmtId="0" fontId="16" fillId="0" borderId="0" xfId="3" applyFont="1" applyAlignment="1" applyProtection="1">
      <alignment vertical="center"/>
      <protection locked="0"/>
    </xf>
    <xf numFmtId="0" fontId="16" fillId="0" borderId="43" xfId="3" applyFont="1" applyBorder="1" applyAlignment="1" applyProtection="1">
      <alignment horizontal="center" vertical="center"/>
      <protection locked="0"/>
    </xf>
    <xf numFmtId="0" fontId="16" fillId="0" borderId="22" xfId="3" applyFont="1" applyBorder="1" applyAlignment="1" applyProtection="1">
      <alignment horizontal="center" vertical="center"/>
      <protection locked="0"/>
    </xf>
    <xf numFmtId="0" fontId="16" fillId="0" borderId="23" xfId="3" applyFont="1" applyBorder="1" applyAlignment="1" applyProtection="1">
      <alignment horizontal="center" vertical="center" wrapText="1"/>
      <protection locked="0"/>
    </xf>
    <xf numFmtId="0" fontId="16" fillId="0" borderId="28" xfId="3" applyFont="1" applyBorder="1" applyAlignment="1">
      <alignment vertical="center"/>
    </xf>
    <xf numFmtId="0" fontId="16" fillId="0" borderId="38" xfId="3" applyFont="1" applyBorder="1" applyAlignment="1" applyProtection="1">
      <alignment horizontal="center" vertical="center"/>
      <protection locked="0"/>
    </xf>
    <xf numFmtId="0" fontId="16" fillId="0" borderId="0" xfId="3" applyFont="1" applyAlignment="1" applyProtection="1">
      <alignment horizontal="center" vertical="center"/>
      <protection locked="0"/>
    </xf>
    <xf numFmtId="0" fontId="16" fillId="0" borderId="46" xfId="3" applyFont="1" applyBorder="1" applyAlignment="1" applyProtection="1">
      <alignment horizontal="center" vertical="center"/>
      <protection locked="0"/>
    </xf>
    <xf numFmtId="0" fontId="16" fillId="0" borderId="25" xfId="3" applyFont="1" applyBorder="1" applyAlignment="1">
      <alignment vertical="center"/>
    </xf>
    <xf numFmtId="0" fontId="16" fillId="0" borderId="16" xfId="3" applyFont="1" applyBorder="1" applyAlignment="1" applyProtection="1">
      <alignment vertical="center"/>
      <protection locked="0"/>
    </xf>
    <xf numFmtId="0" fontId="16" fillId="0" borderId="16" xfId="3" applyFont="1" applyBorder="1" applyAlignment="1" applyProtection="1">
      <alignment horizontal="right" vertical="center"/>
      <protection locked="0"/>
    </xf>
    <xf numFmtId="0" fontId="16" fillId="0" borderId="0" xfId="4" applyNumberFormat="1" applyFont="1" applyAlignment="1">
      <alignment vertical="center"/>
    </xf>
    <xf numFmtId="182" fontId="16" fillId="0" borderId="0" xfId="4" applyNumberFormat="1" applyFont="1" applyAlignment="1">
      <alignment vertical="center"/>
    </xf>
    <xf numFmtId="183" fontId="16" fillId="0" borderId="0" xfId="4" applyNumberFormat="1" applyFont="1" applyAlignment="1">
      <alignment vertical="center"/>
    </xf>
    <xf numFmtId="0" fontId="16" fillId="0" borderId="25" xfId="4" applyNumberFormat="1" applyFont="1" applyBorder="1" applyAlignment="1">
      <alignment vertical="center"/>
    </xf>
    <xf numFmtId="182" fontId="16" fillId="0" borderId="25" xfId="4" applyNumberFormat="1" applyFont="1" applyBorder="1" applyAlignment="1">
      <alignment vertical="center"/>
    </xf>
    <xf numFmtId="183" fontId="16" fillId="0" borderId="25" xfId="4" applyNumberFormat="1" applyFont="1" applyBorder="1" applyAlignment="1">
      <alignment vertical="center"/>
    </xf>
    <xf numFmtId="0" fontId="16" fillId="0" borderId="47" xfId="4" applyNumberFormat="1" applyFont="1" applyBorder="1" applyAlignment="1">
      <alignment horizontal="center" vertical="center"/>
    </xf>
    <xf numFmtId="0" fontId="16" fillId="0" borderId="50" xfId="4" applyNumberFormat="1" applyFont="1" applyBorder="1" applyAlignment="1">
      <alignment horizontal="center" vertical="center"/>
    </xf>
    <xf numFmtId="0" fontId="16" fillId="0" borderId="52" xfId="4" applyNumberFormat="1" applyFont="1" applyBorder="1" applyAlignment="1">
      <alignment horizontal="center" vertical="center"/>
    </xf>
    <xf numFmtId="183" fontId="16" fillId="0" borderId="52" xfId="4" applyNumberFormat="1" applyFont="1" applyBorder="1" applyAlignment="1">
      <alignment horizontal="center" vertical="center"/>
    </xf>
    <xf numFmtId="183" fontId="16" fillId="0" borderId="54" xfId="4" applyNumberFormat="1" applyFont="1" applyBorder="1" applyAlignment="1">
      <alignment horizontal="center" vertical="center"/>
    </xf>
    <xf numFmtId="184" fontId="16" fillId="0" borderId="0" xfId="4" applyNumberFormat="1" applyFont="1" applyAlignment="1">
      <alignment vertical="center"/>
    </xf>
    <xf numFmtId="184" fontId="16" fillId="0" borderId="0" xfId="4" applyNumberFormat="1" applyFont="1" applyAlignment="1" applyProtection="1">
      <alignment vertical="center" shrinkToFit="1"/>
      <protection locked="0"/>
    </xf>
    <xf numFmtId="41" fontId="16" fillId="0" borderId="0" xfId="4" applyNumberFormat="1" applyFont="1" applyAlignment="1">
      <alignment vertical="center"/>
    </xf>
    <xf numFmtId="182" fontId="16" fillId="0" borderId="0" xfId="0" applyNumberFormat="1" applyFont="1" applyAlignment="1" applyProtection="1">
      <alignment horizontal="right" vertical="center"/>
      <protection locked="0"/>
    </xf>
    <xf numFmtId="183" fontId="16" fillId="0" borderId="0" xfId="0" applyNumberFormat="1" applyFont="1" applyAlignment="1" applyProtection="1">
      <alignment horizontal="right" vertical="center"/>
      <protection locked="0"/>
    </xf>
    <xf numFmtId="185" fontId="19" fillId="0" borderId="0" xfId="4" applyNumberFormat="1" applyFont="1" applyAlignment="1" applyProtection="1">
      <alignment vertical="center" shrinkToFit="1"/>
      <protection locked="0"/>
    </xf>
    <xf numFmtId="41" fontId="19" fillId="0" borderId="0" xfId="4" applyNumberFormat="1" applyFont="1" applyAlignment="1" applyProtection="1">
      <alignment vertical="center" shrinkToFit="1"/>
      <protection locked="0"/>
    </xf>
    <xf numFmtId="184" fontId="16" fillId="0" borderId="41" xfId="4" applyNumberFormat="1" applyFont="1" applyBorder="1" applyAlignment="1" applyProtection="1">
      <alignment vertical="center"/>
      <protection locked="0"/>
    </xf>
    <xf numFmtId="184" fontId="16" fillId="0" borderId="0" xfId="4" applyNumberFormat="1" applyFont="1" applyAlignment="1" applyProtection="1">
      <alignment vertical="center"/>
      <protection locked="0"/>
    </xf>
    <xf numFmtId="184" fontId="17" fillId="0" borderId="0" xfId="0" applyNumberFormat="1" applyFont="1" applyAlignment="1" applyProtection="1">
      <alignment horizontal="right" vertical="center"/>
      <protection locked="0"/>
    </xf>
    <xf numFmtId="41" fontId="17" fillId="0" borderId="0" xfId="0" applyNumberFormat="1" applyFont="1" applyAlignment="1" applyProtection="1">
      <alignment horizontal="right" vertical="center"/>
      <protection locked="0"/>
    </xf>
    <xf numFmtId="0" fontId="16" fillId="0" borderId="53" xfId="4" applyNumberFormat="1" applyFont="1" applyBorder="1" applyAlignment="1">
      <alignment horizontal="center" vertical="center"/>
    </xf>
    <xf numFmtId="41" fontId="16" fillId="0" borderId="0" xfId="4" applyNumberFormat="1" applyFont="1" applyAlignment="1" applyProtection="1">
      <alignment vertical="center"/>
      <protection locked="0"/>
    </xf>
    <xf numFmtId="184" fontId="16" fillId="0" borderId="41" xfId="4" applyNumberFormat="1" applyFont="1" applyBorder="1" applyAlignment="1" applyProtection="1">
      <alignment vertical="center" shrinkToFit="1"/>
      <protection locked="0"/>
    </xf>
    <xf numFmtId="184" fontId="16" fillId="0" borderId="61" xfId="4" applyNumberFormat="1" applyFont="1" applyBorder="1" applyAlignment="1" applyProtection="1">
      <alignment vertical="center"/>
      <protection locked="0"/>
    </xf>
    <xf numFmtId="184" fontId="16" fillId="0" borderId="31" xfId="4" applyNumberFormat="1" applyFont="1" applyBorder="1" applyAlignment="1" applyProtection="1">
      <alignment vertical="center"/>
      <protection locked="0"/>
    </xf>
    <xf numFmtId="41" fontId="16" fillId="0" borderId="15" xfId="4" applyNumberFormat="1" applyFont="1" applyBorder="1" applyAlignment="1" applyProtection="1">
      <alignment horizontal="right" vertical="center"/>
      <protection locked="0"/>
    </xf>
    <xf numFmtId="41" fontId="16" fillId="0" borderId="15" xfId="4" applyNumberFormat="1" applyFont="1" applyBorder="1" applyAlignment="1" applyProtection="1">
      <alignment vertical="center"/>
      <protection locked="0"/>
    </xf>
    <xf numFmtId="41" fontId="16" fillId="0" borderId="31" xfId="4" applyNumberFormat="1" applyFont="1" applyBorder="1" applyAlignment="1" applyProtection="1">
      <alignment vertical="center"/>
      <protection locked="0"/>
    </xf>
    <xf numFmtId="183" fontId="16" fillId="0" borderId="0" xfId="4" applyNumberFormat="1" applyFont="1" applyAlignment="1">
      <alignment horizontal="right" vertical="center"/>
    </xf>
    <xf numFmtId="0" fontId="16" fillId="0" borderId="0" xfId="0" applyFont="1" applyAlignment="1">
      <alignment horizontal="center" vertical="center"/>
    </xf>
    <xf numFmtId="49" fontId="16" fillId="0" borderId="0" xfId="0" applyNumberFormat="1" applyFont="1" applyAlignment="1">
      <alignment horizontal="center" vertical="center"/>
    </xf>
    <xf numFmtId="49" fontId="16" fillId="0" borderId="18" xfId="0" applyNumberFormat="1" applyFont="1" applyBorder="1" applyAlignment="1">
      <alignment horizontal="left" vertical="center" indent="2"/>
    </xf>
    <xf numFmtId="0" fontId="16" fillId="0" borderId="0" xfId="0" applyFont="1" applyAlignment="1">
      <alignment horizontal="left" vertical="center" indent="2"/>
    </xf>
    <xf numFmtId="49" fontId="16" fillId="0" borderId="0" xfId="0" applyNumberFormat="1" applyFont="1" applyAlignment="1">
      <alignment horizontal="left" vertical="center" indent="2"/>
    </xf>
    <xf numFmtId="0" fontId="16" fillId="0" borderId="0" xfId="0" applyFont="1" applyBorder="1" applyAlignment="1">
      <alignment horizontal="left" vertical="center" indent="2"/>
    </xf>
    <xf numFmtId="0" fontId="16" fillId="0" borderId="0" xfId="0" applyFont="1" applyBorder="1" applyAlignment="1">
      <alignment horizontal="left" vertical="center" indent="2" shrinkToFit="1"/>
    </xf>
    <xf numFmtId="58" fontId="16" fillId="0" borderId="21" xfId="0" applyNumberFormat="1" applyFont="1" applyBorder="1" applyAlignment="1" applyProtection="1">
      <alignment horizontal="left" vertical="center" indent="1" shrinkToFit="1"/>
      <protection locked="0"/>
    </xf>
    <xf numFmtId="0" fontId="16" fillId="0" borderId="0" xfId="0" applyFont="1" applyAlignment="1">
      <alignment horizontal="distributed" vertical="center"/>
    </xf>
    <xf numFmtId="0" fontId="16" fillId="0" borderId="19" xfId="0" applyFont="1" applyBorder="1" applyAlignment="1">
      <alignment horizontal="distributed" vertical="center" wrapText="1" shrinkToFit="1"/>
    </xf>
    <xf numFmtId="0" fontId="16" fillId="0" borderId="20" xfId="0" applyFont="1" applyBorder="1" applyAlignment="1">
      <alignment horizontal="distributed" vertical="center" shrinkToFit="1"/>
    </xf>
    <xf numFmtId="0" fontId="16" fillId="0" borderId="0" xfId="0" applyFont="1" applyAlignment="1" applyProtection="1">
      <alignment horizontal="left" vertical="center" indent="1" shrinkToFit="1"/>
      <protection locked="0"/>
    </xf>
    <xf numFmtId="0" fontId="16" fillId="0" borderId="10" xfId="0" applyFont="1" applyBorder="1" applyAlignment="1">
      <alignment horizontal="left" vertical="center" indent="1" shrinkToFit="1"/>
    </xf>
    <xf numFmtId="0" fontId="16" fillId="0" borderId="10" xfId="0" applyFont="1" applyBorder="1" applyAlignment="1" applyProtection="1">
      <alignment horizontal="left" vertical="center" indent="1" shrinkToFit="1"/>
      <protection locked="0"/>
    </xf>
    <xf numFmtId="0" fontId="16" fillId="0" borderId="24" xfId="0" applyFont="1" applyBorder="1" applyAlignment="1" applyProtection="1">
      <alignment horizontal="left" vertical="center" indent="1" shrinkToFit="1"/>
      <protection locked="0"/>
    </xf>
    <xf numFmtId="0" fontId="16" fillId="0" borderId="23" xfId="0" applyFont="1" applyBorder="1" applyAlignment="1">
      <alignment horizontal="distributed" vertical="center" indent="15" shrinkToFit="1"/>
    </xf>
    <xf numFmtId="0" fontId="16" fillId="0" borderId="22" xfId="0" applyFont="1" applyBorder="1" applyAlignment="1">
      <alignment horizontal="distributed" vertical="center" indent="2" shrinkToFit="1"/>
    </xf>
    <xf numFmtId="0" fontId="0" fillId="0" borderId="0" xfId="0" applyFont="1">
      <alignment vertical="center"/>
    </xf>
    <xf numFmtId="0" fontId="16" fillId="0" borderId="37" xfId="0" applyFont="1" applyBorder="1" applyAlignment="1" applyProtection="1">
      <alignment horizontal="center" vertical="center"/>
      <protection locked="0"/>
    </xf>
    <xf numFmtId="0" fontId="17" fillId="0" borderId="0" xfId="0" applyFont="1" applyBorder="1">
      <alignment vertical="center"/>
    </xf>
    <xf numFmtId="0" fontId="17" fillId="0" borderId="0" xfId="4" applyNumberFormat="1" applyFont="1" applyAlignment="1">
      <alignment vertical="center"/>
    </xf>
    <xf numFmtId="0" fontId="17" fillId="0" borderId="0" xfId="4" applyNumberFormat="1" applyFont="1" applyAlignment="1">
      <alignment horizontal="center" vertical="center"/>
    </xf>
    <xf numFmtId="0" fontId="16" fillId="0" borderId="0" xfId="4" applyNumberFormat="1" applyFont="1" applyAlignment="1">
      <alignment horizontal="center" vertical="center"/>
    </xf>
    <xf numFmtId="182" fontId="16" fillId="0" borderId="0" xfId="4" applyNumberFormat="1" applyFont="1" applyAlignment="1">
      <alignment horizontal="center" vertical="center"/>
    </xf>
    <xf numFmtId="0" fontId="16" fillId="0" borderId="31" xfId="4" applyNumberFormat="1" applyFont="1" applyBorder="1" applyAlignment="1">
      <alignment horizontal="center" vertical="center"/>
    </xf>
    <xf numFmtId="41" fontId="18" fillId="0" borderId="42" xfId="5" applyNumberFormat="1" applyFont="1" applyFill="1" applyBorder="1" applyAlignment="1" applyProtection="1">
      <alignment horizontal="center" vertical="center"/>
      <protection locked="0"/>
    </xf>
    <xf numFmtId="41" fontId="18" fillId="0" borderId="28" xfId="5" applyNumberFormat="1" applyFont="1" applyFill="1" applyBorder="1" applyAlignment="1" applyProtection="1">
      <alignment horizontal="center" vertical="center" shrinkToFit="1"/>
      <protection locked="0"/>
    </xf>
    <xf numFmtId="41" fontId="18" fillId="0" borderId="0" xfId="5" applyNumberFormat="1" applyFont="1" applyFill="1" applyBorder="1" applyAlignment="1" applyProtection="1">
      <alignment horizontal="center" vertical="center"/>
      <protection locked="0"/>
    </xf>
    <xf numFmtId="41" fontId="16" fillId="0" borderId="41" xfId="0" applyNumberFormat="1" applyFont="1" applyBorder="1" applyAlignment="1" applyProtection="1">
      <alignment horizontal="center" vertical="center"/>
      <protection locked="0"/>
    </xf>
    <xf numFmtId="41" fontId="16" fillId="0" borderId="0" xfId="0" applyNumberFormat="1" applyFont="1" applyAlignment="1" applyProtection="1">
      <alignment horizontal="center" vertical="center"/>
      <protection locked="0"/>
    </xf>
    <xf numFmtId="41" fontId="17" fillId="0" borderId="0" xfId="5" applyNumberFormat="1" applyFont="1" applyFill="1" applyBorder="1" applyAlignment="1" applyProtection="1">
      <alignment horizontal="center" vertical="center"/>
      <protection locked="0"/>
    </xf>
    <xf numFmtId="41" fontId="16" fillId="0" borderId="41" xfId="5" applyNumberFormat="1" applyFont="1" applyFill="1" applyBorder="1" applyAlignment="1" applyProtection="1">
      <alignment horizontal="center" vertical="center"/>
      <protection locked="0"/>
    </xf>
    <xf numFmtId="41" fontId="16" fillId="0" borderId="0" xfId="5" applyNumberFormat="1" applyFont="1" applyFill="1" applyBorder="1" applyAlignment="1" applyProtection="1">
      <alignment horizontal="center" vertical="center"/>
      <protection locked="0"/>
    </xf>
    <xf numFmtId="41" fontId="16" fillId="0" borderId="61" xfId="5" applyNumberFormat="1" applyFont="1" applyFill="1" applyBorder="1" applyAlignment="1" applyProtection="1">
      <alignment horizontal="center" vertical="center"/>
      <protection locked="0"/>
    </xf>
    <xf numFmtId="41" fontId="16" fillId="0" borderId="31" xfId="5" applyNumberFormat="1" applyFont="1" applyFill="1" applyBorder="1" applyAlignment="1" applyProtection="1">
      <alignment horizontal="center" vertical="center"/>
      <protection locked="0"/>
    </xf>
    <xf numFmtId="41" fontId="17" fillId="0" borderId="31" xfId="5" applyNumberFormat="1" applyFont="1" applyFill="1" applyBorder="1" applyAlignment="1" applyProtection="1">
      <alignment horizontal="center" vertical="center"/>
      <protection locked="0"/>
    </xf>
    <xf numFmtId="181" fontId="16" fillId="0" borderId="0" xfId="4" applyFont="1" applyAlignment="1">
      <alignment horizontal="center" vertical="top"/>
    </xf>
    <xf numFmtId="183" fontId="16" fillId="0" borderId="0" xfId="4" applyNumberFormat="1" applyFont="1" applyAlignment="1">
      <alignment horizontal="center" vertical="center"/>
    </xf>
    <xf numFmtId="0" fontId="17" fillId="0" borderId="0" xfId="0" applyFont="1" applyAlignment="1">
      <alignment horizontal="center" vertical="center"/>
    </xf>
    <xf numFmtId="0" fontId="16" fillId="0" borderId="47" xfId="4" applyNumberFormat="1" applyFont="1" applyBorder="1" applyAlignment="1">
      <alignment horizontal="left" vertical="center"/>
    </xf>
    <xf numFmtId="0" fontId="16" fillId="0" borderId="0" xfId="3" applyFont="1" applyAlignment="1">
      <alignment horizontal="center" vertical="center"/>
    </xf>
    <xf numFmtId="0" fontId="16" fillId="0" borderId="58" xfId="3" applyFont="1" applyBorder="1" applyAlignment="1">
      <alignment vertical="center"/>
    </xf>
    <xf numFmtId="0" fontId="16" fillId="0" borderId="66" xfId="3" applyFont="1" applyBorder="1" applyAlignment="1">
      <alignment vertical="center"/>
    </xf>
    <xf numFmtId="0" fontId="16" fillId="0" borderId="68" xfId="3" applyFont="1" applyBorder="1" applyAlignment="1">
      <alignment horizontal="center" vertical="center"/>
    </xf>
    <xf numFmtId="0" fontId="16" fillId="0" borderId="69" xfId="3" applyFont="1" applyBorder="1" applyAlignment="1">
      <alignment horizontal="center" vertical="center"/>
    </xf>
    <xf numFmtId="0" fontId="19" fillId="0" borderId="70" xfId="3" applyFont="1" applyBorder="1" applyAlignment="1">
      <alignment horizontal="distributed" vertical="center"/>
    </xf>
    <xf numFmtId="186" fontId="19" fillId="0" borderId="71" xfId="0" applyNumberFormat="1" applyFont="1" applyBorder="1" applyAlignment="1">
      <alignment horizontal="right" vertical="center" shrinkToFit="1"/>
    </xf>
    <xf numFmtId="41" fontId="19" fillId="0" borderId="0" xfId="0" applyNumberFormat="1" applyFont="1" applyAlignment="1">
      <alignment horizontal="right" vertical="center" shrinkToFit="1"/>
    </xf>
    <xf numFmtId="0" fontId="16" fillId="0" borderId="38" xfId="3" applyFont="1" applyBorder="1" applyAlignment="1">
      <alignment horizontal="distributed" vertical="center"/>
    </xf>
    <xf numFmtId="41" fontId="16" fillId="0" borderId="0" xfId="0" applyNumberFormat="1" applyFont="1" applyAlignment="1" applyProtection="1">
      <alignment horizontal="right" vertical="center" shrinkToFit="1"/>
      <protection locked="0"/>
    </xf>
    <xf numFmtId="41" fontId="16" fillId="0" borderId="0" xfId="0" applyNumberFormat="1" applyFont="1" applyAlignment="1">
      <alignment horizontal="right" vertical="center" shrinkToFit="1"/>
    </xf>
    <xf numFmtId="0" fontId="16" fillId="0" borderId="59" xfId="3" applyFont="1" applyBorder="1" applyAlignment="1">
      <alignment horizontal="distributed" vertical="center"/>
    </xf>
    <xf numFmtId="41" fontId="16" fillId="0" borderId="31" xfId="0" applyNumberFormat="1" applyFont="1" applyBorder="1" applyAlignment="1" applyProtection="1">
      <alignment horizontal="right" vertical="center" shrinkToFit="1"/>
      <protection locked="0"/>
    </xf>
    <xf numFmtId="41" fontId="16" fillId="0" borderId="31" xfId="0" applyNumberFormat="1" applyFont="1" applyBorder="1" applyAlignment="1">
      <alignment horizontal="right" vertical="center" shrinkToFit="1"/>
    </xf>
    <xf numFmtId="0" fontId="16" fillId="0" borderId="47" xfId="3" applyFont="1" applyBorder="1" applyAlignment="1">
      <alignment vertical="center"/>
    </xf>
    <xf numFmtId="0" fontId="16" fillId="0" borderId="0" xfId="3" applyFont="1" applyAlignment="1">
      <alignment horizontal="right" vertical="center"/>
    </xf>
    <xf numFmtId="0" fontId="16" fillId="0" borderId="9" xfId="0" applyFont="1" applyBorder="1" applyAlignment="1" applyProtection="1">
      <alignment horizontal="right" vertical="center" indent="1"/>
      <protection locked="0"/>
    </xf>
    <xf numFmtId="0" fontId="16" fillId="0" borderId="30" xfId="0" applyFont="1" applyBorder="1" applyAlignment="1" applyProtection="1">
      <alignment horizontal="right" vertical="center" indent="1"/>
      <protection locked="0"/>
    </xf>
    <xf numFmtId="0" fontId="16" fillId="0" borderId="16" xfId="3" applyFont="1" applyBorder="1" applyAlignment="1">
      <alignment horizontal="center" vertical="center"/>
    </xf>
    <xf numFmtId="0" fontId="16" fillId="0" borderId="27" xfId="3" applyFont="1" applyBorder="1" applyAlignment="1">
      <alignment horizontal="center" vertical="center"/>
    </xf>
    <xf numFmtId="0" fontId="16" fillId="0" borderId="33" xfId="3" applyFont="1" applyBorder="1" applyAlignment="1">
      <alignment horizontal="center" vertical="center"/>
    </xf>
    <xf numFmtId="0" fontId="16" fillId="0" borderId="66" xfId="3" applyFont="1" applyBorder="1" applyAlignment="1">
      <alignment horizontal="distributed" vertical="center"/>
    </xf>
    <xf numFmtId="39" fontId="16" fillId="0" borderId="65" xfId="3" applyNumberFormat="1" applyFont="1" applyBorder="1" applyAlignment="1" applyProtection="1">
      <alignment horizontal="right" vertical="center"/>
      <protection locked="0"/>
    </xf>
    <xf numFmtId="41" fontId="16" fillId="0" borderId="0" xfId="3" applyNumberFormat="1" applyFont="1" applyAlignment="1" applyProtection="1">
      <alignment vertical="center"/>
      <protection locked="0"/>
    </xf>
    <xf numFmtId="186" fontId="16" fillId="0" borderId="0" xfId="3" applyNumberFormat="1" applyFont="1" applyAlignment="1" applyProtection="1">
      <alignment horizontal="right" vertical="center"/>
      <protection locked="0"/>
    </xf>
    <xf numFmtId="0" fontId="16" fillId="0" borderId="0" xfId="3" applyFont="1" applyAlignment="1">
      <alignment horizontal="distributed" vertical="center"/>
    </xf>
    <xf numFmtId="49" fontId="16" fillId="0" borderId="9" xfId="3" applyNumberFormat="1" applyFont="1" applyBorder="1" applyAlignment="1" applyProtection="1">
      <alignment horizontal="right" vertical="center"/>
      <protection locked="0"/>
    </xf>
    <xf numFmtId="49" fontId="16" fillId="0" borderId="0" xfId="3" applyNumberFormat="1" applyFont="1" applyAlignment="1" applyProtection="1">
      <alignment horizontal="right" vertical="center"/>
      <protection locked="0"/>
    </xf>
    <xf numFmtId="39" fontId="16" fillId="0" borderId="9" xfId="3" applyNumberFormat="1" applyFont="1" applyBorder="1" applyAlignment="1" applyProtection="1">
      <alignment horizontal="right" vertical="center"/>
      <protection locked="0"/>
    </xf>
    <xf numFmtId="0" fontId="19" fillId="0" borderId="0" xfId="3" applyFont="1" applyAlignment="1">
      <alignment horizontal="distributed" vertical="center"/>
    </xf>
    <xf numFmtId="39" fontId="19" fillId="0" borderId="9" xfId="3" applyNumberFormat="1" applyFont="1" applyBorder="1" applyAlignment="1" applyProtection="1">
      <alignment horizontal="right" vertical="center"/>
      <protection locked="0"/>
    </xf>
    <xf numFmtId="41" fontId="19" fillId="0" borderId="0" xfId="3" applyNumberFormat="1" applyFont="1" applyAlignment="1" applyProtection="1">
      <alignment vertical="center"/>
      <protection locked="0"/>
    </xf>
    <xf numFmtId="186" fontId="19" fillId="0" borderId="0" xfId="3" applyNumberFormat="1" applyFont="1" applyAlignment="1" applyProtection="1">
      <alignment horizontal="right" vertical="center"/>
      <protection locked="0"/>
    </xf>
    <xf numFmtId="39" fontId="16" fillId="0" borderId="9" xfId="3" applyNumberFormat="1" applyFont="1" applyBorder="1" applyAlignment="1">
      <alignment horizontal="right" vertical="center"/>
    </xf>
    <xf numFmtId="41" fontId="16" fillId="0" borderId="0" xfId="3" applyNumberFormat="1" applyFont="1" applyAlignment="1">
      <alignment vertical="center"/>
    </xf>
    <xf numFmtId="186" fontId="16" fillId="0" borderId="0" xfId="3" applyNumberFormat="1" applyFont="1" applyAlignment="1">
      <alignment horizontal="right" vertical="center"/>
    </xf>
    <xf numFmtId="0" fontId="16" fillId="0" borderId="12" xfId="3" applyFont="1" applyBorder="1" applyAlignment="1">
      <alignment horizontal="distributed" vertical="center"/>
    </xf>
    <xf numFmtId="39" fontId="16" fillId="0" borderId="30" xfId="3" applyNumberFormat="1" applyFont="1" applyBorder="1" applyAlignment="1" applyProtection="1">
      <alignment horizontal="right" vertical="center"/>
      <protection locked="0"/>
    </xf>
    <xf numFmtId="41" fontId="16" fillId="0" borderId="31" xfId="3" applyNumberFormat="1" applyFont="1" applyBorder="1" applyAlignment="1">
      <alignment vertical="center"/>
    </xf>
    <xf numFmtId="0" fontId="16" fillId="0" borderId="16" xfId="3" applyFont="1" applyBorder="1" applyAlignment="1">
      <alignment horizontal="distributed" vertical="center" indent="1"/>
    </xf>
    <xf numFmtId="49" fontId="16" fillId="0" borderId="72" xfId="3" applyNumberFormat="1" applyFont="1" applyBorder="1" applyAlignment="1">
      <alignment horizontal="center" vertical="center"/>
    </xf>
    <xf numFmtId="49" fontId="16" fillId="0" borderId="0" xfId="3" applyNumberFormat="1" applyFont="1" applyAlignment="1">
      <alignment horizontal="center" vertical="center"/>
    </xf>
    <xf numFmtId="0" fontId="19" fillId="0" borderId="0" xfId="3" applyFont="1" applyAlignment="1">
      <alignment horizontal="center" vertical="center"/>
    </xf>
    <xf numFmtId="0" fontId="16" fillId="0" borderId="15" xfId="3" applyFont="1" applyBorder="1" applyAlignment="1">
      <alignment horizontal="center" vertical="center"/>
    </xf>
    <xf numFmtId="0" fontId="16" fillId="0" borderId="66" xfId="3" applyFont="1" applyBorder="1" applyAlignment="1" applyProtection="1">
      <alignment horizontal="center" vertical="center"/>
      <protection locked="0"/>
    </xf>
    <xf numFmtId="0" fontId="19" fillId="0" borderId="10" xfId="3" applyFont="1" applyBorder="1" applyAlignment="1" applyProtection="1">
      <alignment horizontal="center" vertical="center"/>
      <protection locked="0"/>
    </xf>
    <xf numFmtId="0" fontId="16" fillId="0" borderId="10" xfId="3" applyFont="1" applyBorder="1" applyAlignment="1" applyProtection="1">
      <alignment horizontal="center" vertical="center"/>
      <protection locked="0"/>
    </xf>
    <xf numFmtId="0" fontId="16" fillId="0" borderId="29" xfId="3" applyFont="1" applyBorder="1" applyAlignment="1" applyProtection="1">
      <alignment horizontal="center" vertical="center"/>
      <protection locked="0"/>
    </xf>
    <xf numFmtId="176" fontId="16" fillId="0" borderId="73" xfId="3" applyNumberFormat="1" applyFont="1" applyBorder="1" applyAlignment="1" applyProtection="1">
      <alignment horizontal="right" vertical="center" wrapText="1" indent="1"/>
      <protection locked="0"/>
    </xf>
    <xf numFmtId="187" fontId="16" fillId="0" borderId="9" xfId="3" applyNumberFormat="1" applyFont="1" applyBorder="1" applyAlignment="1" applyProtection="1">
      <alignment horizontal="right" vertical="center" wrapText="1" indent="1"/>
      <protection locked="0"/>
    </xf>
    <xf numFmtId="176" fontId="16" fillId="0" borderId="9" xfId="3" applyNumberFormat="1" applyFont="1" applyBorder="1" applyAlignment="1" applyProtection="1">
      <alignment horizontal="right" vertical="center" wrapText="1" indent="1"/>
      <protection locked="0"/>
    </xf>
    <xf numFmtId="176" fontId="16" fillId="0" borderId="41" xfId="3" applyNumberFormat="1" applyFont="1" applyBorder="1" applyAlignment="1" applyProtection="1">
      <alignment horizontal="right" vertical="center" wrapText="1" indent="1"/>
      <protection locked="0"/>
    </xf>
    <xf numFmtId="176" fontId="19" fillId="0" borderId="9" xfId="3" applyNumberFormat="1" applyFont="1" applyBorder="1" applyAlignment="1" applyProtection="1">
      <alignment horizontal="right" vertical="center" wrapText="1" indent="1"/>
      <protection locked="0"/>
    </xf>
    <xf numFmtId="176" fontId="16" fillId="0" borderId="30" xfId="3" applyNumberFormat="1" applyFont="1" applyBorder="1" applyAlignment="1" applyProtection="1">
      <alignment horizontal="right" vertical="center" wrapText="1" indent="1"/>
      <protection locked="0"/>
    </xf>
    <xf numFmtId="0" fontId="17" fillId="0" borderId="0" xfId="6" applyNumberFormat="1" applyFont="1" applyAlignment="1"/>
    <xf numFmtId="182" fontId="16" fillId="0" borderId="0" xfId="7" applyNumberFormat="1" applyFont="1" applyAlignment="1">
      <alignment shrinkToFit="1"/>
    </xf>
    <xf numFmtId="0" fontId="16" fillId="0" borderId="0" xfId="7" applyFont="1"/>
    <xf numFmtId="0" fontId="16" fillId="0" borderId="0" xfId="6" applyNumberFormat="1" applyFont="1"/>
    <xf numFmtId="0" fontId="16" fillId="0" borderId="0" xfId="7" applyFont="1" applyAlignment="1">
      <alignment shrinkToFit="1"/>
    </xf>
    <xf numFmtId="0" fontId="16" fillId="0" borderId="0" xfId="7" applyFont="1" applyAlignment="1">
      <alignment horizontal="right"/>
    </xf>
    <xf numFmtId="0" fontId="16" fillId="0" borderId="37" xfId="6" applyNumberFormat="1" applyFont="1" applyBorder="1" applyAlignment="1">
      <alignment horizontal="right" vertical="center"/>
    </xf>
    <xf numFmtId="182" fontId="17" fillId="0" borderId="36" xfId="6" applyNumberFormat="1" applyFont="1" applyBorder="1" applyAlignment="1">
      <alignment horizontal="left" vertical="center" shrinkToFit="1"/>
    </xf>
    <xf numFmtId="0" fontId="17" fillId="0" borderId="52" xfId="6" applyNumberFormat="1" applyFont="1" applyBorder="1" applyAlignment="1">
      <alignment horizontal="center" vertical="center"/>
    </xf>
    <xf numFmtId="0" fontId="18" fillId="0" borderId="52" xfId="7" applyFont="1" applyBorder="1" applyAlignment="1">
      <alignment horizontal="center" vertical="center" shrinkToFit="1"/>
    </xf>
    <xf numFmtId="0" fontId="18" fillId="0" borderId="54" xfId="7" applyFont="1" applyBorder="1" applyAlignment="1">
      <alignment horizontal="center" vertical="center" shrinkToFit="1"/>
    </xf>
    <xf numFmtId="41" fontId="16" fillId="0" borderId="72" xfId="1" applyNumberFormat="1" applyFont="1" applyFill="1" applyBorder="1" applyAlignment="1">
      <alignment vertical="center" shrinkToFit="1"/>
    </xf>
    <xf numFmtId="41" fontId="19" fillId="0" borderId="72" xfId="1" applyNumberFormat="1" applyFont="1" applyFill="1" applyBorder="1" applyAlignment="1">
      <alignment vertical="center" shrinkToFit="1"/>
    </xf>
    <xf numFmtId="41" fontId="16" fillId="0" borderId="72" xfId="6" applyNumberFormat="1" applyFont="1" applyBorder="1" applyAlignment="1" applyProtection="1">
      <alignment vertical="center" shrinkToFit="1"/>
      <protection locked="0"/>
    </xf>
    <xf numFmtId="41" fontId="19" fillId="0" borderId="72" xfId="0" applyNumberFormat="1" applyFont="1" applyBorder="1" applyAlignment="1">
      <alignment vertical="center" shrinkToFit="1"/>
    </xf>
    <xf numFmtId="41" fontId="17" fillId="0" borderId="72" xfId="0" applyNumberFormat="1" applyFont="1" applyBorder="1" applyAlignment="1">
      <alignment vertical="center" shrinkToFit="1"/>
    </xf>
    <xf numFmtId="41" fontId="16" fillId="0" borderId="0" xfId="6" applyNumberFormat="1" applyFont="1" applyAlignment="1" applyProtection="1">
      <alignment vertical="center" shrinkToFit="1"/>
      <protection locked="0"/>
    </xf>
    <xf numFmtId="41" fontId="19" fillId="0" borderId="0" xfId="6" applyNumberFormat="1" applyFont="1" applyAlignment="1" applyProtection="1">
      <alignment vertical="center" shrinkToFit="1"/>
      <protection locked="0"/>
    </xf>
    <xf numFmtId="41" fontId="16" fillId="0" borderId="72" xfId="6" applyNumberFormat="1" applyFont="1" applyBorder="1" applyAlignment="1">
      <alignment vertical="center" shrinkToFit="1"/>
    </xf>
    <xf numFmtId="41" fontId="19" fillId="0" borderId="72" xfId="6" applyNumberFormat="1" applyFont="1" applyBorder="1" applyAlignment="1">
      <alignment vertical="center" shrinkToFit="1"/>
    </xf>
    <xf numFmtId="41" fontId="16" fillId="0" borderId="0" xfId="1" applyNumberFormat="1" applyFont="1" applyFill="1" applyAlignment="1">
      <alignment vertical="center" shrinkToFit="1"/>
    </xf>
    <xf numFmtId="41" fontId="19" fillId="0" borderId="0" xfId="1" applyNumberFormat="1" applyFont="1" applyFill="1" applyAlignment="1">
      <alignment vertical="center" shrinkToFit="1"/>
    </xf>
    <xf numFmtId="41" fontId="19" fillId="0" borderId="0" xfId="0" applyNumberFormat="1" applyFont="1" applyAlignment="1">
      <alignment vertical="center" shrinkToFit="1"/>
    </xf>
    <xf numFmtId="41" fontId="17" fillId="0" borderId="0" xfId="0" applyNumberFormat="1" applyFont="1" applyAlignment="1">
      <alignment vertical="center" shrinkToFit="1"/>
    </xf>
    <xf numFmtId="41" fontId="16" fillId="0" borderId="0" xfId="0" applyNumberFormat="1" applyFont="1" applyAlignment="1">
      <alignment vertical="center" shrinkToFit="1"/>
    </xf>
    <xf numFmtId="41" fontId="16" fillId="0" borderId="0" xfId="6" applyNumberFormat="1" applyFont="1" applyAlignment="1">
      <alignment vertical="center" shrinkToFit="1"/>
    </xf>
    <xf numFmtId="41" fontId="19" fillId="0" borderId="0" xfId="6" applyNumberFormat="1" applyFont="1" applyAlignment="1">
      <alignment vertical="center" shrinkToFit="1"/>
    </xf>
    <xf numFmtId="41" fontId="16" fillId="0" borderId="41" xfId="1" applyNumberFormat="1" applyFont="1" applyFill="1" applyBorder="1" applyAlignment="1">
      <alignment vertical="center" shrinkToFit="1"/>
    </xf>
    <xf numFmtId="41" fontId="19" fillId="0" borderId="0" xfId="0" applyNumberFormat="1" applyFont="1" applyBorder="1" applyAlignment="1">
      <alignment vertical="center" shrinkToFit="1"/>
    </xf>
    <xf numFmtId="0" fontId="16" fillId="0" borderId="74" xfId="6" applyNumberFormat="1" applyFont="1" applyBorder="1" applyAlignment="1">
      <alignment horizontal="center" vertical="center" wrapText="1"/>
    </xf>
    <xf numFmtId="0" fontId="16" fillId="0" borderId="59" xfId="6" applyNumberFormat="1" applyFont="1" applyBorder="1" applyAlignment="1">
      <alignment horizontal="center" vertical="center"/>
    </xf>
    <xf numFmtId="41" fontId="16" fillId="0" borderId="61" xfId="1" applyNumberFormat="1" applyFont="1" applyFill="1" applyBorder="1" applyAlignment="1">
      <alignment vertical="center" shrinkToFit="1"/>
    </xf>
    <xf numFmtId="41" fontId="19" fillId="0" borderId="31" xfId="1" applyNumberFormat="1" applyFont="1" applyFill="1" applyBorder="1" applyAlignment="1">
      <alignment vertical="center" shrinkToFit="1"/>
    </xf>
    <xf numFmtId="41" fontId="16" fillId="0" borderId="31" xfId="6" applyNumberFormat="1" applyFont="1" applyBorder="1" applyAlignment="1" applyProtection="1">
      <alignment vertical="center" shrinkToFit="1"/>
      <protection locked="0"/>
    </xf>
    <xf numFmtId="41" fontId="19" fillId="0" borderId="31" xfId="0" applyNumberFormat="1" applyFont="1" applyBorder="1" applyAlignment="1">
      <alignment vertical="center" shrinkToFit="1"/>
    </xf>
    <xf numFmtId="41" fontId="17" fillId="0" borderId="31" xfId="0" applyNumberFormat="1" applyFont="1" applyBorder="1" applyAlignment="1">
      <alignment vertical="center" shrinkToFit="1"/>
    </xf>
    <xf numFmtId="41" fontId="16" fillId="0" borderId="31" xfId="0" applyNumberFormat="1" applyFont="1" applyBorder="1" applyAlignment="1">
      <alignment vertical="center" shrinkToFit="1"/>
    </xf>
    <xf numFmtId="0" fontId="16" fillId="0" borderId="0" xfId="7" applyFont="1" applyBorder="1" applyAlignment="1"/>
    <xf numFmtId="0" fontId="16" fillId="0" borderId="0" xfId="7" applyFont="1" applyAlignment="1"/>
    <xf numFmtId="0" fontId="16" fillId="0" borderId="74" xfId="6" applyNumberFormat="1" applyFont="1" applyBorder="1" applyAlignment="1">
      <alignment horizontal="distributed" vertical="center" indent="1"/>
    </xf>
    <xf numFmtId="0" fontId="16" fillId="0" borderId="59" xfId="6" applyNumberFormat="1" applyFont="1" applyBorder="1" applyAlignment="1">
      <alignment horizontal="distributed" vertical="center" indent="1"/>
    </xf>
    <xf numFmtId="0" fontId="17" fillId="0" borderId="57" xfId="6" applyNumberFormat="1" applyFont="1" applyBorder="1" applyAlignment="1">
      <alignment horizontal="center" vertical="center"/>
    </xf>
    <xf numFmtId="0" fontId="17" fillId="0" borderId="54" xfId="0" applyFont="1" applyBorder="1" applyAlignment="1">
      <alignment horizontal="center" vertical="center"/>
    </xf>
    <xf numFmtId="0" fontId="16" fillId="0" borderId="55" xfId="6" applyNumberFormat="1" applyFont="1" applyBorder="1" applyAlignment="1">
      <alignment horizontal="center" vertical="center"/>
    </xf>
    <xf numFmtId="0" fontId="16" fillId="0" borderId="52" xfId="6" applyNumberFormat="1" applyFont="1" applyBorder="1" applyAlignment="1">
      <alignment horizontal="center" vertical="center"/>
    </xf>
    <xf numFmtId="0" fontId="16" fillId="0" borderId="0" xfId="6" applyNumberFormat="1" applyFont="1" applyAlignment="1">
      <alignment vertical="center"/>
    </xf>
    <xf numFmtId="3" fontId="17" fillId="0" borderId="54" xfId="0" applyNumberFormat="1" applyFont="1" applyBorder="1" applyProtection="1">
      <alignment vertical="center"/>
      <protection locked="0"/>
    </xf>
    <xf numFmtId="0" fontId="17" fillId="0" borderId="55" xfId="0" applyFont="1" applyBorder="1" applyAlignment="1">
      <alignment horizontal="center" vertical="center"/>
    </xf>
    <xf numFmtId="0" fontId="16" fillId="0" borderId="55" xfId="6" applyNumberFormat="1" applyFont="1" applyBorder="1" applyAlignment="1">
      <alignment vertical="center"/>
    </xf>
    <xf numFmtId="0" fontId="16" fillId="0" borderId="49" xfId="0" applyFont="1" applyBorder="1" applyAlignment="1">
      <alignment vertical="center"/>
    </xf>
    <xf numFmtId="38" fontId="17" fillId="0" borderId="71" xfId="1" applyFont="1" applyFill="1" applyBorder="1" applyAlignment="1">
      <alignment vertical="center"/>
    </xf>
    <xf numFmtId="0" fontId="16" fillId="0" borderId="49" xfId="6" applyNumberFormat="1" applyFont="1" applyBorder="1" applyAlignment="1">
      <alignment vertical="center"/>
    </xf>
    <xf numFmtId="3" fontId="17" fillId="0" borderId="71" xfId="0" applyNumberFormat="1" applyFont="1" applyBorder="1" applyAlignment="1" applyProtection="1">
      <alignment vertical="center"/>
      <protection locked="0"/>
    </xf>
    <xf numFmtId="0" fontId="16" fillId="0" borderId="41" xfId="6" applyNumberFormat="1" applyFont="1" applyBorder="1" applyAlignment="1">
      <alignment vertical="center"/>
    </xf>
    <xf numFmtId="3" fontId="17" fillId="0" borderId="54" xfId="0" applyNumberFormat="1" applyFont="1" applyBorder="1" applyAlignment="1" applyProtection="1">
      <alignment horizontal="right" vertical="center"/>
      <protection locked="0"/>
    </xf>
    <xf numFmtId="3" fontId="17" fillId="0" borderId="54" xfId="0" applyNumberFormat="1" applyFont="1" applyBorder="1" applyAlignment="1" applyProtection="1">
      <alignment vertical="center"/>
      <protection locked="0"/>
    </xf>
    <xf numFmtId="0" fontId="16" fillId="0" borderId="75" xfId="6" applyNumberFormat="1" applyFont="1" applyBorder="1" applyAlignment="1">
      <alignment horizontal="center" vertical="center"/>
    </xf>
    <xf numFmtId="0" fontId="17" fillId="0" borderId="75" xfId="0" applyFont="1" applyBorder="1" applyAlignment="1">
      <alignment vertical="center"/>
    </xf>
    <xf numFmtId="0" fontId="16" fillId="0" borderId="59" xfId="0" applyFont="1" applyBorder="1" applyAlignment="1">
      <alignment vertical="center"/>
    </xf>
    <xf numFmtId="3" fontId="17" fillId="0" borderId="60" xfId="0" applyNumberFormat="1" applyFont="1" applyBorder="1" applyAlignment="1" applyProtection="1">
      <alignment vertical="center"/>
      <protection locked="0"/>
    </xf>
    <xf numFmtId="0" fontId="17" fillId="0" borderId="58" xfId="6" applyNumberFormat="1" applyFont="1" applyBorder="1" applyAlignment="1">
      <alignment horizontal="distributed" vertical="distributed" indent="4"/>
    </xf>
    <xf numFmtId="0" fontId="16" fillId="0" borderId="0" xfId="0" applyFont="1" applyAlignment="1">
      <alignment horizontal="left" vertical="center"/>
    </xf>
    <xf numFmtId="0" fontId="16" fillId="0" borderId="55" xfId="0" applyFont="1" applyBorder="1" applyAlignment="1">
      <alignment horizontal="center" vertical="center"/>
    </xf>
    <xf numFmtId="0" fontId="16" fillId="0" borderId="18" xfId="0" applyFont="1" applyBorder="1" applyAlignment="1">
      <alignment horizontal="center" vertical="center"/>
    </xf>
    <xf numFmtId="0" fontId="16" fillId="0" borderId="17" xfId="0" applyFont="1" applyBorder="1" applyAlignment="1">
      <alignment horizontal="center" vertical="center"/>
    </xf>
    <xf numFmtId="0" fontId="16" fillId="0" borderId="9" xfId="0" applyFont="1" applyBorder="1" applyAlignment="1" applyProtection="1">
      <alignment horizontal="right" vertical="center"/>
      <protection locked="0"/>
    </xf>
    <xf numFmtId="0" fontId="16" fillId="0" borderId="18" xfId="0" applyFont="1" applyBorder="1" applyAlignment="1" applyProtection="1">
      <alignment horizontal="right" vertical="center"/>
      <protection locked="0"/>
    </xf>
    <xf numFmtId="0" fontId="16" fillId="0" borderId="18" xfId="0" applyFont="1" applyBorder="1" applyAlignment="1" applyProtection="1">
      <alignment horizontal="center" vertical="center"/>
      <protection locked="0"/>
    </xf>
    <xf numFmtId="0" fontId="16" fillId="0" borderId="9" xfId="0" applyFont="1" applyBorder="1" applyAlignment="1">
      <alignment horizontal="right" vertical="center"/>
    </xf>
    <xf numFmtId="0" fontId="16" fillId="0" borderId="0" xfId="0" applyFont="1" applyAlignment="1" applyProtection="1">
      <alignment horizontal="center" vertical="center"/>
      <protection locked="0"/>
    </xf>
    <xf numFmtId="188" fontId="16" fillId="0" borderId="9" xfId="2" applyNumberFormat="1" applyFont="1" applyFill="1" applyBorder="1" applyAlignment="1" applyProtection="1">
      <alignment horizontal="right" vertical="center" shrinkToFit="1"/>
      <protection locked="0"/>
    </xf>
    <xf numFmtId="188" fontId="16" fillId="0" borderId="0" xfId="2" applyNumberFormat="1" applyFont="1" applyFill="1" applyAlignment="1" applyProtection="1">
      <alignment horizontal="right" vertical="center" shrinkToFit="1"/>
      <protection locked="0"/>
    </xf>
    <xf numFmtId="0" fontId="16" fillId="0" borderId="0" xfId="2" applyFont="1" applyFill="1" applyAlignment="1" applyProtection="1">
      <alignment horizontal="right" vertical="center"/>
      <protection locked="0"/>
    </xf>
    <xf numFmtId="0" fontId="16" fillId="0" borderId="0" xfId="2" applyFont="1" applyFill="1" applyAlignment="1" applyProtection="1">
      <alignment horizontal="right" vertical="center" shrinkToFit="1"/>
      <protection locked="0"/>
    </xf>
    <xf numFmtId="0" fontId="16" fillId="0" borderId="0" xfId="2" applyFont="1" applyFill="1" applyAlignment="1" applyProtection="1">
      <alignment horizontal="center" vertical="center" shrinkToFit="1"/>
      <protection locked="0"/>
    </xf>
    <xf numFmtId="3" fontId="16" fillId="0" borderId="0" xfId="2" applyNumberFormat="1" applyFont="1" applyFill="1" applyAlignment="1" applyProtection="1">
      <alignment horizontal="right" vertical="center" shrinkToFit="1"/>
      <protection locked="0"/>
    </xf>
    <xf numFmtId="0" fontId="16" fillId="0" borderId="0" xfId="2" applyNumberFormat="1" applyFont="1" applyFill="1" applyAlignment="1" applyProtection="1">
      <alignment horizontal="right" vertical="center" shrinkToFit="1"/>
      <protection locked="0"/>
    </xf>
    <xf numFmtId="0" fontId="16" fillId="0" borderId="28" xfId="0" applyFont="1" applyBorder="1" applyAlignment="1">
      <alignment horizontal="center" vertical="center"/>
    </xf>
    <xf numFmtId="188" fontId="16" fillId="0" borderId="73" xfId="0" applyNumberFormat="1" applyFont="1" applyBorder="1" applyAlignment="1" applyProtection="1">
      <alignment horizontal="right" vertical="center" shrinkToFit="1"/>
      <protection locked="0"/>
    </xf>
    <xf numFmtId="188" fontId="16" fillId="0" borderId="28" xfId="0" applyNumberFormat="1" applyFont="1" applyBorder="1" applyAlignment="1" applyProtection="1">
      <alignment horizontal="right" vertical="center" shrinkToFit="1"/>
      <protection locked="0"/>
    </xf>
    <xf numFmtId="0" fontId="16" fillId="0" borderId="28" xfId="0" applyFont="1" applyBorder="1" applyAlignment="1" applyProtection="1">
      <alignment horizontal="right" vertical="center" shrinkToFit="1"/>
      <protection locked="0"/>
    </xf>
    <xf numFmtId="0" fontId="16" fillId="0" borderId="28" xfId="0" applyFont="1" applyBorder="1" applyAlignment="1">
      <alignment horizontal="right" vertical="center" shrinkToFit="1"/>
    </xf>
    <xf numFmtId="3" fontId="16" fillId="0" borderId="28" xfId="0" applyNumberFormat="1" applyFont="1" applyBorder="1" applyAlignment="1">
      <alignment horizontal="right" vertical="center" shrinkToFit="1"/>
    </xf>
    <xf numFmtId="188" fontId="16" fillId="0" borderId="9" xfId="0" applyNumberFormat="1" applyFont="1" applyBorder="1" applyAlignment="1" applyProtection="1">
      <alignment horizontal="right" vertical="center" shrinkToFit="1"/>
      <protection locked="0"/>
    </xf>
    <xf numFmtId="188" fontId="16" fillId="0" borderId="0" xfId="0" applyNumberFormat="1" applyFont="1" applyAlignment="1" applyProtection="1">
      <alignment horizontal="right" vertical="center" shrinkToFit="1"/>
      <protection locked="0"/>
    </xf>
    <xf numFmtId="49" fontId="16" fillId="0" borderId="0" xfId="0" applyNumberFormat="1" applyFont="1" applyAlignment="1" applyProtection="1">
      <alignment horizontal="right" vertical="center" shrinkToFit="1"/>
      <protection locked="0"/>
    </xf>
    <xf numFmtId="189" fontId="16" fillId="0" borderId="0" xfId="0" applyNumberFormat="1" applyFont="1" applyAlignment="1">
      <alignment horizontal="right" vertical="center"/>
    </xf>
    <xf numFmtId="2" fontId="16" fillId="0" borderId="0" xfId="0" applyNumberFormat="1" applyFont="1" applyAlignment="1">
      <alignment horizontal="right" vertical="center"/>
    </xf>
    <xf numFmtId="2" fontId="16" fillId="0" borderId="0" xfId="0" applyNumberFormat="1" applyFont="1" applyAlignment="1" applyProtection="1">
      <alignment horizontal="right" vertical="center" shrinkToFit="1"/>
      <protection locked="0"/>
    </xf>
    <xf numFmtId="3" fontId="16" fillId="0" borderId="0" xfId="0" applyNumberFormat="1" applyFont="1" applyAlignment="1" applyProtection="1">
      <alignment vertical="center" shrinkToFit="1"/>
      <protection locked="0"/>
    </xf>
    <xf numFmtId="37" fontId="16" fillId="0" borderId="0" xfId="0" applyNumberFormat="1" applyFont="1" applyAlignment="1" applyProtection="1">
      <alignment horizontal="right" vertical="center" shrinkToFit="1"/>
      <protection locked="0"/>
    </xf>
    <xf numFmtId="49" fontId="16" fillId="0" borderId="74" xfId="0" applyNumberFormat="1" applyFont="1" applyBorder="1" applyAlignment="1">
      <alignment horizontal="center" vertical="center"/>
    </xf>
    <xf numFmtId="189" fontId="16" fillId="0" borderId="41" xfId="0" applyNumberFormat="1" applyFont="1" applyBorder="1" applyAlignment="1">
      <alignment horizontal="right" vertical="center"/>
    </xf>
    <xf numFmtId="0" fontId="16" fillId="0" borderId="0" xfId="0" applyFont="1" applyAlignment="1" applyProtection="1">
      <alignment horizontal="right" vertical="center" shrinkToFit="1"/>
      <protection locked="0"/>
    </xf>
    <xf numFmtId="3" fontId="16" fillId="0" borderId="0" xfId="0" applyNumberFormat="1" applyFont="1" applyAlignment="1" applyProtection="1">
      <alignment horizontal="right" vertical="center" shrinkToFit="1"/>
      <protection locked="0"/>
    </xf>
    <xf numFmtId="1" fontId="16" fillId="0" borderId="0" xfId="0" applyNumberFormat="1" applyFont="1" applyAlignment="1" applyProtection="1">
      <alignment horizontal="right" vertical="center" shrinkToFit="1"/>
      <protection locked="0"/>
    </xf>
    <xf numFmtId="188" fontId="16" fillId="0" borderId="0" xfId="0" applyNumberFormat="1" applyFont="1" applyAlignment="1">
      <alignment horizontal="right" vertical="center"/>
    </xf>
    <xf numFmtId="3" fontId="16" fillId="0" borderId="0" xfId="0" applyNumberFormat="1" applyFont="1" applyAlignment="1">
      <alignment horizontal="right" vertical="center"/>
    </xf>
    <xf numFmtId="49" fontId="19" fillId="0" borderId="0" xfId="0" applyNumberFormat="1" applyFont="1" applyAlignment="1">
      <alignment horizontal="center" vertical="center"/>
    </xf>
    <xf numFmtId="188" fontId="19" fillId="0" borderId="9" xfId="0" applyNumberFormat="1" applyFont="1" applyBorder="1" applyAlignment="1" applyProtection="1">
      <alignment horizontal="right" vertical="center" shrinkToFit="1"/>
      <protection locked="0"/>
    </xf>
    <xf numFmtId="188" fontId="19" fillId="0" borderId="0" xfId="0" applyNumberFormat="1" applyFont="1" applyAlignment="1" applyProtection="1">
      <alignment horizontal="right" vertical="center" shrinkToFit="1"/>
      <protection locked="0"/>
    </xf>
    <xf numFmtId="49" fontId="19" fillId="0" borderId="0" xfId="0" applyNumberFormat="1" applyFont="1" applyAlignment="1" applyProtection="1">
      <alignment horizontal="right" vertical="center" shrinkToFit="1"/>
      <protection locked="0"/>
    </xf>
    <xf numFmtId="0" fontId="19" fillId="0" borderId="0" xfId="0" applyFont="1" applyAlignment="1" applyProtection="1">
      <alignment horizontal="center" vertical="center" shrinkToFit="1"/>
      <protection locked="0"/>
    </xf>
    <xf numFmtId="0" fontId="19" fillId="0" borderId="0" xfId="0" applyFont="1" applyAlignment="1">
      <alignment horizontal="right" vertical="center"/>
    </xf>
    <xf numFmtId="188" fontId="19" fillId="0" borderId="0" xfId="0" applyNumberFormat="1" applyFont="1" applyAlignment="1">
      <alignment horizontal="right" vertical="center"/>
    </xf>
    <xf numFmtId="3" fontId="19" fillId="0" borderId="0" xfId="0" applyNumberFormat="1" applyFont="1" applyAlignment="1">
      <alignment horizontal="right" vertical="center"/>
    </xf>
    <xf numFmtId="0" fontId="16" fillId="0" borderId="16" xfId="0" applyFont="1" applyBorder="1" applyAlignment="1">
      <alignment vertical="center" shrinkToFit="1"/>
    </xf>
    <xf numFmtId="0" fontId="16" fillId="0" borderId="16" xfId="0" applyFont="1" applyBorder="1" applyAlignment="1">
      <alignment horizontal="left" vertical="center"/>
    </xf>
    <xf numFmtId="0" fontId="16" fillId="0" borderId="16" xfId="0" applyFont="1" applyBorder="1" applyAlignment="1">
      <alignment horizontal="right" vertical="center"/>
    </xf>
    <xf numFmtId="0" fontId="16" fillId="0" borderId="59" xfId="0" applyFont="1" applyBorder="1" applyAlignment="1" applyProtection="1">
      <alignment horizontal="center" vertical="center" shrinkToFit="1"/>
      <protection locked="0"/>
    </xf>
    <xf numFmtId="0" fontId="16" fillId="0" borderId="31" xfId="0" applyFont="1" applyBorder="1" applyAlignment="1">
      <alignment horizontal="center" vertical="center" shrinkToFit="1"/>
    </xf>
    <xf numFmtId="0" fontId="16" fillId="0" borderId="31" xfId="0" applyFont="1" applyBorder="1" applyAlignment="1">
      <alignment vertical="center"/>
    </xf>
    <xf numFmtId="0" fontId="16" fillId="0" borderId="29" xfId="0" applyFont="1" applyBorder="1" applyAlignment="1" applyProtection="1">
      <alignment horizontal="left" vertical="center" indent="1" shrinkToFit="1"/>
      <protection locked="0"/>
    </xf>
    <xf numFmtId="0" fontId="16" fillId="0" borderId="61" xfId="0" applyFont="1" applyBorder="1" applyAlignment="1" applyProtection="1">
      <alignment horizontal="left" vertical="center" indent="1" shrinkToFit="1"/>
      <protection locked="0"/>
    </xf>
    <xf numFmtId="0" fontId="16" fillId="0" borderId="31" xfId="0" applyFont="1" applyBorder="1" applyAlignment="1" applyProtection="1">
      <alignment horizontal="distributed" vertical="center" shrinkToFit="1"/>
      <protection locked="0"/>
    </xf>
    <xf numFmtId="0" fontId="16" fillId="0" borderId="97" xfId="0" applyFont="1" applyBorder="1" applyAlignment="1" applyProtection="1">
      <alignment horizontal="left" vertical="center" indent="1" shrinkToFit="1"/>
      <protection locked="0"/>
    </xf>
    <xf numFmtId="0" fontId="16" fillId="0" borderId="31" xfId="0" applyFont="1" applyBorder="1" applyAlignment="1" applyProtection="1">
      <alignment vertical="center"/>
      <protection locked="0"/>
    </xf>
    <xf numFmtId="0" fontId="16" fillId="0" borderId="31" xfId="0" applyFont="1" applyBorder="1" applyAlignment="1">
      <alignment horizontal="left" vertical="center" indent="2" shrinkToFit="1"/>
    </xf>
    <xf numFmtId="178" fontId="16" fillId="0" borderId="31" xfId="0" applyNumberFormat="1" applyFont="1" applyBorder="1" applyAlignment="1" applyProtection="1">
      <alignment vertical="center" shrinkToFit="1"/>
      <protection locked="0"/>
    </xf>
    <xf numFmtId="0" fontId="18" fillId="0" borderId="0" xfId="0" applyFont="1">
      <alignment vertical="center"/>
    </xf>
    <xf numFmtId="0" fontId="20" fillId="0" borderId="0" xfId="8">
      <alignment vertical="center"/>
    </xf>
    <xf numFmtId="0" fontId="20" fillId="0" borderId="0" xfId="8" applyAlignment="1">
      <alignment vertical="center"/>
    </xf>
    <xf numFmtId="0" fontId="16" fillId="0" borderId="0" xfId="0" applyFont="1" applyAlignment="1">
      <alignment vertical="center" shrinkToFit="1"/>
    </xf>
    <xf numFmtId="0" fontId="16" fillId="0" borderId="85" xfId="0" applyFont="1" applyBorder="1" applyAlignment="1">
      <alignment horizontal="right" vertical="center"/>
    </xf>
    <xf numFmtId="0" fontId="17" fillId="0" borderId="54" xfId="6" applyNumberFormat="1" applyFont="1" applyBorder="1" applyAlignment="1">
      <alignment horizontal="center" vertical="center"/>
    </xf>
    <xf numFmtId="0" fontId="17" fillId="0" borderId="57" xfId="6" applyNumberFormat="1" applyFont="1" applyBorder="1" applyAlignment="1">
      <alignment horizontal="center" vertical="center"/>
    </xf>
    <xf numFmtId="0" fontId="20" fillId="0" borderId="0" xfId="8" applyFill="1">
      <alignment vertical="center"/>
    </xf>
    <xf numFmtId="0" fontId="20" fillId="0" borderId="0" xfId="8" applyAlignment="1">
      <alignment horizontal="right" vertical="center"/>
    </xf>
    <xf numFmtId="0" fontId="16" fillId="0" borderId="98" xfId="0" applyFont="1" applyBorder="1" applyAlignment="1">
      <alignment horizontal="center" vertical="center"/>
    </xf>
    <xf numFmtId="0" fontId="16" fillId="0" borderId="101" xfId="0" applyFont="1" applyBorder="1" applyAlignment="1">
      <alignment horizontal="center" vertical="center"/>
    </xf>
    <xf numFmtId="0" fontId="16" fillId="0" borderId="56" xfId="0" applyFont="1" applyBorder="1" applyAlignment="1">
      <alignment horizontal="center" vertical="center"/>
    </xf>
    <xf numFmtId="41" fontId="16" fillId="0" borderId="103" xfId="0" applyNumberFormat="1" applyFont="1" applyBorder="1" applyAlignment="1" applyProtection="1">
      <alignment horizontal="center" vertical="center"/>
      <protection locked="0"/>
    </xf>
    <xf numFmtId="41" fontId="16" fillId="0" borderId="0" xfId="0" applyNumberFormat="1" applyFont="1" applyAlignment="1">
      <alignment horizontal="center" vertical="center"/>
    </xf>
    <xf numFmtId="41" fontId="16" fillId="0" borderId="104" xfId="0" applyNumberFormat="1" applyFont="1" applyBorder="1" applyProtection="1">
      <alignment vertical="center"/>
      <protection locked="0"/>
    </xf>
    <xf numFmtId="180" fontId="16" fillId="0" borderId="104" xfId="0" applyNumberFormat="1" applyFont="1" applyBorder="1" applyProtection="1">
      <alignment vertical="center"/>
      <protection locked="0"/>
    </xf>
    <xf numFmtId="190" fontId="16" fillId="0" borderId="104" xfId="0" applyNumberFormat="1" applyFont="1" applyBorder="1" applyProtection="1">
      <alignment vertical="center"/>
      <protection locked="0"/>
    </xf>
    <xf numFmtId="41" fontId="16" fillId="0" borderId="105" xfId="0" applyNumberFormat="1" applyFont="1" applyBorder="1" applyAlignment="1" applyProtection="1">
      <alignment horizontal="center" vertical="center"/>
      <protection locked="0"/>
    </xf>
    <xf numFmtId="41" fontId="16" fillId="0" borderId="0" xfId="0" applyNumberFormat="1" applyFont="1" applyProtection="1">
      <alignment vertical="center"/>
      <protection locked="0"/>
    </xf>
    <xf numFmtId="180" fontId="16" fillId="0" borderId="0" xfId="0" applyNumberFormat="1" applyFont="1" applyProtection="1">
      <alignment vertical="center"/>
      <protection locked="0"/>
    </xf>
    <xf numFmtId="191" fontId="16" fillId="0" borderId="0" xfId="0" applyNumberFormat="1" applyFont="1" applyProtection="1">
      <alignment vertical="center"/>
      <protection locked="0"/>
    </xf>
    <xf numFmtId="0" fontId="16" fillId="0" borderId="106" xfId="0" applyFont="1" applyBorder="1" applyAlignment="1" applyProtection="1">
      <alignment horizontal="center" vertical="center"/>
      <protection locked="0"/>
    </xf>
    <xf numFmtId="0" fontId="16" fillId="0" borderId="41" xfId="0" applyFont="1" applyBorder="1" applyAlignment="1" applyProtection="1">
      <alignment horizontal="right" vertical="center"/>
      <protection locked="0"/>
    </xf>
    <xf numFmtId="0" fontId="16" fillId="0" borderId="10" xfId="0" applyFont="1" applyBorder="1" applyAlignment="1" applyProtection="1">
      <alignment horizontal="center" vertical="center"/>
      <protection locked="0"/>
    </xf>
    <xf numFmtId="190" fontId="16" fillId="0" borderId="0" xfId="0" applyNumberFormat="1" applyFont="1" applyProtection="1">
      <alignment vertical="center"/>
      <protection locked="0"/>
    </xf>
    <xf numFmtId="43" fontId="16" fillId="0" borderId="0" xfId="0" applyNumberFormat="1" applyFont="1" applyProtection="1">
      <alignment vertical="center"/>
      <protection locked="0"/>
    </xf>
    <xf numFmtId="41" fontId="16" fillId="0" borderId="41" xfId="0" applyNumberFormat="1" applyFont="1" applyBorder="1" applyProtection="1">
      <alignment vertical="center"/>
      <protection locked="0"/>
    </xf>
    <xf numFmtId="0" fontId="19" fillId="0" borderId="107" xfId="0" applyFont="1" applyBorder="1" applyAlignment="1" applyProtection="1">
      <alignment horizontal="center" vertical="center"/>
      <protection locked="0"/>
    </xf>
    <xf numFmtId="41" fontId="19" fillId="0" borderId="30" xfId="0" applyNumberFormat="1" applyFont="1" applyBorder="1" applyAlignment="1" applyProtection="1">
      <alignment horizontal="center" vertical="center"/>
      <protection locked="0"/>
    </xf>
    <xf numFmtId="41" fontId="19" fillId="0" borderId="108" xfId="0" applyNumberFormat="1" applyFont="1" applyBorder="1" applyAlignment="1">
      <alignment horizontal="center" vertical="center"/>
    </xf>
    <xf numFmtId="41" fontId="19" fillId="0" borderId="108" xfId="0" applyNumberFormat="1" applyFont="1" applyBorder="1" applyProtection="1">
      <alignment vertical="center"/>
      <protection locked="0"/>
    </xf>
    <xf numFmtId="43" fontId="19" fillId="0" borderId="108" xfId="0" applyNumberFormat="1" applyFont="1" applyBorder="1" applyProtection="1">
      <alignment vertical="center"/>
      <protection locked="0"/>
    </xf>
    <xf numFmtId="180" fontId="16" fillId="0" borderId="0" xfId="0" applyNumberFormat="1" applyFont="1">
      <alignment vertical="center"/>
    </xf>
    <xf numFmtId="0" fontId="16" fillId="0" borderId="108" xfId="0" applyFont="1" applyBorder="1">
      <alignment vertical="center"/>
    </xf>
    <xf numFmtId="0" fontId="23" fillId="0" borderId="22" xfId="0" applyFont="1" applyBorder="1" applyAlignment="1">
      <alignment horizontal="centerContinuous" vertical="center"/>
    </xf>
    <xf numFmtId="0" fontId="23" fillId="0" borderId="43" xfId="0" applyFont="1" applyBorder="1" applyAlignment="1">
      <alignment horizontal="centerContinuous" vertical="center"/>
    </xf>
    <xf numFmtId="0" fontId="23" fillId="0" borderId="37" xfId="0" applyFont="1" applyBorder="1" applyAlignment="1">
      <alignment horizontal="centerContinuous" vertical="center"/>
    </xf>
    <xf numFmtId="0" fontId="16" fillId="0" borderId="37" xfId="0" applyFont="1" applyBorder="1" applyAlignment="1">
      <alignment horizontal="centerContinuous" vertical="center"/>
    </xf>
    <xf numFmtId="0" fontId="16" fillId="0" borderId="22" xfId="0" applyFont="1" applyBorder="1" applyAlignment="1">
      <alignment horizontal="centerContinuous" vertical="center"/>
    </xf>
    <xf numFmtId="0" fontId="16" fillId="0" borderId="43" xfId="0" applyFont="1" applyBorder="1" applyAlignment="1">
      <alignment horizontal="centerContinuous" vertical="center"/>
    </xf>
    <xf numFmtId="0" fontId="16" fillId="0" borderId="52" xfId="0" applyFont="1" applyBorder="1" applyAlignment="1">
      <alignment horizontal="center" vertical="center"/>
    </xf>
    <xf numFmtId="0" fontId="19" fillId="0" borderId="113" xfId="0" applyFont="1" applyBorder="1" applyAlignment="1">
      <alignment horizontal="distributed" vertical="center" shrinkToFit="1"/>
    </xf>
    <xf numFmtId="183" fontId="19" fillId="0" borderId="41" xfId="0" applyNumberFormat="1" applyFont="1" applyBorder="1" applyAlignment="1">
      <alignment horizontal="right" vertical="center" shrinkToFit="1"/>
    </xf>
    <xf numFmtId="183" fontId="19" fillId="0" borderId="104" xfId="0" applyNumberFormat="1" applyFont="1" applyBorder="1" applyAlignment="1">
      <alignment horizontal="right" vertical="center" shrinkToFit="1"/>
    </xf>
    <xf numFmtId="183" fontId="19" fillId="0" borderId="113" xfId="0" applyNumberFormat="1" applyFont="1" applyBorder="1" applyAlignment="1">
      <alignment horizontal="right" vertical="center" shrinkToFit="1"/>
    </xf>
    <xf numFmtId="183" fontId="19" fillId="0" borderId="71" xfId="0" applyNumberFormat="1" applyFont="1" applyBorder="1" applyAlignment="1">
      <alignment horizontal="right" vertical="center" shrinkToFit="1"/>
    </xf>
    <xf numFmtId="183" fontId="19" fillId="0" borderId="106" xfId="0" applyNumberFormat="1" applyFont="1" applyBorder="1" applyAlignment="1">
      <alignment horizontal="right" vertical="center" shrinkToFit="1"/>
    </xf>
    <xf numFmtId="183" fontId="24" fillId="0" borderId="41" xfId="0" applyNumberFormat="1" applyFont="1" applyBorder="1" applyAlignment="1">
      <alignment horizontal="right" vertical="center" shrinkToFit="1"/>
    </xf>
    <xf numFmtId="183" fontId="24" fillId="0" borderId="0" xfId="0" applyNumberFormat="1" applyFont="1" applyAlignment="1">
      <alignment horizontal="right" vertical="center" shrinkToFit="1"/>
    </xf>
    <xf numFmtId="183" fontId="24" fillId="0" borderId="106" xfId="0" applyNumberFormat="1" applyFont="1" applyBorder="1" applyAlignment="1">
      <alignment horizontal="right" vertical="center" shrinkToFit="1"/>
    </xf>
    <xf numFmtId="181" fontId="19" fillId="0" borderId="41" xfId="0" applyNumberFormat="1" applyFont="1" applyBorder="1" applyAlignment="1">
      <alignment horizontal="right" vertical="center"/>
    </xf>
    <xf numFmtId="181" fontId="19" fillId="0" borderId="0" xfId="0" applyNumberFormat="1" applyFont="1" applyAlignment="1">
      <alignment horizontal="right" vertical="center" shrinkToFit="1"/>
    </xf>
    <xf numFmtId="181" fontId="19" fillId="0" borderId="106" xfId="0" applyNumberFormat="1" applyFont="1" applyBorder="1" applyAlignment="1">
      <alignment horizontal="right" vertical="center" shrinkToFit="1"/>
    </xf>
    <xf numFmtId="181" fontId="19" fillId="0" borderId="41" xfId="0" applyNumberFormat="1" applyFont="1" applyBorder="1" applyAlignment="1">
      <alignment horizontal="right" vertical="center" shrinkToFit="1"/>
    </xf>
    <xf numFmtId="181" fontId="24" fillId="0" borderId="0" xfId="0" applyNumberFormat="1" applyFont="1" applyAlignment="1">
      <alignment horizontal="right" vertical="center" shrinkToFit="1"/>
    </xf>
    <xf numFmtId="181" fontId="24" fillId="0" borderId="106" xfId="0" applyNumberFormat="1" applyFont="1" applyBorder="1" applyAlignment="1">
      <alignment horizontal="right" vertical="center" shrinkToFit="1"/>
    </xf>
    <xf numFmtId="181" fontId="19" fillId="0" borderId="0" xfId="0" applyNumberFormat="1" applyFont="1" applyAlignment="1">
      <alignment horizontal="right" vertical="center"/>
    </xf>
    <xf numFmtId="0" fontId="16" fillId="0" borderId="106" xfId="0" applyFont="1" applyBorder="1" applyAlignment="1">
      <alignment horizontal="distributed" vertical="center"/>
    </xf>
    <xf numFmtId="183" fontId="23" fillId="0" borderId="41" xfId="0" applyNumberFormat="1" applyFont="1" applyBorder="1" applyAlignment="1">
      <alignment horizontal="right" vertical="center"/>
    </xf>
    <xf numFmtId="183" fontId="23" fillId="0" borderId="0" xfId="0" applyNumberFormat="1" applyFont="1" applyAlignment="1">
      <alignment horizontal="right" vertical="center"/>
    </xf>
    <xf numFmtId="183" fontId="23" fillId="0" borderId="106" xfId="0" applyNumberFormat="1" applyFont="1" applyBorder="1" applyAlignment="1">
      <alignment horizontal="right" vertical="center"/>
    </xf>
    <xf numFmtId="183" fontId="16" fillId="0" borderId="41" xfId="0" applyNumberFormat="1" applyFont="1" applyBorder="1" applyAlignment="1">
      <alignment horizontal="right" vertical="center"/>
    </xf>
    <xf numFmtId="183" fontId="16" fillId="0" borderId="0" xfId="0" applyNumberFormat="1" applyFont="1" applyAlignment="1">
      <alignment horizontal="right" vertical="center"/>
    </xf>
    <xf numFmtId="183" fontId="16" fillId="0" borderId="106" xfId="0" applyNumberFormat="1" applyFont="1" applyBorder="1" applyAlignment="1">
      <alignment horizontal="right" vertical="center"/>
    </xf>
    <xf numFmtId="181" fontId="16" fillId="0" borderId="41" xfId="0" applyNumberFormat="1" applyFont="1" applyBorder="1" applyAlignment="1">
      <alignment horizontal="right" vertical="center"/>
    </xf>
    <xf numFmtId="181" fontId="16" fillId="0" borderId="0" xfId="0" applyNumberFormat="1" applyFont="1" applyAlignment="1">
      <alignment horizontal="right" vertical="center"/>
    </xf>
    <xf numFmtId="181" fontId="16" fillId="0" borderId="106" xfId="0" applyNumberFormat="1" applyFont="1" applyBorder="1" applyAlignment="1">
      <alignment horizontal="right" vertical="center"/>
    </xf>
    <xf numFmtId="181" fontId="23" fillId="0" borderId="0" xfId="0" applyNumberFormat="1" applyFont="1" applyAlignment="1">
      <alignment horizontal="right" vertical="center"/>
    </xf>
    <xf numFmtId="181" fontId="23" fillId="0" borderId="106" xfId="0" applyNumberFormat="1" applyFont="1" applyBorder="1" applyAlignment="1">
      <alignment horizontal="right" vertical="center"/>
    </xf>
    <xf numFmtId="0" fontId="16" fillId="0" borderId="46" xfId="0" applyFont="1" applyBorder="1" applyAlignment="1">
      <alignment horizontal="distributed" vertical="center"/>
    </xf>
    <xf numFmtId="183" fontId="23" fillId="0" borderId="114" xfId="0" applyNumberFormat="1" applyFont="1" applyBorder="1" applyAlignment="1">
      <alignment horizontal="right" vertical="center"/>
    </xf>
    <xf numFmtId="183" fontId="23" fillId="0" borderId="115" xfId="0" applyNumberFormat="1" applyFont="1" applyBorder="1" applyAlignment="1">
      <alignment horizontal="right" vertical="center"/>
    </xf>
    <xf numFmtId="183" fontId="23" fillId="0" borderId="108" xfId="0" applyNumberFormat="1" applyFont="1" applyBorder="1" applyAlignment="1">
      <alignment horizontal="right" vertical="center"/>
    </xf>
    <xf numFmtId="183" fontId="23" fillId="0" borderId="46" xfId="0" applyNumberFormat="1" applyFont="1" applyBorder="1" applyAlignment="1">
      <alignment horizontal="right" vertical="center"/>
    </xf>
    <xf numFmtId="183" fontId="16" fillId="0" borderId="61" xfId="0" applyNumberFormat="1" applyFont="1" applyBorder="1" applyAlignment="1">
      <alignment horizontal="right" vertical="center"/>
    </xf>
    <xf numFmtId="183" fontId="16" fillId="0" borderId="108" xfId="0" applyNumberFormat="1" applyFont="1" applyBorder="1" applyAlignment="1">
      <alignment horizontal="right" vertical="center"/>
    </xf>
    <xf numFmtId="183" fontId="16" fillId="0" borderId="59" xfId="0" applyNumberFormat="1" applyFont="1" applyBorder="1" applyAlignment="1">
      <alignment horizontal="right" vertical="center"/>
    </xf>
    <xf numFmtId="183" fontId="23" fillId="0" borderId="61" xfId="0" applyNumberFormat="1" applyFont="1" applyBorder="1" applyAlignment="1">
      <alignment horizontal="right" vertical="center"/>
    </xf>
    <xf numFmtId="183" fontId="23" fillId="0" borderId="59" xfId="0" applyNumberFormat="1" applyFont="1" applyBorder="1" applyAlignment="1">
      <alignment horizontal="right" vertical="center"/>
    </xf>
    <xf numFmtId="181" fontId="16" fillId="0" borderId="61" xfId="0" applyNumberFormat="1" applyFont="1" applyBorder="1" applyAlignment="1">
      <alignment horizontal="right" vertical="center"/>
    </xf>
    <xf numFmtId="181" fontId="16" fillId="0" borderId="108" xfId="0" applyNumberFormat="1" applyFont="1" applyBorder="1" applyAlignment="1">
      <alignment horizontal="right" vertical="center"/>
    </xf>
    <xf numFmtId="181" fontId="16" fillId="0" borderId="59" xfId="0" applyNumberFormat="1" applyFont="1" applyBorder="1" applyAlignment="1">
      <alignment horizontal="right" vertical="center"/>
    </xf>
    <xf numFmtId="181" fontId="23" fillId="0" borderId="108" xfId="0" applyNumberFormat="1" applyFont="1" applyBorder="1" applyAlignment="1">
      <alignment horizontal="right" vertical="center"/>
    </xf>
    <xf numFmtId="181" fontId="23" fillId="0" borderId="59" xfId="0" applyNumberFormat="1" applyFont="1" applyBorder="1" applyAlignment="1">
      <alignment horizontal="right" vertical="center"/>
    </xf>
    <xf numFmtId="181" fontId="16" fillId="0" borderId="50" xfId="0" applyNumberFormat="1" applyFont="1" applyBorder="1" applyAlignment="1">
      <alignment horizontal="right" vertical="center"/>
    </xf>
    <xf numFmtId="0" fontId="23" fillId="0" borderId="47" xfId="0" applyFont="1" applyBorder="1">
      <alignment vertical="center"/>
    </xf>
    <xf numFmtId="0" fontId="19" fillId="0" borderId="113" xfId="0" applyFont="1" applyBorder="1" applyAlignment="1">
      <alignment horizontal="center" vertical="center" shrinkToFit="1"/>
    </xf>
    <xf numFmtId="183" fontId="19" fillId="0" borderId="104" xfId="0" applyNumberFormat="1" applyFont="1" applyBorder="1">
      <alignment vertical="center"/>
    </xf>
    <xf numFmtId="0" fontId="25" fillId="0" borderId="106" xfId="0" applyFont="1" applyBorder="1" applyAlignment="1" applyProtection="1">
      <alignment horizontal="distributed" vertical="center"/>
      <protection locked="0"/>
    </xf>
    <xf numFmtId="3" fontId="25" fillId="0" borderId="0" xfId="0" applyNumberFormat="1" applyFont="1">
      <alignment vertical="center"/>
    </xf>
    <xf numFmtId="0" fontId="19" fillId="0" borderId="106" xfId="0" applyFont="1" applyBorder="1" applyAlignment="1" applyProtection="1">
      <alignment horizontal="center" vertical="center"/>
      <protection locked="0"/>
    </xf>
    <xf numFmtId="183" fontId="19" fillId="0" borderId="0" xfId="0" applyNumberFormat="1" applyFont="1">
      <alignment vertical="center"/>
    </xf>
    <xf numFmtId="38" fontId="16" fillId="0" borderId="106" xfId="0" applyNumberFormat="1" applyFont="1" applyBorder="1" applyAlignment="1">
      <alignment horizontal="distributed" vertical="center" shrinkToFit="1"/>
    </xf>
    <xf numFmtId="183" fontId="16" fillId="0" borderId="0" xfId="0" applyNumberFormat="1" applyFont="1">
      <alignment vertical="center"/>
    </xf>
    <xf numFmtId="38" fontId="16" fillId="0" borderId="49" xfId="0" applyNumberFormat="1" applyFont="1" applyBorder="1" applyAlignment="1">
      <alignment horizontal="distributed" vertical="center" shrinkToFit="1"/>
    </xf>
    <xf numFmtId="192" fontId="16" fillId="0" borderId="0" xfId="0" applyNumberFormat="1" applyFont="1">
      <alignment vertical="center"/>
    </xf>
    <xf numFmtId="0" fontId="16" fillId="0" borderId="118" xfId="0" applyFont="1" applyBorder="1" applyAlignment="1" applyProtection="1">
      <alignment horizontal="distributed" vertical="center"/>
      <protection locked="0"/>
    </xf>
    <xf numFmtId="38" fontId="16" fillId="0" borderId="0" xfId="0" applyNumberFormat="1" applyFont="1">
      <alignment vertical="center"/>
    </xf>
    <xf numFmtId="0" fontId="19" fillId="0" borderId="49" xfId="0" applyFont="1" applyBorder="1" applyAlignment="1" applyProtection="1">
      <alignment horizontal="distributed" vertical="center" shrinkToFit="1"/>
      <protection locked="0"/>
    </xf>
    <xf numFmtId="38" fontId="16" fillId="0" borderId="118" xfId="0" applyNumberFormat="1" applyFont="1" applyBorder="1" applyAlignment="1">
      <alignment horizontal="distributed" vertical="center" shrinkToFit="1"/>
    </xf>
    <xf numFmtId="182" fontId="16" fillId="0" borderId="0" xfId="0" applyNumberFormat="1" applyFont="1">
      <alignment vertical="center"/>
    </xf>
    <xf numFmtId="0" fontId="16" fillId="0" borderId="106" xfId="0" applyFont="1" applyBorder="1" applyAlignment="1">
      <alignment horizontal="distributed" vertical="center" shrinkToFit="1"/>
    </xf>
    <xf numFmtId="0" fontId="19" fillId="0" borderId="106" xfId="0" applyFont="1" applyBorder="1" applyAlignment="1">
      <alignment vertical="center" shrinkToFit="1"/>
    </xf>
    <xf numFmtId="0" fontId="19" fillId="0" borderId="106" xfId="0" applyFont="1" applyBorder="1" applyAlignment="1">
      <alignment horizontal="center" vertical="center" shrinkToFit="1"/>
    </xf>
    <xf numFmtId="0" fontId="16" fillId="0" borderId="106" xfId="0" applyFont="1" applyBorder="1" applyAlignment="1" applyProtection="1">
      <alignment horizontal="distributed" vertical="center" shrinkToFit="1"/>
      <protection locked="0"/>
    </xf>
    <xf numFmtId="38" fontId="16" fillId="0" borderId="106" xfId="0" applyNumberFormat="1" applyFont="1" applyBorder="1" applyAlignment="1">
      <alignment vertical="center" shrinkToFit="1"/>
    </xf>
    <xf numFmtId="38" fontId="19" fillId="0" borderId="106" xfId="0" applyNumberFormat="1" applyFont="1" applyBorder="1" applyAlignment="1">
      <alignment horizontal="center" vertical="center" shrinkToFit="1"/>
    </xf>
    <xf numFmtId="38" fontId="16" fillId="0" borderId="106" xfId="0" applyNumberFormat="1" applyFont="1" applyBorder="1" applyAlignment="1">
      <alignment horizontal="center" vertical="center" shrinkToFit="1"/>
    </xf>
    <xf numFmtId="38" fontId="16" fillId="0" borderId="106" xfId="0" applyNumberFormat="1" applyFont="1" applyBorder="1" applyAlignment="1">
      <alignment horizontal="centerContinuous" vertical="center" shrinkToFit="1"/>
    </xf>
    <xf numFmtId="0" fontId="16" fillId="0" borderId="106" xfId="0" applyFont="1" applyBorder="1" applyAlignment="1" applyProtection="1">
      <alignment horizontal="centerContinuous" vertical="center" shrinkToFit="1"/>
      <protection locked="0"/>
    </xf>
    <xf numFmtId="38" fontId="16" fillId="0" borderId="118" xfId="0" applyNumberFormat="1" applyFont="1" applyBorder="1" applyAlignment="1">
      <alignment horizontal="centerContinuous" vertical="center" shrinkToFit="1"/>
    </xf>
    <xf numFmtId="193" fontId="16" fillId="0" borderId="106" xfId="0" applyNumberFormat="1" applyFont="1" applyBorder="1" applyAlignment="1">
      <alignment horizontal="distributed" vertical="center" shrinkToFit="1"/>
    </xf>
    <xf numFmtId="193" fontId="16" fillId="0" borderId="118" xfId="0" applyNumberFormat="1" applyFont="1" applyBorder="1" applyAlignment="1">
      <alignment horizontal="distributed" vertical="center" shrinkToFit="1"/>
    </xf>
    <xf numFmtId="193" fontId="16" fillId="0" borderId="118" xfId="0" applyNumberFormat="1" applyFont="1" applyBorder="1" applyAlignment="1">
      <alignment horizontal="centerContinuous" vertical="center" shrinkToFit="1"/>
    </xf>
    <xf numFmtId="0" fontId="19" fillId="0" borderId="118" xfId="0" applyFont="1" applyBorder="1" applyAlignment="1">
      <alignment horizontal="center" vertical="center" shrinkToFit="1"/>
    </xf>
    <xf numFmtId="0" fontId="16" fillId="0" borderId="118" xfId="0" applyFont="1" applyBorder="1" applyAlignment="1">
      <alignment horizontal="distributed" vertical="center" shrinkToFit="1"/>
    </xf>
    <xf numFmtId="0" fontId="16" fillId="0" borderId="49" xfId="0" applyFont="1" applyBorder="1" applyAlignment="1" applyProtection="1">
      <alignment horizontal="distributed" vertical="center" shrinkToFit="1"/>
      <protection locked="0"/>
    </xf>
    <xf numFmtId="0" fontId="19" fillId="0" borderId="118" xfId="0" applyFont="1" applyBorder="1" applyAlignment="1" applyProtection="1">
      <alignment horizontal="center" vertical="center" shrinkToFit="1"/>
      <protection locked="0"/>
    </xf>
    <xf numFmtId="0" fontId="16" fillId="0" borderId="118" xfId="0" applyFont="1" applyBorder="1" applyAlignment="1" applyProtection="1">
      <alignment horizontal="distributed" vertical="center" shrinkToFit="1"/>
      <protection locked="0"/>
    </xf>
    <xf numFmtId="192" fontId="16" fillId="0" borderId="118" xfId="0" applyNumberFormat="1" applyFont="1" applyBorder="1" applyAlignment="1">
      <alignment horizontal="distributed" vertical="center" shrinkToFit="1"/>
    </xf>
    <xf numFmtId="192" fontId="16" fillId="0" borderId="118" xfId="0" applyNumberFormat="1" applyFont="1" applyBorder="1" applyAlignment="1">
      <alignment horizontal="center" vertical="center" shrinkToFit="1"/>
    </xf>
    <xf numFmtId="192" fontId="19" fillId="0" borderId="118" xfId="0" applyNumberFormat="1" applyFont="1" applyBorder="1" applyAlignment="1">
      <alignment horizontal="center" vertical="center" shrinkToFit="1"/>
    </xf>
    <xf numFmtId="0" fontId="16" fillId="0" borderId="49" xfId="0" applyFont="1" applyBorder="1" applyAlignment="1" applyProtection="1">
      <alignment horizontal="center" vertical="center" shrinkToFit="1"/>
      <protection locked="0"/>
    </xf>
    <xf numFmtId="38" fontId="16" fillId="0" borderId="118" xfId="0" applyNumberFormat="1" applyFont="1" applyBorder="1" applyAlignment="1">
      <alignment horizontal="center" vertical="center" shrinkToFit="1"/>
    </xf>
    <xf numFmtId="38" fontId="16" fillId="0" borderId="119" xfId="0" applyNumberFormat="1" applyFont="1" applyBorder="1" applyAlignment="1">
      <alignment horizontal="distributed" vertical="center" shrinkToFit="1"/>
    </xf>
    <xf numFmtId="183" fontId="16" fillId="0" borderId="108" xfId="0" applyNumberFormat="1" applyFont="1" applyBorder="1">
      <alignment vertical="center"/>
    </xf>
    <xf numFmtId="38" fontId="16" fillId="0" borderId="105" xfId="0" applyNumberFormat="1" applyFont="1" applyBorder="1" applyAlignment="1">
      <alignment horizontal="center" vertical="center" shrinkToFit="1"/>
    </xf>
    <xf numFmtId="0" fontId="23" fillId="0" borderId="47" xfId="0" applyFont="1" applyBorder="1" applyAlignment="1">
      <alignment horizontal="right" vertical="center"/>
    </xf>
    <xf numFmtId="0" fontId="23" fillId="0" borderId="0" xfId="0" applyFont="1">
      <alignment vertical="center"/>
    </xf>
    <xf numFmtId="194" fontId="19" fillId="0" borderId="0" xfId="0" applyNumberFormat="1" applyFont="1" applyAlignment="1">
      <alignment vertical="center" shrinkToFit="1"/>
    </xf>
    <xf numFmtId="194" fontId="16" fillId="0" borderId="0" xfId="0" applyNumberFormat="1" applyFont="1">
      <alignment vertical="center"/>
    </xf>
    <xf numFmtId="38" fontId="16" fillId="0" borderId="0" xfId="1" applyFont="1" applyFill="1" applyBorder="1" applyAlignment="1">
      <alignment horizontal="right" vertical="center" shrinkToFit="1"/>
    </xf>
    <xf numFmtId="194" fontId="16" fillId="0" borderId="0" xfId="0" applyNumberFormat="1" applyFont="1" applyAlignment="1">
      <alignment horizontal="right" vertical="center" shrinkToFit="1"/>
    </xf>
    <xf numFmtId="194" fontId="16" fillId="0" borderId="0" xfId="0" applyNumberFormat="1" applyFont="1" applyAlignment="1">
      <alignment horizontal="right" vertical="center"/>
    </xf>
    <xf numFmtId="194" fontId="25" fillId="0" borderId="0" xfId="0" applyNumberFormat="1" applyFont="1" applyAlignment="1">
      <alignment vertical="center" shrinkToFit="1"/>
    </xf>
    <xf numFmtId="38" fontId="16" fillId="0" borderId="0" xfId="1" applyFont="1" applyFill="1" applyBorder="1" applyAlignment="1">
      <alignment horizontal="right" vertical="center"/>
    </xf>
    <xf numFmtId="194" fontId="16" fillId="0" borderId="0" xfId="0" applyNumberFormat="1" applyFont="1" applyAlignment="1">
      <alignment vertical="center" shrinkToFit="1"/>
    </xf>
    <xf numFmtId="38" fontId="16" fillId="0" borderId="0" xfId="1" applyFont="1" applyFill="1" applyBorder="1" applyAlignment="1">
      <alignment vertical="center"/>
    </xf>
    <xf numFmtId="38" fontId="16" fillId="0" borderId="0" xfId="9" applyNumberFormat="1" applyFont="1">
      <alignment vertical="center"/>
    </xf>
    <xf numFmtId="38" fontId="16" fillId="0" borderId="0" xfId="1" applyFont="1" applyFill="1" applyBorder="1" applyAlignment="1">
      <alignment vertical="center" shrinkToFit="1"/>
    </xf>
    <xf numFmtId="194" fontId="28" fillId="0" borderId="0" xfId="0" applyNumberFormat="1" applyFont="1" applyAlignment="1">
      <alignment vertical="center" shrinkToFit="1"/>
    </xf>
    <xf numFmtId="194" fontId="16" fillId="0" borderId="0" xfId="0" applyNumberFormat="1" applyFont="1" applyAlignment="1" applyProtection="1">
      <alignment vertical="center" shrinkToFit="1"/>
      <protection locked="0"/>
    </xf>
    <xf numFmtId="194" fontId="19" fillId="0" borderId="0" xfId="0" applyNumberFormat="1" applyFont="1">
      <alignment vertical="center"/>
    </xf>
    <xf numFmtId="0" fontId="17" fillId="0" borderId="106" xfId="0" applyFont="1" applyBorder="1" applyAlignment="1">
      <alignment horizontal="distributed" vertical="center"/>
    </xf>
    <xf numFmtId="194" fontId="17" fillId="0" borderId="0" xfId="10" applyNumberFormat="1" applyFont="1" applyAlignment="1">
      <alignment vertical="center"/>
    </xf>
    <xf numFmtId="194" fontId="17" fillId="0" borderId="0" xfId="0" applyNumberFormat="1" applyFont="1">
      <alignment vertical="center"/>
    </xf>
    <xf numFmtId="0" fontId="17" fillId="0" borderId="106" xfId="0" applyFont="1" applyBorder="1" applyAlignment="1">
      <alignment horizontal="distributed" vertical="center" shrinkToFit="1"/>
    </xf>
    <xf numFmtId="3" fontId="17" fillId="0" borderId="0" xfId="0" applyNumberFormat="1" applyFont="1">
      <alignment vertical="center"/>
    </xf>
    <xf numFmtId="194" fontId="16" fillId="0" borderId="0" xfId="0" applyNumberFormat="1" applyFont="1" applyAlignment="1">
      <alignment horizontal="distributed" vertical="center"/>
    </xf>
    <xf numFmtId="194" fontId="16" fillId="0" borderId="0" xfId="0" applyNumberFormat="1" applyFont="1" applyAlignment="1">
      <alignment horizontal="center" vertical="center"/>
    </xf>
    <xf numFmtId="0" fontId="19" fillId="0" borderId="106" xfId="0" applyFont="1" applyBorder="1" applyAlignment="1">
      <alignment horizontal="distributed" vertical="center" shrinkToFit="1"/>
    </xf>
    <xf numFmtId="194" fontId="16" fillId="0" borderId="0" xfId="10" applyNumberFormat="1" applyFont="1" applyAlignment="1">
      <alignment vertical="center"/>
    </xf>
    <xf numFmtId="194" fontId="4" fillId="0" borderId="0" xfId="0" applyNumberFormat="1" applyFont="1">
      <alignment vertical="center"/>
    </xf>
    <xf numFmtId="194" fontId="17" fillId="0" borderId="0" xfId="0" applyNumberFormat="1" applyFont="1" applyAlignment="1">
      <alignment vertical="center" shrinkToFit="1"/>
    </xf>
    <xf numFmtId="41" fontId="16" fillId="0" borderId="0" xfId="0" applyNumberFormat="1" applyFont="1" applyAlignment="1">
      <alignment horizontal="right" vertical="center" wrapText="1"/>
    </xf>
    <xf numFmtId="194" fontId="16" fillId="0" borderId="108" xfId="0" applyNumberFormat="1" applyFont="1" applyBorder="1">
      <alignment vertical="center"/>
    </xf>
    <xf numFmtId="38" fontId="17" fillId="0" borderId="0" xfId="1" applyFont="1">
      <alignment vertical="center"/>
    </xf>
    <xf numFmtId="38" fontId="20" fillId="0" borderId="0" xfId="1" applyFont="1">
      <alignment vertical="center"/>
    </xf>
    <xf numFmtId="38" fontId="0" fillId="0" borderId="0" xfId="1" applyFont="1">
      <alignment vertical="center"/>
    </xf>
    <xf numFmtId="38" fontId="17" fillId="0" borderId="52" xfId="1" applyFont="1" applyBorder="1" applyAlignment="1">
      <alignment horizontal="center" vertical="center"/>
    </xf>
    <xf numFmtId="38" fontId="17" fillId="0" borderId="54" xfId="1" applyFont="1" applyBorder="1" applyAlignment="1">
      <alignment horizontal="center" vertical="center"/>
    </xf>
    <xf numFmtId="38" fontId="17" fillId="0" borderId="0" xfId="1" applyFont="1" applyBorder="1">
      <alignment vertical="center"/>
    </xf>
    <xf numFmtId="38" fontId="18" fillId="0" borderId="106" xfId="1" applyFont="1" applyBorder="1" applyAlignment="1">
      <alignment horizontal="center" vertical="center"/>
    </xf>
    <xf numFmtId="38" fontId="18" fillId="0" borderId="0" xfId="1" applyFont="1" applyAlignment="1">
      <alignment horizontal="right" vertical="center"/>
    </xf>
    <xf numFmtId="38" fontId="17" fillId="0" borderId="106" xfId="1" applyFont="1" applyBorder="1" applyAlignment="1">
      <alignment horizontal="center" vertical="center"/>
    </xf>
    <xf numFmtId="38" fontId="17" fillId="0" borderId="0" xfId="1" applyFont="1" applyAlignment="1">
      <alignment horizontal="right" vertical="center"/>
    </xf>
    <xf numFmtId="38" fontId="17" fillId="0" borderId="51" xfId="1" applyFont="1" applyBorder="1" applyAlignment="1">
      <alignment horizontal="center" vertical="center"/>
    </xf>
    <xf numFmtId="38" fontId="17" fillId="0" borderId="50" xfId="1" applyFont="1" applyBorder="1" applyAlignment="1">
      <alignment horizontal="right" vertical="center"/>
    </xf>
    <xf numFmtId="38" fontId="17" fillId="0" borderId="0" xfId="1" applyFont="1" applyBorder="1" applyAlignment="1">
      <alignment horizontal="right" vertical="center"/>
    </xf>
    <xf numFmtId="38" fontId="17" fillId="0" borderId="50" xfId="1" applyFont="1" applyBorder="1">
      <alignment vertical="center"/>
    </xf>
    <xf numFmtId="38" fontId="17" fillId="0" borderId="106" xfId="1" applyFont="1" applyBorder="1" applyAlignment="1">
      <alignment horizontal="center" vertical="center" shrinkToFit="1"/>
    </xf>
    <xf numFmtId="38" fontId="17" fillId="0" borderId="59" xfId="1" applyFont="1" applyBorder="1" applyAlignment="1">
      <alignment horizontal="center" vertical="center"/>
    </xf>
    <xf numFmtId="38" fontId="17" fillId="0" borderId="47" xfId="1" applyFont="1" applyBorder="1" applyAlignment="1">
      <alignment horizontal="left" vertical="center"/>
    </xf>
    <xf numFmtId="0" fontId="16" fillId="0" borderId="0" xfId="0" applyFont="1" applyAlignment="1">
      <alignment horizontal="centerContinuous" vertical="center"/>
    </xf>
    <xf numFmtId="0" fontId="17" fillId="0" borderId="0" xfId="0" applyFont="1" applyAlignment="1"/>
    <xf numFmtId="0" fontId="19" fillId="0" borderId="0" xfId="0" applyFont="1">
      <alignment vertical="center"/>
    </xf>
    <xf numFmtId="0" fontId="16" fillId="0" borderId="0" xfId="0" applyFont="1" applyAlignment="1">
      <alignment horizontal="right"/>
    </xf>
    <xf numFmtId="0" fontId="16" fillId="0" borderId="52" xfId="0" applyFont="1" applyBorder="1" applyAlignment="1">
      <alignment horizontal="center"/>
    </xf>
    <xf numFmtId="0" fontId="0" fillId="0" borderId="0" xfId="0" applyAlignment="1"/>
    <xf numFmtId="195" fontId="16" fillId="0" borderId="52" xfId="1" applyNumberFormat="1" applyFont="1" applyBorder="1" applyAlignment="1">
      <alignment horizontal="right" vertical="center" indent="1"/>
    </xf>
    <xf numFmtId="195" fontId="30" fillId="0" borderId="52" xfId="1" applyNumberFormat="1" applyFont="1" applyBorder="1" applyAlignment="1">
      <alignment horizontal="right" vertical="center" indent="1"/>
    </xf>
    <xf numFmtId="195" fontId="16" fillId="0" borderId="52" xfId="1" applyNumberFormat="1" applyFont="1" applyFill="1" applyBorder="1" applyAlignment="1">
      <alignment horizontal="right" vertical="center" indent="1"/>
    </xf>
    <xf numFmtId="0" fontId="17" fillId="0" borderId="108" xfId="0" applyFont="1" applyBorder="1">
      <alignment vertical="center"/>
    </xf>
    <xf numFmtId="0" fontId="16" fillId="0" borderId="108" xfId="0" applyFont="1" applyBorder="1" applyAlignment="1">
      <alignment horizontal="right" vertical="center"/>
    </xf>
    <xf numFmtId="0" fontId="17" fillId="0" borderId="52" xfId="0" applyFont="1" applyBorder="1" applyAlignment="1">
      <alignment horizontal="center" vertical="center"/>
    </xf>
    <xf numFmtId="0" fontId="17" fillId="0" borderId="57" xfId="0" applyFont="1" applyBorder="1" applyAlignment="1">
      <alignment horizontal="center" vertical="center"/>
    </xf>
    <xf numFmtId="0" fontId="19" fillId="0" borderId="113" xfId="0" applyFont="1" applyBorder="1" applyAlignment="1">
      <alignment horizontal="center" vertical="center"/>
    </xf>
    <xf numFmtId="38" fontId="18" fillId="0" borderId="0" xfId="1" applyFont="1" applyAlignment="1">
      <alignment vertical="center"/>
    </xf>
    <xf numFmtId="49" fontId="17" fillId="0" borderId="106" xfId="0" applyNumberFormat="1" applyFont="1" applyBorder="1" applyAlignment="1">
      <alignment horizontal="center" vertical="center"/>
    </xf>
    <xf numFmtId="38" fontId="17" fillId="0" borderId="0" xfId="1" applyFont="1" applyAlignment="1">
      <alignment vertical="center"/>
    </xf>
    <xf numFmtId="0" fontId="17" fillId="0" borderId="106" xfId="0" applyFont="1" applyBorder="1" applyAlignment="1">
      <alignment horizontal="center" vertical="center"/>
    </xf>
    <xf numFmtId="0" fontId="17" fillId="0" borderId="59" xfId="0" applyFont="1" applyBorder="1" applyAlignment="1">
      <alignment horizontal="center" vertical="center"/>
    </xf>
    <xf numFmtId="38" fontId="17" fillId="0" borderId="108" xfId="1" applyFont="1" applyBorder="1" applyAlignment="1">
      <alignment vertical="center"/>
    </xf>
    <xf numFmtId="0" fontId="16" fillId="0" borderId="47" xfId="0" applyFont="1" applyBorder="1">
      <alignment vertical="center"/>
    </xf>
    <xf numFmtId="0" fontId="16" fillId="0" borderId="47" xfId="0" applyFont="1" applyBorder="1" applyAlignment="1">
      <alignment horizontal="right" vertical="center"/>
    </xf>
    <xf numFmtId="0" fontId="17" fillId="0" borderId="108" xfId="0" applyFont="1" applyBorder="1" applyAlignment="1">
      <alignment horizontal="right" vertical="center"/>
    </xf>
    <xf numFmtId="0" fontId="17" fillId="0" borderId="51" xfId="0" applyFont="1" applyBorder="1" applyAlignment="1">
      <alignment horizontal="center" vertical="center"/>
    </xf>
    <xf numFmtId="0" fontId="17" fillId="0" borderId="50" xfId="0" applyFont="1" applyBorder="1" applyAlignment="1">
      <alignment horizontal="center" vertical="center"/>
    </xf>
    <xf numFmtId="0" fontId="17" fillId="0" borderId="106" xfId="0" applyFont="1" applyBorder="1">
      <alignment vertical="center"/>
    </xf>
    <xf numFmtId="0" fontId="18" fillId="0" borderId="59" xfId="0" applyFont="1" applyBorder="1" applyAlignment="1">
      <alignment horizontal="center" vertical="center"/>
    </xf>
    <xf numFmtId="0" fontId="18" fillId="0" borderId="59" xfId="0" applyFont="1" applyBorder="1">
      <alignment vertical="center"/>
    </xf>
    <xf numFmtId="0" fontId="18" fillId="0" borderId="108" xfId="0" applyFont="1" applyBorder="1">
      <alignment vertical="center"/>
    </xf>
    <xf numFmtId="0" fontId="31" fillId="0" borderId="0" xfId="0" applyFont="1">
      <alignment vertical="center"/>
    </xf>
    <xf numFmtId="0" fontId="17" fillId="0" borderId="121" xfId="0" applyFont="1" applyBorder="1" applyAlignment="1">
      <alignment horizontal="center" vertical="center"/>
    </xf>
    <xf numFmtId="193" fontId="17" fillId="0" borderId="71" xfId="1" applyNumberFormat="1" applyFont="1" applyFill="1" applyBorder="1" applyAlignment="1">
      <alignment vertical="center"/>
    </xf>
    <xf numFmtId="193" fontId="17" fillId="0" borderId="41" xfId="1" applyNumberFormat="1" applyFont="1" applyFill="1" applyBorder="1" applyAlignment="1">
      <alignment vertical="center"/>
    </xf>
    <xf numFmtId="193" fontId="19" fillId="0" borderId="122" xfId="1" applyNumberFormat="1" applyFont="1" applyFill="1" applyBorder="1" applyAlignment="1">
      <alignment vertical="center"/>
    </xf>
    <xf numFmtId="193" fontId="19" fillId="0" borderId="61" xfId="1" applyNumberFormat="1" applyFont="1" applyFill="1" applyBorder="1" applyAlignment="1">
      <alignment vertical="center"/>
    </xf>
    <xf numFmtId="0" fontId="31" fillId="0" borderId="0" xfId="0" applyFont="1" applyAlignment="1">
      <alignment horizontal="left" vertical="center"/>
    </xf>
    <xf numFmtId="0" fontId="17" fillId="0" borderId="0" xfId="0" applyFont="1" applyAlignment="1">
      <alignment horizontal="center"/>
    </xf>
    <xf numFmtId="0" fontId="0" fillId="0" borderId="108" xfId="0" applyBorder="1">
      <alignment vertical="center"/>
    </xf>
    <xf numFmtId="0" fontId="17" fillId="0" borderId="123" xfId="0" applyFont="1" applyBorder="1" applyAlignment="1">
      <alignment horizontal="center" vertical="center"/>
    </xf>
    <xf numFmtId="0" fontId="17" fillId="0" borderId="58" xfId="0" applyFont="1" applyBorder="1">
      <alignment vertical="center"/>
    </xf>
    <xf numFmtId="0" fontId="17" fillId="0" borderId="54" xfId="0" applyFont="1" applyBorder="1">
      <alignment vertical="center"/>
    </xf>
    <xf numFmtId="0" fontId="19" fillId="0" borderId="0" xfId="0" applyFont="1" applyAlignment="1">
      <alignment horizontal="left" vertical="center" indent="1"/>
    </xf>
    <xf numFmtId="38" fontId="19" fillId="0" borderId="104" xfId="1" applyFont="1" applyFill="1" applyBorder="1" applyAlignment="1">
      <alignment vertical="center"/>
    </xf>
    <xf numFmtId="196" fontId="19" fillId="0" borderId="104" xfId="1" applyNumberFormat="1" applyFont="1" applyFill="1" applyBorder="1" applyAlignment="1">
      <alignment vertical="center"/>
    </xf>
    <xf numFmtId="197" fontId="19" fillId="0" borderId="104" xfId="0" applyNumberFormat="1" applyFont="1" applyBorder="1">
      <alignment vertical="center"/>
    </xf>
    <xf numFmtId="0" fontId="19" fillId="0" borderId="104" xfId="0" applyFont="1" applyBorder="1">
      <alignment vertical="center"/>
    </xf>
    <xf numFmtId="193" fontId="18" fillId="0" borderId="0" xfId="1" applyNumberFormat="1" applyFont="1" applyFill="1" applyBorder="1" applyAlignment="1">
      <alignment vertical="center"/>
    </xf>
    <xf numFmtId="0" fontId="16" fillId="0" borderId="0" xfId="0" applyFont="1" applyAlignment="1">
      <alignment horizontal="left" vertical="center" wrapText="1"/>
    </xf>
    <xf numFmtId="38" fontId="17" fillId="0" borderId="0" xfId="1" applyFont="1" applyFill="1" applyBorder="1" applyAlignment="1">
      <alignment vertical="center"/>
    </xf>
    <xf numFmtId="41" fontId="16" fillId="0" borderId="0" xfId="1" applyNumberFormat="1" applyFont="1" applyFill="1" applyBorder="1" applyAlignment="1">
      <alignment vertical="center" wrapText="1"/>
    </xf>
    <xf numFmtId="41" fontId="16" fillId="0" borderId="0" xfId="0" applyNumberFormat="1" applyFont="1" applyAlignment="1">
      <alignment vertical="center" wrapText="1"/>
    </xf>
    <xf numFmtId="193" fontId="17" fillId="0" borderId="0" xfId="1" applyNumberFormat="1" applyFont="1" applyFill="1" applyBorder="1" applyAlignment="1">
      <alignment vertical="center"/>
    </xf>
    <xf numFmtId="196" fontId="16" fillId="0" borderId="0" xfId="1" applyNumberFormat="1" applyFont="1" applyFill="1" applyBorder="1" applyAlignment="1">
      <alignment vertical="center"/>
    </xf>
    <xf numFmtId="197" fontId="16" fillId="0" borderId="0" xfId="0" applyNumberFormat="1" applyFont="1">
      <alignment vertical="center"/>
    </xf>
    <xf numFmtId="2" fontId="17" fillId="0" borderId="0" xfId="0" applyNumberFormat="1" applyFont="1">
      <alignment vertical="center"/>
    </xf>
    <xf numFmtId="38" fontId="17" fillId="0" borderId="108" xfId="1" applyFont="1" applyFill="1" applyBorder="1" applyAlignment="1">
      <alignment vertical="center"/>
    </xf>
    <xf numFmtId="198" fontId="17" fillId="0" borderId="108" xfId="0" applyNumberFormat="1" applyFont="1" applyBorder="1">
      <alignment vertical="center"/>
    </xf>
    <xf numFmtId="199" fontId="17" fillId="0" borderId="108" xfId="0" applyNumberFormat="1" applyFont="1" applyBorder="1">
      <alignment vertical="center"/>
    </xf>
    <xf numFmtId="0" fontId="16" fillId="0" borderId="0" xfId="0" applyFont="1" applyAlignment="1"/>
    <xf numFmtId="38" fontId="16" fillId="0" borderId="0" xfId="1" applyFont="1" applyAlignment="1">
      <alignment horizontal="right" vertical="center" shrinkToFit="1"/>
    </xf>
    <xf numFmtId="196" fontId="16" fillId="0" borderId="0" xfId="1" applyNumberFormat="1" applyFont="1" applyAlignment="1">
      <alignment horizontal="right" vertical="center" shrinkToFit="1"/>
    </xf>
    <xf numFmtId="38" fontId="16" fillId="0" borderId="0" xfId="1" applyFont="1" applyFill="1" applyAlignment="1">
      <alignment horizontal="right" vertical="center" shrinkToFit="1"/>
    </xf>
    <xf numFmtId="196" fontId="16" fillId="0" borderId="0" xfId="1" applyNumberFormat="1" applyFont="1" applyFill="1" applyAlignment="1">
      <alignment horizontal="right" vertical="center" shrinkToFit="1"/>
    </xf>
    <xf numFmtId="196" fontId="16" fillId="0" borderId="0" xfId="0" applyNumberFormat="1" applyFont="1" applyAlignment="1">
      <alignment horizontal="right" vertical="center"/>
    </xf>
    <xf numFmtId="196" fontId="16" fillId="0" borderId="0" xfId="1" applyNumberFormat="1" applyFont="1" applyAlignment="1">
      <alignment horizontal="right" vertical="center"/>
    </xf>
    <xf numFmtId="196" fontId="16" fillId="0" borderId="0" xfId="0" applyNumberFormat="1" applyFont="1" applyAlignment="1">
      <alignment horizontal="right" vertical="center" shrinkToFit="1"/>
    </xf>
    <xf numFmtId="49" fontId="19" fillId="0" borderId="106" xfId="0" applyNumberFormat="1" applyFont="1" applyBorder="1" applyAlignment="1">
      <alignment horizontal="center" vertical="center"/>
    </xf>
    <xf numFmtId="38" fontId="19" fillId="0" borderId="0" xfId="1" applyFont="1" applyFill="1" applyAlignment="1">
      <alignment horizontal="right" vertical="center" shrinkToFit="1"/>
    </xf>
    <xf numFmtId="196" fontId="19" fillId="0" borderId="0" xfId="1" applyNumberFormat="1" applyFont="1" applyFill="1" applyAlignment="1">
      <alignment horizontal="right" vertical="center" shrinkToFit="1"/>
    </xf>
    <xf numFmtId="196" fontId="19" fillId="0" borderId="0" xfId="0" applyNumberFormat="1" applyFont="1" applyAlignment="1">
      <alignment horizontal="right" vertical="center" shrinkToFit="1"/>
    </xf>
    <xf numFmtId="38" fontId="32" fillId="0" borderId="0" xfId="1" applyFont="1" applyFill="1" applyAlignment="1">
      <alignment horizontal="right" vertical="center" shrinkToFit="1"/>
    </xf>
    <xf numFmtId="0" fontId="16" fillId="0" borderId="106" xfId="0" applyFont="1" applyBorder="1" applyAlignment="1">
      <alignment horizontal="center" vertical="center" shrinkToFit="1"/>
    </xf>
    <xf numFmtId="49" fontId="16" fillId="0" borderId="106" xfId="0" applyNumberFormat="1" applyFont="1" applyBorder="1" applyAlignment="1">
      <alignment horizontal="center" vertical="center"/>
    </xf>
    <xf numFmtId="196" fontId="16" fillId="0" borderId="56" xfId="1" applyNumberFormat="1" applyFont="1" applyBorder="1" applyAlignment="1">
      <alignment horizontal="right" vertical="center" shrinkToFit="1"/>
    </xf>
    <xf numFmtId="196" fontId="16" fillId="0" borderId="50" xfId="1" applyNumberFormat="1" applyFont="1" applyBorder="1" applyAlignment="1">
      <alignment horizontal="right" vertical="center" shrinkToFit="1"/>
    </xf>
    <xf numFmtId="38" fontId="16" fillId="0" borderId="50" xfId="1" applyFont="1" applyBorder="1" applyAlignment="1">
      <alignment horizontal="right" vertical="center" shrinkToFit="1"/>
    </xf>
    <xf numFmtId="196" fontId="16" fillId="0" borderId="50" xfId="0" applyNumberFormat="1" applyFont="1" applyBorder="1" applyAlignment="1">
      <alignment horizontal="right" vertical="center"/>
    </xf>
    <xf numFmtId="196" fontId="16" fillId="0" borderId="50" xfId="0" applyNumberFormat="1" applyFont="1" applyBorder="1" applyAlignment="1">
      <alignment horizontal="right" vertical="center" shrinkToFit="1"/>
    </xf>
    <xf numFmtId="49" fontId="16" fillId="0" borderId="113" xfId="0" applyNumberFormat="1" applyFont="1" applyBorder="1" applyAlignment="1">
      <alignment horizontal="center" vertical="center"/>
    </xf>
    <xf numFmtId="196" fontId="16" fillId="0" borderId="0" xfId="1" applyNumberFormat="1" applyFont="1" applyFill="1" applyBorder="1" applyAlignment="1">
      <alignment horizontal="right" vertical="center" shrinkToFit="1"/>
    </xf>
    <xf numFmtId="38" fontId="16" fillId="0" borderId="104" xfId="1" applyFont="1" applyFill="1" applyBorder="1" applyAlignment="1">
      <alignment horizontal="right" vertical="center" shrinkToFit="1"/>
    </xf>
    <xf numFmtId="196" fontId="16" fillId="0" borderId="104" xfId="1" applyNumberFormat="1" applyFont="1" applyFill="1" applyBorder="1" applyAlignment="1">
      <alignment horizontal="right" vertical="center" shrinkToFit="1"/>
    </xf>
    <xf numFmtId="0" fontId="19" fillId="0" borderId="106" xfId="0" applyFont="1" applyBorder="1" applyAlignment="1">
      <alignment horizontal="center" vertical="center"/>
    </xf>
    <xf numFmtId="38" fontId="19" fillId="0" borderId="41" xfId="0" applyNumberFormat="1" applyFont="1" applyBorder="1" applyAlignment="1">
      <alignment horizontal="right" vertical="center"/>
    </xf>
    <xf numFmtId="38" fontId="19" fillId="0" borderId="0" xfId="1" applyFont="1" applyAlignment="1">
      <alignment horizontal="right" vertical="center"/>
    </xf>
    <xf numFmtId="0" fontId="17" fillId="0" borderId="106" xfId="0" applyFont="1" applyBorder="1" applyAlignment="1">
      <alignment horizontal="center" vertical="center" shrinkToFit="1"/>
    </xf>
    <xf numFmtId="196" fontId="16" fillId="0" borderId="0" xfId="0" quotePrefix="1" applyNumberFormat="1" applyFont="1" applyAlignment="1">
      <alignment horizontal="right" vertical="center"/>
    </xf>
    <xf numFmtId="196" fontId="16" fillId="0" borderId="0" xfId="1" applyNumberFormat="1" applyFont="1" applyAlignment="1">
      <alignment horizontal="right" vertical="center" wrapText="1" shrinkToFit="1"/>
    </xf>
    <xf numFmtId="49" fontId="17" fillId="0" borderId="59" xfId="0" applyNumberFormat="1" applyFont="1" applyBorder="1" applyAlignment="1">
      <alignment horizontal="center" vertical="center"/>
    </xf>
    <xf numFmtId="196" fontId="16" fillId="0" borderId="61" xfId="1" applyNumberFormat="1" applyFont="1" applyBorder="1" applyAlignment="1">
      <alignment horizontal="right" vertical="center" shrinkToFit="1"/>
    </xf>
    <xf numFmtId="196" fontId="16" fillId="0" borderId="108" xfId="1" applyNumberFormat="1" applyFont="1" applyBorder="1" applyAlignment="1">
      <alignment horizontal="right" vertical="center" shrinkToFit="1"/>
    </xf>
    <xf numFmtId="196" fontId="16" fillId="0" borderId="108" xfId="0" applyNumberFormat="1" applyFont="1" applyBorder="1" applyAlignment="1">
      <alignment horizontal="right" vertical="center"/>
    </xf>
    <xf numFmtId="196" fontId="16" fillId="0" borderId="108" xfId="0" quotePrefix="1" applyNumberFormat="1" applyFont="1" applyBorder="1" applyAlignment="1">
      <alignment horizontal="right" vertical="center"/>
    </xf>
    <xf numFmtId="196" fontId="16" fillId="0" borderId="108" xfId="0" applyNumberFormat="1" applyFont="1" applyBorder="1" applyAlignment="1">
      <alignment horizontal="right" vertical="center" shrinkToFit="1"/>
    </xf>
    <xf numFmtId="196" fontId="17" fillId="0" borderId="0" xfId="1" applyNumberFormat="1" applyFont="1" applyBorder="1" applyAlignment="1">
      <alignment vertical="center"/>
    </xf>
    <xf numFmtId="3" fontId="17" fillId="0" borderId="0" xfId="0" applyNumberFormat="1" applyFont="1" applyAlignment="1">
      <alignment horizontal="right" vertical="center"/>
    </xf>
    <xf numFmtId="196" fontId="17" fillId="0" borderId="0" xfId="0" applyNumberFormat="1" applyFont="1" applyAlignment="1">
      <alignment horizontal="right" vertical="center"/>
    </xf>
    <xf numFmtId="196" fontId="19" fillId="0" borderId="0" xfId="0" applyNumberFormat="1" applyFont="1" applyAlignment="1">
      <alignment horizontal="right" vertical="center"/>
    </xf>
    <xf numFmtId="196" fontId="17" fillId="0" borderId="0" xfId="0" applyNumberFormat="1" applyFont="1" applyAlignment="1" applyProtection="1">
      <alignment horizontal="right" vertical="center"/>
      <protection locked="0"/>
    </xf>
    <xf numFmtId="3" fontId="17" fillId="0" borderId="0" xfId="0" applyNumberFormat="1" applyFont="1" applyAlignment="1" applyProtection="1">
      <alignment horizontal="right" vertical="center"/>
      <protection locked="0"/>
    </xf>
    <xf numFmtId="196" fontId="19" fillId="0" borderId="0" xfId="0" applyNumberFormat="1" applyFont="1" applyAlignment="1" applyProtection="1">
      <alignment horizontal="right" vertical="center"/>
      <protection locked="0"/>
    </xf>
    <xf numFmtId="41" fontId="17" fillId="0" borderId="0" xfId="0" applyNumberFormat="1" applyFont="1" applyAlignment="1" applyProtection="1">
      <alignment horizontal="right" vertical="center" wrapText="1"/>
      <protection locked="0"/>
    </xf>
    <xf numFmtId="0" fontId="17" fillId="0" borderId="75" xfId="0" applyFont="1" applyBorder="1" applyAlignment="1">
      <alignment horizontal="center" vertical="center"/>
    </xf>
    <xf numFmtId="3" fontId="19" fillId="0" borderId="108" xfId="0" applyNumberFormat="1" applyFont="1" applyBorder="1" applyAlignment="1">
      <alignment horizontal="right" vertical="center"/>
    </xf>
    <xf numFmtId="196" fontId="19" fillId="0" borderId="108" xfId="0" applyNumberFormat="1" applyFont="1" applyBorder="1" applyAlignment="1">
      <alignment horizontal="right" vertical="center"/>
    </xf>
    <xf numFmtId="0" fontId="16" fillId="0" borderId="85" xfId="0" applyFont="1" applyBorder="1">
      <alignment vertical="center"/>
    </xf>
    <xf numFmtId="0" fontId="17" fillId="0" borderId="108" xfId="0" applyFont="1" applyBorder="1" applyAlignment="1">
      <alignment vertical="center" shrinkToFit="1"/>
    </xf>
    <xf numFmtId="0" fontId="17" fillId="0" borderId="52" xfId="0" applyFont="1" applyBorder="1" applyAlignment="1">
      <alignment horizontal="center" vertical="center" shrinkToFit="1"/>
    </xf>
    <xf numFmtId="0" fontId="17" fillId="0" borderId="124" xfId="0" applyFont="1" applyBorder="1" applyAlignment="1">
      <alignment horizontal="center" vertical="center" shrinkToFit="1"/>
    </xf>
    <xf numFmtId="0" fontId="17" fillId="0" borderId="57" xfId="0" applyFont="1" applyBorder="1" applyAlignment="1">
      <alignment horizontal="center" vertical="center" shrinkToFit="1"/>
    </xf>
    <xf numFmtId="0" fontId="17" fillId="0" borderId="54" xfId="0" applyFont="1" applyBorder="1" applyAlignment="1">
      <alignment horizontal="center" vertical="center" shrinkToFit="1"/>
    </xf>
    <xf numFmtId="0" fontId="19" fillId="0" borderId="125" xfId="0" applyFont="1" applyBorder="1" applyAlignment="1">
      <alignment horizontal="distributed" vertical="center"/>
    </xf>
    <xf numFmtId="200" fontId="19" fillId="0" borderId="0" xfId="0" applyNumberFormat="1" applyFont="1" applyAlignment="1">
      <alignment vertical="center" shrinkToFit="1"/>
    </xf>
    <xf numFmtId="200" fontId="19" fillId="0" borderId="106" xfId="0" applyNumberFormat="1" applyFont="1" applyBorder="1" applyAlignment="1">
      <alignment vertical="center" shrinkToFit="1"/>
    </xf>
    <xf numFmtId="0" fontId="19" fillId="0" borderId="106" xfId="0" applyFont="1" applyBorder="1" applyAlignment="1">
      <alignment horizontal="distributed" vertical="center"/>
    </xf>
    <xf numFmtId="200" fontId="16" fillId="0" borderId="0" xfId="0" applyNumberFormat="1" applyFont="1" applyAlignment="1">
      <alignment vertical="center" shrinkToFit="1"/>
    </xf>
    <xf numFmtId="200" fontId="16" fillId="0" borderId="106" xfId="0" applyNumberFormat="1" applyFont="1" applyBorder="1" applyAlignment="1">
      <alignment vertical="center" shrinkToFit="1"/>
    </xf>
    <xf numFmtId="200" fontId="16" fillId="0" borderId="106" xfId="0" applyNumberFormat="1" applyFont="1" applyBorder="1" applyAlignment="1">
      <alignment horizontal="right" vertical="center" shrinkToFit="1"/>
    </xf>
    <xf numFmtId="200" fontId="16" fillId="0" borderId="0" xfId="0" applyNumberFormat="1" applyFont="1" applyAlignment="1">
      <alignment horizontal="right" vertical="center" shrinkToFit="1"/>
    </xf>
    <xf numFmtId="41" fontId="16" fillId="0" borderId="106" xfId="0" applyNumberFormat="1" applyFont="1" applyBorder="1" applyAlignment="1">
      <alignment horizontal="right" vertical="center" wrapText="1" shrinkToFit="1"/>
    </xf>
    <xf numFmtId="41" fontId="16" fillId="0" borderId="0" xfId="0" applyNumberFormat="1" applyFont="1" applyAlignment="1">
      <alignment horizontal="right" vertical="center" wrapText="1" shrinkToFit="1"/>
    </xf>
    <xf numFmtId="0" fontId="16" fillId="0" borderId="106" xfId="0" applyFont="1" applyBorder="1" applyAlignment="1">
      <alignment vertical="center" shrinkToFit="1"/>
    </xf>
    <xf numFmtId="200" fontId="16" fillId="0" borderId="0" xfId="0" applyNumberFormat="1" applyFont="1" applyAlignment="1">
      <alignment horizontal="right" vertical="center"/>
    </xf>
    <xf numFmtId="200" fontId="16" fillId="0" borderId="106" xfId="0" applyNumberFormat="1" applyFont="1" applyBorder="1" applyAlignment="1">
      <alignment horizontal="right" vertical="center"/>
    </xf>
    <xf numFmtId="200" fontId="19" fillId="0" borderId="0" xfId="0" applyNumberFormat="1" applyFont="1" applyAlignment="1">
      <alignment horizontal="right" vertical="center"/>
    </xf>
    <xf numFmtId="200" fontId="19" fillId="0" borderId="106" xfId="0" applyNumberFormat="1" applyFont="1" applyBorder="1" applyAlignment="1">
      <alignment horizontal="right" vertical="center"/>
    </xf>
    <xf numFmtId="200" fontId="16" fillId="0" borderId="0" xfId="0" applyNumberFormat="1" applyFont="1">
      <alignment vertical="center"/>
    </xf>
    <xf numFmtId="200" fontId="16" fillId="0" borderId="106" xfId="0" applyNumberFormat="1" applyFont="1" applyBorder="1">
      <alignment vertical="center"/>
    </xf>
    <xf numFmtId="0" fontId="16" fillId="0" borderId="59" xfId="0" applyFont="1" applyBorder="1" applyAlignment="1">
      <alignment vertical="center" shrinkToFit="1"/>
    </xf>
    <xf numFmtId="200" fontId="16" fillId="0" borderId="108" xfId="0" applyNumberFormat="1" applyFont="1" applyBorder="1" applyAlignment="1">
      <alignment horizontal="right" vertical="center"/>
    </xf>
    <xf numFmtId="200" fontId="16" fillId="0" borderId="59" xfId="0" applyNumberFormat="1" applyFont="1" applyBorder="1" applyAlignment="1">
      <alignment horizontal="right" vertical="center"/>
    </xf>
    <xf numFmtId="0" fontId="34" fillId="0" borderId="0" xfId="0" applyFont="1" applyAlignment="1"/>
    <xf numFmtId="0" fontId="19" fillId="0" borderId="113" xfId="0" applyFont="1" applyBorder="1" applyAlignment="1">
      <alignment horizontal="distributed" vertical="center"/>
    </xf>
    <xf numFmtId="200" fontId="19" fillId="0" borderId="0" xfId="0" applyNumberFormat="1" applyFont="1" applyAlignment="1">
      <alignment horizontal="right" vertical="center" shrinkToFit="1"/>
    </xf>
    <xf numFmtId="200" fontId="19" fillId="0" borderId="106" xfId="0" applyNumberFormat="1" applyFont="1" applyBorder="1" applyAlignment="1">
      <alignment horizontal="right" vertical="center" shrinkToFit="1"/>
    </xf>
    <xf numFmtId="0" fontId="16" fillId="0" borderId="59" xfId="0" applyFont="1" applyBorder="1" applyAlignment="1">
      <alignment horizontal="distributed" vertical="center"/>
    </xf>
    <xf numFmtId="0" fontId="17" fillId="0" borderId="0" xfId="11" applyNumberFormat="1" applyFont="1" applyAlignment="1">
      <alignment vertical="center"/>
    </xf>
    <xf numFmtId="0" fontId="16" fillId="0" borderId="0" xfId="11" applyNumberFormat="1" applyFont="1" applyAlignment="1">
      <alignment horizontal="center" vertical="center"/>
    </xf>
    <xf numFmtId="0" fontId="17" fillId="0" borderId="22" xfId="0" applyFont="1" applyBorder="1">
      <alignment vertical="center"/>
    </xf>
    <xf numFmtId="0" fontId="17" fillId="0" borderId="22" xfId="11" applyNumberFormat="1" applyFont="1" applyBorder="1" applyAlignment="1">
      <alignment vertical="center"/>
    </xf>
    <xf numFmtId="0" fontId="17" fillId="0" borderId="53" xfId="11" applyNumberFormat="1" applyFont="1" applyBorder="1" applyAlignment="1">
      <alignment horizontal="center" vertical="center" shrinkToFit="1"/>
    </xf>
    <xf numFmtId="0" fontId="16" fillId="0" borderId="53" xfId="11" applyNumberFormat="1" applyFont="1" applyBorder="1" applyAlignment="1">
      <alignment horizontal="center" vertical="center" wrapText="1" shrinkToFit="1"/>
    </xf>
    <xf numFmtId="0" fontId="17" fillId="0" borderId="51" xfId="11" applyNumberFormat="1" applyFont="1" applyBorder="1" applyAlignment="1">
      <alignment horizontal="center" vertical="center" shrinkToFit="1"/>
    </xf>
    <xf numFmtId="0" fontId="17" fillId="0" borderId="56" xfId="11" applyNumberFormat="1" applyFont="1" applyBorder="1" applyAlignment="1">
      <alignment horizontal="center" vertical="center" shrinkToFit="1"/>
    </xf>
    <xf numFmtId="201" fontId="17" fillId="0" borderId="52" xfId="11" applyNumberFormat="1" applyFont="1" applyBorder="1" applyAlignment="1">
      <alignment horizontal="distributed" vertical="center"/>
    </xf>
    <xf numFmtId="41" fontId="17" fillId="0" borderId="71" xfId="0" applyNumberFormat="1" applyFont="1" applyBorder="1" applyAlignment="1">
      <alignment horizontal="right" vertical="center"/>
    </xf>
    <xf numFmtId="41" fontId="17" fillId="0" borderId="0" xfId="0" applyNumberFormat="1" applyFont="1" applyAlignment="1">
      <alignment horizontal="right" vertical="center"/>
    </xf>
    <xf numFmtId="41" fontId="17" fillId="0" borderId="106" xfId="0" applyNumberFormat="1" applyFont="1" applyBorder="1" applyAlignment="1">
      <alignment horizontal="right" vertical="center"/>
    </xf>
    <xf numFmtId="41" fontId="17" fillId="0" borderId="41" xfId="0" applyNumberFormat="1" applyFont="1" applyBorder="1" applyAlignment="1">
      <alignment horizontal="right" vertical="center"/>
    </xf>
    <xf numFmtId="201" fontId="19" fillId="0" borderId="54" xfId="11" applyNumberFormat="1" applyFont="1" applyBorder="1" applyAlignment="1">
      <alignment horizontal="center" vertical="center"/>
    </xf>
    <xf numFmtId="41" fontId="19" fillId="0" borderId="41" xfId="0" applyNumberFormat="1" applyFont="1" applyBorder="1" applyAlignment="1">
      <alignment horizontal="right" vertical="center"/>
    </xf>
    <xf numFmtId="41" fontId="19" fillId="0" borderId="0" xfId="0" applyNumberFormat="1" applyFont="1" applyAlignment="1">
      <alignment horizontal="right" vertical="center"/>
    </xf>
    <xf numFmtId="41" fontId="19" fillId="0" borderId="106" xfId="0" applyNumberFormat="1" applyFont="1" applyBorder="1" applyAlignment="1">
      <alignment horizontal="right" vertical="center"/>
    </xf>
    <xf numFmtId="201" fontId="19" fillId="0" borderId="60" xfId="11" applyNumberFormat="1" applyFont="1" applyBorder="1" applyAlignment="1">
      <alignment horizontal="center" vertical="center"/>
    </xf>
    <xf numFmtId="41" fontId="19" fillId="0" borderId="61" xfId="0" applyNumberFormat="1" applyFont="1" applyBorder="1" applyAlignment="1">
      <alignment horizontal="right" vertical="center"/>
    </xf>
    <xf numFmtId="41" fontId="19" fillId="0" borderId="108" xfId="0" applyNumberFormat="1" applyFont="1" applyBorder="1" applyAlignment="1">
      <alignment horizontal="right" vertical="center"/>
    </xf>
    <xf numFmtId="41" fontId="19" fillId="0" borderId="59" xfId="0" applyNumberFormat="1" applyFont="1" applyBorder="1" applyAlignment="1">
      <alignment horizontal="right" vertical="center" shrinkToFit="1"/>
    </xf>
    <xf numFmtId="0" fontId="16" fillId="0" borderId="0" xfId="11" applyNumberFormat="1" applyFont="1" applyAlignment="1">
      <alignment vertical="center"/>
    </xf>
    <xf numFmtId="0" fontId="16" fillId="0" borderId="0" xfId="11" applyNumberFormat="1" applyFont="1" applyAlignment="1">
      <alignment horizontal="right" vertical="center"/>
    </xf>
    <xf numFmtId="0" fontId="16" fillId="0" borderId="108" xfId="0" applyFont="1" applyBorder="1" applyAlignment="1">
      <alignment horizontal="center" vertical="center" wrapText="1"/>
    </xf>
    <xf numFmtId="0" fontId="35" fillId="0" borderId="0" xfId="0" applyFont="1" applyAlignment="1"/>
    <xf numFmtId="0" fontId="17" fillId="0" borderId="104" xfId="0" applyFont="1" applyBorder="1">
      <alignment vertical="center"/>
    </xf>
    <xf numFmtId="41" fontId="17" fillId="0" borderId="49" xfId="0" applyNumberFormat="1" applyFont="1" applyBorder="1" applyAlignment="1">
      <alignment horizontal="right" vertical="center"/>
    </xf>
    <xf numFmtId="0" fontId="36" fillId="0" borderId="0" xfId="0" applyFont="1">
      <alignment vertical="center"/>
    </xf>
    <xf numFmtId="41" fontId="17" fillId="0" borderId="0" xfId="0" applyNumberFormat="1" applyFont="1" applyAlignment="1">
      <alignment horizontal="center" vertical="center"/>
    </xf>
    <xf numFmtId="41" fontId="17" fillId="0" borderId="49" xfId="0" applyNumberFormat="1" applyFont="1" applyBorder="1">
      <alignment vertical="center"/>
    </xf>
    <xf numFmtId="41" fontId="17" fillId="0" borderId="0" xfId="0" applyNumberFormat="1" applyFont="1">
      <alignment vertical="center"/>
    </xf>
    <xf numFmtId="0" fontId="17" fillId="0" borderId="104" xfId="0" applyFont="1" applyBorder="1" applyAlignment="1">
      <alignment horizontal="center" vertical="center"/>
    </xf>
    <xf numFmtId="0" fontId="19" fillId="0" borderId="0" xfId="0" applyFont="1" applyAlignment="1">
      <alignment horizontal="center" vertical="center"/>
    </xf>
    <xf numFmtId="0" fontId="19" fillId="0" borderId="52" xfId="0" applyFont="1" applyBorder="1" applyAlignment="1">
      <alignment horizontal="center" vertical="center"/>
    </xf>
    <xf numFmtId="41" fontId="19" fillId="0" borderId="49" xfId="0" applyNumberFormat="1" applyFont="1" applyBorder="1">
      <alignment vertical="center"/>
    </xf>
    <xf numFmtId="41" fontId="19" fillId="0" borderId="0" xfId="0" applyNumberFormat="1" applyFont="1">
      <alignment vertical="center"/>
    </xf>
    <xf numFmtId="0" fontId="19" fillId="0" borderId="108" xfId="0" applyFont="1" applyBorder="1" applyAlignment="1">
      <alignment horizontal="center" vertical="center"/>
    </xf>
    <xf numFmtId="0" fontId="19" fillId="0" borderId="75" xfId="0" applyFont="1" applyBorder="1" applyAlignment="1">
      <alignment horizontal="center" vertical="center"/>
    </xf>
    <xf numFmtId="41" fontId="19" fillId="0" borderId="122" xfId="0" applyNumberFormat="1" applyFont="1" applyBorder="1">
      <alignment vertical="center"/>
    </xf>
    <xf numFmtId="41" fontId="19" fillId="0" borderId="108" xfId="0" applyNumberFormat="1" applyFont="1" applyBorder="1">
      <alignment vertical="center"/>
    </xf>
    <xf numFmtId="0" fontId="17" fillId="0" borderId="0" xfId="0" applyFont="1" applyAlignment="1">
      <alignment horizontal="left" vertical="center"/>
    </xf>
    <xf numFmtId="0" fontId="37" fillId="0" borderId="0" xfId="0" applyFont="1" applyAlignment="1">
      <alignment horizontal="left"/>
    </xf>
    <xf numFmtId="0" fontId="38" fillId="0" borderId="0" xfId="0" applyFont="1" applyAlignment="1">
      <alignment horizontal="center"/>
    </xf>
    <xf numFmtId="0" fontId="38" fillId="0" borderId="0" xfId="0" applyFont="1" applyAlignment="1"/>
    <xf numFmtId="0" fontId="38" fillId="0" borderId="0" xfId="0" applyFont="1">
      <alignment vertical="center"/>
    </xf>
    <xf numFmtId="0" fontId="17" fillId="0" borderId="128" xfId="0" applyFont="1" applyBorder="1" applyAlignment="1">
      <alignment horizontal="centerContinuous" vertical="center"/>
    </xf>
    <xf numFmtId="0" fontId="17" fillId="0" borderId="129" xfId="0" applyFont="1" applyBorder="1" applyAlignment="1">
      <alignment horizontal="centerContinuous" vertical="center"/>
    </xf>
    <xf numFmtId="0" fontId="17" fillId="0" borderId="130" xfId="0" applyFont="1" applyBorder="1" applyAlignment="1">
      <alignment horizontal="centerContinuous" vertical="center"/>
    </xf>
    <xf numFmtId="0" fontId="17" fillId="0" borderId="53" xfId="0" applyFont="1" applyBorder="1" applyAlignment="1">
      <alignment horizontal="centerContinuous" vertical="center"/>
    </xf>
    <xf numFmtId="0" fontId="17" fillId="0" borderId="56" xfId="0" applyFont="1" applyBorder="1" applyAlignment="1">
      <alignment horizontal="centerContinuous" vertical="center"/>
    </xf>
    <xf numFmtId="0" fontId="17" fillId="0" borderId="36" xfId="0" applyFont="1" applyBorder="1" applyAlignment="1">
      <alignment horizontal="centerContinuous" vertical="center"/>
    </xf>
    <xf numFmtId="0" fontId="17" fillId="0" borderId="51" xfId="0" applyFont="1" applyBorder="1" applyAlignment="1">
      <alignment horizontal="centerContinuous" vertical="center"/>
    </xf>
    <xf numFmtId="0" fontId="17" fillId="0" borderId="37" xfId="0" applyFont="1" applyBorder="1" applyAlignment="1">
      <alignment horizontal="center" vertical="center"/>
    </xf>
    <xf numFmtId="0" fontId="17" fillId="0" borderId="112" xfId="0" applyFont="1" applyBorder="1" applyAlignment="1">
      <alignment horizontal="center" vertical="center"/>
    </xf>
    <xf numFmtId="0" fontId="17" fillId="0" borderId="117" xfId="0" applyFont="1" applyBorder="1" applyAlignment="1">
      <alignment horizontal="center" vertical="center"/>
    </xf>
    <xf numFmtId="0" fontId="17" fillId="0" borderId="68" xfId="0" applyFont="1" applyBorder="1" applyAlignment="1">
      <alignment horizontal="center" vertical="center"/>
    </xf>
    <xf numFmtId="0" fontId="17" fillId="0" borderId="102" xfId="0" applyFont="1" applyBorder="1" applyAlignment="1">
      <alignment horizontal="center" vertical="center"/>
    </xf>
    <xf numFmtId="3" fontId="16" fillId="0" borderId="41" xfId="0" applyNumberFormat="1" applyFont="1" applyBorder="1" applyAlignment="1">
      <alignment vertical="center" shrinkToFit="1"/>
    </xf>
    <xf numFmtId="3" fontId="16" fillId="0" borderId="0" xfId="0" applyNumberFormat="1" applyFont="1" applyAlignment="1">
      <alignment vertical="center" shrinkToFit="1"/>
    </xf>
    <xf numFmtId="3" fontId="16" fillId="0" borderId="0" xfId="0" applyNumberFormat="1" applyFont="1" applyAlignment="1">
      <alignment horizontal="right" vertical="center" shrinkToFit="1"/>
    </xf>
    <xf numFmtId="0" fontId="16" fillId="0" borderId="0" xfId="0" applyFont="1" applyAlignment="1">
      <alignment horizontal="right" vertical="center" shrinkToFit="1"/>
    </xf>
    <xf numFmtId="41" fontId="16" fillId="0" borderId="0" xfId="0" applyNumberFormat="1" applyFont="1" applyAlignment="1" applyProtection="1">
      <alignment horizontal="right" vertical="center"/>
      <protection locked="0"/>
    </xf>
    <xf numFmtId="41" fontId="16" fillId="0" borderId="0" xfId="0" applyNumberFormat="1" applyFont="1" applyAlignment="1">
      <alignment horizontal="right" vertical="center"/>
    </xf>
    <xf numFmtId="3" fontId="16" fillId="0" borderId="41" xfId="1" applyNumberFormat="1" applyFont="1" applyFill="1" applyBorder="1" applyAlignment="1">
      <alignment vertical="center" shrinkToFit="1"/>
    </xf>
    <xf numFmtId="3" fontId="16" fillId="0" borderId="0" xfId="1" applyNumberFormat="1" applyFont="1" applyFill="1" applyBorder="1" applyAlignment="1">
      <alignment vertical="center" shrinkToFit="1"/>
    </xf>
    <xf numFmtId="3" fontId="16" fillId="0" borderId="0" xfId="1" applyNumberFormat="1" applyFont="1" applyFill="1" applyBorder="1" applyAlignment="1">
      <alignment horizontal="right" vertical="center" shrinkToFit="1"/>
    </xf>
    <xf numFmtId="0" fontId="17" fillId="0" borderId="0" xfId="0" applyFont="1" applyAlignment="1">
      <alignment horizontal="right" vertical="center" shrinkToFit="1"/>
    </xf>
    <xf numFmtId="49" fontId="19" fillId="0" borderId="59" xfId="0" applyNumberFormat="1" applyFont="1" applyBorder="1" applyAlignment="1">
      <alignment horizontal="center" vertical="center"/>
    </xf>
    <xf numFmtId="3" fontId="19" fillId="0" borderId="61" xfId="1" applyNumberFormat="1" applyFont="1" applyFill="1" applyBorder="1" applyAlignment="1">
      <alignment vertical="center" shrinkToFit="1"/>
    </xf>
    <xf numFmtId="3" fontId="19" fillId="0" borderId="108" xfId="1" applyNumberFormat="1" applyFont="1" applyFill="1" applyBorder="1" applyAlignment="1">
      <alignment vertical="center" shrinkToFit="1"/>
    </xf>
    <xf numFmtId="3" fontId="19" fillId="0" borderId="108" xfId="1" applyNumberFormat="1" applyFont="1" applyFill="1" applyBorder="1" applyAlignment="1">
      <alignment horizontal="right" vertical="center" shrinkToFit="1"/>
    </xf>
    <xf numFmtId="0" fontId="19" fillId="0" borderId="108" xfId="1" applyNumberFormat="1" applyFont="1" applyFill="1" applyBorder="1" applyAlignment="1">
      <alignment horizontal="right" vertical="center"/>
    </xf>
    <xf numFmtId="41" fontId="19" fillId="0" borderId="108" xfId="0" applyNumberFormat="1" applyFont="1" applyBorder="1" applyAlignment="1" applyProtection="1">
      <alignment horizontal="right" vertical="center"/>
      <protection locked="0"/>
    </xf>
    <xf numFmtId="180" fontId="17" fillId="0" borderId="0" xfId="0" applyNumberFormat="1" applyFont="1">
      <alignment vertical="center"/>
    </xf>
    <xf numFmtId="3" fontId="17" fillId="0" borderId="41" xfId="0" applyNumberFormat="1" applyFont="1" applyBorder="1">
      <alignment vertical="center"/>
    </xf>
    <xf numFmtId="38" fontId="17" fillId="0" borderId="41" xfId="1" applyFont="1" applyFill="1" applyBorder="1" applyAlignment="1">
      <alignment vertical="center"/>
    </xf>
    <xf numFmtId="3" fontId="17" fillId="0" borderId="0" xfId="1" applyNumberFormat="1" applyFont="1" applyFill="1" applyBorder="1" applyAlignment="1">
      <alignment vertical="center"/>
    </xf>
    <xf numFmtId="3" fontId="17" fillId="0" borderId="0" xfId="1" applyNumberFormat="1" applyFont="1" applyBorder="1" applyAlignment="1">
      <alignment vertical="center"/>
    </xf>
    <xf numFmtId="4" fontId="17" fillId="0" borderId="0" xfId="1" applyNumberFormat="1" applyFont="1" applyBorder="1" applyAlignment="1">
      <alignment vertical="center"/>
    </xf>
    <xf numFmtId="3" fontId="17" fillId="0" borderId="106" xfId="0" applyNumberFormat="1" applyFont="1" applyBorder="1">
      <alignment vertical="center"/>
    </xf>
    <xf numFmtId="3" fontId="17" fillId="0" borderId="0" xfId="12" applyNumberFormat="1" applyFont="1" applyAlignment="1">
      <alignment vertical="center"/>
    </xf>
    <xf numFmtId="3" fontId="17" fillId="0" borderId="0" xfId="0" applyNumberFormat="1" applyFont="1" applyAlignment="1">
      <alignment horizontal="center" vertical="center"/>
    </xf>
    <xf numFmtId="3" fontId="16" fillId="0" borderId="0" xfId="1" applyNumberFormat="1" applyFont="1" applyFill="1" applyBorder="1" applyAlignment="1">
      <alignment vertical="center"/>
    </xf>
    <xf numFmtId="3" fontId="16" fillId="0" borderId="0" xfId="12" applyNumberFormat="1" applyFont="1" applyAlignment="1">
      <alignment vertical="center"/>
    </xf>
    <xf numFmtId="4" fontId="16" fillId="0" borderId="0" xfId="1" applyNumberFormat="1" applyFont="1" applyFill="1" applyBorder="1" applyAlignment="1">
      <alignment vertical="center"/>
    </xf>
    <xf numFmtId="3" fontId="19" fillId="0" borderId="61" xfId="0" applyNumberFormat="1" applyFont="1" applyBorder="1">
      <alignment vertical="center"/>
    </xf>
    <xf numFmtId="3" fontId="19" fillId="0" borderId="59" xfId="0" applyNumberFormat="1" applyFont="1" applyBorder="1">
      <alignment vertical="center"/>
    </xf>
    <xf numFmtId="38" fontId="19" fillId="0" borderId="108" xfId="1" applyFont="1" applyFill="1" applyBorder="1" applyAlignment="1">
      <alignment vertical="center"/>
    </xf>
    <xf numFmtId="3" fontId="19" fillId="0" borderId="108" xfId="0" applyNumberFormat="1" applyFont="1" applyBorder="1">
      <alignment vertical="center"/>
    </xf>
    <xf numFmtId="3" fontId="19" fillId="0" borderId="108" xfId="1" applyNumberFormat="1" applyFont="1" applyFill="1" applyBorder="1" applyAlignment="1">
      <alignment vertical="center"/>
    </xf>
    <xf numFmtId="3" fontId="19" fillId="0" borderId="108" xfId="12" applyNumberFormat="1" applyFont="1" applyBorder="1" applyAlignment="1">
      <alignment vertical="center"/>
    </xf>
    <xf numFmtId="4" fontId="19" fillId="0" borderId="108" xfId="1" applyNumberFormat="1" applyFont="1" applyFill="1" applyBorder="1" applyAlignment="1">
      <alignment vertical="center"/>
    </xf>
    <xf numFmtId="0" fontId="41" fillId="0" borderId="0" xfId="0" applyFont="1">
      <alignment vertical="center"/>
    </xf>
    <xf numFmtId="0" fontId="17" fillId="0" borderId="58" xfId="0" applyFont="1" applyBorder="1" applyAlignment="1">
      <alignment horizontal="center" vertical="center" wrapText="1"/>
    </xf>
    <xf numFmtId="0" fontId="16" fillId="0" borderId="54" xfId="0" applyFont="1" applyBorder="1" applyAlignment="1">
      <alignment horizontal="center" vertical="center" wrapText="1"/>
    </xf>
    <xf numFmtId="0" fontId="17" fillId="0" borderId="54" xfId="0" applyFont="1" applyBorder="1" applyAlignment="1">
      <alignment horizontal="center" vertical="center" wrapText="1"/>
    </xf>
    <xf numFmtId="0" fontId="17" fillId="0" borderId="52" xfId="0" applyFont="1" applyBorder="1" applyAlignment="1">
      <alignment horizontal="center" vertical="center" wrapText="1"/>
    </xf>
    <xf numFmtId="183" fontId="17" fillId="0" borderId="0" xfId="0" applyNumberFormat="1" applyFont="1">
      <alignment vertical="center"/>
    </xf>
    <xf numFmtId="3" fontId="17" fillId="0" borderId="0" xfId="1" applyNumberFormat="1" applyFont="1" applyAlignment="1">
      <alignment vertical="center"/>
    </xf>
    <xf numFmtId="0" fontId="19" fillId="0" borderId="59" xfId="0" applyFont="1" applyBorder="1" applyAlignment="1">
      <alignment horizontal="center" vertical="center"/>
    </xf>
    <xf numFmtId="202" fontId="19" fillId="0" borderId="108" xfId="0" applyNumberFormat="1" applyFont="1" applyBorder="1">
      <alignment vertical="center"/>
    </xf>
    <xf numFmtId="0" fontId="41" fillId="0" borderId="0" xfId="0" applyFont="1" applyAlignment="1">
      <alignment horizontal="center" vertical="center"/>
    </xf>
    <xf numFmtId="0" fontId="42" fillId="0" borderId="0" xfId="0" applyFont="1" applyAlignment="1">
      <alignment horizontal="right" vertical="center"/>
    </xf>
    <xf numFmtId="0" fontId="17" fillId="0" borderId="0" xfId="0" applyFont="1" applyProtection="1">
      <alignment vertical="center"/>
      <protection locked="0"/>
    </xf>
    <xf numFmtId="0" fontId="0" fillId="0" borderId="0" xfId="0" applyAlignment="1">
      <alignment horizontal="center" vertical="center"/>
    </xf>
    <xf numFmtId="0" fontId="17" fillId="0" borderId="40" xfId="0" applyFont="1" applyBorder="1" applyAlignment="1">
      <alignment horizontal="center" vertical="center"/>
    </xf>
    <xf numFmtId="0" fontId="17" fillId="0" borderId="40"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106" xfId="0" applyFont="1" applyBorder="1" applyAlignment="1">
      <alignment horizontal="left" vertical="center"/>
    </xf>
    <xf numFmtId="38" fontId="16" fillId="0" borderId="0" xfId="1" applyFont="1" applyFill="1" applyBorder="1" applyAlignment="1">
      <alignment horizontal="center" vertical="center" shrinkToFit="1"/>
    </xf>
    <xf numFmtId="203" fontId="16" fillId="0" borderId="0" xfId="0" applyNumberFormat="1" applyFont="1" applyAlignment="1">
      <alignment horizontal="center" vertical="center" shrinkToFit="1"/>
    </xf>
    <xf numFmtId="0" fontId="19" fillId="0" borderId="106" xfId="0" applyFont="1" applyBorder="1" applyAlignment="1">
      <alignment horizontal="left" vertical="center"/>
    </xf>
    <xf numFmtId="38" fontId="19" fillId="0" borderId="0" xfId="1" applyFont="1" applyFill="1" applyAlignment="1">
      <alignment horizontal="center" vertical="center" shrinkToFit="1"/>
    </xf>
    <xf numFmtId="203" fontId="19" fillId="0" borderId="0" xfId="0" applyNumberFormat="1" applyFont="1" applyAlignment="1">
      <alignment horizontal="center" vertical="center" shrinkToFit="1"/>
    </xf>
    <xf numFmtId="38" fontId="16" fillId="0" borderId="0" xfId="1" applyFont="1" applyFill="1" applyAlignment="1">
      <alignment horizontal="center" vertical="center" shrinkToFit="1"/>
    </xf>
    <xf numFmtId="0" fontId="16" fillId="0" borderId="106" xfId="0" applyFont="1" applyBorder="1" applyAlignment="1">
      <alignment horizontal="left" vertical="center"/>
    </xf>
    <xf numFmtId="0" fontId="19" fillId="0" borderId="59" xfId="0" applyFont="1" applyBorder="1" applyAlignment="1">
      <alignment horizontal="left" vertical="center"/>
    </xf>
    <xf numFmtId="38" fontId="19" fillId="0" borderId="108" xfId="1" applyFont="1" applyFill="1" applyBorder="1" applyAlignment="1">
      <alignment horizontal="center" vertical="center" shrinkToFit="1"/>
    </xf>
    <xf numFmtId="203" fontId="19" fillId="0" borderId="108" xfId="0" applyNumberFormat="1" applyFont="1" applyBorder="1" applyAlignment="1">
      <alignment horizontal="center" vertical="center" shrinkToFit="1"/>
    </xf>
    <xf numFmtId="0" fontId="16" fillId="0" borderId="85" xfId="0" applyFont="1" applyBorder="1" applyAlignment="1">
      <alignment horizontal="center" vertical="center"/>
    </xf>
    <xf numFmtId="38" fontId="17" fillId="0" borderId="104" xfId="1" applyFont="1" applyFill="1" applyBorder="1" applyAlignment="1">
      <alignment vertical="center"/>
    </xf>
    <xf numFmtId="38" fontId="19" fillId="0" borderId="0" xfId="1" applyFont="1" applyFill="1" applyBorder="1" applyAlignment="1">
      <alignment vertical="center"/>
    </xf>
    <xf numFmtId="0" fontId="16" fillId="0" borderId="0" xfId="0" applyFont="1" applyAlignment="1">
      <alignment vertical="center" wrapText="1"/>
    </xf>
    <xf numFmtId="41" fontId="17" fillId="0" borderId="0" xfId="1" applyNumberFormat="1" applyFont="1" applyFill="1" applyBorder="1" applyAlignment="1">
      <alignment vertical="center"/>
    </xf>
    <xf numFmtId="0" fontId="17" fillId="0" borderId="50" xfId="0" applyFont="1" applyBorder="1">
      <alignment vertical="center"/>
    </xf>
    <xf numFmtId="38" fontId="17" fillId="0" borderId="50" xfId="1" applyFont="1" applyFill="1" applyBorder="1" applyAlignment="1">
      <alignment vertical="center"/>
    </xf>
    <xf numFmtId="41" fontId="17" fillId="0" borderId="50" xfId="1" applyNumberFormat="1" applyFont="1" applyFill="1" applyBorder="1" applyAlignment="1">
      <alignment vertical="center" wrapText="1"/>
    </xf>
    <xf numFmtId="38" fontId="17" fillId="0" borderId="0" xfId="0" applyNumberFormat="1" applyFont="1">
      <alignment vertical="center"/>
    </xf>
    <xf numFmtId="38" fontId="17" fillId="0" borderId="108" xfId="0" applyNumberFormat="1" applyFont="1" applyBorder="1">
      <alignment vertical="center"/>
    </xf>
    <xf numFmtId="0" fontId="17" fillId="0" borderId="0" xfId="13" applyNumberFormat="1" applyFont="1" applyAlignment="1">
      <alignment vertical="center"/>
    </xf>
    <xf numFmtId="0" fontId="17" fillId="0" borderId="108" xfId="13" applyNumberFormat="1" applyFont="1" applyBorder="1" applyAlignment="1">
      <alignment vertical="center"/>
    </xf>
    <xf numFmtId="0" fontId="17" fillId="0" borderId="55" xfId="13" applyNumberFormat="1" applyFont="1" applyBorder="1" applyAlignment="1">
      <alignment horizontal="center" vertical="center" wrapText="1"/>
    </xf>
    <xf numFmtId="0" fontId="17" fillId="0" borderId="41" xfId="13" applyNumberFormat="1" applyFont="1" applyBorder="1" applyAlignment="1">
      <alignment horizontal="center" vertical="center"/>
    </xf>
    <xf numFmtId="0" fontId="17" fillId="0" borderId="49" xfId="13" applyNumberFormat="1" applyFont="1" applyBorder="1" applyAlignment="1">
      <alignment horizontal="center" vertical="center"/>
    </xf>
    <xf numFmtId="0" fontId="17" fillId="0" borderId="104" xfId="13" applyNumberFormat="1" applyFont="1" applyBorder="1" applyAlignment="1">
      <alignment vertical="center"/>
    </xf>
    <xf numFmtId="0" fontId="17" fillId="0" borderId="55" xfId="13" applyNumberFormat="1" applyFont="1" applyBorder="1" applyAlignment="1">
      <alignment horizontal="center" vertical="center"/>
    </xf>
    <xf numFmtId="183" fontId="17" fillId="0" borderId="71" xfId="0" applyNumberFormat="1" applyFont="1" applyBorder="1">
      <alignment vertical="center"/>
    </xf>
    <xf numFmtId="181" fontId="17" fillId="0" borderId="104" xfId="13" applyFont="1" applyBorder="1" applyAlignment="1">
      <alignment vertical="center"/>
    </xf>
    <xf numFmtId="182" fontId="17" fillId="0" borderId="104" xfId="0" applyNumberFormat="1" applyFont="1" applyBorder="1">
      <alignment vertical="center"/>
    </xf>
    <xf numFmtId="196" fontId="17" fillId="0" borderId="0" xfId="13" applyNumberFormat="1" applyFont="1" applyAlignment="1">
      <alignment vertical="center" shrinkToFit="1"/>
    </xf>
    <xf numFmtId="204" fontId="17" fillId="0" borderId="0" xfId="13" applyNumberFormat="1" applyFont="1" applyAlignment="1">
      <alignment vertical="center"/>
    </xf>
    <xf numFmtId="0" fontId="17" fillId="0" borderId="0" xfId="13" applyNumberFormat="1" applyFont="1" applyAlignment="1">
      <alignment horizontal="center" vertical="center"/>
    </xf>
    <xf numFmtId="0" fontId="17" fillId="0" borderId="49" xfId="13" applyNumberFormat="1" applyFont="1" applyBorder="1" applyAlignment="1">
      <alignment horizontal="distributed" vertical="center"/>
    </xf>
    <xf numFmtId="183" fontId="17" fillId="0" borderId="41" xfId="0" applyNumberFormat="1" applyFont="1" applyBorder="1">
      <alignment vertical="center"/>
    </xf>
    <xf numFmtId="181" fontId="17" fillId="0" borderId="0" xfId="13" applyFont="1" applyAlignment="1">
      <alignment vertical="center"/>
    </xf>
    <xf numFmtId="182" fontId="17" fillId="0" borderId="0" xfId="0" applyNumberFormat="1" applyFont="1">
      <alignment vertical="center"/>
    </xf>
    <xf numFmtId="183" fontId="17" fillId="0" borderId="136" xfId="0" applyNumberFormat="1" applyFont="1" applyBorder="1">
      <alignment vertical="center"/>
    </xf>
    <xf numFmtId="182" fontId="16" fillId="0" borderId="0" xfId="14" applyNumberFormat="1" applyFont="1" applyAlignment="1">
      <alignment vertical="center"/>
    </xf>
    <xf numFmtId="41" fontId="17" fillId="0" borderId="0" xfId="9" applyNumberFormat="1" applyFont="1">
      <alignment vertical="center"/>
    </xf>
    <xf numFmtId="41" fontId="17" fillId="0" borderId="41" xfId="9" applyNumberFormat="1" applyFont="1" applyBorder="1">
      <alignment vertical="center"/>
    </xf>
    <xf numFmtId="183" fontId="17" fillId="0" borderId="137" xfId="0" applyNumberFormat="1" applyFont="1" applyBorder="1">
      <alignment vertical="center"/>
    </xf>
    <xf numFmtId="183" fontId="17" fillId="0" borderId="138" xfId="0" applyNumberFormat="1" applyFont="1" applyBorder="1">
      <alignment vertical="center"/>
    </xf>
    <xf numFmtId="196" fontId="17" fillId="0" borderId="0" xfId="13" applyNumberFormat="1" applyFont="1" applyAlignment="1">
      <alignment vertical="center"/>
    </xf>
    <xf numFmtId="205" fontId="17" fillId="0" borderId="0" xfId="13" applyNumberFormat="1" applyFont="1" applyAlignment="1">
      <alignment vertical="center"/>
    </xf>
    <xf numFmtId="0" fontId="47" fillId="0" borderId="49" xfId="0" applyFont="1" applyBorder="1" applyAlignment="1">
      <alignment horizontal="distributed" vertical="center"/>
    </xf>
    <xf numFmtId="0" fontId="18" fillId="0" borderId="0" xfId="13" applyNumberFormat="1" applyFont="1" applyAlignment="1">
      <alignment horizontal="center" vertical="center"/>
    </xf>
    <xf numFmtId="0" fontId="18" fillId="0" borderId="49" xfId="13" applyNumberFormat="1" applyFont="1" applyBorder="1" applyAlignment="1">
      <alignment horizontal="distributed" vertical="center"/>
    </xf>
    <xf numFmtId="183" fontId="18" fillId="0" borderId="0" xfId="0" applyNumberFormat="1" applyFont="1">
      <alignment vertical="center"/>
    </xf>
    <xf numFmtId="182" fontId="19" fillId="0" borderId="0" xfId="14" applyNumberFormat="1" applyFont="1" applyAlignment="1">
      <alignment vertical="center"/>
    </xf>
    <xf numFmtId="182" fontId="18" fillId="0" borderId="0" xfId="0" applyNumberFormat="1" applyFont="1">
      <alignment vertical="center"/>
    </xf>
    <xf numFmtId="196" fontId="18" fillId="0" borderId="0" xfId="13" applyNumberFormat="1" applyFont="1" applyAlignment="1">
      <alignment vertical="center"/>
    </xf>
    <xf numFmtId="204" fontId="18" fillId="0" borderId="0" xfId="13" applyNumberFormat="1" applyFont="1" applyAlignment="1">
      <alignment vertical="center"/>
    </xf>
    <xf numFmtId="0" fontId="17" fillId="0" borderId="122" xfId="13" applyNumberFormat="1" applyFont="1" applyBorder="1" applyAlignment="1">
      <alignment horizontal="distributed" vertical="center"/>
    </xf>
    <xf numFmtId="183" fontId="17" fillId="0" borderId="61" xfId="0" applyNumberFormat="1" applyFont="1" applyBorder="1">
      <alignment vertical="center"/>
    </xf>
    <xf numFmtId="181" fontId="17" fillId="0" borderId="108" xfId="13" applyFont="1" applyBorder="1" applyAlignment="1">
      <alignment vertical="center"/>
    </xf>
    <xf numFmtId="182" fontId="17" fillId="0" borderId="108" xfId="0" applyNumberFormat="1" applyFont="1" applyBorder="1">
      <alignment vertical="center"/>
    </xf>
    <xf numFmtId="196" fontId="17" fillId="0" borderId="108" xfId="13" applyNumberFormat="1" applyFont="1" applyBorder="1" applyAlignment="1">
      <alignment vertical="center"/>
    </xf>
    <xf numFmtId="176" fontId="17" fillId="0" borderId="108" xfId="13" applyNumberFormat="1" applyFont="1" applyBorder="1" applyAlignment="1">
      <alignment vertical="center"/>
    </xf>
    <xf numFmtId="0" fontId="17" fillId="0" borderId="0" xfId="13" applyNumberFormat="1" applyFont="1" applyAlignment="1">
      <alignment horizontal="right" vertical="center"/>
    </xf>
    <xf numFmtId="0" fontId="17" fillId="0" borderId="0" xfId="15" applyFont="1"/>
    <xf numFmtId="0" fontId="17" fillId="0" borderId="0" xfId="15" applyFont="1" applyAlignment="1">
      <alignment horizontal="center"/>
    </xf>
    <xf numFmtId="0" fontId="52" fillId="0" borderId="0" xfId="16" applyAlignment="1">
      <alignment vertical="center"/>
    </xf>
    <xf numFmtId="0" fontId="54" fillId="0" borderId="0" xfId="17"/>
    <xf numFmtId="0" fontId="17" fillId="0" borderId="108" xfId="15" applyFont="1" applyBorder="1" applyAlignment="1">
      <alignment horizontal="center"/>
    </xf>
    <xf numFmtId="0" fontId="17" fillId="0" borderId="0" xfId="15" applyFont="1" applyAlignment="1">
      <alignment horizontal="left"/>
    </xf>
    <xf numFmtId="0" fontId="55" fillId="0" borderId="0" xfId="15" applyFont="1" applyAlignment="1">
      <alignment horizontal="right" vertical="center"/>
    </xf>
    <xf numFmtId="0" fontId="17" fillId="0" borderId="105" xfId="15" applyFont="1" applyBorder="1" applyAlignment="1">
      <alignment horizontal="center" vertical="center"/>
    </xf>
    <xf numFmtId="0" fontId="17" fillId="0" borderId="117" xfId="15" applyFont="1" applyBorder="1" applyAlignment="1">
      <alignment horizontal="center" vertical="center"/>
    </xf>
    <xf numFmtId="0" fontId="55" fillId="0" borderId="146" xfId="15" applyFont="1" applyBorder="1" applyAlignment="1">
      <alignment horizontal="center" vertical="center"/>
    </xf>
    <xf numFmtId="0" fontId="42" fillId="0" borderId="117" xfId="15" applyFont="1" applyBorder="1" applyAlignment="1">
      <alignment horizontal="center" vertical="center"/>
    </xf>
    <xf numFmtId="0" fontId="17" fillId="0" borderId="68" xfId="15" applyFont="1" applyBorder="1" applyAlignment="1">
      <alignment horizontal="center" vertical="center"/>
    </xf>
    <xf numFmtId="183" fontId="17" fillId="0" borderId="106" xfId="15" applyNumberFormat="1" applyFont="1" applyBorder="1" applyAlignment="1" applyProtection="1">
      <alignment horizontal="center" vertical="center"/>
      <protection locked="0"/>
    </xf>
    <xf numFmtId="183" fontId="17" fillId="0" borderId="0" xfId="15" applyNumberFormat="1" applyFont="1" applyProtection="1">
      <protection locked="0"/>
    </xf>
    <xf numFmtId="41" fontId="17" fillId="0" borderId="0" xfId="15" applyNumberFormat="1" applyFont="1" applyProtection="1">
      <protection locked="0"/>
    </xf>
    <xf numFmtId="49" fontId="17" fillId="0" borderId="106" xfId="15" applyNumberFormat="1" applyFont="1" applyBorder="1" applyAlignment="1" applyProtection="1">
      <alignment horizontal="center" vertical="center"/>
      <protection locked="0"/>
    </xf>
    <xf numFmtId="49" fontId="19" fillId="0" borderId="106" xfId="15" applyNumberFormat="1" applyFont="1" applyBorder="1" applyAlignment="1" applyProtection="1">
      <alignment horizontal="center" vertical="center"/>
      <protection locked="0"/>
    </xf>
    <xf numFmtId="183" fontId="19" fillId="0" borderId="0" xfId="15" applyNumberFormat="1" applyFont="1" applyProtection="1">
      <protection locked="0"/>
    </xf>
    <xf numFmtId="183" fontId="17" fillId="0" borderId="106" xfId="15" applyNumberFormat="1" applyFont="1" applyBorder="1" applyProtection="1">
      <protection locked="0"/>
    </xf>
    <xf numFmtId="183" fontId="17" fillId="0" borderId="0" xfId="15" applyNumberFormat="1" applyFont="1"/>
    <xf numFmtId="183" fontId="19" fillId="0" borderId="0" xfId="15" applyNumberFormat="1" applyFont="1"/>
    <xf numFmtId="49" fontId="17" fillId="0" borderId="106" xfId="15" applyNumberFormat="1" applyFont="1" applyBorder="1" applyAlignment="1">
      <alignment horizontal="center"/>
    </xf>
    <xf numFmtId="182" fontId="23" fillId="0" borderId="41" xfId="18" applyNumberFormat="1" applyFont="1" applyBorder="1" applyAlignment="1">
      <alignment horizontal="right" vertical="center"/>
    </xf>
    <xf numFmtId="183" fontId="17" fillId="0" borderId="0" xfId="15" applyNumberFormat="1" applyFont="1" applyAlignment="1">
      <alignment horizontal="right" vertical="center"/>
    </xf>
    <xf numFmtId="183" fontId="17" fillId="0" borderId="0" xfId="15" applyNumberFormat="1" applyFont="1" applyAlignment="1" applyProtection="1">
      <alignment horizontal="right" vertical="center"/>
      <protection locked="0"/>
    </xf>
    <xf numFmtId="41" fontId="23" fillId="0" borderId="0" xfId="18" applyNumberFormat="1" applyFont="1" applyAlignment="1">
      <alignment horizontal="right" vertical="center"/>
    </xf>
    <xf numFmtId="41" fontId="17" fillId="0" borderId="0" xfId="15" applyNumberFormat="1" applyFont="1" applyAlignment="1" applyProtection="1">
      <alignment horizontal="right" vertical="center"/>
      <protection locked="0"/>
    </xf>
    <xf numFmtId="183" fontId="17" fillId="0" borderId="106" xfId="15" applyNumberFormat="1" applyFont="1" applyBorder="1" applyAlignment="1">
      <alignment horizontal="center"/>
    </xf>
    <xf numFmtId="183" fontId="17" fillId="0" borderId="106" xfId="15" applyNumberFormat="1" applyFont="1" applyBorder="1"/>
    <xf numFmtId="183" fontId="17" fillId="0" borderId="0" xfId="15" applyNumberFormat="1" applyFont="1" applyAlignment="1" applyProtection="1">
      <alignment vertical="center"/>
      <protection locked="0"/>
    </xf>
    <xf numFmtId="41" fontId="17" fillId="0" borderId="0" xfId="15" applyNumberFormat="1" applyFont="1" applyAlignment="1" applyProtection="1">
      <alignment vertical="center"/>
      <protection locked="0"/>
    </xf>
    <xf numFmtId="183" fontId="17" fillId="0" borderId="59" xfId="15" applyNumberFormat="1" applyFont="1" applyBorder="1" applyAlignment="1">
      <alignment horizontal="center"/>
    </xf>
    <xf numFmtId="182" fontId="23" fillId="0" borderId="61" xfId="18" applyNumberFormat="1" applyFont="1" applyBorder="1" applyAlignment="1">
      <alignment horizontal="right" vertical="center"/>
    </xf>
    <xf numFmtId="183" fontId="17" fillId="0" borderId="108" xfId="15" applyNumberFormat="1" applyFont="1" applyBorder="1" applyAlignment="1" applyProtection="1">
      <alignment vertical="center"/>
      <protection locked="0"/>
    </xf>
    <xf numFmtId="41" fontId="17" fillId="0" borderId="108" xfId="15" applyNumberFormat="1" applyFont="1" applyBorder="1" applyAlignment="1" applyProtection="1">
      <alignment vertical="center"/>
      <protection locked="0"/>
    </xf>
    <xf numFmtId="183" fontId="55" fillId="0" borderId="47" xfId="15" applyNumberFormat="1" applyFont="1" applyBorder="1" applyAlignment="1">
      <alignment horizontal="left" vertical="center"/>
    </xf>
    <xf numFmtId="183" fontId="42" fillId="0" borderId="47" xfId="15" applyNumberFormat="1" applyFont="1" applyBorder="1" applyAlignment="1">
      <alignment horizontal="left" vertical="center"/>
    </xf>
    <xf numFmtId="183" fontId="17" fillId="0" borderId="120" xfId="15" applyNumberFormat="1" applyFont="1" applyBorder="1"/>
    <xf numFmtId="0" fontId="17" fillId="0" borderId="0" xfId="17" applyFont="1"/>
    <xf numFmtId="0" fontId="17" fillId="0" borderId="0" xfId="19" applyNumberFormat="1" applyFont="1" applyAlignment="1">
      <alignment vertical="center"/>
    </xf>
    <xf numFmtId="0" fontId="55" fillId="0" borderId="0" xfId="19" applyNumberFormat="1" applyFont="1" applyAlignment="1">
      <alignment horizontal="right" vertical="center"/>
    </xf>
    <xf numFmtId="0" fontId="17" fillId="0" borderId="0" xfId="17" applyFont="1" applyAlignment="1">
      <alignment vertical="center"/>
    </xf>
    <xf numFmtId="0" fontId="17" fillId="0" borderId="52" xfId="19" applyNumberFormat="1" applyFont="1" applyBorder="1" applyAlignment="1">
      <alignment horizontal="center" vertical="center" wrapText="1"/>
    </xf>
    <xf numFmtId="0" fontId="17" fillId="0" borderId="54" xfId="19" applyNumberFormat="1" applyFont="1" applyBorder="1" applyAlignment="1">
      <alignment horizontal="center" vertical="center" shrinkToFit="1"/>
    </xf>
    <xf numFmtId="201" fontId="19" fillId="0" borderId="113" xfId="19" applyNumberFormat="1" applyFont="1" applyBorder="1" applyAlignment="1">
      <alignment horizontal="distributed" vertical="center"/>
    </xf>
    <xf numFmtId="38" fontId="19" fillId="0" borderId="0" xfId="20" applyFont="1" applyFill="1" applyAlignment="1">
      <alignment vertical="center"/>
    </xf>
    <xf numFmtId="206" fontId="19" fillId="0" borderId="0" xfId="17" applyNumberFormat="1" applyFont="1" applyAlignment="1">
      <alignment vertical="center"/>
    </xf>
    <xf numFmtId="38" fontId="19" fillId="0" borderId="0" xfId="20" applyFont="1" applyAlignment="1">
      <alignment vertical="center"/>
    </xf>
    <xf numFmtId="201" fontId="17" fillId="0" borderId="106" xfId="19" applyNumberFormat="1" applyFont="1" applyBorder="1" applyAlignment="1">
      <alignment horizontal="distributed" vertical="center"/>
    </xf>
    <xf numFmtId="38" fontId="17" fillId="0" borderId="0" xfId="20" applyFont="1" applyFill="1" applyAlignment="1">
      <alignment vertical="center"/>
    </xf>
    <xf numFmtId="38" fontId="17" fillId="0" borderId="0" xfId="20" applyFont="1" applyAlignment="1">
      <alignment horizontal="right" vertical="center"/>
    </xf>
    <xf numFmtId="201" fontId="17" fillId="0" borderId="59" xfId="19" applyNumberFormat="1" applyFont="1" applyBorder="1" applyAlignment="1">
      <alignment horizontal="distributed" vertical="center"/>
    </xf>
    <xf numFmtId="38" fontId="17" fillId="0" borderId="61" xfId="20" applyFont="1" applyFill="1" applyBorder="1" applyAlignment="1">
      <alignment vertical="center"/>
    </xf>
    <xf numFmtId="38" fontId="17" fillId="0" borderId="108" xfId="20" applyFont="1" applyBorder="1" applyAlignment="1">
      <alignment horizontal="right" vertical="center"/>
    </xf>
    <xf numFmtId="0" fontId="55" fillId="0" borderId="0" xfId="17" applyFont="1" applyAlignment="1">
      <alignment vertical="center"/>
    </xf>
    <xf numFmtId="0" fontId="16" fillId="0" borderId="0" xfId="19" applyNumberFormat="1" applyFont="1" applyAlignment="1">
      <alignment vertical="center"/>
    </xf>
    <xf numFmtId="181" fontId="55" fillId="0" borderId="47" xfId="21" applyFont="1" applyBorder="1" applyAlignment="1">
      <alignment vertical="center"/>
    </xf>
    <xf numFmtId="0" fontId="17" fillId="0" borderId="47" xfId="19" applyNumberFormat="1" applyFont="1" applyBorder="1" applyAlignment="1">
      <alignment horizontal="left" vertical="center"/>
    </xf>
    <xf numFmtId="181" fontId="55" fillId="0" borderId="47" xfId="21" applyFont="1" applyBorder="1" applyAlignment="1">
      <alignment horizontal="right" vertical="center"/>
    </xf>
    <xf numFmtId="38" fontId="16" fillId="0" borderId="0" xfId="19" applyNumberFormat="1" applyFont="1" applyAlignment="1">
      <alignment vertical="center"/>
    </xf>
    <xf numFmtId="181" fontId="17" fillId="0" borderId="0" xfId="21" applyFont="1" applyAlignment="1">
      <alignment horizontal="left" vertical="center"/>
    </xf>
    <xf numFmtId="181" fontId="16" fillId="0" borderId="0" xfId="21" applyFont="1" applyAlignment="1">
      <alignment horizontal="left" vertical="center" shrinkToFit="1"/>
    </xf>
    <xf numFmtId="181" fontId="16" fillId="0" borderId="0" xfId="21" applyFont="1" applyAlignment="1">
      <alignment horizontal="left" vertical="center"/>
    </xf>
    <xf numFmtId="181" fontId="16" fillId="0" borderId="0" xfId="21" applyFont="1" applyAlignment="1">
      <alignment vertical="center"/>
    </xf>
    <xf numFmtId="181" fontId="16" fillId="0" borderId="115" xfId="21" applyFont="1" applyBorder="1" applyAlignment="1">
      <alignment vertical="center"/>
    </xf>
    <xf numFmtId="181" fontId="16" fillId="0" borderId="115" xfId="21" applyFont="1" applyBorder="1" applyAlignment="1">
      <alignment vertical="center" shrinkToFit="1"/>
    </xf>
    <xf numFmtId="49" fontId="16" fillId="0" borderId="91" xfId="21" applyNumberFormat="1" applyFont="1" applyBorder="1" applyAlignment="1" applyProtection="1">
      <alignment horizontal="center" vertical="center" shrinkToFit="1"/>
      <protection locked="0"/>
    </xf>
    <xf numFmtId="181" fontId="16" fillId="0" borderId="0" xfId="21" applyFont="1" applyAlignment="1">
      <alignment vertical="center" shrinkToFit="1"/>
    </xf>
    <xf numFmtId="41" fontId="16" fillId="0" borderId="0" xfId="21" applyNumberFormat="1" applyFont="1" applyAlignment="1">
      <alignment vertical="center" shrinkToFit="1"/>
    </xf>
    <xf numFmtId="41" fontId="16" fillId="0" borderId="0" xfId="21" applyNumberFormat="1" applyFont="1" applyAlignment="1">
      <alignment horizontal="right" vertical="center" shrinkToFit="1"/>
    </xf>
    <xf numFmtId="49" fontId="16" fillId="0" borderId="91" xfId="21" applyNumberFormat="1" applyFont="1" applyBorder="1" applyAlignment="1" applyProtection="1">
      <alignment horizontal="center" vertical="center"/>
      <protection locked="0"/>
    </xf>
    <xf numFmtId="49" fontId="19" fillId="0" borderId="91" xfId="21" applyNumberFormat="1" applyFont="1" applyBorder="1" applyAlignment="1" applyProtection="1">
      <alignment horizontal="center" vertical="center" shrinkToFit="1"/>
      <protection locked="0"/>
    </xf>
    <xf numFmtId="181" fontId="19" fillId="0" borderId="0" xfId="21" applyFont="1" applyAlignment="1">
      <alignment vertical="center" shrinkToFit="1"/>
    </xf>
    <xf numFmtId="181" fontId="16" fillId="0" borderId="91" xfId="21" applyFont="1" applyBorder="1" applyAlignment="1">
      <alignment horizontal="center" vertical="center"/>
    </xf>
    <xf numFmtId="181" fontId="16" fillId="0" borderId="91" xfId="21" applyFont="1" applyBorder="1" applyAlignment="1" applyProtection="1">
      <alignment horizontal="center" vertical="center"/>
      <protection locked="0"/>
    </xf>
    <xf numFmtId="0" fontId="16" fillId="0" borderId="91" xfId="21" applyNumberFormat="1" applyFont="1" applyBorder="1" applyAlignment="1">
      <alignment horizontal="center" vertical="center"/>
    </xf>
    <xf numFmtId="181" fontId="16" fillId="0" borderId="149" xfId="21" applyFont="1" applyBorder="1" applyAlignment="1">
      <alignment horizontal="center" vertical="center"/>
    </xf>
    <xf numFmtId="181" fontId="16" fillId="0" borderId="150" xfId="21" applyFont="1" applyBorder="1" applyAlignment="1">
      <alignment vertical="center" shrinkToFit="1"/>
    </xf>
    <xf numFmtId="181" fontId="16" fillId="0" borderId="25" xfId="21" applyFont="1" applyBorder="1" applyAlignment="1">
      <alignment vertical="center" shrinkToFit="1"/>
    </xf>
    <xf numFmtId="41" fontId="16" fillId="0" borderId="115" xfId="21" applyNumberFormat="1" applyFont="1" applyBorder="1" applyAlignment="1">
      <alignment vertical="center" shrinkToFit="1"/>
    </xf>
    <xf numFmtId="181" fontId="16" fillId="0" borderId="120" xfId="21" applyFont="1" applyBorder="1" applyAlignment="1">
      <alignment vertical="center"/>
    </xf>
    <xf numFmtId="0" fontId="17" fillId="0" borderId="0" xfId="22" applyNumberFormat="1" applyFont="1" applyAlignment="1">
      <alignment vertical="center"/>
    </xf>
    <xf numFmtId="0" fontId="16" fillId="0" borderId="0" xfId="22" applyNumberFormat="1" applyFont="1" applyAlignment="1">
      <alignment vertical="center"/>
    </xf>
    <xf numFmtId="0" fontId="16" fillId="0" borderId="108" xfId="22" applyNumberFormat="1" applyFont="1" applyBorder="1" applyAlignment="1">
      <alignment vertical="center"/>
    </xf>
    <xf numFmtId="0" fontId="19" fillId="0" borderId="113" xfId="22" applyNumberFormat="1" applyFont="1" applyBorder="1" applyAlignment="1">
      <alignment horizontal="distributed" vertical="center"/>
    </xf>
    <xf numFmtId="41" fontId="19" fillId="0" borderId="41" xfId="20" applyNumberFormat="1" applyFont="1" applyFill="1" applyBorder="1" applyAlignment="1">
      <alignment vertical="center" shrinkToFit="1"/>
    </xf>
    <xf numFmtId="41" fontId="19" fillId="0" borderId="151" xfId="20" applyNumberFormat="1" applyFont="1" applyFill="1" applyBorder="1" applyAlignment="1">
      <alignment vertical="center" shrinkToFit="1"/>
    </xf>
    <xf numFmtId="0" fontId="16" fillId="0" borderId="106" xfId="22" applyNumberFormat="1" applyFont="1" applyBorder="1" applyAlignment="1">
      <alignment horizontal="distributed" vertical="center"/>
    </xf>
    <xf numFmtId="41" fontId="16" fillId="0" borderId="41" xfId="20" applyNumberFormat="1" applyFont="1" applyFill="1" applyBorder="1" applyAlignment="1">
      <alignment vertical="center" shrinkToFit="1"/>
    </xf>
    <xf numFmtId="41" fontId="16" fillId="0" borderId="0" xfId="20" applyNumberFormat="1" applyFont="1" applyFill="1" applyAlignment="1">
      <alignment vertical="center" shrinkToFit="1"/>
    </xf>
    <xf numFmtId="41" fontId="16" fillId="0" borderId="0" xfId="20" applyNumberFormat="1" applyFont="1" applyFill="1" applyBorder="1" applyAlignment="1">
      <alignment vertical="center" shrinkToFit="1"/>
    </xf>
    <xf numFmtId="41" fontId="16" fillId="0" borderId="41" xfId="17" applyNumberFormat="1" applyFont="1" applyBorder="1" applyAlignment="1">
      <alignment vertical="center" shrinkToFit="1"/>
    </xf>
    <xf numFmtId="41" fontId="16" fillId="0" borderId="0" xfId="17" applyNumberFormat="1" applyFont="1" applyAlignment="1">
      <alignment vertical="center" shrinkToFit="1"/>
    </xf>
    <xf numFmtId="0" fontId="19" fillId="0" borderId="106" xfId="22" applyNumberFormat="1" applyFont="1" applyBorder="1" applyAlignment="1">
      <alignment horizontal="distributed" vertical="center"/>
    </xf>
    <xf numFmtId="41" fontId="19" fillId="0" borderId="0" xfId="20" applyNumberFormat="1" applyFont="1" applyFill="1" applyAlignment="1">
      <alignment vertical="center" shrinkToFit="1"/>
    </xf>
    <xf numFmtId="0" fontId="16" fillId="0" borderId="59" xfId="22" applyNumberFormat="1" applyFont="1" applyBorder="1" applyAlignment="1">
      <alignment horizontal="distributed" vertical="center"/>
    </xf>
    <xf numFmtId="41" fontId="16" fillId="0" borderId="61" xfId="20" applyNumberFormat="1" applyFont="1" applyFill="1" applyBorder="1" applyAlignment="1">
      <alignment vertical="center" shrinkToFit="1"/>
    </xf>
    <xf numFmtId="41" fontId="16" fillId="0" borderId="108" xfId="20" applyNumberFormat="1" applyFont="1" applyFill="1" applyBorder="1" applyAlignment="1">
      <alignment vertical="center" shrinkToFit="1"/>
    </xf>
    <xf numFmtId="41" fontId="16" fillId="0" borderId="108" xfId="17" applyNumberFormat="1" applyFont="1" applyBorder="1" applyAlignment="1">
      <alignment vertical="center" shrinkToFit="1"/>
    </xf>
    <xf numFmtId="41" fontId="16" fillId="0" borderId="0" xfId="22" applyNumberFormat="1" applyFont="1" applyAlignment="1">
      <alignment vertical="center"/>
    </xf>
    <xf numFmtId="0" fontId="17" fillId="0" borderId="0" xfId="23" applyNumberFormat="1" applyFont="1" applyAlignment="1">
      <alignment vertical="center"/>
    </xf>
    <xf numFmtId="0" fontId="16" fillId="0" borderId="0" xfId="23" applyNumberFormat="1" applyFont="1" applyAlignment="1">
      <alignment vertical="center"/>
    </xf>
    <xf numFmtId="0" fontId="16" fillId="0" borderId="0" xfId="23" applyNumberFormat="1" applyFont="1" applyAlignment="1">
      <alignment horizontal="right" vertical="center"/>
    </xf>
    <xf numFmtId="0" fontId="16" fillId="0" borderId="40" xfId="23" applyNumberFormat="1" applyFont="1" applyBorder="1" applyAlignment="1">
      <alignment horizontal="center" vertical="center"/>
    </xf>
    <xf numFmtId="0" fontId="16" fillId="0" borderId="121" xfId="23" applyNumberFormat="1" applyFont="1" applyBorder="1" applyAlignment="1">
      <alignment horizontal="center" vertical="center"/>
    </xf>
    <xf numFmtId="0" fontId="16" fillId="0" borderId="121" xfId="23" applyNumberFormat="1" applyFont="1" applyBorder="1" applyAlignment="1">
      <alignment horizontal="center" vertical="center" wrapText="1"/>
    </xf>
    <xf numFmtId="0" fontId="16" fillId="0" borderId="37" xfId="23" applyNumberFormat="1" applyFont="1" applyBorder="1" applyAlignment="1">
      <alignment horizontal="center" vertical="center" wrapText="1"/>
    </xf>
    <xf numFmtId="0" fontId="17" fillId="0" borderId="106" xfId="23" applyNumberFormat="1" applyFont="1" applyBorder="1" applyAlignment="1">
      <alignment horizontal="center" vertical="center"/>
    </xf>
    <xf numFmtId="182" fontId="16" fillId="0" borderId="0" xfId="23" applyFont="1" applyAlignment="1">
      <alignment vertical="center"/>
    </xf>
    <xf numFmtId="41" fontId="16" fillId="0" borderId="0" xfId="23" applyNumberFormat="1" applyFont="1" applyAlignment="1">
      <alignment horizontal="right" vertical="center"/>
    </xf>
    <xf numFmtId="41" fontId="16" fillId="0" borderId="0" xfId="23" applyNumberFormat="1" applyFont="1" applyAlignment="1">
      <alignment vertical="center"/>
    </xf>
    <xf numFmtId="49" fontId="17" fillId="0" borderId="106" xfId="23" applyNumberFormat="1" applyFont="1" applyBorder="1" applyAlignment="1">
      <alignment horizontal="center" vertical="center"/>
    </xf>
    <xf numFmtId="49" fontId="19" fillId="0" borderId="106" xfId="23" applyNumberFormat="1" applyFont="1" applyBorder="1" applyAlignment="1">
      <alignment horizontal="center" vertical="center"/>
    </xf>
    <xf numFmtId="41" fontId="24" fillId="0" borderId="0" xfId="18" quotePrefix="1" applyNumberFormat="1" applyFont="1" applyAlignment="1">
      <alignment vertical="center"/>
    </xf>
    <xf numFmtId="0" fontId="16" fillId="0" borderId="106" xfId="23" applyNumberFormat="1" applyFont="1" applyBorder="1" applyAlignment="1">
      <alignment horizontal="center" vertical="center"/>
    </xf>
    <xf numFmtId="182" fontId="16" fillId="0" borderId="41" xfId="23" applyFont="1" applyBorder="1" applyAlignment="1">
      <alignment vertical="center"/>
    </xf>
    <xf numFmtId="180" fontId="16" fillId="0" borderId="0" xfId="23" applyNumberFormat="1" applyFont="1" applyAlignment="1">
      <alignment vertical="center"/>
    </xf>
    <xf numFmtId="41" fontId="23" fillId="0" borderId="0" xfId="18" quotePrefix="1" applyNumberFormat="1" applyFont="1" applyAlignment="1">
      <alignment vertical="center"/>
    </xf>
    <xf numFmtId="0" fontId="16" fillId="0" borderId="0" xfId="23" applyNumberFormat="1" applyFont="1" applyAlignment="1">
      <alignment horizontal="center" vertical="center"/>
    </xf>
    <xf numFmtId="41" fontId="23" fillId="0" borderId="41" xfId="18" quotePrefix="1" applyNumberFormat="1" applyFont="1" applyBorder="1" applyAlignment="1">
      <alignment vertical="center"/>
    </xf>
    <xf numFmtId="182" fontId="16" fillId="0" borderId="0" xfId="23" applyFont="1" applyAlignment="1">
      <alignment horizontal="right" vertical="center"/>
    </xf>
    <xf numFmtId="41" fontId="24" fillId="0" borderId="0" xfId="18" quotePrefix="1" applyNumberFormat="1" applyFont="1" applyAlignment="1">
      <alignment horizontal="right" vertical="center"/>
    </xf>
    <xf numFmtId="41" fontId="23" fillId="0" borderId="0" xfId="18" quotePrefix="1" applyNumberFormat="1" applyFont="1" applyAlignment="1">
      <alignment horizontal="right" vertical="center"/>
    </xf>
    <xf numFmtId="0" fontId="16" fillId="0" borderId="59" xfId="23" applyNumberFormat="1" applyFont="1" applyBorder="1" applyAlignment="1">
      <alignment horizontal="center" vertical="center"/>
    </xf>
    <xf numFmtId="41" fontId="23" fillId="0" borderId="61" xfId="18" quotePrefix="1" applyNumberFormat="1" applyFont="1" applyBorder="1" applyAlignment="1">
      <alignment vertical="center"/>
    </xf>
    <xf numFmtId="41" fontId="23" fillId="0" borderId="108" xfId="18" quotePrefix="1" applyNumberFormat="1" applyFont="1" applyBorder="1" applyAlignment="1">
      <alignment vertical="center"/>
    </xf>
    <xf numFmtId="181" fontId="17" fillId="0" borderId="0" xfId="24" applyFont="1" applyAlignment="1" applyProtection="1">
      <alignment vertical="center"/>
      <protection locked="0"/>
    </xf>
    <xf numFmtId="181" fontId="16" fillId="0" borderId="0" xfId="24" applyFont="1" applyAlignment="1" applyProtection="1">
      <alignment vertical="center"/>
      <protection locked="0"/>
    </xf>
    <xf numFmtId="181" fontId="16" fillId="0" borderId="0" xfId="24" applyFont="1" applyAlignment="1">
      <alignment vertical="center"/>
    </xf>
    <xf numFmtId="181" fontId="16" fillId="0" borderId="115" xfId="24" applyFont="1" applyBorder="1" applyAlignment="1">
      <alignment vertical="center"/>
    </xf>
    <xf numFmtId="181" fontId="16" fillId="0" borderId="140" xfId="24" applyFont="1" applyBorder="1" applyAlignment="1">
      <alignment horizontal="center" vertical="center"/>
    </xf>
    <xf numFmtId="181" fontId="16" fillId="0" borderId="153" xfId="24" applyFont="1" applyBorder="1" applyAlignment="1">
      <alignment horizontal="center" vertical="center"/>
    </xf>
    <xf numFmtId="181" fontId="19" fillId="0" borderId="151" xfId="24" applyFont="1" applyBorder="1" applyAlignment="1">
      <alignment horizontal="left" vertical="center" indent="1"/>
    </xf>
    <xf numFmtId="41" fontId="19" fillId="0" borderId="103" xfId="20" applyNumberFormat="1" applyFont="1" applyBorder="1" applyAlignment="1">
      <alignment vertical="center" shrinkToFit="1"/>
    </xf>
    <xf numFmtId="41" fontId="19" fillId="0" borderId="151" xfId="20" applyNumberFormat="1" applyFont="1" applyBorder="1" applyAlignment="1">
      <alignment vertical="center" shrinkToFit="1"/>
    </xf>
    <xf numFmtId="41" fontId="19" fillId="0" borderId="151" xfId="20" applyNumberFormat="1" applyFont="1" applyBorder="1" applyAlignment="1" applyProtection="1">
      <alignment vertical="center" shrinkToFit="1"/>
    </xf>
    <xf numFmtId="181" fontId="19" fillId="0" borderId="0" xfId="24" applyFont="1" applyAlignment="1">
      <alignment horizontal="left" vertical="center" indent="2"/>
    </xf>
    <xf numFmtId="41" fontId="19" fillId="0" borderId="105" xfId="20" applyNumberFormat="1" applyFont="1" applyFill="1" applyBorder="1" applyAlignment="1">
      <alignment vertical="center" shrinkToFit="1"/>
    </xf>
    <xf numFmtId="41" fontId="19" fillId="0" borderId="0" xfId="20" applyNumberFormat="1" applyFont="1" applyFill="1" applyBorder="1" applyAlignment="1">
      <alignment vertical="center" shrinkToFit="1"/>
    </xf>
    <xf numFmtId="41" fontId="19" fillId="0" borderId="0" xfId="20" applyNumberFormat="1" applyFont="1" applyFill="1" applyBorder="1" applyAlignment="1" applyProtection="1">
      <alignment vertical="center" shrinkToFit="1"/>
    </xf>
    <xf numFmtId="181" fontId="16" fillId="0" borderId="0" xfId="24" applyFont="1" applyAlignment="1">
      <alignment horizontal="left" vertical="center" indent="3"/>
    </xf>
    <xf numFmtId="41" fontId="16" fillId="0" borderId="105" xfId="20" applyNumberFormat="1" applyFont="1" applyFill="1" applyBorder="1" applyAlignment="1">
      <alignment vertical="center" shrinkToFit="1"/>
    </xf>
    <xf numFmtId="41" fontId="16" fillId="0" borderId="0" xfId="20" applyNumberFormat="1" applyFont="1" applyFill="1" applyBorder="1" applyAlignment="1" applyProtection="1">
      <alignment vertical="center" shrinkToFit="1"/>
    </xf>
    <xf numFmtId="41" fontId="16" fillId="0" borderId="0" xfId="20" applyNumberFormat="1" applyFont="1" applyFill="1" applyBorder="1" applyAlignment="1" applyProtection="1">
      <alignment vertical="center" shrinkToFit="1"/>
      <protection locked="0"/>
    </xf>
    <xf numFmtId="41" fontId="16" fillId="0" borderId="115" xfId="20" applyNumberFormat="1" applyFont="1" applyFill="1" applyBorder="1" applyAlignment="1">
      <alignment vertical="center" shrinkToFit="1"/>
    </xf>
    <xf numFmtId="181" fontId="16" fillId="0" borderId="120" xfId="24" applyFont="1" applyBorder="1" applyAlignment="1">
      <alignment vertical="center"/>
    </xf>
    <xf numFmtId="0" fontId="16" fillId="0" borderId="120" xfId="24" applyNumberFormat="1" applyFont="1" applyBorder="1" applyAlignment="1">
      <alignment vertical="center" shrinkToFit="1"/>
    </xf>
    <xf numFmtId="0" fontId="16" fillId="0" borderId="120" xfId="24" applyNumberFormat="1" applyFont="1" applyBorder="1" applyAlignment="1">
      <alignment horizontal="right" vertical="center"/>
    </xf>
    <xf numFmtId="181" fontId="16" fillId="0" borderId="115" xfId="24" applyFont="1" applyBorder="1" applyAlignment="1">
      <alignment horizontal="right" vertical="center"/>
    </xf>
    <xf numFmtId="181" fontId="17" fillId="0" borderId="154" xfId="24" applyFont="1" applyBorder="1" applyAlignment="1">
      <alignment horizontal="center" vertical="center"/>
    </xf>
    <xf numFmtId="181" fontId="17" fillId="0" borderId="100" xfId="24" applyFont="1" applyBorder="1" applyAlignment="1">
      <alignment horizontal="center" vertical="center" wrapText="1"/>
    </xf>
    <xf numFmtId="181" fontId="17" fillId="0" borderId="99" xfId="24" applyFont="1" applyBorder="1" applyAlignment="1">
      <alignment horizontal="center" vertical="center" wrapText="1"/>
    </xf>
    <xf numFmtId="181" fontId="17" fillId="0" borderId="99" xfId="24" applyFont="1" applyBorder="1" applyAlignment="1">
      <alignment horizontal="center" vertical="center" wrapText="1" shrinkToFit="1"/>
    </xf>
    <xf numFmtId="0" fontId="17" fillId="0" borderId="106" xfId="24" applyNumberFormat="1" applyFont="1" applyBorder="1" applyAlignment="1">
      <alignment horizontal="center" vertical="center"/>
    </xf>
    <xf numFmtId="41" fontId="16" fillId="0" borderId="0" xfId="17" applyNumberFormat="1" applyFont="1" applyAlignment="1">
      <alignment vertical="center"/>
    </xf>
    <xf numFmtId="199" fontId="16" fillId="0" borderId="0" xfId="25" applyNumberFormat="1" applyFont="1" applyFill="1" applyBorder="1" applyAlignment="1">
      <alignment vertical="center"/>
    </xf>
    <xf numFmtId="49" fontId="17" fillId="0" borderId="106" xfId="24" applyNumberFormat="1" applyFont="1" applyBorder="1" applyAlignment="1">
      <alignment horizontal="center" vertical="center"/>
    </xf>
    <xf numFmtId="41" fontId="17" fillId="0" borderId="0" xfId="17" applyNumberFormat="1" applyFont="1" applyAlignment="1">
      <alignment vertical="center"/>
    </xf>
    <xf numFmtId="49" fontId="19" fillId="0" borderId="106" xfId="24" applyNumberFormat="1" applyFont="1" applyBorder="1" applyAlignment="1">
      <alignment horizontal="center" vertical="center"/>
    </xf>
    <xf numFmtId="41" fontId="19" fillId="0" borderId="0" xfId="25" applyNumberFormat="1" applyFont="1" applyFill="1" applyBorder="1" applyAlignment="1">
      <alignment vertical="center"/>
    </xf>
    <xf numFmtId="199" fontId="19" fillId="0" borderId="0" xfId="25" applyNumberFormat="1" applyFont="1" applyFill="1" applyBorder="1" applyAlignment="1">
      <alignment vertical="center"/>
    </xf>
    <xf numFmtId="41" fontId="16" fillId="0" borderId="0" xfId="25" applyNumberFormat="1" applyFont="1" applyFill="1" applyAlignment="1">
      <alignment vertical="center"/>
    </xf>
    <xf numFmtId="199" fontId="16" fillId="0" borderId="0" xfId="25" applyNumberFormat="1" applyFont="1" applyFill="1" applyAlignment="1">
      <alignment vertical="center"/>
    </xf>
    <xf numFmtId="49" fontId="17" fillId="0" borderId="59" xfId="24" applyNumberFormat="1" applyFont="1" applyBorder="1" applyAlignment="1">
      <alignment horizontal="center" vertical="center"/>
    </xf>
    <xf numFmtId="41" fontId="16" fillId="0" borderId="115" xfId="25" applyNumberFormat="1" applyFont="1" applyFill="1" applyBorder="1" applyAlignment="1">
      <alignment vertical="center"/>
    </xf>
    <xf numFmtId="199" fontId="16" fillId="0" borderId="115" xfId="25" applyNumberFormat="1" applyFont="1" applyFill="1" applyBorder="1" applyAlignment="1">
      <alignment vertical="center"/>
    </xf>
    <xf numFmtId="49" fontId="16" fillId="0" borderId="120" xfId="24" applyNumberFormat="1" applyFont="1" applyBorder="1" applyAlignment="1">
      <alignment vertical="center"/>
    </xf>
    <xf numFmtId="0" fontId="16" fillId="0" borderId="120" xfId="17" applyFont="1" applyBorder="1" applyAlignment="1">
      <alignment vertical="center"/>
    </xf>
    <xf numFmtId="0" fontId="16" fillId="0" borderId="120" xfId="17" applyFont="1" applyBorder="1" applyAlignment="1">
      <alignment horizontal="right" vertical="center"/>
    </xf>
    <xf numFmtId="0" fontId="16" fillId="0" borderId="0" xfId="17" applyFont="1" applyAlignment="1">
      <alignment vertical="center"/>
    </xf>
    <xf numFmtId="0" fontId="16" fillId="0" borderId="108" xfId="17" applyFont="1" applyBorder="1" applyAlignment="1">
      <alignment vertical="center"/>
    </xf>
    <xf numFmtId="0" fontId="16" fillId="0" borderId="108" xfId="17" applyFont="1" applyBorder="1" applyAlignment="1">
      <alignment horizontal="right" vertical="center"/>
    </xf>
    <xf numFmtId="0" fontId="17" fillId="0" borderId="41" xfId="17" applyFont="1" applyBorder="1" applyAlignment="1">
      <alignment horizontal="center" vertical="center"/>
    </xf>
    <xf numFmtId="0" fontId="17" fillId="0" borderId="54" xfId="17" applyFont="1" applyBorder="1" applyAlignment="1">
      <alignment horizontal="center" vertical="center"/>
    </xf>
    <xf numFmtId="0" fontId="17" fillId="0" borderId="52" xfId="17" applyFont="1" applyBorder="1" applyAlignment="1">
      <alignment horizontal="center" vertical="center"/>
    </xf>
    <xf numFmtId="0" fontId="17" fillId="0" borderId="56" xfId="17" applyFont="1" applyBorder="1" applyAlignment="1">
      <alignment horizontal="center" vertical="center"/>
    </xf>
    <xf numFmtId="41" fontId="16" fillId="0" borderId="41" xfId="25" applyNumberFormat="1" applyFont="1" applyFill="1" applyBorder="1" applyAlignment="1">
      <alignment vertical="center"/>
    </xf>
    <xf numFmtId="41" fontId="16" fillId="0" borderId="41" xfId="17" applyNumberFormat="1" applyFont="1" applyBorder="1" applyAlignment="1">
      <alignment vertical="center"/>
    </xf>
    <xf numFmtId="41" fontId="17" fillId="0" borderId="105" xfId="17" applyNumberFormat="1" applyFont="1" applyBorder="1" applyAlignment="1">
      <alignment vertical="center"/>
    </xf>
    <xf numFmtId="41" fontId="19" fillId="0" borderId="0" xfId="20" applyNumberFormat="1" applyFont="1" applyFill="1" applyAlignment="1">
      <alignment vertical="center"/>
    </xf>
    <xf numFmtId="41" fontId="16" fillId="0" borderId="41" xfId="20" applyNumberFormat="1" applyFont="1" applyFill="1" applyBorder="1" applyAlignment="1">
      <alignment vertical="center"/>
    </xf>
    <xf numFmtId="41" fontId="16" fillId="0" borderId="0" xfId="20" applyNumberFormat="1" applyFont="1" applyFill="1" applyAlignment="1">
      <alignment vertical="center"/>
    </xf>
    <xf numFmtId="41" fontId="16" fillId="0" borderId="0" xfId="20" applyNumberFormat="1" applyFont="1" applyFill="1" applyBorder="1" applyAlignment="1">
      <alignment vertical="center"/>
    </xf>
    <xf numFmtId="41" fontId="16" fillId="0" borderId="61" xfId="20" applyNumberFormat="1" applyFont="1" applyFill="1" applyBorder="1" applyAlignment="1">
      <alignment vertical="center"/>
    </xf>
    <xf numFmtId="41" fontId="16" fillId="0" borderId="108" xfId="20" applyNumberFormat="1" applyFont="1" applyFill="1" applyBorder="1" applyAlignment="1">
      <alignment vertical="center"/>
    </xf>
    <xf numFmtId="0" fontId="16" fillId="0" borderId="47" xfId="17" applyFont="1" applyBorder="1" applyAlignment="1">
      <alignment vertical="center"/>
    </xf>
    <xf numFmtId="0" fontId="17" fillId="0" borderId="47" xfId="17" applyFont="1" applyBorder="1" applyAlignment="1">
      <alignment horizontal="right" vertical="center"/>
    </xf>
    <xf numFmtId="0" fontId="16" fillId="0" borderId="108" xfId="17" applyFont="1" applyBorder="1" applyAlignment="1">
      <alignment horizontal="center" vertical="center"/>
    </xf>
    <xf numFmtId="0" fontId="16" fillId="0" borderId="0" xfId="17" applyFont="1" applyAlignment="1">
      <alignment horizontal="center" vertical="center"/>
    </xf>
    <xf numFmtId="0" fontId="17" fillId="0" borderId="37" xfId="17" applyFont="1" applyBorder="1" applyAlignment="1">
      <alignment horizontal="center" vertical="center"/>
    </xf>
    <xf numFmtId="0" fontId="16" fillId="0" borderId="71" xfId="17" applyFont="1" applyBorder="1" applyAlignment="1">
      <alignment horizontal="left" vertical="center" indent="1" shrinkToFit="1"/>
    </xf>
    <xf numFmtId="3" fontId="17" fillId="0" borderId="71" xfId="20" applyNumberFormat="1" applyFont="1" applyFill="1" applyBorder="1" applyAlignment="1">
      <alignment vertical="center" shrinkToFit="1"/>
    </xf>
    <xf numFmtId="3" fontId="17" fillId="0" borderId="88" xfId="20" applyNumberFormat="1" applyFont="1" applyFill="1" applyBorder="1" applyAlignment="1">
      <alignment vertical="center" shrinkToFit="1"/>
    </xf>
    <xf numFmtId="0" fontId="16" fillId="0" borderId="56" xfId="17" applyFont="1" applyBorder="1" applyAlignment="1">
      <alignment horizontal="left" vertical="center" indent="1" shrinkToFit="1"/>
    </xf>
    <xf numFmtId="3" fontId="17" fillId="0" borderId="56" xfId="20" applyNumberFormat="1" applyFont="1" applyFill="1" applyBorder="1" applyAlignment="1">
      <alignment vertical="center" shrinkToFit="1"/>
    </xf>
    <xf numFmtId="3" fontId="17" fillId="0" borderId="50" xfId="20" applyNumberFormat="1" applyFont="1" applyFill="1" applyBorder="1" applyAlignment="1">
      <alignment vertical="center" shrinkToFit="1"/>
    </xf>
    <xf numFmtId="0" fontId="19" fillId="0" borderId="71" xfId="17" applyFont="1" applyBorder="1" applyAlignment="1">
      <alignment horizontal="left" vertical="center" indent="1" shrinkToFit="1"/>
    </xf>
    <xf numFmtId="3" fontId="19" fillId="0" borderId="71" xfId="17" applyNumberFormat="1" applyFont="1" applyBorder="1" applyAlignment="1">
      <alignment vertical="center" shrinkToFit="1"/>
    </xf>
    <xf numFmtId="3" fontId="19" fillId="0" borderId="88" xfId="17" applyNumberFormat="1" applyFont="1" applyBorder="1" applyAlignment="1">
      <alignment vertical="center" shrinkToFit="1"/>
    </xf>
    <xf numFmtId="0" fontId="19" fillId="0" borderId="61" xfId="17" applyFont="1" applyBorder="1" applyAlignment="1">
      <alignment horizontal="left" vertical="center" indent="1" shrinkToFit="1"/>
    </xf>
    <xf numFmtId="3" fontId="19" fillId="0" borderId="61" xfId="17" applyNumberFormat="1" applyFont="1" applyBorder="1" applyAlignment="1">
      <alignment vertical="center" shrinkToFit="1"/>
    </xf>
    <xf numFmtId="3" fontId="19" fillId="0" borderId="108" xfId="17" applyNumberFormat="1" applyFont="1" applyBorder="1" applyAlignment="1">
      <alignment vertical="center" shrinkToFit="1"/>
    </xf>
    <xf numFmtId="0" fontId="16" fillId="0" borderId="47" xfId="17" applyFont="1" applyBorder="1" applyAlignment="1">
      <alignment horizontal="right" vertical="center"/>
    </xf>
    <xf numFmtId="0" fontId="16" fillId="0" borderId="0" xfId="17" applyFont="1" applyAlignment="1">
      <alignment horizontal="right" vertical="center"/>
    </xf>
    <xf numFmtId="0" fontId="17" fillId="0" borderId="89" xfId="17" applyFont="1" applyBorder="1" applyAlignment="1">
      <alignment horizontal="distributed" vertical="center"/>
    </xf>
    <xf numFmtId="200" fontId="16" fillId="0" borderId="71" xfId="17" applyNumberFormat="1" applyFont="1" applyBorder="1" applyAlignment="1">
      <alignment vertical="center" shrinkToFit="1"/>
    </xf>
    <xf numFmtId="200" fontId="16" fillId="0" borderId="0" xfId="17" applyNumberFormat="1" applyFont="1" applyAlignment="1">
      <alignment vertical="center" shrinkToFit="1"/>
    </xf>
    <xf numFmtId="200" fontId="16" fillId="0" borderId="0" xfId="17" applyNumberFormat="1" applyFont="1" applyAlignment="1">
      <alignment horizontal="right" vertical="center" shrinkToFit="1"/>
    </xf>
    <xf numFmtId="49" fontId="17" fillId="0" borderId="106" xfId="17" applyNumberFormat="1" applyFont="1" applyBorder="1" applyAlignment="1">
      <alignment horizontal="distributed" vertical="center"/>
    </xf>
    <xf numFmtId="200" fontId="16" fillId="0" borderId="41" xfId="17" applyNumberFormat="1" applyFont="1" applyBorder="1" applyAlignment="1">
      <alignment vertical="center"/>
    </xf>
    <xf numFmtId="200" fontId="16" fillId="0" borderId="0" xfId="17" applyNumberFormat="1" applyFont="1" applyAlignment="1">
      <alignment vertical="center"/>
    </xf>
    <xf numFmtId="200" fontId="16" fillId="0" borderId="0" xfId="17" applyNumberFormat="1" applyFont="1" applyAlignment="1">
      <alignment horizontal="right" vertical="center"/>
    </xf>
    <xf numFmtId="3" fontId="16" fillId="0" borderId="41" xfId="17" applyNumberFormat="1" applyFont="1" applyBorder="1" applyAlignment="1">
      <alignment vertical="center"/>
    </xf>
    <xf numFmtId="3" fontId="16" fillId="0" borderId="0" xfId="17" applyNumberFormat="1" applyFont="1" applyAlignment="1">
      <alignment vertical="center"/>
    </xf>
    <xf numFmtId="49" fontId="19" fillId="0" borderId="106" xfId="17" applyNumberFormat="1" applyFont="1" applyBorder="1" applyAlignment="1">
      <alignment horizontal="distributed" vertical="center"/>
    </xf>
    <xf numFmtId="200" fontId="19" fillId="0" borderId="41" xfId="17" applyNumberFormat="1" applyFont="1" applyBorder="1" applyAlignment="1">
      <alignment vertical="center" shrinkToFit="1"/>
    </xf>
    <xf numFmtId="200" fontId="19" fillId="0" borderId="0" xfId="17" applyNumberFormat="1" applyFont="1" applyAlignment="1">
      <alignment vertical="center" shrinkToFit="1"/>
    </xf>
    <xf numFmtId="200" fontId="19" fillId="0" borderId="0" xfId="17" applyNumberFormat="1" applyFont="1" applyAlignment="1">
      <alignment horizontal="right" vertical="center"/>
    </xf>
    <xf numFmtId="0" fontId="16" fillId="0" borderId="106" xfId="17" applyFont="1" applyBorder="1" applyAlignment="1">
      <alignment horizontal="distributed" vertical="center"/>
    </xf>
    <xf numFmtId="0" fontId="16" fillId="0" borderId="106" xfId="17" applyFont="1" applyBorder="1" applyAlignment="1">
      <alignment horizontal="distributed" vertical="center" wrapText="1"/>
    </xf>
    <xf numFmtId="0" fontId="16" fillId="0" borderId="108" xfId="17" applyFont="1" applyBorder="1" applyAlignment="1">
      <alignment horizontal="distributed" vertical="center" wrapText="1"/>
    </xf>
    <xf numFmtId="200" fontId="16" fillId="0" borderId="61" xfId="17" applyNumberFormat="1" applyFont="1" applyBorder="1" applyAlignment="1">
      <alignment vertical="center"/>
    </xf>
    <xf numFmtId="200" fontId="16" fillId="0" borderId="108" xfId="17" applyNumberFormat="1" applyFont="1" applyBorder="1" applyAlignment="1">
      <alignment vertical="center"/>
    </xf>
    <xf numFmtId="0" fontId="17" fillId="0" borderId="88" xfId="17" applyFont="1" applyBorder="1" applyAlignment="1">
      <alignment horizontal="center" vertical="center"/>
    </xf>
    <xf numFmtId="41" fontId="16" fillId="0" borderId="71" xfId="17" applyNumberFormat="1" applyFont="1" applyBorder="1" applyAlignment="1">
      <alignment vertical="center"/>
    </xf>
    <xf numFmtId="3" fontId="16" fillId="0" borderId="0" xfId="17" applyNumberFormat="1" applyFont="1" applyAlignment="1">
      <alignment vertical="center" shrinkToFit="1"/>
    </xf>
    <xf numFmtId="49" fontId="17" fillId="0" borderId="0" xfId="17" applyNumberFormat="1" applyFont="1" applyAlignment="1">
      <alignment horizontal="center" vertical="center"/>
    </xf>
    <xf numFmtId="38" fontId="16" fillId="0" borderId="0" xfId="20" applyFont="1" applyFill="1" applyBorder="1" applyAlignment="1">
      <alignment vertical="center" shrinkToFit="1"/>
    </xf>
    <xf numFmtId="38" fontId="16" fillId="0" borderId="0" xfId="20" applyFont="1" applyFill="1" applyBorder="1" applyAlignment="1">
      <alignment vertical="center"/>
    </xf>
    <xf numFmtId="49" fontId="19" fillId="0" borderId="108" xfId="17" applyNumberFormat="1" applyFont="1" applyBorder="1" applyAlignment="1">
      <alignment horizontal="center" vertical="center"/>
    </xf>
    <xf numFmtId="41" fontId="19" fillId="0" borderId="61" xfId="20" applyNumberFormat="1" applyFont="1" applyFill="1" applyBorder="1" applyAlignment="1">
      <alignment vertical="center"/>
    </xf>
    <xf numFmtId="38" fontId="19" fillId="0" borderId="108" xfId="20" applyFont="1" applyFill="1" applyBorder="1" applyAlignment="1">
      <alignment vertical="center" shrinkToFit="1"/>
    </xf>
    <xf numFmtId="41" fontId="19" fillId="0" borderId="108" xfId="20" applyNumberFormat="1" applyFont="1" applyFill="1" applyBorder="1" applyAlignment="1">
      <alignment vertical="center"/>
    </xf>
    <xf numFmtId="0" fontId="16" fillId="0" borderId="47" xfId="17" applyFont="1" applyBorder="1" applyAlignment="1">
      <alignment vertical="center" wrapText="1"/>
    </xf>
    <xf numFmtId="0" fontId="16" fillId="0" borderId="47" xfId="17" applyFont="1" applyBorder="1" applyAlignment="1">
      <alignment vertical="center" shrinkToFit="1"/>
    </xf>
    <xf numFmtId="0" fontId="16" fillId="0" borderId="0" xfId="17" applyFont="1" applyAlignment="1">
      <alignment vertical="center" wrapText="1"/>
    </xf>
    <xf numFmtId="0" fontId="16" fillId="0" borderId="0" xfId="17" applyFont="1" applyAlignment="1">
      <alignment vertical="center" shrinkToFit="1"/>
    </xf>
    <xf numFmtId="0" fontId="17" fillId="0" borderId="0" xfId="17" applyFont="1" applyAlignment="1">
      <alignment horizontal="right" vertical="center"/>
    </xf>
    <xf numFmtId="0" fontId="16" fillId="0" borderId="37" xfId="17" applyFont="1" applyBorder="1" applyAlignment="1">
      <alignment horizontal="center" vertical="center" wrapText="1"/>
    </xf>
    <xf numFmtId="0" fontId="17" fillId="0" borderId="37" xfId="17" applyFont="1" applyBorder="1" applyAlignment="1">
      <alignment horizontal="center" vertical="center" wrapText="1"/>
    </xf>
    <xf numFmtId="0" fontId="16" fillId="0" borderId="37" xfId="17" applyFont="1" applyBorder="1" applyAlignment="1">
      <alignment horizontal="center" vertical="center"/>
    </xf>
    <xf numFmtId="0" fontId="17" fillId="0" borderId="106" xfId="17" applyFont="1" applyBorder="1" applyAlignment="1">
      <alignment horizontal="center" vertical="center"/>
    </xf>
    <xf numFmtId="0" fontId="16" fillId="0" borderId="49" xfId="17" applyFont="1" applyBorder="1" applyAlignment="1">
      <alignment horizontal="distributed" vertical="center"/>
    </xf>
    <xf numFmtId="0" fontId="16" fillId="0" borderId="41" xfId="17" applyFont="1" applyBorder="1" applyAlignment="1">
      <alignment vertical="center"/>
    </xf>
    <xf numFmtId="0" fontId="17" fillId="0" borderId="51" xfId="17" applyFont="1" applyBorder="1" applyAlignment="1">
      <alignment horizontal="center" vertical="center"/>
    </xf>
    <xf numFmtId="0" fontId="16" fillId="0" borderId="53" xfId="17" applyFont="1" applyBorder="1" applyAlignment="1">
      <alignment horizontal="distributed" vertical="center"/>
    </xf>
    <xf numFmtId="3" fontId="16" fillId="0" borderId="41" xfId="17" applyNumberFormat="1" applyFont="1" applyBorder="1" applyAlignment="1">
      <alignment vertical="center" shrinkToFit="1"/>
    </xf>
    <xf numFmtId="38" fontId="16" fillId="0" borderId="0" xfId="20" applyFont="1" applyFill="1" applyBorder="1" applyAlignment="1">
      <alignment horizontal="right" vertical="center"/>
    </xf>
    <xf numFmtId="37" fontId="16" fillId="0" borderId="0" xfId="17" applyNumberFormat="1" applyFont="1" applyAlignment="1">
      <alignment vertical="center"/>
    </xf>
    <xf numFmtId="0" fontId="16" fillId="0" borderId="55" xfId="17" applyFont="1" applyBorder="1" applyAlignment="1">
      <alignment horizontal="distributed" vertical="center"/>
    </xf>
    <xf numFmtId="38" fontId="16" fillId="0" borderId="41" xfId="20" applyFont="1" applyFill="1" applyBorder="1" applyAlignment="1">
      <alignment vertical="center"/>
    </xf>
    <xf numFmtId="38" fontId="16" fillId="0" borderId="41" xfId="20" applyFont="1" applyFill="1" applyBorder="1" applyAlignment="1">
      <alignment vertical="center" shrinkToFit="1"/>
    </xf>
    <xf numFmtId="0" fontId="16" fillId="0" borderId="71" xfId="17" applyFont="1" applyBorder="1" applyAlignment="1">
      <alignment horizontal="distributed" vertical="center"/>
    </xf>
    <xf numFmtId="38" fontId="19" fillId="0" borderId="41" xfId="20" applyFont="1" applyFill="1" applyBorder="1" applyAlignment="1">
      <alignment vertical="center"/>
    </xf>
    <xf numFmtId="41" fontId="19" fillId="0" borderId="0" xfId="20" applyNumberFormat="1" applyFont="1" applyFill="1" applyBorder="1" applyAlignment="1">
      <alignment vertical="center"/>
    </xf>
    <xf numFmtId="41" fontId="19" fillId="0" borderId="0" xfId="17" applyNumberFormat="1" applyFont="1" applyAlignment="1">
      <alignment vertical="center"/>
    </xf>
    <xf numFmtId="0" fontId="16" fillId="0" borderId="122" xfId="17" applyFont="1" applyBorder="1" applyAlignment="1">
      <alignment horizontal="distributed" vertical="center"/>
    </xf>
    <xf numFmtId="38" fontId="19" fillId="0" borderId="61" xfId="20" applyFont="1" applyFill="1" applyBorder="1" applyAlignment="1">
      <alignment vertical="center" shrinkToFit="1"/>
    </xf>
    <xf numFmtId="0" fontId="19" fillId="0" borderId="88" xfId="17" applyFont="1" applyBorder="1" applyAlignment="1">
      <alignment horizontal="center" vertical="center" shrinkToFit="1"/>
    </xf>
    <xf numFmtId="38" fontId="19" fillId="0" borderId="71" xfId="20" applyFont="1" applyFill="1" applyBorder="1" applyAlignment="1">
      <alignment horizontal="right" vertical="center" shrinkToFit="1"/>
    </xf>
    <xf numFmtId="38" fontId="19" fillId="0" borderId="88" xfId="20" applyFont="1" applyFill="1" applyBorder="1" applyAlignment="1">
      <alignment horizontal="right" vertical="center" shrinkToFit="1"/>
    </xf>
    <xf numFmtId="0" fontId="16" fillId="0" borderId="0" xfId="17" applyFont="1" applyAlignment="1">
      <alignment horizontal="center" vertical="center" shrinkToFit="1"/>
    </xf>
    <xf numFmtId="38" fontId="16" fillId="0" borderId="41" xfId="20" applyFont="1" applyFill="1" applyBorder="1" applyAlignment="1">
      <alignment horizontal="right" vertical="center" shrinkToFit="1"/>
    </xf>
    <xf numFmtId="38" fontId="16" fillId="0" borderId="0" xfId="20" applyFont="1" applyFill="1" applyBorder="1" applyAlignment="1">
      <alignment horizontal="right" vertical="center" shrinkToFit="1"/>
    </xf>
    <xf numFmtId="38" fontId="16" fillId="0" borderId="0" xfId="20" applyFont="1" applyFill="1" applyAlignment="1">
      <alignment horizontal="right" vertical="center" shrinkToFit="1"/>
    </xf>
    <xf numFmtId="41" fontId="16" fillId="0" borderId="0" xfId="20" applyNumberFormat="1" applyFont="1" applyFill="1" applyAlignment="1">
      <alignment horizontal="right" vertical="center" shrinkToFit="1"/>
    </xf>
    <xf numFmtId="0" fontId="16" fillId="0" borderId="0" xfId="17" applyFont="1" applyAlignment="1">
      <alignment horizontal="center" vertical="center" wrapText="1" shrinkToFit="1"/>
    </xf>
    <xf numFmtId="0" fontId="16" fillId="0" borderId="108" xfId="17" applyFont="1" applyBorder="1" applyAlignment="1">
      <alignment horizontal="center" vertical="center" shrinkToFit="1"/>
    </xf>
    <xf numFmtId="38" fontId="16" fillId="0" borderId="61" xfId="20" applyFont="1" applyFill="1" applyBorder="1" applyAlignment="1">
      <alignment horizontal="right" vertical="center" shrinkToFit="1"/>
    </xf>
    <xf numFmtId="38" fontId="16" fillId="0" borderId="108" xfId="20" applyFont="1" applyFill="1" applyBorder="1" applyAlignment="1">
      <alignment horizontal="right" vertical="center" shrinkToFit="1"/>
    </xf>
    <xf numFmtId="41" fontId="16" fillId="0" borderId="108" xfId="20" applyNumberFormat="1" applyFont="1" applyFill="1" applyBorder="1" applyAlignment="1">
      <alignment horizontal="right" vertical="center" shrinkToFit="1"/>
    </xf>
    <xf numFmtId="0" fontId="18" fillId="0" borderId="52" xfId="17" applyFont="1" applyBorder="1" applyAlignment="1">
      <alignment horizontal="center" vertical="center"/>
    </xf>
    <xf numFmtId="0" fontId="18" fillId="0" borderId="54" xfId="17" applyFont="1" applyBorder="1" applyAlignment="1">
      <alignment horizontal="center" vertical="center"/>
    </xf>
    <xf numFmtId="0" fontId="19" fillId="0" borderId="88" xfId="17" applyFont="1" applyBorder="1" applyAlignment="1">
      <alignment horizontal="left" vertical="center"/>
    </xf>
    <xf numFmtId="41" fontId="19" fillId="0" borderId="71" xfId="17" applyNumberFormat="1" applyFont="1" applyBorder="1" applyAlignment="1">
      <alignment horizontal="right" vertical="center"/>
    </xf>
    <xf numFmtId="41" fontId="19" fillId="0" borderId="88" xfId="17" applyNumberFormat="1" applyFont="1" applyBorder="1" applyAlignment="1">
      <alignment horizontal="right" vertical="center"/>
    </xf>
    <xf numFmtId="0" fontId="19" fillId="0" borderId="88" xfId="17" applyFont="1" applyBorder="1" applyAlignment="1">
      <alignment horizontal="right" vertical="center"/>
    </xf>
    <xf numFmtId="0" fontId="19" fillId="0" borderId="88" xfId="17" applyFont="1" applyBorder="1" applyAlignment="1">
      <alignment horizontal="center" vertical="center"/>
    </xf>
    <xf numFmtId="41" fontId="19" fillId="0" borderId="71" xfId="17" applyNumberFormat="1" applyFont="1" applyBorder="1" applyAlignment="1">
      <alignment vertical="center"/>
    </xf>
    <xf numFmtId="41" fontId="19" fillId="0" borderId="88" xfId="17" applyNumberFormat="1" applyFont="1" applyBorder="1" applyAlignment="1">
      <alignment vertical="center"/>
    </xf>
    <xf numFmtId="0" fontId="16" fillId="0" borderId="0" xfId="17" applyFont="1" applyAlignment="1">
      <alignment horizontal="left" vertical="center"/>
    </xf>
    <xf numFmtId="41" fontId="16" fillId="0" borderId="41" xfId="17" applyNumberFormat="1" applyFont="1" applyBorder="1" applyAlignment="1">
      <alignment horizontal="right" vertical="center"/>
    </xf>
    <xf numFmtId="41" fontId="16" fillId="0" borderId="0" xfId="17" applyNumberFormat="1" applyFont="1" applyAlignment="1">
      <alignment horizontal="right" vertical="center"/>
    </xf>
    <xf numFmtId="41" fontId="17" fillId="0" borderId="0" xfId="17" applyNumberFormat="1" applyFont="1" applyAlignment="1">
      <alignment horizontal="right" vertical="center"/>
    </xf>
    <xf numFmtId="41" fontId="19" fillId="0" borderId="0" xfId="17" applyNumberFormat="1" applyFont="1" applyAlignment="1">
      <alignment horizontal="right" vertical="center"/>
    </xf>
    <xf numFmtId="0" fontId="17" fillId="0" borderId="0" xfId="17" applyFont="1" applyAlignment="1">
      <alignment horizontal="center" vertical="center"/>
    </xf>
    <xf numFmtId="0" fontId="17" fillId="0" borderId="108" xfId="17" applyFont="1" applyBorder="1" applyAlignment="1">
      <alignment horizontal="center" vertical="center"/>
    </xf>
    <xf numFmtId="207" fontId="16" fillId="0" borderId="61" xfId="17" applyNumberFormat="1" applyFont="1" applyBorder="1" applyAlignment="1">
      <alignment vertical="center"/>
    </xf>
    <xf numFmtId="207" fontId="16" fillId="0" borderId="108" xfId="17" applyNumberFormat="1" applyFont="1" applyBorder="1" applyAlignment="1">
      <alignment vertical="center"/>
    </xf>
    <xf numFmtId="0" fontId="17" fillId="0" borderId="106" xfId="17" applyFont="1" applyBorder="1" applyAlignment="1">
      <alignment vertical="center"/>
    </xf>
    <xf numFmtId="0" fontId="16" fillId="0" borderId="0" xfId="17" applyFont="1" applyAlignment="1">
      <alignment horizontal="left" vertical="center" shrinkToFit="1"/>
    </xf>
    <xf numFmtId="0" fontId="16" fillId="0" borderId="0" xfId="17" applyFont="1" applyAlignment="1">
      <alignment horizontal="left" vertical="center" wrapText="1"/>
    </xf>
    <xf numFmtId="0" fontId="17" fillId="0" borderId="0" xfId="17" applyFont="1" applyAlignment="1">
      <alignment horizontal="left" vertical="center" wrapText="1" shrinkToFit="1"/>
    </xf>
    <xf numFmtId="0" fontId="17" fillId="0" borderId="0" xfId="17" applyFont="1" applyAlignment="1">
      <alignment horizontal="left" vertical="center"/>
    </xf>
    <xf numFmtId="0" fontId="16" fillId="0" borderId="108" xfId="17" applyFont="1" applyBorder="1" applyAlignment="1">
      <alignment horizontal="left" vertical="center"/>
    </xf>
    <xf numFmtId="41" fontId="16" fillId="0" borderId="61" xfId="17" applyNumberFormat="1" applyFont="1" applyBorder="1" applyAlignment="1">
      <alignment horizontal="right" vertical="center"/>
    </xf>
    <xf numFmtId="41" fontId="16" fillId="0" borderId="108" xfId="17" applyNumberFormat="1" applyFont="1" applyBorder="1" applyAlignment="1">
      <alignment horizontal="right" vertical="center"/>
    </xf>
    <xf numFmtId="41" fontId="17" fillId="0" borderId="108" xfId="17" applyNumberFormat="1" applyFont="1" applyBorder="1" applyAlignment="1">
      <alignment horizontal="right" vertical="center"/>
    </xf>
    <xf numFmtId="41" fontId="19" fillId="0" borderId="108" xfId="17" applyNumberFormat="1" applyFont="1" applyBorder="1" applyAlignment="1">
      <alignment horizontal="right" vertical="center"/>
    </xf>
    <xf numFmtId="0" fontId="23" fillId="0" borderId="0" xfId="17" applyFont="1" applyAlignment="1">
      <alignment vertical="center"/>
    </xf>
    <xf numFmtId="0" fontId="1" fillId="0" borderId="0" xfId="17" applyFont="1" applyAlignment="1">
      <alignment vertical="center"/>
    </xf>
    <xf numFmtId="41" fontId="19" fillId="0" borderId="71" xfId="17" applyNumberFormat="1" applyFont="1" applyBorder="1" applyAlignment="1">
      <alignment vertical="center" shrinkToFit="1"/>
    </xf>
    <xf numFmtId="3" fontId="19" fillId="0" borderId="88" xfId="17" applyNumberFormat="1" applyFont="1" applyBorder="1" applyAlignment="1">
      <alignment vertical="center"/>
    </xf>
    <xf numFmtId="41" fontId="19" fillId="0" borderId="88" xfId="17" applyNumberFormat="1" applyFont="1" applyBorder="1" applyAlignment="1">
      <alignment vertical="center" shrinkToFit="1"/>
    </xf>
    <xf numFmtId="188" fontId="19" fillId="0" borderId="88" xfId="17" applyNumberFormat="1" applyFont="1" applyBorder="1" applyAlignment="1">
      <alignment vertical="center"/>
    </xf>
    <xf numFmtId="3" fontId="19" fillId="0" borderId="0" xfId="17" applyNumberFormat="1" applyFont="1" applyAlignment="1">
      <alignment vertical="center"/>
    </xf>
    <xf numFmtId="188" fontId="16" fillId="0" borderId="0" xfId="17" applyNumberFormat="1" applyFont="1" applyAlignment="1">
      <alignment vertical="center"/>
    </xf>
    <xf numFmtId="188" fontId="19" fillId="0" borderId="0" xfId="17" applyNumberFormat="1" applyFont="1" applyAlignment="1">
      <alignment vertical="center"/>
    </xf>
    <xf numFmtId="41" fontId="16" fillId="0" borderId="61" xfId="17" applyNumberFormat="1" applyFont="1" applyBorder="1" applyAlignment="1">
      <alignment vertical="center" shrinkToFit="1"/>
    </xf>
    <xf numFmtId="3" fontId="16" fillId="0" borderId="108" xfId="17" applyNumberFormat="1" applyFont="1" applyBorder="1" applyAlignment="1">
      <alignment vertical="center"/>
    </xf>
    <xf numFmtId="3" fontId="19" fillId="0" borderId="108" xfId="17" applyNumberFormat="1" applyFont="1" applyBorder="1" applyAlignment="1">
      <alignment vertical="center"/>
    </xf>
    <xf numFmtId="188" fontId="16" fillId="0" borderId="108" xfId="17" applyNumberFormat="1" applyFont="1" applyBorder="1" applyAlignment="1">
      <alignment vertical="center"/>
    </xf>
    <xf numFmtId="188" fontId="19" fillId="0" borderId="108" xfId="17" applyNumberFormat="1" applyFont="1" applyBorder="1" applyAlignment="1">
      <alignment vertical="center"/>
    </xf>
    <xf numFmtId="0" fontId="17" fillId="0" borderId="0" xfId="17" applyFont="1" applyAlignment="1">
      <alignment horizontal="distributed" vertical="center"/>
    </xf>
    <xf numFmtId="0" fontId="17" fillId="0" borderId="47" xfId="17" applyFont="1" applyBorder="1" applyAlignment="1">
      <alignment vertical="center" shrinkToFit="1"/>
    </xf>
    <xf numFmtId="0" fontId="17" fillId="0" borderId="47" xfId="17" applyFont="1" applyBorder="1" applyAlignment="1">
      <alignment vertical="center"/>
    </xf>
    <xf numFmtId="0" fontId="17" fillId="0" borderId="47" xfId="17" applyFont="1" applyBorder="1" applyAlignment="1">
      <alignment horizontal="center" vertical="center"/>
    </xf>
    <xf numFmtId="0" fontId="16" fillId="0" borderId="135" xfId="17" applyFont="1" applyBorder="1" applyAlignment="1">
      <alignment horizontal="center" vertical="center" wrapText="1"/>
    </xf>
    <xf numFmtId="0" fontId="17" fillId="0" borderId="135" xfId="17" applyFont="1" applyBorder="1" applyAlignment="1">
      <alignment horizontal="center" vertical="center" wrapText="1"/>
    </xf>
    <xf numFmtId="0" fontId="16" fillId="0" borderId="135" xfId="17" applyFont="1" applyBorder="1" applyAlignment="1">
      <alignment horizontal="center" vertical="center" wrapText="1" shrinkToFit="1"/>
    </xf>
    <xf numFmtId="0" fontId="16" fillId="0" borderId="135" xfId="17" applyFont="1" applyBorder="1" applyAlignment="1">
      <alignment horizontal="center" vertical="center"/>
    </xf>
    <xf numFmtId="0" fontId="16" fillId="0" borderId="135" xfId="17" applyFont="1" applyBorder="1" applyAlignment="1">
      <alignment horizontal="center" vertical="center" shrinkToFit="1"/>
    </xf>
    <xf numFmtId="0" fontId="54" fillId="0" borderId="0" xfId="17" applyAlignment="1">
      <alignment vertical="center"/>
    </xf>
    <xf numFmtId="41" fontId="16" fillId="0" borderId="88" xfId="20" applyNumberFormat="1" applyFont="1" applyFill="1" applyBorder="1" applyAlignment="1">
      <alignment vertical="center"/>
    </xf>
    <xf numFmtId="203" fontId="16" fillId="0" borderId="88" xfId="17" applyNumberFormat="1" applyFont="1" applyBorder="1" applyAlignment="1">
      <alignment vertical="center"/>
    </xf>
    <xf numFmtId="0" fontId="16" fillId="0" borderId="56" xfId="17" applyFont="1" applyBorder="1" applyAlignment="1">
      <alignment horizontal="center" vertical="center" shrinkToFit="1"/>
    </xf>
    <xf numFmtId="0" fontId="16" fillId="0" borderId="56" xfId="17" applyFont="1" applyBorder="1" applyAlignment="1">
      <alignment horizontal="center" vertical="center"/>
    </xf>
    <xf numFmtId="203" fontId="16" fillId="0" borderId="0" xfId="17" applyNumberFormat="1" applyFont="1" applyAlignment="1">
      <alignment vertical="center"/>
    </xf>
    <xf numFmtId="0" fontId="19" fillId="0" borderId="89" xfId="17" applyFont="1" applyBorder="1" applyAlignment="1">
      <alignment horizontal="distributed" vertical="center"/>
    </xf>
    <xf numFmtId="195" fontId="19" fillId="0" borderId="88" xfId="17" applyNumberFormat="1" applyFont="1" applyBorder="1" applyAlignment="1">
      <alignment horizontal="right" vertical="center"/>
    </xf>
    <xf numFmtId="0" fontId="17" fillId="0" borderId="0" xfId="17" applyFont="1" applyAlignment="1">
      <alignment horizontal="distributed" vertical="center" shrinkToFit="1"/>
    </xf>
    <xf numFmtId="195" fontId="16" fillId="0" borderId="41" xfId="17" applyNumberFormat="1" applyFont="1" applyBorder="1" applyAlignment="1">
      <alignment horizontal="right" vertical="center"/>
    </xf>
    <xf numFmtId="195" fontId="16" fillId="0" borderId="0" xfId="20" applyNumberFormat="1" applyFont="1" applyFill="1" applyAlignment="1">
      <alignment horizontal="right" vertical="center"/>
    </xf>
    <xf numFmtId="195" fontId="16" fillId="0" borderId="0" xfId="20" applyNumberFormat="1" applyFont="1" applyFill="1" applyBorder="1" applyAlignment="1">
      <alignment horizontal="right" vertical="center"/>
    </xf>
    <xf numFmtId="4" fontId="16" fillId="0" borderId="0" xfId="17" applyNumberFormat="1" applyFont="1" applyAlignment="1">
      <alignment horizontal="right" vertical="center"/>
    </xf>
    <xf numFmtId="3" fontId="16" fillId="0" borderId="0" xfId="17" applyNumberFormat="1" applyFont="1" applyAlignment="1">
      <alignment horizontal="right" vertical="center"/>
    </xf>
    <xf numFmtId="196" fontId="16" fillId="0" borderId="0" xfId="17" applyNumberFormat="1" applyFont="1" applyAlignment="1">
      <alignment horizontal="right" vertical="center"/>
    </xf>
    <xf numFmtId="208" fontId="16" fillId="0" borderId="0" xfId="17" applyNumberFormat="1" applyFont="1" applyAlignment="1">
      <alignment horizontal="right" vertical="center"/>
    </xf>
    <xf numFmtId="0" fontId="16" fillId="0" borderId="0" xfId="17" applyFont="1" applyAlignment="1">
      <alignment horizontal="distributed" vertical="center" shrinkToFit="1"/>
    </xf>
    <xf numFmtId="0" fontId="19" fillId="0" borderId="108" xfId="17" applyFont="1" applyBorder="1" applyAlignment="1">
      <alignment horizontal="center" vertical="center"/>
    </xf>
    <xf numFmtId="41" fontId="19" fillId="0" borderId="61" xfId="17" applyNumberFormat="1" applyFont="1" applyBorder="1" applyAlignment="1">
      <alignment vertical="center"/>
    </xf>
    <xf numFmtId="0" fontId="16" fillId="0" borderId="47" xfId="17" applyFont="1" applyBorder="1" applyAlignment="1">
      <alignment horizontal="left" vertical="center" wrapText="1"/>
    </xf>
    <xf numFmtId="0" fontId="17" fillId="0" borderId="108" xfId="17" applyFont="1" applyBorder="1" applyAlignment="1">
      <alignment horizontal="distributed" vertical="center" shrinkToFit="1"/>
    </xf>
    <xf numFmtId="195" fontId="16" fillId="0" borderId="61" xfId="17" applyNumberFormat="1" applyFont="1" applyBorder="1" applyAlignment="1">
      <alignment horizontal="right" vertical="center"/>
    </xf>
    <xf numFmtId="195" fontId="16" fillId="0" borderId="108" xfId="20" applyNumberFormat="1" applyFont="1" applyFill="1" applyBorder="1" applyAlignment="1">
      <alignment horizontal="right" vertical="center"/>
    </xf>
    <xf numFmtId="0" fontId="17" fillId="0" borderId="36" xfId="17" applyFont="1" applyBorder="1" applyAlignment="1">
      <alignment horizontal="center" vertical="center"/>
    </xf>
    <xf numFmtId="38" fontId="16" fillId="0" borderId="0" xfId="20" applyFont="1" applyFill="1" applyAlignment="1">
      <alignment vertical="center"/>
    </xf>
    <xf numFmtId="208" fontId="16" fillId="0" borderId="0" xfId="17" applyNumberFormat="1" applyFont="1" applyAlignment="1">
      <alignment vertical="center"/>
    </xf>
    <xf numFmtId="0" fontId="4" fillId="0" borderId="0" xfId="17" applyFont="1" applyAlignment="1">
      <alignment vertical="center" shrinkToFit="1"/>
    </xf>
    <xf numFmtId="0" fontId="31" fillId="0" borderId="0" xfId="17" applyFont="1" applyAlignment="1">
      <alignment vertical="center"/>
    </xf>
    <xf numFmtId="0" fontId="4" fillId="0" borderId="0" xfId="17" applyFont="1" applyAlignment="1">
      <alignment vertical="center"/>
    </xf>
    <xf numFmtId="41" fontId="19" fillId="0" borderId="0" xfId="17" applyNumberFormat="1" applyFont="1" applyAlignment="1">
      <alignment vertical="center" wrapText="1"/>
    </xf>
    <xf numFmtId="41" fontId="19" fillId="0" borderId="0" xfId="20" applyNumberFormat="1" applyFont="1" applyFill="1" applyBorder="1" applyAlignment="1">
      <alignment vertical="center" wrapText="1"/>
    </xf>
    <xf numFmtId="0" fontId="58" fillId="0" borderId="0" xfId="17" applyFont="1" applyAlignment="1">
      <alignment vertical="center" wrapText="1"/>
    </xf>
    <xf numFmtId="0" fontId="58" fillId="0" borderId="0" xfId="17" applyFont="1" applyAlignment="1">
      <alignment vertical="top" wrapText="1"/>
    </xf>
    <xf numFmtId="0" fontId="17" fillId="0" borderId="89" xfId="17" applyFont="1" applyBorder="1" applyAlignment="1">
      <alignment horizontal="center" vertical="center"/>
    </xf>
    <xf numFmtId="0" fontId="4" fillId="0" borderId="0" xfId="17" applyFont="1" applyAlignment="1">
      <alignment horizontal="center" vertical="center" shrinkToFit="1"/>
    </xf>
    <xf numFmtId="0" fontId="31" fillId="0" borderId="0" xfId="17" applyFont="1" applyAlignment="1">
      <alignment horizontal="distributed" vertical="center"/>
    </xf>
    <xf numFmtId="0" fontId="54" fillId="0" borderId="0" xfId="17" applyAlignment="1">
      <alignment horizontal="distributed" vertical="center"/>
    </xf>
    <xf numFmtId="0" fontId="19" fillId="0" borderId="59" xfId="17" applyFont="1" applyBorder="1" applyAlignment="1">
      <alignment horizontal="center" vertical="center"/>
    </xf>
    <xf numFmtId="0" fontId="34" fillId="0" borderId="0" xfId="17" applyFont="1" applyAlignment="1">
      <alignment vertical="center"/>
    </xf>
    <xf numFmtId="0" fontId="17" fillId="0" borderId="88" xfId="17" applyFont="1" applyBorder="1" applyAlignment="1">
      <alignment horizontal="distributed" vertical="center"/>
    </xf>
    <xf numFmtId="41" fontId="16" fillId="0" borderId="88" xfId="17" applyNumberFormat="1" applyFont="1" applyBorder="1" applyAlignment="1">
      <alignment vertical="center"/>
    </xf>
    <xf numFmtId="41" fontId="19" fillId="0" borderId="41" xfId="17" applyNumberFormat="1" applyFont="1" applyBorder="1" applyAlignment="1">
      <alignment vertical="center"/>
    </xf>
    <xf numFmtId="49" fontId="18" fillId="0" borderId="0" xfId="17" applyNumberFormat="1" applyFont="1" applyAlignment="1">
      <alignment horizontal="center" vertical="center"/>
    </xf>
    <xf numFmtId="41" fontId="19" fillId="0" borderId="108" xfId="17" applyNumberFormat="1" applyFont="1" applyBorder="1" applyAlignment="1">
      <alignment vertical="center"/>
    </xf>
    <xf numFmtId="0" fontId="17" fillId="0" borderId="108" xfId="17" applyFont="1" applyBorder="1" applyAlignment="1">
      <alignment vertical="center"/>
    </xf>
    <xf numFmtId="0" fontId="17" fillId="0" borderId="41" xfId="17" applyFont="1" applyBorder="1" applyAlignment="1">
      <alignment horizontal="center" vertical="center" wrapText="1"/>
    </xf>
    <xf numFmtId="0" fontId="52" fillId="0" borderId="0" xfId="16" applyAlignment="1">
      <alignment horizontal="right" vertical="center"/>
    </xf>
    <xf numFmtId="0" fontId="17" fillId="0" borderId="54" xfId="17" applyFont="1" applyBorder="1" applyAlignment="1">
      <alignment horizontal="center" vertical="center" wrapText="1"/>
    </xf>
    <xf numFmtId="0" fontId="17" fillId="0" borderId="52" xfId="17" applyFont="1" applyBorder="1" applyAlignment="1">
      <alignment horizontal="center" vertical="center" wrapText="1"/>
    </xf>
    <xf numFmtId="41" fontId="17" fillId="0" borderId="41" xfId="20" applyNumberFormat="1" applyFont="1" applyBorder="1" applyAlignment="1">
      <alignment vertical="center"/>
    </xf>
    <xf numFmtId="41" fontId="17" fillId="0" borderId="0" xfId="20" applyNumberFormat="1" applyFont="1" applyBorder="1" applyAlignment="1">
      <alignment vertical="center"/>
    </xf>
    <xf numFmtId="41" fontId="17" fillId="0" borderId="0" xfId="26" applyNumberFormat="1" applyFont="1" applyAlignment="1">
      <alignment vertical="center"/>
    </xf>
    <xf numFmtId="0" fontId="19" fillId="0" borderId="0" xfId="17" applyFont="1" applyAlignment="1">
      <alignment horizontal="center" vertical="center"/>
    </xf>
    <xf numFmtId="41" fontId="19" fillId="0" borderId="41" xfId="20" applyNumberFormat="1" applyFont="1" applyBorder="1" applyAlignment="1">
      <alignment vertical="center"/>
    </xf>
    <xf numFmtId="41" fontId="19" fillId="0" borderId="0" xfId="20" applyNumberFormat="1" applyFont="1" applyAlignment="1">
      <alignment vertical="center"/>
    </xf>
    <xf numFmtId="41" fontId="19" fillId="0" borderId="0" xfId="20" applyNumberFormat="1" applyFont="1" applyBorder="1" applyAlignment="1">
      <alignment vertical="center"/>
    </xf>
    <xf numFmtId="41" fontId="19" fillId="0" borderId="0" xfId="26" applyNumberFormat="1" applyFont="1" applyAlignment="1">
      <alignment vertical="center"/>
    </xf>
    <xf numFmtId="181" fontId="17" fillId="0" borderId="106" xfId="26" applyFont="1" applyBorder="1" applyAlignment="1">
      <alignment horizontal="center" vertical="center"/>
    </xf>
    <xf numFmtId="41" fontId="16" fillId="0" borderId="41" xfId="20" applyNumberFormat="1" applyFont="1" applyBorder="1" applyAlignment="1">
      <alignment vertical="center"/>
    </xf>
    <xf numFmtId="41" fontId="16" fillId="0" borderId="0" xfId="20" applyNumberFormat="1" applyFont="1" applyAlignment="1">
      <alignment vertical="center"/>
    </xf>
    <xf numFmtId="41" fontId="16" fillId="0" borderId="0" xfId="20" applyNumberFormat="1" applyFont="1" applyBorder="1" applyAlignment="1">
      <alignment vertical="center"/>
    </xf>
    <xf numFmtId="181" fontId="17" fillId="0" borderId="91" xfId="26" applyFont="1" applyBorder="1" applyAlignment="1">
      <alignment horizontal="center" vertical="center"/>
    </xf>
    <xf numFmtId="41" fontId="16" fillId="0" borderId="0" xfId="20" applyNumberFormat="1" applyFont="1" applyAlignment="1">
      <alignment horizontal="right" vertical="center"/>
    </xf>
    <xf numFmtId="181" fontId="16" fillId="0" borderId="107" xfId="26" applyFont="1" applyBorder="1" applyAlignment="1">
      <alignment horizontal="center" vertical="center"/>
    </xf>
    <xf numFmtId="41" fontId="16" fillId="0" borderId="30" xfId="20" applyNumberFormat="1" applyFont="1" applyBorder="1" applyAlignment="1">
      <alignment vertical="center"/>
    </xf>
    <xf numFmtId="41" fontId="16" fillId="0" borderId="108" xfId="20" applyNumberFormat="1" applyFont="1" applyBorder="1" applyAlignment="1">
      <alignment vertical="center"/>
    </xf>
    <xf numFmtId="41" fontId="16" fillId="0" borderId="108" xfId="20" applyNumberFormat="1" applyFont="1" applyBorder="1" applyAlignment="1">
      <alignment horizontal="right" vertical="center"/>
    </xf>
    <xf numFmtId="41" fontId="16" fillId="0" borderId="108" xfId="20" applyNumberFormat="1" applyFont="1" applyFill="1" applyBorder="1" applyAlignment="1">
      <alignment horizontal="right" vertical="center"/>
    </xf>
    <xf numFmtId="181" fontId="16" fillId="0" borderId="0" xfId="26" applyFont="1" applyAlignment="1">
      <alignment vertical="center"/>
    </xf>
    <xf numFmtId="181" fontId="16" fillId="0" borderId="0" xfId="26" applyFont="1" applyAlignment="1">
      <alignment vertical="center" wrapText="1"/>
    </xf>
    <xf numFmtId="41" fontId="17" fillId="0" borderId="71" xfId="17" applyNumberFormat="1" applyFont="1" applyBorder="1" applyAlignment="1">
      <alignment vertical="center"/>
    </xf>
    <xf numFmtId="41" fontId="17" fillId="0" borderId="0" xfId="27" applyNumberFormat="1" applyFont="1" applyAlignment="1">
      <alignment vertical="center"/>
    </xf>
    <xf numFmtId="41" fontId="17" fillId="0" borderId="41" xfId="17" applyNumberFormat="1" applyFont="1" applyBorder="1" applyAlignment="1">
      <alignment vertical="center"/>
    </xf>
    <xf numFmtId="41" fontId="19" fillId="0" borderId="108" xfId="27" applyNumberFormat="1" applyFont="1" applyBorder="1" applyAlignment="1">
      <alignment vertical="center"/>
    </xf>
    <xf numFmtId="181" fontId="16" fillId="0" borderId="47" xfId="26" applyFont="1" applyBorder="1" applyAlignment="1">
      <alignment vertical="center"/>
    </xf>
    <xf numFmtId="0" fontId="17" fillId="0" borderId="115" xfId="17" applyFont="1" applyBorder="1" applyAlignment="1">
      <alignment vertical="center"/>
    </xf>
    <xf numFmtId="0" fontId="17" fillId="0" borderId="115" xfId="17" applyFont="1" applyBorder="1" applyAlignment="1">
      <alignment horizontal="right" vertical="center"/>
    </xf>
    <xf numFmtId="0" fontId="17" fillId="0" borderId="120" xfId="17" applyFont="1" applyBorder="1" applyAlignment="1">
      <alignment vertical="center"/>
    </xf>
    <xf numFmtId="0" fontId="17" fillId="0" borderId="71" xfId="17" applyFont="1" applyBorder="1" applyAlignment="1">
      <alignment horizontal="center" vertical="center" wrapText="1"/>
    </xf>
    <xf numFmtId="49" fontId="19" fillId="0" borderId="0" xfId="17" applyNumberFormat="1" applyFont="1" applyAlignment="1">
      <alignment horizontal="center" vertical="center"/>
    </xf>
    <xf numFmtId="38" fontId="19" fillId="0" borderId="73" xfId="20" applyFont="1" applyBorder="1" applyAlignment="1" applyProtection="1">
      <alignment vertical="center"/>
    </xf>
    <xf numFmtId="38" fontId="19" fillId="0" borderId="88" xfId="20" applyFont="1" applyBorder="1" applyAlignment="1" applyProtection="1">
      <alignment vertical="center"/>
    </xf>
    <xf numFmtId="38" fontId="19" fillId="0" borderId="88" xfId="20" applyFont="1" applyBorder="1" applyAlignment="1" applyProtection="1">
      <alignment vertical="center"/>
      <protection locked="0"/>
    </xf>
    <xf numFmtId="38" fontId="16" fillId="0" borderId="105" xfId="20" applyFont="1" applyBorder="1" applyAlignment="1" applyProtection="1">
      <alignment vertical="center"/>
    </xf>
    <xf numFmtId="38" fontId="16" fillId="0" borderId="0" xfId="20" applyFont="1" applyAlignment="1">
      <alignment vertical="center"/>
    </xf>
    <xf numFmtId="0" fontId="16" fillId="0" borderId="115" xfId="17" applyFont="1" applyBorder="1" applyAlignment="1">
      <alignment horizontal="center" vertical="center"/>
    </xf>
    <xf numFmtId="38" fontId="16" fillId="0" borderId="30" xfId="20" applyFont="1" applyBorder="1" applyAlignment="1" applyProtection="1">
      <alignment vertical="center"/>
    </xf>
    <xf numFmtId="38" fontId="16" fillId="0" borderId="108" xfId="20" applyFont="1" applyBorder="1" applyAlignment="1">
      <alignment vertical="center"/>
    </xf>
    <xf numFmtId="0" fontId="34" fillId="0" borderId="0" xfId="17" applyFont="1"/>
    <xf numFmtId="0" fontId="17" fillId="0" borderId="131" xfId="17" applyFont="1" applyBorder="1" applyAlignment="1">
      <alignment horizontal="center" vertical="center"/>
    </xf>
    <xf numFmtId="0" fontId="17" fillId="0" borderId="135" xfId="17" applyFont="1" applyBorder="1" applyAlignment="1">
      <alignment horizontal="center" vertical="center"/>
    </xf>
    <xf numFmtId="0" fontId="54" fillId="0" borderId="0" xfId="17" applyAlignment="1">
      <alignment horizontal="center" vertical="center"/>
    </xf>
    <xf numFmtId="0" fontId="19" fillId="0" borderId="113" xfId="17" applyFont="1" applyBorder="1" applyAlignment="1">
      <alignment horizontal="center" vertical="center"/>
    </xf>
    <xf numFmtId="38" fontId="19" fillId="0" borderId="71" xfId="20" applyFont="1" applyBorder="1" applyAlignment="1">
      <alignment vertical="center"/>
    </xf>
    <xf numFmtId="38" fontId="19" fillId="0" borderId="88" xfId="20" applyFont="1" applyBorder="1" applyAlignment="1">
      <alignment vertical="center"/>
    </xf>
    <xf numFmtId="0" fontId="19" fillId="0" borderId="0" xfId="17" applyFont="1" applyAlignment="1">
      <alignment vertical="center"/>
    </xf>
    <xf numFmtId="0" fontId="59" fillId="0" borderId="0" xfId="17" applyFont="1"/>
    <xf numFmtId="0" fontId="16" fillId="0" borderId="106" xfId="17" applyFont="1" applyBorder="1" applyAlignment="1">
      <alignment horizontal="center" vertical="center"/>
    </xf>
    <xf numFmtId="38" fontId="16" fillId="0" borderId="41" xfId="20" applyFont="1" applyBorder="1" applyAlignment="1">
      <alignment vertical="center"/>
    </xf>
    <xf numFmtId="41" fontId="19" fillId="0" borderId="0" xfId="27" applyNumberFormat="1" applyFont="1" applyAlignment="1">
      <alignment vertical="center"/>
    </xf>
    <xf numFmtId="38" fontId="16" fillId="0" borderId="0" xfId="20" applyFont="1" applyBorder="1" applyAlignment="1">
      <alignment vertical="center"/>
    </xf>
    <xf numFmtId="0" fontId="16" fillId="0" borderId="59" xfId="17" applyFont="1" applyBorder="1" applyAlignment="1">
      <alignment horizontal="center" vertical="center"/>
    </xf>
    <xf numFmtId="0" fontId="16" fillId="0" borderId="54" xfId="17" applyFont="1" applyBorder="1" applyAlignment="1">
      <alignment horizontal="center" vertical="center" shrinkToFit="1"/>
    </xf>
    <xf numFmtId="0" fontId="16" fillId="0" borderId="58" xfId="17" applyFont="1" applyBorder="1" applyAlignment="1">
      <alignment horizontal="center" vertical="center" shrinkToFit="1"/>
    </xf>
    <xf numFmtId="0" fontId="17" fillId="0" borderId="158" xfId="17" applyFont="1" applyBorder="1" applyAlignment="1">
      <alignment horizontal="center" vertical="center" wrapText="1"/>
    </xf>
    <xf numFmtId="41" fontId="17" fillId="0" borderId="0" xfId="20" applyNumberFormat="1" applyFont="1" applyFill="1" applyBorder="1" applyAlignment="1">
      <alignment vertical="center"/>
    </xf>
    <xf numFmtId="41" fontId="17" fillId="0" borderId="0" xfId="20" applyNumberFormat="1" applyFont="1" applyFill="1" applyAlignment="1">
      <alignment vertical="center"/>
    </xf>
    <xf numFmtId="49" fontId="17" fillId="0" borderId="106" xfId="17" applyNumberFormat="1" applyFont="1" applyBorder="1" applyAlignment="1">
      <alignment horizontal="center" vertical="center"/>
    </xf>
    <xf numFmtId="49" fontId="19" fillId="0" borderId="106" xfId="17" applyNumberFormat="1" applyFont="1" applyBorder="1" applyAlignment="1">
      <alignment horizontal="center" vertical="center"/>
    </xf>
    <xf numFmtId="0" fontId="16" fillId="0" borderId="0" xfId="17" applyFont="1" applyAlignment="1">
      <alignment horizontal="distributed" vertical="center"/>
    </xf>
    <xf numFmtId="0" fontId="17" fillId="0" borderId="40" xfId="17" applyFont="1" applyBorder="1" applyAlignment="1">
      <alignment horizontal="center" vertical="center"/>
    </xf>
    <xf numFmtId="0" fontId="17" fillId="0" borderId="121" xfId="17" applyFont="1" applyBorder="1" applyAlignment="1">
      <alignment horizontal="center" vertical="center"/>
    </xf>
    <xf numFmtId="0" fontId="17" fillId="0" borderId="121" xfId="17" applyFont="1" applyBorder="1" applyAlignment="1">
      <alignment horizontal="center" vertical="center" shrinkToFit="1"/>
    </xf>
    <xf numFmtId="0" fontId="17" fillId="0" borderId="37" xfId="17" applyFont="1" applyBorder="1" applyAlignment="1">
      <alignment horizontal="center" vertical="center" shrinkToFit="1"/>
    </xf>
    <xf numFmtId="41" fontId="16" fillId="0" borderId="0" xfId="20" applyNumberFormat="1" applyFont="1" applyBorder="1" applyAlignment="1">
      <alignment horizontal="right" vertical="center"/>
    </xf>
    <xf numFmtId="0" fontId="17" fillId="0" borderId="113" xfId="17" applyFont="1" applyBorder="1" applyAlignment="1">
      <alignment horizontal="center" vertical="center"/>
    </xf>
    <xf numFmtId="41" fontId="17" fillId="0" borderId="0" xfId="20" applyNumberFormat="1" applyFont="1" applyAlignment="1">
      <alignment vertical="center"/>
    </xf>
    <xf numFmtId="41" fontId="17" fillId="0" borderId="0" xfId="20" applyNumberFormat="1" applyFont="1" applyAlignment="1">
      <alignment horizontal="right" vertical="center"/>
    </xf>
    <xf numFmtId="41" fontId="16" fillId="0" borderId="0" xfId="20" applyNumberFormat="1" applyFont="1" applyFill="1" applyBorder="1" applyAlignment="1">
      <alignment horizontal="right" vertical="center" shrinkToFit="1"/>
    </xf>
    <xf numFmtId="41" fontId="17" fillId="0" borderId="0" xfId="20" applyNumberFormat="1" applyFont="1" applyBorder="1" applyAlignment="1">
      <alignment horizontal="right" vertical="center"/>
    </xf>
    <xf numFmtId="0" fontId="17" fillId="0" borderId="108" xfId="17" applyFont="1" applyBorder="1" applyAlignment="1">
      <alignment horizontal="right" vertical="center"/>
    </xf>
    <xf numFmtId="0" fontId="19" fillId="0" borderId="106" xfId="17" applyFont="1" applyBorder="1" applyAlignment="1">
      <alignment horizontal="center" vertical="center"/>
    </xf>
    <xf numFmtId="41" fontId="19" fillId="0" borderId="0" xfId="20" applyNumberFormat="1" applyFont="1" applyAlignment="1">
      <alignment horizontal="right" vertical="center"/>
    </xf>
    <xf numFmtId="41" fontId="19" fillId="0" borderId="0" xfId="20" applyNumberFormat="1" applyFont="1" applyBorder="1" applyAlignment="1">
      <alignment horizontal="right" vertical="center"/>
    </xf>
    <xf numFmtId="0" fontId="17" fillId="0" borderId="0" xfId="17" applyFont="1" applyAlignment="1">
      <alignment vertical="center" wrapText="1"/>
    </xf>
    <xf numFmtId="0" fontId="17" fillId="0" borderId="108" xfId="17" applyFont="1" applyBorder="1" applyAlignment="1">
      <alignment horizontal="distributed" vertical="center"/>
    </xf>
    <xf numFmtId="0" fontId="17" fillId="0" borderId="0" xfId="17" applyFont="1" applyAlignment="1">
      <alignment vertical="center" textRotation="255"/>
    </xf>
    <xf numFmtId="0" fontId="17" fillId="0" borderId="57" xfId="17" applyFont="1" applyBorder="1" applyAlignment="1">
      <alignment horizontal="center" vertical="center" shrinkToFit="1"/>
    </xf>
    <xf numFmtId="0" fontId="17" fillId="0" borderId="52" xfId="17" applyFont="1" applyBorder="1" applyAlignment="1">
      <alignment horizontal="center" vertical="center" shrinkToFit="1"/>
    </xf>
    <xf numFmtId="0" fontId="17" fillId="0" borderId="54" xfId="17" applyFont="1" applyBorder="1" applyAlignment="1">
      <alignment horizontal="center" vertical="center" shrinkToFit="1"/>
    </xf>
    <xf numFmtId="0" fontId="16" fillId="0" borderId="88" xfId="17" applyFont="1" applyBorder="1" applyAlignment="1">
      <alignment horizontal="right" vertical="center"/>
    </xf>
    <xf numFmtId="38" fontId="16" fillId="0" borderId="0" xfId="20" applyFont="1" applyAlignment="1">
      <alignment horizontal="right" vertical="center"/>
    </xf>
    <xf numFmtId="38" fontId="16" fillId="0" borderId="0" xfId="20" applyFont="1" applyBorder="1" applyAlignment="1">
      <alignment horizontal="right" vertical="center"/>
    </xf>
    <xf numFmtId="38" fontId="19" fillId="0" borderId="0" xfId="20" applyFont="1" applyAlignment="1">
      <alignment horizontal="right" vertical="center"/>
    </xf>
    <xf numFmtId="38" fontId="19" fillId="0" borderId="0" xfId="20" applyFont="1" applyBorder="1" applyAlignment="1">
      <alignment horizontal="right" vertical="center"/>
    </xf>
    <xf numFmtId="41" fontId="16" fillId="0" borderId="0" xfId="20" applyNumberFormat="1" applyFont="1" applyAlignment="1">
      <alignment horizontal="right" vertical="center" wrapText="1"/>
    </xf>
    <xf numFmtId="41" fontId="16" fillId="0" borderId="0" xfId="20" applyNumberFormat="1" applyFont="1" applyBorder="1" applyAlignment="1">
      <alignment horizontal="right" vertical="center" wrapText="1"/>
    </xf>
    <xf numFmtId="41" fontId="16" fillId="0" borderId="61" xfId="20" applyNumberFormat="1" applyFont="1" applyBorder="1" applyAlignment="1">
      <alignment horizontal="right" vertical="center" wrapText="1"/>
    </xf>
    <xf numFmtId="41" fontId="16" fillId="0" borderId="108" xfId="20" applyNumberFormat="1" applyFont="1" applyBorder="1" applyAlignment="1">
      <alignment horizontal="right" vertical="center" wrapText="1"/>
    </xf>
    <xf numFmtId="38" fontId="16" fillId="0" borderId="108" xfId="20" applyFont="1" applyBorder="1" applyAlignment="1">
      <alignment horizontal="right" vertical="center"/>
    </xf>
    <xf numFmtId="0" fontId="16" fillId="0" borderId="41" xfId="17" applyFont="1" applyBorder="1" applyAlignment="1">
      <alignment horizontal="center" vertical="center" wrapText="1"/>
    </xf>
    <xf numFmtId="0" fontId="16" fillId="0" borderId="41" xfId="17" applyFont="1" applyBorder="1" applyAlignment="1">
      <alignment horizontal="center" vertical="center" shrinkToFit="1"/>
    </xf>
    <xf numFmtId="3" fontId="16" fillId="0" borderId="135" xfId="17" applyNumberFormat="1" applyFont="1" applyBorder="1" applyAlignment="1">
      <alignment horizontal="center" vertical="center" shrinkToFit="1"/>
    </xf>
    <xf numFmtId="38" fontId="16" fillId="0" borderId="135" xfId="20" applyFont="1" applyFill="1" applyBorder="1" applyAlignment="1">
      <alignment horizontal="center" vertical="center" shrinkToFit="1"/>
    </xf>
    <xf numFmtId="38" fontId="16" fillId="0" borderId="41" xfId="20" applyFont="1" applyFill="1" applyBorder="1" applyAlignment="1">
      <alignment horizontal="center" vertical="center" shrinkToFit="1"/>
    </xf>
    <xf numFmtId="200" fontId="19" fillId="0" borderId="71" xfId="20" applyNumberFormat="1" applyFont="1" applyFill="1" applyBorder="1" applyAlignment="1">
      <alignment horizontal="center" vertical="center" shrinkToFit="1"/>
    </xf>
    <xf numFmtId="200" fontId="19" fillId="0" borderId="88" xfId="20" applyNumberFormat="1" applyFont="1" applyFill="1" applyBorder="1" applyAlignment="1">
      <alignment horizontal="center" vertical="center" shrinkToFit="1"/>
    </xf>
    <xf numFmtId="200" fontId="19" fillId="0" borderId="88" xfId="17" applyNumberFormat="1" applyFont="1" applyBorder="1" applyAlignment="1">
      <alignment horizontal="center" vertical="center" shrinkToFit="1"/>
    </xf>
    <xf numFmtId="200" fontId="16" fillId="0" borderId="41" xfId="20" applyNumberFormat="1" applyFont="1" applyFill="1" applyBorder="1" applyAlignment="1">
      <alignment horizontal="center" vertical="center" shrinkToFit="1"/>
    </xf>
    <xf numFmtId="200" fontId="16" fillId="0" borderId="0" xfId="20" applyNumberFormat="1" applyFont="1" applyFill="1" applyAlignment="1">
      <alignment horizontal="center" vertical="center" shrinkToFit="1"/>
    </xf>
    <xf numFmtId="200" fontId="16" fillId="0" borderId="0" xfId="20" applyNumberFormat="1" applyFont="1" applyFill="1" applyBorder="1" applyAlignment="1">
      <alignment horizontal="center" vertical="center" shrinkToFit="1"/>
    </xf>
    <xf numFmtId="200" fontId="16" fillId="0" borderId="0" xfId="17" applyNumberFormat="1" applyFont="1" applyAlignment="1">
      <alignment horizontal="center" vertical="center" shrinkToFit="1"/>
    </xf>
    <xf numFmtId="202" fontId="16" fillId="0" borderId="59" xfId="17" applyNumberFormat="1" applyFont="1" applyBorder="1" applyAlignment="1">
      <alignment horizontal="center" vertical="center" shrinkToFit="1"/>
    </xf>
    <xf numFmtId="200" fontId="16" fillId="0" borderId="61" xfId="20" applyNumberFormat="1" applyFont="1" applyFill="1" applyBorder="1" applyAlignment="1">
      <alignment horizontal="center" vertical="center" shrinkToFit="1"/>
    </xf>
    <xf numFmtId="200" fontId="16" fillId="0" borderId="108" xfId="20" applyNumberFormat="1" applyFont="1" applyFill="1" applyBorder="1" applyAlignment="1">
      <alignment horizontal="center" vertical="center" shrinkToFit="1"/>
    </xf>
    <xf numFmtId="200" fontId="16" fillId="0" borderId="108" xfId="17" applyNumberFormat="1" applyFont="1" applyBorder="1" applyAlignment="1">
      <alignment horizontal="center" vertical="center" shrinkToFit="1"/>
    </xf>
    <xf numFmtId="0" fontId="16" fillId="0" borderId="53" xfId="17" applyFont="1" applyBorder="1" applyAlignment="1">
      <alignment horizontal="center" vertical="center"/>
    </xf>
    <xf numFmtId="200" fontId="19" fillId="0" borderId="71" xfId="20" applyNumberFormat="1" applyFont="1" applyFill="1" applyBorder="1" applyAlignment="1">
      <alignment vertical="center" shrinkToFit="1"/>
    </xf>
    <xf numFmtId="200" fontId="19" fillId="0" borderId="88" xfId="20" applyNumberFormat="1" applyFont="1" applyFill="1" applyBorder="1" applyAlignment="1">
      <alignment vertical="center" shrinkToFit="1"/>
    </xf>
    <xf numFmtId="200" fontId="16" fillId="0" borderId="41" xfId="20" applyNumberFormat="1" applyFont="1" applyFill="1" applyBorder="1" applyAlignment="1">
      <alignment vertical="center" shrinkToFit="1"/>
    </xf>
    <xf numFmtId="200" fontId="16" fillId="0" borderId="0" xfId="20" applyNumberFormat="1" applyFont="1" applyFill="1" applyAlignment="1">
      <alignment vertical="center" shrinkToFit="1"/>
    </xf>
    <xf numFmtId="200" fontId="16" fillId="0" borderId="108" xfId="20" applyNumberFormat="1" applyFont="1" applyFill="1" applyBorder="1" applyAlignment="1">
      <alignment vertical="center" shrinkToFit="1"/>
    </xf>
    <xf numFmtId="0" fontId="16" fillId="0" borderId="54" xfId="17" applyFont="1" applyBorder="1" applyAlignment="1">
      <alignment horizontal="center" vertical="center"/>
    </xf>
    <xf numFmtId="0" fontId="16" fillId="0" borderId="54" xfId="17" applyFont="1" applyBorder="1" applyAlignment="1">
      <alignment horizontal="center" vertical="center" wrapText="1"/>
    </xf>
    <xf numFmtId="0" fontId="16" fillId="0" borderId="52" xfId="17" applyFont="1" applyBorder="1" applyAlignment="1">
      <alignment horizontal="center" vertical="center"/>
    </xf>
    <xf numFmtId="200" fontId="16" fillId="0" borderId="0" xfId="20" applyNumberFormat="1" applyFont="1" applyFill="1" applyBorder="1" applyAlignment="1">
      <alignment horizontal="right" vertical="center" shrinkToFit="1"/>
    </xf>
    <xf numFmtId="49" fontId="19" fillId="0" borderId="59" xfId="17" applyNumberFormat="1" applyFont="1" applyBorder="1" applyAlignment="1">
      <alignment horizontal="center" vertical="center"/>
    </xf>
    <xf numFmtId="200" fontId="19" fillId="0" borderId="108" xfId="20" applyNumberFormat="1" applyFont="1" applyFill="1" applyBorder="1" applyAlignment="1">
      <alignment horizontal="right" vertical="center" shrinkToFit="1"/>
    </xf>
    <xf numFmtId="200" fontId="19" fillId="0" borderId="108" xfId="17" applyNumberFormat="1" applyFont="1" applyBorder="1" applyAlignment="1">
      <alignment horizontal="right" vertical="center" shrinkToFit="1"/>
    </xf>
    <xf numFmtId="0" fontId="16" fillId="0" borderId="47" xfId="17" applyFont="1" applyBorder="1" applyAlignment="1">
      <alignment vertical="center" wrapText="1" shrinkToFit="1"/>
    </xf>
    <xf numFmtId="0" fontId="16" fillId="0" borderId="0" xfId="17" applyFont="1" applyAlignment="1">
      <alignment vertical="center" wrapText="1" shrinkToFit="1"/>
    </xf>
    <xf numFmtId="38" fontId="17" fillId="0" borderId="44" xfId="17" applyNumberFormat="1" applyFont="1" applyBorder="1" applyAlignment="1">
      <alignment vertical="center"/>
    </xf>
    <xf numFmtId="38" fontId="17" fillId="0" borderId="75" xfId="17" applyNumberFormat="1" applyFont="1" applyBorder="1" applyAlignment="1">
      <alignment vertical="center"/>
    </xf>
    <xf numFmtId="0" fontId="17" fillId="0" borderId="75" xfId="17" applyFont="1" applyBorder="1" applyAlignment="1">
      <alignment vertical="center"/>
    </xf>
    <xf numFmtId="0" fontId="17" fillId="0" borderId="60" xfId="17" applyFont="1" applyBorder="1" applyAlignment="1">
      <alignment vertical="center"/>
    </xf>
    <xf numFmtId="38" fontId="17" fillId="0" borderId="0" xfId="17" applyNumberFormat="1" applyFont="1" applyAlignment="1">
      <alignment horizontal="center" vertical="center"/>
    </xf>
    <xf numFmtId="38" fontId="17" fillId="0" borderId="159" xfId="17" applyNumberFormat="1" applyFont="1" applyBorder="1" applyAlignment="1">
      <alignment horizontal="center" vertical="center"/>
    </xf>
    <xf numFmtId="38" fontId="17" fillId="0" borderId="108" xfId="17" applyNumberFormat="1" applyFont="1" applyBorder="1" applyAlignment="1">
      <alignment horizontal="center" vertical="center"/>
    </xf>
    <xf numFmtId="3" fontId="19" fillId="0" borderId="0" xfId="20" applyNumberFormat="1" applyFont="1" applyFill="1" applyBorder="1" applyAlignment="1">
      <alignment vertical="center" shrinkToFit="1"/>
    </xf>
    <xf numFmtId="3" fontId="16" fillId="0" borderId="0" xfId="20" applyNumberFormat="1" applyFont="1" applyFill="1" applyAlignment="1">
      <alignment vertical="center" shrinkToFit="1"/>
    </xf>
    <xf numFmtId="41" fontId="16" fillId="0" borderId="0" xfId="20" applyNumberFormat="1" applyFont="1" applyFill="1" applyAlignment="1">
      <alignment horizontal="right" vertical="center" wrapText="1" shrinkToFit="1"/>
    </xf>
    <xf numFmtId="3" fontId="16" fillId="0" borderId="0" xfId="20" applyNumberFormat="1" applyFont="1" applyFill="1" applyBorder="1" applyAlignment="1">
      <alignment vertical="center" shrinkToFit="1"/>
    </xf>
    <xf numFmtId="3" fontId="16" fillId="0" borderId="61" xfId="20" applyNumberFormat="1" applyFont="1" applyFill="1" applyBorder="1" applyAlignment="1">
      <alignment vertical="center" shrinkToFit="1"/>
    </xf>
    <xf numFmtId="3" fontId="16" fillId="0" borderId="108" xfId="20" applyNumberFormat="1" applyFont="1" applyFill="1" applyBorder="1" applyAlignment="1">
      <alignment vertical="center" shrinkToFit="1"/>
    </xf>
    <xf numFmtId="41" fontId="16" fillId="0" borderId="108" xfId="20" applyNumberFormat="1" applyFont="1" applyFill="1" applyBorder="1" applyAlignment="1">
      <alignment horizontal="right" vertical="center" wrapText="1" shrinkToFit="1"/>
    </xf>
    <xf numFmtId="0" fontId="16" fillId="0" borderId="108" xfId="28" applyFont="1" applyBorder="1" applyAlignment="1">
      <alignment vertical="center"/>
    </xf>
    <xf numFmtId="0" fontId="16" fillId="0" borderId="108" xfId="28" applyFont="1" applyBorder="1" applyAlignment="1">
      <alignment horizontal="right" vertical="center"/>
    </xf>
    <xf numFmtId="0" fontId="16" fillId="0" borderId="52" xfId="17" applyFont="1" applyBorder="1" applyAlignment="1">
      <alignment horizontal="center" vertical="center" wrapText="1"/>
    </xf>
    <xf numFmtId="0" fontId="16" fillId="0" borderId="106" xfId="28" applyFont="1" applyBorder="1" applyAlignment="1">
      <alignment horizontal="center" vertical="center"/>
    </xf>
    <xf numFmtId="182" fontId="16" fillId="0" borderId="0" xfId="20" applyNumberFormat="1" applyFont="1" applyFill="1" applyAlignment="1">
      <alignment horizontal="right" vertical="center" shrinkToFit="1"/>
    </xf>
    <xf numFmtId="0" fontId="19" fillId="0" borderId="106" xfId="28" applyFont="1" applyBorder="1" applyAlignment="1">
      <alignment horizontal="center" vertical="center"/>
    </xf>
    <xf numFmtId="182" fontId="19" fillId="0" borderId="0" xfId="20" applyNumberFormat="1" applyFont="1" applyFill="1" applyAlignment="1">
      <alignment horizontal="right" vertical="center" shrinkToFit="1"/>
    </xf>
    <xf numFmtId="0" fontId="16" fillId="0" borderId="59" xfId="28" applyFont="1" applyBorder="1" applyAlignment="1">
      <alignment horizontal="center" vertical="center"/>
    </xf>
    <xf numFmtId="0" fontId="16" fillId="0" borderId="47" xfId="28" applyFont="1" applyBorder="1" applyAlignment="1">
      <alignment vertical="center"/>
    </xf>
    <xf numFmtId="0" fontId="16" fillId="0" borderId="47" xfId="28" applyFont="1" applyBorder="1" applyAlignment="1">
      <alignment horizontal="right" vertical="center"/>
    </xf>
    <xf numFmtId="0" fontId="16" fillId="0" borderId="0" xfId="28" applyFont="1" applyAlignment="1">
      <alignment vertical="center"/>
    </xf>
    <xf numFmtId="0" fontId="18" fillId="0" borderId="37" xfId="17" applyFont="1" applyBorder="1" applyAlignment="1">
      <alignment horizontal="center" vertical="center"/>
    </xf>
    <xf numFmtId="0" fontId="17" fillId="0" borderId="52" xfId="17" applyFont="1" applyBorder="1" applyAlignment="1">
      <alignment vertical="center"/>
    </xf>
    <xf numFmtId="41" fontId="17" fillId="0" borderId="88" xfId="17" applyNumberFormat="1" applyFont="1" applyBorder="1" applyAlignment="1">
      <alignment vertical="center"/>
    </xf>
    <xf numFmtId="0" fontId="17" fillId="0" borderId="54" xfId="17" applyFont="1" applyBorder="1" applyAlignment="1">
      <alignment vertical="center" shrinkToFit="1"/>
    </xf>
    <xf numFmtId="0" fontId="17" fillId="0" borderId="75" xfId="17" applyFont="1" applyBorder="1" applyAlignment="1">
      <alignment horizontal="center" vertical="center"/>
    </xf>
    <xf numFmtId="41" fontId="17" fillId="0" borderId="61" xfId="20" applyNumberFormat="1" applyFont="1" applyFill="1" applyBorder="1" applyAlignment="1">
      <alignment vertical="center"/>
    </xf>
    <xf numFmtId="41" fontId="17" fillId="0" borderId="108" xfId="17" applyNumberFormat="1" applyFont="1" applyBorder="1" applyAlignment="1">
      <alignment vertical="center"/>
    </xf>
    <xf numFmtId="0" fontId="16" fillId="0" borderId="47" xfId="17" applyFont="1" applyBorder="1" applyAlignment="1">
      <alignment horizontal="left" vertical="center"/>
    </xf>
    <xf numFmtId="0" fontId="16" fillId="0" borderId="47" xfId="17" applyFont="1" applyBorder="1" applyAlignment="1">
      <alignment horizontal="right" vertical="center" shrinkToFit="1"/>
    </xf>
    <xf numFmtId="0" fontId="17" fillId="0" borderId="53" xfId="17" applyFont="1" applyBorder="1" applyAlignment="1">
      <alignment horizontal="center" vertical="center"/>
    </xf>
    <xf numFmtId="176" fontId="17" fillId="0" borderId="0" xfId="17" applyNumberFormat="1" applyFont="1" applyAlignment="1">
      <alignment vertical="center"/>
    </xf>
    <xf numFmtId="176" fontId="16" fillId="0" borderId="0" xfId="20" applyNumberFormat="1" applyFont="1" applyFill="1" applyBorder="1" applyAlignment="1">
      <alignment vertical="center"/>
    </xf>
    <xf numFmtId="176" fontId="17" fillId="0" borderId="0" xfId="20" applyNumberFormat="1" applyFont="1" applyFill="1" applyBorder="1" applyAlignment="1">
      <alignment vertical="center" shrinkToFit="1"/>
    </xf>
    <xf numFmtId="176" fontId="19" fillId="0" borderId="0" xfId="20" applyNumberFormat="1" applyFont="1" applyFill="1" applyBorder="1" applyAlignment="1">
      <alignment vertical="center" shrinkToFit="1"/>
    </xf>
    <xf numFmtId="41" fontId="16" fillId="0" borderId="0" xfId="29" applyNumberFormat="1" applyFont="1" applyAlignment="1">
      <alignment vertical="center"/>
    </xf>
    <xf numFmtId="41" fontId="16" fillId="0" borderId="0" xfId="25" applyNumberFormat="1" applyFont="1" applyFill="1" applyBorder="1" applyAlignment="1">
      <alignment horizontal="right" vertical="center"/>
    </xf>
    <xf numFmtId="41" fontId="16" fillId="0" borderId="0" xfId="29" applyNumberFormat="1" applyFont="1" applyAlignment="1" applyProtection="1">
      <alignment horizontal="right" vertical="center"/>
      <protection locked="0"/>
    </xf>
    <xf numFmtId="176" fontId="16" fillId="0" borderId="0" xfId="29" applyNumberFormat="1" applyFont="1" applyAlignment="1">
      <alignment vertical="center"/>
    </xf>
    <xf numFmtId="0" fontId="16" fillId="0" borderId="108" xfId="17" applyFont="1" applyBorder="1" applyAlignment="1">
      <alignment horizontal="distributed" vertical="center"/>
    </xf>
    <xf numFmtId="41" fontId="17" fillId="0" borderId="61" xfId="17" applyNumberFormat="1" applyFont="1" applyBorder="1" applyAlignment="1">
      <alignment vertical="center"/>
    </xf>
    <xf numFmtId="41" fontId="16" fillId="0" borderId="108" xfId="29" applyNumberFormat="1" applyFont="1" applyBorder="1" applyAlignment="1">
      <alignment vertical="center"/>
    </xf>
    <xf numFmtId="176" fontId="16" fillId="0" borderId="108" xfId="20" applyNumberFormat="1" applyFont="1" applyFill="1" applyBorder="1" applyAlignment="1">
      <alignment vertical="center"/>
    </xf>
    <xf numFmtId="41" fontId="16" fillId="0" borderId="108" xfId="25" applyNumberFormat="1" applyFont="1" applyFill="1" applyBorder="1" applyAlignment="1">
      <alignment horizontal="right" vertical="center"/>
    </xf>
    <xf numFmtId="41" fontId="16" fillId="0" borderId="108" xfId="29" applyNumberFormat="1" applyFont="1" applyBorder="1" applyAlignment="1" applyProtection="1">
      <alignment horizontal="right" vertical="center"/>
      <protection locked="0"/>
    </xf>
    <xf numFmtId="0" fontId="17" fillId="0" borderId="113" xfId="17" applyFont="1" applyBorder="1" applyAlignment="1">
      <alignment horizontal="distributed" vertical="center"/>
    </xf>
    <xf numFmtId="180" fontId="17" fillId="0" borderId="71" xfId="17" applyNumberFormat="1" applyFont="1" applyBorder="1" applyAlignment="1">
      <alignment vertical="center"/>
    </xf>
    <xf numFmtId="180" fontId="17" fillId="0" borderId="88" xfId="17" applyNumberFormat="1" applyFont="1" applyBorder="1" applyAlignment="1">
      <alignment vertical="center"/>
    </xf>
    <xf numFmtId="182" fontId="17" fillId="0" borderId="88" xfId="17" applyNumberFormat="1" applyFont="1" applyBorder="1" applyAlignment="1">
      <alignment vertical="center"/>
    </xf>
    <xf numFmtId="180" fontId="19" fillId="0" borderId="41" xfId="17" applyNumberFormat="1" applyFont="1" applyBorder="1" applyAlignment="1">
      <alignment vertical="center"/>
    </xf>
    <xf numFmtId="180" fontId="19" fillId="0" borderId="0" xfId="17" applyNumberFormat="1" applyFont="1" applyAlignment="1">
      <alignment vertical="center"/>
    </xf>
    <xf numFmtId="0" fontId="17" fillId="0" borderId="106" xfId="17" applyFont="1" applyBorder="1" applyAlignment="1">
      <alignment horizontal="distributed" vertical="center"/>
    </xf>
    <xf numFmtId="0" fontId="17" fillId="0" borderId="59" xfId="17" applyFont="1" applyBorder="1" applyAlignment="1">
      <alignment horizontal="distributed" vertical="center"/>
    </xf>
    <xf numFmtId="0" fontId="17" fillId="0" borderId="108" xfId="17" applyFont="1" applyBorder="1"/>
    <xf numFmtId="0" fontId="17" fillId="0" borderId="160" xfId="17" applyFont="1" applyBorder="1" applyAlignment="1">
      <alignment horizontal="center" vertical="center"/>
    </xf>
    <xf numFmtId="41" fontId="17" fillId="0" borderId="41" xfId="17" applyNumberFormat="1" applyFont="1" applyBorder="1" applyAlignment="1">
      <alignment horizontal="right" vertical="center"/>
    </xf>
    <xf numFmtId="41" fontId="19" fillId="0" borderId="41" xfId="17" applyNumberFormat="1" applyFont="1" applyBorder="1" applyAlignment="1">
      <alignment horizontal="right" vertical="center"/>
    </xf>
    <xf numFmtId="0" fontId="17" fillId="0" borderId="59" xfId="17" applyFont="1" applyBorder="1" applyAlignment="1">
      <alignment horizontal="center" vertical="center"/>
    </xf>
    <xf numFmtId="41" fontId="17" fillId="0" borderId="61" xfId="17" applyNumberFormat="1" applyFont="1" applyBorder="1" applyAlignment="1">
      <alignment horizontal="right" vertical="center"/>
    </xf>
    <xf numFmtId="0" fontId="17" fillId="0" borderId="71" xfId="17" applyFont="1" applyBorder="1" applyAlignment="1">
      <alignment horizontal="center" vertical="center"/>
    </xf>
    <xf numFmtId="41" fontId="16" fillId="0" borderId="71" xfId="17" applyNumberFormat="1" applyFont="1" applyBorder="1" applyAlignment="1">
      <alignment vertical="center" shrinkToFit="1"/>
    </xf>
    <xf numFmtId="41" fontId="16" fillId="0" borderId="88" xfId="17" applyNumberFormat="1" applyFont="1" applyBorder="1" applyAlignment="1">
      <alignment vertical="center" shrinkToFit="1"/>
    </xf>
    <xf numFmtId="41" fontId="19" fillId="0" borderId="41" xfId="17" applyNumberFormat="1" applyFont="1" applyBorder="1" applyAlignment="1">
      <alignment vertical="center" shrinkToFit="1"/>
    </xf>
    <xf numFmtId="202" fontId="19" fillId="0" borderId="0" xfId="17" applyNumberFormat="1" applyFont="1" applyAlignment="1">
      <alignment vertical="center" shrinkToFit="1"/>
    </xf>
    <xf numFmtId="41" fontId="19" fillId="0" borderId="0" xfId="17" applyNumberFormat="1" applyFont="1" applyAlignment="1">
      <alignment vertical="center" shrinkToFit="1"/>
    </xf>
    <xf numFmtId="0" fontId="16" fillId="0" borderId="0" xfId="17" applyFont="1" applyAlignment="1">
      <alignment horizontal="right"/>
    </xf>
    <xf numFmtId="0" fontId="16" fillId="0" borderId="0" xfId="17" applyFont="1"/>
    <xf numFmtId="0" fontId="17" fillId="0" borderId="161" xfId="17" applyFont="1" applyBorder="1" applyAlignment="1">
      <alignment vertical="center"/>
    </xf>
    <xf numFmtId="0" fontId="17" fillId="0" borderId="41" xfId="17" applyFont="1" applyBorder="1" applyAlignment="1">
      <alignment vertical="center"/>
    </xf>
    <xf numFmtId="49" fontId="19" fillId="0" borderId="46" xfId="17" applyNumberFormat="1" applyFont="1" applyBorder="1" applyAlignment="1">
      <alignment horizontal="center" vertical="center"/>
    </xf>
    <xf numFmtId="0" fontId="19" fillId="0" borderId="61" xfId="17" applyFont="1" applyBorder="1" applyAlignment="1">
      <alignment vertical="center"/>
    </xf>
    <xf numFmtId="0" fontId="25" fillId="0" borderId="0" xfId="17" applyFont="1" applyAlignment="1">
      <alignment vertical="center"/>
    </xf>
    <xf numFmtId="0" fontId="16" fillId="0" borderId="91" xfId="17" applyFont="1" applyBorder="1" applyAlignment="1">
      <alignment vertical="center"/>
    </xf>
    <xf numFmtId="41" fontId="19" fillId="0" borderId="105" xfId="30" applyNumberFormat="1" applyFont="1" applyBorder="1" applyAlignment="1">
      <alignment vertical="center"/>
    </xf>
    <xf numFmtId="41" fontId="19" fillId="0" borderId="88" xfId="30" applyNumberFormat="1" applyFont="1" applyBorder="1" applyAlignment="1">
      <alignment vertical="center" shrinkToFit="1"/>
    </xf>
    <xf numFmtId="41" fontId="19" fillId="0" borderId="88" xfId="30" applyNumberFormat="1" applyFont="1" applyBorder="1" applyAlignment="1">
      <alignment vertical="center"/>
    </xf>
    <xf numFmtId="41" fontId="19" fillId="0" borderId="88" xfId="30" applyNumberFormat="1" applyFont="1" applyBorder="1" applyAlignment="1">
      <alignment horizontal="right" vertical="center"/>
    </xf>
    <xf numFmtId="41" fontId="19" fillId="0" borderId="0" xfId="30" applyNumberFormat="1" applyFont="1" applyAlignment="1">
      <alignment vertical="center" shrinkToFit="1"/>
    </xf>
    <xf numFmtId="0" fontId="16" fillId="0" borderId="118" xfId="17" applyFont="1" applyBorder="1" applyAlignment="1">
      <alignment horizontal="center" vertical="center" shrinkToFit="1"/>
    </xf>
    <xf numFmtId="41" fontId="16" fillId="0" borderId="0" xfId="30" applyNumberFormat="1" applyFont="1" applyAlignment="1" applyProtection="1">
      <alignment vertical="center"/>
      <protection locked="0"/>
    </xf>
    <xf numFmtId="41" fontId="16" fillId="0" borderId="0" xfId="30" applyNumberFormat="1" applyFont="1" applyAlignment="1" applyProtection="1">
      <alignment horizontal="center" vertical="center"/>
      <protection locked="0"/>
    </xf>
    <xf numFmtId="0" fontId="16" fillId="0" borderId="143" xfId="17" applyFont="1" applyBorder="1" applyAlignment="1">
      <alignment horizontal="distributed" vertical="center"/>
    </xf>
    <xf numFmtId="0" fontId="16" fillId="0" borderId="148" xfId="17" applyFont="1" applyBorder="1" applyAlignment="1">
      <alignment horizontal="distributed" vertical="center"/>
    </xf>
    <xf numFmtId="0" fontId="16" fillId="0" borderId="81" xfId="17" applyFont="1" applyBorder="1" applyAlignment="1">
      <alignment horizontal="distributed" vertical="center"/>
    </xf>
    <xf numFmtId="41" fontId="16" fillId="0" borderId="0" xfId="30" applyNumberFormat="1" applyFont="1" applyAlignment="1">
      <alignment horizontal="center" vertical="center"/>
    </xf>
    <xf numFmtId="41" fontId="16" fillId="0" borderId="0" xfId="31" applyNumberFormat="1" applyFont="1" applyAlignment="1" applyProtection="1">
      <alignment horizontal="center" vertical="center"/>
      <protection locked="0"/>
    </xf>
    <xf numFmtId="41" fontId="16" fillId="0" borderId="61" xfId="30" applyNumberFormat="1" applyFont="1" applyBorder="1" applyAlignment="1" applyProtection="1">
      <alignment vertical="center"/>
      <protection locked="0"/>
    </xf>
    <xf numFmtId="41" fontId="16" fillId="0" borderId="108" xfId="30" applyNumberFormat="1" applyFont="1" applyBorder="1" applyAlignment="1" applyProtection="1">
      <alignment horizontal="center" vertical="center"/>
      <protection locked="0"/>
    </xf>
    <xf numFmtId="41" fontId="18" fillId="0" borderId="151" xfId="32" quotePrefix="1" applyNumberFormat="1" applyFont="1" applyBorder="1" applyAlignment="1">
      <alignment horizontal="right" vertical="center"/>
    </xf>
    <xf numFmtId="41" fontId="19" fillId="0" borderId="151" xfId="32" quotePrefix="1" applyNumberFormat="1" applyFont="1" applyBorder="1" applyAlignment="1">
      <alignment horizontal="right" vertical="center"/>
    </xf>
    <xf numFmtId="0" fontId="18" fillId="0" borderId="41" xfId="32" quotePrefix="1" applyFont="1" applyBorder="1" applyAlignment="1">
      <alignment horizontal="right" vertical="center"/>
    </xf>
    <xf numFmtId="41" fontId="19" fillId="0" borderId="0" xfId="32" applyNumberFormat="1" applyFont="1" applyAlignment="1">
      <alignment horizontal="right" vertical="center"/>
    </xf>
    <xf numFmtId="41" fontId="19" fillId="0" borderId="0" xfId="32" applyNumberFormat="1" applyFont="1" applyAlignment="1">
      <alignment horizontal="center" vertical="center"/>
    </xf>
    <xf numFmtId="41" fontId="18" fillId="0" borderId="41" xfId="32" quotePrefix="1" applyNumberFormat="1" applyFont="1" applyBorder="1" applyAlignment="1">
      <alignment horizontal="right" vertical="center"/>
    </xf>
    <xf numFmtId="41" fontId="18" fillId="0" borderId="0" xfId="32" quotePrefix="1" applyNumberFormat="1" applyFont="1" applyAlignment="1">
      <alignment horizontal="right" vertical="center"/>
    </xf>
    <xf numFmtId="41" fontId="19" fillId="0" borderId="0" xfId="32" quotePrefix="1" applyNumberFormat="1" applyFont="1" applyAlignment="1">
      <alignment horizontal="right" vertical="center"/>
    </xf>
    <xf numFmtId="0" fontId="18" fillId="0" borderId="0" xfId="32" applyFont="1" applyAlignment="1">
      <alignment horizontal="right" vertical="center"/>
    </xf>
    <xf numFmtId="49" fontId="19" fillId="0" borderId="0" xfId="32" quotePrefix="1" applyNumberFormat="1" applyFont="1" applyAlignment="1">
      <alignment horizontal="right" vertical="center"/>
    </xf>
    <xf numFmtId="41" fontId="18" fillId="0" borderId="56" xfId="32" applyNumberFormat="1" applyFont="1" applyBorder="1" applyAlignment="1">
      <alignment horizontal="right" vertical="center"/>
    </xf>
    <xf numFmtId="41" fontId="19" fillId="0" borderId="50" xfId="32" applyNumberFormat="1" applyFont="1" applyBorder="1" applyAlignment="1">
      <alignment horizontal="right" vertical="center"/>
    </xf>
    <xf numFmtId="49" fontId="19" fillId="0" borderId="115" xfId="32" applyNumberFormat="1" applyFont="1" applyBorder="1" applyAlignment="1">
      <alignment horizontal="right" vertical="center"/>
    </xf>
    <xf numFmtId="0" fontId="18" fillId="0" borderId="115" xfId="32" applyFont="1" applyBorder="1" applyAlignment="1">
      <alignment horizontal="right" vertical="center"/>
    </xf>
    <xf numFmtId="41" fontId="18" fillId="0" borderId="115" xfId="32" applyNumberFormat="1" applyFont="1" applyBorder="1" applyAlignment="1">
      <alignment horizontal="right" vertical="center"/>
    </xf>
    <xf numFmtId="180" fontId="16" fillId="0" borderId="0" xfId="17" applyNumberFormat="1" applyFont="1" applyAlignment="1">
      <alignment vertical="center"/>
    </xf>
    <xf numFmtId="0" fontId="16" fillId="0" borderId="120" xfId="17" applyFont="1" applyBorder="1" applyAlignment="1">
      <alignment vertical="center" shrinkToFit="1"/>
    </xf>
    <xf numFmtId="0" fontId="17" fillId="0" borderId="120" xfId="17" applyFont="1" applyBorder="1" applyAlignment="1">
      <alignment vertical="center" shrinkToFit="1"/>
    </xf>
    <xf numFmtId="0" fontId="17" fillId="0" borderId="120" xfId="17" applyFont="1" applyBorder="1" applyAlignment="1">
      <alignment horizontal="right" vertical="center"/>
    </xf>
    <xf numFmtId="41" fontId="17" fillId="0" borderId="104" xfId="20" applyNumberFormat="1" applyFont="1" applyFill="1" applyBorder="1" applyAlignment="1">
      <alignment vertical="center"/>
    </xf>
    <xf numFmtId="0" fontId="17" fillId="0" borderId="55" xfId="17" applyFont="1" applyBorder="1" applyAlignment="1">
      <alignment horizontal="center" vertical="center"/>
    </xf>
    <xf numFmtId="0" fontId="17" fillId="0" borderId="55" xfId="6" applyNumberFormat="1" applyFont="1" applyBorder="1" applyAlignment="1">
      <alignment horizontal="center" vertical="center"/>
    </xf>
    <xf numFmtId="0" fontId="17" fillId="0" borderId="71" xfId="6" applyNumberFormat="1" applyFont="1" applyBorder="1" applyAlignment="1">
      <alignment horizontal="center" vertical="center"/>
    </xf>
    <xf numFmtId="41" fontId="17" fillId="0" borderId="0" xfId="33" applyNumberFormat="1" applyFont="1" applyFill="1" applyBorder="1" applyAlignment="1">
      <alignment vertical="center" shrinkToFit="1"/>
    </xf>
    <xf numFmtId="0" fontId="19" fillId="0" borderId="55" xfId="17" applyFont="1" applyBorder="1" applyAlignment="1">
      <alignment horizontal="center" vertical="center"/>
    </xf>
    <xf numFmtId="41" fontId="19" fillId="0" borderId="104" xfId="17" applyNumberFormat="1" applyFont="1" applyBorder="1" applyAlignment="1">
      <alignment vertical="center"/>
    </xf>
    <xf numFmtId="209" fontId="19" fillId="0" borderId="104" xfId="20" applyNumberFormat="1" applyFont="1" applyFill="1" applyBorder="1" applyAlignment="1">
      <alignment vertical="center"/>
    </xf>
    <xf numFmtId="41" fontId="19" fillId="0" borderId="113" xfId="17" applyNumberFormat="1" applyFont="1" applyBorder="1" applyAlignment="1">
      <alignment vertical="center" shrinkToFit="1"/>
    </xf>
    <xf numFmtId="41" fontId="19" fillId="0" borderId="113" xfId="17" applyNumberFormat="1" applyFont="1" applyBorder="1" applyAlignment="1">
      <alignment vertical="center"/>
    </xf>
    <xf numFmtId="197" fontId="19" fillId="0" borderId="0" xfId="17" applyNumberFormat="1" applyFont="1" applyAlignment="1">
      <alignment vertical="center" shrinkToFit="1"/>
    </xf>
    <xf numFmtId="197" fontId="19" fillId="0" borderId="0" xfId="17" applyNumberFormat="1" applyFont="1" applyAlignment="1">
      <alignment horizontal="right" vertical="center" shrinkToFit="1"/>
    </xf>
    <xf numFmtId="0" fontId="19" fillId="0" borderId="49" xfId="17" applyFont="1" applyBorder="1" applyAlignment="1">
      <alignment horizontal="center" vertical="center"/>
    </xf>
    <xf numFmtId="209" fontId="19" fillId="0" borderId="0" xfId="20" applyNumberFormat="1" applyFont="1" applyFill="1" applyBorder="1" applyAlignment="1">
      <alignment vertical="center"/>
    </xf>
    <xf numFmtId="41" fontId="16" fillId="0" borderId="106" xfId="17" applyNumberFormat="1" applyFont="1" applyBorder="1" applyAlignment="1">
      <alignment vertical="center"/>
    </xf>
    <xf numFmtId="197" fontId="17" fillId="0" borderId="0" xfId="17" applyNumberFormat="1" applyFont="1" applyAlignment="1">
      <alignment vertical="center" shrinkToFit="1"/>
    </xf>
    <xf numFmtId="197" fontId="17" fillId="0" borderId="0" xfId="17" applyNumberFormat="1" applyFont="1" applyAlignment="1">
      <alignment horizontal="right" vertical="center" shrinkToFit="1"/>
    </xf>
    <xf numFmtId="0" fontId="19" fillId="0" borderId="53" xfId="17" applyFont="1" applyBorder="1" applyAlignment="1">
      <alignment horizontal="center" vertical="center"/>
    </xf>
    <xf numFmtId="41" fontId="17" fillId="0" borderId="0" xfId="17" applyNumberFormat="1" applyFont="1" applyAlignment="1">
      <alignment vertical="center" shrinkToFit="1"/>
    </xf>
    <xf numFmtId="0" fontId="16" fillId="0" borderId="55" xfId="17" applyFont="1" applyBorder="1" applyAlignment="1">
      <alignment horizontal="center" vertical="center"/>
    </xf>
    <xf numFmtId="209" fontId="16" fillId="0" borderId="0" xfId="20" applyNumberFormat="1" applyFont="1" applyFill="1" applyBorder="1" applyAlignment="1">
      <alignment vertical="center"/>
    </xf>
    <xf numFmtId="0" fontId="17" fillId="0" borderId="71" xfId="6" applyNumberFormat="1" applyFont="1" applyBorder="1" applyAlignment="1">
      <alignment horizontal="distributed" vertical="center"/>
    </xf>
    <xf numFmtId="41" fontId="17" fillId="0" borderId="0" xfId="6" applyNumberFormat="1" applyFont="1" applyAlignment="1">
      <alignment horizontal="right" vertical="center" shrinkToFit="1"/>
    </xf>
    <xf numFmtId="49" fontId="18" fillId="0" borderId="106" xfId="17" applyNumberFormat="1" applyFont="1" applyBorder="1" applyAlignment="1">
      <alignment horizontal="center" vertical="center"/>
    </xf>
    <xf numFmtId="0" fontId="16" fillId="0" borderId="49" xfId="17" applyFont="1" applyBorder="1" applyAlignment="1">
      <alignment horizontal="center" vertical="center"/>
    </xf>
    <xf numFmtId="0" fontId="17" fillId="0" borderId="41" xfId="6" applyNumberFormat="1" applyFont="1" applyBorder="1" applyAlignment="1">
      <alignment horizontal="distributed" vertical="center"/>
    </xf>
    <xf numFmtId="3" fontId="19" fillId="0" borderId="0" xfId="20" applyNumberFormat="1" applyFont="1" applyFill="1" applyAlignment="1">
      <alignment vertical="center"/>
    </xf>
    <xf numFmtId="41" fontId="17" fillId="0" borderId="0" xfId="20" applyNumberFormat="1" applyFont="1" applyFill="1" applyBorder="1" applyAlignment="1" applyProtection="1">
      <alignment vertical="center"/>
      <protection locked="0"/>
    </xf>
    <xf numFmtId="0" fontId="17" fillId="0" borderId="56" xfId="6" applyNumberFormat="1" applyFont="1" applyBorder="1" applyAlignment="1">
      <alignment horizontal="distributed" vertical="center"/>
    </xf>
    <xf numFmtId="209" fontId="17" fillId="0" borderId="0" xfId="20" applyNumberFormat="1" applyFont="1" applyFill="1" applyBorder="1" applyAlignment="1">
      <alignment vertical="center"/>
    </xf>
    <xf numFmtId="0" fontId="17" fillId="0" borderId="49" xfId="17" applyFont="1" applyBorder="1" applyAlignment="1">
      <alignment horizontal="distributed" vertical="center"/>
    </xf>
    <xf numFmtId="41" fontId="17" fillId="0" borderId="0" xfId="17" applyNumberFormat="1" applyFont="1" applyAlignment="1" applyProtection="1">
      <alignment vertical="center"/>
      <protection locked="0"/>
    </xf>
    <xf numFmtId="210" fontId="17" fillId="0" borderId="0" xfId="17" applyNumberFormat="1" applyFont="1" applyAlignment="1">
      <alignment vertical="center" shrinkToFit="1"/>
    </xf>
    <xf numFmtId="210" fontId="17" fillId="0" borderId="0" xfId="17" applyNumberFormat="1" applyFont="1" applyAlignment="1">
      <alignment horizontal="right" vertical="center" shrinkToFit="1"/>
    </xf>
    <xf numFmtId="210" fontId="17" fillId="0" borderId="0" xfId="6" applyNumberFormat="1" applyFont="1" applyAlignment="1">
      <alignment horizontal="right" vertical="center" shrinkToFit="1"/>
    </xf>
    <xf numFmtId="197" fontId="17" fillId="0" borderId="41" xfId="6" applyNumberFormat="1" applyFont="1" applyBorder="1" applyAlignment="1">
      <alignment vertical="center" shrinkToFit="1"/>
    </xf>
    <xf numFmtId="197" fontId="17" fillId="0" borderId="0" xfId="6" applyNumberFormat="1" applyFont="1" applyAlignment="1">
      <alignment horizontal="right" vertical="center" shrinkToFit="1"/>
    </xf>
    <xf numFmtId="41" fontId="16" fillId="0" borderId="61" xfId="17" applyNumberFormat="1" applyFont="1" applyBorder="1" applyAlignment="1">
      <alignment vertical="center"/>
    </xf>
    <xf numFmtId="41" fontId="16" fillId="0" borderId="59" xfId="17" applyNumberFormat="1" applyFont="1" applyBorder="1" applyAlignment="1">
      <alignment vertical="center"/>
    </xf>
    <xf numFmtId="207" fontId="17" fillId="0" borderId="108" xfId="6" applyNumberFormat="1" applyFont="1" applyBorder="1" applyAlignment="1">
      <alignment horizontal="right" vertical="center" shrinkToFit="1"/>
    </xf>
    <xf numFmtId="0" fontId="16" fillId="0" borderId="47" xfId="6" applyNumberFormat="1" applyFont="1" applyBorder="1" applyAlignment="1">
      <alignment horizontal="right" vertical="center"/>
    </xf>
    <xf numFmtId="38" fontId="17" fillId="0" borderId="106" xfId="20" applyFont="1" applyFill="1" applyBorder="1" applyAlignment="1">
      <alignment horizontal="distributed" vertical="center"/>
    </xf>
    <xf numFmtId="0" fontId="16" fillId="0" borderId="122" xfId="17" applyFont="1" applyBorder="1" applyAlignment="1">
      <alignment horizontal="center" vertical="center"/>
    </xf>
    <xf numFmtId="209" fontId="17" fillId="0" borderId="108" xfId="20" applyNumberFormat="1" applyFont="1" applyFill="1" applyBorder="1" applyAlignment="1">
      <alignment vertical="center"/>
    </xf>
    <xf numFmtId="38" fontId="17" fillId="0" borderId="49" xfId="20" applyFont="1" applyFill="1" applyBorder="1" applyAlignment="1">
      <alignment horizontal="distributed" vertical="center"/>
    </xf>
    <xf numFmtId="0" fontId="17" fillId="0" borderId="61" xfId="17" applyFont="1" applyBorder="1" applyAlignment="1">
      <alignment horizontal="distributed" vertical="center"/>
    </xf>
    <xf numFmtId="41" fontId="17" fillId="0" borderId="108" xfId="20" applyNumberFormat="1" applyFont="1" applyFill="1" applyBorder="1" applyAlignment="1">
      <alignment vertical="center"/>
    </xf>
    <xf numFmtId="49" fontId="17" fillId="0" borderId="0" xfId="17" applyNumberFormat="1" applyFont="1" applyAlignment="1">
      <alignment horizontal="distributed" vertical="center"/>
    </xf>
    <xf numFmtId="207" fontId="17" fillId="0" borderId="0" xfId="17" applyNumberFormat="1" applyFont="1" applyAlignment="1">
      <alignment vertical="center"/>
    </xf>
    <xf numFmtId="207" fontId="17" fillId="0" borderId="0" xfId="17" applyNumberFormat="1" applyFont="1" applyAlignment="1">
      <alignment horizontal="right" vertical="center"/>
    </xf>
    <xf numFmtId="49" fontId="17" fillId="0" borderId="0" xfId="17" applyNumberFormat="1" applyFont="1" applyAlignment="1">
      <alignment horizontal="distributed" vertical="center" wrapText="1"/>
    </xf>
    <xf numFmtId="49" fontId="17" fillId="0" borderId="0" xfId="17" applyNumberFormat="1" applyFont="1" applyAlignment="1">
      <alignment horizontal="center" vertical="center" wrapText="1"/>
    </xf>
    <xf numFmtId="183" fontId="17" fillId="0" borderId="41" xfId="17" applyNumberFormat="1" applyFont="1" applyBorder="1" applyAlignment="1">
      <alignment vertical="center"/>
    </xf>
    <xf numFmtId="183" fontId="17" fillId="0" borderId="0" xfId="17" applyNumberFormat="1" applyFont="1" applyAlignment="1">
      <alignment horizontal="right" vertical="center"/>
    </xf>
    <xf numFmtId="211" fontId="17" fillId="0" borderId="0" xfId="17" applyNumberFormat="1" applyFont="1" applyAlignment="1">
      <alignment vertical="center"/>
    </xf>
    <xf numFmtId="49" fontId="18" fillId="0" borderId="0" xfId="17" applyNumberFormat="1" applyFont="1" applyAlignment="1">
      <alignment horizontal="center" vertical="center" wrapText="1"/>
    </xf>
    <xf numFmtId="41" fontId="19" fillId="0" borderId="41" xfId="20" applyNumberFormat="1" applyFont="1" applyFill="1" applyBorder="1" applyAlignment="1">
      <alignment vertical="center"/>
    </xf>
    <xf numFmtId="212" fontId="19" fillId="0" borderId="0" xfId="20" applyNumberFormat="1" applyFont="1" applyFill="1" applyBorder="1" applyAlignment="1">
      <alignment vertical="center"/>
    </xf>
    <xf numFmtId="212" fontId="17" fillId="0" borderId="0" xfId="17" applyNumberFormat="1" applyFont="1" applyAlignment="1">
      <alignment horizontal="right" vertical="center"/>
    </xf>
    <xf numFmtId="212" fontId="17" fillId="0" borderId="108" xfId="17" applyNumberFormat="1" applyFont="1" applyBorder="1" applyAlignment="1">
      <alignment horizontal="right" vertical="center"/>
    </xf>
    <xf numFmtId="0" fontId="60" fillId="0" borderId="0" xfId="17" applyFont="1" applyAlignment="1">
      <alignment vertical="center"/>
    </xf>
    <xf numFmtId="0" fontId="17" fillId="0" borderId="58" xfId="17" applyFont="1" applyBorder="1" applyAlignment="1">
      <alignment horizontal="center" vertical="center" wrapText="1"/>
    </xf>
    <xf numFmtId="180" fontId="17" fillId="0" borderId="0" xfId="17" applyNumberFormat="1" applyFont="1" applyAlignment="1">
      <alignment vertical="center"/>
    </xf>
    <xf numFmtId="41" fontId="19" fillId="0" borderId="0" xfId="17" applyNumberFormat="1" applyFont="1" applyAlignment="1" applyProtection="1">
      <alignment vertical="center" shrinkToFit="1"/>
      <protection locked="0"/>
    </xf>
    <xf numFmtId="41" fontId="19" fillId="0" borderId="0" xfId="17" applyNumberFormat="1" applyFont="1" applyAlignment="1" applyProtection="1">
      <alignment horizontal="right" vertical="center" shrinkToFit="1"/>
      <protection locked="0"/>
    </xf>
    <xf numFmtId="41" fontId="19" fillId="0" borderId="0" xfId="17" applyNumberFormat="1" applyFont="1" applyAlignment="1" applyProtection="1">
      <alignment horizontal="right" vertical="center"/>
      <protection locked="0"/>
    </xf>
    <xf numFmtId="41" fontId="16" fillId="0" borderId="0" xfId="17" applyNumberFormat="1" applyFont="1" applyAlignment="1" applyProtection="1">
      <alignment vertical="center"/>
      <protection locked="0"/>
    </xf>
    <xf numFmtId="0" fontId="16" fillId="0" borderId="106" xfId="17" applyFont="1" applyBorder="1" applyAlignment="1">
      <alignment horizontal="center" vertical="center" wrapText="1" shrinkToFit="1"/>
    </xf>
    <xf numFmtId="41" fontId="16" fillId="0" borderId="56" xfId="17" applyNumberFormat="1" applyFont="1" applyBorder="1" applyAlignment="1" applyProtection="1">
      <alignment vertical="center"/>
      <protection locked="0"/>
    </xf>
    <xf numFmtId="41" fontId="16" fillId="0" borderId="50" xfId="17" applyNumberFormat="1" applyFont="1" applyBorder="1" applyAlignment="1" applyProtection="1">
      <alignment vertical="center"/>
      <protection locked="0"/>
    </xf>
    <xf numFmtId="41" fontId="16" fillId="0" borderId="41" xfId="17" applyNumberFormat="1" applyFont="1" applyBorder="1" applyAlignment="1" applyProtection="1">
      <alignment vertical="center"/>
      <protection locked="0"/>
    </xf>
    <xf numFmtId="41" fontId="16" fillId="0" borderId="0" xfId="17" applyNumberFormat="1" applyFont="1" applyAlignment="1" applyProtection="1">
      <alignment vertical="center" shrinkToFit="1"/>
      <protection locked="0"/>
    </xf>
    <xf numFmtId="41" fontId="16" fillId="0" borderId="61" xfId="17" applyNumberFormat="1" applyFont="1" applyBorder="1" applyAlignment="1" applyProtection="1">
      <alignment vertical="center"/>
      <protection locked="0"/>
    </xf>
    <xf numFmtId="41" fontId="16" fillId="0" borderId="108" xfId="17" applyNumberFormat="1" applyFont="1" applyBorder="1" applyAlignment="1" applyProtection="1">
      <alignment vertical="center"/>
      <protection locked="0"/>
    </xf>
    <xf numFmtId="41" fontId="16" fillId="0" borderId="108" xfId="17" applyNumberFormat="1" applyFont="1" applyBorder="1" applyAlignment="1">
      <alignment vertical="center"/>
    </xf>
    <xf numFmtId="3" fontId="16" fillId="0" borderId="41" xfId="20" applyNumberFormat="1" applyFont="1" applyFill="1" applyBorder="1" applyAlignment="1">
      <alignment horizontal="right" vertical="center" shrinkToFit="1"/>
    </xf>
    <xf numFmtId="3" fontId="16" fillId="0" borderId="0" xfId="20" applyNumberFormat="1" applyFont="1" applyFill="1" applyBorder="1" applyAlignment="1">
      <alignment horizontal="right" vertical="center" shrinkToFit="1"/>
    </xf>
    <xf numFmtId="3" fontId="16" fillId="0" borderId="41" xfId="17" applyNumberFormat="1" applyFont="1" applyBorder="1" applyAlignment="1">
      <alignment horizontal="right" vertical="center"/>
    </xf>
    <xf numFmtId="0" fontId="19" fillId="0" borderId="52" xfId="6" applyNumberFormat="1" applyFont="1" applyBorder="1" applyAlignment="1">
      <alignment horizontal="center" vertical="center"/>
    </xf>
    <xf numFmtId="3" fontId="19" fillId="0" borderId="41" xfId="17" applyNumberFormat="1" applyFont="1" applyBorder="1" applyAlignment="1">
      <alignment horizontal="right" vertical="center"/>
    </xf>
    <xf numFmtId="3" fontId="19" fillId="0" borderId="0" xfId="17" applyNumberFormat="1" applyFont="1" applyAlignment="1">
      <alignment horizontal="right" vertical="center"/>
    </xf>
    <xf numFmtId="0" fontId="16" fillId="0" borderId="54" xfId="6" applyNumberFormat="1" applyFont="1" applyBorder="1" applyAlignment="1">
      <alignment horizontal="center" vertical="center"/>
    </xf>
    <xf numFmtId="41" fontId="16" fillId="0" borderId="0" xfId="20" applyNumberFormat="1" applyFont="1" applyFill="1" applyBorder="1" applyAlignment="1">
      <alignment horizontal="right" vertical="center" wrapText="1" shrinkToFit="1"/>
    </xf>
    <xf numFmtId="3" fontId="19" fillId="0" borderId="41" xfId="20" applyNumberFormat="1" applyFont="1" applyFill="1" applyBorder="1" applyAlignment="1">
      <alignment horizontal="right" vertical="center" shrinkToFit="1"/>
    </xf>
    <xf numFmtId="3" fontId="19" fillId="0" borderId="0" xfId="20" applyNumberFormat="1" applyFont="1" applyFill="1" applyBorder="1" applyAlignment="1">
      <alignment horizontal="right" vertical="center" shrinkToFit="1"/>
    </xf>
    <xf numFmtId="41" fontId="19" fillId="0" borderId="0" xfId="20" applyNumberFormat="1" applyFont="1" applyFill="1" applyBorder="1" applyAlignment="1">
      <alignment horizontal="right" vertical="center" wrapText="1" shrinkToFit="1"/>
    </xf>
    <xf numFmtId="41" fontId="19" fillId="0" borderId="0" xfId="20" applyNumberFormat="1" applyFont="1" applyFill="1" applyAlignment="1">
      <alignment horizontal="right" vertical="center" wrapText="1" shrinkToFit="1"/>
    </xf>
    <xf numFmtId="0" fontId="19" fillId="0" borderId="75" xfId="6" applyNumberFormat="1" applyFont="1" applyBorder="1" applyAlignment="1">
      <alignment horizontal="center" vertical="center"/>
    </xf>
    <xf numFmtId="3" fontId="19" fillId="0" borderId="61" xfId="20" applyNumberFormat="1" applyFont="1" applyFill="1" applyBorder="1" applyAlignment="1">
      <alignment horizontal="right" vertical="center" shrinkToFit="1"/>
    </xf>
    <xf numFmtId="3" fontId="19" fillId="0" borderId="108" xfId="20" applyNumberFormat="1" applyFont="1" applyFill="1" applyBorder="1" applyAlignment="1">
      <alignment horizontal="right" vertical="center" shrinkToFit="1"/>
    </xf>
    <xf numFmtId="41" fontId="19" fillId="0" borderId="108" xfId="20" applyNumberFormat="1" applyFont="1" applyFill="1" applyBorder="1" applyAlignment="1">
      <alignment horizontal="right" vertical="center" wrapText="1" shrinkToFit="1"/>
    </xf>
    <xf numFmtId="41" fontId="16" fillId="0" borderId="0" xfId="6" applyNumberFormat="1" applyFont="1" applyAlignment="1">
      <alignment horizontal="left" vertical="center"/>
    </xf>
    <xf numFmtId="3" fontId="17" fillId="0" borderId="0" xfId="17" applyNumberFormat="1" applyFont="1" applyAlignment="1">
      <alignment vertical="center"/>
    </xf>
    <xf numFmtId="41" fontId="16" fillId="0" borderId="0" xfId="6" applyNumberFormat="1" applyFont="1" applyAlignment="1">
      <alignment vertical="center"/>
    </xf>
    <xf numFmtId="38" fontId="17" fillId="0" borderId="104" xfId="20" applyFont="1" applyFill="1" applyBorder="1" applyAlignment="1">
      <alignment horizontal="center" vertical="center"/>
    </xf>
    <xf numFmtId="49" fontId="17" fillId="0" borderId="0" xfId="20" applyNumberFormat="1" applyFont="1" applyFill="1" applyBorder="1" applyAlignment="1">
      <alignment horizontal="center" vertical="center"/>
    </xf>
    <xf numFmtId="182" fontId="16" fillId="0" borderId="0" xfId="17" applyNumberFormat="1" applyFont="1" applyAlignment="1">
      <alignment vertical="center"/>
    </xf>
    <xf numFmtId="49" fontId="18" fillId="0" borderId="108" xfId="20" applyNumberFormat="1" applyFont="1" applyFill="1" applyBorder="1" applyAlignment="1">
      <alignment horizontal="center" vertical="center"/>
    </xf>
    <xf numFmtId="182" fontId="19" fillId="0" borderId="108" xfId="17" applyNumberFormat="1" applyFont="1" applyBorder="1" applyAlignment="1">
      <alignment vertical="center"/>
    </xf>
    <xf numFmtId="41" fontId="30" fillId="0" borderId="0" xfId="17" applyNumberFormat="1" applyFont="1" applyAlignment="1" applyProtection="1">
      <alignment vertical="center"/>
      <protection locked="0"/>
    </xf>
    <xf numFmtId="0" fontId="19" fillId="0" borderId="104" xfId="17" applyFont="1" applyBorder="1" applyAlignment="1">
      <alignment horizontal="distributed" vertical="center"/>
    </xf>
    <xf numFmtId="41" fontId="17" fillId="0" borderId="41" xfId="17" applyNumberFormat="1" applyFont="1" applyBorder="1" applyAlignment="1">
      <alignment vertical="center" shrinkToFit="1"/>
    </xf>
    <xf numFmtId="41" fontId="17" fillId="0" borderId="61" xfId="17" applyNumberFormat="1" applyFont="1" applyBorder="1" applyAlignment="1">
      <alignment vertical="center" shrinkToFit="1"/>
    </xf>
    <xf numFmtId="0" fontId="16" fillId="0" borderId="108" xfId="17" applyFont="1" applyBorder="1" applyAlignment="1">
      <alignment vertical="center" wrapText="1"/>
    </xf>
    <xf numFmtId="0" fontId="41" fillId="0" borderId="0" xfId="17" applyFont="1"/>
    <xf numFmtId="0" fontId="19" fillId="0" borderId="0" xfId="17" applyFont="1" applyAlignment="1">
      <alignment horizontal="distributed" vertical="center"/>
    </xf>
    <xf numFmtId="41" fontId="19" fillId="0" borderId="71" xfId="20" applyNumberFormat="1" applyFont="1" applyFill="1" applyBorder="1" applyAlignment="1">
      <alignment vertical="center" shrinkToFit="1"/>
    </xf>
    <xf numFmtId="41" fontId="19" fillId="0" borderId="104" xfId="20" applyNumberFormat="1" applyFont="1" applyFill="1" applyBorder="1" applyAlignment="1">
      <alignment vertical="center" shrinkToFit="1"/>
    </xf>
    <xf numFmtId="212" fontId="19" fillId="0" borderId="0" xfId="17" applyNumberFormat="1" applyFont="1" applyAlignment="1">
      <alignment vertical="center" shrinkToFit="1"/>
    </xf>
    <xf numFmtId="212" fontId="19" fillId="0" borderId="104" xfId="17" applyNumberFormat="1" applyFont="1" applyBorder="1" applyAlignment="1">
      <alignment vertical="center" shrinkToFit="1"/>
    </xf>
    <xf numFmtId="41" fontId="19" fillId="0" borderId="104" xfId="17" applyNumberFormat="1" applyFont="1" applyBorder="1" applyAlignment="1">
      <alignment vertical="center" shrinkToFit="1"/>
    </xf>
    <xf numFmtId="41" fontId="17" fillId="0" borderId="0" xfId="20" applyNumberFormat="1" applyFont="1" applyFill="1" applyBorder="1" applyAlignment="1">
      <alignment vertical="center" shrinkToFit="1"/>
    </xf>
    <xf numFmtId="212" fontId="17" fillId="0" borderId="0" xfId="17" applyNumberFormat="1" applyFont="1" applyAlignment="1">
      <alignment vertical="center" shrinkToFit="1"/>
    </xf>
    <xf numFmtId="41" fontId="17" fillId="0" borderId="0" xfId="20" applyNumberFormat="1" applyFont="1" applyFill="1" applyAlignment="1">
      <alignment vertical="center" shrinkToFit="1"/>
    </xf>
    <xf numFmtId="41" fontId="17" fillId="0" borderId="41" xfId="20" applyNumberFormat="1" applyFont="1" applyFill="1" applyBorder="1" applyAlignment="1">
      <alignment vertical="center" shrinkToFit="1"/>
    </xf>
    <xf numFmtId="41" fontId="16" fillId="0" borderId="41" xfId="25" applyNumberFormat="1" applyFont="1" applyFill="1" applyBorder="1" applyAlignment="1">
      <alignment vertical="center" shrinkToFit="1"/>
    </xf>
    <xf numFmtId="41" fontId="16" fillId="0" borderId="0" xfId="25" applyNumberFormat="1" applyFont="1" applyFill="1" applyBorder="1" applyAlignment="1">
      <alignment vertical="center" shrinkToFit="1"/>
    </xf>
    <xf numFmtId="41" fontId="16" fillId="0" borderId="108" xfId="25" applyNumberFormat="1" applyFont="1" applyFill="1" applyBorder="1" applyAlignment="1">
      <alignment vertical="center" shrinkToFit="1"/>
    </xf>
    <xf numFmtId="41" fontId="17" fillId="0" borderId="47" xfId="20" applyNumberFormat="1" applyFont="1" applyFill="1" applyBorder="1" applyAlignment="1">
      <alignment vertical="center" shrinkToFit="1"/>
    </xf>
    <xf numFmtId="49" fontId="16" fillId="0" borderId="47" xfId="17" applyNumberFormat="1" applyFont="1" applyBorder="1" applyAlignment="1">
      <alignment horizontal="right" vertical="center"/>
    </xf>
    <xf numFmtId="49" fontId="16" fillId="0" borderId="0" xfId="17" applyNumberFormat="1" applyFont="1" applyAlignment="1">
      <alignment vertical="center" wrapText="1"/>
    </xf>
    <xf numFmtId="49" fontId="16" fillId="0" borderId="0" xfId="17" applyNumberFormat="1" applyFont="1" applyAlignment="1">
      <alignment horizontal="right" vertical="center"/>
    </xf>
    <xf numFmtId="0" fontId="17" fillId="0" borderId="53" xfId="17" applyFont="1" applyBorder="1" applyAlignment="1">
      <alignment horizontal="center" vertical="center" shrinkToFit="1"/>
    </xf>
    <xf numFmtId="0" fontId="19" fillId="0" borderId="106" xfId="17" applyFont="1" applyBorder="1" applyAlignment="1">
      <alignment horizontal="distributed" vertical="center"/>
    </xf>
    <xf numFmtId="207" fontId="19" fillId="0" borderId="0" xfId="17" applyNumberFormat="1" applyFont="1" applyAlignment="1" applyProtection="1">
      <alignment vertical="center" shrinkToFit="1"/>
      <protection locked="0"/>
    </xf>
    <xf numFmtId="41" fontId="17" fillId="0" borderId="0" xfId="17" applyNumberFormat="1" applyFont="1" applyAlignment="1" applyProtection="1">
      <alignment vertical="center" shrinkToFit="1"/>
      <protection locked="0"/>
    </xf>
    <xf numFmtId="207" fontId="17" fillId="0" borderId="0" xfId="17" applyNumberFormat="1" applyFont="1" applyAlignment="1" applyProtection="1">
      <alignment vertical="center"/>
      <protection locked="0"/>
    </xf>
    <xf numFmtId="41" fontId="17" fillId="0" borderId="0" xfId="17" applyNumberFormat="1" applyFont="1" applyAlignment="1" applyProtection="1">
      <alignment horizontal="right" vertical="center" shrinkToFit="1"/>
      <protection locked="0"/>
    </xf>
    <xf numFmtId="207" fontId="17" fillId="0" borderId="0" xfId="17" applyNumberFormat="1" applyFont="1" applyAlignment="1" applyProtection="1">
      <alignment vertical="center" shrinkToFit="1"/>
      <protection locked="0"/>
    </xf>
    <xf numFmtId="212" fontId="17" fillId="0" borderId="0" xfId="17" applyNumberFormat="1" applyFont="1" applyAlignment="1" applyProtection="1">
      <alignment vertical="center"/>
      <protection locked="0"/>
    </xf>
    <xf numFmtId="41" fontId="17" fillId="0" borderId="0" xfId="17" applyNumberFormat="1" applyFont="1" applyAlignment="1" applyProtection="1">
      <alignment horizontal="right" vertical="center"/>
      <protection locked="0"/>
    </xf>
    <xf numFmtId="41" fontId="17" fillId="0" borderId="108" xfId="17" applyNumberFormat="1" applyFont="1" applyBorder="1" applyAlignment="1" applyProtection="1">
      <alignment vertical="center" shrinkToFit="1"/>
      <protection locked="0"/>
    </xf>
    <xf numFmtId="212" fontId="17" fillId="0" borderId="108" xfId="17" applyNumberFormat="1" applyFont="1" applyBorder="1" applyAlignment="1" applyProtection="1">
      <alignment vertical="center"/>
      <protection locked="0"/>
    </xf>
    <xf numFmtId="207" fontId="17" fillId="0" borderId="108" xfId="17" applyNumberFormat="1" applyFont="1" applyBorder="1" applyAlignment="1" applyProtection="1">
      <alignment vertical="center" shrinkToFit="1"/>
      <protection locked="0"/>
    </xf>
    <xf numFmtId="41" fontId="17" fillId="0" borderId="108" xfId="17" applyNumberFormat="1" applyFont="1" applyBorder="1" applyAlignment="1" applyProtection="1">
      <alignment vertical="center"/>
      <protection locked="0"/>
    </xf>
    <xf numFmtId="41" fontId="17" fillId="0" borderId="108" xfId="17" applyNumberFormat="1" applyFont="1" applyBorder="1" applyAlignment="1" applyProtection="1">
      <alignment horizontal="right" vertical="center"/>
      <protection locked="0"/>
    </xf>
    <xf numFmtId="0" fontId="23" fillId="0" borderId="52" xfId="17" applyFont="1" applyBorder="1" applyAlignment="1">
      <alignment horizontal="center" vertical="center"/>
    </xf>
    <xf numFmtId="0" fontId="23" fillId="0" borderId="54" xfId="17" applyFont="1" applyBorder="1" applyAlignment="1">
      <alignment horizontal="center" vertical="center"/>
    </xf>
    <xf numFmtId="179" fontId="23" fillId="0" borderId="52" xfId="17" applyNumberFormat="1" applyFont="1" applyBorder="1" applyAlignment="1">
      <alignment horizontal="center" vertical="center"/>
    </xf>
    <xf numFmtId="0" fontId="24" fillId="0" borderId="113" xfId="17" applyFont="1" applyBorder="1" applyAlignment="1">
      <alignment horizontal="distributed" vertical="center"/>
    </xf>
    <xf numFmtId="207" fontId="19" fillId="0" borderId="0" xfId="17" applyNumberFormat="1" applyFont="1" applyAlignment="1" applyProtection="1">
      <alignment horizontal="right" vertical="center"/>
      <protection locked="0"/>
    </xf>
    <xf numFmtId="207" fontId="19" fillId="0" borderId="0" xfId="17" applyNumberFormat="1" applyFont="1" applyAlignment="1">
      <alignment horizontal="right" vertical="center"/>
    </xf>
    <xf numFmtId="41" fontId="24" fillId="0" borderId="0" xfId="17" applyNumberFormat="1" applyFont="1" applyAlignment="1">
      <alignment horizontal="right" vertical="center" shrinkToFit="1"/>
    </xf>
    <xf numFmtId="41" fontId="19" fillId="0" borderId="0" xfId="17" applyNumberFormat="1" applyFont="1" applyAlignment="1">
      <alignment horizontal="right" vertical="center" shrinkToFit="1"/>
    </xf>
    <xf numFmtId="0" fontId="24" fillId="0" borderId="106" xfId="17" applyFont="1" applyBorder="1" applyAlignment="1">
      <alignment horizontal="distributed" vertical="center"/>
    </xf>
    <xf numFmtId="0" fontId="23" fillId="0" borderId="106" xfId="17" applyFont="1" applyBorder="1" applyAlignment="1">
      <alignment horizontal="distributed" vertical="center"/>
    </xf>
    <xf numFmtId="207" fontId="17" fillId="0" borderId="0" xfId="17" applyNumberFormat="1" applyFont="1" applyAlignment="1" applyProtection="1">
      <alignment horizontal="right" vertical="center"/>
      <protection locked="0"/>
    </xf>
    <xf numFmtId="41" fontId="18" fillId="0" borderId="0" xfId="17" applyNumberFormat="1" applyFont="1" applyAlignment="1">
      <alignment horizontal="right" vertical="center"/>
    </xf>
    <xf numFmtId="207" fontId="18" fillId="0" borderId="0" xfId="17" applyNumberFormat="1" applyFont="1" applyAlignment="1" applyProtection="1">
      <alignment horizontal="right" vertical="center"/>
      <protection locked="0"/>
    </xf>
    <xf numFmtId="41" fontId="16" fillId="0" borderId="0" xfId="17" applyNumberFormat="1" applyFont="1" applyAlignment="1" applyProtection="1">
      <alignment horizontal="right" vertical="center"/>
      <protection locked="0"/>
    </xf>
    <xf numFmtId="183" fontId="17" fillId="0" borderId="0" xfId="17" applyNumberFormat="1" applyFont="1" applyAlignment="1" applyProtection="1">
      <alignment horizontal="right" vertical="center" shrinkToFit="1"/>
      <protection locked="0"/>
    </xf>
    <xf numFmtId="180" fontId="17" fillId="0" borderId="0" xfId="17" applyNumberFormat="1" applyFont="1" applyAlignment="1" applyProtection="1">
      <alignment horizontal="right" vertical="center" shrinkToFit="1"/>
      <protection locked="0"/>
    </xf>
    <xf numFmtId="182" fontId="17" fillId="0" borderId="0" xfId="17" applyNumberFormat="1" applyFont="1" applyAlignment="1">
      <alignment horizontal="right" vertical="center"/>
    </xf>
    <xf numFmtId="41" fontId="16" fillId="0" borderId="108" xfId="17" applyNumberFormat="1" applyFont="1" applyBorder="1" applyAlignment="1" applyProtection="1">
      <alignment horizontal="right" vertical="center"/>
      <protection locked="0"/>
    </xf>
    <xf numFmtId="182" fontId="17" fillId="0" borderId="108" xfId="17" applyNumberFormat="1" applyFont="1" applyBorder="1" applyAlignment="1">
      <alignment horizontal="right" vertical="center"/>
    </xf>
    <xf numFmtId="207" fontId="17" fillId="0" borderId="108" xfId="17" applyNumberFormat="1" applyFont="1" applyBorder="1" applyAlignment="1" applyProtection="1">
      <alignment horizontal="right" vertical="center"/>
      <protection locked="0"/>
    </xf>
    <xf numFmtId="183" fontId="17" fillId="0" borderId="108" xfId="17" applyNumberFormat="1" applyFont="1" applyBorder="1" applyAlignment="1">
      <alignment horizontal="right" vertical="center"/>
    </xf>
    <xf numFmtId="207" fontId="17" fillId="0" borderId="108" xfId="17" applyNumberFormat="1" applyFont="1" applyBorder="1" applyAlignment="1">
      <alignment horizontal="right" vertical="center"/>
    </xf>
    <xf numFmtId="3" fontId="19" fillId="0" borderId="103" xfId="17" applyNumberFormat="1" applyFont="1" applyBorder="1" applyAlignment="1">
      <alignment horizontal="right" vertical="center" shrinkToFit="1"/>
    </xf>
    <xf numFmtId="3" fontId="19" fillId="0" borderId="104" xfId="17" applyNumberFormat="1" applyFont="1" applyBorder="1" applyAlignment="1">
      <alignment horizontal="right" vertical="center" shrinkToFit="1"/>
    </xf>
    <xf numFmtId="188" fontId="19" fillId="0" borderId="104" xfId="34" applyNumberFormat="1" applyFont="1" applyFill="1" applyBorder="1" applyAlignment="1">
      <alignment horizontal="right" vertical="center" shrinkToFit="1"/>
    </xf>
    <xf numFmtId="3" fontId="19" fillId="0" borderId="0" xfId="17" applyNumberFormat="1" applyFont="1" applyAlignment="1">
      <alignment horizontal="right" vertical="center" shrinkToFit="1"/>
    </xf>
    <xf numFmtId="3" fontId="19" fillId="0" borderId="104" xfId="20" applyNumberFormat="1" applyFont="1" applyFill="1" applyBorder="1" applyAlignment="1">
      <alignment horizontal="right" vertical="center" shrinkToFit="1"/>
    </xf>
    <xf numFmtId="188" fontId="19" fillId="0" borderId="104" xfId="17" applyNumberFormat="1" applyFont="1" applyBorder="1" applyAlignment="1" applyProtection="1">
      <alignment horizontal="right" vertical="center" shrinkToFit="1"/>
      <protection locked="0"/>
    </xf>
    <xf numFmtId="3" fontId="19" fillId="0" borderId="151" xfId="17" applyNumberFormat="1" applyFont="1" applyBorder="1" applyAlignment="1">
      <alignment horizontal="right" vertical="center" shrinkToFit="1"/>
    </xf>
    <xf numFmtId="207" fontId="19" fillId="0" borderId="0" xfId="34" applyNumberFormat="1" applyFont="1" applyFill="1" applyBorder="1" applyAlignment="1">
      <alignment horizontal="right" vertical="center" shrinkToFit="1"/>
    </xf>
    <xf numFmtId="41" fontId="19" fillId="0" borderId="151" xfId="17" applyNumberFormat="1" applyFont="1" applyBorder="1" applyAlignment="1">
      <alignment horizontal="right" vertical="center" shrinkToFit="1"/>
    </xf>
    <xf numFmtId="41" fontId="19" fillId="0" borderId="104" xfId="20" applyNumberFormat="1" applyFont="1" applyFill="1" applyBorder="1" applyAlignment="1">
      <alignment horizontal="right" vertical="center" shrinkToFit="1"/>
    </xf>
    <xf numFmtId="3" fontId="17" fillId="0" borderId="105" xfId="17" applyNumberFormat="1" applyFont="1" applyBorder="1" applyAlignment="1" applyProtection="1">
      <alignment horizontal="right" vertical="center" shrinkToFit="1"/>
      <protection locked="0"/>
    </xf>
    <xf numFmtId="3" fontId="17" fillId="0" borderId="0" xfId="17" applyNumberFormat="1" applyFont="1" applyAlignment="1" applyProtection="1">
      <alignment horizontal="right" vertical="center" shrinkToFit="1"/>
      <protection locked="0"/>
    </xf>
    <xf numFmtId="188" fontId="17" fillId="0" borderId="0" xfId="34" applyNumberFormat="1" applyFont="1" applyFill="1" applyBorder="1" applyAlignment="1">
      <alignment horizontal="right" vertical="center" shrinkToFit="1"/>
    </xf>
    <xf numFmtId="3" fontId="16" fillId="0" borderId="0" xfId="17" applyNumberFormat="1" applyFont="1" applyAlignment="1" applyProtection="1">
      <alignment horizontal="right" vertical="center" shrinkToFit="1"/>
      <protection locked="0"/>
    </xf>
    <xf numFmtId="188" fontId="17" fillId="0" borderId="0" xfId="17" applyNumberFormat="1" applyFont="1" applyAlignment="1" applyProtection="1">
      <alignment horizontal="right" vertical="center" shrinkToFit="1"/>
      <protection locked="0"/>
    </xf>
    <xf numFmtId="207" fontId="17" fillId="0" borderId="0" xfId="34" applyNumberFormat="1" applyFont="1" applyFill="1" applyBorder="1" applyAlignment="1">
      <alignment horizontal="right" vertical="center" shrinkToFit="1"/>
    </xf>
    <xf numFmtId="41" fontId="17" fillId="0" borderId="0" xfId="20" applyNumberFormat="1" applyFont="1" applyFill="1" applyAlignment="1">
      <alignment horizontal="right" vertical="center" shrinkToFit="1"/>
    </xf>
    <xf numFmtId="3" fontId="17" fillId="0" borderId="0" xfId="20" applyNumberFormat="1" applyFont="1" applyFill="1" applyBorder="1" applyAlignment="1">
      <alignment horizontal="right" vertical="center" shrinkToFit="1"/>
    </xf>
    <xf numFmtId="41" fontId="17" fillId="0" borderId="0" xfId="20" applyNumberFormat="1" applyFont="1" applyFill="1" applyBorder="1" applyAlignment="1">
      <alignment horizontal="right" vertical="center" shrinkToFit="1"/>
    </xf>
    <xf numFmtId="41" fontId="17" fillId="0" borderId="0" xfId="20" applyNumberFormat="1" applyFont="1" applyFill="1" applyBorder="1" applyAlignment="1">
      <alignment horizontal="right" vertical="center" wrapText="1" shrinkToFit="1"/>
    </xf>
    <xf numFmtId="3" fontId="17" fillId="0" borderId="150" xfId="17" applyNumberFormat="1" applyFont="1" applyBorder="1" applyAlignment="1" applyProtection="1">
      <alignment horizontal="right" vertical="center" shrinkToFit="1"/>
      <protection locked="0"/>
    </xf>
    <xf numFmtId="3" fontId="17" fillId="0" borderId="108" xfId="17" applyNumberFormat="1" applyFont="1" applyBorder="1" applyAlignment="1" applyProtection="1">
      <alignment horizontal="right" vertical="center" shrinkToFit="1"/>
      <protection locked="0"/>
    </xf>
    <xf numFmtId="3" fontId="16" fillId="0" borderId="108" xfId="17" applyNumberFormat="1" applyFont="1" applyBorder="1" applyAlignment="1" applyProtection="1">
      <alignment horizontal="right" vertical="center" shrinkToFit="1"/>
      <protection locked="0"/>
    </xf>
    <xf numFmtId="188" fontId="17" fillId="0" borderId="108" xfId="34" applyNumberFormat="1" applyFont="1" applyFill="1" applyBorder="1" applyAlignment="1">
      <alignment horizontal="right" vertical="center" shrinkToFit="1"/>
    </xf>
    <xf numFmtId="188" fontId="17" fillId="0" borderId="108" xfId="17" applyNumberFormat="1" applyFont="1" applyBorder="1" applyAlignment="1" applyProtection="1">
      <alignment horizontal="right" vertical="center" shrinkToFit="1"/>
      <protection locked="0"/>
    </xf>
    <xf numFmtId="41" fontId="17" fillId="0" borderId="108" xfId="20" applyNumberFormat="1" applyFont="1" applyFill="1" applyBorder="1" applyAlignment="1">
      <alignment horizontal="right" vertical="center" shrinkToFit="1"/>
    </xf>
    <xf numFmtId="3" fontId="17" fillId="0" borderId="108" xfId="20" applyNumberFormat="1" applyFont="1" applyFill="1" applyBorder="1" applyAlignment="1">
      <alignment horizontal="right" vertical="center" shrinkToFit="1"/>
    </xf>
    <xf numFmtId="43" fontId="17" fillId="0" borderId="41" xfId="17" applyNumberFormat="1" applyFont="1" applyBorder="1" applyAlignment="1">
      <alignment vertical="center"/>
    </xf>
    <xf numFmtId="41" fontId="16" fillId="0" borderId="104" xfId="20" applyNumberFormat="1" applyFont="1" applyFill="1" applyBorder="1" applyAlignment="1">
      <alignment vertical="center"/>
    </xf>
    <xf numFmtId="43" fontId="17" fillId="0" borderId="0" xfId="17" applyNumberFormat="1" applyFont="1" applyAlignment="1">
      <alignment vertical="center"/>
    </xf>
    <xf numFmtId="49" fontId="18" fillId="0" borderId="59" xfId="17" applyNumberFormat="1" applyFont="1" applyBorder="1" applyAlignment="1">
      <alignment horizontal="center" vertical="center"/>
    </xf>
    <xf numFmtId="43" fontId="19" fillId="0" borderId="61" xfId="17" applyNumberFormat="1" applyFont="1" applyBorder="1" applyAlignment="1">
      <alignment vertical="center"/>
    </xf>
    <xf numFmtId="43" fontId="19" fillId="0" borderId="108" xfId="17" applyNumberFormat="1" applyFont="1" applyBorder="1" applyAlignment="1">
      <alignment vertical="center"/>
    </xf>
    <xf numFmtId="207" fontId="19" fillId="0" borderId="108" xfId="17" applyNumberFormat="1" applyFont="1" applyBorder="1" applyAlignment="1">
      <alignment vertical="center"/>
    </xf>
    <xf numFmtId="0" fontId="17" fillId="0" borderId="58" xfId="17" applyFont="1" applyBorder="1" applyAlignment="1">
      <alignment horizontal="center" vertical="center"/>
    </xf>
    <xf numFmtId="41" fontId="17" fillId="0" borderId="104" xfId="17" applyNumberFormat="1" applyFont="1" applyBorder="1" applyAlignment="1">
      <alignment vertical="center"/>
    </xf>
    <xf numFmtId="0" fontId="16" fillId="0" borderId="131" xfId="17" applyFont="1" applyBorder="1" applyAlignment="1">
      <alignment horizontal="right" vertical="center"/>
    </xf>
    <xf numFmtId="0" fontId="17" fillId="0" borderId="51" xfId="17" applyFont="1" applyBorder="1" applyAlignment="1">
      <alignment vertical="center"/>
    </xf>
    <xf numFmtId="0" fontId="17" fillId="0" borderId="104" xfId="17" applyFont="1" applyBorder="1" applyAlignment="1">
      <alignment vertical="center" shrinkToFit="1"/>
    </xf>
    <xf numFmtId="3" fontId="17" fillId="0" borderId="71" xfId="17" applyNumberFormat="1" applyFont="1" applyBorder="1" applyAlignment="1">
      <alignment vertical="center"/>
    </xf>
    <xf numFmtId="0" fontId="17" fillId="0" borderId="0" xfId="17" applyFont="1" applyAlignment="1">
      <alignment vertical="center" shrinkToFit="1"/>
    </xf>
    <xf numFmtId="3" fontId="17" fillId="0" borderId="41" xfId="17" applyNumberFormat="1" applyFont="1" applyBorder="1" applyAlignment="1">
      <alignment vertical="center"/>
    </xf>
    <xf numFmtId="0" fontId="16" fillId="0" borderId="108" xfId="17" applyFont="1" applyBorder="1" applyAlignment="1">
      <alignment vertical="center" shrinkToFit="1"/>
    </xf>
    <xf numFmtId="188" fontId="17" fillId="0" borderId="61" xfId="17" applyNumberFormat="1" applyFont="1" applyBorder="1" applyAlignment="1">
      <alignment vertical="center"/>
    </xf>
    <xf numFmtId="0" fontId="17" fillId="0" borderId="57" xfId="17" applyFont="1" applyBorder="1" applyAlignment="1">
      <alignment horizontal="center" vertical="center"/>
    </xf>
    <xf numFmtId="0" fontId="19" fillId="0" borderId="113" xfId="17" applyFont="1" applyBorder="1" applyAlignment="1">
      <alignment horizontal="distributed" vertical="center"/>
    </xf>
    <xf numFmtId="41" fontId="19" fillId="0" borderId="0" xfId="17" applyNumberFormat="1" applyFont="1" applyAlignment="1">
      <alignment horizontal="center" vertical="center" shrinkToFit="1"/>
    </xf>
    <xf numFmtId="41" fontId="19" fillId="0" borderId="104" xfId="20" applyNumberFormat="1" applyFont="1" applyFill="1" applyBorder="1" applyAlignment="1">
      <alignment horizontal="center" vertical="center" shrinkToFit="1"/>
    </xf>
    <xf numFmtId="41" fontId="19" fillId="0" borderId="0" xfId="20" applyNumberFormat="1" applyFont="1" applyFill="1" applyBorder="1" applyAlignment="1">
      <alignment horizontal="center" vertical="center" shrinkToFit="1"/>
    </xf>
    <xf numFmtId="41" fontId="19" fillId="0" borderId="104" xfId="17" applyNumberFormat="1" applyFont="1" applyBorder="1" applyAlignment="1">
      <alignment horizontal="center" vertical="center" shrinkToFit="1"/>
    </xf>
    <xf numFmtId="41" fontId="19" fillId="0" borderId="0" xfId="20" applyNumberFormat="1" applyFont="1" applyFill="1" applyAlignment="1">
      <alignment horizontal="center" vertical="center" shrinkToFit="1"/>
    </xf>
    <xf numFmtId="41" fontId="17" fillId="0" borderId="0" xfId="17" applyNumberFormat="1" applyFont="1" applyAlignment="1">
      <alignment horizontal="center" vertical="center" shrinkToFit="1"/>
    </xf>
    <xf numFmtId="41" fontId="16" fillId="0" borderId="0" xfId="17" applyNumberFormat="1" applyFont="1" applyAlignment="1" applyProtection="1">
      <alignment horizontal="center" vertical="center"/>
      <protection locked="0"/>
    </xf>
    <xf numFmtId="41" fontId="16" fillId="0" borderId="0" xfId="20" applyNumberFormat="1" applyFont="1" applyFill="1" applyAlignment="1">
      <alignment horizontal="center" vertical="center" shrinkToFit="1"/>
    </xf>
    <xf numFmtId="0" fontId="16" fillId="0" borderId="59" xfId="17" applyFont="1" applyBorder="1" applyAlignment="1">
      <alignment horizontal="distributed" vertical="center"/>
    </xf>
    <xf numFmtId="41" fontId="17" fillId="0" borderId="61" xfId="17" applyNumberFormat="1" applyFont="1" applyBorder="1" applyAlignment="1">
      <alignment horizontal="center" vertical="center" shrinkToFit="1"/>
    </xf>
    <xf numFmtId="41" fontId="17" fillId="0" borderId="108" xfId="17" applyNumberFormat="1" applyFont="1" applyBorder="1" applyAlignment="1">
      <alignment horizontal="center" vertical="center" shrinkToFit="1"/>
    </xf>
    <xf numFmtId="41" fontId="16" fillId="0" borderId="108" xfId="17" applyNumberFormat="1" applyFont="1" applyBorder="1" applyAlignment="1" applyProtection="1">
      <alignment horizontal="center" vertical="center"/>
      <protection locked="0"/>
    </xf>
    <xf numFmtId="41" fontId="16" fillId="0" borderId="108" xfId="20" applyNumberFormat="1" applyFont="1" applyFill="1" applyBorder="1" applyAlignment="1">
      <alignment horizontal="center" vertical="center" shrinkToFit="1"/>
    </xf>
    <xf numFmtId="0" fontId="61" fillId="0" borderId="0" xfId="17" applyFont="1"/>
    <xf numFmtId="0" fontId="16" fillId="0" borderId="134" xfId="17" applyFont="1" applyBorder="1" applyAlignment="1">
      <alignment horizontal="center" vertical="center"/>
    </xf>
    <xf numFmtId="3" fontId="19" fillId="0" borderId="71" xfId="20" applyNumberFormat="1" applyFont="1" applyFill="1" applyBorder="1" applyAlignment="1">
      <alignment vertical="center" shrinkToFit="1"/>
    </xf>
    <xf numFmtId="207" fontId="19" fillId="0" borderId="104" xfId="20" applyNumberFormat="1" applyFont="1" applyFill="1" applyBorder="1" applyAlignment="1">
      <alignment vertical="center"/>
    </xf>
    <xf numFmtId="207" fontId="16" fillId="0" borderId="0" xfId="20" applyNumberFormat="1" applyFont="1" applyFill="1" applyBorder="1" applyAlignment="1">
      <alignment vertical="center"/>
    </xf>
    <xf numFmtId="41" fontId="16" fillId="0" borderId="41" xfId="17" applyNumberFormat="1" applyFont="1" applyBorder="1" applyAlignment="1" applyProtection="1">
      <alignment vertical="center" shrinkToFit="1"/>
      <protection locked="0"/>
    </xf>
    <xf numFmtId="212" fontId="16" fillId="0" borderId="0" xfId="17" applyNumberFormat="1" applyFont="1" applyAlignment="1" applyProtection="1">
      <alignment vertical="center"/>
      <protection locked="0"/>
    </xf>
    <xf numFmtId="213" fontId="16" fillId="0" borderId="0" xfId="17" applyNumberFormat="1" applyFont="1" applyAlignment="1" applyProtection="1">
      <alignment vertical="center" shrinkToFit="1"/>
      <protection locked="0"/>
    </xf>
    <xf numFmtId="0" fontId="17" fillId="0" borderId="41" xfId="17" applyFont="1" applyBorder="1" applyAlignment="1">
      <alignment horizontal="distributed" vertical="center"/>
    </xf>
    <xf numFmtId="213" fontId="16" fillId="0" borderId="0" xfId="17" applyNumberFormat="1" applyFont="1" applyAlignment="1" applyProtection="1">
      <alignment vertical="center"/>
      <protection locked="0"/>
    </xf>
    <xf numFmtId="0" fontId="17" fillId="0" borderId="56" xfId="17" applyFont="1" applyBorder="1" applyAlignment="1">
      <alignment horizontal="distributed" vertical="center"/>
    </xf>
    <xf numFmtId="212" fontId="16" fillId="0" borderId="0" xfId="20" applyNumberFormat="1" applyFont="1" applyFill="1" applyBorder="1" applyAlignment="1">
      <alignment vertical="center"/>
    </xf>
    <xf numFmtId="0" fontId="17" fillId="0" borderId="71" xfId="17" applyFont="1" applyBorder="1" applyAlignment="1">
      <alignment horizontal="distributed" vertical="center"/>
    </xf>
    <xf numFmtId="212" fontId="17" fillId="0" borderId="0" xfId="20" applyNumberFormat="1" applyFont="1" applyFill="1" applyBorder="1" applyAlignment="1">
      <alignment vertical="center"/>
    </xf>
    <xf numFmtId="0" fontId="17" fillId="0" borderId="53" xfId="17" applyFont="1" applyBorder="1" applyAlignment="1">
      <alignment horizontal="distributed" vertical="center"/>
    </xf>
    <xf numFmtId="207" fontId="16" fillId="0" borderId="0" xfId="20" applyNumberFormat="1" applyFont="1" applyFill="1" applyBorder="1" applyAlignment="1">
      <alignment vertical="center" shrinkToFit="1"/>
    </xf>
    <xf numFmtId="0" fontId="17" fillId="0" borderId="55" xfId="17" applyFont="1" applyBorder="1" applyAlignment="1">
      <alignment horizontal="distributed" vertical="center"/>
    </xf>
    <xf numFmtId="207" fontId="16" fillId="0" borderId="0" xfId="17" applyNumberFormat="1" applyFont="1" applyAlignment="1" applyProtection="1">
      <alignment vertical="center" shrinkToFit="1"/>
      <protection locked="0"/>
    </xf>
    <xf numFmtId="207" fontId="17" fillId="0" borderId="108" xfId="17" applyNumberFormat="1" applyFont="1" applyBorder="1" applyAlignment="1">
      <alignment vertical="center"/>
    </xf>
    <xf numFmtId="0" fontId="16" fillId="0" borderId="36" xfId="17" applyFont="1" applyBorder="1" applyAlignment="1">
      <alignment horizontal="center" vertical="center"/>
    </xf>
    <xf numFmtId="193" fontId="19" fillId="0" borderId="0" xfId="20" applyNumberFormat="1" applyFont="1" applyFill="1" applyBorder="1" applyAlignment="1">
      <alignment vertical="center"/>
    </xf>
    <xf numFmtId="193" fontId="16" fillId="0" borderId="0" xfId="20" applyNumberFormat="1" applyFont="1" applyFill="1" applyBorder="1" applyAlignment="1">
      <alignment vertical="center"/>
    </xf>
    <xf numFmtId="193" fontId="16" fillId="0" borderId="108" xfId="20" applyNumberFormat="1" applyFont="1" applyFill="1" applyBorder="1" applyAlignment="1">
      <alignment vertical="center"/>
    </xf>
    <xf numFmtId="198" fontId="17" fillId="0" borderId="0" xfId="17" applyNumberFormat="1" applyFont="1"/>
    <xf numFmtId="193" fontId="16" fillId="0" borderId="0" xfId="20" applyNumberFormat="1" applyFont="1" applyFill="1" applyBorder="1" applyAlignment="1">
      <alignment horizontal="right" vertical="center"/>
    </xf>
    <xf numFmtId="4" fontId="17" fillId="0" borderId="104" xfId="17" applyNumberFormat="1" applyFont="1" applyBorder="1" applyAlignment="1">
      <alignment vertical="center" shrinkToFit="1"/>
    </xf>
    <xf numFmtId="49" fontId="17" fillId="0" borderId="104" xfId="17" applyNumberFormat="1" applyFont="1" applyBorder="1" applyAlignment="1">
      <alignment horizontal="right" vertical="center"/>
    </xf>
    <xf numFmtId="4" fontId="17" fillId="0" borderId="0" xfId="17" applyNumberFormat="1" applyFont="1" applyAlignment="1">
      <alignment vertical="center" shrinkToFit="1"/>
    </xf>
    <xf numFmtId="49" fontId="17" fillId="0" borderId="0" xfId="17" applyNumberFormat="1" applyFont="1" applyAlignment="1">
      <alignment horizontal="right" vertical="center"/>
    </xf>
    <xf numFmtId="40" fontId="16" fillId="0" borderId="0" xfId="20" applyNumberFormat="1" applyFont="1" applyFill="1" applyAlignment="1">
      <alignment vertical="center" shrinkToFit="1"/>
    </xf>
    <xf numFmtId="40" fontId="16" fillId="0" borderId="0" xfId="20" applyNumberFormat="1" applyFont="1" applyFill="1" applyAlignment="1">
      <alignment vertical="center"/>
    </xf>
    <xf numFmtId="4" fontId="17" fillId="0" borderId="108" xfId="17" applyNumberFormat="1" applyFont="1" applyBorder="1" applyAlignment="1">
      <alignment vertical="center" shrinkToFit="1"/>
    </xf>
    <xf numFmtId="0" fontId="16" fillId="0" borderId="0" xfId="17" applyFont="1" applyAlignment="1">
      <alignment horizontal="right" vertical="center" shrinkToFit="1"/>
    </xf>
    <xf numFmtId="0" fontId="61" fillId="0" borderId="0" xfId="17" applyFont="1" applyAlignment="1">
      <alignment vertical="center"/>
    </xf>
    <xf numFmtId="0" fontId="19" fillId="0" borderId="54" xfId="17" applyFont="1" applyBorder="1" applyAlignment="1">
      <alignment horizontal="center" vertical="center"/>
    </xf>
    <xf numFmtId="0" fontId="17" fillId="0" borderId="104" xfId="17" applyFont="1" applyBorder="1" applyAlignment="1">
      <alignment horizontal="left" vertical="center" indent="1"/>
    </xf>
    <xf numFmtId="3" fontId="16" fillId="0" borderId="104" xfId="17" applyNumberFormat="1" applyFont="1" applyBorder="1" applyAlignment="1">
      <alignment vertical="center"/>
    </xf>
    <xf numFmtId="3" fontId="19" fillId="0" borderId="104" xfId="17" applyNumberFormat="1" applyFont="1" applyBorder="1" applyAlignment="1">
      <alignment vertical="center"/>
    </xf>
    <xf numFmtId="0" fontId="17" fillId="0" borderId="0" xfId="17" applyFont="1" applyAlignment="1">
      <alignment horizontal="left" vertical="center" indent="2"/>
    </xf>
    <xf numFmtId="0" fontId="17" fillId="0" borderId="0" xfId="17" applyFont="1" applyAlignment="1">
      <alignment horizontal="left" vertical="center" indent="3"/>
    </xf>
    <xf numFmtId="0" fontId="17" fillId="0" borderId="0" xfId="17" applyFont="1" applyAlignment="1">
      <alignment horizontal="left" vertical="center" indent="4"/>
    </xf>
    <xf numFmtId="0" fontId="17" fillId="0" borderId="108" xfId="17" applyFont="1" applyBorder="1" applyAlignment="1">
      <alignment horizontal="left" vertical="center" indent="2"/>
    </xf>
    <xf numFmtId="0" fontId="62" fillId="0" borderId="0" xfId="17" applyFont="1" applyAlignment="1">
      <alignment vertical="center"/>
    </xf>
    <xf numFmtId="0" fontId="25" fillId="0" borderId="0" xfId="17" applyFont="1"/>
    <xf numFmtId="0" fontId="17" fillId="0" borderId="109" xfId="17" applyFont="1" applyBorder="1" applyAlignment="1">
      <alignment horizontal="center" vertical="center"/>
    </xf>
    <xf numFmtId="0" fontId="19" fillId="0" borderId="125" xfId="17" applyFont="1" applyBorder="1" applyAlignment="1">
      <alignment vertical="center"/>
    </xf>
    <xf numFmtId="0" fontId="17" fillId="0" borderId="0" xfId="17" applyFont="1" applyAlignment="1">
      <alignment horizontal="center"/>
    </xf>
    <xf numFmtId="0" fontId="23" fillId="0" borderId="0" xfId="17" applyFont="1" applyAlignment="1">
      <alignment horizontal="distributed" indent="1"/>
    </xf>
    <xf numFmtId="0" fontId="23" fillId="0" borderId="41" xfId="17" applyFont="1" applyBorder="1"/>
    <xf numFmtId="183" fontId="23" fillId="0" borderId="0" xfId="17" applyNumberFormat="1" applyFont="1" applyProtection="1">
      <protection locked="0"/>
    </xf>
    <xf numFmtId="0" fontId="23" fillId="0" borderId="0" xfId="17" applyFont="1" applyAlignment="1" applyProtection="1">
      <alignment horizontal="center"/>
      <protection locked="0"/>
    </xf>
    <xf numFmtId="0" fontId="17" fillId="0" borderId="106" xfId="17" applyFont="1" applyBorder="1" applyAlignment="1">
      <alignment horizontal="distributed" indent="1"/>
    </xf>
    <xf numFmtId="0" fontId="23" fillId="0" borderId="105" xfId="17" applyFont="1" applyBorder="1"/>
    <xf numFmtId="0" fontId="17" fillId="0" borderId="0" xfId="17" applyFont="1" applyAlignment="1">
      <alignment horizontal="distributed" indent="1"/>
    </xf>
    <xf numFmtId="0" fontId="17" fillId="0" borderId="105" xfId="17" applyFont="1" applyBorder="1"/>
    <xf numFmtId="0" fontId="16" fillId="0" borderId="106" xfId="17" applyFont="1" applyBorder="1" applyAlignment="1">
      <alignment horizontal="distributed" indent="1"/>
    </xf>
    <xf numFmtId="0" fontId="16" fillId="0" borderId="106" xfId="17" applyFont="1" applyBorder="1" applyAlignment="1">
      <alignment horizontal="distributed" vertical="center" indent="1"/>
    </xf>
    <xf numFmtId="0" fontId="16" fillId="0" borderId="105" xfId="17" applyFont="1" applyBorder="1" applyAlignment="1">
      <alignment vertical="center"/>
    </xf>
    <xf numFmtId="183" fontId="23" fillId="0" borderId="0" xfId="17" applyNumberFormat="1" applyFont="1" applyAlignment="1" applyProtection="1">
      <alignment vertical="center"/>
      <protection locked="0"/>
    </xf>
    <xf numFmtId="0" fontId="23" fillId="0" borderId="0" xfId="17" applyFont="1" applyAlignment="1" applyProtection="1">
      <alignment horizontal="center" vertical="center"/>
      <protection locked="0"/>
    </xf>
    <xf numFmtId="0" fontId="23" fillId="0" borderId="105" xfId="17" applyFont="1" applyBorder="1" applyAlignment="1">
      <alignment vertical="center"/>
    </xf>
    <xf numFmtId="0" fontId="23" fillId="0" borderId="106" xfId="17" applyFont="1" applyBorder="1" applyAlignment="1">
      <alignment horizontal="distributed" vertical="center" indent="1"/>
    </xf>
    <xf numFmtId="0" fontId="23" fillId="0" borderId="0" xfId="17" applyFont="1" applyAlignment="1">
      <alignment vertical="center" shrinkToFit="1"/>
    </xf>
    <xf numFmtId="0" fontId="23" fillId="0" borderId="0" xfId="17" applyFont="1" applyAlignment="1">
      <alignment vertical="center" wrapText="1" shrinkToFit="1"/>
    </xf>
    <xf numFmtId="0" fontId="19" fillId="0" borderId="106" xfId="17" applyFont="1" applyBorder="1" applyAlignment="1">
      <alignment vertical="center"/>
    </xf>
    <xf numFmtId="0" fontId="23" fillId="0" borderId="41" xfId="17" applyFont="1" applyBorder="1" applyAlignment="1">
      <alignment vertical="center"/>
    </xf>
    <xf numFmtId="0" fontId="16" fillId="0" borderId="0" xfId="17" applyFont="1" applyAlignment="1">
      <alignment horizontal="distributed" vertical="center" indent="1"/>
    </xf>
    <xf numFmtId="183" fontId="16" fillId="0" borderId="0" xfId="17" applyNumberFormat="1" applyFont="1" applyAlignment="1">
      <alignment vertical="center"/>
    </xf>
    <xf numFmtId="183" fontId="17" fillId="0" borderId="0" xfId="17" applyNumberFormat="1" applyFont="1"/>
    <xf numFmtId="0" fontId="17" fillId="0" borderId="41" xfId="17" applyFont="1" applyBorder="1"/>
    <xf numFmtId="0" fontId="18" fillId="0" borderId="106" xfId="17" applyFont="1" applyBorder="1"/>
    <xf numFmtId="0" fontId="23" fillId="0" borderId="0" xfId="17" applyFont="1"/>
    <xf numFmtId="0" fontId="19" fillId="0" borderId="106" xfId="17" applyFont="1" applyBorder="1"/>
    <xf numFmtId="0" fontId="19" fillId="0" borderId="0" xfId="17" applyFont="1"/>
    <xf numFmtId="0" fontId="23" fillId="0" borderId="0" xfId="17" applyFont="1" applyAlignment="1">
      <alignment horizontal="center"/>
    </xf>
    <xf numFmtId="0" fontId="17" fillId="0" borderId="41" xfId="17" applyFont="1" applyBorder="1" applyAlignment="1">
      <alignment shrinkToFit="1"/>
    </xf>
    <xf numFmtId="0" fontId="17" fillId="0" borderId="59" xfId="17" applyFont="1" applyBorder="1" applyAlignment="1">
      <alignment horizontal="distributed" indent="1"/>
    </xf>
    <xf numFmtId="0" fontId="23" fillId="0" borderId="108" xfId="17" applyFont="1" applyBorder="1" applyAlignment="1">
      <alignment shrinkToFit="1"/>
    </xf>
    <xf numFmtId="183" fontId="23" fillId="0" borderId="108" xfId="17" applyNumberFormat="1" applyFont="1" applyBorder="1" applyProtection="1">
      <protection locked="0"/>
    </xf>
    <xf numFmtId="0" fontId="23" fillId="0" borderId="108" xfId="17" applyFont="1" applyBorder="1" applyAlignment="1">
      <alignment horizontal="center"/>
    </xf>
    <xf numFmtId="0" fontId="17" fillId="0" borderId="0" xfId="17" applyFont="1" applyAlignment="1">
      <alignment horizontal="distributed"/>
    </xf>
    <xf numFmtId="0" fontId="17" fillId="0" borderId="44" xfId="17" applyFont="1" applyBorder="1" applyAlignment="1">
      <alignment horizontal="center" vertical="center"/>
    </xf>
    <xf numFmtId="0" fontId="16" fillId="0" borderId="60" xfId="17" applyFont="1" applyBorder="1" applyAlignment="1">
      <alignment horizontal="center" vertical="center"/>
    </xf>
    <xf numFmtId="198" fontId="17" fillId="0" borderId="34" xfId="17" applyNumberFormat="1" applyFont="1" applyBorder="1" applyAlignment="1">
      <alignment vertical="center"/>
    </xf>
    <xf numFmtId="0" fontId="17" fillId="0" borderId="108" xfId="17" applyFont="1" applyBorder="1" applyAlignment="1">
      <alignment vertical="center" wrapText="1"/>
    </xf>
    <xf numFmtId="0" fontId="17" fillId="0" borderId="106" xfId="17" applyFont="1" applyBorder="1" applyAlignment="1">
      <alignment horizontal="left" vertical="center"/>
    </xf>
    <xf numFmtId="183" fontId="16" fillId="0" borderId="0" xfId="20" applyNumberFormat="1" applyFont="1" applyFill="1" applyBorder="1" applyAlignment="1">
      <alignment horizontal="right" vertical="center" shrinkToFit="1"/>
    </xf>
    <xf numFmtId="183" fontId="16" fillId="0" borderId="0" xfId="20" applyNumberFormat="1" applyFont="1" applyFill="1" applyAlignment="1">
      <alignment horizontal="right" vertical="center" shrinkToFit="1"/>
    </xf>
    <xf numFmtId="3" fontId="17" fillId="0" borderId="0" xfId="17" applyNumberFormat="1" applyFont="1" applyAlignment="1">
      <alignment horizontal="right" vertical="center"/>
    </xf>
    <xf numFmtId="183" fontId="19" fillId="0" borderId="0" xfId="20" applyNumberFormat="1" applyFont="1" applyFill="1" applyBorder="1" applyAlignment="1">
      <alignment horizontal="right" vertical="center" shrinkToFit="1"/>
    </xf>
    <xf numFmtId="183" fontId="19" fillId="0" borderId="0" xfId="20" applyNumberFormat="1" applyFont="1" applyFill="1" applyAlignment="1">
      <alignment horizontal="right" vertical="center" shrinkToFit="1"/>
    </xf>
    <xf numFmtId="0" fontId="17" fillId="0" borderId="106" xfId="17" applyFont="1" applyBorder="1" applyAlignment="1">
      <alignment horizontal="distributed" vertical="center" wrapText="1"/>
    </xf>
    <xf numFmtId="38" fontId="16" fillId="0" borderId="0" xfId="20" applyFont="1" applyFill="1" applyAlignment="1">
      <alignment vertical="center" shrinkToFit="1"/>
    </xf>
    <xf numFmtId="49" fontId="17" fillId="0" borderId="106" xfId="17" applyNumberFormat="1" applyFont="1" applyBorder="1" applyAlignment="1">
      <alignment horizontal="left" vertical="center" wrapText="1"/>
    </xf>
    <xf numFmtId="214" fontId="16" fillId="0" borderId="0" xfId="20" applyNumberFormat="1" applyFont="1" applyFill="1" applyBorder="1" applyAlignment="1">
      <alignment horizontal="right" vertical="center" shrinkToFit="1"/>
    </xf>
    <xf numFmtId="41" fontId="16" fillId="0" borderId="0" xfId="17" applyNumberFormat="1" applyFont="1" applyAlignment="1">
      <alignment horizontal="right" vertical="center" shrinkToFit="1"/>
    </xf>
    <xf numFmtId="0" fontId="16" fillId="0" borderId="0" xfId="17" applyFont="1" applyAlignment="1">
      <alignment horizontal="distributed" vertical="center" wrapText="1"/>
    </xf>
    <xf numFmtId="41" fontId="16" fillId="0" borderId="41" xfId="20" applyNumberFormat="1" applyFont="1" applyFill="1" applyBorder="1" applyAlignment="1">
      <alignment horizontal="right" vertical="center" shrinkToFit="1"/>
    </xf>
    <xf numFmtId="0" fontId="16" fillId="0" borderId="106" xfId="17" applyFont="1" applyBorder="1" applyAlignment="1">
      <alignment horizontal="distributed" vertical="center" wrapText="1" shrinkToFit="1"/>
    </xf>
    <xf numFmtId="0" fontId="17" fillId="0" borderId="59" xfId="17" applyFont="1" applyBorder="1" applyAlignment="1">
      <alignment horizontal="distributed" vertical="center" wrapText="1"/>
    </xf>
    <xf numFmtId="3" fontId="16" fillId="0" borderId="25" xfId="17" applyNumberFormat="1" applyFont="1" applyBorder="1" applyAlignment="1">
      <alignment vertical="center" shrinkToFit="1"/>
    </xf>
    <xf numFmtId="3" fontId="16" fillId="0" borderId="25" xfId="20" applyNumberFormat="1" applyFont="1" applyFill="1" applyBorder="1" applyAlignment="1">
      <alignment vertical="center" shrinkToFit="1"/>
    </xf>
    <xf numFmtId="41" fontId="16" fillId="0" borderId="25" xfId="17" applyNumberFormat="1" applyFont="1" applyBorder="1" applyAlignment="1">
      <alignment horizontal="right" vertical="center" shrinkToFit="1"/>
    </xf>
    <xf numFmtId="41" fontId="16" fillId="0" borderId="25" xfId="20" applyNumberFormat="1" applyFont="1" applyFill="1" applyBorder="1" applyAlignment="1">
      <alignment horizontal="right" vertical="center" shrinkToFit="1"/>
    </xf>
    <xf numFmtId="38" fontId="16" fillId="0" borderId="47" xfId="20" applyFont="1" applyFill="1" applyBorder="1" applyAlignment="1">
      <alignment vertical="center"/>
    </xf>
    <xf numFmtId="38" fontId="16" fillId="0" borderId="47" xfId="20" applyFont="1" applyFill="1" applyBorder="1" applyAlignment="1">
      <alignment horizontal="right" vertical="center"/>
    </xf>
    <xf numFmtId="0" fontId="17" fillId="0" borderId="25" xfId="17" applyFont="1" applyBorder="1" applyAlignment="1">
      <alignment vertical="center"/>
    </xf>
    <xf numFmtId="0" fontId="17" fillId="0" borderId="25" xfId="17" applyFont="1" applyBorder="1" applyAlignment="1">
      <alignment vertical="center" wrapText="1"/>
    </xf>
    <xf numFmtId="41" fontId="16" fillId="0" borderId="0" xfId="35" applyNumberFormat="1" applyFont="1" applyAlignment="1">
      <alignment vertical="center" shrinkToFit="1"/>
    </xf>
    <xf numFmtId="0" fontId="17" fillId="0" borderId="106" xfId="17" applyFont="1" applyBorder="1" applyAlignment="1">
      <alignment horizontal="distributed" vertical="center" wrapText="1" shrinkToFit="1"/>
    </xf>
    <xf numFmtId="41" fontId="17" fillId="0" borderId="25" xfId="17" applyNumberFormat="1" applyFont="1" applyBorder="1" applyAlignment="1">
      <alignment vertical="center" shrinkToFit="1"/>
    </xf>
    <xf numFmtId="41" fontId="16" fillId="0" borderId="25" xfId="35" applyNumberFormat="1" applyFont="1" applyBorder="1" applyAlignment="1">
      <alignment vertical="center" shrinkToFit="1"/>
    </xf>
    <xf numFmtId="41" fontId="17" fillId="0" borderId="25" xfId="17" applyNumberFormat="1" applyFont="1" applyBorder="1" applyAlignment="1">
      <alignment vertical="center"/>
    </xf>
    <xf numFmtId="0" fontId="16" fillId="0" borderId="25" xfId="17" applyFont="1" applyBorder="1" applyAlignment="1">
      <alignment vertical="center"/>
    </xf>
    <xf numFmtId="0" fontId="16" fillId="0" borderId="25" xfId="17" applyFont="1" applyBorder="1" applyAlignment="1">
      <alignment horizontal="right" vertical="center"/>
    </xf>
    <xf numFmtId="0" fontId="16" fillId="0" borderId="53" xfId="17" applyFont="1" applyBorder="1" applyAlignment="1">
      <alignment horizontal="center" vertical="center" shrinkToFit="1"/>
    </xf>
    <xf numFmtId="0" fontId="16" fillId="0" borderId="84" xfId="17" applyFont="1" applyBorder="1" applyAlignment="1">
      <alignment horizontal="center" vertical="center" shrinkToFit="1"/>
    </xf>
    <xf numFmtId="0" fontId="19" fillId="0" borderId="104" xfId="17" applyFont="1" applyBorder="1" applyAlignment="1">
      <alignment vertical="center"/>
    </xf>
    <xf numFmtId="0" fontId="19" fillId="0" borderId="113" xfId="17" applyFont="1" applyBorder="1" applyAlignment="1">
      <alignment vertical="center"/>
    </xf>
    <xf numFmtId="41" fontId="19" fillId="0" borderId="0" xfId="17" applyNumberFormat="1" applyFont="1" applyAlignment="1">
      <alignment horizontal="right" vertical="center" wrapText="1" shrinkToFit="1"/>
    </xf>
    <xf numFmtId="0" fontId="64" fillId="0" borderId="0" xfId="17" applyFont="1"/>
    <xf numFmtId="3" fontId="16" fillId="0" borderId="0" xfId="17" applyNumberFormat="1" applyFont="1" applyAlignment="1">
      <alignment horizontal="right" vertical="center" shrinkToFit="1"/>
    </xf>
    <xf numFmtId="41" fontId="16" fillId="0" borderId="0" xfId="17" applyNumberFormat="1" applyFont="1" applyAlignment="1">
      <alignment horizontal="right" vertical="center" wrapText="1" shrinkToFit="1"/>
    </xf>
    <xf numFmtId="0" fontId="19" fillId="0" borderId="106" xfId="17" applyFont="1" applyBorder="1" applyAlignment="1">
      <alignment horizontal="left" vertical="center"/>
    </xf>
    <xf numFmtId="0" fontId="17" fillId="0" borderId="106" xfId="17" applyFont="1" applyBorder="1" applyAlignment="1">
      <alignment horizontal="left" vertical="center" shrinkToFit="1"/>
    </xf>
    <xf numFmtId="0" fontId="16" fillId="0" borderId="106" xfId="17" applyFont="1" applyBorder="1" applyAlignment="1">
      <alignment horizontal="left" vertical="center"/>
    </xf>
    <xf numFmtId="214" fontId="16" fillId="0" borderId="0" xfId="17" applyNumberFormat="1" applyFont="1" applyAlignment="1">
      <alignment horizontal="right" vertical="center" shrinkToFit="1"/>
    </xf>
    <xf numFmtId="0" fontId="19" fillId="0" borderId="0" xfId="17" applyFont="1" applyAlignment="1">
      <alignment horizontal="left" vertical="center"/>
    </xf>
    <xf numFmtId="0" fontId="19" fillId="0" borderId="106" xfId="17" applyFont="1" applyBorder="1" applyAlignment="1">
      <alignment horizontal="left" vertical="center" shrinkToFit="1"/>
    </xf>
    <xf numFmtId="49" fontId="19" fillId="0" borderId="0" xfId="17" applyNumberFormat="1" applyFont="1" applyAlignment="1">
      <alignment horizontal="left" vertical="center"/>
    </xf>
    <xf numFmtId="49" fontId="19" fillId="0" borderId="106" xfId="17" applyNumberFormat="1" applyFont="1" applyBorder="1" applyAlignment="1">
      <alignment horizontal="left" vertical="center"/>
    </xf>
    <xf numFmtId="0" fontId="16" fillId="0" borderId="106" xfId="17" applyFont="1" applyBorder="1" applyAlignment="1">
      <alignment horizontal="left" vertical="center" wrapText="1"/>
    </xf>
    <xf numFmtId="3" fontId="16" fillId="0" borderId="0" xfId="20" applyNumberFormat="1" applyFont="1" applyFill="1" applyAlignment="1">
      <alignment horizontal="right" vertical="center" shrinkToFit="1"/>
    </xf>
    <xf numFmtId="0" fontId="17" fillId="0" borderId="106" xfId="17" applyFont="1" applyBorder="1" applyAlignment="1">
      <alignment horizontal="left" vertical="center" wrapText="1"/>
    </xf>
    <xf numFmtId="41" fontId="16" fillId="0" borderId="41" xfId="17" applyNumberFormat="1" applyFont="1" applyBorder="1" applyAlignment="1">
      <alignment horizontal="right" vertical="center" shrinkToFit="1"/>
    </xf>
    <xf numFmtId="0" fontId="19" fillId="0" borderId="0" xfId="17" quotePrefix="1" applyFont="1" applyAlignment="1">
      <alignment horizontal="left" vertical="center"/>
    </xf>
    <xf numFmtId="41" fontId="16" fillId="0" borderId="0" xfId="20" applyNumberFormat="1" applyFont="1" applyFill="1" applyBorder="1" applyAlignment="1">
      <alignment horizontal="right" vertical="center"/>
    </xf>
    <xf numFmtId="41" fontId="16" fillId="0" borderId="0" xfId="20" applyNumberFormat="1" applyFont="1" applyFill="1" applyAlignment="1">
      <alignment horizontal="right" vertical="center"/>
    </xf>
    <xf numFmtId="41" fontId="19" fillId="0" borderId="0" xfId="17" applyNumberFormat="1" applyFont="1" applyAlignment="1">
      <alignment horizontal="right" vertical="center" wrapText="1"/>
    </xf>
    <xf numFmtId="41" fontId="16" fillId="0" borderId="0" xfId="17" applyNumberFormat="1" applyFont="1" applyAlignment="1">
      <alignment horizontal="right" vertical="center" wrapText="1"/>
    </xf>
    <xf numFmtId="41" fontId="16" fillId="0" borderId="41" xfId="17" applyNumberFormat="1" applyFont="1" applyBorder="1" applyAlignment="1">
      <alignment horizontal="right" vertical="center" wrapText="1"/>
    </xf>
    <xf numFmtId="49" fontId="19" fillId="0" borderId="0" xfId="17" quotePrefix="1" applyNumberFormat="1" applyFont="1" applyAlignment="1">
      <alignment horizontal="left" vertical="center"/>
    </xf>
    <xf numFmtId="41" fontId="16" fillId="0" borderId="0" xfId="20" applyNumberFormat="1" applyFont="1" applyFill="1" applyBorder="1" applyAlignment="1">
      <alignment horizontal="right" vertical="center" wrapText="1"/>
    </xf>
    <xf numFmtId="41" fontId="16" fillId="0" borderId="0" xfId="20" applyNumberFormat="1" applyFont="1" applyFill="1" applyAlignment="1">
      <alignment horizontal="right" vertical="center" wrapText="1"/>
    </xf>
    <xf numFmtId="49" fontId="19" fillId="0" borderId="106" xfId="17" applyNumberFormat="1" applyFont="1" applyBorder="1" applyAlignment="1">
      <alignment horizontal="left" vertical="center" wrapText="1"/>
    </xf>
    <xf numFmtId="49" fontId="17" fillId="0" borderId="25" xfId="17" applyNumberFormat="1" applyFont="1" applyBorder="1" applyAlignment="1">
      <alignment horizontal="center" vertical="center"/>
    </xf>
    <xf numFmtId="0" fontId="16" fillId="0" borderId="59" xfId="17" applyFont="1" applyBorder="1" applyAlignment="1">
      <alignment horizontal="left" vertical="center" wrapText="1"/>
    </xf>
    <xf numFmtId="41" fontId="16" fillId="0" borderId="25" xfId="17" applyNumberFormat="1" applyFont="1" applyBorder="1" applyAlignment="1">
      <alignment horizontal="right" vertical="center" wrapText="1" shrinkToFit="1"/>
    </xf>
    <xf numFmtId="0" fontId="17" fillId="0" borderId="25" xfId="17" applyFont="1" applyBorder="1" applyAlignment="1">
      <alignment horizontal="left" vertical="center"/>
    </xf>
    <xf numFmtId="0" fontId="17" fillId="0" borderId="25" xfId="17" applyFont="1" applyBorder="1" applyAlignment="1">
      <alignment horizontal="center" vertical="center"/>
    </xf>
    <xf numFmtId="0" fontId="17" fillId="0" borderId="25" xfId="17" applyFont="1" applyBorder="1" applyAlignment="1">
      <alignment horizontal="distributed" vertical="center"/>
    </xf>
    <xf numFmtId="0" fontId="16" fillId="0" borderId="25" xfId="17" applyFont="1" applyBorder="1" applyAlignment="1">
      <alignment horizontal="center" vertical="center"/>
    </xf>
    <xf numFmtId="41" fontId="19" fillId="0" borderId="0" xfId="17" applyNumberFormat="1" applyFont="1" applyAlignment="1">
      <alignment horizontal="center" vertical="center"/>
    </xf>
    <xf numFmtId="41" fontId="19" fillId="0" borderId="0" xfId="20" applyNumberFormat="1" applyFont="1" applyFill="1" applyBorder="1" applyAlignment="1">
      <alignment horizontal="center" vertical="center" wrapText="1" shrinkToFit="1"/>
    </xf>
    <xf numFmtId="41" fontId="19" fillId="0" borderId="0" xfId="20" applyNumberFormat="1" applyFont="1" applyFill="1" applyAlignment="1">
      <alignment horizontal="center" vertical="center" wrapText="1" shrinkToFit="1"/>
    </xf>
    <xf numFmtId="41" fontId="16" fillId="0" borderId="0" xfId="17" applyNumberFormat="1" applyFont="1" applyAlignment="1">
      <alignment horizontal="center" vertical="center" wrapText="1" shrinkToFit="1"/>
    </xf>
    <xf numFmtId="41" fontId="16" fillId="0" borderId="0" xfId="17" applyNumberFormat="1" applyFont="1" applyAlignment="1">
      <alignment horizontal="center" vertical="center" shrinkToFit="1"/>
    </xf>
    <xf numFmtId="41" fontId="16" fillId="0" borderId="0" xfId="20" applyNumberFormat="1" applyFont="1" applyFill="1" applyBorder="1" applyAlignment="1">
      <alignment horizontal="center" vertical="center" wrapText="1" shrinkToFit="1"/>
    </xf>
    <xf numFmtId="41" fontId="16" fillId="0" borderId="0" xfId="20" applyNumberFormat="1" applyFont="1" applyFill="1" applyAlignment="1">
      <alignment horizontal="center" vertical="center" wrapText="1" shrinkToFit="1"/>
    </xf>
    <xf numFmtId="41" fontId="16" fillId="0" borderId="41" xfId="17" applyNumberFormat="1" applyFont="1" applyBorder="1" applyAlignment="1">
      <alignment horizontal="center" vertical="center" wrapText="1" shrinkToFit="1"/>
    </xf>
    <xf numFmtId="41" fontId="16" fillId="0" borderId="0" xfId="20" applyNumberFormat="1" applyFont="1" applyFill="1" applyBorder="1" applyAlignment="1">
      <alignment horizontal="center" vertical="center" shrinkToFit="1"/>
    </xf>
    <xf numFmtId="41" fontId="16" fillId="0" borderId="0" xfId="17" applyNumberFormat="1" applyFont="1" applyAlignment="1">
      <alignment horizontal="center" vertical="center"/>
    </xf>
    <xf numFmtId="41" fontId="19" fillId="0" borderId="41" xfId="17" applyNumberFormat="1" applyFont="1" applyBorder="1" applyAlignment="1">
      <alignment horizontal="center" vertical="center"/>
    </xf>
    <xf numFmtId="0" fontId="17" fillId="0" borderId="106" xfId="17" applyFont="1" applyBorder="1" applyAlignment="1">
      <alignment horizontal="distributed" vertical="center" shrinkToFit="1"/>
    </xf>
    <xf numFmtId="186" fontId="16" fillId="0" borderId="0" xfId="20" applyNumberFormat="1" applyFont="1" applyFill="1" applyAlignment="1">
      <alignment horizontal="center" vertical="center" shrinkToFit="1"/>
    </xf>
    <xf numFmtId="0" fontId="16" fillId="0" borderId="59" xfId="17" applyFont="1" applyBorder="1" applyAlignment="1">
      <alignment horizontal="distributed" vertical="center" wrapText="1"/>
    </xf>
    <xf numFmtId="41" fontId="16" fillId="0" borderId="25" xfId="17" applyNumberFormat="1" applyFont="1" applyBorder="1" applyAlignment="1">
      <alignment horizontal="center" vertical="center" wrapText="1" shrinkToFit="1"/>
    </xf>
    <xf numFmtId="41" fontId="16" fillId="0" borderId="25" xfId="17" applyNumberFormat="1" applyFont="1" applyBorder="1" applyAlignment="1">
      <alignment horizontal="center" vertical="center" shrinkToFit="1"/>
    </xf>
    <xf numFmtId="41" fontId="16" fillId="0" borderId="25" xfId="20" applyNumberFormat="1" applyFont="1" applyFill="1" applyBorder="1" applyAlignment="1">
      <alignment horizontal="center" vertical="center" shrinkToFit="1"/>
    </xf>
    <xf numFmtId="0" fontId="16" fillId="0" borderId="47" xfId="17" applyFont="1" applyBorder="1" applyAlignment="1">
      <alignment horizontal="center" vertical="center"/>
    </xf>
    <xf numFmtId="0" fontId="16" fillId="0" borderId="47" xfId="17" applyFont="1" applyBorder="1" applyAlignment="1">
      <alignment horizontal="distributed" vertical="center"/>
    </xf>
    <xf numFmtId="0" fontId="54" fillId="0" borderId="0" xfId="17" applyAlignment="1">
      <alignment horizontal="left" vertical="center"/>
    </xf>
    <xf numFmtId="0" fontId="41" fillId="0" borderId="0" xfId="17" applyFont="1" applyAlignment="1">
      <alignment horizontal="distributed" vertical="center"/>
    </xf>
    <xf numFmtId="0" fontId="17" fillId="0" borderId="104" xfId="17" applyFont="1" applyBorder="1" applyAlignment="1">
      <alignment horizontal="center" vertical="center"/>
    </xf>
    <xf numFmtId="41" fontId="17" fillId="0" borderId="41" xfId="17" applyNumberFormat="1" applyFont="1" applyBorder="1" applyAlignment="1">
      <alignment horizontal="right" vertical="center" shrinkToFit="1"/>
    </xf>
    <xf numFmtId="41" fontId="17" fillId="0" borderId="0" xfId="17" applyNumberFormat="1" applyFont="1" applyAlignment="1">
      <alignment horizontal="right" vertical="center" shrinkToFit="1"/>
    </xf>
    <xf numFmtId="216" fontId="19" fillId="0" borderId="0" xfId="36" applyNumberFormat="1" applyFont="1" applyFill="1" applyBorder="1" applyAlignment="1">
      <alignment horizontal="right" vertical="center" shrinkToFit="1"/>
    </xf>
    <xf numFmtId="41" fontId="17" fillId="0" borderId="41" xfId="17" applyNumberFormat="1" applyFont="1" applyBorder="1" applyAlignment="1" applyProtection="1">
      <alignment horizontal="right" vertical="center" shrinkToFit="1"/>
      <protection locked="0"/>
    </xf>
    <xf numFmtId="216" fontId="16" fillId="0" borderId="0" xfId="36" applyNumberFormat="1" applyFont="1" applyFill="1" applyBorder="1" applyAlignment="1">
      <alignment horizontal="right" vertical="center" shrinkToFit="1"/>
    </xf>
    <xf numFmtId="0" fontId="17" fillId="0" borderId="46" xfId="17" applyFont="1" applyBorder="1" applyAlignment="1">
      <alignment horizontal="distributed" vertical="center"/>
    </xf>
    <xf numFmtId="41" fontId="17" fillId="0" borderId="61" xfId="17" applyNumberFormat="1" applyFont="1" applyBorder="1" applyAlignment="1" applyProtection="1">
      <alignment horizontal="right" vertical="center" shrinkToFit="1"/>
      <protection locked="0"/>
    </xf>
    <xf numFmtId="216" fontId="16" fillId="0" borderId="108" xfId="36" applyNumberFormat="1" applyFont="1" applyFill="1" applyBorder="1" applyAlignment="1">
      <alignment horizontal="right" vertical="center" shrinkToFit="1"/>
    </xf>
    <xf numFmtId="49" fontId="17" fillId="0" borderId="113" xfId="17" applyNumberFormat="1" applyFont="1" applyBorder="1" applyAlignment="1">
      <alignment horizontal="center" vertical="center"/>
    </xf>
    <xf numFmtId="192" fontId="16" fillId="0" borderId="71" xfId="20" applyNumberFormat="1" applyFont="1" applyFill="1" applyBorder="1" applyAlignment="1">
      <alignment vertical="center"/>
    </xf>
    <xf numFmtId="192" fontId="16" fillId="0" borderId="104" xfId="20" applyNumberFormat="1" applyFont="1" applyFill="1" applyBorder="1" applyAlignment="1">
      <alignment vertical="center"/>
    </xf>
    <xf numFmtId="192" fontId="16" fillId="0" borderId="41" xfId="20" applyNumberFormat="1" applyFont="1" applyFill="1" applyBorder="1" applyAlignment="1">
      <alignment vertical="center"/>
    </xf>
    <xf numFmtId="192" fontId="16" fillId="0" borderId="0" xfId="20" applyNumberFormat="1" applyFont="1" applyFill="1" applyBorder="1" applyAlignment="1">
      <alignment vertical="center"/>
    </xf>
    <xf numFmtId="192" fontId="19" fillId="0" borderId="61" xfId="20" applyNumberFormat="1" applyFont="1" applyFill="1" applyBorder="1" applyAlignment="1">
      <alignment vertical="center"/>
    </xf>
    <xf numFmtId="192" fontId="19" fillId="0" borderId="0" xfId="20" applyNumberFormat="1" applyFont="1" applyFill="1" applyBorder="1" applyAlignment="1">
      <alignment vertical="center"/>
    </xf>
    <xf numFmtId="192" fontId="19" fillId="0" borderId="108" xfId="20" applyNumberFormat="1" applyFont="1" applyFill="1" applyBorder="1" applyAlignment="1">
      <alignment vertical="center"/>
    </xf>
    <xf numFmtId="0" fontId="17" fillId="0" borderId="47" xfId="17" applyFont="1" applyBorder="1" applyAlignment="1">
      <alignment vertical="center" wrapText="1"/>
    </xf>
    <xf numFmtId="0" fontId="17" fillId="0" borderId="177" xfId="17" applyFont="1" applyBorder="1" applyAlignment="1">
      <alignment horizontal="center" vertical="center"/>
    </xf>
    <xf numFmtId="42" fontId="17" fillId="0" borderId="0" xfId="17" applyNumberFormat="1" applyFont="1" applyAlignment="1">
      <alignment vertical="center"/>
    </xf>
    <xf numFmtId="0" fontId="19" fillId="0" borderId="104" xfId="17" applyFont="1" applyBorder="1" applyAlignment="1">
      <alignment horizontal="center" vertical="center" shrinkToFit="1"/>
    </xf>
    <xf numFmtId="41" fontId="19" fillId="0" borderId="104" xfId="17" applyNumberFormat="1" applyFont="1" applyBorder="1" applyAlignment="1">
      <alignment horizontal="right" vertical="center" shrinkToFit="1"/>
    </xf>
    <xf numFmtId="0" fontId="17" fillId="0" borderId="0" xfId="17" applyFont="1" applyAlignment="1">
      <alignment horizontal="center" vertical="center" shrinkToFit="1"/>
    </xf>
    <xf numFmtId="41" fontId="17" fillId="0" borderId="108" xfId="17" applyNumberFormat="1" applyFont="1" applyBorder="1" applyAlignment="1">
      <alignment horizontal="right" vertical="center" shrinkToFit="1"/>
    </xf>
    <xf numFmtId="42" fontId="17" fillId="0" borderId="0" xfId="17" applyNumberFormat="1" applyFont="1" applyAlignment="1">
      <alignment horizontal="right" vertical="center"/>
    </xf>
    <xf numFmtId="0" fontId="19" fillId="0" borderId="104" xfId="17" applyFont="1" applyBorder="1" applyAlignment="1">
      <alignment horizontal="distributed" vertical="center" shrinkToFit="1"/>
    </xf>
    <xf numFmtId="0" fontId="16" fillId="0" borderId="71" xfId="17" applyFont="1" applyBorder="1" applyAlignment="1">
      <alignment horizontal="right" vertical="center" shrinkToFit="1"/>
    </xf>
    <xf numFmtId="0" fontId="16" fillId="0" borderId="104" xfId="17" applyFont="1" applyBorder="1" applyAlignment="1">
      <alignment horizontal="right" vertical="center" shrinkToFit="1"/>
    </xf>
    <xf numFmtId="38" fontId="16" fillId="0" borderId="104" xfId="20" applyFont="1" applyFill="1" applyBorder="1" applyAlignment="1">
      <alignment horizontal="right" vertical="center" shrinkToFit="1"/>
    </xf>
    <xf numFmtId="0" fontId="19" fillId="0" borderId="0" xfId="17" applyFont="1" applyAlignment="1">
      <alignment horizontal="distributed" vertical="center" shrinkToFit="1"/>
    </xf>
    <xf numFmtId="41" fontId="19" fillId="0" borderId="41" xfId="17" applyNumberFormat="1" applyFont="1" applyBorder="1" applyAlignment="1">
      <alignment horizontal="right" vertical="center" shrinkToFit="1"/>
    </xf>
    <xf numFmtId="41" fontId="19" fillId="0" borderId="0" xfId="20" applyNumberFormat="1" applyFont="1" applyFill="1" applyAlignment="1">
      <alignment horizontal="right" vertical="center" shrinkToFit="1"/>
    </xf>
    <xf numFmtId="49" fontId="17" fillId="0" borderId="0" xfId="17" applyNumberFormat="1" applyFont="1" applyAlignment="1">
      <alignment horizontal="distributed" vertical="center" shrinkToFit="1"/>
    </xf>
    <xf numFmtId="41" fontId="17" fillId="0" borderId="41" xfId="20" applyNumberFormat="1" applyFont="1" applyFill="1" applyBorder="1" applyAlignment="1">
      <alignment horizontal="right" vertical="center" shrinkToFit="1"/>
    </xf>
    <xf numFmtId="49" fontId="19" fillId="0" borderId="0" xfId="17" applyNumberFormat="1" applyFont="1" applyAlignment="1">
      <alignment horizontal="distributed" vertical="center"/>
    </xf>
    <xf numFmtId="41" fontId="19" fillId="0" borderId="41" xfId="20" applyNumberFormat="1" applyFont="1" applyFill="1" applyBorder="1" applyAlignment="1">
      <alignment horizontal="right" vertical="center" shrinkToFit="1"/>
    </xf>
    <xf numFmtId="41" fontId="19" fillId="0" borderId="0" xfId="20" applyNumberFormat="1" applyFont="1" applyFill="1" applyBorder="1" applyAlignment="1">
      <alignment horizontal="right" vertical="center" shrinkToFit="1"/>
    </xf>
    <xf numFmtId="38" fontId="17" fillId="0" borderId="0" xfId="20" applyFont="1" applyFill="1" applyAlignment="1">
      <alignment horizontal="right" vertical="center"/>
    </xf>
    <xf numFmtId="38" fontId="16" fillId="0" borderId="0" xfId="20" applyFont="1" applyFill="1" applyAlignment="1">
      <alignment horizontal="right" vertical="center"/>
    </xf>
    <xf numFmtId="41" fontId="16" fillId="0" borderId="41" xfId="20" applyNumberFormat="1" applyFont="1" applyFill="1" applyBorder="1" applyAlignment="1">
      <alignment horizontal="right" vertical="center"/>
    </xf>
    <xf numFmtId="0" fontId="16" fillId="0" borderId="41" xfId="17" applyFont="1" applyBorder="1" applyAlignment="1">
      <alignment horizontal="right" vertical="center"/>
    </xf>
    <xf numFmtId="0" fontId="17" fillId="0" borderId="0" xfId="17" applyFont="1" applyAlignment="1">
      <alignment horizontal="right" vertical="center" shrinkToFit="1"/>
    </xf>
    <xf numFmtId="38" fontId="17" fillId="0" borderId="0" xfId="20" applyFont="1" applyFill="1" applyBorder="1" applyAlignment="1">
      <alignment horizontal="right" vertical="center" shrinkToFit="1"/>
    </xf>
    <xf numFmtId="38" fontId="17" fillId="0" borderId="0" xfId="20" applyFont="1" applyFill="1" applyAlignment="1">
      <alignment horizontal="right" vertical="center" shrinkToFit="1"/>
    </xf>
    <xf numFmtId="0" fontId="17" fillId="0" borderId="41" xfId="17" applyFont="1" applyBorder="1" applyAlignment="1">
      <alignment horizontal="right" vertical="center"/>
    </xf>
    <xf numFmtId="0" fontId="19" fillId="0" borderId="106" xfId="17" applyFont="1" applyBorder="1" applyAlignment="1">
      <alignment horizontal="distributed" vertical="center" shrinkToFit="1"/>
    </xf>
    <xf numFmtId="0" fontId="18" fillId="0" borderId="0" xfId="17" applyFont="1" applyAlignment="1">
      <alignment horizontal="right" vertical="center"/>
    </xf>
    <xf numFmtId="41" fontId="18" fillId="0" borderId="0" xfId="20" applyNumberFormat="1" applyFont="1" applyFill="1" applyAlignment="1">
      <alignment horizontal="right" vertical="center" shrinkToFit="1"/>
    </xf>
    <xf numFmtId="0" fontId="18" fillId="0" borderId="0" xfId="17" applyFont="1" applyAlignment="1">
      <alignment vertical="center"/>
    </xf>
    <xf numFmtId="0" fontId="66" fillId="0" borderId="0" xfId="17" applyFont="1"/>
    <xf numFmtId="38" fontId="18" fillId="0" borderId="0" xfId="20" applyFont="1" applyAlignment="1">
      <alignment horizontal="right" vertical="center"/>
    </xf>
    <xf numFmtId="49" fontId="17" fillId="0" borderId="106" xfId="17" applyNumberFormat="1" applyFont="1" applyBorder="1" applyAlignment="1">
      <alignment horizontal="distributed" vertical="center" shrinkToFit="1"/>
    </xf>
    <xf numFmtId="0" fontId="17" fillId="0" borderId="59" xfId="17" applyFont="1" applyBorder="1" applyAlignment="1">
      <alignment horizontal="distributed" vertical="center" shrinkToFit="1"/>
    </xf>
    <xf numFmtId="0" fontId="41" fillId="0" borderId="0" xfId="17" applyFont="1" applyAlignment="1">
      <alignment horizontal="distributed" vertical="center" indent="1"/>
    </xf>
    <xf numFmtId="0" fontId="41" fillId="0" borderId="0" xfId="17" applyFont="1" applyAlignment="1">
      <alignment horizontal="right" vertical="center"/>
    </xf>
    <xf numFmtId="49" fontId="17" fillId="0" borderId="0" xfId="17" applyNumberFormat="1" applyFont="1" applyAlignment="1">
      <alignment horizontal="center" vertical="center" shrinkToFit="1"/>
    </xf>
    <xf numFmtId="49" fontId="19" fillId="0" borderId="0" xfId="17" applyNumberFormat="1" applyFont="1" applyAlignment="1">
      <alignment horizontal="center" vertical="center" shrinkToFit="1"/>
    </xf>
    <xf numFmtId="3" fontId="19" fillId="0" borderId="108" xfId="20" applyNumberFormat="1" applyFont="1" applyFill="1" applyBorder="1" applyAlignment="1">
      <alignment vertical="center" shrinkToFit="1"/>
    </xf>
    <xf numFmtId="49" fontId="19" fillId="0" borderId="0" xfId="17" applyNumberFormat="1" applyFont="1" applyAlignment="1">
      <alignment horizontal="right" vertical="center"/>
    </xf>
    <xf numFmtId="3" fontId="19" fillId="0" borderId="108" xfId="20" applyNumberFormat="1" applyFont="1" applyFill="1" applyBorder="1" applyAlignment="1">
      <alignment vertical="center"/>
    </xf>
    <xf numFmtId="0" fontId="16" fillId="0" borderId="0" xfId="17" quotePrefix="1" applyFont="1" applyAlignment="1">
      <alignment vertical="center"/>
    </xf>
    <xf numFmtId="0" fontId="16" fillId="0" borderId="0" xfId="17" quotePrefix="1" applyFont="1" applyAlignment="1">
      <alignment horizontal="right" vertical="center"/>
    </xf>
    <xf numFmtId="42" fontId="16" fillId="0" borderId="0" xfId="17" applyNumberFormat="1" applyFont="1" applyAlignment="1">
      <alignment horizontal="left" vertical="center"/>
    </xf>
    <xf numFmtId="42" fontId="17" fillId="0" borderId="0" xfId="17" applyNumberFormat="1" applyFont="1" applyAlignment="1">
      <alignment horizontal="left" vertical="center"/>
    </xf>
    <xf numFmtId="41" fontId="19" fillId="0" borderId="104" xfId="20" applyNumberFormat="1" applyFont="1" applyBorder="1" applyAlignment="1">
      <alignment vertical="center" shrinkToFit="1"/>
    </xf>
    <xf numFmtId="41" fontId="19" fillId="0" borderId="0" xfId="20" applyNumberFormat="1" applyFont="1" applyAlignment="1">
      <alignment vertical="center" shrinkToFit="1"/>
    </xf>
    <xf numFmtId="41" fontId="16" fillId="0" borderId="0" xfId="20" applyNumberFormat="1" applyFont="1" applyAlignment="1">
      <alignment vertical="center" shrinkToFit="1"/>
    </xf>
    <xf numFmtId="41" fontId="16" fillId="0" borderId="0" xfId="20" applyNumberFormat="1" applyFont="1" applyBorder="1" applyAlignment="1">
      <alignment vertical="center" shrinkToFit="1"/>
    </xf>
    <xf numFmtId="41" fontId="16" fillId="0" borderId="108" xfId="20" applyNumberFormat="1" applyFont="1" applyBorder="1" applyAlignment="1">
      <alignment vertical="center" shrinkToFit="1"/>
    </xf>
    <xf numFmtId="41" fontId="16" fillId="0" borderId="47" xfId="17" applyNumberFormat="1" applyFont="1" applyBorder="1" applyAlignment="1">
      <alignment vertical="center" shrinkToFit="1"/>
    </xf>
    <xf numFmtId="41" fontId="16" fillId="0" borderId="47" xfId="20" applyNumberFormat="1" applyFont="1" applyBorder="1" applyAlignment="1">
      <alignment vertical="center" shrinkToFit="1"/>
    </xf>
    <xf numFmtId="0" fontId="69" fillId="0" borderId="0" xfId="17" applyFont="1"/>
    <xf numFmtId="42" fontId="17" fillId="0" borderId="0" xfId="17" applyNumberFormat="1" applyFont="1" applyAlignment="1">
      <alignment horizontal="left" vertical="center" wrapText="1"/>
    </xf>
    <xf numFmtId="0" fontId="19" fillId="0" borderId="113" xfId="17" applyFont="1" applyBorder="1" applyAlignment="1">
      <alignment vertical="center" wrapText="1"/>
    </xf>
    <xf numFmtId="41" fontId="16" fillId="0" borderId="104" xfId="17" applyNumberFormat="1" applyFont="1" applyBorder="1" applyAlignment="1">
      <alignment horizontal="right" vertical="center"/>
    </xf>
    <xf numFmtId="0" fontId="19" fillId="0" borderId="106" xfId="17" applyFont="1" applyBorder="1" applyAlignment="1">
      <alignment vertical="center" wrapText="1"/>
    </xf>
    <xf numFmtId="41" fontId="19" fillId="0" borderId="0" xfId="20" applyNumberFormat="1" applyFont="1" applyFill="1" applyAlignment="1">
      <alignment horizontal="right" vertical="center"/>
    </xf>
    <xf numFmtId="0" fontId="16" fillId="0" borderId="106" xfId="17" applyFont="1" applyBorder="1" applyAlignment="1">
      <alignment vertical="center" wrapText="1"/>
    </xf>
    <xf numFmtId="0" fontId="17" fillId="0" borderId="106" xfId="17" applyFont="1" applyBorder="1" applyAlignment="1">
      <alignment vertical="center" wrapText="1"/>
    </xf>
    <xf numFmtId="0" fontId="19" fillId="0" borderId="0" xfId="17" applyFont="1" applyAlignment="1">
      <alignment vertical="center" wrapText="1"/>
    </xf>
    <xf numFmtId="0" fontId="19" fillId="0" borderId="0" xfId="17" applyFont="1" applyAlignment="1">
      <alignment horizontal="right" vertical="center"/>
    </xf>
    <xf numFmtId="0" fontId="19" fillId="0" borderId="106" xfId="17" applyFont="1" applyBorder="1" applyAlignment="1">
      <alignment horizontal="right" vertical="center"/>
    </xf>
    <xf numFmtId="0" fontId="19" fillId="0" borderId="0" xfId="17" applyFont="1" applyAlignment="1">
      <alignment horizontal="right" vertical="center" wrapText="1"/>
    </xf>
    <xf numFmtId="0" fontId="19" fillId="0" borderId="106" xfId="17" applyFont="1" applyBorder="1" applyAlignment="1">
      <alignment horizontal="left" vertical="center" wrapText="1"/>
    </xf>
    <xf numFmtId="0" fontId="16" fillId="0" borderId="0" xfId="17" applyFont="1" applyAlignment="1">
      <alignment horizontal="right" vertical="center" wrapText="1"/>
    </xf>
    <xf numFmtId="49" fontId="16" fillId="0" borderId="106" xfId="17" applyNumberFormat="1" applyFont="1" applyBorder="1" applyAlignment="1">
      <alignment horizontal="left" vertical="center" wrapText="1"/>
    </xf>
    <xf numFmtId="0" fontId="16" fillId="0" borderId="108" xfId="17" applyFont="1" applyBorder="1" applyAlignment="1">
      <alignment horizontal="right" vertical="center" wrapText="1"/>
    </xf>
    <xf numFmtId="0" fontId="54" fillId="0" borderId="0" xfId="17" applyAlignment="1">
      <alignment wrapText="1"/>
    </xf>
    <xf numFmtId="38" fontId="19" fillId="0" borderId="108" xfId="20" applyFont="1" applyFill="1" applyBorder="1" applyAlignment="1">
      <alignment horizontal="right" vertical="center" shrinkToFit="1"/>
    </xf>
    <xf numFmtId="0" fontId="42" fillId="0" borderId="108" xfId="17" applyFont="1" applyBorder="1" applyAlignment="1">
      <alignment vertical="center"/>
    </xf>
    <xf numFmtId="0" fontId="17" fillId="0" borderId="22" xfId="17" applyFont="1" applyBorder="1" applyAlignment="1">
      <alignment vertical="center"/>
    </xf>
    <xf numFmtId="0" fontId="17" fillId="0" borderId="22" xfId="17" applyFont="1" applyBorder="1" applyAlignment="1">
      <alignment horizontal="center" vertical="center"/>
    </xf>
    <xf numFmtId="0" fontId="70" fillId="0" borderId="22" xfId="17" applyFont="1" applyBorder="1" applyAlignment="1">
      <alignment horizontal="center" vertical="center"/>
    </xf>
    <xf numFmtId="0" fontId="70" fillId="0" borderId="40" xfId="17" applyFont="1" applyBorder="1" applyAlignment="1">
      <alignment horizontal="center" vertical="center"/>
    </xf>
    <xf numFmtId="0" fontId="41" fillId="0" borderId="0" xfId="17" applyFont="1" applyAlignment="1">
      <alignment horizontal="center" vertical="center"/>
    </xf>
    <xf numFmtId="0" fontId="17" fillId="0" borderId="52" xfId="17" applyFont="1" applyBorder="1" applyAlignment="1">
      <alignment horizontal="center" vertical="center" textRotation="255"/>
    </xf>
    <xf numFmtId="0" fontId="17" fillId="0" borderId="54" xfId="17" applyFont="1" applyBorder="1" applyAlignment="1">
      <alignment horizontal="center" vertical="center" textRotation="255"/>
    </xf>
    <xf numFmtId="0" fontId="55" fillId="0" borderId="52" xfId="17" applyFont="1" applyBorder="1" applyAlignment="1">
      <alignment horizontal="center" vertical="center" textRotation="255"/>
    </xf>
    <xf numFmtId="0" fontId="55" fillId="0" borderId="54" xfId="17" applyFont="1" applyBorder="1" applyAlignment="1">
      <alignment horizontal="center" vertical="center" textRotation="255"/>
    </xf>
    <xf numFmtId="41" fontId="55" fillId="0" borderId="0" xfId="17" applyNumberFormat="1" applyFont="1" applyAlignment="1">
      <alignment horizontal="right" vertical="center" shrinkToFit="1"/>
    </xf>
    <xf numFmtId="41" fontId="55" fillId="0" borderId="104" xfId="20" applyNumberFormat="1" applyFont="1" applyBorder="1" applyAlignment="1">
      <alignment horizontal="right" vertical="center" shrinkToFit="1"/>
    </xf>
    <xf numFmtId="41" fontId="55" fillId="0" borderId="0" xfId="20" applyNumberFormat="1" applyFont="1" applyBorder="1" applyAlignment="1">
      <alignment horizontal="right" vertical="center" shrinkToFit="1"/>
    </xf>
    <xf numFmtId="41" fontId="71" fillId="0" borderId="0" xfId="17" applyNumberFormat="1" applyFont="1" applyAlignment="1">
      <alignment horizontal="right" vertical="center" shrinkToFit="1"/>
    </xf>
    <xf numFmtId="41" fontId="71" fillId="0" borderId="0" xfId="20" applyNumberFormat="1" applyFont="1" applyBorder="1" applyAlignment="1">
      <alignment horizontal="right" vertical="center" shrinkToFit="1"/>
    </xf>
    <xf numFmtId="41" fontId="71" fillId="0" borderId="0" xfId="20" applyNumberFormat="1" applyFont="1" applyFill="1" applyBorder="1" applyAlignment="1">
      <alignment horizontal="right" vertical="center" shrinkToFit="1"/>
    </xf>
    <xf numFmtId="0" fontId="64" fillId="0" borderId="0" xfId="17" applyFont="1" applyAlignment="1">
      <alignment horizontal="center" vertical="center"/>
    </xf>
    <xf numFmtId="0" fontId="55" fillId="0" borderId="108" xfId="17" applyFont="1" applyBorder="1" applyAlignment="1">
      <alignment horizontal="center" vertical="center"/>
    </xf>
    <xf numFmtId="41" fontId="55" fillId="0" borderId="108" xfId="17" applyNumberFormat="1" applyFont="1" applyBorder="1" applyAlignment="1">
      <alignment horizontal="right" vertical="center" shrinkToFit="1"/>
    </xf>
    <xf numFmtId="41" fontId="55" fillId="0" borderId="108" xfId="20" applyNumberFormat="1" applyFont="1" applyBorder="1" applyAlignment="1">
      <alignment horizontal="right" vertical="center" shrinkToFit="1"/>
    </xf>
    <xf numFmtId="0" fontId="42" fillId="0" borderId="0" xfId="17" applyFont="1" applyAlignment="1">
      <alignment vertical="center"/>
    </xf>
    <xf numFmtId="41" fontId="17" fillId="0" borderId="41" xfId="20" applyNumberFormat="1" applyFont="1" applyFill="1" applyBorder="1" applyAlignment="1">
      <alignment vertical="center"/>
    </xf>
    <xf numFmtId="182" fontId="17" fillId="0" borderId="0" xfId="17" applyNumberFormat="1" applyFont="1" applyAlignment="1">
      <alignment vertical="center"/>
    </xf>
    <xf numFmtId="0" fontId="16" fillId="0" borderId="0" xfId="17" applyFont="1" applyAlignment="1">
      <alignment horizontal="left" vertical="top"/>
    </xf>
    <xf numFmtId="41" fontId="17" fillId="0" borderId="41" xfId="17" applyNumberFormat="1" applyFont="1" applyBorder="1" applyAlignment="1" applyProtection="1">
      <alignment horizontal="right"/>
      <protection locked="0"/>
    </xf>
    <xf numFmtId="41" fontId="16" fillId="0" borderId="0" xfId="17" applyNumberFormat="1" applyFont="1" applyAlignment="1">
      <alignment horizontal="right"/>
    </xf>
    <xf numFmtId="41" fontId="17" fillId="0" borderId="0" xfId="17" applyNumberFormat="1" applyFont="1" applyAlignment="1" applyProtection="1">
      <alignment horizontal="right"/>
      <protection locked="0"/>
    </xf>
    <xf numFmtId="41" fontId="17" fillId="0" borderId="104" xfId="17" applyNumberFormat="1" applyFont="1" applyBorder="1"/>
    <xf numFmtId="41" fontId="16" fillId="0" borderId="104" xfId="20" applyNumberFormat="1" applyFont="1" applyFill="1" applyBorder="1" applyAlignment="1"/>
    <xf numFmtId="41" fontId="17" fillId="0" borderId="0" xfId="17" applyNumberFormat="1" applyFont="1"/>
    <xf numFmtId="41" fontId="16" fillId="0" borderId="0" xfId="20" applyNumberFormat="1" applyFont="1" applyFill="1" applyBorder="1" applyAlignment="1"/>
    <xf numFmtId="49" fontId="18" fillId="0" borderId="108" xfId="17" applyNumberFormat="1" applyFont="1" applyBorder="1" applyAlignment="1">
      <alignment horizontal="center" vertical="center"/>
    </xf>
    <xf numFmtId="41" fontId="19" fillId="0" borderId="61" xfId="17" applyNumberFormat="1" applyFont="1" applyBorder="1" applyAlignment="1" applyProtection="1">
      <alignment horizontal="right"/>
      <protection locked="0"/>
    </xf>
    <xf numFmtId="41" fontId="17" fillId="0" borderId="108" xfId="17" applyNumberFormat="1" applyFont="1" applyBorder="1" applyAlignment="1">
      <alignment horizontal="right"/>
    </xf>
    <xf numFmtId="41" fontId="19" fillId="0" borderId="108" xfId="17" applyNumberFormat="1" applyFont="1" applyBorder="1" applyAlignment="1" applyProtection="1">
      <alignment horizontal="right"/>
      <protection locked="0"/>
    </xf>
    <xf numFmtId="41" fontId="19" fillId="0" borderId="108" xfId="17" applyNumberFormat="1" applyFont="1" applyBorder="1"/>
    <xf numFmtId="0" fontId="17" fillId="0" borderId="47" xfId="17" applyFont="1" applyBorder="1"/>
    <xf numFmtId="49" fontId="17" fillId="0" borderId="113" xfId="17" applyNumberFormat="1" applyFont="1" applyBorder="1" applyAlignment="1">
      <alignment horizontal="distributed" vertical="center"/>
    </xf>
    <xf numFmtId="41" fontId="16" fillId="0" borderId="104" xfId="17" applyNumberFormat="1" applyFont="1" applyBorder="1" applyAlignment="1">
      <alignment vertical="center"/>
    </xf>
    <xf numFmtId="41" fontId="16" fillId="0" borderId="41" xfId="37" applyNumberFormat="1" applyFont="1" applyBorder="1" applyAlignment="1" applyProtection="1">
      <alignment vertical="center"/>
    </xf>
    <xf numFmtId="41" fontId="16" fillId="0" borderId="0" xfId="37" applyNumberFormat="1" applyFont="1" applyBorder="1" applyAlignment="1" applyProtection="1">
      <alignment vertical="center"/>
    </xf>
    <xf numFmtId="41" fontId="19" fillId="0" borderId="61" xfId="37" applyNumberFormat="1" applyFont="1" applyBorder="1" applyAlignment="1" applyProtection="1">
      <alignment horizontal="right" vertical="center"/>
    </xf>
    <xf numFmtId="41" fontId="19" fillId="0" borderId="108" xfId="37" applyNumberFormat="1" applyFont="1" applyBorder="1" applyAlignment="1" applyProtection="1">
      <alignment horizontal="right" vertical="center"/>
    </xf>
    <xf numFmtId="41" fontId="19" fillId="0" borderId="108" xfId="20" applyNumberFormat="1" applyFont="1" applyFill="1" applyBorder="1" applyAlignment="1">
      <alignment vertical="center" shrinkToFit="1"/>
    </xf>
    <xf numFmtId="41" fontId="19" fillId="0" borderId="61" xfId="17" applyNumberFormat="1" applyFont="1" applyBorder="1" applyAlignment="1">
      <alignment vertical="center" shrinkToFit="1"/>
    </xf>
    <xf numFmtId="41" fontId="17" fillId="0" borderId="0" xfId="17" applyNumberFormat="1" applyFont="1" applyAlignment="1">
      <alignment horizontal="right" vertical="center" wrapText="1"/>
    </xf>
    <xf numFmtId="41" fontId="17" fillId="0" borderId="0" xfId="17" applyNumberFormat="1" applyFont="1" applyAlignment="1">
      <alignment vertical="center" wrapText="1"/>
    </xf>
    <xf numFmtId="41" fontId="17" fillId="0" borderId="0" xfId="20" applyNumberFormat="1" applyFont="1" applyFill="1" applyAlignment="1">
      <alignment horizontal="right" vertical="center" wrapText="1"/>
    </xf>
    <xf numFmtId="0" fontId="17" fillId="0" borderId="106" xfId="17" applyFont="1" applyBorder="1" applyAlignment="1">
      <alignment horizontal="center" vertical="center" shrinkToFit="1"/>
    </xf>
    <xf numFmtId="41" fontId="17" fillId="0" borderId="108" xfId="20" applyNumberFormat="1" applyFont="1" applyBorder="1" applyAlignment="1">
      <alignment vertical="center"/>
    </xf>
    <xf numFmtId="41" fontId="17" fillId="0" borderId="108" xfId="20" applyNumberFormat="1" applyFont="1" applyFill="1" applyBorder="1" applyAlignment="1">
      <alignment horizontal="right" vertical="center" wrapText="1"/>
    </xf>
    <xf numFmtId="41" fontId="17" fillId="0" borderId="108" xfId="17" applyNumberFormat="1" applyFont="1" applyBorder="1" applyAlignment="1">
      <alignment vertical="center" shrinkToFit="1"/>
    </xf>
    <xf numFmtId="43" fontId="17" fillId="0" borderId="71" xfId="17" applyNumberFormat="1" applyFont="1" applyBorder="1" applyAlignment="1">
      <alignment vertical="center" shrinkToFit="1"/>
    </xf>
    <xf numFmtId="41" fontId="17" fillId="0" borderId="104" xfId="17" applyNumberFormat="1" applyFont="1" applyBorder="1" applyAlignment="1">
      <alignment vertical="center" shrinkToFit="1"/>
    </xf>
    <xf numFmtId="212" fontId="17" fillId="0" borderId="104" xfId="17" applyNumberFormat="1" applyFont="1" applyBorder="1" applyAlignment="1">
      <alignment vertical="center" shrinkToFit="1"/>
    </xf>
    <xf numFmtId="43" fontId="17" fillId="0" borderId="41" xfId="17" applyNumberFormat="1" applyFont="1" applyBorder="1" applyAlignment="1">
      <alignment vertical="center" shrinkToFit="1"/>
    </xf>
    <xf numFmtId="217" fontId="17" fillId="0" borderId="0" xfId="17" applyNumberFormat="1" applyFont="1" applyAlignment="1">
      <alignment vertical="center" shrinkToFit="1"/>
    </xf>
    <xf numFmtId="43" fontId="17" fillId="0" borderId="41" xfId="20" applyNumberFormat="1" applyFont="1" applyFill="1" applyBorder="1" applyAlignment="1">
      <alignment vertical="center" shrinkToFit="1"/>
    </xf>
    <xf numFmtId="212" fontId="17" fillId="0" borderId="0" xfId="20" applyNumberFormat="1" applyFont="1" applyFill="1" applyBorder="1" applyAlignment="1">
      <alignment vertical="center" shrinkToFit="1"/>
    </xf>
    <xf numFmtId="43" fontId="19" fillId="0" borderId="61" xfId="20" applyNumberFormat="1" applyFont="1" applyFill="1" applyBorder="1" applyAlignment="1">
      <alignment vertical="center" shrinkToFit="1"/>
    </xf>
    <xf numFmtId="212" fontId="19" fillId="0" borderId="108" xfId="20" applyNumberFormat="1" applyFont="1" applyFill="1" applyBorder="1" applyAlignment="1">
      <alignment vertical="center" shrinkToFit="1"/>
    </xf>
    <xf numFmtId="41" fontId="19" fillId="0" borderId="108" xfId="17" applyNumberFormat="1" applyFont="1" applyBorder="1" applyAlignment="1" applyProtection="1">
      <alignment vertical="center" shrinkToFit="1"/>
      <protection locked="0"/>
    </xf>
    <xf numFmtId="0" fontId="54" fillId="0" borderId="108" xfId="17" applyBorder="1"/>
    <xf numFmtId="0" fontId="19" fillId="0" borderId="37" xfId="17" applyFont="1" applyBorder="1" applyAlignment="1">
      <alignment horizontal="center" vertical="center"/>
    </xf>
    <xf numFmtId="49" fontId="17" fillId="0" borderId="22" xfId="17" applyNumberFormat="1" applyFont="1" applyBorder="1" applyAlignment="1">
      <alignment horizontal="center" vertical="center"/>
    </xf>
    <xf numFmtId="0" fontId="19" fillId="0" borderId="22" xfId="17" applyFont="1" applyBorder="1" applyAlignment="1">
      <alignment horizontal="center" vertical="center"/>
    </xf>
    <xf numFmtId="37" fontId="16" fillId="0" borderId="71" xfId="20" applyNumberFormat="1" applyFont="1" applyFill="1" applyBorder="1" applyAlignment="1">
      <alignment vertical="center" shrinkToFit="1"/>
    </xf>
    <xf numFmtId="37" fontId="16" fillId="0" borderId="104" xfId="20" applyNumberFormat="1" applyFont="1" applyFill="1" applyBorder="1" applyAlignment="1">
      <alignment vertical="center" shrinkToFit="1"/>
    </xf>
    <xf numFmtId="37" fontId="19" fillId="0" borderId="104" xfId="20" applyNumberFormat="1" applyFont="1" applyFill="1" applyBorder="1" applyAlignment="1">
      <alignment vertical="center" shrinkToFit="1"/>
    </xf>
    <xf numFmtId="3" fontId="19" fillId="0" borderId="0" xfId="20" applyNumberFormat="1" applyFont="1" applyFill="1" applyBorder="1" applyAlignment="1">
      <alignment vertical="center"/>
    </xf>
    <xf numFmtId="3" fontId="16" fillId="0" borderId="0" xfId="20" applyNumberFormat="1" applyFont="1" applyFill="1" applyBorder="1" applyAlignment="1">
      <alignment vertical="center"/>
    </xf>
    <xf numFmtId="37" fontId="16" fillId="0" borderId="0" xfId="20" applyNumberFormat="1" applyFont="1" applyFill="1" applyBorder="1" applyAlignment="1">
      <alignment vertical="center" shrinkToFit="1"/>
    </xf>
    <xf numFmtId="37" fontId="19" fillId="0" borderId="0" xfId="20" applyNumberFormat="1" applyFont="1" applyFill="1" applyBorder="1" applyAlignment="1">
      <alignment vertical="center" shrinkToFit="1"/>
    </xf>
    <xf numFmtId="41" fontId="19" fillId="0" borderId="0" xfId="20" applyNumberFormat="1" applyFont="1" applyFill="1" applyBorder="1" applyAlignment="1">
      <alignment horizontal="right" vertical="center" wrapText="1"/>
    </xf>
    <xf numFmtId="41" fontId="16" fillId="0" borderId="108" xfId="17" applyNumberFormat="1" applyFont="1" applyBorder="1" applyAlignment="1">
      <alignment horizontal="right" vertical="center" wrapText="1"/>
    </xf>
    <xf numFmtId="41" fontId="19" fillId="0" borderId="108" xfId="20" applyNumberFormat="1" applyFont="1" applyFill="1" applyBorder="1" applyAlignment="1">
      <alignment horizontal="right" vertical="center" wrapText="1"/>
    </xf>
    <xf numFmtId="41" fontId="16" fillId="0" borderId="108" xfId="20" applyNumberFormat="1" applyFont="1" applyFill="1" applyBorder="1" applyAlignment="1">
      <alignment horizontal="right" vertical="center" wrapText="1"/>
    </xf>
    <xf numFmtId="0" fontId="17" fillId="0" borderId="0" xfId="17" applyFont="1" applyAlignment="1">
      <alignment horizontal="right"/>
    </xf>
    <xf numFmtId="37" fontId="16" fillId="0" borderId="41" xfId="20" applyNumberFormat="1" applyFont="1" applyFill="1" applyBorder="1" applyAlignment="1">
      <alignment vertical="center" shrinkToFit="1"/>
    </xf>
    <xf numFmtId="49" fontId="16" fillId="0" borderId="106" xfId="17" applyNumberFormat="1" applyFont="1" applyBorder="1" applyAlignment="1">
      <alignment horizontal="center" vertical="center"/>
    </xf>
    <xf numFmtId="49" fontId="17" fillId="0" borderId="106" xfId="17" applyNumberFormat="1" applyFont="1" applyBorder="1" applyAlignment="1">
      <alignment horizontal="center" vertical="center" shrinkToFit="1"/>
    </xf>
    <xf numFmtId="181" fontId="16" fillId="0" borderId="0" xfId="4" applyFont="1" applyAlignment="1">
      <alignment horizontal="right" vertical="center"/>
    </xf>
    <xf numFmtId="181" fontId="16" fillId="0" borderId="0" xfId="4" applyFont="1" applyAlignment="1">
      <alignment horizontal="left" vertical="center"/>
    </xf>
    <xf numFmtId="0" fontId="19" fillId="0" borderId="56" xfId="17" applyFont="1" applyBorder="1" applyAlignment="1">
      <alignment horizontal="center" vertical="center"/>
    </xf>
    <xf numFmtId="218" fontId="16" fillId="0" borderId="0" xfId="34" applyNumberFormat="1" applyFont="1" applyFill="1" applyAlignment="1">
      <alignment vertical="center"/>
    </xf>
    <xf numFmtId="218" fontId="19" fillId="0" borderId="0" xfId="34" applyNumberFormat="1" applyFont="1" applyFill="1" applyAlignment="1">
      <alignment vertical="center"/>
    </xf>
    <xf numFmtId="0" fontId="17" fillId="0" borderId="122" xfId="17" applyFont="1" applyBorder="1" applyAlignment="1">
      <alignment horizontal="center" vertical="center"/>
    </xf>
    <xf numFmtId="218" fontId="16" fillId="0" borderId="108" xfId="20" applyNumberFormat="1" applyFont="1" applyFill="1" applyBorder="1" applyAlignment="1">
      <alignment vertical="center"/>
    </xf>
    <xf numFmtId="218" fontId="19" fillId="0" borderId="108" xfId="34" applyNumberFormat="1" applyFont="1" applyFill="1" applyBorder="1" applyAlignment="1">
      <alignment vertical="center"/>
    </xf>
    <xf numFmtId="49" fontId="17" fillId="0" borderId="0" xfId="17" applyNumberFormat="1" applyFont="1" applyAlignment="1">
      <alignment vertical="center"/>
    </xf>
    <xf numFmtId="49" fontId="17" fillId="0" borderId="108" xfId="17" applyNumberFormat="1" applyFont="1" applyBorder="1" applyAlignment="1">
      <alignment vertical="center"/>
    </xf>
    <xf numFmtId="0" fontId="19" fillId="0" borderId="104" xfId="17" applyFont="1" applyBorder="1" applyAlignment="1">
      <alignment horizontal="center" vertical="center"/>
    </xf>
    <xf numFmtId="41" fontId="19" fillId="0" borderId="71" xfId="20" applyNumberFormat="1" applyFont="1" applyFill="1" applyBorder="1" applyAlignment="1">
      <alignment horizontal="right" vertical="center" shrinkToFit="1"/>
    </xf>
    <xf numFmtId="41" fontId="19" fillId="0" borderId="0" xfId="20" applyNumberFormat="1" applyFont="1" applyBorder="1" applyAlignment="1">
      <alignment horizontal="right" vertical="center" shrinkToFit="1"/>
    </xf>
    <xf numFmtId="41" fontId="16" fillId="0" borderId="61" xfId="20" applyNumberFormat="1" applyFont="1" applyFill="1" applyBorder="1" applyAlignment="1">
      <alignment horizontal="right" vertical="center" shrinkToFit="1"/>
    </xf>
    <xf numFmtId="41" fontId="16" fillId="0" borderId="108" xfId="20" applyNumberFormat="1" applyFont="1" applyBorder="1" applyAlignment="1">
      <alignment horizontal="right" vertical="center" shrinkToFit="1"/>
    </xf>
    <xf numFmtId="41" fontId="16" fillId="0" borderId="0" xfId="20" applyNumberFormat="1" applyFont="1" applyBorder="1" applyAlignment="1">
      <alignment horizontal="right" vertical="center" shrinkToFit="1"/>
    </xf>
    <xf numFmtId="41" fontId="16" fillId="0" borderId="47" xfId="20" applyNumberFormat="1" applyFont="1" applyBorder="1" applyAlignment="1">
      <alignment horizontal="right" vertical="center" shrinkToFit="1"/>
    </xf>
    <xf numFmtId="0" fontId="17" fillId="0" borderId="121" xfId="17" applyFont="1" applyBorder="1" applyAlignment="1">
      <alignment horizontal="center" vertical="center" wrapText="1"/>
    </xf>
    <xf numFmtId="0" fontId="19" fillId="0" borderId="113" xfId="17" applyFont="1" applyBorder="1" applyAlignment="1">
      <alignment horizontal="center" vertical="center" shrinkToFit="1"/>
    </xf>
    <xf numFmtId="0" fontId="16" fillId="0" borderId="47" xfId="17" applyFont="1" applyBorder="1"/>
    <xf numFmtId="55" fontId="17" fillId="0" borderId="0" xfId="17" applyNumberFormat="1" applyFont="1" applyAlignment="1">
      <alignment horizontal="center" vertical="center"/>
    </xf>
    <xf numFmtId="49" fontId="17" fillId="0" borderId="108" xfId="17" applyNumberFormat="1" applyFont="1" applyBorder="1" applyAlignment="1">
      <alignment horizontal="center" vertical="center"/>
    </xf>
    <xf numFmtId="3" fontId="16" fillId="0" borderId="0" xfId="17" applyNumberFormat="1" applyFont="1" applyAlignment="1" applyProtection="1">
      <alignment vertical="center" shrinkToFit="1"/>
      <protection locked="0"/>
    </xf>
    <xf numFmtId="3" fontId="19" fillId="0" borderId="0" xfId="17" applyNumberFormat="1" applyFont="1" applyAlignment="1" applyProtection="1">
      <alignment vertical="center" shrinkToFit="1"/>
      <protection locked="0"/>
    </xf>
    <xf numFmtId="3" fontId="16" fillId="0" borderId="0" xfId="20" applyNumberFormat="1" applyFont="1" applyFill="1" applyBorder="1" applyAlignment="1" applyProtection="1">
      <alignment vertical="center" shrinkToFit="1"/>
      <protection locked="0"/>
    </xf>
    <xf numFmtId="3" fontId="16" fillId="0" borderId="61" xfId="17" applyNumberFormat="1" applyFont="1" applyBorder="1" applyAlignment="1" applyProtection="1">
      <alignment vertical="center" shrinkToFit="1"/>
      <protection locked="0"/>
    </xf>
    <xf numFmtId="3" fontId="16" fillId="0" borderId="108" xfId="17" applyNumberFormat="1" applyFont="1" applyBorder="1" applyAlignment="1" applyProtection="1">
      <alignment vertical="center" shrinkToFit="1"/>
      <protection locked="0"/>
    </xf>
    <xf numFmtId="3" fontId="16" fillId="0" borderId="108" xfId="20" applyNumberFormat="1" applyFont="1" applyFill="1" applyBorder="1" applyAlignment="1" applyProtection="1">
      <alignment vertical="center" shrinkToFit="1"/>
      <protection locked="0"/>
    </xf>
    <xf numFmtId="38" fontId="16" fillId="0" borderId="52" xfId="20" applyFont="1" applyFill="1" applyBorder="1" applyAlignment="1">
      <alignment horizontal="center" vertical="center"/>
    </xf>
    <xf numFmtId="38" fontId="16" fillId="0" borderId="54" xfId="20" applyFont="1" applyFill="1" applyBorder="1" applyAlignment="1">
      <alignment horizontal="center" vertical="center"/>
    </xf>
    <xf numFmtId="0" fontId="16" fillId="0" borderId="108" xfId="17" applyFont="1" applyBorder="1" applyAlignment="1">
      <alignment horizontal="right"/>
    </xf>
    <xf numFmtId="37" fontId="19" fillId="0" borderId="0" xfId="17" applyNumberFormat="1" applyFont="1" applyAlignment="1" applyProtection="1">
      <alignment vertical="center" shrinkToFit="1"/>
      <protection locked="0"/>
    </xf>
    <xf numFmtId="37" fontId="16" fillId="0" borderId="0" xfId="20" applyNumberFormat="1" applyFont="1" applyFill="1" applyAlignment="1">
      <alignment vertical="center"/>
    </xf>
    <xf numFmtId="3" fontId="17" fillId="0" borderId="105" xfId="17" applyNumberFormat="1" applyFont="1" applyBorder="1" applyAlignment="1" applyProtection="1">
      <alignment vertical="center" shrinkToFit="1"/>
      <protection locked="0"/>
    </xf>
    <xf numFmtId="3" fontId="17" fillId="0" borderId="0" xfId="17" applyNumberFormat="1" applyFont="1" applyAlignment="1" applyProtection="1">
      <alignment vertical="center" shrinkToFit="1"/>
      <protection locked="0"/>
    </xf>
    <xf numFmtId="3" fontId="17" fillId="0" borderId="105" xfId="17" applyNumberFormat="1" applyFont="1" applyBorder="1" applyAlignment="1" applyProtection="1">
      <alignment vertical="center"/>
      <protection locked="0"/>
    </xf>
    <xf numFmtId="41" fontId="17" fillId="0" borderId="0" xfId="20" applyNumberFormat="1" applyFont="1" applyFill="1" applyAlignment="1" applyProtection="1">
      <alignment horizontal="right" vertical="center" wrapText="1"/>
    </xf>
    <xf numFmtId="3" fontId="17" fillId="0" borderId="0" xfId="20" applyNumberFormat="1" applyFont="1" applyFill="1" applyAlignment="1" applyProtection="1">
      <alignment vertical="center"/>
      <protection locked="0"/>
    </xf>
    <xf numFmtId="38" fontId="17" fillId="0" borderId="0" xfId="20" applyFont="1" applyFill="1" applyAlignment="1" applyProtection="1">
      <alignment horizontal="right" vertical="center"/>
    </xf>
    <xf numFmtId="3" fontId="17" fillId="0" borderId="0" xfId="20" applyNumberFormat="1" applyFont="1" applyFill="1" applyAlignment="1" applyProtection="1">
      <alignment vertical="center"/>
    </xf>
    <xf numFmtId="49" fontId="17" fillId="0" borderId="59" xfId="17" applyNumberFormat="1" applyFont="1" applyBorder="1" applyAlignment="1">
      <alignment horizontal="center" vertical="center"/>
    </xf>
    <xf numFmtId="41" fontId="17" fillId="0" borderId="108" xfId="17" applyNumberFormat="1" applyFont="1" applyBorder="1" applyAlignment="1" applyProtection="1">
      <alignment horizontal="right" vertical="center" wrapText="1"/>
      <protection locked="0"/>
    </xf>
    <xf numFmtId="0" fontId="17" fillId="0" borderId="49" xfId="17" applyFont="1" applyBorder="1" applyAlignment="1" applyProtection="1">
      <alignment horizontal="distributed" vertical="center"/>
      <protection locked="0"/>
    </xf>
    <xf numFmtId="41" fontId="17" fillId="0" borderId="71" xfId="17" applyNumberFormat="1" applyFont="1" applyBorder="1" applyAlignment="1" applyProtection="1">
      <alignment vertical="center"/>
      <protection locked="0"/>
    </xf>
    <xf numFmtId="41" fontId="17" fillId="0" borderId="106" xfId="17" applyNumberFormat="1" applyFont="1" applyBorder="1" applyAlignment="1">
      <alignment vertical="center"/>
    </xf>
    <xf numFmtId="0" fontId="17" fillId="0" borderId="49" xfId="17" applyFont="1" applyBorder="1" applyAlignment="1">
      <alignment vertical="center"/>
    </xf>
    <xf numFmtId="0" fontId="17" fillId="0" borderId="50" xfId="17" applyFont="1" applyBorder="1" applyAlignment="1">
      <alignment horizontal="distributed" vertical="center"/>
    </xf>
    <xf numFmtId="41" fontId="17" fillId="0" borderId="51" xfId="17" applyNumberFormat="1" applyFont="1" applyBorder="1" applyAlignment="1">
      <alignment vertical="center"/>
    </xf>
    <xf numFmtId="0" fontId="17" fillId="0" borderId="56" xfId="17" applyFont="1" applyBorder="1" applyAlignment="1">
      <alignment vertical="center"/>
    </xf>
    <xf numFmtId="41" fontId="17" fillId="0" borderId="50" xfId="17" applyNumberFormat="1" applyFont="1" applyBorder="1" applyAlignment="1">
      <alignment vertical="center"/>
    </xf>
    <xf numFmtId="0" fontId="17" fillId="0" borderId="50" xfId="17" applyFont="1" applyBorder="1" applyAlignment="1">
      <alignment vertical="center"/>
    </xf>
    <xf numFmtId="41" fontId="17" fillId="0" borderId="106" xfId="20" applyNumberFormat="1" applyFont="1" applyFill="1" applyBorder="1" applyAlignment="1">
      <alignment vertical="center"/>
    </xf>
    <xf numFmtId="41" fontId="17" fillId="0" borderId="41" xfId="17" applyNumberFormat="1" applyFont="1" applyBorder="1" applyAlignment="1" applyProtection="1">
      <alignment vertical="center"/>
      <protection locked="0"/>
    </xf>
    <xf numFmtId="41" fontId="17" fillId="0" borderId="56" xfId="17" applyNumberFormat="1" applyFont="1" applyBorder="1" applyAlignment="1" applyProtection="1">
      <alignment vertical="center"/>
      <protection locked="0"/>
    </xf>
    <xf numFmtId="41" fontId="17" fillId="0" borderId="50" xfId="17" applyNumberFormat="1" applyFont="1" applyBorder="1" applyAlignment="1" applyProtection="1">
      <alignment vertical="center"/>
      <protection locked="0"/>
    </xf>
    <xf numFmtId="0" fontId="17" fillId="0" borderId="53" xfId="17" applyFont="1" applyBorder="1" applyAlignment="1" applyProtection="1">
      <alignment horizontal="distributed" vertical="center"/>
      <protection locked="0"/>
    </xf>
    <xf numFmtId="41" fontId="17" fillId="0" borderId="104" xfId="17" applyNumberFormat="1" applyFont="1" applyBorder="1" applyAlignment="1" applyProtection="1">
      <alignment vertical="center"/>
      <protection locked="0"/>
    </xf>
    <xf numFmtId="0" fontId="23" fillId="0" borderId="41" xfId="17" applyFont="1" applyBorder="1" applyAlignment="1" applyProtection="1">
      <alignment horizontal="distributed" vertical="center"/>
      <protection locked="0"/>
    </xf>
    <xf numFmtId="41" fontId="17" fillId="0" borderId="50" xfId="20" applyNumberFormat="1" applyFont="1" applyFill="1" applyBorder="1" applyAlignment="1">
      <alignment vertical="center"/>
    </xf>
    <xf numFmtId="41" fontId="17" fillId="0" borderId="152" xfId="20" applyNumberFormat="1" applyFont="1" applyFill="1" applyBorder="1" applyAlignment="1">
      <alignment vertical="center"/>
    </xf>
    <xf numFmtId="41" fontId="17" fillId="0" borderId="51" xfId="20" applyNumberFormat="1" applyFont="1" applyFill="1" applyBorder="1" applyAlignment="1">
      <alignment vertical="center"/>
    </xf>
    <xf numFmtId="0" fontId="17" fillId="0" borderId="53" xfId="17" applyFont="1" applyBorder="1" applyAlignment="1">
      <alignment vertical="center"/>
    </xf>
    <xf numFmtId="41" fontId="17" fillId="0" borderId="56" xfId="17" applyNumberFormat="1" applyFont="1" applyBorder="1" applyAlignment="1">
      <alignment vertical="center"/>
    </xf>
    <xf numFmtId="0" fontId="17" fillId="0" borderId="55" xfId="17" applyFont="1" applyBorder="1" applyAlignment="1" applyProtection="1">
      <alignment horizontal="distributed" vertical="center"/>
      <protection locked="0"/>
    </xf>
    <xf numFmtId="41" fontId="17" fillId="0" borderId="104" xfId="20" applyNumberFormat="1" applyFont="1" applyFill="1" applyBorder="1" applyAlignment="1">
      <alignment horizontal="center" vertical="center"/>
    </xf>
    <xf numFmtId="41" fontId="17" fillId="0" borderId="0" xfId="20" applyNumberFormat="1" applyFont="1" applyFill="1" applyBorder="1" applyAlignment="1">
      <alignment horizontal="center" vertical="center"/>
    </xf>
    <xf numFmtId="41" fontId="17" fillId="0" borderId="0" xfId="20" applyNumberFormat="1" applyFont="1" applyFill="1" applyAlignment="1">
      <alignment horizontal="center" vertical="center"/>
    </xf>
    <xf numFmtId="41" fontId="19" fillId="0" borderId="34" xfId="20" applyNumberFormat="1" applyFont="1" applyFill="1" applyBorder="1" applyAlignment="1">
      <alignment vertical="center"/>
    </xf>
    <xf numFmtId="0" fontId="17" fillId="0" borderId="108" xfId="17" applyFont="1" applyBorder="1" applyAlignment="1">
      <alignment horizontal="left" vertical="center"/>
    </xf>
    <xf numFmtId="49" fontId="19" fillId="0" borderId="59" xfId="17" applyNumberFormat="1" applyFont="1" applyBorder="1" applyAlignment="1">
      <alignment horizontal="distributed" vertical="center"/>
    </xf>
    <xf numFmtId="0" fontId="16" fillId="0" borderId="53" xfId="17" applyFont="1" applyBorder="1" applyAlignment="1">
      <alignment vertical="center"/>
    </xf>
    <xf numFmtId="38" fontId="19" fillId="0" borderId="108" xfId="20" applyFont="1" applyFill="1" applyBorder="1" applyAlignment="1">
      <alignment vertical="center"/>
    </xf>
    <xf numFmtId="0" fontId="16" fillId="0" borderId="47" xfId="17" applyFont="1" applyBorder="1" applyAlignment="1">
      <alignment horizontal="right"/>
    </xf>
    <xf numFmtId="49" fontId="16" fillId="0" borderId="0" xfId="17" applyNumberFormat="1" applyFont="1" applyAlignment="1">
      <alignment horizontal="left" vertical="center"/>
    </xf>
    <xf numFmtId="0" fontId="17" fillId="0" borderId="33" xfId="17" applyFont="1" applyBorder="1" applyAlignment="1">
      <alignment horizontal="center" vertical="center"/>
    </xf>
    <xf numFmtId="180" fontId="19" fillId="0" borderId="0" xfId="17" applyNumberFormat="1" applyFont="1" applyAlignment="1" applyProtection="1">
      <alignment vertical="center"/>
      <protection locked="0"/>
    </xf>
    <xf numFmtId="0" fontId="17" fillId="0" borderId="180" xfId="17" applyFont="1" applyBorder="1" applyAlignment="1">
      <alignment horizontal="center" vertical="center"/>
    </xf>
    <xf numFmtId="3" fontId="17" fillId="0" borderId="0" xfId="17" applyNumberFormat="1" applyFont="1" applyAlignment="1">
      <alignment horizontal="right" vertical="center" shrinkToFit="1"/>
    </xf>
    <xf numFmtId="3" fontId="17" fillId="0" borderId="104" xfId="17" applyNumberFormat="1" applyFont="1" applyBorder="1" applyAlignment="1">
      <alignment horizontal="right" vertical="center"/>
    </xf>
    <xf numFmtId="0" fontId="17" fillId="0" borderId="104" xfId="17" applyFont="1" applyBorder="1" applyAlignment="1">
      <alignment horizontal="right" vertical="center"/>
    </xf>
    <xf numFmtId="3" fontId="17" fillId="0" borderId="181" xfId="17" applyNumberFormat="1" applyFont="1" applyBorder="1" applyAlignment="1">
      <alignment horizontal="right" vertical="center"/>
    </xf>
    <xf numFmtId="3" fontId="16" fillId="0" borderId="0" xfId="20" applyNumberFormat="1" applyFont="1" applyBorder="1" applyAlignment="1">
      <alignment horizontal="right" vertical="center"/>
    </xf>
    <xf numFmtId="38" fontId="16" fillId="0" borderId="182" xfId="20" applyFont="1" applyBorder="1" applyAlignment="1">
      <alignment horizontal="right" vertical="center"/>
    </xf>
    <xf numFmtId="0" fontId="17" fillId="0" borderId="183" xfId="17" applyFont="1" applyBorder="1" applyAlignment="1">
      <alignment horizontal="center" vertical="center"/>
    </xf>
    <xf numFmtId="3" fontId="16" fillId="0" borderId="41" xfId="20" applyNumberFormat="1" applyFont="1" applyBorder="1" applyAlignment="1">
      <alignment horizontal="right" vertical="center"/>
    </xf>
    <xf numFmtId="0" fontId="19" fillId="0" borderId="183" xfId="17" applyFont="1" applyBorder="1" applyAlignment="1">
      <alignment horizontal="center" vertical="center"/>
    </xf>
    <xf numFmtId="3" fontId="19" fillId="0" borderId="0" xfId="20" applyNumberFormat="1" applyFont="1" applyBorder="1" applyAlignment="1">
      <alignment horizontal="right" vertical="center"/>
    </xf>
    <xf numFmtId="38" fontId="19" fillId="0" borderId="182" xfId="20" applyFont="1" applyBorder="1" applyAlignment="1">
      <alignment horizontal="right" vertical="center"/>
    </xf>
    <xf numFmtId="38" fontId="19" fillId="0" borderId="0" xfId="20" applyFont="1" applyFill="1" applyBorder="1" applyAlignment="1">
      <alignment horizontal="right" vertical="center"/>
    </xf>
    <xf numFmtId="38" fontId="19" fillId="0" borderId="0" xfId="20" applyFont="1" applyFill="1" applyBorder="1" applyAlignment="1">
      <alignment horizontal="right" vertical="center" shrinkToFit="1"/>
    </xf>
    <xf numFmtId="49" fontId="17" fillId="0" borderId="183" xfId="17" applyNumberFormat="1" applyFont="1" applyBorder="1" applyAlignment="1">
      <alignment horizontal="center" vertical="center"/>
    </xf>
    <xf numFmtId="49" fontId="17" fillId="0" borderId="184" xfId="17" applyNumberFormat="1" applyFont="1" applyBorder="1" applyAlignment="1">
      <alignment horizontal="center" vertical="center"/>
    </xf>
    <xf numFmtId="3" fontId="16" fillId="0" borderId="61" xfId="20" applyNumberFormat="1" applyFont="1" applyBorder="1" applyAlignment="1">
      <alignment horizontal="right" vertical="center"/>
    </xf>
    <xf numFmtId="3" fontId="16" fillId="0" borderId="108" xfId="20" applyNumberFormat="1" applyFont="1" applyBorder="1" applyAlignment="1">
      <alignment horizontal="right" vertical="center"/>
    </xf>
    <xf numFmtId="38" fontId="16" fillId="0" borderId="185" xfId="20" applyFont="1" applyBorder="1" applyAlignment="1">
      <alignment horizontal="right" vertical="center"/>
    </xf>
    <xf numFmtId="38" fontId="16" fillId="0" borderId="108" xfId="20" applyFont="1" applyFill="1" applyBorder="1" applyAlignment="1">
      <alignment horizontal="right" vertical="center"/>
    </xf>
    <xf numFmtId="0" fontId="17" fillId="0" borderId="183" xfId="17" applyFont="1" applyBorder="1" applyAlignment="1">
      <alignment horizontal="distributed" vertical="center"/>
    </xf>
    <xf numFmtId="38" fontId="17" fillId="0" borderId="41" xfId="20" applyFont="1" applyFill="1" applyBorder="1" applyAlignment="1">
      <alignment vertical="center"/>
    </xf>
    <xf numFmtId="38" fontId="17" fillId="0" borderId="108" xfId="20" applyFont="1" applyFill="1" applyBorder="1" applyAlignment="1">
      <alignment vertical="center"/>
    </xf>
    <xf numFmtId="49" fontId="16" fillId="0" borderId="47" xfId="17" applyNumberFormat="1" applyFont="1" applyBorder="1" applyAlignment="1">
      <alignment vertical="center"/>
    </xf>
    <xf numFmtId="49" fontId="16" fillId="0" borderId="47" xfId="17" applyNumberFormat="1" applyFont="1" applyBorder="1" applyAlignment="1">
      <alignment vertical="center" wrapText="1"/>
    </xf>
    <xf numFmtId="3" fontId="17" fillId="0" borderId="121" xfId="17" applyNumberFormat="1" applyFont="1" applyBorder="1" applyAlignment="1">
      <alignment horizontal="center" vertical="center"/>
    </xf>
    <xf numFmtId="3" fontId="19" fillId="0" borderId="37" xfId="17" applyNumberFormat="1" applyFont="1" applyBorder="1" applyAlignment="1">
      <alignment horizontal="center" vertical="center"/>
    </xf>
    <xf numFmtId="183" fontId="17" fillId="0" borderId="104" xfId="17" applyNumberFormat="1" applyFont="1" applyBorder="1" applyAlignment="1">
      <alignment vertical="center"/>
    </xf>
    <xf numFmtId="3" fontId="17" fillId="0" borderId="104" xfId="17" applyNumberFormat="1" applyFont="1" applyBorder="1" applyAlignment="1">
      <alignment vertical="center"/>
    </xf>
    <xf numFmtId="183" fontId="19" fillId="0" borderId="104" xfId="17" applyNumberFormat="1" applyFont="1" applyBorder="1" applyAlignment="1">
      <alignment vertical="center"/>
    </xf>
    <xf numFmtId="0" fontId="17" fillId="0" borderId="104" xfId="17" applyFont="1" applyBorder="1" applyAlignment="1">
      <alignment horizontal="distributed" vertical="center"/>
    </xf>
    <xf numFmtId="0" fontId="16" fillId="0" borderId="113" xfId="17" applyFont="1" applyBorder="1" applyAlignment="1">
      <alignment horizontal="center" vertical="center"/>
    </xf>
    <xf numFmtId="183" fontId="17" fillId="0" borderId="104" xfId="20" applyNumberFormat="1" applyFont="1" applyFill="1" applyBorder="1" applyAlignment="1">
      <alignment vertical="center"/>
    </xf>
    <xf numFmtId="183" fontId="16" fillId="0" borderId="104" xfId="20" applyNumberFormat="1" applyFont="1" applyFill="1" applyBorder="1" applyAlignment="1">
      <alignment vertical="center"/>
    </xf>
    <xf numFmtId="183" fontId="19" fillId="0" borderId="104" xfId="20" applyNumberFormat="1" applyFont="1" applyFill="1" applyBorder="1" applyAlignment="1">
      <alignment vertical="center"/>
    </xf>
    <xf numFmtId="183" fontId="17" fillId="0" borderId="0" xfId="17" applyNumberFormat="1" applyFont="1" applyAlignment="1" applyProtection="1">
      <alignment vertical="center"/>
      <protection locked="0"/>
    </xf>
    <xf numFmtId="3" fontId="17" fillId="0" borderId="0" xfId="17" applyNumberFormat="1" applyFont="1" applyAlignment="1" applyProtection="1">
      <alignment vertical="center"/>
      <protection locked="0"/>
    </xf>
    <xf numFmtId="183" fontId="19" fillId="0" borderId="0" xfId="17" applyNumberFormat="1" applyFont="1" applyAlignment="1" applyProtection="1">
      <alignment vertical="center"/>
      <protection locked="0"/>
    </xf>
    <xf numFmtId="0" fontId="16" fillId="0" borderId="183" xfId="17" applyFont="1" applyBorder="1" applyAlignment="1">
      <alignment horizontal="center" vertical="center"/>
    </xf>
    <xf numFmtId="183" fontId="17" fillId="0" borderId="0" xfId="20" applyNumberFormat="1" applyFont="1" applyFill="1" applyBorder="1" applyAlignment="1">
      <alignment vertical="center"/>
    </xf>
    <xf numFmtId="183" fontId="16" fillId="0" borderId="0" xfId="20" applyNumberFormat="1" applyFont="1" applyFill="1" applyBorder="1" applyAlignment="1">
      <alignment vertical="center"/>
    </xf>
    <xf numFmtId="183" fontId="19" fillId="0" borderId="0" xfId="20" applyNumberFormat="1" applyFont="1" applyFill="1" applyBorder="1" applyAlignment="1">
      <alignment vertical="center"/>
    </xf>
    <xf numFmtId="176" fontId="17" fillId="0" borderId="0" xfId="20" applyNumberFormat="1" applyFont="1" applyFill="1" applyBorder="1" applyAlignment="1">
      <alignment vertical="center"/>
    </xf>
    <xf numFmtId="176" fontId="19" fillId="0" borderId="0" xfId="20" applyNumberFormat="1" applyFont="1" applyFill="1" applyBorder="1" applyAlignment="1">
      <alignment vertical="center"/>
    </xf>
    <xf numFmtId="0" fontId="16" fillId="0" borderId="183" xfId="17" applyFont="1" applyBorder="1" applyAlignment="1">
      <alignment horizontal="center" vertical="center" shrinkToFit="1"/>
    </xf>
    <xf numFmtId="203" fontId="16" fillId="0" borderId="0" xfId="17" applyNumberFormat="1" applyFont="1" applyAlignment="1" applyProtection="1">
      <alignment vertical="center"/>
      <protection locked="0"/>
    </xf>
    <xf numFmtId="4" fontId="17" fillId="0" borderId="0" xfId="17" applyNumberFormat="1" applyFont="1" applyAlignment="1" applyProtection="1">
      <alignment vertical="center"/>
      <protection locked="0"/>
    </xf>
    <xf numFmtId="203" fontId="17" fillId="0" borderId="0" xfId="17" applyNumberFormat="1" applyFont="1" applyAlignment="1" applyProtection="1">
      <alignment vertical="center"/>
      <protection locked="0"/>
    </xf>
    <xf numFmtId="203" fontId="19" fillId="0" borderId="0" xfId="17" applyNumberFormat="1" applyFont="1" applyAlignment="1" applyProtection="1">
      <alignment vertical="center"/>
      <protection locked="0"/>
    </xf>
    <xf numFmtId="0" fontId="17" fillId="0" borderId="49" xfId="17" applyFont="1" applyBorder="1" applyAlignment="1">
      <alignment horizontal="center" vertical="center"/>
    </xf>
    <xf numFmtId="203" fontId="16" fillId="0" borderId="108" xfId="17" applyNumberFormat="1" applyFont="1" applyBorder="1" applyAlignment="1" applyProtection="1">
      <alignment vertical="center"/>
      <protection locked="0"/>
    </xf>
    <xf numFmtId="4" fontId="17" fillId="0" borderId="108" xfId="17" applyNumberFormat="1" applyFont="1" applyBorder="1" applyAlignment="1" applyProtection="1">
      <alignment vertical="center"/>
      <protection locked="0"/>
    </xf>
    <xf numFmtId="203" fontId="17" fillId="0" borderId="108" xfId="17" applyNumberFormat="1" applyFont="1" applyBorder="1" applyAlignment="1" applyProtection="1">
      <alignment vertical="center"/>
      <protection locked="0"/>
    </xf>
    <xf numFmtId="203" fontId="19" fillId="0" borderId="108" xfId="17" applyNumberFormat="1" applyFont="1" applyBorder="1" applyAlignment="1" applyProtection="1">
      <alignment vertical="center"/>
      <protection locked="0"/>
    </xf>
    <xf numFmtId="183" fontId="16" fillId="0" borderId="0" xfId="20" applyNumberFormat="1" applyFont="1" applyFill="1" applyAlignment="1">
      <alignment vertical="center"/>
    </xf>
    <xf numFmtId="176" fontId="17" fillId="0" borderId="108" xfId="20" applyNumberFormat="1" applyFont="1" applyFill="1" applyBorder="1" applyAlignment="1">
      <alignment vertical="center"/>
    </xf>
    <xf numFmtId="176" fontId="19" fillId="0" borderId="108" xfId="20" applyNumberFormat="1" applyFont="1" applyFill="1" applyBorder="1" applyAlignment="1">
      <alignment vertical="center"/>
    </xf>
    <xf numFmtId="219" fontId="16" fillId="0" borderId="0" xfId="20" applyNumberFormat="1" applyFont="1" applyFill="1" applyAlignment="1">
      <alignment vertical="center"/>
    </xf>
    <xf numFmtId="186" fontId="16" fillId="0" borderId="0" xfId="20" applyNumberFormat="1" applyFont="1" applyFill="1" applyAlignment="1">
      <alignment vertical="center"/>
    </xf>
    <xf numFmtId="186" fontId="19" fillId="0" borderId="0" xfId="20" applyNumberFormat="1" applyFont="1" applyFill="1" applyAlignment="1">
      <alignment vertical="center"/>
    </xf>
    <xf numFmtId="219" fontId="16" fillId="0" borderId="108" xfId="20" applyNumberFormat="1" applyFont="1" applyFill="1" applyBorder="1" applyAlignment="1">
      <alignment vertical="center"/>
    </xf>
    <xf numFmtId="186" fontId="16" fillId="0" borderId="108" xfId="20" applyNumberFormat="1" applyFont="1" applyFill="1" applyBorder="1" applyAlignment="1">
      <alignment vertical="center"/>
    </xf>
    <xf numFmtId="186" fontId="19" fillId="0" borderId="108" xfId="20" applyNumberFormat="1" applyFont="1" applyFill="1" applyBorder="1" applyAlignment="1">
      <alignment vertical="center"/>
    </xf>
    <xf numFmtId="0" fontId="16" fillId="0" borderId="0" xfId="17" applyFont="1" applyAlignment="1">
      <alignment vertical="top" wrapText="1"/>
    </xf>
    <xf numFmtId="0" fontId="19" fillId="0" borderId="113" xfId="17" applyFont="1" applyBorder="1" applyAlignment="1">
      <alignment horizontal="distributed" vertical="center" shrinkToFit="1"/>
    </xf>
    <xf numFmtId="43" fontId="19" fillId="0" borderId="0" xfId="34" applyNumberFormat="1" applyFont="1" applyFill="1" applyBorder="1" applyAlignment="1">
      <alignment vertical="center"/>
    </xf>
    <xf numFmtId="0" fontId="16" fillId="0" borderId="183" xfId="17" applyFont="1" applyBorder="1" applyAlignment="1">
      <alignment horizontal="distributed" vertical="center"/>
    </xf>
    <xf numFmtId="43" fontId="16" fillId="0" borderId="0" xfId="34" applyNumberFormat="1" applyFont="1" applyFill="1" applyBorder="1" applyAlignment="1">
      <alignment vertical="center"/>
    </xf>
    <xf numFmtId="41" fontId="16" fillId="0" borderId="0" xfId="34" applyNumberFormat="1" applyFont="1" applyFill="1" applyBorder="1" applyAlignment="1">
      <alignment vertical="center"/>
    </xf>
    <xf numFmtId="41" fontId="16" fillId="0" borderId="61" xfId="17" applyNumberFormat="1" applyFont="1" applyBorder="1" applyAlignment="1" applyProtection="1">
      <alignment vertical="center" shrinkToFit="1"/>
      <protection locked="0"/>
    </xf>
    <xf numFmtId="41" fontId="16" fillId="0" borderId="108" xfId="17" applyNumberFormat="1" applyFont="1" applyBorder="1" applyAlignment="1" applyProtection="1">
      <alignment vertical="center" shrinkToFit="1"/>
      <protection locked="0"/>
    </xf>
    <xf numFmtId="41" fontId="16" fillId="0" borderId="108" xfId="34" applyNumberFormat="1" applyFont="1" applyFill="1" applyBorder="1" applyAlignment="1">
      <alignment vertical="center"/>
    </xf>
    <xf numFmtId="0" fontId="31" fillId="0" borderId="0" xfId="17" applyFont="1"/>
    <xf numFmtId="0" fontId="18" fillId="0" borderId="71" xfId="17" applyFont="1" applyBorder="1" applyAlignment="1">
      <alignment horizontal="center" vertical="center"/>
    </xf>
    <xf numFmtId="0" fontId="18" fillId="0" borderId="52" xfId="17" applyFont="1" applyBorder="1" applyAlignment="1">
      <alignment horizontal="center" vertical="center" wrapText="1"/>
    </xf>
    <xf numFmtId="0" fontId="17" fillId="0" borderId="113" xfId="17" applyFont="1" applyBorder="1" applyAlignment="1">
      <alignment horizontal="distributed" vertical="distributed"/>
    </xf>
    <xf numFmtId="41" fontId="19" fillId="0" borderId="0" xfId="17" applyNumberFormat="1" applyFont="1" applyAlignment="1" applyProtection="1">
      <alignment vertical="center"/>
      <protection locked="0"/>
    </xf>
    <xf numFmtId="220" fontId="17" fillId="0" borderId="0" xfId="17" applyNumberFormat="1" applyFont="1" applyAlignment="1" applyProtection="1">
      <alignment vertical="center"/>
      <protection locked="0"/>
    </xf>
    <xf numFmtId="0" fontId="17" fillId="0" borderId="183" xfId="17" applyFont="1" applyBorder="1" applyAlignment="1">
      <alignment horizontal="distributed" vertical="distributed"/>
    </xf>
    <xf numFmtId="220" fontId="16" fillId="0" borderId="0" xfId="20" applyNumberFormat="1" applyFont="1" applyFill="1" applyAlignment="1">
      <alignment vertical="center"/>
    </xf>
    <xf numFmtId="0" fontId="17" fillId="0" borderId="59" xfId="17" applyFont="1" applyBorder="1" applyAlignment="1">
      <alignment horizontal="distributed" vertical="distributed"/>
    </xf>
    <xf numFmtId="220" fontId="16" fillId="0" borderId="108" xfId="20" applyNumberFormat="1" applyFont="1" applyFill="1" applyBorder="1" applyAlignment="1">
      <alignment vertical="center"/>
    </xf>
    <xf numFmtId="41" fontId="19" fillId="0" borderId="108" xfId="17" applyNumberFormat="1" applyFont="1" applyBorder="1" applyAlignment="1" applyProtection="1">
      <alignment vertical="center"/>
      <protection locked="0"/>
    </xf>
    <xf numFmtId="220" fontId="17" fillId="0" borderId="108" xfId="17" applyNumberFormat="1" applyFont="1" applyBorder="1" applyAlignment="1" applyProtection="1">
      <alignment vertical="center"/>
      <protection locked="0"/>
    </xf>
    <xf numFmtId="182" fontId="16" fillId="0" borderId="41" xfId="17" applyNumberFormat="1" applyFont="1" applyBorder="1" applyAlignment="1">
      <alignment vertical="center"/>
    </xf>
    <xf numFmtId="0" fontId="17" fillId="0" borderId="54" xfId="17" applyFont="1" applyBorder="1" applyAlignment="1">
      <alignment horizontal="distributed" vertical="center"/>
    </xf>
    <xf numFmtId="0" fontId="17" fillId="0" borderId="60" xfId="17" applyFont="1" applyBorder="1" applyAlignment="1">
      <alignment horizontal="distributed" vertical="center"/>
    </xf>
    <xf numFmtId="3" fontId="16" fillId="0" borderId="41" xfId="20" applyNumberFormat="1" applyFont="1" applyFill="1" applyBorder="1" applyAlignment="1">
      <alignment vertical="center" shrinkToFit="1"/>
    </xf>
    <xf numFmtId="221" fontId="16" fillId="0" borderId="0" xfId="20" applyNumberFormat="1" applyFont="1" applyFill="1" applyBorder="1" applyAlignment="1">
      <alignment vertical="center" shrinkToFit="1"/>
    </xf>
    <xf numFmtId="176" fontId="16" fillId="0" borderId="0" xfId="20" applyNumberFormat="1" applyFont="1" applyFill="1" applyBorder="1" applyAlignment="1">
      <alignment vertical="center" shrinkToFit="1"/>
    </xf>
    <xf numFmtId="43" fontId="16" fillId="0" borderId="0" xfId="17" applyNumberFormat="1" applyFont="1" applyAlignment="1">
      <alignment vertical="center"/>
    </xf>
    <xf numFmtId="43" fontId="16" fillId="0" borderId="0" xfId="20" applyNumberFormat="1" applyFont="1" applyFill="1" applyBorder="1" applyAlignment="1">
      <alignment vertical="center" shrinkToFit="1"/>
    </xf>
    <xf numFmtId="3" fontId="17" fillId="0" borderId="41" xfId="17" applyNumberFormat="1" applyFont="1" applyBorder="1" applyAlignment="1">
      <alignment vertical="center" shrinkToFit="1"/>
    </xf>
    <xf numFmtId="3" fontId="17" fillId="0" borderId="0" xfId="17" applyNumberFormat="1" applyFont="1" applyAlignment="1">
      <alignment vertical="center" shrinkToFit="1"/>
    </xf>
    <xf numFmtId="3" fontId="19" fillId="0" borderId="41" xfId="20" applyNumberFormat="1" applyFont="1" applyFill="1" applyBorder="1" applyAlignment="1">
      <alignment vertical="center" shrinkToFit="1"/>
    </xf>
    <xf numFmtId="43" fontId="19" fillId="0" borderId="0" xfId="20" applyNumberFormat="1" applyFont="1" applyFill="1" applyBorder="1" applyAlignment="1">
      <alignment vertical="center" shrinkToFit="1"/>
    </xf>
    <xf numFmtId="3" fontId="19" fillId="0" borderId="41" xfId="17" applyNumberFormat="1" applyFont="1" applyBorder="1" applyAlignment="1">
      <alignment vertical="center" shrinkToFit="1"/>
    </xf>
    <xf numFmtId="3" fontId="19" fillId="0" borderId="0" xfId="17" applyNumberFormat="1" applyFont="1" applyAlignment="1">
      <alignment vertical="center" shrinkToFit="1"/>
    </xf>
    <xf numFmtId="43" fontId="19" fillId="0" borderId="0" xfId="17" applyNumberFormat="1" applyFont="1" applyAlignment="1">
      <alignment vertical="center"/>
    </xf>
    <xf numFmtId="38" fontId="17" fillId="0" borderId="0" xfId="20" applyFont="1" applyFill="1" applyBorder="1" applyAlignment="1">
      <alignment vertical="center" shrinkToFit="1"/>
    </xf>
    <xf numFmtId="43" fontId="16" fillId="0" borderId="108" xfId="20" applyNumberFormat="1" applyFont="1" applyFill="1" applyBorder="1" applyAlignment="1">
      <alignment vertical="center" shrinkToFit="1"/>
    </xf>
    <xf numFmtId="43" fontId="16" fillId="0" borderId="108" xfId="17" applyNumberFormat="1" applyFont="1" applyBorder="1" applyAlignment="1">
      <alignment vertical="center"/>
    </xf>
    <xf numFmtId="0" fontId="16" fillId="0" borderId="0" xfId="38" applyNumberFormat="1" applyFont="1" applyAlignment="1">
      <alignment vertical="center"/>
    </xf>
    <xf numFmtId="0" fontId="16" fillId="0" borderId="47" xfId="38" applyNumberFormat="1" applyFont="1" applyBorder="1" applyAlignment="1">
      <alignment vertical="center"/>
    </xf>
    <xf numFmtId="0" fontId="16" fillId="0" borderId="0" xfId="38" applyNumberFormat="1" applyFont="1"/>
    <xf numFmtId="0" fontId="16" fillId="0" borderId="0" xfId="17" applyFont="1" applyAlignment="1">
      <alignment horizontal="right" vertical="top"/>
    </xf>
    <xf numFmtId="0" fontId="16" fillId="0" borderId="0" xfId="38" applyNumberFormat="1" applyFont="1" applyAlignment="1">
      <alignment vertical="center" wrapText="1"/>
    </xf>
    <xf numFmtId="0" fontId="16" fillId="0" borderId="71" xfId="17" applyFont="1" applyBorder="1" applyAlignment="1">
      <alignment horizontal="center" vertical="center"/>
    </xf>
    <xf numFmtId="41" fontId="16" fillId="0" borderId="104" xfId="17" applyNumberFormat="1" applyFont="1" applyBorder="1" applyAlignment="1" applyProtection="1">
      <alignment vertical="center"/>
      <protection locked="0"/>
    </xf>
    <xf numFmtId="0" fontId="16" fillId="0" borderId="61" xfId="17" applyFont="1" applyBorder="1" applyAlignment="1">
      <alignment horizontal="center" vertical="center"/>
    </xf>
    <xf numFmtId="41" fontId="19" fillId="0" borderId="61" xfId="20" applyNumberFormat="1" applyFont="1" applyFill="1" applyBorder="1" applyAlignment="1">
      <alignment vertical="center" shrinkToFit="1"/>
    </xf>
    <xf numFmtId="0" fontId="16" fillId="0" borderId="56" xfId="17" applyFont="1" applyBorder="1" applyAlignment="1">
      <alignment horizontal="center" vertical="center" wrapText="1"/>
    </xf>
    <xf numFmtId="41" fontId="19" fillId="0" borderId="71" xfId="39" applyNumberFormat="1" applyFont="1" applyFill="1" applyBorder="1" applyAlignment="1">
      <alignment vertical="center" shrinkToFit="1"/>
    </xf>
    <xf numFmtId="41" fontId="19" fillId="0" borderId="41" xfId="39" applyNumberFormat="1" applyFont="1" applyFill="1" applyBorder="1" applyAlignment="1">
      <alignment vertical="center" shrinkToFit="1"/>
    </xf>
    <xf numFmtId="41" fontId="16" fillId="0" borderId="0" xfId="39" applyNumberFormat="1" applyFont="1" applyFill="1" applyAlignment="1">
      <alignment vertical="center" shrinkToFit="1"/>
    </xf>
    <xf numFmtId="41" fontId="16" fillId="0" borderId="0" xfId="39" applyNumberFormat="1" applyFont="1" applyFill="1" applyBorder="1" applyAlignment="1">
      <alignment vertical="center" shrinkToFit="1"/>
    </xf>
    <xf numFmtId="41" fontId="16" fillId="0" borderId="50" xfId="17" applyNumberFormat="1" applyFont="1" applyBorder="1" applyAlignment="1" applyProtection="1">
      <alignment vertical="center" shrinkToFit="1"/>
      <protection locked="0"/>
    </xf>
    <xf numFmtId="41" fontId="16" fillId="0" borderId="50" xfId="39" applyNumberFormat="1" applyFont="1" applyFill="1" applyBorder="1" applyAlignment="1">
      <alignment vertical="center" shrinkToFit="1"/>
    </xf>
    <xf numFmtId="41" fontId="16" fillId="0" borderId="104" xfId="39" applyNumberFormat="1" applyFont="1" applyFill="1" applyBorder="1" applyAlignment="1">
      <alignment vertical="center" shrinkToFit="1"/>
    </xf>
    <xf numFmtId="41" fontId="19" fillId="0" borderId="61" xfId="39" applyNumberFormat="1" applyFont="1" applyFill="1" applyBorder="1" applyAlignment="1">
      <alignment vertical="center" shrinkToFit="1"/>
    </xf>
    <xf numFmtId="41" fontId="16" fillId="0" borderId="108" xfId="39" applyNumberFormat="1" applyFont="1" applyFill="1" applyBorder="1" applyAlignment="1">
      <alignment vertical="center" shrinkToFit="1"/>
    </xf>
    <xf numFmtId="0" fontId="16" fillId="0" borderId="121" xfId="17" applyFont="1" applyBorder="1" applyAlignment="1">
      <alignment horizontal="center" vertical="center"/>
    </xf>
    <xf numFmtId="0" fontId="16" fillId="0" borderId="41" xfId="17" applyFont="1" applyBorder="1" applyAlignment="1">
      <alignment horizontal="distributed" vertical="center"/>
    </xf>
    <xf numFmtId="41" fontId="16" fillId="0" borderId="41" xfId="39" applyNumberFormat="1" applyFont="1" applyFill="1" applyBorder="1" applyAlignment="1">
      <alignment vertical="center" shrinkToFit="1"/>
    </xf>
    <xf numFmtId="41" fontId="16" fillId="0" borderId="0" xfId="39" applyNumberFormat="1" applyFont="1" applyFill="1" applyBorder="1" applyAlignment="1">
      <alignment vertical="center"/>
    </xf>
    <xf numFmtId="0" fontId="19" fillId="0" borderId="53" xfId="17" applyFont="1" applyBorder="1" applyAlignment="1">
      <alignment horizontal="distributed" vertical="center"/>
    </xf>
    <xf numFmtId="0" fontId="19" fillId="0" borderId="122" xfId="17" applyFont="1" applyBorder="1" applyAlignment="1">
      <alignment horizontal="distributed" vertical="center"/>
    </xf>
    <xf numFmtId="0" fontId="17" fillId="0" borderId="113" xfId="17" applyFont="1" applyBorder="1" applyAlignment="1">
      <alignment horizontal="left" vertical="center"/>
    </xf>
    <xf numFmtId="4" fontId="16" fillId="0" borderId="71" xfId="17" applyNumberFormat="1" applyFont="1" applyBorder="1" applyAlignment="1">
      <alignment vertical="center"/>
    </xf>
    <xf numFmtId="4" fontId="16" fillId="0" borderId="104" xfId="17" applyNumberFormat="1" applyFont="1" applyBorder="1" applyAlignment="1">
      <alignment vertical="center"/>
    </xf>
    <xf numFmtId="4" fontId="19" fillId="0" borderId="104" xfId="17" applyNumberFormat="1" applyFont="1" applyBorder="1" applyAlignment="1">
      <alignment vertical="center"/>
    </xf>
    <xf numFmtId="0" fontId="17" fillId="0" borderId="183" xfId="17" applyFont="1" applyBorder="1" applyAlignment="1">
      <alignment horizontal="left" vertical="center"/>
    </xf>
    <xf numFmtId="4" fontId="16" fillId="0" borderId="41" xfId="17" applyNumberFormat="1" applyFont="1" applyBorder="1" applyAlignment="1">
      <alignment vertical="center"/>
    </xf>
    <xf numFmtId="4" fontId="16" fillId="0" borderId="0" xfId="17" applyNumberFormat="1" applyFont="1" applyAlignment="1">
      <alignment vertical="center"/>
    </xf>
    <xf numFmtId="4" fontId="19" fillId="0" borderId="0" xfId="17" applyNumberFormat="1" applyFont="1" applyAlignment="1">
      <alignment vertical="center"/>
    </xf>
    <xf numFmtId="0" fontId="17" fillId="0" borderId="59" xfId="17" applyFont="1" applyBorder="1" applyAlignment="1">
      <alignment horizontal="left" vertical="center"/>
    </xf>
    <xf numFmtId="4" fontId="16" fillId="0" borderId="61" xfId="17" applyNumberFormat="1" applyFont="1" applyBorder="1" applyAlignment="1">
      <alignment vertical="center"/>
    </xf>
    <xf numFmtId="4" fontId="16" fillId="0" borderId="108" xfId="17" applyNumberFormat="1" applyFont="1" applyBorder="1" applyAlignment="1">
      <alignment vertical="center"/>
    </xf>
    <xf numFmtId="4" fontId="19" fillId="0" borderId="108" xfId="17" applyNumberFormat="1" applyFont="1" applyBorder="1" applyAlignment="1">
      <alignment vertical="center"/>
    </xf>
    <xf numFmtId="0" fontId="17" fillId="0" borderId="52" xfId="17" applyFont="1" applyBorder="1" applyAlignment="1">
      <alignment vertical="center" textRotation="255"/>
    </xf>
    <xf numFmtId="0" fontId="17" fillId="0" borderId="54" xfId="17" applyFont="1" applyBorder="1" applyAlignment="1">
      <alignment vertical="center" textRotation="255"/>
    </xf>
    <xf numFmtId="186" fontId="16" fillId="0" borderId="0" xfId="17" applyNumberFormat="1" applyFont="1" applyAlignment="1">
      <alignment vertical="center" shrinkToFit="1"/>
    </xf>
    <xf numFmtId="0" fontId="16" fillId="0" borderId="49" xfId="17" applyFont="1" applyBorder="1" applyAlignment="1">
      <alignment horizontal="center" vertical="center" wrapText="1"/>
    </xf>
    <xf numFmtId="186" fontId="16" fillId="0" borderId="108" xfId="17" applyNumberFormat="1" applyFont="1" applyBorder="1" applyAlignment="1">
      <alignment vertical="center" shrinkToFit="1"/>
    </xf>
    <xf numFmtId="207" fontId="19" fillId="0" borderId="0" xfId="17" applyNumberFormat="1" applyFont="1" applyAlignment="1">
      <alignment horizontal="center" vertical="center" shrinkToFit="1"/>
    </xf>
    <xf numFmtId="207" fontId="16" fillId="0" borderId="0" xfId="17" applyNumberFormat="1" applyFont="1" applyAlignment="1" applyProtection="1">
      <alignment horizontal="center" vertical="center"/>
      <protection locked="0"/>
    </xf>
    <xf numFmtId="207" fontId="16" fillId="0" borderId="0" xfId="17" applyNumberFormat="1" applyFont="1" applyAlignment="1">
      <alignment horizontal="center" vertical="center" shrinkToFit="1"/>
    </xf>
    <xf numFmtId="212" fontId="16" fillId="0" borderId="0" xfId="17" applyNumberFormat="1" applyFont="1" applyAlignment="1" applyProtection="1">
      <alignment horizontal="center" vertical="center"/>
      <protection locked="0"/>
    </xf>
    <xf numFmtId="197" fontId="17" fillId="0" borderId="0" xfId="17" applyNumberFormat="1" applyFont="1" applyAlignment="1">
      <alignment vertical="center" wrapText="1"/>
    </xf>
    <xf numFmtId="197" fontId="17" fillId="0" borderId="0" xfId="17" applyNumberFormat="1" applyFont="1" applyAlignment="1">
      <alignment vertical="center"/>
    </xf>
    <xf numFmtId="189" fontId="17" fillId="0" borderId="0" xfId="17" applyNumberFormat="1" applyFont="1" applyAlignment="1">
      <alignment vertical="center"/>
    </xf>
    <xf numFmtId="210" fontId="17" fillId="0" borderId="0" xfId="17" applyNumberFormat="1" applyFont="1" applyAlignment="1">
      <alignment horizontal="right" vertical="center"/>
    </xf>
    <xf numFmtId="188" fontId="17" fillId="0" borderId="0" xfId="17" applyNumberFormat="1" applyFont="1" applyAlignment="1">
      <alignment horizontal="right" vertical="center" shrinkToFit="1"/>
    </xf>
    <xf numFmtId="3" fontId="17" fillId="0" borderId="0" xfId="17" applyNumberFormat="1" applyFont="1" applyAlignment="1">
      <alignment vertical="center" wrapText="1"/>
    </xf>
    <xf numFmtId="3" fontId="17" fillId="0" borderId="41" xfId="20" applyNumberFormat="1" applyFont="1" applyFill="1" applyBorder="1" applyAlignment="1">
      <alignment vertical="center"/>
    </xf>
    <xf numFmtId="38" fontId="17" fillId="0" borderId="0" xfId="17" applyNumberFormat="1" applyFont="1" applyAlignment="1">
      <alignment vertical="center" wrapText="1"/>
    </xf>
    <xf numFmtId="3" fontId="17" fillId="0" borderId="0" xfId="20" applyNumberFormat="1" applyFont="1" applyFill="1" applyAlignment="1">
      <alignment vertical="center"/>
    </xf>
    <xf numFmtId="196" fontId="17" fillId="0" borderId="0" xfId="17" applyNumberFormat="1" applyFont="1" applyAlignment="1">
      <alignment horizontal="right" vertical="center"/>
    </xf>
    <xf numFmtId="196" fontId="17" fillId="0" borderId="0" xfId="17" applyNumberFormat="1" applyFont="1" applyAlignment="1">
      <alignment horizontal="right" vertical="center" shrinkToFit="1"/>
    </xf>
    <xf numFmtId="38" fontId="17" fillId="0" borderId="41" xfId="17" applyNumberFormat="1" applyFont="1" applyBorder="1" applyAlignment="1">
      <alignment vertical="center"/>
    </xf>
    <xf numFmtId="38" fontId="17" fillId="0" borderId="0" xfId="17" applyNumberFormat="1" applyFont="1" applyAlignment="1">
      <alignment vertical="center"/>
    </xf>
    <xf numFmtId="197" fontId="18" fillId="0" borderId="0" xfId="17" applyNumberFormat="1" applyFont="1" applyAlignment="1">
      <alignment vertical="center" wrapText="1"/>
    </xf>
    <xf numFmtId="197" fontId="18" fillId="0" borderId="0" xfId="17" applyNumberFormat="1" applyFont="1" applyAlignment="1">
      <alignment vertical="center"/>
    </xf>
    <xf numFmtId="189" fontId="18" fillId="0" borderId="0" xfId="17" applyNumberFormat="1" applyFont="1" applyAlignment="1">
      <alignment vertical="center"/>
    </xf>
    <xf numFmtId="210" fontId="18" fillId="0" borderId="0" xfId="17" applyNumberFormat="1" applyFont="1" applyAlignment="1">
      <alignment horizontal="right" vertical="center"/>
    </xf>
    <xf numFmtId="188" fontId="18" fillId="0" borderId="0" xfId="17" applyNumberFormat="1" applyFont="1" applyAlignment="1">
      <alignment horizontal="right" vertical="center" shrinkToFit="1"/>
    </xf>
    <xf numFmtId="197" fontId="18" fillId="0" borderId="0" xfId="17" applyNumberFormat="1" applyFont="1" applyAlignment="1">
      <alignment horizontal="right" vertical="center" shrinkToFit="1"/>
    </xf>
    <xf numFmtId="0" fontId="72" fillId="0" borderId="0" xfId="17" applyFont="1"/>
    <xf numFmtId="197" fontId="17" fillId="0" borderId="108" xfId="17" applyNumberFormat="1" applyFont="1" applyBorder="1" applyAlignment="1">
      <alignment vertical="center"/>
    </xf>
    <xf numFmtId="3" fontId="17" fillId="0" borderId="108" xfId="17" applyNumberFormat="1" applyFont="1" applyBorder="1" applyAlignment="1">
      <alignment horizontal="right" vertical="center"/>
    </xf>
    <xf numFmtId="189" fontId="17" fillId="0" borderId="108" xfId="17" applyNumberFormat="1" applyFont="1" applyBorder="1" applyAlignment="1">
      <alignment vertical="center"/>
    </xf>
    <xf numFmtId="197" fontId="17" fillId="0" borderId="108" xfId="17" applyNumberFormat="1" applyFont="1" applyBorder="1" applyAlignment="1">
      <alignment horizontal="right" vertical="center" shrinkToFit="1"/>
    </xf>
    <xf numFmtId="3" fontId="17" fillId="0" borderId="108" xfId="17" applyNumberFormat="1" applyFont="1" applyBorder="1" applyAlignment="1">
      <alignment horizontal="right" vertical="center" shrinkToFit="1"/>
    </xf>
    <xf numFmtId="3" fontId="17" fillId="0" borderId="108" xfId="17" applyNumberFormat="1" applyFont="1" applyBorder="1" applyAlignment="1">
      <alignment vertical="center" wrapText="1"/>
    </xf>
    <xf numFmtId="0" fontId="18" fillId="0" borderId="104" xfId="17" applyFont="1" applyBorder="1" applyAlignment="1">
      <alignment vertical="center"/>
    </xf>
    <xf numFmtId="0" fontId="18" fillId="0" borderId="113" xfId="17" applyFont="1" applyBorder="1" applyAlignment="1">
      <alignment vertical="center"/>
    </xf>
    <xf numFmtId="38" fontId="18" fillId="0" borderId="104" xfId="20" applyFont="1" applyFill="1" applyBorder="1" applyAlignment="1">
      <alignment horizontal="right" vertical="center"/>
    </xf>
    <xf numFmtId="41" fontId="18" fillId="0" borderId="104" xfId="17" applyNumberFormat="1" applyFont="1" applyBorder="1" applyAlignment="1">
      <alignment horizontal="right" vertical="center"/>
    </xf>
    <xf numFmtId="210" fontId="19" fillId="0" borderId="104" xfId="40" applyNumberFormat="1" applyFont="1" applyBorder="1" applyAlignment="1">
      <alignment horizontal="right" vertical="center" shrinkToFit="1"/>
    </xf>
    <xf numFmtId="210" fontId="19" fillId="0" borderId="0" xfId="40" applyNumberFormat="1" applyFont="1" applyAlignment="1">
      <alignment horizontal="right" vertical="center" shrinkToFit="1"/>
    </xf>
    <xf numFmtId="197" fontId="19" fillId="0" borderId="0" xfId="17" applyNumberFormat="1" applyFont="1" applyAlignment="1">
      <alignment horizontal="right" vertical="center"/>
    </xf>
    <xf numFmtId="0" fontId="18" fillId="0" borderId="0" xfId="17" applyFont="1"/>
    <xf numFmtId="49" fontId="18" fillId="0" borderId="0" xfId="17" applyNumberFormat="1" applyFont="1" applyAlignment="1">
      <alignment vertical="center" shrinkToFit="1"/>
    </xf>
    <xf numFmtId="0" fontId="18" fillId="0" borderId="183" xfId="17" applyFont="1" applyBorder="1" applyAlignment="1">
      <alignment horizontal="distributed" vertical="center"/>
    </xf>
    <xf numFmtId="196" fontId="18" fillId="0" borderId="0" xfId="20" applyNumberFormat="1" applyFont="1" applyFill="1" applyBorder="1" applyAlignment="1">
      <alignment vertical="center"/>
    </xf>
    <xf numFmtId="182" fontId="18" fillId="0" borderId="0" xfId="17" applyNumberFormat="1" applyFont="1" applyAlignment="1">
      <alignment vertical="center"/>
    </xf>
    <xf numFmtId="41" fontId="18" fillId="0" borderId="0" xfId="17" applyNumberFormat="1" applyFont="1" applyAlignment="1">
      <alignment vertical="center"/>
    </xf>
    <xf numFmtId="197" fontId="19" fillId="0" borderId="0" xfId="17" applyNumberFormat="1" applyFont="1" applyAlignment="1">
      <alignment vertical="center"/>
    </xf>
    <xf numFmtId="49" fontId="17" fillId="0" borderId="0" xfId="17" applyNumberFormat="1" applyFont="1" applyAlignment="1">
      <alignment vertical="center" shrinkToFit="1"/>
    </xf>
    <xf numFmtId="196" fontId="17" fillId="0" borderId="0" xfId="20" applyNumberFormat="1" applyFont="1" applyFill="1" applyBorder="1" applyAlignment="1">
      <alignment vertical="center"/>
    </xf>
    <xf numFmtId="210" fontId="16" fillId="0" borderId="0" xfId="40" applyNumberFormat="1" applyFont="1" applyAlignment="1">
      <alignment horizontal="right" vertical="center" shrinkToFit="1"/>
    </xf>
    <xf numFmtId="0" fontId="17" fillId="0" borderId="183" xfId="17" applyFont="1" applyBorder="1" applyAlignment="1">
      <alignment horizontal="distributed" vertical="center" wrapText="1"/>
    </xf>
    <xf numFmtId="49" fontId="18" fillId="0" borderId="108" xfId="17" applyNumberFormat="1" applyFont="1" applyBorder="1" applyAlignment="1">
      <alignment vertical="center" shrinkToFit="1"/>
    </xf>
    <xf numFmtId="0" fontId="18" fillId="0" borderId="59" xfId="17" applyFont="1" applyBorder="1" applyAlignment="1">
      <alignment horizontal="distributed" vertical="center" wrapText="1"/>
    </xf>
    <xf numFmtId="196" fontId="18" fillId="0" borderId="108" xfId="20" applyNumberFormat="1" applyFont="1" applyFill="1" applyBorder="1" applyAlignment="1">
      <alignment vertical="center"/>
    </xf>
    <xf numFmtId="182" fontId="18" fillId="0" borderId="108" xfId="17" applyNumberFormat="1" applyFont="1" applyBorder="1" applyAlignment="1">
      <alignment vertical="center"/>
    </xf>
    <xf numFmtId="41" fontId="18" fillId="0" borderId="108" xfId="17" applyNumberFormat="1" applyFont="1" applyBorder="1" applyAlignment="1">
      <alignment vertical="center"/>
    </xf>
    <xf numFmtId="210" fontId="19" fillId="0" borderId="108" xfId="40" applyNumberFormat="1" applyFont="1" applyBorder="1" applyAlignment="1">
      <alignment horizontal="right" vertical="center" shrinkToFit="1"/>
    </xf>
    <xf numFmtId="189" fontId="19" fillId="0" borderId="0" xfId="17" applyNumberFormat="1" applyFont="1" applyAlignment="1">
      <alignment vertical="center"/>
    </xf>
    <xf numFmtId="0" fontId="17" fillId="0" borderId="113" xfId="17" applyFont="1" applyBorder="1" applyAlignment="1">
      <alignment vertical="center"/>
    </xf>
    <xf numFmtId="0" fontId="16" fillId="0" borderId="104" xfId="17" applyFont="1" applyBorder="1" applyAlignment="1">
      <alignment horizontal="right" vertical="center"/>
    </xf>
    <xf numFmtId="0" fontId="19" fillId="0" borderId="183" xfId="17" applyFont="1" applyBorder="1" applyAlignment="1">
      <alignment vertical="center"/>
    </xf>
    <xf numFmtId="0" fontId="19" fillId="0" borderId="0" xfId="17" quotePrefix="1" applyFont="1" applyAlignment="1">
      <alignment vertical="center"/>
    </xf>
    <xf numFmtId="196" fontId="19" fillId="0" borderId="0" xfId="17" applyNumberFormat="1" applyFont="1" applyAlignment="1">
      <alignment vertical="center"/>
    </xf>
    <xf numFmtId="210" fontId="19" fillId="0" borderId="0" xfId="17" applyNumberFormat="1" applyFont="1" applyAlignment="1">
      <alignment vertical="center"/>
    </xf>
    <xf numFmtId="0" fontId="17" fillId="0" borderId="183" xfId="17" applyFont="1" applyBorder="1" applyAlignment="1">
      <alignment vertical="center"/>
    </xf>
    <xf numFmtId="196" fontId="17" fillId="0" borderId="0" xfId="17" applyNumberFormat="1" applyFont="1" applyAlignment="1">
      <alignment vertical="center"/>
    </xf>
    <xf numFmtId="197" fontId="17" fillId="0" borderId="0" xfId="17" applyNumberFormat="1" applyFont="1" applyAlignment="1">
      <alignment horizontal="right" vertical="center" wrapText="1"/>
    </xf>
    <xf numFmtId="222" fontId="16" fillId="0" borderId="0" xfId="17" applyNumberFormat="1" applyFont="1" applyAlignment="1">
      <alignment vertical="center"/>
    </xf>
    <xf numFmtId="0" fontId="16" fillId="0" borderId="183" xfId="17" applyFont="1" applyBorder="1" applyAlignment="1">
      <alignment vertical="center"/>
    </xf>
    <xf numFmtId="0" fontId="16" fillId="0" borderId="183" xfId="17" applyFont="1" applyBorder="1" applyAlignment="1">
      <alignment vertical="center" wrapText="1"/>
    </xf>
    <xf numFmtId="0" fontId="17" fillId="0" borderId="59" xfId="17" applyFont="1" applyBorder="1" applyAlignment="1">
      <alignment vertical="center"/>
    </xf>
    <xf numFmtId="49" fontId="16" fillId="0" borderId="0" xfId="17" applyNumberFormat="1" applyFont="1" applyAlignment="1">
      <alignment horizontal="left" vertical="center" wrapText="1"/>
    </xf>
    <xf numFmtId="0" fontId="16" fillId="0" borderId="57" xfId="17" applyFont="1" applyBorder="1" applyAlignment="1">
      <alignment horizontal="center" vertical="center"/>
    </xf>
    <xf numFmtId="0" fontId="16" fillId="0" borderId="58" xfId="17" applyFont="1" applyBorder="1" applyAlignment="1">
      <alignment horizontal="center" vertical="center"/>
    </xf>
    <xf numFmtId="0" fontId="16" fillId="0" borderId="104" xfId="17" applyFont="1" applyBorder="1" applyAlignment="1">
      <alignment vertical="center"/>
    </xf>
    <xf numFmtId="0" fontId="16" fillId="0" borderId="113" xfId="17" applyFont="1" applyBorder="1" applyAlignment="1">
      <alignment vertical="center"/>
    </xf>
    <xf numFmtId="210" fontId="19" fillId="0" borderId="183" xfId="17" applyNumberFormat="1" applyFont="1" applyBorder="1" applyAlignment="1">
      <alignment vertical="center"/>
    </xf>
    <xf numFmtId="196" fontId="19" fillId="0" borderId="0" xfId="20" applyNumberFormat="1" applyFont="1" applyFill="1" applyAlignment="1">
      <alignment horizontal="right" vertical="center" wrapText="1"/>
    </xf>
    <xf numFmtId="213" fontId="19" fillId="0" borderId="0" xfId="17" applyNumberFormat="1" applyFont="1" applyAlignment="1">
      <alignment horizontal="right" vertical="center" wrapText="1"/>
    </xf>
    <xf numFmtId="214" fontId="17" fillId="0" borderId="0" xfId="17" applyNumberFormat="1" applyFont="1" applyAlignment="1">
      <alignment horizontal="right" vertical="center"/>
    </xf>
    <xf numFmtId="210" fontId="17" fillId="0" borderId="183" xfId="17" applyNumberFormat="1" applyFont="1" applyBorder="1" applyAlignment="1">
      <alignment vertical="center"/>
    </xf>
    <xf numFmtId="210" fontId="17" fillId="0" borderId="0" xfId="17" applyNumberFormat="1" applyFont="1" applyAlignment="1">
      <alignment vertical="center"/>
    </xf>
    <xf numFmtId="213" fontId="17" fillId="0" borderId="0" xfId="17" applyNumberFormat="1" applyFont="1" applyAlignment="1">
      <alignment horizontal="right" vertical="center" wrapText="1"/>
    </xf>
    <xf numFmtId="214" fontId="17" fillId="0" borderId="108" xfId="17" applyNumberFormat="1" applyFont="1" applyBorder="1" applyAlignment="1">
      <alignment horizontal="right" vertical="center"/>
    </xf>
    <xf numFmtId="210" fontId="17" fillId="0" borderId="59" xfId="17" applyNumberFormat="1" applyFont="1" applyBorder="1" applyAlignment="1">
      <alignment vertical="center"/>
    </xf>
    <xf numFmtId="196" fontId="17" fillId="0" borderId="108" xfId="20" applyNumberFormat="1" applyFont="1" applyFill="1" applyBorder="1" applyAlignment="1">
      <alignment horizontal="right" vertical="center" wrapText="1"/>
    </xf>
    <xf numFmtId="196" fontId="17" fillId="0" borderId="108" xfId="20" applyNumberFormat="1" applyFont="1" applyFill="1" applyBorder="1" applyAlignment="1">
      <alignment vertical="center"/>
    </xf>
    <xf numFmtId="0" fontId="16" fillId="0" borderId="54" xfId="17" applyFont="1" applyBorder="1" applyAlignment="1">
      <alignment horizontal="distributed" vertical="center" wrapText="1"/>
    </xf>
    <xf numFmtId="214" fontId="17" fillId="0" borderId="183" xfId="17" applyNumberFormat="1" applyFont="1" applyBorder="1" applyAlignment="1">
      <alignment vertical="center"/>
    </xf>
    <xf numFmtId="0" fontId="17" fillId="0" borderId="0" xfId="39" applyNumberFormat="1" applyFont="1" applyFill="1" applyAlignment="1">
      <alignment horizontal="distributed" vertical="center"/>
    </xf>
    <xf numFmtId="41" fontId="17" fillId="0" borderId="0" xfId="39" applyNumberFormat="1" applyFont="1" applyFill="1" applyBorder="1" applyAlignment="1">
      <alignment vertical="center"/>
    </xf>
    <xf numFmtId="207" fontId="17" fillId="0" borderId="0" xfId="39" applyNumberFormat="1" applyFont="1" applyFill="1" applyBorder="1" applyAlignment="1">
      <alignment vertical="center" shrinkToFit="1"/>
    </xf>
    <xf numFmtId="214" fontId="17" fillId="0" borderId="113" xfId="17" applyNumberFormat="1" applyFont="1" applyBorder="1" applyAlignment="1">
      <alignment vertical="center"/>
    </xf>
    <xf numFmtId="0" fontId="17" fillId="0" borderId="0" xfId="39" applyNumberFormat="1" applyFont="1" applyFill="1" applyBorder="1" applyAlignment="1">
      <alignment horizontal="distributed" vertical="center"/>
    </xf>
    <xf numFmtId="41" fontId="17" fillId="0" borderId="0" xfId="39" applyNumberFormat="1" applyFont="1" applyFill="1" applyAlignment="1">
      <alignment vertical="center"/>
    </xf>
    <xf numFmtId="214" fontId="19" fillId="0" borderId="0" xfId="17" applyNumberFormat="1" applyFont="1" applyAlignment="1">
      <alignment vertical="center"/>
    </xf>
    <xf numFmtId="38" fontId="19" fillId="0" borderId="41" xfId="39" applyFont="1" applyFill="1" applyBorder="1" applyAlignment="1">
      <alignment horizontal="distributed" vertical="center"/>
    </xf>
    <xf numFmtId="41" fontId="19" fillId="0" borderId="0" xfId="39" applyNumberFormat="1" applyFont="1" applyFill="1" applyBorder="1" applyAlignment="1">
      <alignment vertical="center"/>
    </xf>
    <xf numFmtId="207" fontId="19" fillId="0" borderId="0" xfId="39" applyNumberFormat="1" applyFont="1" applyFill="1" applyBorder="1" applyAlignment="1">
      <alignment vertical="center" shrinkToFit="1"/>
    </xf>
    <xf numFmtId="214" fontId="19" fillId="0" borderId="59" xfId="17" applyNumberFormat="1" applyFont="1" applyBorder="1" applyAlignment="1">
      <alignment vertical="center"/>
    </xf>
    <xf numFmtId="38" fontId="19" fillId="0" borderId="108" xfId="39" applyFont="1" applyFill="1" applyBorder="1" applyAlignment="1">
      <alignment horizontal="distributed" vertical="center"/>
    </xf>
    <xf numFmtId="41" fontId="19" fillId="0" borderId="108" xfId="39" applyNumberFormat="1" applyFont="1" applyFill="1" applyBorder="1" applyAlignment="1">
      <alignment vertical="center"/>
    </xf>
    <xf numFmtId="207" fontId="19" fillId="0" borderId="108" xfId="39" applyNumberFormat="1" applyFont="1" applyFill="1" applyBorder="1" applyAlignment="1">
      <alignment vertical="center" shrinkToFit="1"/>
    </xf>
    <xf numFmtId="214" fontId="19" fillId="0" borderId="183" xfId="17" applyNumberFormat="1" applyFont="1" applyBorder="1" applyAlignment="1">
      <alignment vertical="center"/>
    </xf>
    <xf numFmtId="38" fontId="19" fillId="0" borderId="0" xfId="39" applyFont="1" applyFill="1" applyBorder="1" applyAlignment="1">
      <alignment horizontal="distributed" vertical="center"/>
    </xf>
    <xf numFmtId="214" fontId="16" fillId="0" borderId="0" xfId="17" applyNumberFormat="1" applyFont="1" applyAlignment="1">
      <alignment vertical="center" wrapText="1"/>
    </xf>
    <xf numFmtId="214" fontId="16" fillId="0" borderId="0" xfId="17" applyNumberFormat="1" applyFont="1" applyAlignment="1">
      <alignment horizontal="right" vertical="center" wrapText="1"/>
    </xf>
    <xf numFmtId="0" fontId="19" fillId="0" borderId="108" xfId="39" applyNumberFormat="1" applyFont="1" applyFill="1" applyBorder="1" applyAlignment="1">
      <alignment horizontal="distributed" vertical="center"/>
    </xf>
    <xf numFmtId="0" fontId="19" fillId="0" borderId="0" xfId="39" applyNumberFormat="1" applyFont="1" applyFill="1" applyBorder="1" applyAlignment="1">
      <alignment horizontal="distributed" vertical="center"/>
    </xf>
    <xf numFmtId="207" fontId="16" fillId="0" borderId="0" xfId="39" applyNumberFormat="1" applyFont="1" applyFill="1" applyBorder="1" applyAlignment="1">
      <alignment horizontal="right" vertical="center"/>
    </xf>
    <xf numFmtId="0" fontId="16" fillId="0" borderId="58" xfId="17" applyFont="1" applyBorder="1" applyAlignment="1">
      <alignment horizontal="center" vertical="center" wrapText="1"/>
    </xf>
    <xf numFmtId="0" fontId="16" fillId="0" borderId="104" xfId="17" applyFont="1" applyBorder="1" applyAlignment="1">
      <alignment horizontal="center" vertical="center" wrapText="1"/>
    </xf>
    <xf numFmtId="0" fontId="16" fillId="0" borderId="41" xfId="41" applyFont="1" applyBorder="1" applyAlignment="1">
      <alignment horizontal="distributed" vertical="center"/>
    </xf>
    <xf numFmtId="199" fontId="17" fillId="0" borderId="0" xfId="41" applyNumberFormat="1" applyFont="1" applyAlignment="1">
      <alignment vertical="center"/>
    </xf>
    <xf numFmtId="0" fontId="16" fillId="0" borderId="71" xfId="41" applyFont="1" applyBorder="1" applyAlignment="1">
      <alignment horizontal="distributed" vertical="center"/>
    </xf>
    <xf numFmtId="41" fontId="17" fillId="0" borderId="104" xfId="39" applyNumberFormat="1" applyFont="1" applyFill="1" applyBorder="1" applyAlignment="1">
      <alignment vertical="center"/>
    </xf>
    <xf numFmtId="199" fontId="17" fillId="0" borderId="104" xfId="41" applyNumberFormat="1" applyFont="1" applyBorder="1" applyAlignment="1">
      <alignment vertical="center"/>
    </xf>
    <xf numFmtId="0" fontId="17" fillId="0" borderId="41" xfId="41" applyFont="1" applyBorder="1" applyAlignment="1">
      <alignment horizontal="distributed" vertical="center"/>
    </xf>
    <xf numFmtId="0" fontId="19" fillId="0" borderId="41" xfId="17" applyFont="1" applyBorder="1" applyAlignment="1">
      <alignment horizontal="distributed" vertical="center"/>
    </xf>
    <xf numFmtId="38" fontId="17" fillId="0" borderId="183" xfId="39" applyFont="1" applyFill="1" applyBorder="1" applyAlignment="1">
      <alignment horizontal="center" vertical="center"/>
    </xf>
    <xf numFmtId="199" fontId="17" fillId="0" borderId="108" xfId="41" applyNumberFormat="1" applyFont="1" applyBorder="1" applyAlignment="1">
      <alignment vertical="center"/>
    </xf>
    <xf numFmtId="0" fontId="19" fillId="0" borderId="61" xfId="17" applyFont="1" applyBorder="1" applyAlignment="1">
      <alignment horizontal="distributed" vertical="center"/>
    </xf>
    <xf numFmtId="198" fontId="17" fillId="0" borderId="0" xfId="17" applyNumberFormat="1" applyFont="1" applyAlignment="1">
      <alignment vertical="center"/>
    </xf>
    <xf numFmtId="38" fontId="16" fillId="0" borderId="0" xfId="39" applyFont="1" applyFill="1" applyBorder="1" applyAlignment="1">
      <alignment vertical="center"/>
    </xf>
    <xf numFmtId="3" fontId="16" fillId="0" borderId="0" xfId="17" applyNumberFormat="1" applyFont="1" applyAlignment="1" applyProtection="1">
      <alignment vertical="center"/>
      <protection locked="0"/>
    </xf>
    <xf numFmtId="3" fontId="19" fillId="0" borderId="108" xfId="17" applyNumberFormat="1" applyFont="1" applyBorder="1" applyAlignment="1" applyProtection="1">
      <alignment vertical="center"/>
      <protection locked="0"/>
    </xf>
    <xf numFmtId="3" fontId="19" fillId="0" borderId="0" xfId="17" applyNumberFormat="1" applyFont="1" applyAlignment="1" applyProtection="1">
      <alignment vertical="center"/>
      <protection locked="0"/>
    </xf>
    <xf numFmtId="0" fontId="17" fillId="0" borderId="40" xfId="17" applyFont="1" applyBorder="1" applyAlignment="1">
      <alignment vertical="center"/>
    </xf>
    <xf numFmtId="0" fontId="17" fillId="0" borderId="121" xfId="17" applyFont="1" applyBorder="1" applyAlignment="1">
      <alignment vertical="center"/>
    </xf>
    <xf numFmtId="0" fontId="17" fillId="0" borderId="50" xfId="17" applyFont="1" applyBorder="1" applyAlignment="1">
      <alignment horizontal="center" vertical="center"/>
    </xf>
    <xf numFmtId="0" fontId="17" fillId="0" borderId="55" xfId="17" applyFont="1" applyBorder="1" applyAlignment="1">
      <alignment vertical="center"/>
    </xf>
    <xf numFmtId="41" fontId="19" fillId="0" borderId="50" xfId="17" applyNumberFormat="1" applyFont="1" applyBorder="1" applyAlignment="1">
      <alignment vertical="center"/>
    </xf>
    <xf numFmtId="0" fontId="16" fillId="0" borderId="55" xfId="17" applyFont="1" applyBorder="1" applyAlignment="1">
      <alignment vertical="center"/>
    </xf>
    <xf numFmtId="0" fontId="16" fillId="0" borderId="49" xfId="17" applyFont="1" applyBorder="1" applyAlignment="1">
      <alignment vertical="center"/>
    </xf>
    <xf numFmtId="41" fontId="17" fillId="0" borderId="34" xfId="17" applyNumberFormat="1" applyFont="1" applyBorder="1" applyAlignment="1">
      <alignment vertical="center"/>
    </xf>
    <xf numFmtId="41" fontId="19" fillId="0" borderId="34" xfId="17" applyNumberFormat="1" applyFont="1" applyBorder="1" applyAlignment="1">
      <alignment vertical="center"/>
    </xf>
    <xf numFmtId="38" fontId="17" fillId="0" borderId="121" xfId="20" applyFont="1" applyFill="1" applyBorder="1" applyAlignment="1">
      <alignment horizontal="center" vertical="center" shrinkToFit="1"/>
    </xf>
    <xf numFmtId="38" fontId="17" fillId="0" borderId="37" xfId="20" applyFont="1" applyFill="1" applyBorder="1" applyAlignment="1">
      <alignment horizontal="center" vertical="center" shrinkToFit="1"/>
    </xf>
    <xf numFmtId="38" fontId="18" fillId="0" borderId="37" xfId="20" applyFont="1" applyFill="1" applyBorder="1" applyAlignment="1">
      <alignment horizontal="center" vertical="center" shrinkToFit="1"/>
    </xf>
    <xf numFmtId="3" fontId="16" fillId="0" borderId="49" xfId="17" applyNumberFormat="1" applyFont="1" applyBorder="1" applyAlignment="1" applyProtection="1">
      <alignment horizontal="right" vertical="center" shrinkToFit="1"/>
      <protection locked="0"/>
    </xf>
    <xf numFmtId="3" fontId="16" fillId="0" borderId="55" xfId="17" applyNumberFormat="1" applyFont="1" applyBorder="1" applyAlignment="1">
      <alignment horizontal="right" vertical="center" shrinkToFit="1"/>
    </xf>
    <xf numFmtId="3" fontId="16" fillId="0" borderId="41" xfId="17" applyNumberFormat="1" applyFont="1" applyBorder="1" applyAlignment="1" applyProtection="1">
      <alignment horizontal="right" vertical="center" shrinkToFit="1"/>
      <protection locked="0"/>
    </xf>
    <xf numFmtId="3" fontId="19" fillId="0" borderId="41" xfId="17" applyNumberFormat="1" applyFont="1" applyBorder="1" applyAlignment="1" applyProtection="1">
      <alignment horizontal="right" vertical="center" shrinkToFit="1"/>
      <protection locked="0"/>
    </xf>
    <xf numFmtId="3" fontId="16" fillId="0" borderId="49" xfId="17" applyNumberFormat="1" applyFont="1" applyBorder="1" applyAlignment="1">
      <alignment horizontal="right" vertical="center" shrinkToFit="1"/>
    </xf>
    <xf numFmtId="3" fontId="16" fillId="0" borderId="122" xfId="17" applyNumberFormat="1" applyFont="1" applyBorder="1" applyAlignment="1" applyProtection="1">
      <alignment horizontal="right" vertical="center" shrinkToFit="1"/>
      <protection locked="0"/>
    </xf>
    <xf numFmtId="3" fontId="16" fillId="0" borderId="122" xfId="17" applyNumberFormat="1" applyFont="1" applyBorder="1" applyAlignment="1">
      <alignment horizontal="right" vertical="center" shrinkToFit="1"/>
    </xf>
    <xf numFmtId="3" fontId="16" fillId="0" borderId="61" xfId="17" applyNumberFormat="1" applyFont="1" applyBorder="1" applyAlignment="1" applyProtection="1">
      <alignment horizontal="right" vertical="center" shrinkToFit="1"/>
      <protection locked="0"/>
    </xf>
    <xf numFmtId="3" fontId="19" fillId="0" borderId="61" xfId="17" applyNumberFormat="1" applyFont="1" applyBorder="1" applyAlignment="1" applyProtection="1">
      <alignment horizontal="right" vertical="center" shrinkToFit="1"/>
      <protection locked="0"/>
    </xf>
    <xf numFmtId="3" fontId="16" fillId="0" borderId="148" xfId="17" applyNumberFormat="1" applyFont="1" applyBorder="1" applyAlignment="1" applyProtection="1">
      <alignment vertical="center" shrinkToFit="1"/>
      <protection locked="0"/>
    </xf>
    <xf numFmtId="3" fontId="16" fillId="0" borderId="105" xfId="17" applyNumberFormat="1" applyFont="1" applyBorder="1" applyAlignment="1" applyProtection="1">
      <alignment vertical="center" shrinkToFit="1"/>
      <protection locked="0"/>
    </xf>
    <xf numFmtId="3" fontId="16" fillId="0" borderId="71" xfId="17" applyNumberFormat="1" applyFont="1" applyBorder="1" applyAlignment="1">
      <alignment vertical="center" shrinkToFit="1"/>
    </xf>
    <xf numFmtId="3" fontId="16" fillId="0" borderId="190" xfId="17" applyNumberFormat="1" applyFont="1" applyBorder="1" applyAlignment="1" applyProtection="1">
      <alignment vertical="center" shrinkToFit="1"/>
      <protection locked="0"/>
    </xf>
    <xf numFmtId="3" fontId="16" fillId="0" borderId="30" xfId="17" applyNumberFormat="1" applyFont="1" applyBorder="1" applyAlignment="1" applyProtection="1">
      <alignment vertical="center" shrinkToFit="1"/>
      <protection locked="0"/>
    </xf>
    <xf numFmtId="3" fontId="16" fillId="0" borderId="61" xfId="17" applyNumberFormat="1" applyFont="1" applyBorder="1" applyAlignment="1">
      <alignment vertical="center" shrinkToFit="1"/>
    </xf>
    <xf numFmtId="3" fontId="16" fillId="0" borderId="55" xfId="17" applyNumberFormat="1" applyFont="1" applyBorder="1" applyAlignment="1" applyProtection="1">
      <alignment horizontal="right" vertical="center" shrinkToFit="1"/>
      <protection locked="0"/>
    </xf>
    <xf numFmtId="3" fontId="16" fillId="0" borderId="49" xfId="17" applyNumberFormat="1" applyFont="1" applyBorder="1" applyAlignment="1" applyProtection="1">
      <alignment vertical="center" shrinkToFit="1"/>
      <protection locked="0"/>
    </xf>
    <xf numFmtId="3" fontId="16" fillId="0" borderId="122" xfId="17" applyNumberFormat="1" applyFont="1" applyBorder="1" applyAlignment="1" applyProtection="1">
      <alignment vertical="center" shrinkToFit="1"/>
      <protection locked="0"/>
    </xf>
    <xf numFmtId="3" fontId="16" fillId="0" borderId="191" xfId="17" applyNumberFormat="1" applyFont="1" applyBorder="1" applyAlignment="1" applyProtection="1">
      <alignment vertical="center" shrinkToFit="1"/>
      <protection locked="0"/>
    </xf>
    <xf numFmtId="3" fontId="16" fillId="0" borderId="55" xfId="17" applyNumberFormat="1" applyFont="1" applyBorder="1" applyAlignment="1">
      <alignment vertical="center" shrinkToFit="1"/>
    </xf>
    <xf numFmtId="3" fontId="16" fillId="0" borderId="118" xfId="17" applyNumberFormat="1" applyFont="1" applyBorder="1" applyAlignment="1" applyProtection="1">
      <alignment vertical="center" shrinkToFit="1"/>
      <protection locked="0"/>
    </xf>
    <xf numFmtId="3" fontId="16" fillId="0" borderId="49" xfId="17" applyNumberFormat="1" applyFont="1" applyBorder="1" applyAlignment="1">
      <alignment vertical="center" shrinkToFit="1"/>
    </xf>
    <xf numFmtId="3" fontId="16" fillId="0" borderId="119" xfId="17" applyNumberFormat="1" applyFont="1" applyBorder="1" applyAlignment="1" applyProtection="1">
      <alignment vertical="center" shrinkToFit="1"/>
      <protection locked="0"/>
    </xf>
    <xf numFmtId="3" fontId="16" fillId="0" borderId="122" xfId="17" applyNumberFormat="1" applyFont="1" applyBorder="1" applyAlignment="1">
      <alignment vertical="center" shrinkToFit="1"/>
    </xf>
    <xf numFmtId="41" fontId="16" fillId="0" borderId="49" xfId="17" applyNumberFormat="1" applyFont="1" applyBorder="1" applyAlignment="1" applyProtection="1">
      <alignment horizontal="right" vertical="center"/>
      <protection locked="0"/>
    </xf>
    <xf numFmtId="41" fontId="16" fillId="0" borderId="55" xfId="17" applyNumberFormat="1" applyFont="1" applyBorder="1" applyAlignment="1" applyProtection="1">
      <alignment horizontal="right" vertical="center"/>
      <protection locked="0"/>
    </xf>
    <xf numFmtId="41" fontId="16" fillId="0" borderId="71" xfId="39" applyNumberFormat="1" applyFont="1" applyFill="1" applyBorder="1" applyAlignment="1">
      <alignment vertical="center" shrinkToFit="1"/>
    </xf>
    <xf numFmtId="41" fontId="16" fillId="0" borderId="71" xfId="17" applyNumberFormat="1" applyFont="1" applyBorder="1" applyAlignment="1" applyProtection="1">
      <alignment horizontal="right" vertical="center"/>
      <protection locked="0"/>
    </xf>
    <xf numFmtId="41" fontId="19" fillId="0" borderId="71" xfId="17" applyNumberFormat="1" applyFont="1" applyBorder="1" applyAlignment="1" applyProtection="1">
      <alignment horizontal="right" vertical="center"/>
      <protection locked="0"/>
    </xf>
    <xf numFmtId="41" fontId="16" fillId="0" borderId="49" xfId="17" applyNumberFormat="1" applyFont="1" applyBorder="1" applyAlignment="1" applyProtection="1">
      <alignment vertical="center"/>
      <protection locked="0"/>
    </xf>
    <xf numFmtId="41" fontId="19" fillId="0" borderId="41" xfId="17" applyNumberFormat="1" applyFont="1" applyBorder="1" applyAlignment="1" applyProtection="1">
      <alignment vertical="center"/>
      <protection locked="0"/>
    </xf>
    <xf numFmtId="41" fontId="19" fillId="0" borderId="41" xfId="17" applyNumberFormat="1" applyFont="1" applyBorder="1" applyAlignment="1" applyProtection="1">
      <alignment vertical="center" shrinkToFit="1"/>
      <protection locked="0"/>
    </xf>
    <xf numFmtId="41" fontId="16" fillId="0" borderId="122" xfId="17" applyNumberFormat="1" applyFont="1" applyBorder="1" applyAlignment="1" applyProtection="1">
      <alignment horizontal="right" vertical="center"/>
      <protection locked="0"/>
    </xf>
    <xf numFmtId="41" fontId="16" fillId="0" borderId="61" xfId="39" applyNumberFormat="1" applyFont="1" applyFill="1" applyBorder="1" applyAlignment="1">
      <alignment vertical="center" shrinkToFit="1"/>
    </xf>
    <xf numFmtId="41" fontId="16" fillId="0" borderId="49" xfId="17" applyNumberFormat="1" applyFont="1" applyBorder="1" applyAlignment="1" applyProtection="1">
      <alignment vertical="center" shrinkToFit="1"/>
      <protection locked="0"/>
    </xf>
    <xf numFmtId="41" fontId="16" fillId="0" borderId="55" xfId="17" applyNumberFormat="1" applyFont="1" applyBorder="1" applyAlignment="1" applyProtection="1">
      <alignment vertical="center" shrinkToFit="1"/>
      <protection locked="0"/>
    </xf>
    <xf numFmtId="41" fontId="16" fillId="0" borderId="49" xfId="17" applyNumberFormat="1" applyFont="1" applyBorder="1" applyAlignment="1" applyProtection="1">
      <alignment horizontal="right" vertical="center" shrinkToFit="1"/>
      <protection locked="0"/>
    </xf>
    <xf numFmtId="41" fontId="19" fillId="0" borderId="41" xfId="17" applyNumberFormat="1" applyFont="1" applyBorder="1" applyAlignment="1" applyProtection="1">
      <alignment horizontal="right" vertical="center"/>
      <protection locked="0"/>
    </xf>
    <xf numFmtId="41" fontId="16" fillId="0" borderId="122" xfId="17" applyNumberFormat="1" applyFont="1" applyBorder="1" applyAlignment="1" applyProtection="1">
      <alignment horizontal="right" vertical="center" shrinkToFit="1"/>
      <protection locked="0"/>
    </xf>
    <xf numFmtId="0" fontId="17" fillId="0" borderId="183" xfId="17" applyFont="1" applyBorder="1" applyAlignment="1">
      <alignment horizontal="center" vertical="center" shrinkToFit="1"/>
    </xf>
    <xf numFmtId="49" fontId="17" fillId="0" borderId="183" xfId="17" applyNumberFormat="1" applyFont="1" applyBorder="1" applyAlignment="1">
      <alignment horizontal="center" vertical="center" shrinkToFit="1"/>
    </xf>
    <xf numFmtId="49" fontId="19" fillId="0" borderId="59" xfId="17" applyNumberFormat="1" applyFont="1" applyBorder="1" applyAlignment="1">
      <alignment horizontal="center" vertical="center" shrinkToFit="1"/>
    </xf>
    <xf numFmtId="3" fontId="19" fillId="0" borderId="61" xfId="17" applyNumberFormat="1" applyFont="1" applyBorder="1" applyAlignment="1">
      <alignment vertical="center"/>
    </xf>
    <xf numFmtId="37" fontId="17" fillId="0" borderId="41" xfId="39" applyNumberFormat="1" applyFont="1" applyFill="1" applyBorder="1" applyAlignment="1">
      <alignment vertical="center"/>
    </xf>
    <xf numFmtId="223" fontId="17" fillId="0" borderId="0" xfId="39" applyNumberFormat="1" applyFont="1" applyFill="1" applyBorder="1" applyAlignment="1">
      <alignment vertical="center"/>
    </xf>
    <xf numFmtId="188" fontId="17" fillId="0" borderId="0" xfId="17" applyNumberFormat="1" applyFont="1" applyAlignment="1">
      <alignment vertical="center"/>
    </xf>
    <xf numFmtId="49" fontId="17" fillId="0" borderId="0" xfId="17" applyNumberFormat="1" applyFont="1" applyAlignment="1">
      <alignment horizontal="left" vertical="center"/>
    </xf>
    <xf numFmtId="221" fontId="17" fillId="0" borderId="0" xfId="17" applyNumberFormat="1" applyFont="1" applyAlignment="1">
      <alignment vertical="center"/>
    </xf>
    <xf numFmtId="49" fontId="18" fillId="0" borderId="183" xfId="17" applyNumberFormat="1" applyFont="1" applyBorder="1" applyAlignment="1">
      <alignment horizontal="center" vertical="center"/>
    </xf>
    <xf numFmtId="49" fontId="19" fillId="0" borderId="183" xfId="17" applyNumberFormat="1" applyFont="1" applyBorder="1" applyAlignment="1">
      <alignment horizontal="center" vertical="center"/>
    </xf>
    <xf numFmtId="183" fontId="16" fillId="0" borderId="108" xfId="20" applyNumberFormat="1" applyFont="1" applyFill="1" applyBorder="1" applyAlignment="1">
      <alignment vertical="center"/>
    </xf>
    <xf numFmtId="41" fontId="16" fillId="0" borderId="71" xfId="17" applyNumberFormat="1" applyFont="1" applyBorder="1" applyAlignment="1" applyProtection="1">
      <alignment vertical="center"/>
      <protection locked="0"/>
    </xf>
    <xf numFmtId="49" fontId="17" fillId="0" borderId="183" xfId="17" applyNumberFormat="1" applyFont="1" applyBorder="1" applyAlignment="1">
      <alignment horizontal="distributed" vertical="center"/>
    </xf>
    <xf numFmtId="192" fontId="16" fillId="0" borderId="0" xfId="20" applyNumberFormat="1" applyFont="1" applyBorder="1" applyAlignment="1" applyProtection="1">
      <alignment vertical="center"/>
    </xf>
    <xf numFmtId="41" fontId="16" fillId="0" borderId="41" xfId="20" applyNumberFormat="1" applyFont="1" applyBorder="1" applyAlignment="1" applyProtection="1">
      <alignment vertical="center"/>
      <protection locked="0"/>
    </xf>
    <xf numFmtId="41" fontId="16" fillId="0" borderId="0" xfId="20" applyNumberFormat="1" applyFont="1" applyBorder="1" applyAlignment="1" applyProtection="1">
      <alignment vertical="center"/>
      <protection locked="0"/>
    </xf>
    <xf numFmtId="41" fontId="16" fillId="0" borderId="0" xfId="20" applyNumberFormat="1" applyFont="1" applyBorder="1" applyAlignment="1" applyProtection="1">
      <alignment vertical="center"/>
    </xf>
    <xf numFmtId="49" fontId="18" fillId="0" borderId="59" xfId="17" applyNumberFormat="1" applyFont="1" applyBorder="1" applyAlignment="1">
      <alignment horizontal="distributed" vertical="center"/>
    </xf>
    <xf numFmtId="41" fontId="19" fillId="0" borderId="61" xfId="20" applyNumberFormat="1" applyFont="1" applyBorder="1" applyAlignment="1" applyProtection="1">
      <alignment vertical="center"/>
      <protection locked="0"/>
    </xf>
    <xf numFmtId="181" fontId="19" fillId="0" borderId="108" xfId="17" applyNumberFormat="1" applyFont="1" applyBorder="1" applyAlignment="1" applyProtection="1">
      <alignment vertical="center"/>
      <protection locked="0"/>
    </xf>
    <xf numFmtId="41" fontId="19" fillId="0" borderId="108" xfId="20" applyNumberFormat="1" applyFont="1" applyBorder="1" applyAlignment="1" applyProtection="1">
      <alignment vertical="center"/>
    </xf>
    <xf numFmtId="0" fontId="17" fillId="0" borderId="53" xfId="17" applyFont="1" applyBorder="1" applyAlignment="1">
      <alignment horizontal="center" vertical="center" wrapText="1"/>
    </xf>
    <xf numFmtId="183" fontId="16" fillId="0" borderId="0" xfId="20" applyNumberFormat="1" applyFont="1" applyFill="1" applyBorder="1" applyAlignment="1">
      <alignment horizontal="right" vertical="center"/>
    </xf>
    <xf numFmtId="183" fontId="19" fillId="0" borderId="61" xfId="20" applyNumberFormat="1" applyFont="1" applyFill="1" applyBorder="1" applyAlignment="1">
      <alignment vertical="center"/>
    </xf>
    <xf numFmtId="183" fontId="19" fillId="0" borderId="108" xfId="20" applyNumberFormat="1" applyFont="1" applyFill="1" applyBorder="1" applyAlignment="1">
      <alignment vertical="center"/>
    </xf>
    <xf numFmtId="41" fontId="19" fillId="0" borderId="71" xfId="17" applyNumberFormat="1" applyFont="1" applyBorder="1" applyProtection="1">
      <protection locked="0"/>
    </xf>
    <xf numFmtId="41" fontId="19" fillId="0" borderId="104" xfId="17" applyNumberFormat="1" applyFont="1" applyBorder="1" applyProtection="1">
      <protection locked="0"/>
    </xf>
    <xf numFmtId="186" fontId="17" fillId="0" borderId="41" xfId="17" applyNumberFormat="1" applyFont="1" applyBorder="1" applyProtection="1">
      <protection locked="0"/>
    </xf>
    <xf numFmtId="41" fontId="17" fillId="0" borderId="41" xfId="17" applyNumberFormat="1" applyFont="1" applyBorder="1" applyProtection="1">
      <protection locked="0"/>
    </xf>
    <xf numFmtId="41" fontId="17" fillId="0" borderId="0" xfId="17" applyNumberFormat="1" applyFont="1" applyProtection="1">
      <protection locked="0"/>
    </xf>
    <xf numFmtId="41" fontId="17" fillId="0" borderId="61" xfId="17" applyNumberFormat="1" applyFont="1" applyBorder="1" applyProtection="1">
      <protection locked="0"/>
    </xf>
    <xf numFmtId="41" fontId="17" fillId="0" borderId="108" xfId="17" applyNumberFormat="1" applyFont="1" applyBorder="1" applyProtection="1">
      <protection locked="0"/>
    </xf>
    <xf numFmtId="0" fontId="54" fillId="0" borderId="0" xfId="17" applyAlignment="1">
      <alignment horizontal="center"/>
    </xf>
    <xf numFmtId="0" fontId="17" fillId="0" borderId="113" xfId="17" applyFont="1" applyBorder="1" applyAlignment="1">
      <alignment horizontal="center" vertical="center" shrinkToFit="1"/>
    </xf>
    <xf numFmtId="38" fontId="17" fillId="0" borderId="104" xfId="20" applyFont="1" applyFill="1" applyBorder="1" applyAlignment="1">
      <alignment horizontal="center" vertical="center" shrinkToFit="1"/>
    </xf>
    <xf numFmtId="49" fontId="17" fillId="0" borderId="0" xfId="20" applyNumberFormat="1" applyFont="1" applyFill="1" applyBorder="1" applyAlignment="1">
      <alignment horizontal="center" vertical="center" shrinkToFit="1"/>
    </xf>
    <xf numFmtId="49" fontId="18" fillId="0" borderId="183" xfId="17" applyNumberFormat="1" applyFont="1" applyBorder="1" applyAlignment="1">
      <alignment horizontal="center" vertical="center" shrinkToFit="1"/>
    </xf>
    <xf numFmtId="41" fontId="18" fillId="0" borderId="0" xfId="20" applyNumberFormat="1" applyFont="1" applyFill="1" applyBorder="1" applyAlignment="1">
      <alignment vertical="center" shrinkToFit="1"/>
    </xf>
    <xf numFmtId="49" fontId="18" fillId="0" borderId="183" xfId="20" applyNumberFormat="1" applyFont="1" applyFill="1" applyBorder="1" applyAlignment="1">
      <alignment horizontal="center" vertical="center" shrinkToFit="1"/>
    </xf>
    <xf numFmtId="41" fontId="18" fillId="0" borderId="0" xfId="20" applyNumberFormat="1" applyFont="1" applyFill="1" applyAlignment="1">
      <alignment vertical="center" shrinkToFit="1"/>
    </xf>
    <xf numFmtId="38" fontId="16" fillId="0" borderId="183" xfId="20" applyFont="1" applyFill="1" applyBorder="1" applyAlignment="1">
      <alignment horizontal="center" vertical="center" shrinkToFit="1"/>
    </xf>
    <xf numFmtId="41" fontId="16" fillId="0" borderId="0" xfId="42" applyNumberFormat="1" applyFont="1">
      <alignment vertical="center"/>
    </xf>
    <xf numFmtId="183" fontId="16" fillId="0" borderId="0" xfId="17" applyNumberFormat="1" applyFont="1" applyAlignment="1" applyProtection="1">
      <alignment vertical="center"/>
      <protection locked="0"/>
    </xf>
    <xf numFmtId="38" fontId="16" fillId="0" borderId="0" xfId="20" applyFont="1" applyFill="1" applyBorder="1" applyAlignment="1">
      <alignment horizontal="center" vertical="center" shrinkToFit="1"/>
    </xf>
    <xf numFmtId="0" fontId="16" fillId="0" borderId="59" xfId="17" applyFont="1" applyBorder="1" applyAlignment="1">
      <alignment horizontal="center" vertical="center" shrinkToFit="1"/>
    </xf>
    <xf numFmtId="38" fontId="16" fillId="0" borderId="108" xfId="20" applyFont="1" applyFill="1" applyBorder="1" applyAlignment="1">
      <alignment horizontal="center" vertical="center" shrinkToFit="1"/>
    </xf>
    <xf numFmtId="41" fontId="17" fillId="0" borderId="71" xfId="17" applyNumberFormat="1" applyFont="1" applyBorder="1" applyAlignment="1">
      <alignment horizontal="center" vertical="center"/>
    </xf>
    <xf numFmtId="41" fontId="17" fillId="0" borderId="56" xfId="17" applyNumberFormat="1" applyFont="1" applyBorder="1" applyAlignment="1">
      <alignment horizontal="center" vertical="center"/>
    </xf>
    <xf numFmtId="41" fontId="17" fillId="0" borderId="52" xfId="17" applyNumberFormat="1" applyFont="1" applyBorder="1" applyAlignment="1">
      <alignment horizontal="center" vertical="center"/>
    </xf>
    <xf numFmtId="207" fontId="17" fillId="0" borderId="0" xfId="17" applyNumberFormat="1" applyFont="1" applyAlignment="1">
      <alignment vertical="center" shrinkToFit="1"/>
    </xf>
    <xf numFmtId="49" fontId="18" fillId="0" borderId="59" xfId="17" applyNumberFormat="1" applyFont="1" applyBorder="1" applyAlignment="1">
      <alignment horizontal="center" vertical="center" shrinkToFit="1"/>
    </xf>
    <xf numFmtId="207" fontId="19" fillId="0" borderId="108" xfId="20" applyNumberFormat="1" applyFont="1" applyFill="1" applyBorder="1" applyAlignment="1">
      <alignment vertical="center" shrinkToFit="1"/>
    </xf>
    <xf numFmtId="207" fontId="19" fillId="0" borderId="0" xfId="20" applyNumberFormat="1" applyFont="1" applyFill="1" applyBorder="1" applyAlignment="1">
      <alignment vertical="center" shrinkToFit="1"/>
    </xf>
    <xf numFmtId="207" fontId="19" fillId="0" borderId="0" xfId="17" applyNumberFormat="1" applyFont="1" applyAlignment="1">
      <alignment vertical="center" shrinkToFit="1"/>
    </xf>
    <xf numFmtId="0" fontId="17" fillId="0" borderId="0" xfId="17" applyFont="1" applyAlignment="1">
      <alignment vertical="top"/>
    </xf>
    <xf numFmtId="0" fontId="16" fillId="0" borderId="52" xfId="17" applyFont="1" applyBorder="1" applyAlignment="1">
      <alignment horizontal="center" vertical="center" shrinkToFit="1"/>
    </xf>
    <xf numFmtId="41" fontId="18" fillId="0" borderId="108" xfId="17" applyNumberFormat="1" applyFont="1" applyBorder="1" applyAlignment="1">
      <alignment vertical="center" shrinkToFit="1"/>
    </xf>
    <xf numFmtId="41" fontId="18" fillId="0" borderId="61" xfId="17" applyNumberFormat="1" applyFont="1" applyBorder="1" applyAlignment="1">
      <alignment vertical="center"/>
    </xf>
    <xf numFmtId="211" fontId="16" fillId="0" borderId="0" xfId="20" applyNumberFormat="1" applyFont="1" applyFill="1" applyBorder="1" applyAlignment="1">
      <alignment vertical="center"/>
    </xf>
    <xf numFmtId="211" fontId="16" fillId="0" borderId="108" xfId="20" applyNumberFormat="1" applyFont="1" applyFill="1" applyBorder="1" applyAlignment="1">
      <alignment vertical="center"/>
    </xf>
    <xf numFmtId="41" fontId="18" fillId="0" borderId="61" xfId="17" applyNumberFormat="1" applyFont="1" applyBorder="1" applyAlignment="1">
      <alignment vertical="center" shrinkToFit="1"/>
    </xf>
    <xf numFmtId="0" fontId="31" fillId="0" borderId="0" xfId="17" applyFont="1" applyAlignment="1">
      <alignment horizontal="right" vertical="center"/>
    </xf>
    <xf numFmtId="0" fontId="16" fillId="0" borderId="108" xfId="17" applyFont="1" applyBorder="1"/>
    <xf numFmtId="41" fontId="19" fillId="0" borderId="108" xfId="42" applyNumberFormat="1" applyFont="1" applyBorder="1">
      <alignment vertical="center"/>
    </xf>
    <xf numFmtId="41" fontId="17" fillId="0" borderId="71" xfId="17" applyNumberFormat="1" applyFont="1" applyBorder="1" applyAlignment="1">
      <alignment vertical="center" shrinkToFit="1"/>
    </xf>
    <xf numFmtId="41" fontId="18" fillId="0" borderId="61" xfId="20" applyNumberFormat="1" applyFont="1" applyFill="1" applyBorder="1" applyAlignment="1">
      <alignment vertical="center" shrinkToFit="1"/>
    </xf>
    <xf numFmtId="41" fontId="18" fillId="0" borderId="108" xfId="20" applyNumberFormat="1" applyFont="1" applyFill="1" applyBorder="1" applyAlignment="1">
      <alignment vertical="center" shrinkToFit="1"/>
    </xf>
    <xf numFmtId="0" fontId="18" fillId="0" borderId="56" xfId="17" applyFont="1" applyBorder="1" applyAlignment="1">
      <alignment horizontal="center" vertical="center"/>
    </xf>
    <xf numFmtId="38" fontId="17" fillId="0" borderId="41" xfId="20" applyFont="1" applyFill="1" applyBorder="1" applyAlignment="1">
      <alignment vertical="center" shrinkToFit="1"/>
    </xf>
    <xf numFmtId="38" fontId="17" fillId="0" borderId="104" xfId="20" applyFont="1" applyFill="1" applyBorder="1" applyAlignment="1">
      <alignment vertical="center" shrinkToFit="1"/>
    </xf>
    <xf numFmtId="0" fontId="17" fillId="0" borderId="104" xfId="17" applyFont="1" applyBorder="1" applyAlignment="1">
      <alignment horizontal="left" vertical="center"/>
    </xf>
    <xf numFmtId="0" fontId="17" fillId="0" borderId="0" xfId="17" applyFont="1" applyAlignment="1">
      <alignment horizontal="left" vertical="center" indent="1"/>
    </xf>
    <xf numFmtId="38" fontId="18" fillId="0" borderId="61" xfId="20" applyFont="1" applyFill="1" applyBorder="1" applyAlignment="1">
      <alignment vertical="center" shrinkToFit="1"/>
    </xf>
    <xf numFmtId="38" fontId="18" fillId="0" borderId="108" xfId="20" applyFont="1" applyFill="1" applyBorder="1" applyAlignment="1">
      <alignment vertical="center" shrinkToFit="1"/>
    </xf>
    <xf numFmtId="0" fontId="54" fillId="0" borderId="0" xfId="17" applyAlignment="1">
      <alignment horizontal="right" vertical="center"/>
    </xf>
    <xf numFmtId="0" fontId="17" fillId="0" borderId="108" xfId="17" applyFont="1" applyBorder="1" applyAlignment="1">
      <alignment horizontal="left" vertical="center" indent="1"/>
    </xf>
    <xf numFmtId="0" fontId="18" fillId="0" borderId="0" xfId="17" applyFont="1" applyAlignment="1">
      <alignment vertical="center" shrinkToFit="1"/>
    </xf>
    <xf numFmtId="0" fontId="16" fillId="0" borderId="22" xfId="17" applyFont="1" applyBorder="1" applyAlignment="1">
      <alignment horizontal="center" vertical="center"/>
    </xf>
    <xf numFmtId="0" fontId="17" fillId="0" borderId="40" xfId="17" applyFont="1" applyBorder="1" applyAlignment="1">
      <alignment horizontal="center" vertical="center" shrinkToFit="1"/>
    </xf>
    <xf numFmtId="0" fontId="16" fillId="0" borderId="37" xfId="17" applyFont="1" applyBorder="1" applyAlignment="1">
      <alignment horizontal="center" vertical="center" shrinkToFit="1"/>
    </xf>
    <xf numFmtId="38" fontId="16" fillId="0" borderId="183" xfId="20" applyFont="1" applyFill="1" applyBorder="1" applyAlignment="1">
      <alignment horizontal="distributed" vertical="center"/>
    </xf>
    <xf numFmtId="49" fontId="16" fillId="0" borderId="183" xfId="20" applyNumberFormat="1" applyFont="1" applyFill="1" applyBorder="1" applyAlignment="1">
      <alignment horizontal="center" vertical="center"/>
    </xf>
    <xf numFmtId="49" fontId="16" fillId="0" borderId="183" xfId="20" applyNumberFormat="1" applyFont="1" applyFill="1" applyBorder="1" applyAlignment="1">
      <alignment horizontal="distributed" vertical="center"/>
    </xf>
    <xf numFmtId="49" fontId="19" fillId="0" borderId="183" xfId="20" applyNumberFormat="1" applyFont="1" applyFill="1" applyBorder="1" applyAlignment="1">
      <alignment horizontal="distributed" vertical="center"/>
    </xf>
    <xf numFmtId="38" fontId="16" fillId="0" borderId="183" xfId="20" applyFont="1" applyFill="1" applyBorder="1" applyAlignment="1">
      <alignment horizontal="center" vertical="center"/>
    </xf>
    <xf numFmtId="224" fontId="16" fillId="0" borderId="183" xfId="20" applyNumberFormat="1" applyFont="1" applyFill="1" applyBorder="1" applyAlignment="1">
      <alignment horizontal="center" vertical="center" shrinkToFit="1"/>
    </xf>
    <xf numFmtId="38" fontId="16" fillId="0" borderId="183" xfId="20" applyFont="1" applyFill="1" applyBorder="1" applyAlignment="1">
      <alignment horizontal="distributed" vertical="center" shrinkToFit="1"/>
    </xf>
    <xf numFmtId="38" fontId="16" fillId="0" borderId="107" xfId="20" applyFont="1" applyFill="1" applyBorder="1" applyAlignment="1">
      <alignment horizontal="distributed" vertical="center" shrinkToFit="1"/>
    </xf>
    <xf numFmtId="41" fontId="17" fillId="0" borderId="115" xfId="17" applyNumberFormat="1" applyFont="1" applyBorder="1" applyAlignment="1" applyProtection="1">
      <alignment vertical="center"/>
      <protection locked="0"/>
    </xf>
    <xf numFmtId="41" fontId="17" fillId="0" borderId="25" xfId="17" applyNumberFormat="1" applyFont="1" applyBorder="1" applyAlignment="1" applyProtection="1">
      <alignment vertical="center"/>
      <protection locked="0"/>
    </xf>
    <xf numFmtId="0" fontId="19" fillId="0" borderId="183" xfId="17" applyFont="1" applyBorder="1" applyAlignment="1">
      <alignment horizontal="distributed" vertical="center"/>
    </xf>
    <xf numFmtId="41" fontId="17" fillId="0" borderId="25" xfId="17" applyNumberFormat="1" applyFont="1" applyBorder="1" applyAlignment="1" applyProtection="1">
      <alignment horizontal="right" vertical="center"/>
      <protection locked="0"/>
    </xf>
    <xf numFmtId="3" fontId="17" fillId="0" borderId="0" xfId="17" applyNumberFormat="1" applyFont="1" applyAlignment="1">
      <alignment horizontal="right" vertical="center" wrapText="1" shrinkToFit="1"/>
    </xf>
    <xf numFmtId="41" fontId="17" fillId="0" borderId="0" xfId="17" applyNumberFormat="1" applyFont="1" applyAlignment="1">
      <alignment horizontal="right" vertical="center" wrapText="1" shrinkToFit="1"/>
    </xf>
    <xf numFmtId="49" fontId="18" fillId="0" borderId="183" xfId="17" applyNumberFormat="1" applyFont="1" applyBorder="1" applyAlignment="1">
      <alignment horizontal="distributed" vertical="center"/>
    </xf>
    <xf numFmtId="41" fontId="18" fillId="0" borderId="0" xfId="17" applyNumberFormat="1" applyFont="1" applyAlignment="1">
      <alignment horizontal="right" vertical="center" wrapText="1"/>
    </xf>
    <xf numFmtId="41" fontId="18" fillId="0" borderId="0" xfId="17" applyNumberFormat="1" applyFont="1" applyAlignment="1">
      <alignment horizontal="right" vertical="center" wrapText="1" shrinkToFit="1"/>
    </xf>
    <xf numFmtId="3" fontId="19" fillId="0" borderId="0" xfId="17" applyNumberFormat="1" applyFont="1" applyAlignment="1">
      <alignment horizontal="right" vertical="center" wrapText="1" shrinkToFit="1"/>
    </xf>
    <xf numFmtId="41" fontId="17" fillId="0" borderId="0" xfId="17" applyNumberFormat="1" applyFont="1" applyAlignment="1">
      <alignment horizontal="center" vertical="center" wrapText="1"/>
    </xf>
    <xf numFmtId="3" fontId="16" fillId="0" borderId="0" xfId="20" applyNumberFormat="1" applyFont="1" applyFill="1" applyBorder="1" applyAlignment="1">
      <alignment horizontal="center" vertical="center" wrapText="1"/>
    </xf>
    <xf numFmtId="41" fontId="17" fillId="0" borderId="0" xfId="17" applyNumberFormat="1" applyFont="1" applyAlignment="1" applyProtection="1">
      <alignment horizontal="right" vertical="center" wrapText="1"/>
      <protection locked="0"/>
    </xf>
    <xf numFmtId="41" fontId="16" fillId="0" borderId="0" xfId="17" applyNumberFormat="1" applyFont="1" applyAlignment="1" applyProtection="1">
      <alignment horizontal="right" vertical="center" wrapText="1"/>
      <protection locked="0"/>
    </xf>
    <xf numFmtId="41" fontId="17" fillId="0" borderId="0" xfId="17" applyNumberFormat="1" applyFont="1" applyAlignment="1" applyProtection="1">
      <alignment vertical="center" wrapText="1"/>
      <protection locked="0"/>
    </xf>
    <xf numFmtId="41" fontId="17" fillId="0" borderId="61" xfId="17" applyNumberFormat="1" applyFont="1" applyBorder="1" applyAlignment="1" applyProtection="1">
      <alignment horizontal="right" vertical="center" wrapText="1"/>
      <protection locked="0"/>
    </xf>
    <xf numFmtId="41" fontId="16" fillId="0" borderId="25" xfId="17" applyNumberFormat="1" applyFont="1" applyBorder="1" applyAlignment="1" applyProtection="1">
      <alignment horizontal="right" vertical="center" wrapText="1"/>
      <protection locked="0"/>
    </xf>
    <xf numFmtId="41" fontId="17" fillId="0" borderId="25" xfId="17" applyNumberFormat="1" applyFont="1" applyBorder="1" applyAlignment="1" applyProtection="1">
      <alignment horizontal="right" vertical="center" wrapText="1"/>
      <protection locked="0"/>
    </xf>
    <xf numFmtId="41" fontId="17" fillId="0" borderId="25" xfId="17" applyNumberFormat="1" applyFont="1" applyBorder="1" applyAlignment="1">
      <alignment vertical="center" wrapText="1"/>
    </xf>
    <xf numFmtId="0" fontId="17" fillId="0" borderId="0" xfId="17" applyFont="1" applyAlignment="1">
      <alignment horizontal="right" vertical="center" wrapText="1"/>
    </xf>
    <xf numFmtId="183" fontId="17" fillId="0" borderId="0" xfId="17" applyNumberFormat="1" applyFont="1" applyAlignment="1">
      <alignment horizontal="right" vertical="center" wrapText="1"/>
    </xf>
    <xf numFmtId="41" fontId="17" fillId="0" borderId="25" xfId="17" applyNumberFormat="1" applyFont="1" applyBorder="1" applyAlignment="1">
      <alignment horizontal="right" vertical="center" wrapText="1"/>
    </xf>
    <xf numFmtId="41" fontId="17" fillId="0" borderId="25" xfId="17" applyNumberFormat="1" applyFont="1" applyBorder="1" applyAlignment="1" applyProtection="1">
      <alignment vertical="center" wrapText="1"/>
      <protection locked="0"/>
    </xf>
    <xf numFmtId="0" fontId="17" fillId="0" borderId="56" xfId="17" applyFont="1" applyBorder="1" applyAlignment="1">
      <alignment vertical="center" textRotation="255"/>
    </xf>
    <xf numFmtId="3" fontId="16" fillId="0" borderId="41" xfId="17" applyNumberFormat="1" applyFont="1" applyBorder="1" applyAlignment="1">
      <alignment horizontal="right" vertical="center" shrinkToFit="1"/>
    </xf>
    <xf numFmtId="3" fontId="18" fillId="0" borderId="41" xfId="17" applyNumberFormat="1" applyFont="1" applyBorder="1" applyAlignment="1">
      <alignment horizontal="right" vertical="center" shrinkToFit="1"/>
    </xf>
    <xf numFmtId="3" fontId="18" fillId="0" borderId="0" xfId="17" applyNumberFormat="1" applyFont="1" applyAlignment="1">
      <alignment horizontal="right" vertical="center" shrinkToFit="1"/>
    </xf>
    <xf numFmtId="41" fontId="18" fillId="0" borderId="0" xfId="17" applyNumberFormat="1" applyFont="1" applyAlignment="1">
      <alignment horizontal="right" vertical="center" shrinkToFit="1"/>
    </xf>
    <xf numFmtId="3" fontId="18" fillId="0" borderId="0" xfId="20" applyNumberFormat="1" applyFont="1" applyFill="1" applyBorder="1" applyAlignment="1">
      <alignment horizontal="right" vertical="center" shrinkToFit="1"/>
    </xf>
    <xf numFmtId="41" fontId="16" fillId="0" borderId="41" xfId="17" applyNumberFormat="1" applyFont="1" applyBorder="1" applyAlignment="1">
      <alignment horizontal="right" vertical="center" wrapText="1" shrinkToFit="1"/>
    </xf>
    <xf numFmtId="41" fontId="16" fillId="0" borderId="61" xfId="17" applyNumberFormat="1" applyFont="1" applyBorder="1" applyAlignment="1">
      <alignment horizontal="right" vertical="center" wrapText="1" shrinkToFit="1"/>
    </xf>
    <xf numFmtId="41" fontId="16" fillId="0" borderId="25" xfId="20" applyNumberFormat="1" applyFont="1" applyFill="1" applyBorder="1" applyAlignment="1">
      <alignment horizontal="right" vertical="center" wrapText="1" shrinkToFit="1"/>
    </xf>
    <xf numFmtId="0" fontId="17" fillId="0" borderId="54" xfId="17" applyFont="1" applyBorder="1" applyAlignment="1">
      <alignment vertical="center" textRotation="255" wrapText="1"/>
    </xf>
    <xf numFmtId="41" fontId="18" fillId="0" borderId="0" xfId="17" applyNumberFormat="1" applyFont="1" applyAlignment="1">
      <alignment vertical="center" shrinkToFit="1"/>
    </xf>
    <xf numFmtId="41" fontId="16" fillId="0" borderId="25" xfId="17" applyNumberFormat="1" applyFont="1" applyBorder="1" applyAlignment="1">
      <alignment vertical="center" shrinkToFit="1"/>
    </xf>
    <xf numFmtId="0" fontId="17" fillId="0" borderId="25" xfId="17" applyFont="1" applyBorder="1" applyAlignment="1">
      <alignment horizontal="right" vertical="center"/>
    </xf>
    <xf numFmtId="41" fontId="18" fillId="0" borderId="41" xfId="17" applyNumberFormat="1" applyFont="1" applyBorder="1" applyAlignment="1">
      <alignment vertical="center"/>
    </xf>
    <xf numFmtId="180" fontId="16" fillId="0" borderId="0" xfId="17" applyNumberFormat="1" applyFont="1" applyAlignment="1" applyProtection="1">
      <alignment vertical="center"/>
      <protection locked="0"/>
    </xf>
    <xf numFmtId="180" fontId="16" fillId="0" borderId="25" xfId="17" applyNumberFormat="1" applyFont="1" applyBorder="1" applyAlignment="1" applyProtection="1">
      <alignment vertical="center"/>
      <protection locked="0"/>
    </xf>
    <xf numFmtId="0" fontId="17" fillId="0" borderId="52" xfId="17" applyFont="1" applyBorder="1" applyAlignment="1">
      <alignment horizontal="center" vertical="center" wrapText="1" shrinkToFit="1"/>
    </xf>
    <xf numFmtId="41" fontId="18" fillId="0" borderId="104" xfId="17" applyNumberFormat="1" applyFont="1" applyBorder="1" applyAlignment="1">
      <alignment vertical="center" shrinkToFit="1"/>
    </xf>
    <xf numFmtId="41" fontId="18" fillId="0" borderId="104" xfId="20" applyNumberFormat="1" applyFont="1" applyFill="1" applyBorder="1" applyAlignment="1">
      <alignment vertical="center" shrinkToFit="1"/>
    </xf>
    <xf numFmtId="41" fontId="23" fillId="0" borderId="0" xfId="17" applyNumberFormat="1" applyFont="1" applyAlignment="1" applyProtection="1">
      <alignment vertical="center"/>
      <protection locked="0"/>
    </xf>
    <xf numFmtId="41" fontId="23" fillId="0" borderId="25" xfId="17" applyNumberFormat="1" applyFont="1" applyBorder="1" applyAlignment="1" applyProtection="1">
      <alignment vertical="center"/>
      <protection locked="0"/>
    </xf>
    <xf numFmtId="41" fontId="19" fillId="0" borderId="25" xfId="17" applyNumberFormat="1" applyFont="1" applyBorder="1" applyAlignment="1">
      <alignment vertical="center"/>
    </xf>
    <xf numFmtId="41" fontId="16" fillId="0" borderId="25" xfId="20" applyNumberFormat="1" applyFont="1" applyFill="1" applyBorder="1" applyAlignment="1">
      <alignment vertical="center"/>
    </xf>
    <xf numFmtId="49" fontId="19" fillId="0" borderId="25" xfId="17" applyNumberFormat="1" applyFont="1" applyBorder="1" applyAlignment="1">
      <alignment horizontal="center" vertical="center"/>
    </xf>
    <xf numFmtId="38" fontId="18" fillId="0" borderId="25" xfId="20" applyFont="1" applyFill="1" applyBorder="1" applyAlignment="1">
      <alignment vertical="center" shrinkToFit="1"/>
    </xf>
    <xf numFmtId="41" fontId="18" fillId="0" borderId="25" xfId="20" applyNumberFormat="1" applyFont="1" applyFill="1" applyBorder="1" applyAlignment="1">
      <alignment horizontal="right" vertical="center" wrapText="1" shrinkToFit="1"/>
    </xf>
    <xf numFmtId="0" fontId="54" fillId="0" borderId="25" xfId="17" applyBorder="1" applyAlignment="1">
      <alignment vertical="center"/>
    </xf>
    <xf numFmtId="0" fontId="54" fillId="0" borderId="159" xfId="17" applyBorder="1" applyAlignment="1">
      <alignment vertical="center"/>
    </xf>
    <xf numFmtId="38" fontId="18" fillId="0" borderId="183" xfId="20" applyFont="1" applyFill="1" applyBorder="1" applyAlignment="1">
      <alignment horizontal="distributed" vertical="center"/>
    </xf>
    <xf numFmtId="41" fontId="18" fillId="0" borderId="71" xfId="20" applyNumberFormat="1" applyFont="1" applyFill="1" applyBorder="1" applyAlignment="1">
      <alignment vertical="center" shrinkToFit="1"/>
    </xf>
    <xf numFmtId="0" fontId="77" fillId="0" borderId="0" xfId="17" applyFont="1" applyAlignment="1">
      <alignment vertical="center"/>
    </xf>
    <xf numFmtId="0" fontId="77" fillId="0" borderId="47" xfId="17" applyFont="1" applyBorder="1" applyAlignment="1">
      <alignment horizontal="right" vertical="center"/>
    </xf>
    <xf numFmtId="0" fontId="17" fillId="0" borderId="134" xfId="17" applyFont="1" applyBorder="1" applyAlignment="1">
      <alignment horizontal="center" vertical="center"/>
    </xf>
    <xf numFmtId="49" fontId="18" fillId="0" borderId="56" xfId="17" applyNumberFormat="1" applyFont="1" applyBorder="1" applyAlignment="1">
      <alignment horizontal="center" vertical="center"/>
    </xf>
    <xf numFmtId="49" fontId="18" fillId="0" borderId="61" xfId="17" applyNumberFormat="1" applyFont="1" applyBorder="1" applyAlignment="1">
      <alignment horizontal="center" vertical="center"/>
    </xf>
    <xf numFmtId="41" fontId="18" fillId="0" borderId="25" xfId="17" applyNumberFormat="1" applyFont="1" applyBorder="1" applyAlignment="1">
      <alignment vertical="center"/>
    </xf>
    <xf numFmtId="0" fontId="17" fillId="0" borderId="183" xfId="17" applyFont="1" applyBorder="1" applyAlignment="1">
      <alignment horizontal="right" vertical="center"/>
    </xf>
    <xf numFmtId="0" fontId="17" fillId="0" borderId="50" xfId="17" applyFont="1" applyBorder="1"/>
    <xf numFmtId="0" fontId="17" fillId="0" borderId="54" xfId="17" applyFont="1" applyBorder="1" applyAlignment="1">
      <alignment horizontal="center" vertical="center" textRotation="255" wrapText="1"/>
    </xf>
    <xf numFmtId="0" fontId="17" fillId="0" borderId="52" xfId="17" applyFont="1" applyBorder="1" applyAlignment="1">
      <alignment horizontal="center" vertical="center" textRotation="255" wrapText="1"/>
    </xf>
    <xf numFmtId="0" fontId="16" fillId="0" borderId="52" xfId="17" applyFont="1" applyBorder="1" applyAlignment="1">
      <alignment horizontal="center" vertical="center" textRotation="255" wrapText="1"/>
    </xf>
    <xf numFmtId="0" fontId="16" fillId="0" borderId="54" xfId="17" applyFont="1" applyBorder="1" applyAlignment="1">
      <alignment horizontal="center" vertical="center" textRotation="255" wrapText="1"/>
    </xf>
    <xf numFmtId="49" fontId="17" fillId="0" borderId="55" xfId="17" applyNumberFormat="1" applyFont="1" applyBorder="1" applyAlignment="1">
      <alignment vertical="center"/>
    </xf>
    <xf numFmtId="41" fontId="18" fillId="0" borderId="0" xfId="20" applyNumberFormat="1" applyFont="1" applyFill="1" applyBorder="1" applyAlignment="1">
      <alignment vertical="center"/>
    </xf>
    <xf numFmtId="41" fontId="18" fillId="0" borderId="0" xfId="20" applyNumberFormat="1" applyFont="1" applyFill="1" applyAlignment="1">
      <alignment vertical="center"/>
    </xf>
    <xf numFmtId="49" fontId="18" fillId="0" borderId="122" xfId="17" applyNumberFormat="1" applyFont="1" applyBorder="1" applyAlignment="1">
      <alignment horizontal="center" vertical="center"/>
    </xf>
    <xf numFmtId="41" fontId="18" fillId="0" borderId="25" xfId="20" applyNumberFormat="1" applyFont="1" applyFill="1" applyBorder="1" applyAlignment="1">
      <alignment vertical="center"/>
    </xf>
    <xf numFmtId="0" fontId="16" fillId="0" borderId="54" xfId="17" applyFont="1" applyBorder="1" applyAlignment="1">
      <alignment vertical="center" textRotation="255"/>
    </xf>
    <xf numFmtId="0" fontId="16" fillId="0" borderId="54" xfId="17" applyFont="1" applyBorder="1" applyAlignment="1">
      <alignment vertical="center" textRotation="255" wrapText="1"/>
    </xf>
    <xf numFmtId="0" fontId="16" fillId="0" borderId="52" xfId="17" applyFont="1" applyBorder="1" applyAlignment="1">
      <alignment vertical="center" textRotation="255"/>
    </xf>
    <xf numFmtId="0" fontId="16" fillId="0" borderId="52" xfId="17" applyFont="1" applyBorder="1" applyAlignment="1">
      <alignment vertical="center" textRotation="255" wrapText="1"/>
    </xf>
    <xf numFmtId="49" fontId="17" fillId="0" borderId="55" xfId="17" applyNumberFormat="1" applyFont="1" applyBorder="1" applyAlignment="1">
      <alignment horizontal="center" vertical="center"/>
    </xf>
    <xf numFmtId="3" fontId="17" fillId="0" borderId="0" xfId="20" applyNumberFormat="1" applyFont="1" applyFill="1" applyBorder="1" applyAlignment="1">
      <alignment vertical="center"/>
    </xf>
    <xf numFmtId="3" fontId="18" fillId="0" borderId="41" xfId="17" applyNumberFormat="1" applyFont="1" applyBorder="1" applyAlignment="1">
      <alignment vertical="center"/>
    </xf>
    <xf numFmtId="3" fontId="18" fillId="0" borderId="0" xfId="20" applyNumberFormat="1" applyFont="1" applyFill="1" applyBorder="1" applyAlignment="1">
      <alignment vertical="center"/>
    </xf>
    <xf numFmtId="49" fontId="17" fillId="0" borderId="71" xfId="17" applyNumberFormat="1" applyFont="1" applyBorder="1" applyAlignment="1">
      <alignment horizontal="center" vertical="center"/>
    </xf>
    <xf numFmtId="3" fontId="18" fillId="0" borderId="61" xfId="17" applyNumberFormat="1" applyFont="1" applyBorder="1" applyAlignment="1">
      <alignment vertical="center"/>
    </xf>
    <xf numFmtId="3" fontId="18" fillId="0" borderId="25" xfId="20" applyNumberFormat="1" applyFont="1" applyFill="1" applyBorder="1" applyAlignment="1">
      <alignment vertical="center"/>
    </xf>
    <xf numFmtId="182" fontId="19" fillId="0" borderId="0" xfId="17" applyNumberFormat="1" applyFont="1" applyAlignment="1">
      <alignment vertical="center"/>
    </xf>
    <xf numFmtId="180" fontId="16" fillId="0" borderId="0" xfId="17" applyNumberFormat="1" applyFont="1" applyAlignment="1" applyProtection="1">
      <alignment horizontal="right" vertical="center"/>
      <protection locked="0"/>
    </xf>
    <xf numFmtId="180" fontId="16" fillId="0" borderId="25" xfId="17" applyNumberFormat="1" applyFont="1" applyBorder="1" applyAlignment="1" applyProtection="1">
      <alignment horizontal="right" vertical="center"/>
      <protection locked="0"/>
    </xf>
    <xf numFmtId="41" fontId="17" fillId="0" borderId="61" xfId="17" applyNumberFormat="1" applyFont="1" applyBorder="1" applyAlignment="1" applyProtection="1">
      <alignment vertical="center"/>
      <protection locked="0"/>
    </xf>
    <xf numFmtId="183" fontId="16" fillId="0" borderId="25" xfId="17" applyNumberFormat="1" applyFont="1" applyBorder="1" applyAlignment="1" applyProtection="1">
      <alignment vertical="center"/>
      <protection locked="0"/>
    </xf>
    <xf numFmtId="37" fontId="17" fillId="0" borderId="0" xfId="17" applyNumberFormat="1" applyFont="1" applyAlignment="1">
      <alignment vertical="center"/>
    </xf>
    <xf numFmtId="41" fontId="16" fillId="0" borderId="25" xfId="17" applyNumberFormat="1" applyFont="1" applyBorder="1" applyAlignment="1">
      <alignment horizontal="right" vertical="center"/>
    </xf>
    <xf numFmtId="41" fontId="16" fillId="0" borderId="25" xfId="17" applyNumberFormat="1" applyFont="1" applyBorder="1" applyAlignment="1">
      <alignment vertical="center"/>
    </xf>
    <xf numFmtId="0" fontId="17" fillId="0" borderId="102" xfId="17" applyFont="1" applyBorder="1" applyAlignment="1">
      <alignment horizontal="center" vertical="center" shrinkToFit="1"/>
    </xf>
    <xf numFmtId="0" fontId="16" fillId="0" borderId="102" xfId="17" applyFont="1" applyBorder="1" applyAlignment="1">
      <alignment horizontal="center" vertical="center"/>
    </xf>
    <xf numFmtId="0" fontId="17" fillId="0" borderId="102" xfId="17" applyFont="1" applyBorder="1" applyAlignment="1">
      <alignment horizontal="center" vertical="center"/>
    </xf>
    <xf numFmtId="0" fontId="16" fillId="0" borderId="102" xfId="17" applyFont="1" applyBorder="1" applyAlignment="1">
      <alignment horizontal="center" vertical="center" shrinkToFit="1"/>
    </xf>
    <xf numFmtId="37" fontId="17" fillId="0" borderId="41" xfId="17" applyNumberFormat="1" applyFont="1" applyBorder="1" applyAlignment="1">
      <alignment vertical="center"/>
    </xf>
    <xf numFmtId="37" fontId="19" fillId="0" borderId="41" xfId="17" applyNumberFormat="1" applyFont="1" applyBorder="1" applyAlignment="1">
      <alignment vertical="center"/>
    </xf>
    <xf numFmtId="37" fontId="19" fillId="0" borderId="0" xfId="20" applyNumberFormat="1" applyFont="1" applyFill="1" applyAlignment="1">
      <alignment vertical="center"/>
    </xf>
    <xf numFmtId="37" fontId="19" fillId="0" borderId="0" xfId="17" applyNumberFormat="1" applyFont="1" applyAlignment="1">
      <alignment vertical="center"/>
    </xf>
    <xf numFmtId="37" fontId="16" fillId="0" borderId="61" xfId="17" applyNumberFormat="1" applyFont="1" applyBorder="1" applyAlignment="1">
      <alignment vertical="center"/>
    </xf>
    <xf numFmtId="37" fontId="16" fillId="0" borderId="25" xfId="20" applyNumberFormat="1" applyFont="1" applyFill="1" applyBorder="1" applyAlignment="1">
      <alignment vertical="center"/>
    </xf>
    <xf numFmtId="37" fontId="16" fillId="0" borderId="25" xfId="17" applyNumberFormat="1" applyFont="1" applyBorder="1" applyAlignment="1">
      <alignment vertical="center"/>
    </xf>
    <xf numFmtId="49" fontId="17" fillId="0" borderId="104" xfId="17" applyNumberFormat="1" applyFont="1" applyBorder="1" applyAlignment="1">
      <alignment horizontal="center" vertical="center"/>
    </xf>
    <xf numFmtId="182" fontId="16" fillId="0" borderId="41" xfId="20" applyNumberFormat="1" applyFont="1" applyFill="1" applyBorder="1" applyAlignment="1">
      <alignment vertical="center"/>
    </xf>
    <xf numFmtId="182" fontId="16" fillId="0" borderId="0" xfId="20" applyNumberFormat="1" applyFont="1" applyFill="1" applyBorder="1" applyAlignment="1">
      <alignment vertical="center"/>
    </xf>
    <xf numFmtId="41" fontId="17" fillId="0" borderId="0" xfId="17" applyNumberFormat="1" applyFont="1" applyAlignment="1">
      <alignment horizontal="center" vertical="center"/>
    </xf>
    <xf numFmtId="41" fontId="16" fillId="0" borderId="47" xfId="17" applyNumberFormat="1" applyFont="1" applyBorder="1" applyAlignment="1">
      <alignment vertical="center"/>
    </xf>
    <xf numFmtId="41" fontId="16" fillId="0" borderId="47" xfId="17" applyNumberFormat="1" applyFont="1" applyBorder="1" applyAlignment="1">
      <alignment horizontal="right" vertical="center"/>
    </xf>
    <xf numFmtId="0" fontId="18" fillId="0" borderId="0" xfId="17" applyFont="1" applyAlignment="1">
      <alignment horizontal="distributed" vertical="center"/>
    </xf>
    <xf numFmtId="41" fontId="18" fillId="0" borderId="41" xfId="17" applyNumberFormat="1" applyFont="1" applyBorder="1" applyAlignment="1">
      <alignment vertical="center" shrinkToFit="1"/>
    </xf>
    <xf numFmtId="0" fontId="17" fillId="0" borderId="52" xfId="17" applyFont="1" applyBorder="1" applyAlignment="1">
      <alignment vertical="center" textRotation="255" wrapText="1"/>
    </xf>
    <xf numFmtId="0" fontId="16" fillId="0" borderId="71" xfId="17" applyFont="1" applyBorder="1" applyAlignment="1">
      <alignment vertical="center" textRotation="255" wrapText="1"/>
    </xf>
    <xf numFmtId="0" fontId="16" fillId="0" borderId="183" xfId="17" applyFont="1" applyBorder="1" applyAlignment="1">
      <alignment horizontal="right" vertical="center"/>
    </xf>
    <xf numFmtId="41" fontId="16" fillId="0" borderId="25" xfId="20" applyNumberFormat="1" applyFont="1" applyFill="1" applyBorder="1" applyAlignment="1">
      <alignment vertical="center" shrinkToFit="1"/>
    </xf>
    <xf numFmtId="0" fontId="16" fillId="0" borderId="115" xfId="17" applyFont="1" applyBorder="1" applyAlignment="1">
      <alignment vertical="center"/>
    </xf>
    <xf numFmtId="0" fontId="16" fillId="0" borderId="115" xfId="17" applyFont="1" applyBorder="1" applyAlignment="1">
      <alignment horizontal="right" vertical="center"/>
    </xf>
    <xf numFmtId="49" fontId="16" fillId="0" borderId="183" xfId="17" applyNumberFormat="1" applyFont="1" applyBorder="1" applyAlignment="1" applyProtection="1">
      <alignment horizontal="center" vertical="center"/>
      <protection locked="0"/>
    </xf>
    <xf numFmtId="49" fontId="16" fillId="0" borderId="183" xfId="17" applyNumberFormat="1" applyFont="1" applyBorder="1" applyAlignment="1">
      <alignment horizontal="centerContinuous" vertical="center"/>
    </xf>
    <xf numFmtId="49" fontId="19" fillId="0" borderId="183" xfId="17" applyNumberFormat="1" applyFont="1" applyBorder="1" applyAlignment="1">
      <alignment horizontal="centerContinuous" vertical="center"/>
    </xf>
    <xf numFmtId="41" fontId="19" fillId="0" borderId="183" xfId="17" applyNumberFormat="1" applyFont="1" applyBorder="1" applyAlignment="1">
      <alignment vertical="center"/>
    </xf>
    <xf numFmtId="41" fontId="16" fillId="0" borderId="183" xfId="17" applyNumberFormat="1" applyFont="1" applyBorder="1" applyAlignment="1">
      <alignment vertical="center"/>
    </xf>
    <xf numFmtId="41" fontId="16" fillId="0" borderId="183" xfId="17" applyNumberFormat="1" applyFont="1" applyBorder="1" applyAlignment="1">
      <alignment horizontal="center" vertical="center"/>
    </xf>
    <xf numFmtId="41" fontId="16" fillId="0" borderId="183" xfId="17" applyNumberFormat="1" applyFont="1" applyBorder="1" applyAlignment="1" applyProtection="1">
      <alignment horizontal="center" vertical="center"/>
      <protection locked="0"/>
    </xf>
    <xf numFmtId="41" fontId="16" fillId="0" borderId="105" xfId="17" applyNumberFormat="1" applyFont="1" applyBorder="1" applyAlignment="1">
      <alignment vertical="center"/>
    </xf>
    <xf numFmtId="49" fontId="16" fillId="0" borderId="183" xfId="17" applyNumberFormat="1" applyFont="1" applyBorder="1" applyAlignment="1">
      <alignment horizontal="center" vertical="center"/>
    </xf>
    <xf numFmtId="41" fontId="19" fillId="0" borderId="105" xfId="17" applyNumberFormat="1" applyFont="1" applyBorder="1" applyAlignment="1">
      <alignment vertical="center"/>
    </xf>
    <xf numFmtId="41" fontId="19" fillId="0" borderId="183" xfId="17" applyNumberFormat="1" applyFont="1" applyBorder="1" applyAlignment="1">
      <alignment horizontal="center" vertical="center"/>
    </xf>
    <xf numFmtId="41" fontId="16" fillId="0" borderId="59" xfId="17" applyNumberFormat="1" applyFont="1" applyBorder="1" applyAlignment="1">
      <alignment horizontal="left" vertical="center"/>
    </xf>
    <xf numFmtId="41" fontId="16" fillId="0" borderId="30" xfId="17" applyNumberFormat="1" applyFont="1" applyBorder="1" applyAlignment="1">
      <alignment vertical="center"/>
    </xf>
    <xf numFmtId="41" fontId="16" fillId="0" borderId="25" xfId="17" applyNumberFormat="1" applyFont="1" applyBorder="1" applyAlignment="1" applyProtection="1">
      <alignment vertical="center"/>
      <protection locked="0"/>
    </xf>
    <xf numFmtId="0" fontId="16" fillId="0" borderId="47" xfId="17" applyFont="1" applyBorder="1" applyAlignment="1" applyProtection="1">
      <alignment vertical="center"/>
      <protection locked="0"/>
    </xf>
    <xf numFmtId="0" fontId="16" fillId="0" borderId="47" xfId="17" applyFont="1" applyBorder="1" applyAlignment="1" applyProtection="1">
      <alignment horizontal="right" vertical="center"/>
      <protection locked="0"/>
    </xf>
    <xf numFmtId="0" fontId="16" fillId="0" borderId="25" xfId="17" applyFont="1" applyBorder="1" applyAlignment="1">
      <alignment horizontal="left" vertical="center"/>
    </xf>
    <xf numFmtId="41" fontId="16" fillId="0" borderId="0" xfId="20" applyNumberFormat="1" applyFont="1" applyAlignment="1">
      <alignment horizontal="right" vertical="center" shrinkToFit="1"/>
    </xf>
    <xf numFmtId="41" fontId="16" fillId="0" borderId="104" xfId="17" applyNumberFormat="1" applyFont="1" applyBorder="1" applyAlignment="1">
      <alignment vertical="center" shrinkToFit="1"/>
    </xf>
    <xf numFmtId="196" fontId="16" fillId="0" borderId="41" xfId="17" applyNumberFormat="1" applyFont="1" applyBorder="1" applyAlignment="1">
      <alignment horizontal="right" vertical="center"/>
    </xf>
    <xf numFmtId="225" fontId="16" fillId="0" borderId="0" xfId="17" applyNumberFormat="1" applyFont="1" applyAlignment="1">
      <alignment horizontal="right" vertical="center"/>
    </xf>
    <xf numFmtId="41" fontId="19" fillId="0" borderId="25" xfId="17" applyNumberFormat="1" applyFont="1" applyBorder="1" applyAlignment="1" applyProtection="1">
      <alignment vertical="center"/>
      <protection locked="0"/>
    </xf>
    <xf numFmtId="183" fontId="17" fillId="0" borderId="0" xfId="17" applyNumberFormat="1" applyFont="1" applyAlignment="1">
      <alignment vertical="center"/>
    </xf>
    <xf numFmtId="183" fontId="19" fillId="0" borderId="25" xfId="17" applyNumberFormat="1" applyFont="1" applyBorder="1" applyAlignment="1">
      <alignment vertical="center"/>
    </xf>
    <xf numFmtId="41" fontId="18" fillId="0" borderId="25" xfId="17" applyNumberFormat="1" applyFont="1" applyBorder="1" applyAlignment="1">
      <alignment vertical="center" shrinkToFit="1"/>
    </xf>
    <xf numFmtId="49" fontId="18" fillId="0" borderId="25" xfId="17" applyNumberFormat="1" applyFont="1" applyBorder="1" applyAlignment="1">
      <alignment horizontal="center" vertical="center"/>
    </xf>
    <xf numFmtId="0" fontId="54" fillId="0" borderId="25" xfId="17" applyBorder="1"/>
    <xf numFmtId="0" fontId="16" fillId="0" borderId="56" xfId="17" applyFont="1" applyBorder="1" applyAlignment="1">
      <alignment horizontal="center" vertical="center" wrapText="1" shrinkToFit="1"/>
    </xf>
    <xf numFmtId="41" fontId="18" fillId="0" borderId="0" xfId="20" applyNumberFormat="1" applyFont="1" applyFill="1" applyBorder="1" applyAlignment="1">
      <alignment horizontal="right" vertical="center" shrinkToFit="1"/>
    </xf>
    <xf numFmtId="41" fontId="16" fillId="0" borderId="0" xfId="17" applyNumberFormat="1" applyFont="1" applyAlignment="1" applyProtection="1">
      <alignment horizontal="right" vertical="center" shrinkToFit="1"/>
      <protection locked="0"/>
    </xf>
    <xf numFmtId="41" fontId="16" fillId="0" borderId="0" xfId="38" applyNumberFormat="1" applyFont="1" applyAlignment="1">
      <alignment vertical="center"/>
    </xf>
    <xf numFmtId="41" fontId="16" fillId="0" borderId="61" xfId="17" applyNumberFormat="1" applyFont="1" applyBorder="1" applyAlignment="1" applyProtection="1">
      <alignment horizontal="right" vertical="center" shrinkToFit="1"/>
      <protection locked="0"/>
    </xf>
    <xf numFmtId="41" fontId="16" fillId="0" borderId="25" xfId="38" applyNumberFormat="1" applyFont="1" applyBorder="1" applyAlignment="1">
      <alignment vertical="center"/>
    </xf>
    <xf numFmtId="0" fontId="16" fillId="0" borderId="0" xfId="38" applyNumberFormat="1" applyFont="1" applyAlignment="1">
      <alignment horizontal="right" vertical="center"/>
    </xf>
    <xf numFmtId="0" fontId="17" fillId="0" borderId="25" xfId="17" applyFont="1" applyBorder="1"/>
    <xf numFmtId="0" fontId="16" fillId="0" borderId="121" xfId="17" applyFont="1" applyBorder="1" applyAlignment="1">
      <alignment horizontal="center" vertical="center" wrapText="1"/>
    </xf>
    <xf numFmtId="41" fontId="16" fillId="0" borderId="41" xfId="17" applyNumberFormat="1" applyFont="1" applyBorder="1" applyAlignment="1" applyProtection="1">
      <alignment horizontal="center" vertical="center" shrinkToFit="1"/>
      <protection locked="0"/>
    </xf>
    <xf numFmtId="41" fontId="16" fillId="0" borderId="0" xfId="38" applyNumberFormat="1" applyFont="1" applyAlignment="1" applyProtection="1">
      <alignment vertical="center"/>
      <protection locked="0"/>
    </xf>
    <xf numFmtId="41" fontId="16" fillId="0" borderId="61" xfId="17" applyNumberFormat="1" applyFont="1" applyBorder="1" applyAlignment="1" applyProtection="1">
      <alignment horizontal="center" vertical="center" shrinkToFit="1"/>
      <protection locked="0"/>
    </xf>
    <xf numFmtId="41" fontId="16" fillId="0" borderId="25" xfId="38" applyNumberFormat="1" applyFont="1" applyBorder="1" applyAlignment="1" applyProtection="1">
      <alignment vertical="center"/>
      <protection locked="0"/>
    </xf>
    <xf numFmtId="202" fontId="16" fillId="0" borderId="25" xfId="38" applyNumberFormat="1" applyFont="1" applyBorder="1" applyAlignment="1">
      <alignment vertical="center"/>
    </xf>
    <xf numFmtId="180" fontId="17" fillId="0" borderId="105" xfId="17" applyNumberFormat="1" applyFont="1" applyBorder="1" applyAlignment="1">
      <alignment vertical="center"/>
    </xf>
    <xf numFmtId="180" fontId="17" fillId="0" borderId="0" xfId="17" applyNumberFormat="1" applyFont="1" applyAlignment="1">
      <alignment horizontal="right" vertical="center"/>
    </xf>
    <xf numFmtId="180" fontId="18" fillId="0" borderId="105" xfId="17" applyNumberFormat="1" applyFont="1" applyBorder="1" applyAlignment="1">
      <alignment vertical="center"/>
    </xf>
    <xf numFmtId="180" fontId="18" fillId="0" borderId="0" xfId="17" applyNumberFormat="1" applyFont="1" applyAlignment="1">
      <alignment vertical="center"/>
    </xf>
    <xf numFmtId="180" fontId="16" fillId="0" borderId="0" xfId="17" applyNumberFormat="1" applyFont="1" applyAlignment="1">
      <alignment horizontal="right" vertical="center"/>
    </xf>
    <xf numFmtId="0" fontId="16" fillId="0" borderId="25" xfId="17" applyFont="1" applyBorder="1" applyAlignment="1">
      <alignment horizontal="right"/>
    </xf>
    <xf numFmtId="37" fontId="17" fillId="0" borderId="0" xfId="17" applyNumberFormat="1" applyFont="1" applyAlignment="1">
      <alignment horizontal="right" vertical="center" shrinkToFit="1"/>
    </xf>
    <xf numFmtId="0" fontId="16" fillId="0" borderId="183" xfId="17" applyFont="1" applyBorder="1" applyAlignment="1">
      <alignment horizontal="left" vertical="center" indent="2"/>
    </xf>
    <xf numFmtId="41" fontId="16" fillId="0" borderId="0" xfId="17" applyNumberFormat="1" applyFont="1" applyAlignment="1" applyProtection="1">
      <alignment horizontal="left" vertical="center" indent="2"/>
      <protection locked="0"/>
    </xf>
    <xf numFmtId="0" fontId="16" fillId="0" borderId="59" xfId="17" applyFont="1" applyBorder="1" applyAlignment="1">
      <alignment horizontal="left" vertical="center" indent="2"/>
    </xf>
    <xf numFmtId="41" fontId="16" fillId="0" borderId="25" xfId="17" applyNumberFormat="1" applyFont="1" applyBorder="1" applyAlignment="1" applyProtection="1">
      <alignment horizontal="right" vertical="center"/>
      <protection locked="0"/>
    </xf>
    <xf numFmtId="0" fontId="17" fillId="0" borderId="0" xfId="20" applyNumberFormat="1" applyFont="1" applyFill="1" applyBorder="1" applyAlignment="1">
      <alignment horizontal="left" vertical="center"/>
    </xf>
    <xf numFmtId="0" fontId="16" fillId="0" borderId="0" xfId="20" applyNumberFormat="1" applyFont="1" applyFill="1" applyBorder="1" applyAlignment="1">
      <alignment horizontal="left" vertical="center"/>
    </xf>
    <xf numFmtId="0" fontId="17" fillId="0" borderId="0" xfId="17" applyFont="1" applyAlignment="1">
      <alignment horizontal="left" vertical="center" wrapText="1"/>
    </xf>
    <xf numFmtId="0" fontId="17" fillId="0" borderId="0" xfId="17" applyFont="1" applyAlignment="1">
      <alignment horizontal="left" vertical="center" shrinkToFit="1"/>
    </xf>
    <xf numFmtId="0" fontId="16" fillId="0" borderId="25" xfId="17" applyFont="1" applyBorder="1" applyAlignment="1">
      <alignment horizontal="left" vertical="center" shrinkToFit="1"/>
    </xf>
    <xf numFmtId="0" fontId="23" fillId="0" borderId="47" xfId="17" applyFont="1" applyBorder="1" applyAlignment="1">
      <alignment vertical="center" wrapText="1"/>
    </xf>
    <xf numFmtId="0" fontId="18" fillId="0" borderId="0" xfId="17" applyFont="1" applyAlignment="1">
      <alignment horizontal="center" vertical="center" shrinkToFit="1"/>
    </xf>
    <xf numFmtId="183" fontId="17" fillId="0" borderId="0" xfId="17" applyNumberFormat="1" applyFont="1" applyAlignment="1">
      <alignment horizontal="left" vertical="center" indent="8"/>
    </xf>
    <xf numFmtId="0" fontId="17" fillId="0" borderId="0" xfId="17" applyFont="1" applyAlignment="1">
      <alignment horizontal="left" vertical="center" indent="8" shrinkToFit="1"/>
    </xf>
    <xf numFmtId="183" fontId="17" fillId="0" borderId="61" xfId="17" applyNumberFormat="1" applyFont="1" applyBorder="1" applyAlignment="1">
      <alignment horizontal="left" vertical="center" indent="8"/>
    </xf>
    <xf numFmtId="183" fontId="17" fillId="0" borderId="25" xfId="17" applyNumberFormat="1" applyFont="1" applyBorder="1" applyAlignment="1">
      <alignment horizontal="left" vertical="center" indent="8"/>
    </xf>
    <xf numFmtId="0" fontId="16" fillId="0" borderId="25" xfId="17" applyFont="1" applyBorder="1" applyAlignment="1">
      <alignment horizontal="center" vertical="center" shrinkToFit="1"/>
    </xf>
    <xf numFmtId="0" fontId="17" fillId="0" borderId="25" xfId="17" applyFont="1" applyBorder="1" applyAlignment="1">
      <alignment horizontal="left" vertical="center" indent="8" shrinkToFit="1"/>
    </xf>
    <xf numFmtId="0" fontId="16" fillId="0" borderId="53" xfId="17" applyFont="1" applyBorder="1" applyAlignment="1">
      <alignment horizontal="center" vertical="center" wrapText="1"/>
    </xf>
    <xf numFmtId="182" fontId="17" fillId="0" borderId="0" xfId="20" applyNumberFormat="1" applyFont="1" applyFill="1" applyBorder="1" applyAlignment="1">
      <alignment vertical="center" shrinkToFit="1"/>
    </xf>
    <xf numFmtId="49" fontId="18" fillId="0" borderId="25" xfId="17" applyNumberFormat="1" applyFont="1" applyBorder="1" applyAlignment="1">
      <alignment horizontal="distributed" vertical="center"/>
    </xf>
    <xf numFmtId="41" fontId="18" fillId="0" borderId="25" xfId="20" applyNumberFormat="1" applyFont="1" applyFill="1" applyBorder="1" applyAlignment="1">
      <alignment vertical="center" shrinkToFit="1"/>
    </xf>
    <xf numFmtId="182" fontId="18" fillId="0" borderId="25" xfId="20" applyNumberFormat="1" applyFont="1" applyFill="1" applyBorder="1" applyAlignment="1">
      <alignment vertical="center" shrinkToFit="1"/>
    </xf>
    <xf numFmtId="0" fontId="18" fillId="0" borderId="58" xfId="17" applyFont="1" applyBorder="1" applyAlignment="1">
      <alignment horizontal="center" vertical="center"/>
    </xf>
    <xf numFmtId="41" fontId="17" fillId="0" borderId="104" xfId="17" applyNumberFormat="1" applyFont="1" applyBorder="1" applyAlignment="1">
      <alignment horizontal="right" vertical="center" shrinkToFit="1"/>
    </xf>
    <xf numFmtId="42" fontId="17" fillId="0" borderId="104" xfId="17" applyNumberFormat="1" applyFont="1" applyBorder="1" applyAlignment="1">
      <alignment horizontal="right" vertical="center" shrinkToFit="1"/>
    </xf>
    <xf numFmtId="42" fontId="18" fillId="0" borderId="104" xfId="17" applyNumberFormat="1" applyFont="1" applyBorder="1" applyAlignment="1">
      <alignment horizontal="right" vertical="center" shrinkToFit="1"/>
    </xf>
    <xf numFmtId="41" fontId="19" fillId="0" borderId="25" xfId="20" applyNumberFormat="1" applyFont="1" applyFill="1" applyBorder="1" applyAlignment="1">
      <alignment vertical="center" shrinkToFit="1"/>
    </xf>
    <xf numFmtId="226" fontId="17" fillId="0" borderId="71" xfId="20" applyNumberFormat="1" applyFont="1" applyFill="1" applyBorder="1" applyAlignment="1">
      <alignment vertical="center"/>
    </xf>
    <xf numFmtId="0" fontId="17" fillId="0" borderId="183" xfId="17" quotePrefix="1" applyFont="1" applyBorder="1" applyAlignment="1">
      <alignment horizontal="center" vertical="center"/>
    </xf>
    <xf numFmtId="226" fontId="17" fillId="0" borderId="41" xfId="20" applyNumberFormat="1" applyFont="1" applyFill="1" applyBorder="1" applyAlignment="1">
      <alignment vertical="center"/>
    </xf>
    <xf numFmtId="226" fontId="19" fillId="0" borderId="41" xfId="20" applyNumberFormat="1" applyFont="1" applyFill="1" applyBorder="1" applyAlignment="1">
      <alignment vertical="center"/>
    </xf>
    <xf numFmtId="226" fontId="16" fillId="0" borderId="41" xfId="20" applyNumberFormat="1" applyFont="1" applyFill="1" applyBorder="1" applyAlignment="1">
      <alignment vertical="center"/>
    </xf>
    <xf numFmtId="226" fontId="16" fillId="0" borderId="61" xfId="20" applyNumberFormat="1" applyFont="1" applyFill="1" applyBorder="1" applyAlignment="1">
      <alignment vertical="center"/>
    </xf>
    <xf numFmtId="0" fontId="17" fillId="0" borderId="115" xfId="17" applyFont="1" applyBorder="1" applyAlignment="1">
      <alignment horizontal="left" vertical="center"/>
    </xf>
    <xf numFmtId="0" fontId="17" fillId="0" borderId="90" xfId="17" applyFont="1" applyBorder="1" applyAlignment="1">
      <alignment horizontal="right" vertical="center"/>
    </xf>
    <xf numFmtId="0" fontId="17" fillId="0" borderId="92" xfId="17" applyFont="1" applyBorder="1" applyAlignment="1">
      <alignment vertical="center"/>
    </xf>
    <xf numFmtId="0" fontId="17" fillId="0" borderId="165" xfId="17" applyFont="1" applyBorder="1" applyAlignment="1">
      <alignment horizontal="center" vertical="center"/>
    </xf>
    <xf numFmtId="41" fontId="17" fillId="0" borderId="73" xfId="17" applyNumberFormat="1" applyFont="1" applyBorder="1" applyAlignment="1">
      <alignment vertical="center"/>
    </xf>
    <xf numFmtId="41" fontId="17" fillId="0" borderId="151" xfId="17" applyNumberFormat="1" applyFont="1" applyBorder="1" applyAlignment="1">
      <alignment vertical="center"/>
    </xf>
    <xf numFmtId="41" fontId="19" fillId="0" borderId="151" xfId="17" applyNumberFormat="1" applyFont="1" applyBorder="1" applyAlignment="1">
      <alignment vertical="center"/>
    </xf>
    <xf numFmtId="0" fontId="16" fillId="0" borderId="10" xfId="17" applyFont="1" applyBorder="1" applyAlignment="1">
      <alignment horizontal="center" vertical="center"/>
    </xf>
    <xf numFmtId="0" fontId="16" fillId="0" borderId="107" xfId="17" applyFont="1" applyBorder="1" applyAlignment="1">
      <alignment horizontal="center" vertical="center"/>
    </xf>
    <xf numFmtId="41" fontId="19" fillId="0" borderId="25" xfId="17" applyNumberFormat="1" applyFont="1" applyBorder="1" applyAlignment="1">
      <alignment vertical="center" shrinkToFit="1"/>
    </xf>
    <xf numFmtId="41" fontId="17" fillId="0" borderId="47" xfId="17" applyNumberFormat="1" applyFont="1" applyBorder="1" applyAlignment="1">
      <alignment vertical="center"/>
    </xf>
    <xf numFmtId="0" fontId="17" fillId="0" borderId="113" xfId="17" applyFont="1" applyBorder="1" applyAlignment="1">
      <alignment horizontal="left" vertical="center" shrinkToFit="1"/>
    </xf>
    <xf numFmtId="180" fontId="19" fillId="0" borderId="0" xfId="17" applyNumberFormat="1" applyFont="1" applyAlignment="1">
      <alignment horizontal="left" vertical="center" shrinkToFit="1"/>
    </xf>
    <xf numFmtId="180" fontId="18" fillId="0" borderId="151" xfId="17" applyNumberFormat="1" applyFont="1" applyBorder="1" applyAlignment="1" applyProtection="1">
      <alignment vertical="center"/>
      <protection locked="0"/>
    </xf>
    <xf numFmtId="0" fontId="16" fillId="0" borderId="183" xfId="17" applyFont="1" applyBorder="1" applyAlignment="1">
      <alignment horizontal="left" vertical="center" shrinkToFit="1"/>
    </xf>
    <xf numFmtId="180" fontId="19" fillId="0" borderId="0" xfId="17" applyNumberFormat="1" applyFont="1" applyAlignment="1">
      <alignment vertical="center" shrinkToFit="1"/>
    </xf>
    <xf numFmtId="180" fontId="17" fillId="0" borderId="0" xfId="17" applyNumberFormat="1" applyFont="1" applyAlignment="1" applyProtection="1">
      <alignment vertical="center"/>
      <protection locked="0"/>
    </xf>
    <xf numFmtId="0" fontId="16" fillId="0" borderId="59" xfId="17" applyFont="1" applyBorder="1" applyAlignment="1">
      <alignment horizontal="left" vertical="center" shrinkToFit="1"/>
    </xf>
    <xf numFmtId="180" fontId="19" fillId="0" borderId="25" xfId="17" applyNumberFormat="1" applyFont="1" applyBorder="1" applyAlignment="1">
      <alignment vertical="center" shrinkToFit="1"/>
    </xf>
    <xf numFmtId="180" fontId="17" fillId="0" borderId="25" xfId="17" applyNumberFormat="1" applyFont="1" applyBorder="1" applyAlignment="1" applyProtection="1">
      <alignment vertical="center"/>
      <protection locked="0"/>
    </xf>
    <xf numFmtId="0" fontId="16" fillId="0" borderId="51" xfId="17" applyFont="1" applyBorder="1" applyAlignment="1">
      <alignment vertical="center"/>
    </xf>
    <xf numFmtId="49" fontId="16" fillId="0" borderId="183" xfId="17" applyNumberFormat="1" applyFont="1" applyBorder="1" applyAlignment="1">
      <alignment horizontal="distributed" vertical="center"/>
    </xf>
    <xf numFmtId="49" fontId="16" fillId="0" borderId="59" xfId="17" applyNumberFormat="1" applyFont="1" applyBorder="1" applyAlignment="1">
      <alignment horizontal="distributed" vertical="center"/>
    </xf>
    <xf numFmtId="0" fontId="17" fillId="0" borderId="50" xfId="17" applyFont="1" applyBorder="1" applyAlignment="1">
      <alignment horizontal="left" vertical="center"/>
    </xf>
    <xf numFmtId="207" fontId="19" fillId="0" borderId="25" xfId="17" applyNumberFormat="1" applyFont="1" applyBorder="1" applyAlignment="1">
      <alignment vertical="center"/>
    </xf>
    <xf numFmtId="227" fontId="17" fillId="0" borderId="41" xfId="17" applyNumberFormat="1" applyFont="1" applyBorder="1" applyAlignment="1">
      <alignment horizontal="right" vertical="center" shrinkToFit="1"/>
    </xf>
    <xf numFmtId="227" fontId="17" fillId="0" borderId="0" xfId="17" applyNumberFormat="1" applyFont="1" applyAlignment="1">
      <alignment horizontal="right" vertical="center" shrinkToFit="1"/>
    </xf>
    <xf numFmtId="212" fontId="17" fillId="0" borderId="0" xfId="17" applyNumberFormat="1" applyFont="1" applyAlignment="1">
      <alignment horizontal="right" vertical="center" shrinkToFit="1"/>
    </xf>
    <xf numFmtId="3" fontId="17" fillId="0" borderId="41" xfId="17" applyNumberFormat="1" applyFont="1" applyBorder="1" applyAlignment="1">
      <alignment horizontal="right" vertical="center"/>
    </xf>
    <xf numFmtId="49" fontId="19" fillId="0" borderId="183" xfId="17" applyNumberFormat="1" applyFont="1" applyBorder="1" applyAlignment="1">
      <alignment horizontal="distributed" vertical="center"/>
    </xf>
    <xf numFmtId="227" fontId="19" fillId="0" borderId="41" xfId="17" applyNumberFormat="1" applyFont="1" applyBorder="1" applyAlignment="1">
      <alignment horizontal="right" vertical="center" shrinkToFit="1"/>
    </xf>
    <xf numFmtId="227" fontId="19" fillId="0" borderId="0" xfId="17" applyNumberFormat="1" applyFont="1" applyAlignment="1">
      <alignment horizontal="right" vertical="center" shrinkToFit="1"/>
    </xf>
    <xf numFmtId="227" fontId="19" fillId="0" borderId="0" xfId="20" applyNumberFormat="1" applyFont="1" applyFill="1" applyBorder="1" applyAlignment="1">
      <alignment horizontal="right" vertical="center" shrinkToFit="1"/>
    </xf>
    <xf numFmtId="212" fontId="19" fillId="0" borderId="0" xfId="17" applyNumberFormat="1" applyFont="1" applyAlignment="1">
      <alignment horizontal="right" vertical="center" shrinkToFit="1"/>
    </xf>
    <xf numFmtId="227" fontId="17" fillId="0" borderId="0" xfId="20" applyNumberFormat="1" applyFont="1" applyFill="1" applyBorder="1" applyAlignment="1">
      <alignment horizontal="right" vertical="center" shrinkToFit="1"/>
    </xf>
    <xf numFmtId="227" fontId="17" fillId="0" borderId="61" xfId="17" applyNumberFormat="1" applyFont="1" applyBorder="1" applyAlignment="1">
      <alignment horizontal="right" vertical="center" shrinkToFit="1"/>
    </xf>
    <xf numFmtId="227" fontId="17" fillId="0" borderId="25" xfId="17" applyNumberFormat="1" applyFont="1" applyBorder="1" applyAlignment="1">
      <alignment horizontal="right" vertical="center" shrinkToFit="1"/>
    </xf>
    <xf numFmtId="227" fontId="17" fillId="0" borderId="25" xfId="20" applyNumberFormat="1" applyFont="1" applyFill="1" applyBorder="1" applyAlignment="1">
      <alignment horizontal="right" vertical="center" shrinkToFit="1"/>
    </xf>
    <xf numFmtId="0" fontId="79" fillId="0" borderId="47" xfId="17" applyFont="1" applyBorder="1" applyAlignment="1">
      <alignment vertical="center"/>
    </xf>
    <xf numFmtId="207" fontId="17" fillId="0" borderId="0" xfId="17" applyNumberFormat="1" applyFont="1" applyAlignment="1">
      <alignment horizontal="right" vertical="center" shrinkToFit="1"/>
    </xf>
    <xf numFmtId="207" fontId="19" fillId="0" borderId="0" xfId="17" applyNumberFormat="1" applyFont="1" applyAlignment="1">
      <alignment horizontal="right" vertical="center" shrinkToFit="1"/>
    </xf>
    <xf numFmtId="227" fontId="17" fillId="0" borderId="0" xfId="20" applyNumberFormat="1" applyFont="1" applyFill="1" applyAlignment="1">
      <alignment horizontal="right" vertical="center" shrinkToFit="1"/>
    </xf>
    <xf numFmtId="227" fontId="19" fillId="0" borderId="25" xfId="17" applyNumberFormat="1" applyFont="1" applyBorder="1" applyAlignment="1">
      <alignment horizontal="right" vertical="center" shrinkToFit="1"/>
    </xf>
    <xf numFmtId="0" fontId="17" fillId="0" borderId="47" xfId="17" applyFont="1" applyBorder="1" applyAlignment="1">
      <alignment horizontal="distributed" vertical="center"/>
    </xf>
    <xf numFmtId="38" fontId="16" fillId="0" borderId="47" xfId="20" applyFont="1" applyBorder="1" applyAlignment="1">
      <alignment horizontal="right" vertical="center"/>
    </xf>
    <xf numFmtId="0" fontId="16" fillId="0" borderId="25" xfId="17" applyFont="1" applyBorder="1" applyAlignment="1">
      <alignment horizontal="distributed" vertical="center"/>
    </xf>
    <xf numFmtId="0" fontId="17" fillId="0" borderId="131" xfId="17" applyFont="1" applyBorder="1" applyAlignment="1">
      <alignment horizontal="right" vertical="center"/>
    </xf>
    <xf numFmtId="3" fontId="17" fillId="0" borderId="183" xfId="17" applyNumberFormat="1" applyFont="1" applyBorder="1" applyAlignment="1">
      <alignment horizontal="distributed" vertical="center"/>
    </xf>
    <xf numFmtId="3" fontId="17" fillId="0" borderId="47" xfId="17" applyNumberFormat="1" applyFont="1" applyBorder="1" applyAlignment="1">
      <alignment vertical="center"/>
    </xf>
    <xf numFmtId="214" fontId="19" fillId="0" borderId="41" xfId="17" applyNumberFormat="1" applyFont="1" applyBorder="1" applyAlignment="1">
      <alignment vertical="center"/>
    </xf>
    <xf numFmtId="0" fontId="16" fillId="0" borderId="55" xfId="17" applyFont="1" applyBorder="1" applyAlignment="1">
      <alignment horizontal="center" vertical="center" wrapText="1"/>
    </xf>
    <xf numFmtId="0" fontId="17" fillId="0" borderId="44" xfId="17" applyFont="1" applyBorder="1" applyAlignment="1">
      <alignment horizontal="center" vertical="center" shrinkToFit="1"/>
    </xf>
    <xf numFmtId="0" fontId="16" fillId="0" borderId="44" xfId="17" applyFont="1" applyBorder="1" applyAlignment="1">
      <alignment horizontal="center" vertical="center"/>
    </xf>
    <xf numFmtId="0" fontId="17" fillId="0" borderId="0" xfId="17" applyFont="1" applyAlignment="1">
      <alignment vertical="center" textRotation="255" shrinkToFit="1"/>
    </xf>
    <xf numFmtId="180" fontId="16" fillId="0" borderId="71" xfId="17" applyNumberFormat="1" applyFont="1" applyBorder="1" applyAlignment="1">
      <alignment horizontal="center" vertical="center"/>
    </xf>
    <xf numFmtId="180" fontId="16" fillId="0" borderId="75" xfId="17" applyNumberFormat="1" applyFont="1" applyBorder="1" applyAlignment="1">
      <alignment horizontal="center" vertical="center"/>
    </xf>
    <xf numFmtId="0" fontId="16" fillId="0" borderId="52" xfId="17" applyFont="1" applyBorder="1" applyAlignment="1">
      <alignment horizontal="center" vertical="center" wrapText="1" shrinkToFit="1"/>
    </xf>
    <xf numFmtId="41" fontId="16" fillId="0" borderId="54" xfId="17" applyNumberFormat="1" applyFont="1" applyBorder="1" applyAlignment="1">
      <alignment horizontal="center" vertical="center"/>
    </xf>
    <xf numFmtId="0" fontId="16" fillId="0" borderId="55" xfId="17" applyFont="1" applyBorder="1" applyAlignment="1">
      <alignment horizontal="center" vertical="center" shrinkToFit="1"/>
    </xf>
    <xf numFmtId="0" fontId="16" fillId="0" borderId="47" xfId="17" applyFont="1" applyBorder="1" applyAlignment="1">
      <alignment horizontal="center" vertical="center" shrinkToFit="1"/>
    </xf>
    <xf numFmtId="180" fontId="17" fillId="0" borderId="47" xfId="17" applyNumberFormat="1" applyFont="1" applyBorder="1" applyAlignment="1" applyProtection="1">
      <alignment vertical="center"/>
      <protection locked="0"/>
    </xf>
    <xf numFmtId="180" fontId="16" fillId="0" borderId="47" xfId="17" applyNumberFormat="1" applyFont="1" applyBorder="1" applyAlignment="1" applyProtection="1">
      <alignment horizontal="right" vertical="center"/>
      <protection locked="0"/>
    </xf>
    <xf numFmtId="38" fontId="19" fillId="0" borderId="25" xfId="20" applyFont="1" applyFill="1" applyBorder="1" applyAlignment="1">
      <alignment vertical="center" shrinkToFit="1"/>
    </xf>
    <xf numFmtId="182" fontId="16" fillId="0" borderId="41" xfId="17" applyNumberFormat="1" applyFont="1" applyBorder="1" applyAlignment="1" applyProtection="1">
      <alignment vertical="center" shrinkToFit="1"/>
      <protection locked="0"/>
    </xf>
    <xf numFmtId="182" fontId="16" fillId="0" borderId="0" xfId="17" applyNumberFormat="1" applyFont="1" applyAlignment="1" applyProtection="1">
      <alignment vertical="center" shrinkToFit="1"/>
      <protection locked="0"/>
    </xf>
    <xf numFmtId="179" fontId="16" fillId="0" borderId="0" xfId="17" applyNumberFormat="1" applyFont="1" applyAlignment="1" applyProtection="1">
      <alignment vertical="center" shrinkToFit="1"/>
      <protection locked="0"/>
    </xf>
    <xf numFmtId="198" fontId="16" fillId="0" borderId="0" xfId="17" applyNumberFormat="1" applyFont="1" applyAlignment="1" applyProtection="1">
      <alignment vertical="center" shrinkToFit="1"/>
      <protection locked="0"/>
    </xf>
    <xf numFmtId="212" fontId="16" fillId="0" borderId="0" xfId="17" applyNumberFormat="1" applyFont="1" applyAlignment="1">
      <alignment vertical="center"/>
    </xf>
    <xf numFmtId="182" fontId="19" fillId="0" borderId="61" xfId="17" applyNumberFormat="1" applyFont="1" applyBorder="1" applyAlignment="1" applyProtection="1">
      <alignment vertical="center" shrinkToFit="1"/>
      <protection locked="0"/>
    </xf>
    <xf numFmtId="3" fontId="19" fillId="0" borderId="0" xfId="20" applyNumberFormat="1" applyFont="1" applyFill="1" applyAlignment="1">
      <alignment vertical="center" shrinkToFit="1"/>
    </xf>
    <xf numFmtId="3" fontId="19" fillId="0" borderId="104" xfId="17" applyNumberFormat="1" applyFont="1" applyBorder="1" applyAlignment="1">
      <alignment vertical="center" shrinkToFit="1"/>
    </xf>
    <xf numFmtId="3" fontId="17" fillId="0" borderId="61" xfId="17" applyNumberFormat="1" applyFont="1" applyBorder="1" applyAlignment="1">
      <alignment vertical="center" shrinkToFit="1"/>
    </xf>
    <xf numFmtId="0" fontId="17" fillId="0" borderId="58" xfId="17" applyFont="1" applyBorder="1" applyAlignment="1">
      <alignment horizontal="center" vertical="center" shrinkToFit="1"/>
    </xf>
    <xf numFmtId="0" fontId="19" fillId="0" borderId="25" xfId="17" applyFont="1" applyBorder="1" applyAlignment="1">
      <alignment horizontal="center" vertical="center" shrinkToFit="1"/>
    </xf>
    <xf numFmtId="3" fontId="19" fillId="0" borderId="41" xfId="17" applyNumberFormat="1" applyFont="1" applyBorder="1" applyAlignment="1">
      <alignment horizontal="right" vertical="center" shrinkToFit="1"/>
    </xf>
    <xf numFmtId="3" fontId="17" fillId="0" borderId="41" xfId="17" applyNumberFormat="1" applyFont="1" applyBorder="1" applyAlignment="1">
      <alignment horizontal="right" vertical="center" shrinkToFit="1"/>
    </xf>
    <xf numFmtId="3" fontId="17" fillId="0" borderId="61" xfId="17" applyNumberFormat="1" applyFont="1" applyBorder="1" applyAlignment="1">
      <alignment horizontal="right" vertical="center" shrinkToFit="1"/>
    </xf>
    <xf numFmtId="41" fontId="17" fillId="0" borderId="25" xfId="20" applyNumberFormat="1" applyFont="1" applyFill="1" applyBorder="1" applyAlignment="1">
      <alignment horizontal="right" vertical="center" wrapText="1" shrinkToFit="1"/>
    </xf>
    <xf numFmtId="41" fontId="17" fillId="0" borderId="25" xfId="20" applyNumberFormat="1" applyFont="1" applyFill="1" applyBorder="1" applyAlignment="1">
      <alignment horizontal="right" vertical="center" shrinkToFit="1"/>
    </xf>
    <xf numFmtId="3" fontId="17" fillId="0" borderId="25" xfId="20" applyNumberFormat="1" applyFont="1" applyFill="1" applyBorder="1" applyAlignment="1">
      <alignment horizontal="right" vertical="center" shrinkToFit="1"/>
    </xf>
    <xf numFmtId="3" fontId="19" fillId="0" borderId="61" xfId="17" applyNumberFormat="1" applyFont="1" applyBorder="1" applyAlignment="1" applyProtection="1">
      <alignment horizontal="right" vertical="center" wrapText="1"/>
      <protection locked="0"/>
    </xf>
    <xf numFmtId="0" fontId="19" fillId="0" borderId="25" xfId="17" applyFont="1" applyBorder="1" applyAlignment="1">
      <alignment vertical="center"/>
    </xf>
    <xf numFmtId="3" fontId="16" fillId="0" borderId="41" xfId="20" applyNumberFormat="1" applyFont="1" applyFill="1" applyBorder="1" applyAlignment="1" applyProtection="1">
      <alignment vertical="center" shrinkToFit="1"/>
      <protection locked="0"/>
    </xf>
    <xf numFmtId="3" fontId="17" fillId="0" borderId="0" xfId="20" applyNumberFormat="1" applyFont="1" applyFill="1" applyBorder="1" applyAlignment="1" applyProtection="1">
      <alignment vertical="center" shrinkToFit="1"/>
      <protection locked="0"/>
    </xf>
    <xf numFmtId="38" fontId="19" fillId="0" borderId="61" xfId="20" applyFont="1" applyFill="1" applyBorder="1" applyAlignment="1" applyProtection="1">
      <alignment vertical="center" shrinkToFit="1"/>
      <protection locked="0"/>
    </xf>
    <xf numFmtId="38" fontId="19" fillId="0" borderId="25" xfId="20" applyFont="1" applyBorder="1" applyAlignment="1">
      <alignment vertical="center"/>
    </xf>
    <xf numFmtId="0" fontId="16" fillId="0" borderId="25" xfId="17" applyFont="1" applyBorder="1"/>
    <xf numFmtId="3" fontId="19" fillId="0" borderId="25" xfId="17" applyNumberFormat="1" applyFont="1" applyBorder="1" applyAlignment="1">
      <alignment vertical="center"/>
    </xf>
    <xf numFmtId="37" fontId="17" fillId="0" borderId="41" xfId="20" applyNumberFormat="1" applyFont="1" applyFill="1" applyBorder="1" applyAlignment="1">
      <alignment vertical="center" shrinkToFit="1"/>
    </xf>
    <xf numFmtId="37" fontId="16" fillId="0" borderId="0" xfId="17" applyNumberFormat="1" applyFont="1" applyAlignment="1">
      <alignment vertical="center" shrinkToFit="1"/>
    </xf>
    <xf numFmtId="37" fontId="17" fillId="0" borderId="0" xfId="20" applyNumberFormat="1" applyFont="1" applyFill="1" applyBorder="1" applyAlignment="1">
      <alignment vertical="center" shrinkToFit="1"/>
    </xf>
    <xf numFmtId="37" fontId="17" fillId="0" borderId="0" xfId="17" applyNumberFormat="1" applyFont="1" applyAlignment="1">
      <alignment vertical="center" shrinkToFit="1"/>
    </xf>
    <xf numFmtId="41" fontId="18" fillId="0" borderId="104" xfId="17" applyNumberFormat="1" applyFont="1" applyBorder="1" applyAlignment="1" applyProtection="1">
      <alignment vertical="center" shrinkToFit="1"/>
      <protection locked="0"/>
    </xf>
    <xf numFmtId="41" fontId="18" fillId="0" borderId="113" xfId="17" applyNumberFormat="1" applyFont="1" applyBorder="1" applyAlignment="1" applyProtection="1">
      <alignment vertical="center" shrinkToFit="1"/>
      <protection locked="0"/>
    </xf>
    <xf numFmtId="41" fontId="18" fillId="0" borderId="0" xfId="17" applyNumberFormat="1" applyFont="1" applyAlignment="1" applyProtection="1">
      <alignment vertical="center" shrinkToFit="1"/>
      <protection locked="0"/>
    </xf>
    <xf numFmtId="41" fontId="18" fillId="0" borderId="183" xfId="17" applyNumberFormat="1" applyFont="1" applyBorder="1" applyAlignment="1" applyProtection="1">
      <alignment vertical="center" shrinkToFit="1"/>
      <protection locked="0"/>
    </xf>
    <xf numFmtId="41" fontId="17" fillId="0" borderId="41" xfId="17" applyNumberFormat="1" applyFont="1" applyBorder="1" applyAlignment="1" applyProtection="1">
      <alignment vertical="center" shrinkToFit="1"/>
      <protection locked="0"/>
    </xf>
    <xf numFmtId="40" fontId="19" fillId="0" borderId="0" xfId="20" applyNumberFormat="1" applyFont="1" applyFill="1" applyAlignment="1">
      <alignment vertical="center" shrinkToFit="1"/>
    </xf>
    <xf numFmtId="38" fontId="19" fillId="0" borderId="0" xfId="20" applyFont="1" applyFill="1" applyBorder="1" applyAlignment="1">
      <alignment vertical="center" shrinkToFit="1"/>
    </xf>
    <xf numFmtId="38" fontId="16" fillId="0" borderId="0" xfId="20" applyFont="1" applyFill="1" applyAlignment="1" applyProtection="1">
      <alignment vertical="center" shrinkToFit="1"/>
      <protection locked="0"/>
    </xf>
    <xf numFmtId="3" fontId="16" fillId="0" borderId="0" xfId="20" applyNumberFormat="1" applyFont="1" applyFill="1" applyAlignment="1" applyProtection="1">
      <alignment vertical="center" shrinkToFit="1"/>
      <protection locked="0"/>
    </xf>
    <xf numFmtId="3" fontId="17" fillId="0" borderId="0" xfId="20" applyNumberFormat="1" applyFont="1" applyFill="1" applyAlignment="1" applyProtection="1">
      <alignment vertical="center" shrinkToFit="1"/>
      <protection locked="0"/>
    </xf>
    <xf numFmtId="40" fontId="16" fillId="0" borderId="25" xfId="20" applyNumberFormat="1" applyFont="1" applyFill="1" applyBorder="1" applyAlignment="1">
      <alignment vertical="center" shrinkToFit="1"/>
    </xf>
    <xf numFmtId="38" fontId="16" fillId="0" borderId="25" xfId="20" applyFont="1" applyFill="1" applyBorder="1" applyAlignment="1" applyProtection="1">
      <alignment vertical="center" shrinkToFit="1"/>
      <protection locked="0"/>
    </xf>
    <xf numFmtId="3" fontId="16" fillId="0" borderId="25" xfId="20" applyNumberFormat="1" applyFont="1" applyFill="1" applyBorder="1" applyAlignment="1" applyProtection="1">
      <alignment vertical="center" shrinkToFit="1"/>
      <protection locked="0"/>
    </xf>
    <xf numFmtId="3" fontId="17" fillId="0" borderId="25" xfId="20" applyNumberFormat="1" applyFont="1" applyFill="1" applyBorder="1" applyAlignment="1" applyProtection="1">
      <alignment vertical="center" shrinkToFit="1"/>
      <protection locked="0"/>
    </xf>
    <xf numFmtId="0" fontId="19" fillId="0" borderId="121" xfId="17" applyFont="1" applyBorder="1" applyAlignment="1">
      <alignment horizontal="center" vertical="center"/>
    </xf>
    <xf numFmtId="49" fontId="17" fillId="0" borderId="121" xfId="17" applyNumberFormat="1" applyFont="1" applyBorder="1" applyAlignment="1">
      <alignment horizontal="center" vertical="center"/>
    </xf>
    <xf numFmtId="49" fontId="17" fillId="0" borderId="37" xfId="17" applyNumberFormat="1" applyFont="1" applyBorder="1" applyAlignment="1">
      <alignment horizontal="center" vertical="center"/>
    </xf>
    <xf numFmtId="41" fontId="17" fillId="0" borderId="0" xfId="20" applyNumberFormat="1" applyFont="1" applyFill="1" applyBorder="1" applyAlignment="1" applyProtection="1">
      <alignment vertical="center" shrinkToFit="1"/>
      <protection locked="0"/>
    </xf>
    <xf numFmtId="41" fontId="19" fillId="0" borderId="0" xfId="20" applyNumberFormat="1" applyFont="1" applyFill="1" applyBorder="1" applyAlignment="1" applyProtection="1">
      <alignment vertical="center" shrinkToFit="1"/>
      <protection locked="0"/>
    </xf>
    <xf numFmtId="41" fontId="17" fillId="0" borderId="104" xfId="20" applyNumberFormat="1" applyFont="1" applyFill="1" applyBorder="1" applyAlignment="1">
      <alignment vertical="center" shrinkToFit="1"/>
    </xf>
    <xf numFmtId="0" fontId="17" fillId="0" borderId="122" xfId="17" applyFont="1" applyBorder="1" applyAlignment="1">
      <alignment horizontal="distributed" vertical="center"/>
    </xf>
    <xf numFmtId="41" fontId="17" fillId="0" borderId="25" xfId="20" applyNumberFormat="1" applyFont="1" applyFill="1" applyBorder="1" applyAlignment="1" applyProtection="1">
      <alignment vertical="center" shrinkToFit="1"/>
      <protection locked="0"/>
    </xf>
    <xf numFmtId="41" fontId="16" fillId="0" borderId="25" xfId="20" applyNumberFormat="1" applyFont="1" applyFill="1" applyBorder="1" applyAlignment="1" applyProtection="1">
      <alignment vertical="center" shrinkToFit="1"/>
      <protection locked="0"/>
    </xf>
    <xf numFmtId="41" fontId="19" fillId="0" borderId="25" xfId="20" applyNumberFormat="1" applyFont="1" applyFill="1" applyBorder="1" applyAlignment="1" applyProtection="1">
      <alignment vertical="center" shrinkToFit="1"/>
      <protection locked="0"/>
    </xf>
    <xf numFmtId="0" fontId="19" fillId="0" borderId="71" xfId="17" applyFont="1" applyBorder="1" applyAlignment="1">
      <alignment horizontal="center" vertical="center"/>
    </xf>
    <xf numFmtId="3" fontId="16" fillId="0" borderId="104" xfId="17" applyNumberFormat="1" applyFont="1" applyBorder="1" applyAlignment="1">
      <alignment horizontal="right" vertical="center" shrinkToFit="1"/>
    </xf>
    <xf numFmtId="38" fontId="19" fillId="0" borderId="104" xfId="20" applyFont="1" applyFill="1" applyBorder="1" applyAlignment="1">
      <alignment horizontal="right" vertical="center" shrinkToFit="1"/>
    </xf>
    <xf numFmtId="38" fontId="19" fillId="0" borderId="0" xfId="20" applyFont="1" applyFill="1" applyAlignment="1">
      <alignment horizontal="right" vertical="center" shrinkToFit="1"/>
    </xf>
    <xf numFmtId="3" fontId="16" fillId="0" borderId="25" xfId="17" applyNumberFormat="1" applyFont="1" applyBorder="1" applyAlignment="1">
      <alignment horizontal="right" vertical="center" shrinkToFit="1"/>
    </xf>
    <xf numFmtId="38" fontId="16" fillId="0" borderId="25" xfId="20" applyFont="1" applyFill="1" applyBorder="1" applyAlignment="1">
      <alignment horizontal="right" vertical="center" shrinkToFit="1"/>
    </xf>
    <xf numFmtId="38" fontId="19" fillId="0" borderId="25" xfId="20" applyFont="1" applyFill="1" applyBorder="1" applyAlignment="1">
      <alignment horizontal="right" vertical="center" shrinkToFit="1"/>
    </xf>
    <xf numFmtId="49" fontId="16" fillId="0" borderId="37" xfId="17" applyNumberFormat="1" applyFont="1" applyBorder="1" applyAlignment="1">
      <alignment horizontal="center" vertical="center"/>
    </xf>
    <xf numFmtId="182" fontId="16" fillId="0" borderId="104" xfId="20" applyNumberFormat="1" applyFont="1" applyFill="1" applyBorder="1" applyAlignment="1">
      <alignment vertical="center"/>
    </xf>
    <xf numFmtId="41" fontId="18" fillId="0" borderId="104" xfId="20" applyNumberFormat="1" applyFont="1" applyFill="1" applyBorder="1" applyAlignment="1">
      <alignment vertical="center"/>
    </xf>
    <xf numFmtId="182" fontId="16" fillId="0" borderId="0" xfId="20" applyNumberFormat="1" applyFont="1" applyFill="1" applyAlignment="1">
      <alignment vertical="center"/>
    </xf>
    <xf numFmtId="182" fontId="16" fillId="0" borderId="25" xfId="20" applyNumberFormat="1" applyFont="1" applyFill="1" applyBorder="1" applyAlignment="1">
      <alignment vertical="center"/>
    </xf>
    <xf numFmtId="41" fontId="16" fillId="0" borderId="25" xfId="17" applyNumberFormat="1" applyFont="1" applyBorder="1" applyAlignment="1" applyProtection="1">
      <alignment vertical="center" shrinkToFit="1"/>
      <protection locked="0"/>
    </xf>
    <xf numFmtId="41" fontId="16" fillId="0" borderId="47" xfId="17" applyNumberFormat="1" applyFont="1" applyBorder="1" applyAlignment="1" applyProtection="1">
      <alignment vertical="center" shrinkToFit="1"/>
      <protection locked="0"/>
    </xf>
    <xf numFmtId="182" fontId="16" fillId="0" borderId="47" xfId="20" applyNumberFormat="1" applyFont="1" applyFill="1" applyBorder="1" applyAlignment="1">
      <alignment vertical="center"/>
    </xf>
    <xf numFmtId="0" fontId="19" fillId="0" borderId="52" xfId="17" applyFont="1" applyBorder="1" applyAlignment="1">
      <alignment horizontal="center" vertical="center"/>
    </xf>
    <xf numFmtId="41" fontId="19" fillId="0" borderId="71" xfId="20" applyNumberFormat="1" applyFont="1" applyFill="1" applyBorder="1" applyAlignment="1">
      <alignment vertical="center"/>
    </xf>
    <xf numFmtId="41" fontId="19" fillId="0" borderId="104" xfId="20" applyNumberFormat="1" applyFont="1" applyFill="1" applyBorder="1" applyAlignment="1">
      <alignment vertical="center"/>
    </xf>
    <xf numFmtId="0" fontId="16" fillId="0" borderId="145" xfId="17" applyFont="1" applyBorder="1" applyAlignment="1">
      <alignment horizontal="center" vertical="center"/>
    </xf>
    <xf numFmtId="0" fontId="17" fillId="0" borderId="135" xfId="17" applyFont="1" applyBorder="1" applyAlignment="1">
      <alignment vertical="center"/>
    </xf>
    <xf numFmtId="41" fontId="16" fillId="0" borderId="47" xfId="20" applyNumberFormat="1" applyFont="1" applyFill="1" applyBorder="1" applyAlignment="1">
      <alignment vertical="center"/>
    </xf>
    <xf numFmtId="41" fontId="16" fillId="0" borderId="47" xfId="20" applyNumberFormat="1" applyFont="1" applyFill="1" applyBorder="1" applyAlignment="1">
      <alignment horizontal="right" vertical="center"/>
    </xf>
    <xf numFmtId="0" fontId="16" fillId="0" borderId="50" xfId="17" applyFont="1" applyBorder="1" applyAlignment="1">
      <alignment vertical="center"/>
    </xf>
    <xf numFmtId="0" fontId="16" fillId="0" borderId="104" xfId="17" applyFont="1" applyBorder="1" applyAlignment="1">
      <alignment horizontal="center" vertical="center"/>
    </xf>
    <xf numFmtId="49" fontId="16" fillId="0" borderId="0" xfId="17" applyNumberFormat="1" applyFont="1" applyAlignment="1">
      <alignment horizontal="center" vertical="center"/>
    </xf>
    <xf numFmtId="41" fontId="19" fillId="0" borderId="25" xfId="20" applyNumberFormat="1" applyFont="1" applyFill="1" applyBorder="1" applyAlignment="1">
      <alignment vertical="center"/>
    </xf>
    <xf numFmtId="183" fontId="16" fillId="0" borderId="71" xfId="17" applyNumberFormat="1" applyFont="1" applyBorder="1" applyAlignment="1">
      <alignment vertical="center"/>
    </xf>
    <xf numFmtId="183" fontId="16" fillId="0" borderId="104" xfId="17" applyNumberFormat="1" applyFont="1" applyBorder="1" applyAlignment="1">
      <alignment vertical="center"/>
    </xf>
    <xf numFmtId="183" fontId="16" fillId="0" borderId="0" xfId="20" applyNumberFormat="1" applyFont="1" applyFill="1" applyBorder="1" applyAlignment="1">
      <alignment vertical="center" shrinkToFit="1"/>
    </xf>
    <xf numFmtId="183" fontId="16" fillId="0" borderId="41" xfId="20" applyNumberFormat="1" applyFont="1" applyFill="1" applyBorder="1" applyAlignment="1">
      <alignment vertical="center" shrinkToFit="1"/>
    </xf>
    <xf numFmtId="183" fontId="19" fillId="0" borderId="61" xfId="20" applyNumberFormat="1" applyFont="1" applyFill="1" applyBorder="1" applyAlignment="1">
      <alignment vertical="center" shrinkToFit="1"/>
    </xf>
    <xf numFmtId="183" fontId="19" fillId="0" borderId="25" xfId="20" applyNumberFormat="1" applyFont="1" applyFill="1" applyBorder="1" applyAlignment="1">
      <alignment vertical="center" shrinkToFit="1"/>
    </xf>
    <xf numFmtId="207" fontId="16" fillId="0" borderId="0" xfId="34" applyNumberFormat="1" applyFont="1" applyFill="1" applyBorder="1" applyAlignment="1">
      <alignment vertical="center"/>
    </xf>
    <xf numFmtId="207" fontId="19" fillId="0" borderId="25" xfId="34" applyNumberFormat="1" applyFont="1" applyFill="1" applyBorder="1" applyAlignment="1">
      <alignment vertical="center"/>
    </xf>
    <xf numFmtId="38" fontId="19" fillId="0" borderId="61" xfId="17" applyNumberFormat="1" applyFont="1" applyBorder="1" applyAlignment="1">
      <alignment vertical="center"/>
    </xf>
    <xf numFmtId="38" fontId="19" fillId="0" borderId="25" xfId="20" applyFont="1" applyFill="1" applyBorder="1" applyAlignment="1">
      <alignment vertical="center"/>
    </xf>
    <xf numFmtId="41" fontId="16" fillId="0" borderId="71" xfId="20" applyNumberFormat="1" applyFont="1" applyFill="1" applyBorder="1" applyAlignment="1">
      <alignment vertical="center"/>
    </xf>
    <xf numFmtId="41" fontId="16" fillId="0" borderId="55" xfId="20" applyNumberFormat="1" applyFont="1" applyFill="1" applyBorder="1" applyAlignment="1">
      <alignment vertical="center"/>
    </xf>
    <xf numFmtId="41" fontId="16" fillId="0" borderId="49" xfId="20" applyNumberFormat="1" applyFont="1" applyFill="1" applyBorder="1" applyAlignment="1">
      <alignment vertical="center"/>
    </xf>
    <xf numFmtId="41" fontId="19" fillId="0" borderId="122" xfId="20" applyNumberFormat="1" applyFont="1" applyFill="1" applyBorder="1" applyAlignment="1">
      <alignment vertical="center"/>
    </xf>
    <xf numFmtId="0" fontId="16" fillId="0" borderId="47" xfId="17" applyFont="1" applyBorder="1" applyAlignment="1" applyProtection="1">
      <alignment horizontal="left" vertical="center"/>
      <protection locked="0"/>
    </xf>
    <xf numFmtId="0" fontId="17" fillId="0" borderId="55" xfId="17" applyFont="1" applyBorder="1" applyAlignment="1">
      <alignment vertical="center" textRotation="255"/>
    </xf>
    <xf numFmtId="0" fontId="17" fillId="0" borderId="55" xfId="17" applyFont="1" applyBorder="1" applyAlignment="1" applyProtection="1">
      <alignment vertical="center" textRotation="255" wrapText="1"/>
      <protection locked="0"/>
    </xf>
    <xf numFmtId="0" fontId="17" fillId="0" borderId="55" xfId="17" applyFont="1" applyBorder="1" applyAlignment="1">
      <alignment vertical="center" textRotation="255" wrapText="1"/>
    </xf>
    <xf numFmtId="41" fontId="17" fillId="0" borderId="104" xfId="17" applyNumberFormat="1" applyFont="1" applyBorder="1" applyAlignment="1">
      <alignment horizontal="center" vertical="center" shrinkToFit="1"/>
    </xf>
    <xf numFmtId="0" fontId="19" fillId="0" borderId="183" xfId="17" quotePrefix="1" applyFont="1" applyBorder="1" applyAlignment="1">
      <alignment horizontal="center" vertical="center"/>
    </xf>
    <xf numFmtId="0" fontId="16" fillId="0" borderId="194" xfId="17" applyFont="1" applyBorder="1" applyAlignment="1">
      <alignment horizontal="center" vertical="center"/>
    </xf>
    <xf numFmtId="41" fontId="16" fillId="0" borderId="195" xfId="17" applyNumberFormat="1" applyFont="1" applyBorder="1" applyAlignment="1">
      <alignment vertical="center"/>
    </xf>
    <xf numFmtId="41" fontId="16" fillId="0" borderId="159" xfId="17" applyNumberFormat="1" applyFont="1" applyBorder="1" applyAlignment="1">
      <alignment vertical="center"/>
    </xf>
    <xf numFmtId="41" fontId="17" fillId="0" borderId="159" xfId="17" applyNumberFormat="1" applyFont="1" applyBorder="1" applyAlignment="1">
      <alignment vertical="center"/>
    </xf>
    <xf numFmtId="0" fontId="23" fillId="0" borderId="121" xfId="17" applyFont="1" applyBorder="1" applyAlignment="1" applyProtection="1">
      <alignment vertical="center" textRotation="255"/>
      <protection locked="0"/>
    </xf>
    <xf numFmtId="0" fontId="23" fillId="0" borderId="40" xfId="17" applyFont="1" applyBorder="1" applyAlignment="1" applyProtection="1">
      <alignment vertical="center" textRotation="255" wrapText="1"/>
      <protection locked="0"/>
    </xf>
    <xf numFmtId="0" fontId="23" fillId="0" borderId="37" xfId="17" applyFont="1" applyBorder="1" applyAlignment="1" applyProtection="1">
      <alignment horizontal="center" vertical="center" textRotation="255" wrapText="1"/>
      <protection locked="0"/>
    </xf>
    <xf numFmtId="0" fontId="23" fillId="0" borderId="22" xfId="17" applyFont="1" applyBorder="1" applyAlignment="1" applyProtection="1">
      <alignment vertical="center" textRotation="255" wrapText="1"/>
      <protection locked="0"/>
    </xf>
    <xf numFmtId="0" fontId="17" fillId="0" borderId="61" xfId="17" applyFont="1" applyBorder="1" applyAlignment="1">
      <alignment vertical="center" wrapText="1"/>
    </xf>
    <xf numFmtId="0" fontId="17" fillId="0" borderId="34" xfId="17" applyFont="1" applyBorder="1" applyAlignment="1">
      <alignment vertical="center"/>
    </xf>
    <xf numFmtId="0" fontId="19" fillId="0" borderId="41" xfId="17" applyFont="1" applyBorder="1" applyAlignment="1">
      <alignment vertical="center" textRotation="255"/>
    </xf>
    <xf numFmtId="0" fontId="17" fillId="0" borderId="41" xfId="17" applyFont="1" applyBorder="1" applyAlignment="1">
      <alignment vertical="center" textRotation="255"/>
    </xf>
    <xf numFmtId="0" fontId="16" fillId="0" borderId="41" xfId="17" applyFont="1" applyBorder="1" applyAlignment="1">
      <alignment vertical="center" textRotation="255"/>
    </xf>
    <xf numFmtId="0" fontId="16" fillId="0" borderId="135" xfId="17" applyFont="1" applyBorder="1" applyAlignment="1">
      <alignment vertical="center" textRotation="255" shrinkToFit="1"/>
    </xf>
    <xf numFmtId="0" fontId="16" fillId="0" borderId="41" xfId="17" applyFont="1" applyBorder="1" applyAlignment="1">
      <alignment horizontal="center" vertical="center"/>
    </xf>
    <xf numFmtId="0" fontId="23" fillId="0" borderId="71" xfId="17" applyFont="1" applyBorder="1" applyAlignment="1">
      <alignment horizontal="center" vertical="center"/>
    </xf>
    <xf numFmtId="203" fontId="17" fillId="0" borderId="0" xfId="17" applyNumberFormat="1" applyFont="1" applyAlignment="1">
      <alignment vertical="center"/>
    </xf>
    <xf numFmtId="0" fontId="23" fillId="0" borderId="41" xfId="17" applyFont="1" applyBorder="1" applyAlignment="1">
      <alignment horizontal="center" vertical="center"/>
    </xf>
    <xf numFmtId="0" fontId="16" fillId="0" borderId="0" xfId="17" applyFont="1" applyAlignment="1">
      <alignment horizontal="left" vertical="center" indent="1"/>
    </xf>
    <xf numFmtId="0" fontId="16" fillId="0" borderId="25" xfId="17" applyFont="1" applyBorder="1" applyAlignment="1">
      <alignment horizontal="left" vertical="center" indent="1"/>
    </xf>
    <xf numFmtId="0" fontId="23" fillId="0" borderId="61" xfId="17" applyFont="1" applyBorder="1" applyAlignment="1">
      <alignment horizontal="center" vertical="center"/>
    </xf>
    <xf numFmtId="203" fontId="17" fillId="0" borderId="25" xfId="17" applyNumberFormat="1" applyFont="1" applyBorder="1" applyAlignment="1">
      <alignment vertical="center"/>
    </xf>
    <xf numFmtId="38" fontId="16" fillId="0" borderId="56" xfId="20" applyFont="1" applyFill="1" applyBorder="1" applyAlignment="1">
      <alignment horizontal="center" vertical="center" shrinkToFit="1"/>
    </xf>
    <xf numFmtId="220" fontId="16" fillId="0" borderId="104" xfId="20" applyNumberFormat="1" applyFont="1" applyFill="1" applyBorder="1" applyAlignment="1">
      <alignment horizontal="right" vertical="center" shrinkToFit="1"/>
    </xf>
    <xf numFmtId="220" fontId="16" fillId="0" borderId="0" xfId="20" applyNumberFormat="1" applyFont="1" applyFill="1" applyBorder="1" applyAlignment="1">
      <alignment horizontal="right" vertical="center" shrinkToFit="1"/>
    </xf>
    <xf numFmtId="220" fontId="16" fillId="0" borderId="25" xfId="20" applyNumberFormat="1" applyFont="1" applyFill="1" applyBorder="1" applyAlignment="1">
      <alignment horizontal="right" vertical="center" shrinkToFit="1"/>
    </xf>
    <xf numFmtId="3" fontId="19" fillId="0" borderId="0" xfId="20" applyNumberFormat="1" applyFont="1" applyFill="1" applyAlignment="1">
      <alignment horizontal="right" vertical="center" indent="1" shrinkToFit="1"/>
    </xf>
    <xf numFmtId="3" fontId="16" fillId="0" borderId="0" xfId="20" applyNumberFormat="1" applyFont="1" applyFill="1" applyAlignment="1">
      <alignment horizontal="right" vertical="center" indent="1" shrinkToFit="1"/>
    </xf>
    <xf numFmtId="3" fontId="16" fillId="0" borderId="0" xfId="20" applyNumberFormat="1" applyFont="1" applyFill="1" applyBorder="1" applyAlignment="1">
      <alignment horizontal="right" vertical="center" indent="1" shrinkToFit="1"/>
    </xf>
    <xf numFmtId="38" fontId="17" fillId="0" borderId="0" xfId="20" applyFont="1" applyAlignment="1">
      <alignment horizontal="right" vertical="center" indent="1"/>
    </xf>
    <xf numFmtId="38" fontId="17" fillId="0" borderId="0" xfId="20" applyFont="1" applyBorder="1" applyAlignment="1">
      <alignment horizontal="right" vertical="center" indent="1"/>
    </xf>
    <xf numFmtId="3" fontId="16" fillId="0" borderId="0" xfId="17" applyNumberFormat="1" applyFont="1" applyAlignment="1">
      <alignment horizontal="right" vertical="center" indent="1" shrinkToFit="1"/>
    </xf>
    <xf numFmtId="0" fontId="16" fillId="0" borderId="183" xfId="17" applyFont="1" applyBorder="1" applyAlignment="1">
      <alignment vertical="center" shrinkToFit="1"/>
    </xf>
    <xf numFmtId="3" fontId="17" fillId="0" borderId="0" xfId="17" applyNumberFormat="1" applyFont="1" applyAlignment="1">
      <alignment horizontal="right" vertical="center" indent="1" shrinkToFit="1"/>
    </xf>
    <xf numFmtId="3" fontId="17" fillId="0" borderId="0" xfId="17" applyNumberFormat="1" applyFont="1" applyAlignment="1">
      <alignment horizontal="right" vertical="center" indent="1"/>
    </xf>
    <xf numFmtId="3" fontId="19" fillId="0" borderId="0" xfId="17" applyNumberFormat="1" applyFont="1" applyAlignment="1">
      <alignment horizontal="right" vertical="center" indent="1" shrinkToFit="1"/>
    </xf>
    <xf numFmtId="3" fontId="16" fillId="0" borderId="0" xfId="17" applyNumberFormat="1" applyFont="1" applyAlignment="1">
      <alignment horizontal="right" vertical="center" indent="1"/>
    </xf>
    <xf numFmtId="0" fontId="17" fillId="0" borderId="183" xfId="17" applyFont="1" applyBorder="1" applyAlignment="1">
      <alignment vertical="center" shrinkToFit="1"/>
    </xf>
    <xf numFmtId="3" fontId="19" fillId="0" borderId="0" xfId="20" applyNumberFormat="1" applyFont="1" applyFill="1" applyBorder="1" applyAlignment="1">
      <alignment horizontal="right" vertical="center" indent="1" shrinkToFit="1"/>
    </xf>
    <xf numFmtId="3" fontId="16" fillId="0" borderId="0" xfId="20" applyNumberFormat="1" applyFont="1" applyFill="1" applyBorder="1" applyAlignment="1">
      <alignment horizontal="right" vertical="center" indent="1"/>
    </xf>
    <xf numFmtId="0" fontId="17" fillId="0" borderId="183" xfId="17" applyFont="1" applyBorder="1" applyAlignment="1">
      <alignment vertical="center" wrapText="1"/>
    </xf>
    <xf numFmtId="0" fontId="16" fillId="0" borderId="183" xfId="17" applyFont="1" applyBorder="1" applyAlignment="1" applyProtection="1">
      <alignment vertical="center" wrapText="1"/>
      <protection locked="0"/>
    </xf>
    <xf numFmtId="0" fontId="17" fillId="0" borderId="183" xfId="17" applyFont="1" applyBorder="1" applyAlignment="1">
      <alignment vertical="center" wrapText="1" shrinkToFit="1"/>
    </xf>
    <xf numFmtId="0" fontId="16" fillId="0" borderId="0" xfId="17" applyFont="1" applyAlignment="1">
      <alignment horizontal="right" vertical="center" indent="1"/>
    </xf>
    <xf numFmtId="38" fontId="17" fillId="0" borderId="0" xfId="17" applyNumberFormat="1" applyFont="1" applyAlignment="1">
      <alignment horizontal="right" vertical="center" indent="1"/>
    </xf>
    <xf numFmtId="0" fontId="16" fillId="0" borderId="183" xfId="17" applyFont="1" applyBorder="1" applyAlignment="1">
      <alignment vertical="center" wrapText="1" shrinkToFit="1"/>
    </xf>
    <xf numFmtId="38" fontId="16" fillId="0" borderId="0" xfId="20" applyFont="1" applyFill="1" applyBorder="1" applyAlignment="1">
      <alignment horizontal="right" vertical="center" wrapText="1"/>
    </xf>
    <xf numFmtId="3" fontId="16" fillId="0" borderId="25" xfId="17" applyNumberFormat="1" applyFont="1" applyBorder="1" applyAlignment="1">
      <alignment horizontal="right" vertical="center" indent="1" shrinkToFit="1"/>
    </xf>
    <xf numFmtId="41" fontId="17" fillId="0" borderId="41" xfId="20" applyNumberFormat="1" applyFont="1" applyFill="1" applyBorder="1" applyAlignment="1" applyProtection="1">
      <alignment vertical="center"/>
      <protection locked="0"/>
    </xf>
    <xf numFmtId="0" fontId="17" fillId="0" borderId="0" xfId="17" quotePrefix="1" applyFont="1" applyAlignment="1">
      <alignment horizontal="center" vertical="center"/>
    </xf>
    <xf numFmtId="41" fontId="17" fillId="0" borderId="61" xfId="20" applyNumberFormat="1" applyFont="1" applyFill="1" applyBorder="1" applyAlignment="1" applyProtection="1">
      <alignment vertical="center"/>
      <protection locked="0"/>
    </xf>
    <xf numFmtId="41" fontId="54" fillId="0" borderId="0" xfId="17" applyNumberFormat="1"/>
    <xf numFmtId="38" fontId="17" fillId="0" borderId="52" xfId="20" applyFont="1" applyFill="1" applyBorder="1" applyAlignment="1">
      <alignment horizontal="center" vertical="center"/>
    </xf>
    <xf numFmtId="41" fontId="18" fillId="0" borderId="0" xfId="20" applyNumberFormat="1" applyFont="1" applyAlignment="1">
      <alignment horizontal="right" vertical="center" indent="1"/>
    </xf>
    <xf numFmtId="0" fontId="19" fillId="0" borderId="183" xfId="17" applyFont="1" applyBorder="1" applyAlignment="1">
      <alignment horizontal="left" vertical="center" indent="1"/>
    </xf>
    <xf numFmtId="0" fontId="17" fillId="0" borderId="183" xfId="17" applyFont="1" applyBorder="1" applyAlignment="1">
      <alignment horizontal="left" vertical="center" indent="2"/>
    </xf>
    <xf numFmtId="41" fontId="17" fillId="0" borderId="0" xfId="20" applyNumberFormat="1" applyFont="1" applyAlignment="1">
      <alignment horizontal="right" vertical="center" indent="1"/>
    </xf>
    <xf numFmtId="0" fontId="17" fillId="0" borderId="59" xfId="17" applyFont="1" applyBorder="1" applyAlignment="1">
      <alignment horizontal="left" vertical="center" indent="2"/>
    </xf>
    <xf numFmtId="41" fontId="17" fillId="0" borderId="61" xfId="20" applyNumberFormat="1" applyFont="1" applyBorder="1" applyAlignment="1">
      <alignment horizontal="right" vertical="center" indent="1"/>
    </xf>
    <xf numFmtId="41" fontId="17" fillId="0" borderId="25" xfId="20" applyNumberFormat="1" applyFont="1" applyBorder="1" applyAlignment="1">
      <alignment horizontal="right" vertical="center" indent="1"/>
    </xf>
    <xf numFmtId="0" fontId="19" fillId="0" borderId="0" xfId="17" applyFont="1" applyAlignment="1" applyProtection="1">
      <alignment vertical="center"/>
      <protection locked="0"/>
    </xf>
    <xf numFmtId="0" fontId="19" fillId="0" borderId="183" xfId="17" applyFont="1" applyBorder="1" applyAlignment="1">
      <alignment horizontal="left" vertical="center"/>
    </xf>
    <xf numFmtId="41" fontId="19" fillId="0" borderId="0" xfId="20" applyNumberFormat="1" applyFont="1" applyAlignment="1" applyProtection="1">
      <alignment horizontal="right" vertical="center" indent="1"/>
      <protection locked="0"/>
    </xf>
    <xf numFmtId="41" fontId="17" fillId="0" borderId="0" xfId="20" applyNumberFormat="1" applyFont="1" applyAlignment="1" applyProtection="1">
      <alignment horizontal="right" vertical="center" indent="1"/>
      <protection locked="0"/>
    </xf>
    <xf numFmtId="41" fontId="17" fillId="0" borderId="25" xfId="20" applyNumberFormat="1" applyFont="1" applyBorder="1" applyAlignment="1" applyProtection="1">
      <alignment horizontal="right" vertical="center" indent="1"/>
      <protection locked="0"/>
    </xf>
    <xf numFmtId="0" fontId="19" fillId="0" borderId="113" xfId="17" applyFont="1" applyBorder="1" applyAlignment="1">
      <alignment horizontal="left" vertical="center"/>
    </xf>
    <xf numFmtId="0" fontId="17" fillId="0" borderId="0" xfId="17" applyFont="1" applyAlignment="1">
      <alignment horizontal="right" vertical="center" indent="1"/>
    </xf>
    <xf numFmtId="41" fontId="19" fillId="0" borderId="0" xfId="17" applyNumberFormat="1" applyFont="1" applyAlignment="1" applyProtection="1">
      <alignment horizontal="right" vertical="center" indent="1"/>
      <protection locked="0"/>
    </xf>
    <xf numFmtId="41" fontId="17" fillId="0" borderId="0" xfId="17" applyNumberFormat="1" applyFont="1" applyAlignment="1" applyProtection="1">
      <alignment horizontal="right" vertical="center" indent="1"/>
      <protection locked="0"/>
    </xf>
    <xf numFmtId="0" fontId="16" fillId="0" borderId="183" xfId="17" applyFont="1" applyBorder="1" applyAlignment="1">
      <alignment horizontal="left" vertical="center"/>
    </xf>
    <xf numFmtId="41" fontId="16" fillId="0" borderId="0" xfId="17" applyNumberFormat="1" applyFont="1" applyAlignment="1">
      <alignment horizontal="right" vertical="center" indent="1"/>
    </xf>
    <xf numFmtId="41" fontId="16" fillId="0" borderId="0" xfId="17" applyNumberFormat="1" applyFont="1" applyAlignment="1" applyProtection="1">
      <alignment horizontal="right" vertical="center" indent="1"/>
      <protection locked="0"/>
    </xf>
    <xf numFmtId="41" fontId="82" fillId="0" borderId="0" xfId="17" applyNumberFormat="1" applyFont="1" applyAlignment="1" applyProtection="1">
      <alignment horizontal="right" vertical="center" indent="1"/>
      <protection locked="0"/>
    </xf>
    <xf numFmtId="41" fontId="19" fillId="0" borderId="0" xfId="17" applyNumberFormat="1" applyFont="1" applyAlignment="1">
      <alignment horizontal="right" vertical="center" indent="1"/>
    </xf>
    <xf numFmtId="41" fontId="17" fillId="0" borderId="0" xfId="17" applyNumberFormat="1" applyFont="1" applyAlignment="1">
      <alignment horizontal="right" vertical="center" indent="1"/>
    </xf>
    <xf numFmtId="0" fontId="19" fillId="0" borderId="0" xfId="17" applyFont="1" applyAlignment="1">
      <alignment horizontal="right" vertical="center" indent="1" shrinkToFit="1"/>
    </xf>
    <xf numFmtId="41" fontId="19" fillId="0" borderId="0" xfId="17" applyNumberFormat="1" applyFont="1" applyAlignment="1" applyProtection="1">
      <alignment horizontal="right" vertical="center" indent="1" shrinkToFit="1"/>
      <protection locked="0"/>
    </xf>
    <xf numFmtId="41" fontId="17" fillId="0" borderId="0" xfId="17" applyNumberFormat="1" applyFont="1" applyAlignment="1" applyProtection="1">
      <alignment horizontal="right" vertical="center" indent="1" shrinkToFit="1"/>
      <protection locked="0"/>
    </xf>
    <xf numFmtId="0" fontId="18" fillId="0" borderId="183" xfId="17" applyFont="1" applyBorder="1" applyAlignment="1">
      <alignment horizontal="left" vertical="center" indent="1"/>
    </xf>
    <xf numFmtId="0" fontId="16" fillId="0" borderId="0" xfId="17" applyFont="1" applyAlignment="1">
      <alignment horizontal="right" vertical="center" indent="1" shrinkToFit="1"/>
    </xf>
    <xf numFmtId="41" fontId="19" fillId="0" borderId="0" xfId="17" applyNumberFormat="1" applyFont="1" applyAlignment="1">
      <alignment horizontal="right" vertical="center" indent="1" shrinkToFit="1"/>
    </xf>
    <xf numFmtId="41" fontId="17" fillId="0" borderId="25" xfId="17" applyNumberFormat="1" applyFont="1" applyBorder="1" applyAlignment="1" applyProtection="1">
      <alignment horizontal="right" vertical="center" indent="1"/>
      <protection locked="0"/>
    </xf>
    <xf numFmtId="41" fontId="59" fillId="0" borderId="0" xfId="17" applyNumberFormat="1" applyFont="1" applyAlignment="1" applyProtection="1">
      <alignment horizontal="right" vertical="center" indent="1"/>
      <protection locked="0"/>
    </xf>
    <xf numFmtId="41" fontId="19" fillId="0" borderId="41" xfId="17" applyNumberFormat="1" applyFont="1" applyBorder="1" applyAlignment="1" applyProtection="1">
      <alignment horizontal="right" vertical="center" indent="1"/>
      <protection locked="0"/>
    </xf>
    <xf numFmtId="41" fontId="16" fillId="0" borderId="41" xfId="17" applyNumberFormat="1" applyFont="1" applyBorder="1" applyAlignment="1" applyProtection="1">
      <alignment horizontal="right" vertical="center" indent="1"/>
      <protection locked="0"/>
    </xf>
    <xf numFmtId="41" fontId="16" fillId="0" borderId="61" xfId="17" applyNumberFormat="1" applyFont="1" applyBorder="1" applyAlignment="1" applyProtection="1">
      <alignment horizontal="right" vertical="center" indent="1"/>
      <protection locked="0"/>
    </xf>
    <xf numFmtId="41" fontId="16" fillId="0" borderId="25" xfId="17" applyNumberFormat="1" applyFont="1" applyBorder="1" applyAlignment="1" applyProtection="1">
      <alignment horizontal="right" vertical="center" indent="1"/>
      <protection locked="0"/>
    </xf>
    <xf numFmtId="41" fontId="17" fillId="0" borderId="41" xfId="17" applyNumberFormat="1" applyFont="1" applyBorder="1" applyAlignment="1" applyProtection="1">
      <alignment horizontal="right" vertical="center"/>
      <protection locked="0"/>
    </xf>
    <xf numFmtId="176" fontId="16" fillId="0" borderId="104" xfId="17" applyNumberFormat="1" applyFont="1" applyBorder="1" applyAlignment="1" applyProtection="1">
      <alignment vertical="center"/>
      <protection locked="0"/>
    </xf>
    <xf numFmtId="43" fontId="17" fillId="0" borderId="104" xfId="17" applyNumberFormat="1" applyFont="1" applyBorder="1" applyAlignment="1">
      <alignment vertical="center"/>
    </xf>
    <xf numFmtId="43" fontId="16" fillId="0" borderId="0" xfId="20" applyNumberFormat="1" applyFont="1" applyFill="1" applyAlignment="1">
      <alignment vertical="center"/>
    </xf>
    <xf numFmtId="176" fontId="16" fillId="0" borderId="0" xfId="17" applyNumberFormat="1" applyFont="1" applyAlignment="1" applyProtection="1">
      <alignment vertical="center"/>
      <protection locked="0"/>
    </xf>
    <xf numFmtId="176" fontId="16" fillId="0" borderId="0" xfId="17" applyNumberFormat="1" applyFont="1" applyAlignment="1" applyProtection="1">
      <alignment vertical="center" shrinkToFit="1"/>
      <protection locked="0"/>
    </xf>
    <xf numFmtId="176" fontId="19" fillId="0" borderId="0" xfId="17" applyNumberFormat="1" applyFont="1" applyAlignment="1">
      <alignment vertical="center"/>
    </xf>
    <xf numFmtId="43" fontId="19" fillId="0" borderId="0" xfId="20" applyNumberFormat="1" applyFont="1" applyFill="1" applyAlignment="1">
      <alignment vertical="center"/>
    </xf>
    <xf numFmtId="180" fontId="17" fillId="0" borderId="41" xfId="17" applyNumberFormat="1" applyFont="1" applyBorder="1" applyAlignment="1" applyProtection="1">
      <alignment vertical="center"/>
      <protection locked="0"/>
    </xf>
    <xf numFmtId="228" fontId="17" fillId="0" borderId="0" xfId="17" applyNumberFormat="1" applyFont="1" applyAlignment="1" applyProtection="1">
      <alignment vertical="center"/>
      <protection locked="0"/>
    </xf>
    <xf numFmtId="43" fontId="17" fillId="0" borderId="0" xfId="17" applyNumberFormat="1" applyFont="1" applyAlignment="1" applyProtection="1">
      <alignment vertical="center"/>
      <protection locked="0"/>
    </xf>
    <xf numFmtId="229" fontId="16" fillId="0" borderId="0" xfId="17" applyNumberFormat="1" applyFont="1" applyAlignment="1" applyProtection="1">
      <alignment vertical="center"/>
      <protection locked="0"/>
    </xf>
    <xf numFmtId="229" fontId="16" fillId="0" borderId="0" xfId="20" applyNumberFormat="1" applyFont="1" applyFill="1" applyAlignment="1" applyProtection="1">
      <alignment vertical="center"/>
      <protection locked="0"/>
    </xf>
    <xf numFmtId="183" fontId="17" fillId="0" borderId="41" xfId="17" applyNumberFormat="1" applyFont="1" applyBorder="1" applyAlignment="1" applyProtection="1">
      <alignment vertical="center"/>
      <protection locked="0"/>
    </xf>
    <xf numFmtId="0" fontId="16" fillId="0" borderId="59" xfId="17" applyFont="1" applyBorder="1" applyAlignment="1">
      <alignment horizontal="distributed" vertical="center" shrinkToFit="1"/>
    </xf>
    <xf numFmtId="41" fontId="17" fillId="0" borderId="105" xfId="17" applyNumberFormat="1" applyFont="1" applyBorder="1" applyAlignment="1" applyProtection="1">
      <alignment horizontal="right" vertical="center"/>
      <protection locked="0"/>
    </xf>
    <xf numFmtId="228" fontId="17" fillId="0" borderId="25" xfId="17" applyNumberFormat="1" applyFont="1" applyBorder="1" applyAlignment="1" applyProtection="1">
      <alignment vertical="center"/>
      <protection locked="0"/>
    </xf>
    <xf numFmtId="186" fontId="17" fillId="0" borderId="25" xfId="17" applyNumberFormat="1" applyFont="1" applyBorder="1" applyAlignment="1">
      <alignment vertical="center"/>
    </xf>
    <xf numFmtId="186" fontId="17" fillId="0" borderId="0" xfId="17" applyNumberFormat="1" applyFont="1" applyAlignment="1">
      <alignment vertical="center"/>
    </xf>
    <xf numFmtId="0" fontId="17" fillId="0" borderId="47" xfId="17" applyFont="1" applyBorder="1" applyAlignment="1">
      <alignment vertical="center" wrapText="1" shrinkToFit="1"/>
    </xf>
    <xf numFmtId="186" fontId="17" fillId="0" borderId="41" xfId="17" applyNumberFormat="1" applyFont="1" applyBorder="1" applyAlignment="1" applyProtection="1">
      <alignment horizontal="right" vertical="center"/>
      <protection locked="0"/>
    </xf>
    <xf numFmtId="186" fontId="17" fillId="0" borderId="0" xfId="17" applyNumberFormat="1" applyFont="1" applyAlignment="1" applyProtection="1">
      <alignment horizontal="right" vertical="center"/>
      <protection locked="0"/>
    </xf>
    <xf numFmtId="186" fontId="17" fillId="0" borderId="104" xfId="17" applyNumberFormat="1" applyFont="1" applyBorder="1" applyAlignment="1">
      <alignment vertical="center"/>
    </xf>
    <xf numFmtId="186" fontId="17" fillId="0" borderId="41" xfId="17" applyNumberFormat="1" applyFont="1" applyBorder="1" applyAlignment="1">
      <alignment vertical="center"/>
    </xf>
    <xf numFmtId="43" fontId="17" fillId="0" borderId="0" xfId="17" applyNumberFormat="1" applyFont="1" applyAlignment="1" applyProtection="1">
      <alignment horizontal="right" vertical="center"/>
      <protection locked="0"/>
    </xf>
    <xf numFmtId="220" fontId="17" fillId="0" borderId="0" xfId="17" applyNumberFormat="1" applyFont="1" applyAlignment="1" applyProtection="1">
      <alignment vertical="center" shrinkToFit="1"/>
      <protection locked="0"/>
    </xf>
    <xf numFmtId="186" fontId="19" fillId="0" borderId="41" xfId="17" applyNumberFormat="1" applyFont="1" applyBorder="1" applyAlignment="1" applyProtection="1">
      <alignment vertical="center"/>
      <protection locked="0"/>
    </xf>
    <xf numFmtId="186" fontId="19" fillId="0" borderId="0" xfId="17" applyNumberFormat="1" applyFont="1" applyAlignment="1" applyProtection="1">
      <alignment horizontal="right" vertical="center"/>
      <protection locked="0"/>
    </xf>
    <xf numFmtId="43" fontId="19" fillId="0" borderId="25" xfId="17" applyNumberFormat="1" applyFont="1" applyBorder="1" applyAlignment="1" applyProtection="1">
      <alignment horizontal="right" vertical="center"/>
      <protection locked="0"/>
    </xf>
    <xf numFmtId="220" fontId="19" fillId="0" borderId="25" xfId="17" applyNumberFormat="1" applyFont="1" applyBorder="1" applyAlignment="1" applyProtection="1">
      <alignment vertical="center" shrinkToFit="1"/>
      <protection locked="0"/>
    </xf>
    <xf numFmtId="186" fontId="19" fillId="0" borderId="25" xfId="17" applyNumberFormat="1" applyFont="1" applyBorder="1" applyAlignment="1">
      <alignment vertical="center"/>
    </xf>
    <xf numFmtId="186" fontId="17" fillId="0" borderId="47" xfId="17" applyNumberFormat="1" applyFont="1" applyBorder="1" applyAlignment="1" applyProtection="1">
      <alignment vertical="center"/>
      <protection locked="0"/>
    </xf>
    <xf numFmtId="186" fontId="17" fillId="0" borderId="47" xfId="17" applyNumberFormat="1" applyFont="1" applyBorder="1" applyAlignment="1" applyProtection="1">
      <alignment horizontal="right" vertical="center"/>
      <protection locked="0"/>
    </xf>
    <xf numFmtId="43" fontId="17" fillId="0" borderId="47" xfId="17" applyNumberFormat="1" applyFont="1" applyBorder="1" applyAlignment="1" applyProtection="1">
      <alignment vertical="center"/>
      <protection locked="0"/>
    </xf>
    <xf numFmtId="41" fontId="17" fillId="0" borderId="47" xfId="17" applyNumberFormat="1" applyFont="1" applyBorder="1" applyAlignment="1" applyProtection="1">
      <alignment horizontal="right" vertical="center"/>
      <protection locked="0"/>
    </xf>
    <xf numFmtId="205" fontId="17" fillId="0" borderId="0" xfId="17" applyNumberFormat="1" applyFont="1" applyAlignment="1">
      <alignment horizontal="right" vertical="center"/>
    </xf>
    <xf numFmtId="186" fontId="17" fillId="0" borderId="0" xfId="17" applyNumberFormat="1" applyFont="1" applyAlignment="1">
      <alignment horizontal="center" vertical="center"/>
    </xf>
    <xf numFmtId="186" fontId="17" fillId="0" borderId="0" xfId="17" applyNumberFormat="1" applyFont="1" applyAlignment="1">
      <alignment horizontal="right" vertical="center"/>
    </xf>
    <xf numFmtId="0" fontId="52" fillId="0" borderId="0" xfId="16" applyFill="1" applyAlignment="1">
      <alignment horizontal="right"/>
    </xf>
    <xf numFmtId="0" fontId="52" fillId="0" borderId="0" xfId="16" applyFill="1"/>
    <xf numFmtId="0" fontId="16" fillId="0" borderId="0" xfId="41" applyFont="1" applyAlignment="1">
      <alignment vertical="center"/>
    </xf>
    <xf numFmtId="0" fontId="16" fillId="0" borderId="0" xfId="41" applyFont="1" applyAlignment="1">
      <alignment horizontal="left" vertical="center" indent="1"/>
    </xf>
    <xf numFmtId="0" fontId="16" fillId="0" borderId="0" xfId="41" applyFont="1" applyAlignment="1">
      <alignment horizontal="left" vertical="center"/>
    </xf>
    <xf numFmtId="49" fontId="16" fillId="0" borderId="0" xfId="41" applyNumberFormat="1" applyFont="1" applyAlignment="1">
      <alignment horizontal="left" vertical="center"/>
    </xf>
    <xf numFmtId="0" fontId="17" fillId="0" borderId="0" xfId="41" applyFont="1" applyAlignment="1">
      <alignment horizontal="left" vertical="center" indent="1"/>
    </xf>
    <xf numFmtId="0" fontId="17" fillId="0" borderId="0" xfId="41" applyFont="1" applyAlignment="1">
      <alignment vertical="center"/>
    </xf>
    <xf numFmtId="0" fontId="16" fillId="0" borderId="40" xfId="41" applyFont="1" applyBorder="1" applyAlignment="1">
      <alignment horizontal="center" vertical="center"/>
    </xf>
    <xf numFmtId="0" fontId="16" fillId="0" borderId="22" xfId="41" applyFont="1" applyBorder="1" applyAlignment="1">
      <alignment horizontal="left" vertical="center"/>
    </xf>
    <xf numFmtId="0" fontId="16" fillId="0" borderId="57" xfId="41" applyFont="1" applyBorder="1" applyAlignment="1">
      <alignment horizontal="center" vertical="center"/>
    </xf>
    <xf numFmtId="0" fontId="16" fillId="0" borderId="58" xfId="41" applyFont="1" applyBorder="1" applyAlignment="1">
      <alignment horizontal="left" vertical="center"/>
    </xf>
    <xf numFmtId="0" fontId="16" fillId="0" borderId="25" xfId="41" applyFont="1" applyBorder="1" applyAlignment="1">
      <alignment horizontal="left" vertical="center"/>
    </xf>
    <xf numFmtId="0" fontId="16" fillId="0" borderId="58" xfId="41" applyFont="1" applyBorder="1" applyAlignment="1">
      <alignment vertical="center" wrapText="1"/>
    </xf>
    <xf numFmtId="0" fontId="16" fillId="0" borderId="25" xfId="17" applyFont="1" applyBorder="1" applyAlignment="1" applyProtection="1">
      <alignment vertical="center"/>
      <protection locked="0"/>
    </xf>
    <xf numFmtId="0" fontId="16" fillId="0" borderId="0" xfId="17" applyFont="1" applyAlignment="1" applyProtection="1">
      <alignment vertical="center"/>
      <protection locked="0"/>
    </xf>
    <xf numFmtId="0" fontId="16" fillId="0" borderId="59" xfId="41" applyFont="1" applyBorder="1" applyAlignment="1">
      <alignment horizontal="center" vertical="center"/>
    </xf>
    <xf numFmtId="0" fontId="16" fillId="0" borderId="25" xfId="41" applyFont="1" applyBorder="1" applyAlignment="1">
      <alignment vertical="center"/>
    </xf>
    <xf numFmtId="0" fontId="16" fillId="0" borderId="0" xfId="41" applyFont="1" applyAlignment="1">
      <alignment horizontal="center" vertical="center"/>
    </xf>
    <xf numFmtId="0" fontId="16" fillId="0" borderId="58" xfId="41" applyFont="1" applyBorder="1" applyAlignment="1">
      <alignment vertical="center" wrapText="1" shrinkToFit="1"/>
    </xf>
    <xf numFmtId="0" fontId="16" fillId="0" borderId="58" xfId="41" applyFont="1" applyBorder="1" applyAlignment="1">
      <alignment vertical="center"/>
    </xf>
    <xf numFmtId="0" fontId="16" fillId="0" borderId="0" xfId="41" applyFont="1" applyAlignment="1">
      <alignment horizontal="right" vertical="center"/>
    </xf>
    <xf numFmtId="0" fontId="16" fillId="0" borderId="25" xfId="41" applyFont="1" applyBorder="1" applyAlignment="1">
      <alignment horizontal="right" vertical="center"/>
    </xf>
    <xf numFmtId="0" fontId="1" fillId="0" borderId="0" xfId="41"/>
    <xf numFmtId="0" fontId="16" fillId="0" borderId="52" xfId="41" applyFont="1" applyBorder="1" applyAlignment="1">
      <alignment horizontal="center" vertical="center"/>
    </xf>
    <xf numFmtId="0" fontId="16" fillId="0" borderId="54" xfId="41" applyFont="1" applyBorder="1" applyAlignment="1">
      <alignment horizontal="center" vertical="center"/>
    </xf>
    <xf numFmtId="0" fontId="19" fillId="0" borderId="0" xfId="41" applyFont="1" applyAlignment="1">
      <alignment horizontal="distributed" vertical="center" indent="4"/>
    </xf>
    <xf numFmtId="41" fontId="19" fillId="0" borderId="0" xfId="41" applyNumberFormat="1" applyFont="1" applyAlignment="1">
      <alignment vertical="center"/>
    </xf>
    <xf numFmtId="0" fontId="16" fillId="0" borderId="0" xfId="41" applyFont="1" applyAlignment="1">
      <alignment horizontal="distributed" vertical="center" wrapText="1"/>
    </xf>
    <xf numFmtId="41" fontId="16" fillId="0" borderId="0" xfId="41" applyNumberFormat="1" applyFont="1" applyAlignment="1">
      <alignment vertical="center"/>
    </xf>
    <xf numFmtId="0" fontId="16" fillId="0" borderId="0" xfId="41" applyFont="1" applyAlignment="1">
      <alignment horizontal="distributed" vertical="center"/>
    </xf>
    <xf numFmtId="0" fontId="16" fillId="0" borderId="25" xfId="41" applyFont="1" applyBorder="1" applyAlignment="1">
      <alignment horizontal="distributed" vertical="center"/>
    </xf>
    <xf numFmtId="41" fontId="16" fillId="0" borderId="25" xfId="41" applyNumberFormat="1" applyFont="1" applyBorder="1" applyAlignment="1">
      <alignment vertical="center"/>
    </xf>
    <xf numFmtId="0" fontId="16" fillId="0" borderId="47" xfId="41" applyFont="1" applyBorder="1" applyAlignment="1">
      <alignment horizontal="left" vertical="center"/>
    </xf>
    <xf numFmtId="0" fontId="16" fillId="0" borderId="47" xfId="41" applyFont="1" applyBorder="1" applyAlignment="1">
      <alignment vertical="center"/>
    </xf>
    <xf numFmtId="0" fontId="16" fillId="0" borderId="47" xfId="41" applyFont="1" applyBorder="1" applyAlignment="1">
      <alignment horizontal="right" vertical="center"/>
    </xf>
    <xf numFmtId="0" fontId="31" fillId="0" borderId="0" xfId="41" applyFont="1"/>
    <xf numFmtId="41" fontId="16" fillId="0" borderId="0" xfId="41" applyNumberFormat="1" applyFont="1" applyAlignment="1">
      <alignment horizontal="right" vertical="center" wrapText="1"/>
    </xf>
    <xf numFmtId="0" fontId="19" fillId="0" borderId="25" xfId="41" applyFont="1" applyBorder="1" applyAlignment="1">
      <alignment horizontal="center" vertical="center"/>
    </xf>
    <xf numFmtId="0" fontId="19" fillId="0" borderId="25" xfId="41" applyFont="1" applyBorder="1" applyAlignment="1">
      <alignment vertical="center"/>
    </xf>
    <xf numFmtId="41" fontId="19" fillId="0" borderId="25" xfId="41" applyNumberFormat="1" applyFont="1" applyBorder="1" applyAlignment="1">
      <alignment horizontal="right" vertical="center" wrapText="1"/>
    </xf>
    <xf numFmtId="0" fontId="17" fillId="0" borderId="0" xfId="41" applyFont="1" applyAlignment="1">
      <alignment horizontal="left" vertical="center"/>
    </xf>
    <xf numFmtId="0" fontId="16" fillId="0" borderId="52" xfId="41" applyFont="1" applyBorder="1" applyAlignment="1">
      <alignment horizontal="center" vertical="center" wrapText="1"/>
    </xf>
    <xf numFmtId="0" fontId="16" fillId="0" borderId="71" xfId="41" applyFont="1" applyBorder="1" applyAlignment="1">
      <alignment horizontal="center" vertical="center" wrapText="1"/>
    </xf>
    <xf numFmtId="0" fontId="19" fillId="0" borderId="113" xfId="41" applyFont="1" applyBorder="1" applyAlignment="1">
      <alignment horizontal="center" vertical="center"/>
    </xf>
    <xf numFmtId="182" fontId="19" fillId="0" borderId="0" xfId="17" applyNumberFormat="1" applyFont="1" applyAlignment="1" applyProtection="1">
      <alignment horizontal="right" vertical="center" shrinkToFit="1"/>
      <protection locked="0"/>
    </xf>
    <xf numFmtId="41" fontId="19" fillId="0" borderId="183" xfId="17" applyNumberFormat="1" applyFont="1" applyBorder="1" applyAlignment="1">
      <alignment horizontal="right" vertical="center" shrinkToFit="1"/>
    </xf>
    <xf numFmtId="0" fontId="16" fillId="0" borderId="183" xfId="41" applyFont="1" applyBorder="1" applyAlignment="1">
      <alignment horizontal="center" vertical="center"/>
    </xf>
    <xf numFmtId="41" fontId="16" fillId="0" borderId="183" xfId="17" applyNumberFormat="1" applyFont="1" applyBorder="1" applyAlignment="1">
      <alignment horizontal="right" vertical="center" shrinkToFit="1"/>
    </xf>
    <xf numFmtId="0" fontId="16" fillId="0" borderId="59" xfId="41" applyFont="1" applyBorder="1" applyAlignment="1">
      <alignment horizontal="center" vertical="center" shrinkToFit="1"/>
    </xf>
    <xf numFmtId="41" fontId="16" fillId="0" borderId="61" xfId="17" applyNumberFormat="1" applyFont="1" applyBorder="1" applyAlignment="1">
      <alignment horizontal="right" vertical="center" shrinkToFit="1"/>
    </xf>
    <xf numFmtId="41" fontId="16" fillId="0" borderId="59" xfId="17" applyNumberFormat="1" applyFont="1" applyBorder="1" applyAlignment="1">
      <alignment horizontal="right" vertical="center" shrinkToFit="1"/>
    </xf>
    <xf numFmtId="0" fontId="16" fillId="0" borderId="0" xfId="41" applyFont="1" applyAlignment="1">
      <alignment vertical="center" wrapText="1"/>
    </xf>
    <xf numFmtId="0" fontId="17" fillId="0" borderId="159" xfId="17" applyFont="1" applyBorder="1" applyAlignment="1">
      <alignment horizontal="center" vertical="center"/>
    </xf>
    <xf numFmtId="0" fontId="16" fillId="0" borderId="196" xfId="17" applyFont="1" applyBorder="1" applyAlignment="1">
      <alignment horizontal="center" vertical="center" wrapText="1" shrinkToFit="1"/>
    </xf>
    <xf numFmtId="0" fontId="16" fillId="0" borderId="196" xfId="17" applyFont="1" applyBorder="1" applyAlignment="1">
      <alignment horizontal="center" vertical="center" wrapText="1"/>
    </xf>
    <xf numFmtId="0" fontId="16" fillId="0" borderId="196" xfId="17" applyFont="1" applyBorder="1" applyAlignment="1">
      <alignment horizontal="center" vertical="center"/>
    </xf>
    <xf numFmtId="0" fontId="16" fillId="0" borderId="159" xfId="17" applyFont="1" applyBorder="1" applyAlignment="1">
      <alignment horizontal="center" vertical="center" wrapText="1"/>
    </xf>
    <xf numFmtId="0" fontId="16" fillId="0" borderId="195" xfId="17" applyFont="1" applyBorder="1" applyAlignment="1">
      <alignment horizontal="center" vertical="center" wrapText="1"/>
    </xf>
    <xf numFmtId="227" fontId="23" fillId="0" borderId="41" xfId="20" applyNumberFormat="1" applyFont="1" applyFill="1" applyBorder="1" applyAlignment="1">
      <alignment horizontal="right" vertical="center" shrinkToFit="1"/>
    </xf>
    <xf numFmtId="227" fontId="23" fillId="0" borderId="0" xfId="20" applyNumberFormat="1" applyFont="1" applyFill="1" applyBorder="1" applyAlignment="1" applyProtection="1">
      <alignment horizontal="right" vertical="center" shrinkToFit="1"/>
      <protection locked="0"/>
    </xf>
    <xf numFmtId="227" fontId="23" fillId="0" borderId="0" xfId="20" applyNumberFormat="1" applyFont="1" applyFill="1" applyBorder="1" applyAlignment="1">
      <alignment horizontal="right" vertical="center" shrinkToFit="1"/>
    </xf>
    <xf numFmtId="227" fontId="23" fillId="0" borderId="0" xfId="20" quotePrefix="1" applyNumberFormat="1" applyFont="1" applyFill="1" applyBorder="1" applyAlignment="1" applyProtection="1">
      <alignment horizontal="right" vertical="center" shrinkToFit="1"/>
      <protection locked="0"/>
    </xf>
    <xf numFmtId="227" fontId="16" fillId="0" borderId="0" xfId="17" applyNumberFormat="1" applyFont="1" applyAlignment="1">
      <alignment horizontal="right" vertical="center" shrinkToFit="1"/>
    </xf>
    <xf numFmtId="227" fontId="16" fillId="0" borderId="0" xfId="17" applyNumberFormat="1" applyFont="1" applyAlignment="1">
      <alignment horizontal="right" vertical="center" wrapText="1" shrinkToFit="1"/>
    </xf>
    <xf numFmtId="227" fontId="17" fillId="0" borderId="41" xfId="20" applyNumberFormat="1" applyFont="1" applyFill="1" applyBorder="1" applyAlignment="1" applyProtection="1">
      <alignment horizontal="right" vertical="center" shrinkToFit="1"/>
      <protection locked="0"/>
    </xf>
    <xf numFmtId="227" fontId="17" fillId="0" borderId="0" xfId="20" applyNumberFormat="1" applyFont="1" applyFill="1" applyBorder="1" applyAlignment="1" applyProtection="1">
      <alignment horizontal="right" vertical="center" shrinkToFit="1"/>
      <protection locked="0"/>
    </xf>
    <xf numFmtId="0" fontId="18" fillId="0" borderId="49" xfId="17" applyFont="1" applyBorder="1" applyAlignment="1">
      <alignment horizontal="distributed" vertical="center"/>
    </xf>
    <xf numFmtId="227" fontId="18" fillId="0" borderId="41" xfId="20" applyNumberFormat="1" applyFont="1" applyFill="1" applyBorder="1" applyAlignment="1" applyProtection="1">
      <alignment horizontal="right" vertical="center" shrinkToFit="1"/>
      <protection locked="0"/>
    </xf>
    <xf numFmtId="227" fontId="18" fillId="0" borderId="0" xfId="20" applyNumberFormat="1" applyFont="1" applyFill="1" applyBorder="1" applyAlignment="1" applyProtection="1">
      <alignment horizontal="right" vertical="center" shrinkToFit="1"/>
      <protection locked="0"/>
    </xf>
    <xf numFmtId="227" fontId="19" fillId="0" borderId="0" xfId="17" applyNumberFormat="1" applyFont="1" applyAlignment="1">
      <alignment horizontal="right" vertical="center" wrapText="1" shrinkToFit="1"/>
    </xf>
    <xf numFmtId="227" fontId="24" fillId="0" borderId="0" xfId="20" applyNumberFormat="1" applyFont="1" applyFill="1" applyBorder="1" applyAlignment="1">
      <alignment horizontal="right" vertical="center" shrinkToFit="1"/>
    </xf>
    <xf numFmtId="0" fontId="18" fillId="0" borderId="122" xfId="17" applyFont="1" applyBorder="1" applyAlignment="1">
      <alignment horizontal="distributed" vertical="center"/>
    </xf>
    <xf numFmtId="227" fontId="18" fillId="0" borderId="61" xfId="20" applyNumberFormat="1" applyFont="1" applyFill="1" applyBorder="1" applyAlignment="1" applyProtection="1">
      <alignment horizontal="right" vertical="center" shrinkToFit="1"/>
      <protection locked="0"/>
    </xf>
    <xf numFmtId="227" fontId="19" fillId="0" borderId="25" xfId="17" applyNumberFormat="1" applyFont="1" applyBorder="1" applyAlignment="1">
      <alignment horizontal="right" vertical="center" wrapText="1" shrinkToFit="1"/>
    </xf>
    <xf numFmtId="227" fontId="24" fillId="0" borderId="25" xfId="20" applyNumberFormat="1" applyFont="1" applyFill="1" applyBorder="1" applyAlignment="1">
      <alignment horizontal="right" vertical="center" shrinkToFit="1"/>
    </xf>
    <xf numFmtId="0" fontId="23" fillId="0" borderId="47" xfId="17" applyFont="1" applyBorder="1" applyAlignment="1">
      <alignment vertical="center"/>
    </xf>
    <xf numFmtId="0" fontId="23" fillId="0" borderId="0" xfId="17" applyFont="1" applyAlignment="1">
      <alignment vertical="center" wrapText="1"/>
    </xf>
    <xf numFmtId="0" fontId="17" fillId="0" borderId="40" xfId="17" applyFont="1" applyBorder="1" applyAlignment="1">
      <alignment horizontal="distributed" vertical="center" wrapText="1" indent="3"/>
    </xf>
    <xf numFmtId="0" fontId="19" fillId="0" borderId="113" xfId="17" applyFont="1" applyBorder="1" applyAlignment="1">
      <alignment horizontal="distributed" vertical="center" indent="3"/>
    </xf>
    <xf numFmtId="41" fontId="17" fillId="0" borderId="25" xfId="20" applyNumberFormat="1" applyFont="1" applyFill="1" applyBorder="1" applyAlignment="1">
      <alignment vertical="center"/>
    </xf>
    <xf numFmtId="0" fontId="19" fillId="0" borderId="58" xfId="17" applyFont="1" applyBorder="1" applyAlignment="1">
      <alignment horizontal="center" vertical="center"/>
    </xf>
    <xf numFmtId="0" fontId="19" fillId="0" borderId="113" xfId="17" applyFont="1" applyBorder="1" applyAlignment="1">
      <alignment horizontal="distributed" vertical="center" indent="4"/>
    </xf>
    <xf numFmtId="0" fontId="17" fillId="0" borderId="104" xfId="17" applyFont="1" applyBorder="1" applyAlignment="1">
      <alignment horizontal="distributed" vertical="center" wrapText="1"/>
    </xf>
    <xf numFmtId="41" fontId="16" fillId="0" borderId="41" xfId="20" applyNumberFormat="1" applyFont="1" applyFill="1" applyBorder="1" applyAlignment="1">
      <alignment horizontal="center" vertical="center"/>
    </xf>
    <xf numFmtId="41" fontId="17" fillId="0" borderId="41" xfId="20" applyNumberFormat="1" applyFont="1" applyFill="1" applyBorder="1" applyAlignment="1">
      <alignment horizontal="center" vertical="center"/>
    </xf>
    <xf numFmtId="41" fontId="16" fillId="0" borderId="41" xfId="17" applyNumberFormat="1" applyFont="1" applyBorder="1" applyAlignment="1">
      <alignment horizontal="center" vertical="center"/>
    </xf>
    <xf numFmtId="49" fontId="17" fillId="0" borderId="41" xfId="17" applyNumberFormat="1" applyFont="1" applyBorder="1" applyAlignment="1">
      <alignment horizontal="right" vertical="center"/>
    </xf>
    <xf numFmtId="0" fontId="17" fillId="0" borderId="34" xfId="17" applyFont="1" applyBorder="1" applyAlignment="1">
      <alignment horizontal="distributed" vertical="center"/>
    </xf>
    <xf numFmtId="41" fontId="16" fillId="0" borderId="61" xfId="20" applyNumberFormat="1" applyFont="1" applyFill="1" applyBorder="1" applyAlignment="1">
      <alignment horizontal="center" vertical="center"/>
    </xf>
    <xf numFmtId="41" fontId="16" fillId="0" borderId="25" xfId="20" applyNumberFormat="1" applyFont="1" applyFill="1" applyBorder="1" applyAlignment="1">
      <alignment horizontal="center" vertical="center"/>
    </xf>
    <xf numFmtId="41" fontId="16" fillId="0" borderId="0" xfId="20" applyNumberFormat="1" applyFont="1" applyFill="1" applyBorder="1" applyAlignment="1">
      <alignment horizontal="center" vertical="center"/>
    </xf>
    <xf numFmtId="0" fontId="16" fillId="0" borderId="105" xfId="17" applyFont="1" applyBorder="1" applyProtection="1">
      <protection locked="0"/>
    </xf>
    <xf numFmtId="0" fontId="17" fillId="0" borderId="0" xfId="17" applyFont="1" applyAlignment="1" applyProtection="1">
      <alignment vertical="center"/>
      <protection locked="0"/>
    </xf>
    <xf numFmtId="0" fontId="17" fillId="0" borderId="50" xfId="17" applyFont="1" applyBorder="1" applyAlignment="1" applyProtection="1">
      <alignment vertical="center"/>
      <protection locked="0"/>
    </xf>
    <xf numFmtId="0" fontId="17" fillId="0" borderId="56" xfId="17" applyFont="1" applyBorder="1" applyAlignment="1" applyProtection="1">
      <alignment horizontal="center" vertical="center"/>
      <protection locked="0"/>
    </xf>
    <xf numFmtId="0" fontId="16" fillId="0" borderId="71" xfId="17" applyFont="1" applyBorder="1" applyProtection="1">
      <protection locked="0"/>
    </xf>
    <xf numFmtId="0" fontId="17" fillId="0" borderId="105" xfId="17" applyFont="1" applyBorder="1" applyProtection="1">
      <protection locked="0"/>
    </xf>
    <xf numFmtId="0" fontId="17" fillId="0" borderId="41" xfId="17" applyFont="1" applyBorder="1" applyAlignment="1" applyProtection="1">
      <alignment horizontal="left" vertical="center"/>
      <protection locked="0"/>
    </xf>
    <xf numFmtId="0" fontId="17" fillId="0" borderId="41" xfId="17" applyFont="1" applyBorder="1" applyAlignment="1" applyProtection="1">
      <alignment vertical="center"/>
      <protection locked="0"/>
    </xf>
    <xf numFmtId="0" fontId="16" fillId="0" borderId="51" xfId="17" applyFont="1" applyBorder="1" applyAlignment="1">
      <alignment horizontal="left" vertical="center"/>
    </xf>
    <xf numFmtId="0" fontId="17" fillId="0" borderId="71" xfId="17" applyFont="1" applyBorder="1" applyAlignment="1" applyProtection="1">
      <alignment vertical="center"/>
      <protection locked="0"/>
    </xf>
    <xf numFmtId="0" fontId="17" fillId="0" borderId="56" xfId="17" applyFont="1" applyBorder="1" applyAlignment="1" applyProtection="1">
      <alignment vertical="center"/>
      <protection locked="0"/>
    </xf>
    <xf numFmtId="0" fontId="17" fillId="0" borderId="0" xfId="17" applyFont="1" applyProtection="1">
      <protection locked="0"/>
    </xf>
    <xf numFmtId="0" fontId="16" fillId="0" borderId="50" xfId="17" applyFont="1" applyBorder="1" applyAlignment="1">
      <alignment horizontal="left" vertical="center"/>
    </xf>
    <xf numFmtId="0" fontId="17" fillId="0" borderId="151" xfId="17" applyFont="1" applyBorder="1" applyAlignment="1" applyProtection="1">
      <alignment vertical="center"/>
      <protection locked="0"/>
    </xf>
    <xf numFmtId="0" fontId="17" fillId="0" borderId="0" xfId="9" applyFont="1">
      <alignment vertical="center"/>
    </xf>
    <xf numFmtId="0" fontId="18" fillId="0" borderId="0" xfId="9" applyFont="1">
      <alignment vertical="center"/>
    </xf>
    <xf numFmtId="0" fontId="16" fillId="3" borderId="0" xfId="17" applyFont="1" applyFill="1" applyAlignment="1">
      <alignment vertical="center"/>
    </xf>
    <xf numFmtId="0" fontId="20" fillId="0" borderId="0" xfId="43" applyAlignment="1">
      <alignment vertical="center"/>
    </xf>
    <xf numFmtId="0" fontId="16" fillId="3" borderId="0" xfId="17" applyFont="1" applyFill="1" applyAlignment="1">
      <alignment horizontal="center" vertical="center"/>
    </xf>
    <xf numFmtId="0" fontId="84" fillId="3" borderId="0" xfId="17" applyFont="1" applyFill="1" applyAlignment="1">
      <alignment vertical="center"/>
    </xf>
    <xf numFmtId="0" fontId="83" fillId="3" borderId="0" xfId="17" applyFont="1" applyFill="1" applyAlignment="1">
      <alignment vertical="center"/>
    </xf>
    <xf numFmtId="0" fontId="19" fillId="3" borderId="0" xfId="17" applyFont="1" applyFill="1" applyAlignment="1">
      <alignment vertical="center"/>
    </xf>
    <xf numFmtId="0" fontId="16" fillId="3" borderId="0" xfId="17" applyFont="1" applyFill="1" applyAlignment="1">
      <alignment horizontal="left" vertical="center"/>
    </xf>
    <xf numFmtId="0" fontId="87" fillId="0" borderId="0" xfId="3" applyFont="1" applyAlignment="1">
      <alignment vertical="center"/>
    </xf>
    <xf numFmtId="0" fontId="88" fillId="0" borderId="0" xfId="3" applyFont="1" applyAlignment="1">
      <alignment vertical="center"/>
    </xf>
    <xf numFmtId="0" fontId="1" fillId="0" borderId="0" xfId="3" applyFont="1" applyAlignment="1">
      <alignment vertical="center"/>
    </xf>
    <xf numFmtId="0" fontId="87" fillId="0" borderId="0" xfId="3" applyFont="1" applyAlignment="1">
      <alignment horizontal="left" vertical="center"/>
    </xf>
    <xf numFmtId="0" fontId="20" fillId="0" borderId="0" xfId="8" applyAlignment="1">
      <alignment horizontal="left" vertical="center" shrinkToFit="1"/>
    </xf>
    <xf numFmtId="0" fontId="1" fillId="0" borderId="0" xfId="3" applyFont="1" applyAlignment="1">
      <alignment horizontal="left" vertical="center"/>
    </xf>
    <xf numFmtId="0" fontId="89" fillId="0" borderId="0" xfId="3" applyFont="1" applyAlignment="1">
      <alignment vertical="center"/>
    </xf>
    <xf numFmtId="0" fontId="90" fillId="0" borderId="0" xfId="3" applyFont="1" applyAlignment="1">
      <alignment vertical="center"/>
    </xf>
    <xf numFmtId="0" fontId="93" fillId="0" borderId="0" xfId="3" applyFont="1" applyAlignment="1">
      <alignment horizontal="center" vertical="center" shrinkToFit="1"/>
    </xf>
    <xf numFmtId="0" fontId="95" fillId="0" borderId="0" xfId="3" applyFont="1" applyAlignment="1">
      <alignment horizontal="right" vertical="center" shrinkToFit="1"/>
    </xf>
    <xf numFmtId="0" fontId="95" fillId="0" borderId="200" xfId="3" applyFont="1" applyBorder="1" applyAlignment="1">
      <alignment horizontal="right" vertical="center" shrinkToFit="1"/>
    </xf>
    <xf numFmtId="0" fontId="91" fillId="0" borderId="0" xfId="3" applyFont="1" applyAlignment="1">
      <alignment horizontal="right" vertical="center" shrinkToFit="1"/>
    </xf>
    <xf numFmtId="0" fontId="89" fillId="0" borderId="0" xfId="3" applyFont="1" applyAlignment="1">
      <alignment horizontal="right" vertical="center" indent="1"/>
    </xf>
    <xf numFmtId="0" fontId="98" fillId="0" borderId="0" xfId="3" applyFont="1" applyAlignment="1">
      <alignment horizontal="center" vertical="center" shrinkToFit="1"/>
    </xf>
    <xf numFmtId="0" fontId="99" fillId="0" borderId="0" xfId="3" applyFont="1" applyAlignment="1">
      <alignment vertical="center"/>
    </xf>
    <xf numFmtId="0" fontId="95" fillId="0" borderId="0" xfId="3" applyFont="1" applyAlignment="1">
      <alignment vertical="center" shrinkToFit="1"/>
    </xf>
    <xf numFmtId="0" fontId="107" fillId="0" borderId="0" xfId="3" applyFont="1" applyAlignment="1">
      <alignment vertical="center"/>
    </xf>
    <xf numFmtId="0" fontId="99" fillId="0" borderId="0" xfId="3" applyFont="1" applyAlignment="1">
      <alignment horizontal="right" vertical="center" indent="1"/>
    </xf>
    <xf numFmtId="0" fontId="109" fillId="0" borderId="0" xfId="3" applyFont="1" applyAlignment="1">
      <alignment horizontal="right" vertical="center" indent="1"/>
    </xf>
    <xf numFmtId="0" fontId="1" fillId="0" borderId="0" xfId="45">
      <alignment vertical="center"/>
    </xf>
    <xf numFmtId="0" fontId="1" fillId="0" borderId="0" xfId="45" applyAlignment="1">
      <alignment horizontal="left" vertical="center"/>
    </xf>
    <xf numFmtId="0" fontId="1" fillId="0" borderId="0" xfId="45" applyAlignment="1">
      <alignment horizontal="left" vertical="center" indent="2"/>
    </xf>
    <xf numFmtId="0" fontId="16" fillId="0" borderId="8" xfId="0" applyFont="1" applyBorder="1" applyAlignment="1">
      <alignment horizontal="center" vertical="center"/>
    </xf>
    <xf numFmtId="0" fontId="16" fillId="0" borderId="8" xfId="0" applyFont="1" applyBorder="1" applyAlignment="1" applyProtection="1">
      <alignment horizontal="center" vertical="center"/>
      <protection locked="0"/>
    </xf>
    <xf numFmtId="0" fontId="16" fillId="0" borderId="79" xfId="0" applyFont="1" applyBorder="1" applyAlignment="1">
      <alignment horizontal="center" vertical="center"/>
    </xf>
    <xf numFmtId="0" fontId="16" fillId="0" borderId="90" xfId="0" applyFont="1" applyBorder="1" applyAlignment="1">
      <alignment horizontal="center" vertical="center"/>
    </xf>
    <xf numFmtId="0" fontId="16" fillId="0" borderId="98" xfId="0" applyFont="1" applyBorder="1" applyAlignment="1">
      <alignment horizontal="center" vertical="center"/>
    </xf>
    <xf numFmtId="0" fontId="16" fillId="0" borderId="99" xfId="0" applyFont="1" applyBorder="1" applyAlignment="1">
      <alignment horizontal="center" vertical="center"/>
    </xf>
    <xf numFmtId="0" fontId="16" fillId="0" borderId="109" xfId="0" applyFont="1" applyBorder="1" applyAlignment="1">
      <alignment horizontal="center" vertical="center"/>
    </xf>
    <xf numFmtId="0" fontId="16" fillId="0" borderId="111" xfId="0" applyFont="1" applyBorder="1" applyAlignment="1">
      <alignment horizontal="center" vertical="center"/>
    </xf>
    <xf numFmtId="0" fontId="16" fillId="0" borderId="53" xfId="0" applyFont="1" applyBorder="1" applyAlignment="1">
      <alignment horizontal="center" vertical="center"/>
    </xf>
    <xf numFmtId="0" fontId="16" fillId="0" borderId="109" xfId="0" applyFont="1" applyBorder="1" applyAlignment="1">
      <alignment horizontal="center" vertical="center" shrinkToFit="1"/>
    </xf>
    <xf numFmtId="181" fontId="16" fillId="0" borderId="143" xfId="21" applyFont="1" applyBorder="1" applyAlignment="1">
      <alignment horizontal="center" vertical="center" wrapText="1" shrinkToFit="1"/>
    </xf>
    <xf numFmtId="181" fontId="16" fillId="0" borderId="143" xfId="21" applyFont="1" applyBorder="1" applyAlignment="1">
      <alignment horizontal="center" vertical="center" wrapText="1"/>
    </xf>
    <xf numFmtId="181" fontId="16" fillId="0" borderId="143" xfId="21" applyFont="1" applyBorder="1" applyAlignment="1">
      <alignment horizontal="center" vertical="center"/>
    </xf>
    <xf numFmtId="181" fontId="16" fillId="0" borderId="143" xfId="21" applyFont="1" applyBorder="1" applyAlignment="1">
      <alignment horizontal="center" vertical="center" shrinkToFit="1"/>
    </xf>
    <xf numFmtId="0" fontId="17" fillId="0" borderId="56" xfId="17" applyFont="1" applyBorder="1" applyAlignment="1">
      <alignment horizontal="center" vertical="center"/>
    </xf>
    <xf numFmtId="0" fontId="17" fillId="0" borderId="36" xfId="17" applyFont="1" applyBorder="1" applyAlignment="1">
      <alignment horizontal="center" vertical="center"/>
    </xf>
    <xf numFmtId="0" fontId="17" fillId="0" borderId="54" xfId="17" applyFont="1" applyBorder="1" applyAlignment="1">
      <alignment horizontal="center" vertical="center"/>
    </xf>
    <xf numFmtId="0" fontId="17" fillId="0" borderId="59" xfId="17" applyFont="1" applyBorder="1" applyAlignment="1">
      <alignment horizontal="center" vertical="center"/>
    </xf>
    <xf numFmtId="0" fontId="17" fillId="0" borderId="47" xfId="17" applyFont="1" applyBorder="1" applyAlignment="1">
      <alignment horizontal="center" vertical="center"/>
    </xf>
    <xf numFmtId="0" fontId="16" fillId="0" borderId="37" xfId="17" applyFont="1" applyBorder="1" applyAlignment="1">
      <alignment horizontal="center" vertical="center" shrinkToFit="1"/>
    </xf>
    <xf numFmtId="0" fontId="16" fillId="0" borderId="47" xfId="17" applyFont="1" applyBorder="1" applyAlignment="1">
      <alignment horizontal="right" vertical="center"/>
    </xf>
    <xf numFmtId="0" fontId="17" fillId="0" borderId="0" xfId="17" applyFont="1" applyAlignment="1">
      <alignment vertical="center"/>
    </xf>
    <xf numFmtId="0" fontId="19" fillId="0" borderId="113" xfId="17" applyFont="1" applyBorder="1" applyAlignment="1">
      <alignment horizontal="center" vertical="center"/>
    </xf>
    <xf numFmtId="0" fontId="17" fillId="0" borderId="47" xfId="17" applyFont="1" applyBorder="1" applyAlignment="1">
      <alignment horizontal="distributed" vertical="center"/>
    </xf>
    <xf numFmtId="0" fontId="17" fillId="0" borderId="0" xfId="17" applyFont="1" applyAlignment="1">
      <alignment horizontal="center" vertical="center"/>
    </xf>
    <xf numFmtId="0" fontId="17" fillId="0" borderId="53" xfId="17" applyFont="1" applyBorder="1" applyAlignment="1">
      <alignment horizontal="center" vertical="center" shrinkToFit="1"/>
    </xf>
    <xf numFmtId="0" fontId="17" fillId="0" borderId="183" xfId="17" applyFont="1" applyBorder="1" applyAlignment="1">
      <alignment horizontal="center" vertical="center"/>
    </xf>
    <xf numFmtId="49" fontId="17" fillId="0" borderId="0" xfId="17" applyNumberFormat="1" applyFont="1" applyAlignment="1">
      <alignment horizontal="center" vertical="center"/>
    </xf>
    <xf numFmtId="0" fontId="16" fillId="0" borderId="37" xfId="17" applyFont="1" applyBorder="1" applyAlignment="1">
      <alignment horizontal="center" vertical="center" wrapText="1"/>
    </xf>
    <xf numFmtId="0" fontId="16" fillId="0" borderId="0" xfId="17" applyFont="1" applyAlignment="1">
      <alignment horizontal="right" vertical="center"/>
    </xf>
    <xf numFmtId="0" fontId="16" fillId="0" borderId="135" xfId="17" applyFont="1" applyBorder="1" applyAlignment="1">
      <alignment horizontal="center" vertical="center" wrapText="1" shrinkToFit="1"/>
    </xf>
    <xf numFmtId="0" fontId="17" fillId="0" borderId="135" xfId="17" applyFont="1" applyBorder="1" applyAlignment="1">
      <alignment horizontal="center" vertical="center" shrinkToFit="1"/>
    </xf>
    <xf numFmtId="0" fontId="19" fillId="0" borderId="104" xfId="17" applyFont="1" applyBorder="1" applyAlignment="1">
      <alignment horizontal="center" vertical="center"/>
    </xf>
    <xf numFmtId="0" fontId="16" fillId="0" borderId="0" xfId="17" applyFont="1" applyAlignment="1">
      <alignment vertical="center"/>
    </xf>
    <xf numFmtId="0" fontId="52" fillId="0" borderId="0" xfId="16" applyAlignment="1">
      <alignment horizontal="center" vertical="center"/>
    </xf>
    <xf numFmtId="0" fontId="116" fillId="4" borderId="201" xfId="8" applyFont="1" applyFill="1" applyBorder="1" applyAlignment="1">
      <alignment horizontal="right" vertical="center" shrinkToFit="1"/>
    </xf>
    <xf numFmtId="0" fontId="116" fillId="4" borderId="202" xfId="8" applyFont="1" applyFill="1" applyBorder="1" applyAlignment="1">
      <alignment vertical="center" shrinkToFit="1"/>
    </xf>
    <xf numFmtId="0" fontId="114" fillId="4" borderId="209" xfId="8" applyFont="1" applyFill="1" applyBorder="1" applyAlignment="1">
      <alignment horizontal="right" vertical="center" shrinkToFit="1"/>
    </xf>
    <xf numFmtId="0" fontId="113" fillId="4" borderId="210" xfId="8" applyNumberFormat="1" applyFont="1" applyFill="1" applyBorder="1" applyAlignment="1">
      <alignment horizontal="left" vertical="center" shrinkToFit="1"/>
    </xf>
    <xf numFmtId="0" fontId="114" fillId="4" borderId="210" xfId="8" applyNumberFormat="1" applyFont="1" applyFill="1" applyBorder="1" applyAlignment="1">
      <alignment horizontal="left" vertical="center" shrinkToFit="1"/>
    </xf>
    <xf numFmtId="0" fontId="16" fillId="0" borderId="125" xfId="0" applyFont="1" applyBorder="1" applyAlignment="1">
      <alignment horizontal="center" vertical="center"/>
    </xf>
    <xf numFmtId="0" fontId="23" fillId="0" borderId="52" xfId="0" applyFont="1" applyBorder="1" applyAlignment="1">
      <alignment horizontal="center" vertical="center"/>
    </xf>
    <xf numFmtId="0" fontId="17" fillId="0" borderId="25" xfId="0" applyFont="1" applyBorder="1">
      <alignment vertical="center"/>
    </xf>
    <xf numFmtId="194" fontId="16" fillId="0" borderId="214" xfId="0" applyNumberFormat="1" applyFont="1" applyBorder="1" applyAlignment="1">
      <alignment horizontal="distributed" vertical="center"/>
    </xf>
    <xf numFmtId="38" fontId="17" fillId="0" borderId="25" xfId="1" applyFont="1" applyBorder="1">
      <alignment vertical="center"/>
    </xf>
    <xf numFmtId="0" fontId="17" fillId="0" borderId="113" xfId="13" applyNumberFormat="1" applyFont="1" applyBorder="1" applyAlignment="1">
      <alignment horizontal="center" vertical="center" wrapText="1"/>
    </xf>
    <xf numFmtId="31" fontId="17" fillId="0" borderId="113" xfId="13" applyNumberFormat="1" applyFont="1" applyBorder="1" applyAlignment="1">
      <alignment horizontal="center" vertical="center" wrapText="1"/>
    </xf>
    <xf numFmtId="0" fontId="54" fillId="0" borderId="0" xfId="17" applyBorder="1" applyAlignment="1">
      <alignment vertical="center"/>
    </xf>
    <xf numFmtId="0" fontId="16" fillId="0" borderId="183" xfId="17" applyFont="1" applyBorder="1" applyAlignment="1" applyProtection="1">
      <alignment horizontal="distributed" vertical="center" indent="2"/>
      <protection locked="0"/>
    </xf>
    <xf numFmtId="41" fontId="16" fillId="0" borderId="108" xfId="17" applyNumberFormat="1" applyFont="1" applyBorder="1" applyAlignment="1">
      <alignment horizontal="right" vertical="center" shrinkToFit="1"/>
    </xf>
    <xf numFmtId="227" fontId="19" fillId="0" borderId="108" xfId="17" applyNumberFormat="1" applyFont="1" applyBorder="1" applyAlignment="1">
      <alignment horizontal="right" vertical="center" shrinkToFit="1"/>
    </xf>
    <xf numFmtId="182" fontId="19" fillId="0" borderId="108" xfId="17" applyNumberFormat="1" applyFont="1" applyBorder="1" applyAlignment="1" applyProtection="1">
      <alignment vertical="center" shrinkToFit="1"/>
      <protection locked="0"/>
    </xf>
    <xf numFmtId="179" fontId="19" fillId="0" borderId="108" xfId="17" applyNumberFormat="1" applyFont="1" applyBorder="1" applyAlignment="1" applyProtection="1">
      <alignment vertical="center" shrinkToFit="1"/>
      <protection locked="0"/>
    </xf>
    <xf numFmtId="198" fontId="19" fillId="0" borderId="108" xfId="17" applyNumberFormat="1" applyFont="1" applyBorder="1" applyAlignment="1" applyProtection="1">
      <alignment vertical="center" shrinkToFit="1"/>
      <protection locked="0"/>
    </xf>
    <xf numFmtId="3" fontId="16" fillId="0" borderId="108" xfId="17" applyNumberFormat="1" applyFont="1" applyBorder="1" applyAlignment="1">
      <alignment vertical="center" shrinkToFit="1"/>
    </xf>
    <xf numFmtId="3" fontId="17" fillId="0" borderId="108" xfId="17" applyNumberFormat="1" applyFont="1" applyBorder="1" applyAlignment="1">
      <alignment vertical="center" shrinkToFit="1"/>
    </xf>
    <xf numFmtId="41" fontId="17" fillId="0" borderId="108" xfId="17" applyNumberFormat="1" applyFont="1" applyBorder="1" applyAlignment="1">
      <alignment horizontal="right" vertical="center" wrapText="1" shrinkToFit="1"/>
    </xf>
    <xf numFmtId="0" fontId="16" fillId="0" borderId="0" xfId="17" applyFont="1" applyAlignment="1">
      <alignment vertical="center"/>
    </xf>
    <xf numFmtId="0" fontId="16" fillId="0" borderId="0" xfId="0" applyFont="1" applyAlignment="1">
      <alignment vertical="center" shrinkToFit="1"/>
    </xf>
    <xf numFmtId="185" fontId="16" fillId="0" borderId="0" xfId="4" applyNumberFormat="1" applyFont="1" applyAlignment="1" applyProtection="1">
      <alignment vertical="center"/>
      <protection locked="0"/>
    </xf>
    <xf numFmtId="193" fontId="17" fillId="0" borderId="0" xfId="1" applyNumberFormat="1" applyFont="1">
      <alignment vertical="center"/>
    </xf>
    <xf numFmtId="193" fontId="17" fillId="0" borderId="50" xfId="1" applyNumberFormat="1" applyFont="1" applyBorder="1">
      <alignment vertical="center"/>
    </xf>
    <xf numFmtId="193" fontId="17" fillId="0" borderId="108" xfId="1" applyNumberFormat="1" applyFont="1" applyBorder="1">
      <alignment vertical="center"/>
    </xf>
    <xf numFmtId="0" fontId="16" fillId="0" borderId="0" xfId="0" applyFont="1" applyFill="1" applyProtection="1">
      <alignment vertical="center"/>
      <protection locked="0"/>
    </xf>
    <xf numFmtId="0" fontId="17" fillId="0" borderId="0" xfId="0" applyFont="1" applyFill="1">
      <alignment vertical="center"/>
    </xf>
    <xf numFmtId="0" fontId="17" fillId="0" borderId="25" xfId="0" applyFont="1" applyFill="1" applyBorder="1">
      <alignment vertical="center"/>
    </xf>
    <xf numFmtId="0" fontId="0" fillId="0" borderId="0" xfId="0" applyFill="1">
      <alignment vertical="center"/>
    </xf>
    <xf numFmtId="0" fontId="16" fillId="0" borderId="0" xfId="0" applyFont="1" applyFill="1" applyAlignment="1" applyProtection="1">
      <alignment vertical="center"/>
      <protection locked="0"/>
    </xf>
    <xf numFmtId="0" fontId="17" fillId="0" borderId="0" xfId="0" applyFont="1" applyFill="1" applyAlignment="1">
      <alignment vertical="center"/>
    </xf>
    <xf numFmtId="192" fontId="19" fillId="0" borderId="106" xfId="0" applyNumberFormat="1" applyFont="1" applyBorder="1" applyAlignment="1">
      <alignment vertical="center" shrinkToFit="1"/>
    </xf>
    <xf numFmtId="0" fontId="16" fillId="0" borderId="106" xfId="0" applyFont="1" applyBorder="1" applyAlignment="1">
      <alignment vertical="center"/>
    </xf>
    <xf numFmtId="183" fontId="16" fillId="0" borderId="106" xfId="9" applyNumberFormat="1" applyFont="1" applyBorder="1" applyAlignment="1">
      <alignment vertical="center" shrinkToFit="1"/>
    </xf>
    <xf numFmtId="183" fontId="16" fillId="0" borderId="106" xfId="9" applyNumberFormat="1" applyFont="1" applyBorder="1" applyAlignment="1">
      <alignment vertical="center"/>
    </xf>
    <xf numFmtId="0" fontId="16" fillId="0" borderId="106" xfId="9" applyFont="1" applyBorder="1" applyAlignment="1">
      <alignment vertical="center"/>
    </xf>
    <xf numFmtId="194" fontId="16" fillId="0" borderId="106" xfId="0" applyNumberFormat="1" applyFont="1" applyBorder="1" applyAlignment="1">
      <alignment vertical="center" shrinkToFit="1"/>
    </xf>
    <xf numFmtId="0" fontId="17" fillId="0" borderId="106" xfId="0" applyFont="1" applyBorder="1" applyAlignment="1">
      <alignment vertical="center"/>
    </xf>
    <xf numFmtId="192" fontId="16" fillId="0" borderId="106" xfId="0" applyNumberFormat="1" applyFont="1" applyBorder="1" applyAlignment="1">
      <alignment vertical="center" shrinkToFit="1"/>
    </xf>
    <xf numFmtId="0" fontId="17" fillId="0" borderId="106" xfId="0" applyFont="1" applyBorder="1" applyAlignment="1">
      <alignment vertical="center" shrinkToFit="1"/>
    </xf>
    <xf numFmtId="182" fontId="17" fillId="0" borderId="106" xfId="0" applyNumberFormat="1" applyFont="1" applyBorder="1" applyAlignment="1">
      <alignment vertical="center" shrinkToFit="1"/>
    </xf>
    <xf numFmtId="0" fontId="16" fillId="0" borderId="106" xfId="9" applyFont="1" applyBorder="1" applyAlignment="1">
      <alignment vertical="center" shrinkToFit="1"/>
    </xf>
    <xf numFmtId="0" fontId="23" fillId="0" borderId="106" xfId="0" applyFont="1" applyBorder="1" applyAlignment="1">
      <alignment vertical="center" shrinkToFit="1"/>
    </xf>
    <xf numFmtId="0" fontId="0" fillId="0" borderId="0" xfId="0" applyAlignment="1">
      <alignment vertical="center"/>
    </xf>
    <xf numFmtId="192" fontId="19" fillId="0" borderId="106" xfId="0" applyNumberFormat="1" applyFont="1" applyBorder="1" applyAlignment="1">
      <alignment horizontal="left" vertical="center" shrinkToFit="1"/>
    </xf>
    <xf numFmtId="41" fontId="18" fillId="0" borderId="0" xfId="0" applyNumberFormat="1" applyFont="1" applyAlignment="1" applyProtection="1">
      <alignment horizontal="right" vertical="center" wrapText="1"/>
      <protection locked="0"/>
    </xf>
    <xf numFmtId="49" fontId="17" fillId="0" borderId="61" xfId="17" applyNumberFormat="1" applyFont="1" applyBorder="1" applyAlignment="1">
      <alignment horizontal="right" vertical="center"/>
    </xf>
    <xf numFmtId="0" fontId="17" fillId="0" borderId="54" xfId="17" applyFont="1" applyBorder="1" applyAlignment="1">
      <alignment horizontal="center" vertical="center"/>
    </xf>
    <xf numFmtId="0" fontId="17" fillId="0" borderId="55" xfId="17" applyFont="1" applyBorder="1" applyAlignment="1">
      <alignment horizontal="center" vertical="center"/>
    </xf>
    <xf numFmtId="0" fontId="16" fillId="0" borderId="47" xfId="17" applyFont="1" applyBorder="1" applyAlignment="1">
      <alignment horizontal="right" vertical="center"/>
    </xf>
    <xf numFmtId="0" fontId="17" fillId="0" borderId="0" xfId="17" applyFont="1" applyAlignment="1">
      <alignment vertical="center"/>
    </xf>
    <xf numFmtId="0" fontId="17" fillId="0" borderId="0" xfId="17" applyFont="1"/>
    <xf numFmtId="208" fontId="19" fillId="0" borderId="0" xfId="17" applyNumberFormat="1" applyFont="1" applyAlignment="1">
      <alignment horizontal="right" vertical="center" indent="1"/>
    </xf>
    <xf numFmtId="208" fontId="16" fillId="0" borderId="0" xfId="17" applyNumberFormat="1" applyFont="1" applyAlignment="1">
      <alignment horizontal="right" vertical="center" indent="1"/>
    </xf>
    <xf numFmtId="41" fontId="16" fillId="0" borderId="25" xfId="17" applyNumberFormat="1" applyFont="1" applyBorder="1" applyAlignment="1">
      <alignment horizontal="right" vertical="center" indent="1"/>
    </xf>
    <xf numFmtId="0" fontId="86" fillId="0" borderId="0" xfId="3" applyFont="1" applyAlignment="1">
      <alignment horizontal="distributed" vertical="center" indent="7"/>
    </xf>
    <xf numFmtId="0" fontId="112" fillId="0" borderId="0" xfId="45" applyFont="1" applyAlignment="1">
      <alignment horizontal="center" vertical="center"/>
    </xf>
    <xf numFmtId="0" fontId="0" fillId="0" borderId="0" xfId="0" applyAlignment="1">
      <alignment horizontal="left" vertical="center"/>
    </xf>
    <xf numFmtId="0" fontId="94" fillId="4" borderId="197" xfId="3" applyFont="1" applyFill="1" applyBorder="1" applyAlignment="1">
      <alignment horizontal="center" vertical="center" wrapText="1" shrinkToFit="1"/>
    </xf>
    <xf numFmtId="0" fontId="94" fillId="4" borderId="198" xfId="3" applyFont="1" applyFill="1" applyBorder="1" applyAlignment="1">
      <alignment horizontal="center" vertical="center" shrinkToFit="1"/>
    </xf>
    <xf numFmtId="0" fontId="115" fillId="4" borderId="201" xfId="8" applyFont="1" applyFill="1" applyBorder="1" applyAlignment="1">
      <alignment horizontal="center" vertical="center" shrinkToFit="1"/>
    </xf>
    <xf numFmtId="0" fontId="115" fillId="4" borderId="202" xfId="8" applyFont="1" applyFill="1" applyBorder="1" applyAlignment="1">
      <alignment horizontal="center" vertical="center" shrinkToFit="1"/>
    </xf>
    <xf numFmtId="0" fontId="96" fillId="0" borderId="199" xfId="3" applyFont="1" applyBorder="1" applyAlignment="1">
      <alignment horizontal="right" vertical="center" wrapText="1" indent="1"/>
    </xf>
    <xf numFmtId="0" fontId="97" fillId="0" borderId="200" xfId="3" applyFont="1" applyBorder="1" applyAlignment="1">
      <alignment horizontal="right" vertical="center" indent="1"/>
    </xf>
    <xf numFmtId="235" fontId="91" fillId="0" borderId="199" xfId="3" applyNumberFormat="1" applyFont="1" applyBorder="1" applyAlignment="1">
      <alignment horizontal="right" vertical="center" shrinkToFit="1"/>
    </xf>
    <xf numFmtId="235" fontId="92" fillId="0" borderId="200" xfId="3" applyNumberFormat="1" applyFont="1" applyBorder="1" applyAlignment="1">
      <alignment horizontal="right" vertical="center" shrinkToFit="1"/>
    </xf>
    <xf numFmtId="236" fontId="91" fillId="0" borderId="199" xfId="3" applyNumberFormat="1" applyFont="1" applyBorder="1" applyAlignment="1">
      <alignment horizontal="right" vertical="center" shrinkToFit="1"/>
    </xf>
    <xf numFmtId="236" fontId="92" fillId="0" borderId="200" xfId="3" applyNumberFormat="1" applyFont="1" applyBorder="1" applyAlignment="1">
      <alignment horizontal="right" vertical="center" shrinkToFit="1"/>
    </xf>
    <xf numFmtId="237" fontId="91" fillId="0" borderId="199" xfId="3" applyNumberFormat="1" applyFont="1" applyBorder="1" applyAlignment="1">
      <alignment horizontal="right" vertical="center" shrinkToFit="1"/>
    </xf>
    <xf numFmtId="237" fontId="92" fillId="0" borderId="200" xfId="3" applyNumberFormat="1" applyFont="1" applyBorder="1" applyAlignment="1">
      <alignment horizontal="right" vertical="center" shrinkToFit="1"/>
    </xf>
    <xf numFmtId="234" fontId="91" fillId="0" borderId="199" xfId="3" applyNumberFormat="1" applyFont="1" applyBorder="1" applyAlignment="1">
      <alignment horizontal="right" vertical="center" shrinkToFit="1"/>
    </xf>
    <xf numFmtId="234" fontId="91" fillId="0" borderId="200" xfId="3" applyNumberFormat="1" applyFont="1" applyBorder="1" applyAlignment="1">
      <alignment horizontal="right" vertical="center" shrinkToFit="1"/>
    </xf>
    <xf numFmtId="0" fontId="94" fillId="4" borderId="198" xfId="3" applyFont="1" applyFill="1" applyBorder="1" applyAlignment="1">
      <alignment horizontal="center" vertical="center" wrapText="1" shrinkToFit="1"/>
    </xf>
    <xf numFmtId="0" fontId="20" fillId="4" borderId="201" xfId="8" applyFill="1" applyBorder="1" applyAlignment="1">
      <alignment horizontal="center" vertical="center" shrinkToFit="1"/>
    </xf>
    <xf numFmtId="0" fontId="20" fillId="4" borderId="202" xfId="8" applyFill="1" applyBorder="1" applyAlignment="1">
      <alignment horizontal="center" vertical="center" shrinkToFit="1"/>
    </xf>
    <xf numFmtId="235" fontId="91" fillId="0" borderId="200" xfId="3" applyNumberFormat="1" applyFont="1" applyBorder="1" applyAlignment="1">
      <alignment horizontal="right" vertical="center" shrinkToFit="1"/>
    </xf>
    <xf numFmtId="0" fontId="91" fillId="0" borderId="199" xfId="3" applyFont="1" applyBorder="1" applyAlignment="1">
      <alignment horizontal="right" vertical="center" shrinkToFit="1"/>
    </xf>
    <xf numFmtId="0" fontId="91" fillId="0" borderId="200" xfId="3" applyFont="1" applyBorder="1" applyAlignment="1">
      <alignment horizontal="right" vertical="center" shrinkToFit="1"/>
    </xf>
    <xf numFmtId="230" fontId="91" fillId="0" borderId="199" xfId="3" applyNumberFormat="1" applyFont="1" applyBorder="1" applyAlignment="1">
      <alignment horizontal="right" vertical="center" shrinkToFit="1"/>
    </xf>
    <xf numFmtId="230" fontId="91" fillId="0" borderId="200" xfId="3" applyNumberFormat="1" applyFont="1" applyBorder="1" applyAlignment="1">
      <alignment horizontal="right" vertical="center" shrinkToFit="1"/>
    </xf>
    <xf numFmtId="232" fontId="91" fillId="0" borderId="199" xfId="3" applyNumberFormat="1" applyFont="1" applyBorder="1" applyAlignment="1">
      <alignment horizontal="right" vertical="center" shrinkToFit="1"/>
    </xf>
    <xf numFmtId="232" fontId="91" fillId="0" borderId="200" xfId="3" applyNumberFormat="1" applyFont="1" applyBorder="1" applyAlignment="1">
      <alignment horizontal="right" vertical="center" shrinkToFit="1"/>
    </xf>
    <xf numFmtId="0" fontId="96" fillId="0" borderId="200" xfId="3" applyFont="1" applyBorder="1" applyAlignment="1">
      <alignment horizontal="right" vertical="center" wrapText="1" indent="1"/>
    </xf>
    <xf numFmtId="0" fontId="96" fillId="3" borderId="199" xfId="3" applyFont="1" applyFill="1" applyBorder="1" applyAlignment="1">
      <alignment horizontal="right" vertical="center" wrapText="1" indent="1"/>
    </xf>
    <xf numFmtId="0" fontId="97" fillId="3" borderId="200" xfId="3" applyFont="1" applyFill="1" applyBorder="1" applyAlignment="1">
      <alignment horizontal="right" vertical="center" indent="1"/>
    </xf>
    <xf numFmtId="0" fontId="116" fillId="4" borderId="201" xfId="8" applyFont="1" applyFill="1" applyBorder="1" applyAlignment="1">
      <alignment horizontal="center" vertical="center" shrinkToFit="1"/>
    </xf>
    <xf numFmtId="0" fontId="116" fillId="4" borderId="202" xfId="8" applyFont="1" applyFill="1" applyBorder="1" applyAlignment="1">
      <alignment horizontal="center" vertical="center" shrinkToFit="1"/>
    </xf>
    <xf numFmtId="231" fontId="91" fillId="0" borderId="199" xfId="3" applyNumberFormat="1" applyFont="1" applyBorder="1" applyAlignment="1">
      <alignment horizontal="right" vertical="center" shrinkToFit="1"/>
    </xf>
    <xf numFmtId="231" fontId="91" fillId="0" borderId="200" xfId="3" applyNumberFormat="1" applyFont="1" applyBorder="1" applyAlignment="1">
      <alignment horizontal="right" vertical="center" shrinkToFit="1"/>
    </xf>
    <xf numFmtId="232" fontId="92" fillId="0" borderId="200" xfId="3" applyNumberFormat="1" applyFont="1" applyBorder="1" applyAlignment="1">
      <alignment horizontal="right" vertical="center" shrinkToFit="1"/>
    </xf>
    <xf numFmtId="233" fontId="91" fillId="3" borderId="199" xfId="3" applyNumberFormat="1" applyFont="1" applyFill="1" applyBorder="1" applyAlignment="1">
      <alignment horizontal="right" vertical="center" shrinkToFit="1"/>
    </xf>
    <xf numFmtId="233" fontId="92" fillId="3" borderId="200" xfId="3" applyNumberFormat="1" applyFont="1" applyFill="1" applyBorder="1" applyAlignment="1">
      <alignment horizontal="right" vertical="center" shrinkToFit="1"/>
    </xf>
    <xf numFmtId="0" fontId="91" fillId="0" borderId="0" xfId="3" applyFont="1" applyAlignment="1">
      <alignment horizontal="center" vertical="center"/>
    </xf>
    <xf numFmtId="0" fontId="92" fillId="0" borderId="0" xfId="3" applyFont="1" applyAlignment="1">
      <alignment horizontal="center" vertical="center"/>
    </xf>
    <xf numFmtId="0" fontId="110" fillId="0" borderId="207" xfId="3" applyFont="1" applyBorder="1" applyAlignment="1">
      <alignment horizontal="right" vertical="center" indent="1" shrinkToFit="1"/>
    </xf>
    <xf numFmtId="0" fontId="110" fillId="0" borderId="208" xfId="3" applyFont="1" applyBorder="1" applyAlignment="1">
      <alignment horizontal="right" vertical="center" indent="1" shrinkToFit="1"/>
    </xf>
    <xf numFmtId="0" fontId="102" fillId="4" borderId="203" xfId="3" applyFont="1" applyFill="1" applyBorder="1" applyAlignment="1">
      <alignment horizontal="center" vertical="center" shrinkToFit="1"/>
    </xf>
    <xf numFmtId="0" fontId="102" fillId="4" borderId="204" xfId="3" applyFont="1" applyFill="1" applyBorder="1" applyAlignment="1">
      <alignment horizontal="center" vertical="center" shrinkToFit="1"/>
    </xf>
    <xf numFmtId="0" fontId="102" fillId="4" borderId="203" xfId="3" applyFont="1" applyFill="1" applyBorder="1" applyAlignment="1">
      <alignment horizontal="center" vertical="center" wrapText="1" shrinkToFit="1"/>
    </xf>
    <xf numFmtId="0" fontId="111" fillId="0" borderId="211" xfId="3" applyFont="1" applyBorder="1" applyAlignment="1">
      <alignment horizontal="left" vertical="center" wrapText="1" indent="1" shrinkToFit="1"/>
    </xf>
    <xf numFmtId="0" fontId="111" fillId="0" borderId="212" xfId="3" applyFont="1" applyBorder="1" applyAlignment="1">
      <alignment horizontal="left" vertical="center" indent="1" shrinkToFit="1"/>
    </xf>
    <xf numFmtId="241" fontId="105" fillId="0" borderId="211" xfId="3" applyNumberFormat="1" applyFont="1" applyBorder="1" applyAlignment="1">
      <alignment horizontal="right" vertical="center" indent="1" shrinkToFit="1"/>
    </xf>
    <xf numFmtId="241" fontId="105" fillId="0" borderId="212" xfId="3" applyNumberFormat="1" applyFont="1" applyBorder="1" applyAlignment="1">
      <alignment horizontal="right" vertical="center" indent="1" shrinkToFit="1"/>
    </xf>
    <xf numFmtId="242" fontId="111" fillId="0" borderId="211" xfId="3" applyNumberFormat="1" applyFont="1" applyBorder="1" applyAlignment="1">
      <alignment horizontal="right" vertical="center" indent="1" shrinkToFit="1"/>
    </xf>
    <xf numFmtId="242" fontId="111" fillId="0" borderId="212" xfId="3" applyNumberFormat="1" applyFont="1" applyBorder="1" applyAlignment="1">
      <alignment horizontal="right" vertical="center" indent="1" shrinkToFit="1"/>
    </xf>
    <xf numFmtId="235" fontId="111" fillId="0" borderId="211" xfId="3" applyNumberFormat="1" applyFont="1" applyBorder="1" applyAlignment="1">
      <alignment horizontal="right" vertical="center" shrinkToFit="1"/>
    </xf>
    <xf numFmtId="235" fontId="111" fillId="0" borderId="212" xfId="3" applyNumberFormat="1" applyFont="1" applyBorder="1" applyAlignment="1">
      <alignment horizontal="right" vertical="center" shrinkToFit="1"/>
    </xf>
    <xf numFmtId="239" fontId="105" fillId="0" borderId="211" xfId="3" applyNumberFormat="1" applyFont="1" applyBorder="1" applyAlignment="1">
      <alignment horizontal="right" vertical="center" shrinkToFit="1"/>
    </xf>
    <xf numFmtId="239" fontId="105" fillId="0" borderId="212" xfId="3" applyNumberFormat="1" applyFont="1" applyBorder="1" applyAlignment="1">
      <alignment horizontal="right" vertical="center" shrinkToFit="1"/>
    </xf>
    <xf numFmtId="240" fontId="105" fillId="0" borderId="211" xfId="3" applyNumberFormat="1" applyFont="1" applyBorder="1" applyAlignment="1">
      <alignment horizontal="right" vertical="center" indent="1" shrinkToFit="1"/>
    </xf>
    <xf numFmtId="240" fontId="105" fillId="0" borderId="212" xfId="3" applyNumberFormat="1" applyFont="1" applyBorder="1" applyAlignment="1">
      <alignment horizontal="right" vertical="center" indent="1" shrinkToFit="1"/>
    </xf>
    <xf numFmtId="0" fontId="102" fillId="4" borderId="204" xfId="3" applyFont="1" applyFill="1" applyBorder="1" applyAlignment="1">
      <alignment horizontal="center" vertical="center" wrapText="1" shrinkToFit="1"/>
    </xf>
    <xf numFmtId="0" fontId="111" fillId="0" borderId="211" xfId="3" applyFont="1" applyBorder="1" applyAlignment="1">
      <alignment horizontal="center" vertical="center" shrinkToFit="1"/>
    </xf>
    <xf numFmtId="0" fontId="111" fillId="0" borderId="212" xfId="3" applyFont="1" applyBorder="1" applyAlignment="1">
      <alignment horizontal="center" vertical="center" shrinkToFit="1"/>
    </xf>
    <xf numFmtId="38" fontId="111" fillId="0" borderId="211" xfId="44" applyFont="1" applyFill="1" applyBorder="1" applyAlignment="1">
      <alignment horizontal="center" vertical="center" shrinkToFit="1"/>
    </xf>
    <xf numFmtId="38" fontId="111" fillId="0" borderId="212" xfId="44" applyFont="1" applyFill="1" applyBorder="1" applyAlignment="1">
      <alignment horizontal="center" vertical="center" shrinkToFit="1"/>
    </xf>
    <xf numFmtId="238" fontId="105" fillId="0" borderId="211" xfId="3" applyNumberFormat="1" applyFont="1" applyBorder="1" applyAlignment="1">
      <alignment horizontal="right" vertical="center" shrinkToFit="1"/>
    </xf>
    <xf numFmtId="238" fontId="105" fillId="0" borderId="212" xfId="3" applyNumberFormat="1" applyFont="1" applyBorder="1" applyAlignment="1">
      <alignment horizontal="right" vertical="center" shrinkToFit="1"/>
    </xf>
    <xf numFmtId="234" fontId="105" fillId="0" borderId="211" xfId="3" applyNumberFormat="1" applyFont="1" applyBorder="1" applyAlignment="1">
      <alignment horizontal="right" vertical="center" shrinkToFit="1"/>
    </xf>
    <xf numFmtId="234" fontId="105" fillId="0" borderId="212" xfId="3" applyNumberFormat="1" applyFont="1" applyBorder="1" applyAlignment="1">
      <alignment horizontal="right" vertical="center" shrinkToFit="1"/>
    </xf>
    <xf numFmtId="234" fontId="105" fillId="0" borderId="211" xfId="3" applyNumberFormat="1" applyFont="1" applyBorder="1" applyAlignment="1">
      <alignment horizontal="right" vertical="center" indent="1" shrinkToFit="1"/>
    </xf>
    <xf numFmtId="234" fontId="105" fillId="0" borderId="212" xfId="3" applyNumberFormat="1" applyFont="1" applyBorder="1" applyAlignment="1">
      <alignment horizontal="right" vertical="center" indent="1" shrinkToFit="1"/>
    </xf>
    <xf numFmtId="0" fontId="105" fillId="0" borderId="211" xfId="3" applyFont="1" applyBorder="1" applyAlignment="1">
      <alignment horizontal="right" vertical="center" indent="1" shrinkToFit="1"/>
    </xf>
    <xf numFmtId="0" fontId="105" fillId="0" borderId="212" xfId="3" applyFont="1" applyBorder="1" applyAlignment="1">
      <alignment horizontal="right" vertical="center" indent="1" shrinkToFit="1"/>
    </xf>
    <xf numFmtId="0" fontId="108" fillId="0" borderId="207" xfId="3" applyFont="1" applyBorder="1" applyAlignment="1">
      <alignment horizontal="right" vertical="center" indent="1" shrinkToFit="1"/>
    </xf>
    <xf numFmtId="0" fontId="11" fillId="0" borderId="208" xfId="3" applyBorder="1" applyAlignment="1">
      <alignment horizontal="right" vertical="center" indent="1" shrinkToFit="1"/>
    </xf>
    <xf numFmtId="230" fontId="105" fillId="0" borderId="205" xfId="3" applyNumberFormat="1" applyFont="1" applyBorder="1" applyAlignment="1">
      <alignment horizontal="right" vertical="center" indent="1" shrinkToFit="1"/>
    </xf>
    <xf numFmtId="230" fontId="106" fillId="0" borderId="206" xfId="3" applyNumberFormat="1" applyFont="1" applyBorder="1" applyAlignment="1">
      <alignment horizontal="right" vertical="center" indent="1" shrinkToFit="1"/>
    </xf>
    <xf numFmtId="0" fontId="17" fillId="0" borderId="18"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15" xfId="0" applyFont="1" applyBorder="1" applyAlignment="1" applyProtection="1">
      <alignment horizontal="center" vertical="center" wrapText="1"/>
      <protection locked="0"/>
    </xf>
    <xf numFmtId="0" fontId="16" fillId="0" borderId="28" xfId="3" applyFont="1" applyBorder="1" applyAlignment="1" applyProtection="1">
      <alignment horizontal="center" vertical="center"/>
      <protection locked="0"/>
    </xf>
    <xf numFmtId="0" fontId="16" fillId="0" borderId="0" xfId="3" applyFont="1" applyAlignment="1" applyProtection="1">
      <alignment horizontal="center" vertical="center"/>
      <protection locked="0"/>
    </xf>
    <xf numFmtId="0" fontId="16" fillId="0" borderId="0" xfId="3" applyFont="1" applyAlignment="1" applyProtection="1">
      <alignment horizontal="center" vertical="center" wrapText="1"/>
      <protection locked="0"/>
    </xf>
    <xf numFmtId="0" fontId="16" fillId="0" borderId="15" xfId="3" applyFont="1" applyBorder="1" applyAlignment="1" applyProtection="1">
      <alignment horizontal="center" vertical="center" wrapText="1"/>
      <protection locked="0"/>
    </xf>
    <xf numFmtId="180" fontId="16" fillId="0" borderId="28" xfId="3" applyNumberFormat="1" applyFont="1" applyBorder="1" applyAlignment="1" applyProtection="1">
      <alignment horizontal="center" vertical="center"/>
      <protection locked="0"/>
    </xf>
    <xf numFmtId="180" fontId="16" fillId="0" borderId="0" xfId="3" applyNumberFormat="1" applyFont="1" applyAlignment="1" applyProtection="1">
      <alignment horizontal="center" vertical="center"/>
      <protection locked="0"/>
    </xf>
    <xf numFmtId="180" fontId="16" fillId="0" borderId="15" xfId="3" applyNumberFormat="1" applyFont="1" applyBorder="1" applyAlignment="1" applyProtection="1">
      <alignment horizontal="center" vertical="center"/>
      <protection locked="0"/>
    </xf>
    <xf numFmtId="183" fontId="16" fillId="0" borderId="37" xfId="4" applyNumberFormat="1" applyFont="1" applyBorder="1" applyAlignment="1">
      <alignment horizontal="center" vertical="center" shrinkToFit="1"/>
    </xf>
    <xf numFmtId="183" fontId="16" fillId="0" borderId="36" xfId="4" applyNumberFormat="1" applyFont="1" applyBorder="1" applyAlignment="1">
      <alignment horizontal="center" vertical="center" shrinkToFit="1"/>
    </xf>
    <xf numFmtId="0" fontId="16" fillId="0" borderId="55" xfId="4" applyNumberFormat="1" applyFont="1" applyBorder="1" applyAlignment="1">
      <alignment horizontal="center" vertical="center"/>
    </xf>
    <xf numFmtId="0" fontId="16" fillId="0" borderId="53" xfId="4" applyNumberFormat="1" applyFont="1" applyBorder="1" applyAlignment="1">
      <alignment horizontal="center" vertical="center"/>
    </xf>
    <xf numFmtId="0" fontId="16" fillId="0" borderId="42" xfId="4" applyNumberFormat="1" applyFont="1" applyBorder="1" applyAlignment="1">
      <alignment horizontal="distributed" vertical="center" indent="3"/>
    </xf>
    <xf numFmtId="0" fontId="16" fillId="0" borderId="28" xfId="4" applyNumberFormat="1" applyFont="1" applyBorder="1" applyAlignment="1">
      <alignment horizontal="distributed" vertical="center" indent="3"/>
    </xf>
    <xf numFmtId="0" fontId="16" fillId="0" borderId="45" xfId="4" applyNumberFormat="1" applyFont="1" applyBorder="1" applyAlignment="1">
      <alignment horizontal="distributed" vertical="center" indent="3"/>
    </xf>
    <xf numFmtId="0" fontId="16" fillId="0" borderId="56" xfId="4" applyNumberFormat="1" applyFont="1" applyBorder="1" applyAlignment="1">
      <alignment horizontal="distributed" vertical="center" indent="3"/>
    </xf>
    <xf numFmtId="0" fontId="16" fillId="0" borderId="50" xfId="4" applyNumberFormat="1" applyFont="1" applyBorder="1" applyAlignment="1">
      <alignment horizontal="distributed" vertical="center" indent="3"/>
    </xf>
    <xf numFmtId="0" fontId="16" fillId="0" borderId="51" xfId="4" applyNumberFormat="1" applyFont="1" applyBorder="1" applyAlignment="1">
      <alignment horizontal="distributed" vertical="center" indent="3"/>
    </xf>
    <xf numFmtId="0" fontId="16" fillId="0" borderId="47" xfId="4" applyNumberFormat="1" applyFont="1" applyBorder="1" applyAlignment="1">
      <alignment horizontal="center" vertical="center"/>
    </xf>
    <xf numFmtId="0" fontId="16" fillId="0" borderId="48" xfId="4" applyNumberFormat="1" applyFont="1" applyBorder="1" applyAlignment="1">
      <alignment horizontal="center" vertical="center"/>
    </xf>
    <xf numFmtId="0" fontId="16" fillId="0" borderId="50" xfId="4" applyNumberFormat="1" applyFont="1" applyBorder="1" applyAlignment="1">
      <alignment horizontal="center" vertical="center"/>
    </xf>
    <xf numFmtId="0" fontId="16" fillId="0" borderId="51" xfId="4" applyNumberFormat="1" applyFont="1" applyBorder="1" applyAlignment="1">
      <alignment horizontal="center" vertical="center"/>
    </xf>
    <xf numFmtId="0" fontId="16" fillId="0" borderId="37" xfId="4" applyNumberFormat="1" applyFont="1" applyBorder="1" applyAlignment="1">
      <alignment horizontal="center" vertical="center"/>
    </xf>
    <xf numFmtId="0" fontId="16" fillId="0" borderId="36" xfId="4" applyNumberFormat="1" applyFont="1" applyBorder="1" applyAlignment="1">
      <alignment horizontal="center" vertical="center"/>
    </xf>
    <xf numFmtId="0" fontId="16" fillId="0" borderId="40" xfId="4" applyNumberFormat="1" applyFont="1" applyBorder="1" applyAlignment="1">
      <alignment horizontal="center" vertical="center"/>
    </xf>
    <xf numFmtId="0" fontId="17" fillId="0" borderId="86" xfId="4" applyNumberFormat="1" applyFont="1" applyBorder="1" applyAlignment="1">
      <alignment horizontal="center" vertical="center"/>
    </xf>
    <xf numFmtId="0" fontId="17" fillId="0" borderId="87" xfId="4" applyNumberFormat="1" applyFont="1" applyBorder="1" applyAlignment="1">
      <alignment horizontal="center" vertical="center"/>
    </xf>
    <xf numFmtId="49" fontId="17" fillId="0" borderId="0" xfId="4" applyNumberFormat="1" applyFont="1" applyAlignment="1">
      <alignment horizontal="center" vertical="center"/>
    </xf>
    <xf numFmtId="49" fontId="17" fillId="0" borderId="74" xfId="4" applyNumberFormat="1" applyFont="1" applyBorder="1" applyAlignment="1">
      <alignment horizontal="center" vertical="center"/>
    </xf>
    <xf numFmtId="0" fontId="16" fillId="0" borderId="54" xfId="4" applyNumberFormat="1" applyFont="1" applyBorder="1" applyAlignment="1">
      <alignment horizontal="center" vertical="center"/>
    </xf>
    <xf numFmtId="0" fontId="16" fillId="0" borderId="58" xfId="4" applyNumberFormat="1" applyFont="1" applyBorder="1" applyAlignment="1">
      <alignment horizontal="center" vertical="center"/>
    </xf>
    <xf numFmtId="0" fontId="16" fillId="0" borderId="57" xfId="4" applyNumberFormat="1" applyFont="1" applyBorder="1" applyAlignment="1">
      <alignment horizontal="center" vertical="center"/>
    </xf>
    <xf numFmtId="0" fontId="16" fillId="0" borderId="54" xfId="4" applyNumberFormat="1" applyFont="1" applyBorder="1" applyAlignment="1">
      <alignment horizontal="distributed" vertical="center"/>
    </xf>
    <xf numFmtId="0" fontId="16" fillId="0" borderId="57" xfId="4" applyNumberFormat="1" applyFont="1" applyBorder="1" applyAlignment="1">
      <alignment horizontal="distributed" vertical="center"/>
    </xf>
    <xf numFmtId="0" fontId="16" fillId="0" borderId="54" xfId="4" applyNumberFormat="1" applyFont="1" applyBorder="1" applyAlignment="1">
      <alignment horizontal="distributed" vertical="distributed" indent="2"/>
    </xf>
    <xf numFmtId="0" fontId="16" fillId="0" borderId="58" xfId="4" applyNumberFormat="1" applyFont="1" applyBorder="1" applyAlignment="1">
      <alignment horizontal="distributed" vertical="distributed" indent="2"/>
    </xf>
    <xf numFmtId="0" fontId="16" fillId="0" borderId="57" xfId="4" applyNumberFormat="1" applyFont="1" applyBorder="1" applyAlignment="1">
      <alignment horizontal="distributed" vertical="distributed" indent="2"/>
    </xf>
    <xf numFmtId="0" fontId="16" fillId="0" borderId="42" xfId="4" applyNumberFormat="1" applyFont="1" applyBorder="1" applyAlignment="1">
      <alignment horizontal="center" vertical="center" wrapText="1"/>
    </xf>
    <xf numFmtId="0" fontId="16" fillId="0" borderId="45" xfId="4" applyNumberFormat="1" applyFont="1" applyBorder="1" applyAlignment="1">
      <alignment horizontal="center" vertical="center" wrapText="1"/>
    </xf>
    <xf numFmtId="0" fontId="16" fillId="0" borderId="56" xfId="4" applyNumberFormat="1" applyFont="1" applyBorder="1" applyAlignment="1">
      <alignment horizontal="center" vertical="center" wrapText="1"/>
    </xf>
    <xf numFmtId="0" fontId="16" fillId="0" borderId="51" xfId="4" applyNumberFormat="1" applyFont="1" applyBorder="1" applyAlignment="1">
      <alignment horizontal="center" vertical="center" wrapText="1"/>
    </xf>
    <xf numFmtId="0" fontId="16" fillId="0" borderId="42" xfId="4" applyNumberFormat="1" applyFont="1" applyBorder="1" applyAlignment="1">
      <alignment horizontal="distributed" vertical="center" indent="6"/>
    </xf>
    <xf numFmtId="0" fontId="16" fillId="0" borderId="88" xfId="4" applyNumberFormat="1" applyFont="1" applyBorder="1" applyAlignment="1">
      <alignment horizontal="distributed" vertical="center" indent="6"/>
    </xf>
    <xf numFmtId="0" fontId="16" fillId="0" borderId="89" xfId="4" applyNumberFormat="1" applyFont="1" applyBorder="1" applyAlignment="1">
      <alignment horizontal="distributed" vertical="center" indent="6"/>
    </xf>
    <xf numFmtId="0" fontId="16" fillId="0" borderId="56" xfId="4" applyNumberFormat="1" applyFont="1" applyBorder="1" applyAlignment="1">
      <alignment horizontal="distributed" vertical="center" indent="7"/>
    </xf>
    <xf numFmtId="0" fontId="16" fillId="0" borderId="50" xfId="4" applyNumberFormat="1" applyFont="1" applyBorder="1" applyAlignment="1">
      <alignment horizontal="distributed" vertical="center" indent="7"/>
    </xf>
    <xf numFmtId="0" fontId="16" fillId="0" borderId="51" xfId="4" applyNumberFormat="1" applyFont="1" applyBorder="1" applyAlignment="1">
      <alignment horizontal="distributed" vertical="center" indent="7"/>
    </xf>
    <xf numFmtId="0" fontId="16" fillId="0" borderId="55" xfId="4" applyNumberFormat="1" applyFont="1" applyBorder="1" applyAlignment="1">
      <alignment horizontal="distributed" vertical="distributed" textRotation="255" indent="1"/>
    </xf>
    <xf numFmtId="0" fontId="16" fillId="0" borderId="49" xfId="4" applyNumberFormat="1" applyFont="1" applyBorder="1" applyAlignment="1">
      <alignment horizontal="distributed" vertical="distributed" textRotation="255" indent="1"/>
    </xf>
    <xf numFmtId="0" fontId="16" fillId="0" borderId="53" xfId="4" applyNumberFormat="1" applyFont="1" applyBorder="1" applyAlignment="1">
      <alignment horizontal="distributed" vertical="distributed" textRotation="255" indent="1"/>
    </xf>
    <xf numFmtId="0" fontId="16" fillId="0" borderId="42" xfId="4" applyNumberFormat="1" applyFont="1" applyBorder="1" applyAlignment="1">
      <alignment horizontal="distributed" vertical="center" indent="7"/>
    </xf>
    <xf numFmtId="0" fontId="16" fillId="0" borderId="88" xfId="4" applyNumberFormat="1" applyFont="1" applyBorder="1" applyAlignment="1">
      <alignment horizontal="distributed" vertical="center" indent="7"/>
    </xf>
    <xf numFmtId="0" fontId="16" fillId="0" borderId="89" xfId="4" applyNumberFormat="1" applyFont="1" applyBorder="1" applyAlignment="1">
      <alignment horizontal="distributed" vertical="center" indent="7"/>
    </xf>
    <xf numFmtId="0" fontId="16" fillId="0" borderId="55" xfId="4" applyNumberFormat="1" applyFont="1" applyBorder="1" applyAlignment="1">
      <alignment horizontal="center" vertical="center" textRotation="255"/>
    </xf>
    <xf numFmtId="0" fontId="16" fillId="0" borderId="53" xfId="4" applyNumberFormat="1" applyFont="1" applyBorder="1" applyAlignment="1">
      <alignment horizontal="center" vertical="center" textRotation="255"/>
    </xf>
    <xf numFmtId="182" fontId="16" fillId="0" borderId="213" xfId="4" applyNumberFormat="1" applyFont="1" applyBorder="1" applyAlignment="1">
      <alignment horizontal="center" vertical="center" wrapText="1"/>
    </xf>
    <xf numFmtId="182" fontId="16" fillId="0" borderId="49" xfId="4" applyNumberFormat="1" applyFont="1" applyBorder="1" applyAlignment="1">
      <alignment horizontal="center" vertical="center"/>
    </xf>
    <xf numFmtId="49" fontId="18" fillId="0" borderId="50" xfId="4" applyNumberFormat="1" applyFont="1" applyBorder="1" applyAlignment="1">
      <alignment horizontal="center" vertical="center"/>
    </xf>
    <xf numFmtId="49" fontId="18" fillId="0" borderId="51" xfId="4" applyNumberFormat="1" applyFont="1" applyBorder="1" applyAlignment="1">
      <alignment horizontal="center" vertical="center"/>
    </xf>
    <xf numFmtId="0" fontId="17" fillId="0" borderId="87" xfId="4" applyNumberFormat="1" applyFont="1" applyBorder="1" applyAlignment="1">
      <alignment horizontal="center" vertical="distributed" textRotation="255" indent="2"/>
    </xf>
    <xf numFmtId="0" fontId="17" fillId="0" borderId="74" xfId="4" applyNumberFormat="1" applyFont="1" applyBorder="1" applyAlignment="1">
      <alignment horizontal="center" vertical="distributed" textRotation="255" indent="2"/>
    </xf>
    <xf numFmtId="0" fontId="17" fillId="0" borderId="59" xfId="4" applyNumberFormat="1" applyFont="1" applyBorder="1" applyAlignment="1">
      <alignment horizontal="center" vertical="distributed" textRotation="255" indent="2"/>
    </xf>
    <xf numFmtId="0" fontId="16" fillId="0" borderId="60" xfId="4" applyNumberFormat="1" applyFont="1" applyBorder="1" applyAlignment="1">
      <alignment horizontal="distributed" vertical="center" indent="6"/>
    </xf>
    <xf numFmtId="0" fontId="16" fillId="0" borderId="34" xfId="4" applyNumberFormat="1" applyFont="1" applyBorder="1" applyAlignment="1">
      <alignment horizontal="distributed" vertical="center" indent="6"/>
    </xf>
    <xf numFmtId="0" fontId="16" fillId="0" borderId="44" xfId="4" applyNumberFormat="1" applyFont="1" applyBorder="1" applyAlignment="1">
      <alignment horizontal="distributed" vertical="center" indent="6"/>
    </xf>
    <xf numFmtId="0" fontId="16" fillId="0" borderId="42" xfId="4" applyNumberFormat="1" applyFont="1" applyBorder="1" applyAlignment="1">
      <alignment horizontal="distributed" vertical="center"/>
    </xf>
    <xf numFmtId="0" fontId="16" fillId="0" borderId="45" xfId="4" applyNumberFormat="1" applyFont="1" applyBorder="1" applyAlignment="1">
      <alignment horizontal="distributed" vertical="center"/>
    </xf>
    <xf numFmtId="0" fontId="16" fillId="0" borderId="56" xfId="4" applyNumberFormat="1" applyFont="1" applyBorder="1" applyAlignment="1">
      <alignment horizontal="distributed" vertical="center"/>
    </xf>
    <xf numFmtId="0" fontId="16" fillId="0" borderId="51" xfId="4" applyNumberFormat="1" applyFont="1" applyBorder="1" applyAlignment="1">
      <alignment horizontal="distributed" vertical="center"/>
    </xf>
    <xf numFmtId="0" fontId="16" fillId="0" borderId="55" xfId="4" applyNumberFormat="1" applyFont="1" applyBorder="1" applyAlignment="1">
      <alignment horizontal="center" vertical="distributed" textRotation="255" indent="1"/>
    </xf>
    <xf numFmtId="0" fontId="16" fillId="0" borderId="49" xfId="4" applyNumberFormat="1" applyFont="1" applyBorder="1" applyAlignment="1">
      <alignment horizontal="center" vertical="distributed" textRotation="255" indent="1"/>
    </xf>
    <xf numFmtId="0" fontId="16" fillId="0" borderId="53" xfId="4" applyNumberFormat="1" applyFont="1" applyBorder="1" applyAlignment="1">
      <alignment horizontal="center" vertical="distributed" textRotation="255" indent="1"/>
    </xf>
    <xf numFmtId="0" fontId="16" fillId="0" borderId="34" xfId="4" applyNumberFormat="1" applyFont="1" applyBorder="1" applyAlignment="1">
      <alignment horizontal="center" vertical="center" wrapText="1" shrinkToFit="1"/>
    </xf>
    <xf numFmtId="0" fontId="16" fillId="0" borderId="44" xfId="4" applyNumberFormat="1" applyFont="1" applyBorder="1" applyAlignment="1">
      <alignment horizontal="center" vertical="center" wrapText="1" shrinkToFit="1"/>
    </xf>
    <xf numFmtId="0" fontId="16" fillId="0" borderId="45" xfId="4" applyNumberFormat="1" applyFont="1" applyBorder="1" applyAlignment="1">
      <alignment horizontal="center" vertical="center" textRotation="255" shrinkToFit="1"/>
    </xf>
    <xf numFmtId="0" fontId="16" fillId="0" borderId="38" xfId="4" applyNumberFormat="1" applyFont="1" applyBorder="1" applyAlignment="1">
      <alignment horizontal="center" vertical="center" textRotation="255" shrinkToFit="1"/>
    </xf>
    <xf numFmtId="0" fontId="16" fillId="0" borderId="51" xfId="4" applyNumberFormat="1" applyFont="1" applyBorder="1" applyAlignment="1">
      <alignment horizontal="center" vertical="center" textRotation="255" shrinkToFit="1"/>
    </xf>
    <xf numFmtId="0" fontId="16" fillId="0" borderId="42" xfId="4" applyNumberFormat="1" applyFont="1" applyBorder="1" applyAlignment="1">
      <alignment horizontal="distributed" vertical="center" indent="2" shrinkToFit="1"/>
    </xf>
    <xf numFmtId="0" fontId="16" fillId="0" borderId="28" xfId="4" applyNumberFormat="1" applyFont="1" applyBorder="1" applyAlignment="1">
      <alignment horizontal="distributed" vertical="center" indent="2" shrinkToFit="1"/>
    </xf>
    <xf numFmtId="0" fontId="16" fillId="0" borderId="45" xfId="4" applyNumberFormat="1" applyFont="1" applyBorder="1" applyAlignment="1">
      <alignment horizontal="distributed" vertical="center" indent="2" shrinkToFit="1"/>
    </xf>
    <xf numFmtId="0" fontId="16" fillId="0" borderId="56" xfId="4" applyNumberFormat="1" applyFont="1" applyBorder="1" applyAlignment="1">
      <alignment horizontal="distributed" vertical="center" indent="2" shrinkToFit="1"/>
    </xf>
    <xf numFmtId="0" fontId="16" fillId="0" borderId="50" xfId="4" applyNumberFormat="1" applyFont="1" applyBorder="1" applyAlignment="1">
      <alignment horizontal="distributed" vertical="center" indent="2" shrinkToFit="1"/>
    </xf>
    <xf numFmtId="0" fontId="16" fillId="0" borderId="51" xfId="4" applyNumberFormat="1" applyFont="1" applyBorder="1" applyAlignment="1">
      <alignment horizontal="distributed" vertical="center" indent="2" shrinkToFit="1"/>
    </xf>
    <xf numFmtId="0" fontId="16" fillId="0" borderId="54" xfId="4" applyNumberFormat="1" applyFont="1" applyBorder="1" applyAlignment="1">
      <alignment horizontal="distributed" vertical="center" indent="2"/>
    </xf>
    <xf numFmtId="0" fontId="16" fillId="0" borderId="58" xfId="4" applyNumberFormat="1" applyFont="1" applyBorder="1" applyAlignment="1">
      <alignment horizontal="distributed" vertical="center" indent="2"/>
    </xf>
    <xf numFmtId="0" fontId="16" fillId="0" borderId="57" xfId="4" applyNumberFormat="1" applyFont="1" applyBorder="1" applyAlignment="1">
      <alignment horizontal="distributed" vertical="center" indent="2"/>
    </xf>
    <xf numFmtId="0" fontId="16" fillId="0" borderId="54" xfId="4" applyNumberFormat="1" applyFont="1" applyBorder="1" applyAlignment="1">
      <alignment horizontal="distributed" vertical="center" indent="2" shrinkToFit="1"/>
    </xf>
    <xf numFmtId="0" fontId="16" fillId="0" borderId="58" xfId="4" applyNumberFormat="1" applyFont="1" applyBorder="1" applyAlignment="1">
      <alignment horizontal="distributed" vertical="center" indent="2" shrinkToFit="1"/>
    </xf>
    <xf numFmtId="0" fontId="16" fillId="0" borderId="57" xfId="4" applyNumberFormat="1" applyFont="1" applyBorder="1" applyAlignment="1">
      <alignment horizontal="distributed" vertical="center" indent="2" shrinkToFit="1"/>
    </xf>
    <xf numFmtId="0" fontId="16" fillId="0" borderId="45" xfId="4" applyNumberFormat="1" applyFont="1" applyBorder="1" applyAlignment="1">
      <alignment horizontal="center" vertical="center" textRotation="255"/>
    </xf>
    <xf numFmtId="0" fontId="16" fillId="0" borderId="38" xfId="4" applyNumberFormat="1" applyFont="1" applyBorder="1" applyAlignment="1">
      <alignment horizontal="center" vertical="center" textRotation="255"/>
    </xf>
    <xf numFmtId="0" fontId="16" fillId="0" borderId="51" xfId="4" applyNumberFormat="1" applyFont="1" applyBorder="1" applyAlignment="1">
      <alignment horizontal="center" vertical="center" textRotation="255"/>
    </xf>
    <xf numFmtId="0" fontId="16" fillId="0" borderId="41" xfId="4" applyNumberFormat="1" applyFont="1" applyBorder="1" applyAlignment="1">
      <alignment horizontal="distributed" vertical="center" indent="2" shrinkToFit="1"/>
    </xf>
    <xf numFmtId="0" fontId="16" fillId="0" borderId="0" xfId="4" applyNumberFormat="1" applyFont="1" applyBorder="1" applyAlignment="1">
      <alignment horizontal="distributed" vertical="center" indent="2" shrinkToFit="1"/>
    </xf>
    <xf numFmtId="0" fontId="16" fillId="0" borderId="38" xfId="4" applyNumberFormat="1" applyFont="1" applyBorder="1" applyAlignment="1">
      <alignment horizontal="distributed" vertical="center" indent="2" shrinkToFit="1"/>
    </xf>
    <xf numFmtId="49" fontId="16" fillId="0" borderId="47" xfId="4" applyNumberFormat="1" applyFont="1" applyBorder="1" applyAlignment="1">
      <alignment horizontal="distributed" vertical="center" indent="4"/>
    </xf>
    <xf numFmtId="49" fontId="16" fillId="0" borderId="48" xfId="4" applyNumberFormat="1" applyFont="1" applyBorder="1" applyAlignment="1">
      <alignment horizontal="distributed" vertical="center" indent="4"/>
    </xf>
    <xf numFmtId="49" fontId="16" fillId="0" borderId="50" xfId="4" applyNumberFormat="1" applyFont="1" applyBorder="1" applyAlignment="1">
      <alignment horizontal="distributed" vertical="center" indent="4"/>
    </xf>
    <xf numFmtId="49" fontId="16" fillId="0" borderId="51" xfId="4" applyNumberFormat="1" applyFont="1" applyBorder="1" applyAlignment="1">
      <alignment horizontal="distributed" vertical="center" indent="4"/>
    </xf>
    <xf numFmtId="4" fontId="16" fillId="0" borderId="54" xfId="4" applyNumberFormat="1" applyFont="1" applyBorder="1" applyAlignment="1">
      <alignment horizontal="distributed" vertical="center" indent="2" shrinkToFit="1"/>
    </xf>
    <xf numFmtId="4" fontId="16" fillId="0" borderId="58" xfId="4" applyNumberFormat="1" applyFont="1" applyBorder="1" applyAlignment="1">
      <alignment horizontal="distributed" vertical="center" indent="2" shrinkToFit="1"/>
    </xf>
    <xf numFmtId="4" fontId="16" fillId="0" borderId="57" xfId="4" applyNumberFormat="1" applyFont="1" applyBorder="1" applyAlignment="1">
      <alignment horizontal="distributed" vertical="center" indent="2" shrinkToFit="1"/>
    </xf>
    <xf numFmtId="0" fontId="18" fillId="0" borderId="58" xfId="4" applyNumberFormat="1" applyFont="1" applyBorder="1" applyAlignment="1">
      <alignment horizontal="center" vertical="center"/>
    </xf>
    <xf numFmtId="0" fontId="18" fillId="0" borderId="57" xfId="4" applyNumberFormat="1" applyFont="1" applyBorder="1" applyAlignment="1">
      <alignment horizontal="center" vertical="center"/>
    </xf>
    <xf numFmtId="0" fontId="16" fillId="0" borderId="213" xfId="4" applyNumberFormat="1" applyFont="1" applyBorder="1" applyAlignment="1">
      <alignment horizontal="center" vertical="center"/>
    </xf>
    <xf numFmtId="0" fontId="16" fillId="0" borderId="90" xfId="3" applyFont="1" applyBorder="1" applyAlignment="1">
      <alignment horizontal="center" vertical="center"/>
    </xf>
    <xf numFmtId="0" fontId="16" fillId="0" borderId="91" xfId="3" applyFont="1" applyBorder="1" applyAlignment="1">
      <alignment horizontal="center" vertical="center"/>
    </xf>
    <xf numFmtId="0" fontId="16" fillId="0" borderId="92" xfId="3" applyFont="1" applyBorder="1" applyAlignment="1">
      <alignment horizontal="center" vertical="center"/>
    </xf>
    <xf numFmtId="0" fontId="16" fillId="0" borderId="33" xfId="3" applyFont="1" applyBorder="1" applyAlignment="1">
      <alignment horizontal="center" vertical="center"/>
    </xf>
    <xf numFmtId="0" fontId="16" fillId="0" borderId="63" xfId="3" applyFont="1" applyBorder="1" applyAlignment="1">
      <alignment horizontal="center" vertical="center"/>
    </xf>
    <xf numFmtId="0" fontId="16" fillId="0" borderId="27" xfId="3" applyFont="1" applyBorder="1" applyAlignment="1">
      <alignment horizontal="center" vertical="center"/>
    </xf>
    <xf numFmtId="0" fontId="16" fillId="0" borderId="16" xfId="3" applyFont="1" applyBorder="1" applyAlignment="1">
      <alignment horizontal="center" vertical="center"/>
    </xf>
    <xf numFmtId="0" fontId="16" fillId="0" borderId="64" xfId="3" applyFont="1" applyBorder="1" applyAlignment="1">
      <alignment horizontal="center" vertical="center"/>
    </xf>
    <xf numFmtId="0" fontId="16" fillId="0" borderId="67" xfId="3" applyFont="1" applyBorder="1" applyAlignment="1">
      <alignment horizontal="center" vertical="center"/>
    </xf>
    <xf numFmtId="0" fontId="16" fillId="0" borderId="65" xfId="3" applyFont="1" applyBorder="1" applyAlignment="1">
      <alignment horizontal="center" vertical="center"/>
    </xf>
    <xf numFmtId="0" fontId="16" fillId="0" borderId="68" xfId="3" applyFont="1" applyBorder="1" applyAlignment="1">
      <alignment horizontal="center" vertical="center"/>
    </xf>
    <xf numFmtId="0" fontId="16" fillId="0" borderId="47" xfId="3" applyFont="1" applyBorder="1" applyAlignment="1">
      <alignment horizontal="right" vertical="center"/>
    </xf>
    <xf numFmtId="0" fontId="17" fillId="0" borderId="36" xfId="6" applyNumberFormat="1" applyFont="1" applyBorder="1" applyAlignment="1">
      <alignment horizontal="center" vertical="center"/>
    </xf>
    <xf numFmtId="0" fontId="16" fillId="0" borderId="48" xfId="6" applyNumberFormat="1" applyFont="1" applyBorder="1" applyAlignment="1">
      <alignment horizontal="distributed" vertical="center" indent="1"/>
    </xf>
    <xf numFmtId="0" fontId="16" fillId="0" borderId="51" xfId="6" applyNumberFormat="1" applyFont="1" applyBorder="1" applyAlignment="1">
      <alignment horizontal="distributed" vertical="center" indent="1"/>
    </xf>
    <xf numFmtId="0" fontId="16" fillId="0" borderId="37" xfId="6" applyNumberFormat="1" applyFont="1" applyBorder="1" applyAlignment="1">
      <alignment horizontal="center" vertical="center"/>
    </xf>
    <xf numFmtId="0" fontId="16" fillId="0" borderId="40" xfId="6" applyNumberFormat="1" applyFont="1" applyBorder="1" applyAlignment="1">
      <alignment horizontal="center" vertical="center"/>
    </xf>
    <xf numFmtId="182" fontId="16" fillId="0" borderId="40" xfId="6" applyNumberFormat="1" applyFont="1" applyBorder="1" applyAlignment="1">
      <alignment horizontal="center" vertical="center"/>
    </xf>
    <xf numFmtId="0" fontId="17" fillId="0" borderId="54" xfId="6" applyNumberFormat="1" applyFont="1" applyBorder="1" applyAlignment="1">
      <alignment horizontal="center" vertical="center"/>
    </xf>
    <xf numFmtId="0" fontId="17" fillId="0" borderId="57" xfId="6" applyNumberFormat="1" applyFont="1" applyBorder="1" applyAlignment="1">
      <alignment horizontal="center" vertical="center"/>
    </xf>
    <xf numFmtId="0" fontId="16" fillId="0" borderId="89" xfId="6" applyNumberFormat="1" applyFont="1" applyBorder="1" applyAlignment="1">
      <alignment horizontal="center" vertical="center"/>
    </xf>
    <xf numFmtId="0" fontId="16" fillId="0" borderId="74" xfId="6" applyNumberFormat="1" applyFont="1" applyBorder="1" applyAlignment="1">
      <alignment horizontal="center" vertical="center"/>
    </xf>
    <xf numFmtId="0" fontId="16" fillId="0" borderId="51" xfId="6" applyNumberFormat="1" applyFont="1" applyBorder="1" applyAlignment="1">
      <alignment horizontal="center" vertical="center"/>
    </xf>
    <xf numFmtId="0" fontId="16" fillId="0" borderId="89" xfId="6" applyNumberFormat="1" applyFont="1" applyBorder="1" applyAlignment="1">
      <alignment horizontal="center" vertical="distributed" wrapText="1"/>
    </xf>
    <xf numFmtId="0" fontId="16" fillId="0" borderId="51" xfId="6" applyNumberFormat="1" applyFont="1" applyBorder="1" applyAlignment="1">
      <alignment horizontal="center" vertical="distributed" wrapText="1"/>
    </xf>
    <xf numFmtId="0" fontId="16" fillId="0" borderId="89" xfId="6" applyNumberFormat="1" applyFont="1" applyBorder="1" applyAlignment="1">
      <alignment horizontal="center" vertical="center" wrapText="1"/>
    </xf>
    <xf numFmtId="0" fontId="16" fillId="0" borderId="74" xfId="6" applyNumberFormat="1" applyFont="1" applyBorder="1" applyAlignment="1">
      <alignment horizontal="center" vertical="center" wrapText="1"/>
    </xf>
    <xf numFmtId="0" fontId="16" fillId="0" borderId="51" xfId="6" applyNumberFormat="1" applyFont="1" applyBorder="1" applyAlignment="1">
      <alignment horizontal="center" vertical="center" wrapText="1"/>
    </xf>
    <xf numFmtId="0" fontId="16" fillId="0" borderId="89" xfId="0" applyFont="1" applyBorder="1" applyAlignment="1">
      <alignment horizontal="center" vertical="center" wrapText="1"/>
    </xf>
    <xf numFmtId="0" fontId="16" fillId="0" borderId="51" xfId="0" applyFont="1" applyBorder="1" applyAlignment="1">
      <alignment horizontal="center" vertical="center" wrapText="1"/>
    </xf>
    <xf numFmtId="0" fontId="16" fillId="0" borderId="55" xfId="6" applyNumberFormat="1" applyFont="1" applyBorder="1" applyAlignment="1">
      <alignment horizontal="center" vertical="center"/>
    </xf>
    <xf numFmtId="0" fontId="16" fillId="0" borderId="53" xfId="6" applyNumberFormat="1" applyFont="1" applyBorder="1" applyAlignment="1">
      <alignment horizontal="center" vertical="center"/>
    </xf>
    <xf numFmtId="0" fontId="16" fillId="0" borderId="48" xfId="0" applyFont="1" applyBorder="1" applyAlignment="1">
      <alignment horizontal="center" vertical="center"/>
    </xf>
    <xf numFmtId="0" fontId="16" fillId="0" borderId="74" xfId="0" applyFont="1" applyBorder="1" applyAlignment="1">
      <alignment horizontal="center" vertical="center"/>
    </xf>
    <xf numFmtId="0" fontId="16" fillId="0" borderId="94" xfId="0" applyFont="1" applyBorder="1" applyAlignment="1">
      <alignment horizontal="center" vertical="center"/>
    </xf>
    <xf numFmtId="0" fontId="16" fillId="0" borderId="95" xfId="0" applyFont="1" applyBorder="1" applyAlignment="1">
      <alignment horizontal="center" vertical="center"/>
    </xf>
    <xf numFmtId="0" fontId="16" fillId="0" borderId="96" xfId="0" applyFont="1" applyBorder="1" applyAlignment="1">
      <alignment horizontal="center" vertical="center"/>
    </xf>
    <xf numFmtId="0" fontId="16" fillId="0" borderId="0" xfId="0" applyFont="1" applyAlignment="1">
      <alignment horizontal="left" vertical="center" shrinkToFit="1"/>
    </xf>
    <xf numFmtId="0" fontId="16" fillId="0" borderId="0" xfId="0" applyFont="1" applyAlignment="1">
      <alignment vertical="center" shrinkToFit="1"/>
    </xf>
    <xf numFmtId="0" fontId="16" fillId="0" borderId="27"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85" xfId="0" applyFont="1" applyBorder="1" applyAlignment="1">
      <alignment horizontal="right" vertical="center"/>
    </xf>
    <xf numFmtId="0" fontId="16" fillId="0" borderId="62" xfId="0" applyFont="1" applyBorder="1" applyAlignment="1">
      <alignment horizontal="center" vertical="center"/>
    </xf>
    <xf numFmtId="0" fontId="17" fillId="0" borderId="47" xfId="0" applyFont="1" applyBorder="1" applyAlignment="1">
      <alignment horizontal="center" vertical="center"/>
    </xf>
    <xf numFmtId="0" fontId="17" fillId="0" borderId="76" xfId="0" applyFont="1" applyBorder="1" applyAlignment="1">
      <alignment horizontal="center" vertical="center"/>
    </xf>
    <xf numFmtId="0" fontId="16" fillId="0" borderId="4" xfId="0" applyFont="1" applyBorder="1" applyAlignment="1">
      <alignment horizontal="center" vertical="center"/>
    </xf>
    <xf numFmtId="0" fontId="17" fillId="0" borderId="6" xfId="0" applyFont="1" applyBorder="1" applyAlignment="1">
      <alignment vertical="center"/>
    </xf>
    <xf numFmtId="0" fontId="17" fillId="0" borderId="77" xfId="0" applyFont="1" applyBorder="1" applyAlignment="1">
      <alignment vertical="center"/>
    </xf>
    <xf numFmtId="0" fontId="16" fillId="0" borderId="78" xfId="0" applyFont="1" applyBorder="1" applyAlignment="1">
      <alignment horizontal="center" vertical="center"/>
    </xf>
    <xf numFmtId="0" fontId="16" fillId="0" borderId="80" xfId="0" applyFont="1" applyBorder="1" applyAlignment="1">
      <alignment horizontal="center" vertical="center"/>
    </xf>
    <xf numFmtId="0" fontId="16" fillId="0" borderId="193" xfId="0" applyFont="1" applyBorder="1" applyAlignment="1">
      <alignment horizontal="center" vertical="center"/>
    </xf>
    <xf numFmtId="0" fontId="16" fillId="0" borderId="81" xfId="0" applyFont="1" applyBorder="1" applyAlignment="1">
      <alignment horizontal="center" vertical="center"/>
    </xf>
    <xf numFmtId="0" fontId="16" fillId="0" borderId="109" xfId="0" applyFont="1" applyBorder="1" applyAlignment="1">
      <alignment horizontal="center" vertical="center"/>
    </xf>
    <xf numFmtId="0" fontId="16" fillId="0" borderId="106" xfId="0" applyFont="1" applyBorder="1" applyAlignment="1">
      <alignment horizontal="center" vertical="center"/>
    </xf>
    <xf numFmtId="0" fontId="16" fillId="0" borderId="215" xfId="0" applyFont="1" applyBorder="1" applyAlignment="1">
      <alignment horizontal="center" vertical="center"/>
    </xf>
    <xf numFmtId="0" fontId="16" fillId="0" borderId="100" xfId="0" applyFont="1" applyBorder="1" applyAlignment="1">
      <alignment horizontal="center" vertical="center"/>
    </xf>
    <xf numFmtId="0" fontId="16" fillId="0" borderId="154" xfId="0" applyFont="1" applyBorder="1" applyAlignment="1">
      <alignment horizontal="center" vertical="center"/>
    </xf>
    <xf numFmtId="0" fontId="16" fillId="0" borderId="110" xfId="0" applyFont="1" applyBorder="1" applyAlignment="1">
      <alignment horizontal="center" vertical="center"/>
    </xf>
    <xf numFmtId="0" fontId="16" fillId="0" borderId="77" xfId="0" applyFont="1" applyBorder="1" applyAlignment="1">
      <alignment horizontal="center" vertical="center"/>
    </xf>
    <xf numFmtId="0" fontId="16" fillId="0" borderId="101" xfId="0" applyFont="1" applyBorder="1" applyAlignment="1">
      <alignment horizontal="center" vertical="center"/>
    </xf>
    <xf numFmtId="0" fontId="23" fillId="0" borderId="37" xfId="0" applyFont="1" applyBorder="1" applyAlignment="1">
      <alignment horizontal="center" vertical="center"/>
    </xf>
    <xf numFmtId="0" fontId="23" fillId="0" borderId="22" xfId="0" applyFont="1" applyBorder="1" applyAlignment="1">
      <alignment horizontal="center" vertical="center"/>
    </xf>
    <xf numFmtId="0" fontId="16" fillId="0" borderId="0" xfId="0" applyFont="1" applyAlignment="1">
      <alignment horizontal="right" vertical="center"/>
    </xf>
    <xf numFmtId="0" fontId="23" fillId="0" borderId="47" xfId="0" applyFont="1" applyBorder="1" applyAlignment="1">
      <alignment horizontal="right" vertical="center"/>
    </xf>
    <xf numFmtId="38" fontId="17" fillId="0" borderId="47" xfId="1" applyFont="1" applyBorder="1" applyAlignment="1">
      <alignment horizontal="right" vertical="center"/>
    </xf>
    <xf numFmtId="38" fontId="17" fillId="0" borderId="0" xfId="1" applyFont="1" applyAlignment="1">
      <alignment horizontal="left" vertical="center"/>
    </xf>
    <xf numFmtId="38" fontId="17" fillId="0" borderId="53" xfId="1" applyFont="1" applyBorder="1" applyAlignment="1">
      <alignment horizontal="center" vertical="center"/>
    </xf>
    <xf numFmtId="38" fontId="17" fillId="0" borderId="56" xfId="1" applyFont="1" applyBorder="1" applyAlignment="1">
      <alignment horizontal="center" vertical="center"/>
    </xf>
    <xf numFmtId="38" fontId="17" fillId="0" borderId="131" xfId="1" applyFont="1" applyBorder="1" applyAlignment="1">
      <alignment horizontal="center" vertical="center"/>
    </xf>
    <xf numFmtId="38" fontId="17" fillId="0" borderId="51" xfId="1" applyFont="1" applyBorder="1" applyAlignment="1">
      <alignment horizontal="center" vertical="center"/>
    </xf>
    <xf numFmtId="0" fontId="17" fillId="0" borderId="43" xfId="0" applyFont="1" applyBorder="1" applyAlignment="1">
      <alignment horizontal="center" vertical="center"/>
    </xf>
    <xf numFmtId="0" fontId="17" fillId="0" borderId="57" xfId="0" applyFont="1" applyBorder="1" applyAlignment="1">
      <alignment horizontal="center" vertical="center"/>
    </xf>
    <xf numFmtId="0" fontId="17" fillId="0" borderId="37" xfId="0" applyFont="1" applyBorder="1" applyAlignment="1">
      <alignment horizontal="center" vertical="center"/>
    </xf>
    <xf numFmtId="0" fontId="17" fillId="0" borderId="22" xfId="0" applyFont="1" applyBorder="1" applyAlignment="1">
      <alignment horizontal="center" vertical="center"/>
    </xf>
    <xf numFmtId="0" fontId="17" fillId="0" borderId="56" xfId="0" applyFont="1" applyBorder="1" applyAlignment="1">
      <alignment horizontal="center" vertical="center"/>
    </xf>
    <xf numFmtId="0" fontId="17" fillId="0" borderId="50" xfId="0" applyFont="1" applyBorder="1" applyAlignment="1">
      <alignment horizontal="center" vertical="center"/>
    </xf>
    <xf numFmtId="0" fontId="16" fillId="0" borderId="0" xfId="0" applyFont="1">
      <alignment vertical="center"/>
    </xf>
    <xf numFmtId="0" fontId="16" fillId="0" borderId="0" xfId="0" applyFont="1" applyAlignment="1">
      <alignment horizontal="center" vertical="center"/>
    </xf>
    <xf numFmtId="0" fontId="17" fillId="0" borderId="0" xfId="0" applyFont="1" applyAlignment="1">
      <alignment horizontal="center" vertical="center"/>
    </xf>
    <xf numFmtId="0" fontId="17" fillId="0" borderId="106" xfId="0" applyFont="1" applyBorder="1" applyAlignment="1">
      <alignment horizontal="center" vertical="center"/>
    </xf>
    <xf numFmtId="0" fontId="17" fillId="0" borderId="51" xfId="0" applyFont="1" applyBorder="1" applyAlignment="1">
      <alignment horizontal="center" vertical="center"/>
    </xf>
    <xf numFmtId="0" fontId="17" fillId="0" borderId="71" xfId="0" applyFont="1" applyBorder="1" applyAlignment="1">
      <alignment horizontal="center" vertical="center"/>
    </xf>
    <xf numFmtId="0" fontId="17" fillId="0" borderId="113" xfId="0" applyFont="1" applyBorder="1" applyAlignment="1">
      <alignment horizontal="center" vertical="center"/>
    </xf>
    <xf numFmtId="0" fontId="17" fillId="0" borderId="55" xfId="0" applyFont="1" applyBorder="1" applyAlignment="1">
      <alignment horizontal="center" vertical="center" wrapText="1"/>
    </xf>
    <xf numFmtId="0" fontId="17" fillId="0" borderId="53" xfId="0" applyFont="1" applyBorder="1" applyAlignment="1">
      <alignment horizontal="center" vertical="center" wrapText="1"/>
    </xf>
    <xf numFmtId="0" fontId="17" fillId="0" borderId="54" xfId="0" applyFont="1" applyBorder="1" applyAlignment="1">
      <alignment horizontal="center" vertical="center"/>
    </xf>
    <xf numFmtId="0" fontId="17" fillId="0" borderId="55" xfId="0" applyFont="1" applyBorder="1" applyAlignment="1">
      <alignment horizontal="center" vertical="center"/>
    </xf>
    <xf numFmtId="0" fontId="17" fillId="0" borderId="53" xfId="0" applyFont="1" applyBorder="1" applyAlignment="1">
      <alignment horizontal="center" vertical="center"/>
    </xf>
    <xf numFmtId="0" fontId="17" fillId="0" borderId="49" xfId="0" applyFont="1" applyBorder="1" applyAlignment="1">
      <alignment horizontal="center" vertical="center"/>
    </xf>
    <xf numFmtId="0" fontId="17" fillId="0" borderId="58" xfId="0" applyFont="1" applyBorder="1" applyAlignment="1">
      <alignment horizontal="center" vertical="center"/>
    </xf>
    <xf numFmtId="0" fontId="19" fillId="0" borderId="104" xfId="0" applyFont="1" applyBorder="1" applyAlignment="1">
      <alignment horizontal="left" vertical="center"/>
    </xf>
    <xf numFmtId="0" fontId="17" fillId="0" borderId="121" xfId="0" applyFont="1" applyBorder="1" applyAlignment="1">
      <alignment horizontal="center" vertical="center"/>
    </xf>
    <xf numFmtId="0" fontId="17" fillId="0" borderId="52" xfId="0" applyFont="1" applyBorder="1" applyAlignment="1">
      <alignment horizontal="center" vertical="center"/>
    </xf>
    <xf numFmtId="0" fontId="17" fillId="0" borderId="62" xfId="0" applyFont="1" applyBorder="1" applyAlignment="1">
      <alignment horizontal="center" vertical="center"/>
    </xf>
    <xf numFmtId="0" fontId="16" fillId="0" borderId="57" xfId="0" applyFont="1" applyBorder="1" applyAlignment="1">
      <alignment horizontal="center" vertical="center" wrapText="1" shrinkToFit="1"/>
    </xf>
    <xf numFmtId="58" fontId="17" fillId="0" borderId="134" xfId="0" applyNumberFormat="1" applyFont="1" applyBorder="1" applyAlignment="1">
      <alignment horizontal="center" vertical="center" wrapText="1"/>
    </xf>
    <xf numFmtId="58" fontId="17" fillId="0" borderId="49" xfId="0" applyNumberFormat="1" applyFont="1" applyBorder="1" applyAlignment="1">
      <alignment horizontal="center" vertical="center" wrapText="1"/>
    </xf>
    <xf numFmtId="58" fontId="17" fillId="0" borderId="53" xfId="0" applyNumberFormat="1" applyFont="1" applyBorder="1" applyAlignment="1">
      <alignment horizontal="center" vertical="center" wrapText="1"/>
    </xf>
    <xf numFmtId="0" fontId="16" fillId="0" borderId="57" xfId="0" applyFont="1" applyBorder="1" applyAlignment="1">
      <alignment horizontal="center" vertical="center" wrapText="1"/>
    </xf>
    <xf numFmtId="0" fontId="16" fillId="0" borderId="44" xfId="0" applyFont="1" applyBorder="1" applyAlignment="1">
      <alignment horizontal="center" vertical="center" wrapText="1"/>
    </xf>
    <xf numFmtId="0" fontId="17" fillId="0" borderId="94" xfId="0" applyFont="1" applyBorder="1" applyAlignment="1">
      <alignment horizontal="center" vertical="center" shrinkToFit="1"/>
    </xf>
    <xf numFmtId="0" fontId="17" fillId="0" borderId="95" xfId="0" applyFont="1" applyBorder="1" applyAlignment="1">
      <alignment horizontal="center" vertical="center" shrinkToFit="1"/>
    </xf>
    <xf numFmtId="201" fontId="17" fillId="0" borderId="57" xfId="11" applyNumberFormat="1" applyFont="1" applyBorder="1" applyAlignment="1">
      <alignment horizontal="distributed" vertical="center"/>
    </xf>
    <xf numFmtId="0" fontId="17" fillId="0" borderId="22" xfId="11" applyNumberFormat="1" applyFont="1" applyBorder="1" applyAlignment="1">
      <alignment horizontal="center" vertical="center"/>
    </xf>
    <xf numFmtId="0" fontId="17" fillId="0" borderId="43" xfId="11" applyNumberFormat="1" applyFont="1" applyBorder="1" applyAlignment="1">
      <alignment horizontal="center" vertical="center"/>
    </xf>
    <xf numFmtId="201" fontId="17" fillId="0" borderId="126" xfId="11" applyNumberFormat="1" applyFont="1" applyBorder="1" applyAlignment="1">
      <alignment horizontal="left" vertical="center"/>
    </xf>
    <xf numFmtId="201" fontId="17" fillId="0" borderId="127" xfId="11" applyNumberFormat="1" applyFont="1" applyBorder="1" applyAlignment="1">
      <alignment horizontal="left" vertical="center"/>
    </xf>
    <xf numFmtId="201" fontId="17" fillId="0" borderId="113" xfId="11" applyNumberFormat="1" applyFont="1" applyBorder="1" applyAlignment="1">
      <alignment horizontal="center" vertical="center"/>
    </xf>
    <xf numFmtId="201" fontId="17" fillId="0" borderId="106" xfId="11" applyNumberFormat="1" applyFont="1" applyBorder="1" applyAlignment="1">
      <alignment horizontal="center" vertical="center"/>
    </xf>
    <xf numFmtId="201" fontId="17" fillId="0" borderId="51" xfId="11" applyNumberFormat="1" applyFont="1" applyBorder="1" applyAlignment="1">
      <alignment horizontal="center" vertical="center"/>
    </xf>
    <xf numFmtId="201" fontId="16" fillId="0" borderId="57" xfId="11" applyNumberFormat="1" applyFont="1" applyBorder="1" applyAlignment="1">
      <alignment horizontal="distributed" vertical="center"/>
    </xf>
    <xf numFmtId="201" fontId="19" fillId="0" borderId="57" xfId="11" applyNumberFormat="1" applyFont="1" applyBorder="1" applyAlignment="1">
      <alignment horizontal="center" vertical="center"/>
    </xf>
    <xf numFmtId="201" fontId="19" fillId="0" borderId="44" xfId="11" applyNumberFormat="1" applyFont="1" applyBorder="1" applyAlignment="1">
      <alignment horizontal="center" vertical="center"/>
    </xf>
    <xf numFmtId="0" fontId="16" fillId="0" borderId="37" xfId="0" applyFont="1" applyBorder="1" applyAlignment="1">
      <alignment horizontal="center" vertical="center"/>
    </xf>
    <xf numFmtId="0" fontId="16" fillId="0" borderId="22" xfId="0" applyFont="1" applyBorder="1" applyAlignment="1">
      <alignment horizontal="center" vertical="center"/>
    </xf>
    <xf numFmtId="0" fontId="17" fillId="0" borderId="104" xfId="0" applyFont="1" applyBorder="1" applyAlignment="1">
      <alignment horizontal="center" vertical="center" wrapText="1"/>
    </xf>
    <xf numFmtId="0" fontId="17" fillId="0" borderId="0" xfId="0" applyFont="1" applyAlignment="1">
      <alignment horizontal="center" vertical="center" wrapText="1"/>
    </xf>
    <xf numFmtId="0" fontId="17" fillId="0" borderId="50" xfId="0" applyFont="1" applyBorder="1" applyAlignment="1">
      <alignment horizontal="center" vertical="center" wrapText="1"/>
    </xf>
    <xf numFmtId="202" fontId="17" fillId="0" borderId="48" xfId="0" applyNumberFormat="1" applyFont="1" applyBorder="1" applyAlignment="1">
      <alignment horizontal="center" vertical="center"/>
    </xf>
    <xf numFmtId="202" fontId="17" fillId="0" borderId="51" xfId="0" applyNumberFormat="1" applyFont="1" applyBorder="1" applyAlignment="1">
      <alignment horizontal="center" vertical="center"/>
    </xf>
    <xf numFmtId="0" fontId="17" fillId="0" borderId="36" xfId="0" applyFont="1" applyBorder="1" applyAlignment="1">
      <alignment horizontal="center" vertical="center"/>
    </xf>
    <xf numFmtId="0" fontId="16" fillId="0" borderId="36" xfId="0" applyFont="1" applyBorder="1" applyAlignment="1">
      <alignment horizontal="center" vertical="center"/>
    </xf>
    <xf numFmtId="0" fontId="17" fillId="0" borderId="40" xfId="0" applyFont="1" applyBorder="1" applyAlignment="1">
      <alignment horizontal="center" vertical="center"/>
    </xf>
    <xf numFmtId="0" fontId="16" fillId="0" borderId="104" xfId="0" applyFont="1" applyBorder="1" applyAlignment="1">
      <alignment horizontal="center" vertical="center" wrapText="1"/>
    </xf>
    <xf numFmtId="0" fontId="16" fillId="0" borderId="50" xfId="0" applyFont="1" applyBorder="1" applyAlignment="1">
      <alignment horizontal="center" vertical="center" wrapText="1"/>
    </xf>
    <xf numFmtId="0" fontId="17" fillId="0" borderId="131" xfId="0" applyFont="1" applyBorder="1" applyAlignment="1">
      <alignment horizontal="center" vertical="center"/>
    </xf>
    <xf numFmtId="0" fontId="17" fillId="0" borderId="132" xfId="0" applyFont="1" applyBorder="1" applyAlignment="1">
      <alignment horizontal="center" vertical="center"/>
    </xf>
    <xf numFmtId="0" fontId="17" fillId="0" borderId="133" xfId="0" applyFont="1" applyBorder="1" applyAlignment="1">
      <alignment horizontal="center" vertical="center"/>
    </xf>
    <xf numFmtId="0" fontId="16" fillId="0" borderId="55" xfId="0" applyFont="1" applyBorder="1" applyAlignment="1">
      <alignment horizontal="center" vertical="center" wrapText="1"/>
    </xf>
    <xf numFmtId="0" fontId="16" fillId="0" borderId="53" xfId="0" applyFont="1" applyBorder="1" applyAlignment="1">
      <alignment horizontal="center" vertical="center" wrapText="1"/>
    </xf>
    <xf numFmtId="0" fontId="17" fillId="0" borderId="134" xfId="0" applyFont="1" applyBorder="1" applyAlignment="1">
      <alignment horizontal="center" vertical="center"/>
    </xf>
    <xf numFmtId="0" fontId="17" fillId="0" borderId="104" xfId="0" applyFont="1" applyBorder="1" applyAlignment="1">
      <alignment vertical="center" textRotation="255"/>
    </xf>
    <xf numFmtId="0" fontId="17" fillId="0" borderId="0" xfId="0" applyFont="1" applyAlignment="1">
      <alignment vertical="center" textRotation="255"/>
    </xf>
    <xf numFmtId="0" fontId="17" fillId="0" borderId="50" xfId="0" applyFont="1" applyBorder="1" applyAlignment="1">
      <alignment vertical="center" textRotation="255"/>
    </xf>
    <xf numFmtId="0" fontId="17" fillId="0" borderId="108" xfId="0" applyFont="1" applyBorder="1" applyAlignment="1">
      <alignment vertical="center" textRotation="255"/>
    </xf>
    <xf numFmtId="0" fontId="17" fillId="0" borderId="85" xfId="0" applyFont="1" applyBorder="1" applyAlignment="1">
      <alignment horizontal="center" vertical="center"/>
    </xf>
    <xf numFmtId="0" fontId="19" fillId="0" borderId="134" xfId="0" applyFont="1" applyBorder="1" applyAlignment="1">
      <alignment horizontal="center" vertical="center"/>
    </xf>
    <xf numFmtId="0" fontId="19" fillId="0" borderId="49" xfId="0" applyFont="1" applyBorder="1" applyAlignment="1">
      <alignment horizontal="center" vertical="center"/>
    </xf>
    <xf numFmtId="0" fontId="19" fillId="0" borderId="53" xfId="0" applyFont="1" applyBorder="1" applyAlignment="1">
      <alignment horizontal="center" vertical="center"/>
    </xf>
    <xf numFmtId="0" fontId="17" fillId="0" borderId="135" xfId="13" applyNumberFormat="1" applyFont="1" applyBorder="1" applyAlignment="1">
      <alignment horizontal="center" vertical="center"/>
    </xf>
    <xf numFmtId="0" fontId="17" fillId="0" borderId="41" xfId="13" applyNumberFormat="1" applyFont="1" applyBorder="1" applyAlignment="1">
      <alignment horizontal="center" vertical="center"/>
    </xf>
    <xf numFmtId="0" fontId="17" fillId="0" borderId="108" xfId="13" applyNumberFormat="1" applyFont="1" applyBorder="1" applyAlignment="1">
      <alignment horizontal="center" vertical="center"/>
    </xf>
    <xf numFmtId="0" fontId="17" fillId="0" borderId="36" xfId="13" applyNumberFormat="1" applyFont="1" applyBorder="1" applyAlignment="1">
      <alignment horizontal="center" vertical="center"/>
    </xf>
    <xf numFmtId="0" fontId="17" fillId="0" borderId="40" xfId="13" applyNumberFormat="1" applyFont="1" applyBorder="1" applyAlignment="1">
      <alignment horizontal="center" vertical="center"/>
    </xf>
    <xf numFmtId="0" fontId="17" fillId="0" borderId="134" xfId="13" applyNumberFormat="1" applyFont="1" applyBorder="1" applyAlignment="1">
      <alignment horizontal="center" vertical="center"/>
    </xf>
    <xf numFmtId="0" fontId="17" fillId="0" borderId="49" xfId="13" applyNumberFormat="1" applyFont="1" applyBorder="1" applyAlignment="1">
      <alignment horizontal="center" vertical="center"/>
    </xf>
    <xf numFmtId="0" fontId="17" fillId="0" borderId="37" xfId="13" applyNumberFormat="1" applyFont="1" applyBorder="1" applyAlignment="1">
      <alignment horizontal="center" vertical="center" wrapText="1"/>
    </xf>
    <xf numFmtId="0" fontId="17" fillId="0" borderId="36"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131" xfId="15" applyFont="1" applyBorder="1" applyAlignment="1">
      <alignment horizontal="center" vertical="center"/>
    </xf>
    <xf numFmtId="0" fontId="17" fillId="0" borderId="183" xfId="15" applyFont="1" applyBorder="1" applyAlignment="1">
      <alignment horizontal="center" vertical="center"/>
    </xf>
    <xf numFmtId="0" fontId="17" fillId="0" borderId="51" xfId="15" applyFont="1" applyBorder="1" applyAlignment="1">
      <alignment horizontal="center" vertical="center"/>
    </xf>
    <xf numFmtId="0" fontId="17" fillId="0" borderId="134" xfId="15" applyFont="1" applyBorder="1" applyAlignment="1">
      <alignment horizontal="center" vertical="center"/>
    </xf>
    <xf numFmtId="0" fontId="17" fillId="0" borderId="49" xfId="15" applyFont="1" applyBorder="1" applyAlignment="1">
      <alignment horizontal="center" vertical="center"/>
    </xf>
    <xf numFmtId="0" fontId="17" fillId="0" borderId="53" xfId="15" applyFont="1" applyBorder="1" applyAlignment="1">
      <alignment horizontal="center" vertical="center"/>
    </xf>
    <xf numFmtId="183" fontId="55" fillId="0" borderId="47" xfId="15" applyNumberFormat="1" applyFont="1" applyBorder="1" applyAlignment="1">
      <alignment horizontal="right" vertical="center"/>
    </xf>
    <xf numFmtId="0" fontId="17" fillId="0" borderId="110" xfId="15" applyFont="1" applyBorder="1" applyAlignment="1">
      <alignment horizontal="center" vertical="center"/>
    </xf>
    <xf numFmtId="0" fontId="17" fillId="0" borderId="95" xfId="15" applyFont="1" applyBorder="1" applyAlignment="1">
      <alignment horizontal="center" vertical="center"/>
    </xf>
    <xf numFmtId="0" fontId="17" fillId="0" borderId="96" xfId="15" applyFont="1" applyBorder="1" applyAlignment="1">
      <alignment horizontal="center" vertical="center"/>
    </xf>
    <xf numFmtId="0" fontId="17" fillId="0" borderId="98" xfId="15" applyFont="1" applyBorder="1" applyAlignment="1">
      <alignment horizontal="center" vertical="center"/>
    </xf>
    <xf numFmtId="0" fontId="17" fillId="0" borderId="120" xfId="15" applyFont="1" applyBorder="1" applyAlignment="1">
      <alignment horizontal="center" vertical="center"/>
    </xf>
    <xf numFmtId="0" fontId="17" fillId="0" borderId="139" xfId="15" applyFont="1" applyBorder="1" applyAlignment="1">
      <alignment horizontal="center" vertical="center"/>
    </xf>
    <xf numFmtId="0" fontId="56" fillId="0" borderId="145" xfId="15" applyFont="1" applyBorder="1" applyAlignment="1">
      <alignment horizontal="center" vertical="center"/>
    </xf>
    <xf numFmtId="0" fontId="17" fillId="0" borderId="140" xfId="15" applyFont="1" applyBorder="1" applyAlignment="1">
      <alignment horizontal="center" vertical="center"/>
    </xf>
    <xf numFmtId="0" fontId="17" fillId="0" borderId="141" xfId="15" applyFont="1" applyBorder="1" applyAlignment="1">
      <alignment horizontal="center" vertical="center"/>
    </xf>
    <xf numFmtId="0" fontId="17" fillId="0" borderId="142" xfId="15" applyFont="1" applyBorder="1" applyAlignment="1">
      <alignment horizontal="center" vertical="center"/>
    </xf>
    <xf numFmtId="0" fontId="17" fillId="0" borderId="143" xfId="15" applyFont="1" applyBorder="1" applyAlignment="1">
      <alignment horizontal="center" vertical="center"/>
    </xf>
    <xf numFmtId="0" fontId="17" fillId="0" borderId="67" xfId="15" applyFont="1" applyBorder="1" applyAlignment="1">
      <alignment horizontal="center" vertical="center"/>
    </xf>
    <xf numFmtId="0" fontId="17" fillId="0" borderId="144" xfId="15" applyFont="1" applyBorder="1" applyAlignment="1">
      <alignment horizontal="center" vertical="center"/>
    </xf>
    <xf numFmtId="0" fontId="17" fillId="0" borderId="147" xfId="15" applyFont="1" applyBorder="1" applyAlignment="1">
      <alignment horizontal="center" vertical="center"/>
    </xf>
    <xf numFmtId="0" fontId="17" fillId="0" borderId="71" xfId="15" applyFont="1" applyBorder="1" applyAlignment="1" applyProtection="1">
      <alignment horizontal="center" vertical="center"/>
      <protection locked="0"/>
    </xf>
    <xf numFmtId="0" fontId="17" fillId="0" borderId="56" xfId="15" applyFont="1" applyBorder="1" applyAlignment="1" applyProtection="1">
      <alignment horizontal="center" vertical="center"/>
      <protection locked="0"/>
    </xf>
    <xf numFmtId="0" fontId="17" fillId="0" borderId="131" xfId="19" applyNumberFormat="1" applyFont="1" applyBorder="1" applyAlignment="1">
      <alignment horizontal="center" vertical="center"/>
    </xf>
    <xf numFmtId="0" fontId="17" fillId="0" borderId="106" xfId="19" applyNumberFormat="1" applyFont="1" applyBorder="1" applyAlignment="1">
      <alignment horizontal="center" vertical="center"/>
    </xf>
    <xf numFmtId="0" fontId="17" fillId="0" borderId="51" xfId="19" applyNumberFormat="1" applyFont="1" applyBorder="1" applyAlignment="1">
      <alignment horizontal="center" vertical="center"/>
    </xf>
    <xf numFmtId="0" fontId="17" fillId="0" borderId="134" xfId="19" applyNumberFormat="1" applyFont="1" applyBorder="1" applyAlignment="1">
      <alignment horizontal="center" vertical="center" wrapText="1"/>
    </xf>
    <xf numFmtId="0" fontId="17" fillId="0" borderId="49" xfId="19" applyNumberFormat="1" applyFont="1" applyBorder="1" applyAlignment="1">
      <alignment horizontal="center" vertical="center" wrapText="1"/>
    </xf>
    <xf numFmtId="0" fontId="17" fillId="0" borderId="53" xfId="19" applyNumberFormat="1" applyFont="1" applyBorder="1" applyAlignment="1">
      <alignment horizontal="center" vertical="center" wrapText="1"/>
    </xf>
    <xf numFmtId="0" fontId="17" fillId="0" borderId="37" xfId="19" applyNumberFormat="1" applyFont="1" applyBorder="1" applyAlignment="1">
      <alignment horizontal="center" vertical="center"/>
    </xf>
    <xf numFmtId="0" fontId="17" fillId="0" borderId="36" xfId="19" applyNumberFormat="1" applyFont="1" applyBorder="1" applyAlignment="1">
      <alignment horizontal="center" vertical="center"/>
    </xf>
    <xf numFmtId="0" fontId="17" fillId="0" borderId="55" xfId="19" applyNumberFormat="1" applyFont="1" applyBorder="1" applyAlignment="1">
      <alignment horizontal="center" vertical="center"/>
    </xf>
    <xf numFmtId="0" fontId="17" fillId="0" borderId="53" xfId="19" applyNumberFormat="1" applyFont="1" applyBorder="1" applyAlignment="1">
      <alignment horizontal="center" vertical="center"/>
    </xf>
    <xf numFmtId="0" fontId="17" fillId="0" borderId="54" xfId="19" applyNumberFormat="1" applyFont="1" applyBorder="1" applyAlignment="1">
      <alignment horizontal="center" vertical="center"/>
    </xf>
    <xf numFmtId="0" fontId="17" fillId="0" borderId="58" xfId="19" applyNumberFormat="1" applyFont="1" applyBorder="1" applyAlignment="1">
      <alignment horizontal="center" vertical="center"/>
    </xf>
    <xf numFmtId="181" fontId="16" fillId="0" borderId="115" xfId="21" applyFont="1" applyBorder="1" applyAlignment="1">
      <alignment horizontal="right" vertical="center"/>
    </xf>
    <xf numFmtId="181" fontId="16" fillId="0" borderId="91" xfId="21" applyFont="1" applyBorder="1" applyAlignment="1">
      <alignment horizontal="center" vertical="center"/>
    </xf>
    <xf numFmtId="181" fontId="16" fillId="0" borderId="148" xfId="21" applyFont="1" applyBorder="1" applyAlignment="1">
      <alignment horizontal="center" vertical="center" shrinkToFit="1"/>
    </xf>
    <xf numFmtId="181" fontId="16" fillId="0" borderId="148" xfId="21" applyFont="1" applyBorder="1" applyAlignment="1">
      <alignment horizontal="center" vertical="center" textRotation="255" wrapText="1"/>
    </xf>
    <xf numFmtId="181" fontId="16" fillId="0" borderId="94" xfId="21" applyFont="1" applyBorder="1" applyAlignment="1">
      <alignment horizontal="center" vertical="center"/>
    </xf>
    <xf numFmtId="181" fontId="16" fillId="0" borderId="96" xfId="21" applyFont="1" applyBorder="1" applyAlignment="1">
      <alignment horizontal="center" vertical="center"/>
    </xf>
    <xf numFmtId="181" fontId="16" fillId="0" borderId="95" xfId="21" applyFont="1" applyBorder="1" applyAlignment="1">
      <alignment horizontal="center" vertical="center"/>
    </xf>
    <xf numFmtId="181" fontId="16" fillId="0" borderId="98" xfId="21" applyFont="1" applyBorder="1" applyAlignment="1">
      <alignment horizontal="center" vertical="center" shrinkToFit="1"/>
    </xf>
    <xf numFmtId="181" fontId="16" fillId="0" borderId="105" xfId="21" applyFont="1" applyBorder="1" applyAlignment="1">
      <alignment horizontal="center" vertical="center" shrinkToFit="1"/>
    </xf>
    <xf numFmtId="0" fontId="16" fillId="0" borderId="47" xfId="22" applyNumberFormat="1" applyFont="1" applyBorder="1" applyAlignment="1">
      <alignment horizontal="right" vertical="center"/>
    </xf>
    <xf numFmtId="0" fontId="16" fillId="0" borderId="0" xfId="22" applyNumberFormat="1" applyFont="1" applyAlignment="1">
      <alignment horizontal="right" vertical="center"/>
    </xf>
    <xf numFmtId="0" fontId="16" fillId="0" borderId="47" xfId="23" applyNumberFormat="1" applyFont="1" applyBorder="1" applyAlignment="1">
      <alignment horizontal="right" vertical="center"/>
    </xf>
    <xf numFmtId="181" fontId="16" fillId="0" borderId="115" xfId="24" applyFont="1" applyBorder="1" applyAlignment="1">
      <alignment horizontal="right" vertical="center"/>
    </xf>
    <xf numFmtId="181" fontId="16" fillId="0" borderId="90" xfId="24" applyFont="1" applyBorder="1" applyAlignment="1">
      <alignment horizontal="center" vertical="center"/>
    </xf>
    <xf numFmtId="181" fontId="16" fillId="0" borderId="92" xfId="24" applyFont="1" applyBorder="1" applyAlignment="1">
      <alignment horizontal="center" vertical="center"/>
    </xf>
    <xf numFmtId="181" fontId="16" fillId="0" borderId="94" xfId="24" applyFont="1" applyBorder="1" applyAlignment="1">
      <alignment horizontal="center" vertical="center"/>
    </xf>
    <xf numFmtId="181" fontId="16" fillId="0" borderId="95" xfId="24" applyFont="1" applyBorder="1" applyAlignment="1">
      <alignment horizontal="center" vertical="center"/>
    </xf>
    <xf numFmtId="181" fontId="16" fillId="0" borderId="96" xfId="24" applyFont="1" applyBorder="1" applyAlignment="1">
      <alignment horizontal="center" vertical="center"/>
    </xf>
    <xf numFmtId="0" fontId="17" fillId="0" borderId="95" xfId="17" applyFont="1" applyBorder="1" applyAlignment="1">
      <alignment vertical="center"/>
    </xf>
    <xf numFmtId="0" fontId="17" fillId="0" borderId="96" xfId="17" applyFont="1" applyBorder="1" applyAlignment="1">
      <alignment vertical="center"/>
    </xf>
    <xf numFmtId="181" fontId="16" fillId="0" borderId="84" xfId="24" applyFont="1" applyBorder="1" applyAlignment="1">
      <alignment horizontal="center" vertical="center"/>
    </xf>
    <xf numFmtId="181" fontId="16" fillId="0" borderId="152" xfId="24" applyFont="1" applyBorder="1" applyAlignment="1">
      <alignment horizontal="center" vertical="center"/>
    </xf>
    <xf numFmtId="0" fontId="16" fillId="0" borderId="94" xfId="24" applyNumberFormat="1" applyFont="1" applyBorder="1" applyAlignment="1">
      <alignment horizontal="center" vertical="center"/>
    </xf>
    <xf numFmtId="0" fontId="16" fillId="0" borderId="95" xfId="24" applyNumberFormat="1" applyFont="1" applyBorder="1" applyAlignment="1">
      <alignment horizontal="center" vertical="center"/>
    </xf>
    <xf numFmtId="0" fontId="17" fillId="0" borderId="131" xfId="17" applyFont="1" applyBorder="1" applyAlignment="1">
      <alignment horizontal="center" vertical="center"/>
    </xf>
    <xf numFmtId="0" fontId="17" fillId="0" borderId="106" xfId="17" applyFont="1" applyBorder="1" applyAlignment="1">
      <alignment horizontal="center" vertical="center"/>
    </xf>
    <xf numFmtId="0" fontId="17" fillId="0" borderId="51" xfId="17" applyFont="1" applyBorder="1" applyAlignment="1">
      <alignment horizontal="center" vertical="center"/>
    </xf>
    <xf numFmtId="0" fontId="17" fillId="0" borderId="37" xfId="17" applyFont="1" applyBorder="1" applyAlignment="1">
      <alignment horizontal="center" vertical="center"/>
    </xf>
    <xf numFmtId="0" fontId="17" fillId="0" borderId="36" xfId="17" applyFont="1" applyBorder="1" applyAlignment="1">
      <alignment horizontal="center" vertical="center"/>
    </xf>
    <xf numFmtId="0" fontId="17" fillId="0" borderId="71" xfId="17" applyFont="1" applyBorder="1" applyAlignment="1">
      <alignment horizontal="center" vertical="center"/>
    </xf>
    <xf numFmtId="0" fontId="17" fillId="0" borderId="56" xfId="17" applyFont="1" applyBorder="1" applyAlignment="1">
      <alignment horizontal="center" vertical="center"/>
    </xf>
    <xf numFmtId="0" fontId="17" fillId="0" borderId="54" xfId="17" applyFont="1" applyBorder="1" applyAlignment="1">
      <alignment horizontal="center" vertical="center"/>
    </xf>
    <xf numFmtId="0" fontId="17" fillId="0" borderId="58" xfId="17" applyFont="1" applyBorder="1" applyAlignment="1">
      <alignment horizontal="center" vertical="center"/>
    </xf>
    <xf numFmtId="0" fontId="17" fillId="0" borderId="57" xfId="17" applyFont="1" applyBorder="1" applyAlignment="1">
      <alignment horizontal="center" vertical="center"/>
    </xf>
    <xf numFmtId="0" fontId="17" fillId="0" borderId="40" xfId="17" applyFont="1" applyBorder="1" applyAlignment="1">
      <alignment horizontal="center" vertical="center"/>
    </xf>
    <xf numFmtId="0" fontId="17" fillId="0" borderId="89" xfId="17" applyFont="1" applyBorder="1" applyAlignment="1">
      <alignment horizontal="center" vertical="center"/>
    </xf>
    <xf numFmtId="0" fontId="19" fillId="0" borderId="89" xfId="17" applyFont="1" applyBorder="1" applyAlignment="1">
      <alignment horizontal="center" vertical="center"/>
    </xf>
    <xf numFmtId="0" fontId="19" fillId="0" borderId="59" xfId="17" applyFont="1" applyBorder="1" applyAlignment="1">
      <alignment horizontal="center" vertical="center"/>
    </xf>
    <xf numFmtId="0" fontId="17" fillId="0" borderId="135" xfId="17" applyFont="1" applyBorder="1" applyAlignment="1">
      <alignment horizontal="distributed" vertical="center" indent="1"/>
    </xf>
    <xf numFmtId="0" fontId="17" fillId="0" borderId="47" xfId="17" applyFont="1" applyBorder="1" applyAlignment="1">
      <alignment horizontal="distributed" vertical="center" indent="1"/>
    </xf>
    <xf numFmtId="0" fontId="17" fillId="0" borderId="131" xfId="17" applyFont="1" applyBorder="1" applyAlignment="1">
      <alignment horizontal="distributed" vertical="center" indent="1"/>
    </xf>
    <xf numFmtId="0" fontId="17" fillId="0" borderId="56" xfId="17" applyFont="1" applyBorder="1" applyAlignment="1">
      <alignment horizontal="distributed" vertical="center" indent="1"/>
    </xf>
    <xf numFmtId="0" fontId="17" fillId="0" borderId="50" xfId="17" applyFont="1" applyBorder="1" applyAlignment="1">
      <alignment horizontal="distributed" vertical="center" indent="1"/>
    </xf>
    <xf numFmtId="0" fontId="17" fillId="0" borderId="51" xfId="17" applyFont="1" applyBorder="1" applyAlignment="1">
      <alignment horizontal="distributed" vertical="center" indent="1"/>
    </xf>
    <xf numFmtId="0" fontId="17" fillId="0" borderId="37" xfId="17" applyFont="1" applyBorder="1" applyAlignment="1">
      <alignment horizontal="distributed" vertical="center" indent="9"/>
    </xf>
    <xf numFmtId="0" fontId="17" fillId="0" borderId="36" xfId="17" applyFont="1" applyBorder="1" applyAlignment="1">
      <alignment horizontal="distributed" vertical="center" indent="9"/>
    </xf>
    <xf numFmtId="0" fontId="17" fillId="0" borderId="40" xfId="17" applyFont="1" applyBorder="1" applyAlignment="1">
      <alignment horizontal="distributed" vertical="center" indent="9"/>
    </xf>
    <xf numFmtId="0" fontId="16" fillId="0" borderId="135" xfId="17" applyFont="1" applyBorder="1" applyAlignment="1">
      <alignment horizontal="center" vertical="center" wrapText="1"/>
    </xf>
    <xf numFmtId="0" fontId="16" fillId="0" borderId="41" xfId="17" applyFont="1" applyBorder="1" applyAlignment="1">
      <alignment horizontal="center" vertical="center" wrapText="1"/>
    </xf>
    <xf numFmtId="0" fontId="16" fillId="0" borderId="56" xfId="17" applyFont="1" applyBorder="1" applyAlignment="1">
      <alignment horizontal="center" vertical="center" wrapText="1"/>
    </xf>
    <xf numFmtId="0" fontId="17" fillId="0" borderId="54" xfId="17" applyFont="1" applyBorder="1" applyAlignment="1">
      <alignment horizontal="distributed" vertical="center" indent="3"/>
    </xf>
    <xf numFmtId="0" fontId="17" fillId="0" borderId="58" xfId="17" applyFont="1" applyBorder="1" applyAlignment="1">
      <alignment horizontal="distributed" vertical="center" indent="3"/>
    </xf>
    <xf numFmtId="0" fontId="17" fillId="0" borderId="57" xfId="17" applyFont="1" applyBorder="1" applyAlignment="1">
      <alignment horizontal="distributed" vertical="center" indent="3"/>
    </xf>
    <xf numFmtId="0" fontId="17" fillId="0" borderId="59" xfId="17" applyFont="1" applyBorder="1" applyAlignment="1">
      <alignment horizontal="center" vertical="center"/>
    </xf>
    <xf numFmtId="0" fontId="17" fillId="0" borderId="47" xfId="17" applyFont="1" applyBorder="1" applyAlignment="1">
      <alignment horizontal="center" vertical="center"/>
    </xf>
    <xf numFmtId="0" fontId="17" fillId="0" borderId="50" xfId="17" applyFont="1" applyBorder="1" applyAlignment="1">
      <alignment horizontal="center" vertical="center"/>
    </xf>
    <xf numFmtId="0" fontId="17" fillId="0" borderId="134" xfId="17" applyFont="1" applyBorder="1" applyAlignment="1">
      <alignment horizontal="center" vertical="center"/>
    </xf>
    <xf numFmtId="0" fontId="17" fillId="0" borderId="53" xfId="17" applyFont="1" applyBorder="1" applyAlignment="1">
      <alignment horizontal="center" vertical="center"/>
    </xf>
    <xf numFmtId="0" fontId="17" fillId="0" borderId="135" xfId="17" applyFont="1" applyBorder="1" applyAlignment="1">
      <alignment horizontal="center" vertical="center"/>
    </xf>
    <xf numFmtId="0" fontId="18" fillId="0" borderId="37" xfId="17" applyFont="1" applyBorder="1" applyAlignment="1">
      <alignment horizontal="center" vertical="center"/>
    </xf>
    <xf numFmtId="0" fontId="18" fillId="0" borderId="36" xfId="17" applyFont="1" applyBorder="1" applyAlignment="1">
      <alignment horizontal="center" vertical="center"/>
    </xf>
    <xf numFmtId="0" fontId="16" fillId="0" borderId="37" xfId="17" applyFont="1" applyBorder="1" applyAlignment="1">
      <alignment horizontal="center" vertical="center" shrinkToFit="1"/>
    </xf>
    <xf numFmtId="0" fontId="16" fillId="0" borderId="36" xfId="17" applyFont="1" applyBorder="1" applyAlignment="1">
      <alignment horizontal="center" vertical="center" shrinkToFit="1"/>
    </xf>
    <xf numFmtId="0" fontId="17" fillId="0" borderId="55" xfId="17" applyFont="1" applyBorder="1" applyAlignment="1">
      <alignment horizontal="center" vertical="center"/>
    </xf>
    <xf numFmtId="0" fontId="17" fillId="0" borderId="49" xfId="17" applyFont="1" applyBorder="1" applyAlignment="1">
      <alignment horizontal="center" vertical="center"/>
    </xf>
    <xf numFmtId="0" fontId="17" fillId="0" borderId="134" xfId="17" applyFont="1" applyBorder="1" applyAlignment="1">
      <alignment horizontal="center" vertical="center" wrapText="1"/>
    </xf>
    <xf numFmtId="0" fontId="17" fillId="0" borderId="49" xfId="17" applyFont="1" applyBorder="1" applyAlignment="1">
      <alignment horizontal="center" vertical="center" wrapText="1"/>
    </xf>
    <xf numFmtId="0" fontId="17" fillId="0" borderId="53" xfId="17" applyFont="1" applyBorder="1" applyAlignment="1">
      <alignment horizontal="center" vertical="center" wrapText="1"/>
    </xf>
    <xf numFmtId="0" fontId="17" fillId="0" borderId="55" xfId="17" applyFont="1" applyBorder="1" applyAlignment="1">
      <alignment horizontal="center" vertical="center" wrapText="1"/>
    </xf>
    <xf numFmtId="0" fontId="17" fillId="0" borderId="90" xfId="17" applyFont="1" applyBorder="1" applyAlignment="1">
      <alignment horizontal="center" vertical="center"/>
    </xf>
    <xf numFmtId="0" fontId="17" fillId="0" borderId="116" xfId="17" applyFont="1" applyBorder="1" applyAlignment="1">
      <alignment horizontal="center" vertical="center"/>
    </xf>
    <xf numFmtId="0" fontId="17" fillId="0" borderId="155" xfId="17" applyFont="1" applyBorder="1" applyAlignment="1">
      <alignment horizontal="center" vertical="center"/>
    </xf>
    <xf numFmtId="0" fontId="17" fillId="0" borderId="147" xfId="17" applyFont="1" applyBorder="1" applyAlignment="1">
      <alignment horizontal="center" vertical="center"/>
    </xf>
    <xf numFmtId="0" fontId="17" fillId="0" borderId="101" xfId="17" applyFont="1" applyBorder="1" applyAlignment="1">
      <alignment horizontal="center" vertical="center"/>
    </xf>
    <xf numFmtId="0" fontId="17" fillId="0" borderId="157" xfId="17" applyFont="1" applyBorder="1" applyAlignment="1">
      <alignment horizontal="center" vertical="center"/>
    </xf>
    <xf numFmtId="0" fontId="17" fillId="0" borderId="37" xfId="17" applyFont="1" applyBorder="1" applyAlignment="1">
      <alignment horizontal="center" vertical="center" wrapText="1"/>
    </xf>
    <xf numFmtId="0" fontId="17" fillId="0" borderId="156" xfId="17" applyFont="1" applyBorder="1" applyAlignment="1">
      <alignment horizontal="center" vertical="center"/>
    </xf>
    <xf numFmtId="0" fontId="16" fillId="0" borderId="47" xfId="17" applyFont="1" applyBorder="1" applyAlignment="1">
      <alignment horizontal="right" vertical="center"/>
    </xf>
    <xf numFmtId="0" fontId="17" fillId="0" borderId="37" xfId="17" applyFont="1" applyBorder="1" applyAlignment="1">
      <alignment horizontal="center" vertical="center" shrinkToFit="1"/>
    </xf>
    <xf numFmtId="0" fontId="17" fillId="0" borderId="36" xfId="17" applyFont="1" applyBorder="1" applyAlignment="1">
      <alignment horizontal="center" vertical="center" shrinkToFit="1"/>
    </xf>
    <xf numFmtId="0" fontId="17" fillId="0" borderId="40" xfId="17" applyFont="1" applyBorder="1" applyAlignment="1">
      <alignment horizontal="center" vertical="center" shrinkToFit="1"/>
    </xf>
    <xf numFmtId="0" fontId="17" fillId="0" borderId="135" xfId="17" applyFont="1" applyBorder="1" applyAlignment="1">
      <alignment horizontal="center" vertical="center" wrapText="1"/>
    </xf>
    <xf numFmtId="0" fontId="17" fillId="0" borderId="56" xfId="17" applyFont="1" applyBorder="1" applyAlignment="1">
      <alignment horizontal="center" vertical="center" wrapText="1"/>
    </xf>
    <xf numFmtId="0" fontId="16" fillId="0" borderId="113" xfId="17" applyFont="1" applyBorder="1" applyAlignment="1">
      <alignment horizontal="center" vertical="center" textRotation="255" wrapText="1"/>
    </xf>
    <xf numFmtId="0" fontId="16" fillId="0" borderId="59" xfId="17" applyFont="1" applyBorder="1" applyAlignment="1">
      <alignment horizontal="center" vertical="center" textRotation="255" wrapText="1"/>
    </xf>
    <xf numFmtId="0" fontId="17" fillId="0" borderId="113" xfId="17" applyFont="1" applyBorder="1" applyAlignment="1">
      <alignment horizontal="center" vertical="center" textRotation="255"/>
    </xf>
    <xf numFmtId="0" fontId="17" fillId="0" borderId="106" xfId="17" applyFont="1" applyBorder="1" applyAlignment="1">
      <alignment horizontal="center" vertical="center" textRotation="255"/>
    </xf>
    <xf numFmtId="0" fontId="17" fillId="0" borderId="51" xfId="17" applyFont="1" applyBorder="1" applyAlignment="1">
      <alignment horizontal="center" vertical="center" textRotation="255"/>
    </xf>
    <xf numFmtId="0" fontId="17" fillId="0" borderId="0" xfId="28" applyFont="1" applyAlignment="1">
      <alignment vertical="center" shrinkToFit="1"/>
    </xf>
    <xf numFmtId="0" fontId="17" fillId="0" borderId="0" xfId="17" applyFont="1" applyAlignment="1">
      <alignment vertical="center" shrinkToFit="1"/>
    </xf>
    <xf numFmtId="0" fontId="16" fillId="0" borderId="134" xfId="17" applyFont="1" applyBorder="1" applyAlignment="1">
      <alignment horizontal="center" vertical="center" wrapText="1"/>
    </xf>
    <xf numFmtId="0" fontId="16" fillId="0" borderId="53" xfId="17" applyFont="1" applyBorder="1" applyAlignment="1">
      <alignment horizontal="center" vertical="center" wrapText="1"/>
    </xf>
    <xf numFmtId="0" fontId="16" fillId="0" borderId="131" xfId="17" applyFont="1" applyBorder="1" applyAlignment="1">
      <alignment horizontal="center" vertical="center" wrapText="1"/>
    </xf>
    <xf numFmtId="0" fontId="16" fillId="0" borderId="106" xfId="17" applyFont="1" applyBorder="1" applyAlignment="1">
      <alignment horizontal="center" vertical="center" wrapText="1"/>
    </xf>
    <xf numFmtId="0" fontId="16" fillId="0" borderId="51" xfId="17" applyFont="1" applyBorder="1" applyAlignment="1">
      <alignment horizontal="center" vertical="center" wrapText="1"/>
    </xf>
    <xf numFmtId="0" fontId="17" fillId="0" borderId="41" xfId="17" applyFont="1" applyBorder="1" applyAlignment="1">
      <alignment horizontal="distributed" vertical="center"/>
    </xf>
    <xf numFmtId="0" fontId="17" fillId="0" borderId="106" xfId="17" applyFont="1" applyBorder="1" applyAlignment="1">
      <alignment horizontal="distributed" vertical="center"/>
    </xf>
    <xf numFmtId="0" fontId="17" fillId="0" borderId="56" xfId="17" applyFont="1" applyBorder="1" applyAlignment="1">
      <alignment horizontal="distributed" vertical="center"/>
    </xf>
    <xf numFmtId="0" fontId="17" fillId="0" borderId="51" xfId="17" applyFont="1" applyBorder="1" applyAlignment="1">
      <alignment horizontal="distributed" vertical="center"/>
    </xf>
    <xf numFmtId="0" fontId="19" fillId="0" borderId="108" xfId="17" applyFont="1" applyBorder="1" applyAlignment="1">
      <alignment horizontal="center" vertical="center"/>
    </xf>
    <xf numFmtId="0" fontId="17" fillId="0" borderId="104" xfId="17" applyFont="1" applyBorder="1" applyAlignment="1">
      <alignment horizontal="center" vertical="center" textRotation="255"/>
    </xf>
    <xf numFmtId="0" fontId="17" fillId="0" borderId="0" xfId="17" applyFont="1" applyAlignment="1">
      <alignment horizontal="center" vertical="center" textRotation="255"/>
    </xf>
    <xf numFmtId="0" fontId="17" fillId="0" borderId="50" xfId="17" applyFont="1" applyBorder="1" applyAlignment="1">
      <alignment horizontal="center" vertical="center" textRotation="255"/>
    </xf>
    <xf numFmtId="0" fontId="17" fillId="0" borderId="71" xfId="17" applyFont="1" applyBorder="1" applyAlignment="1">
      <alignment horizontal="distributed" vertical="center"/>
    </xf>
    <xf numFmtId="0" fontId="17" fillId="0" borderId="113" xfId="17" applyFont="1" applyBorder="1" applyAlignment="1">
      <alignment horizontal="distributed" vertical="center"/>
    </xf>
    <xf numFmtId="0" fontId="17" fillId="0" borderId="0" xfId="17" applyFont="1" applyAlignment="1">
      <alignment horizontal="distributed" vertical="center"/>
    </xf>
    <xf numFmtId="0" fontId="17" fillId="0" borderId="134" xfId="17" applyFont="1" applyBorder="1" applyAlignment="1">
      <alignment horizontal="center" vertical="center" textRotation="255" wrapText="1"/>
    </xf>
    <xf numFmtId="0" fontId="17" fillId="0" borderId="49" xfId="17" applyFont="1" applyBorder="1" applyAlignment="1">
      <alignment horizontal="center" vertical="center" textRotation="255" wrapText="1"/>
    </xf>
    <xf numFmtId="0" fontId="17" fillId="0" borderId="134" xfId="17" applyFont="1" applyBorder="1" applyAlignment="1">
      <alignment horizontal="center" vertical="center" textRotation="255"/>
    </xf>
    <xf numFmtId="0" fontId="17" fillId="0" borderId="49" xfId="17" applyFont="1" applyBorder="1" applyAlignment="1">
      <alignment horizontal="center" vertical="center" textRotation="255"/>
    </xf>
    <xf numFmtId="0" fontId="17" fillId="0" borderId="41" xfId="17" applyFont="1" applyBorder="1" applyAlignment="1">
      <alignment horizontal="center" vertical="center" textRotation="255"/>
    </xf>
    <xf numFmtId="0" fontId="17" fillId="0" borderId="151" xfId="17" applyFont="1" applyBorder="1" applyAlignment="1">
      <alignment horizontal="distributed" vertical="center"/>
    </xf>
    <xf numFmtId="0" fontId="17" fillId="0" borderId="165" xfId="17" applyFont="1" applyBorder="1" applyAlignment="1">
      <alignment horizontal="distributed" vertical="center"/>
    </xf>
    <xf numFmtId="0" fontId="17" fillId="0" borderId="91" xfId="17" applyFont="1" applyBorder="1" applyAlignment="1">
      <alignment horizontal="distributed" vertical="center"/>
    </xf>
    <xf numFmtId="0" fontId="17" fillId="0" borderId="108" xfId="17" applyFont="1" applyBorder="1" applyAlignment="1">
      <alignment horizontal="distributed" vertical="center"/>
    </xf>
    <xf numFmtId="0" fontId="17" fillId="0" borderId="59" xfId="17" applyFont="1" applyBorder="1" applyAlignment="1">
      <alignment horizontal="distributed" vertical="center"/>
    </xf>
    <xf numFmtId="0" fontId="17" fillId="0" borderId="166" xfId="17" applyFont="1" applyBorder="1" applyAlignment="1">
      <alignment horizontal="center" vertical="center"/>
    </xf>
    <xf numFmtId="0" fontId="17" fillId="0" borderId="167" xfId="17" applyFont="1" applyBorder="1" applyAlignment="1">
      <alignment horizontal="center" vertical="center"/>
    </xf>
    <xf numFmtId="0" fontId="17" fillId="0" borderId="126" xfId="17" applyFont="1" applyBorder="1" applyAlignment="1">
      <alignment horizontal="center" vertical="center"/>
    </xf>
    <xf numFmtId="0" fontId="17" fillId="0" borderId="127" xfId="17" applyFont="1" applyBorder="1" applyAlignment="1">
      <alignment horizontal="center" vertical="center"/>
    </xf>
    <xf numFmtId="0" fontId="19" fillId="0" borderId="53" xfId="17" applyFont="1" applyBorder="1" applyAlignment="1">
      <alignment horizontal="center" vertical="center" textRotation="255"/>
    </xf>
    <xf numFmtId="0" fontId="19" fillId="0" borderId="55" xfId="17" applyFont="1" applyBorder="1" applyAlignment="1">
      <alignment horizontal="center" vertical="center" textRotation="255"/>
    </xf>
    <xf numFmtId="0" fontId="17" fillId="0" borderId="134" xfId="17" applyFont="1" applyBorder="1" applyAlignment="1">
      <alignment horizontal="center" vertical="center" textRotation="255" shrinkToFit="1"/>
    </xf>
    <xf numFmtId="0" fontId="17" fillId="0" borderId="49" xfId="17" applyFont="1" applyBorder="1" applyAlignment="1">
      <alignment horizontal="center" vertical="center" textRotation="255" shrinkToFit="1"/>
    </xf>
    <xf numFmtId="0" fontId="17" fillId="0" borderId="165" xfId="17" applyFont="1" applyBorder="1" applyAlignment="1">
      <alignment horizontal="center" vertical="center"/>
    </xf>
    <xf numFmtId="0" fontId="17" fillId="0" borderId="91" xfId="17" applyFont="1" applyBorder="1" applyAlignment="1">
      <alignment horizontal="center" vertical="center"/>
    </xf>
    <xf numFmtId="0" fontId="17" fillId="0" borderId="92" xfId="17" applyFont="1" applyBorder="1" applyAlignment="1">
      <alignment horizontal="center" vertical="center"/>
    </xf>
    <xf numFmtId="0" fontId="17" fillId="0" borderId="162" xfId="17" applyFont="1" applyBorder="1" applyAlignment="1">
      <alignment horizontal="center" vertical="center" textRotation="255" wrapText="1"/>
    </xf>
    <xf numFmtId="0" fontId="17" fillId="0" borderId="67" xfId="17" applyFont="1" applyBorder="1" applyAlignment="1">
      <alignment horizontal="center" vertical="center" textRotation="255" wrapText="1"/>
    </xf>
    <xf numFmtId="0" fontId="17" fillId="0" borderId="148" xfId="17" applyFont="1" applyBorder="1" applyAlignment="1">
      <alignment horizontal="center" vertical="center" textRotation="255"/>
    </xf>
    <xf numFmtId="0" fontId="17" fillId="0" borderId="67" xfId="17" applyFont="1" applyBorder="1" applyAlignment="1">
      <alignment horizontal="center" vertical="center" textRotation="255"/>
    </xf>
    <xf numFmtId="0" fontId="19" fillId="0" borderId="58" xfId="17" applyFont="1" applyBorder="1" applyAlignment="1">
      <alignment horizontal="center" vertical="center"/>
    </xf>
    <xf numFmtId="0" fontId="19" fillId="0" borderId="163" xfId="17" applyFont="1" applyBorder="1" applyAlignment="1">
      <alignment horizontal="center" vertical="center"/>
    </xf>
    <xf numFmtId="0" fontId="17" fillId="0" borderId="164" xfId="17" applyFont="1" applyBorder="1" applyAlignment="1">
      <alignment horizontal="center" vertical="center"/>
    </xf>
    <xf numFmtId="0" fontId="17" fillId="0" borderId="165" xfId="17" applyFont="1" applyBorder="1" applyAlignment="1">
      <alignment horizontal="center" vertical="center" wrapText="1"/>
    </xf>
    <xf numFmtId="0" fontId="17" fillId="0" borderId="91" xfId="17" applyFont="1" applyBorder="1" applyAlignment="1">
      <alignment horizontal="center" vertical="center" wrapText="1"/>
    </xf>
    <xf numFmtId="0" fontId="17" fillId="0" borderId="116" xfId="17" applyFont="1" applyBorder="1" applyAlignment="1">
      <alignment horizontal="center" vertical="center" wrapText="1"/>
    </xf>
    <xf numFmtId="0" fontId="17" fillId="0" borderId="164" xfId="17" applyFont="1" applyBorder="1" applyAlignment="1">
      <alignment horizontal="distributed" vertical="center" wrapText="1"/>
    </xf>
    <xf numFmtId="0" fontId="17" fillId="0" borderId="91" xfId="17" applyFont="1" applyBorder="1" applyAlignment="1">
      <alignment horizontal="distributed" vertical="center" wrapText="1"/>
    </xf>
    <xf numFmtId="0" fontId="17" fillId="0" borderId="92" xfId="17" applyFont="1" applyBorder="1" applyAlignment="1">
      <alignment horizontal="distributed" vertical="center" wrapText="1"/>
    </xf>
    <xf numFmtId="0" fontId="17" fillId="0" borderId="105" xfId="17" applyFont="1" applyBorder="1" applyAlignment="1">
      <alignment horizontal="center" vertical="center" textRotation="255"/>
    </xf>
    <xf numFmtId="0" fontId="17" fillId="0" borderId="68" xfId="17" applyFont="1" applyBorder="1" applyAlignment="1">
      <alignment horizontal="center" vertical="center" textRotation="255"/>
    </xf>
    <xf numFmtId="0" fontId="17" fillId="0" borderId="0" xfId="17" applyFont="1" applyAlignment="1">
      <alignment vertical="center"/>
    </xf>
    <xf numFmtId="0" fontId="16" fillId="0" borderId="120" xfId="17" applyFont="1" applyBorder="1" applyAlignment="1">
      <alignment horizontal="right" vertical="center"/>
    </xf>
    <xf numFmtId="0" fontId="16" fillId="0" borderId="90" xfId="17" applyFont="1" applyBorder="1" applyAlignment="1">
      <alignment horizontal="right" vertical="center"/>
    </xf>
    <xf numFmtId="0" fontId="17" fillId="0" borderId="162" xfId="17" applyFont="1" applyBorder="1" applyAlignment="1">
      <alignment horizontal="center" vertical="center" textRotation="255"/>
    </xf>
    <xf numFmtId="0" fontId="16" fillId="0" borderId="162" xfId="17" applyFont="1" applyBorder="1" applyAlignment="1">
      <alignment horizontal="center" vertical="center" textRotation="255"/>
    </xf>
    <xf numFmtId="0" fontId="16" fillId="0" borderId="67" xfId="17" applyFont="1" applyBorder="1" applyAlignment="1">
      <alignment horizontal="center" vertical="center" textRotation="255"/>
    </xf>
    <xf numFmtId="0" fontId="17" fillId="0" borderId="113" xfId="17" applyFont="1" applyBorder="1" applyAlignment="1">
      <alignment horizontal="center" vertical="center" shrinkToFit="1"/>
    </xf>
    <xf numFmtId="0" fontId="17" fillId="0" borderId="106" xfId="17" applyFont="1" applyBorder="1" applyAlignment="1">
      <alignment horizontal="center" vertical="center" shrinkToFit="1"/>
    </xf>
    <xf numFmtId="0" fontId="17" fillId="0" borderId="59" xfId="17" applyFont="1" applyBorder="1" applyAlignment="1">
      <alignment horizontal="center" vertical="center" shrinkToFit="1"/>
    </xf>
    <xf numFmtId="0" fontId="16" fillId="0" borderId="113" xfId="17" applyFont="1" applyBorder="1" applyAlignment="1">
      <alignment horizontal="center" vertical="center"/>
    </xf>
    <xf numFmtId="0" fontId="16" fillId="0" borderId="106" xfId="17" applyFont="1" applyBorder="1" applyAlignment="1">
      <alignment horizontal="center" vertical="center"/>
    </xf>
    <xf numFmtId="0" fontId="16" fillId="0" borderId="51" xfId="17" applyFont="1" applyBorder="1" applyAlignment="1">
      <alignment horizontal="center" vertical="center"/>
    </xf>
    <xf numFmtId="0" fontId="17" fillId="0" borderId="0" xfId="6" applyNumberFormat="1" applyFont="1" applyAlignment="1">
      <alignment horizontal="distributed" vertical="center"/>
    </xf>
    <xf numFmtId="0" fontId="17" fillId="0" borderId="51" xfId="6" applyNumberFormat="1" applyFont="1" applyBorder="1" applyAlignment="1">
      <alignment horizontal="distributed" vertical="center"/>
    </xf>
    <xf numFmtId="0" fontId="17" fillId="0" borderId="56" xfId="6" applyNumberFormat="1" applyFont="1" applyBorder="1" applyAlignment="1">
      <alignment horizontal="distributed" vertical="center"/>
    </xf>
    <xf numFmtId="0" fontId="16" fillId="0" borderId="57" xfId="17" applyFont="1" applyBorder="1" applyAlignment="1">
      <alignment horizontal="center" vertical="center" textRotation="255" wrapText="1"/>
    </xf>
    <xf numFmtId="0" fontId="16" fillId="0" borderId="57" xfId="17" applyFont="1" applyBorder="1" applyAlignment="1">
      <alignment horizontal="center" vertical="center" textRotation="255"/>
    </xf>
    <xf numFmtId="0" fontId="17" fillId="0" borderId="50" xfId="6" applyNumberFormat="1" applyFont="1" applyBorder="1" applyAlignment="1">
      <alignment horizontal="distributed" vertical="center"/>
    </xf>
    <xf numFmtId="0" fontId="17" fillId="0" borderId="44" xfId="6" applyNumberFormat="1" applyFont="1" applyBorder="1" applyAlignment="1">
      <alignment horizontal="distributed" vertical="center"/>
    </xf>
    <xf numFmtId="0" fontId="17" fillId="0" borderId="75" xfId="6" applyNumberFormat="1" applyFont="1" applyBorder="1" applyAlignment="1">
      <alignment horizontal="distributed" vertical="center"/>
    </xf>
    <xf numFmtId="0" fontId="17" fillId="0" borderId="58" xfId="6" applyNumberFormat="1" applyFont="1" applyBorder="1" applyAlignment="1">
      <alignment horizontal="center" vertical="center" textRotation="255"/>
    </xf>
    <xf numFmtId="0" fontId="17" fillId="0" borderId="57" xfId="6" applyNumberFormat="1" applyFont="1" applyBorder="1" applyAlignment="1">
      <alignment horizontal="center" vertical="center" textRotation="255"/>
    </xf>
    <xf numFmtId="0" fontId="17" fillId="0" borderId="113" xfId="6" applyNumberFormat="1" applyFont="1" applyBorder="1" applyAlignment="1">
      <alignment horizontal="distributed" vertical="center"/>
    </xf>
    <xf numFmtId="0" fontId="17" fillId="0" borderId="71" xfId="6" applyNumberFormat="1" applyFont="1" applyBorder="1" applyAlignment="1">
      <alignment horizontal="distributed" vertical="center"/>
    </xf>
    <xf numFmtId="0" fontId="17" fillId="0" borderId="37" xfId="6" applyNumberFormat="1" applyFont="1" applyBorder="1" applyAlignment="1">
      <alignment horizontal="center" vertical="center"/>
    </xf>
    <xf numFmtId="0" fontId="17" fillId="0" borderId="40" xfId="6" applyNumberFormat="1" applyFont="1" applyBorder="1" applyAlignment="1">
      <alignment horizontal="center" vertical="center"/>
    </xf>
    <xf numFmtId="0" fontId="19" fillId="0" borderId="113" xfId="17" applyFont="1" applyBorder="1" applyAlignment="1">
      <alignment horizontal="center" vertical="center"/>
    </xf>
    <xf numFmtId="0" fontId="19" fillId="0" borderId="106" xfId="17" applyFont="1" applyBorder="1" applyAlignment="1">
      <alignment horizontal="center" vertical="center"/>
    </xf>
    <xf numFmtId="0" fontId="19" fillId="0" borderId="51" xfId="17" applyFont="1" applyBorder="1" applyAlignment="1">
      <alignment horizontal="center" vertical="center"/>
    </xf>
    <xf numFmtId="0" fontId="19" fillId="0" borderId="104" xfId="17" applyFont="1" applyBorder="1" applyAlignment="1">
      <alignment horizontal="distributed" vertical="center"/>
    </xf>
    <xf numFmtId="0" fontId="19" fillId="0" borderId="113" xfId="17" applyFont="1" applyBorder="1" applyAlignment="1">
      <alignment horizontal="distributed" vertical="center"/>
    </xf>
    <xf numFmtId="0" fontId="17" fillId="0" borderId="41" xfId="6" applyNumberFormat="1" applyFont="1" applyBorder="1" applyAlignment="1">
      <alignment horizontal="distributed" vertical="center"/>
    </xf>
    <xf numFmtId="0" fontId="17" fillId="0" borderId="47" xfId="17" applyFont="1" applyBorder="1" applyAlignment="1">
      <alignment horizontal="distributed" vertical="center"/>
    </xf>
    <xf numFmtId="0" fontId="17" fillId="0" borderId="131" xfId="17" applyFont="1" applyBorder="1" applyAlignment="1">
      <alignment horizontal="distributed" vertical="center"/>
    </xf>
    <xf numFmtId="0" fontId="17" fillId="0" borderId="50" xfId="17" applyFont="1" applyBorder="1" applyAlignment="1">
      <alignment horizontal="distributed" vertical="center"/>
    </xf>
    <xf numFmtId="0" fontId="16" fillId="0" borderId="113" xfId="6" applyNumberFormat="1" applyFont="1" applyBorder="1" applyAlignment="1">
      <alignment horizontal="center" vertical="center" textRotation="255"/>
    </xf>
    <xf numFmtId="0" fontId="16" fillId="0" borderId="106" xfId="6" applyNumberFormat="1" applyFont="1" applyBorder="1" applyAlignment="1">
      <alignment horizontal="center" vertical="center" textRotation="255"/>
    </xf>
    <xf numFmtId="0" fontId="16" fillId="0" borderId="51" xfId="6" applyNumberFormat="1" applyFont="1" applyBorder="1" applyAlignment="1">
      <alignment horizontal="center" vertical="center" textRotation="255"/>
    </xf>
    <xf numFmtId="0" fontId="18" fillId="0" borderId="55" xfId="17" applyFont="1" applyBorder="1" applyAlignment="1">
      <alignment horizontal="center" vertical="center"/>
    </xf>
    <xf numFmtId="0" fontId="18" fillId="0" borderId="53" xfId="17" applyFont="1" applyBorder="1" applyAlignment="1">
      <alignment horizontal="center" vertical="center"/>
    </xf>
    <xf numFmtId="0" fontId="16" fillId="0" borderId="113" xfId="6" applyNumberFormat="1" applyFont="1" applyBorder="1" applyAlignment="1">
      <alignment horizontal="center" vertical="center" textRotation="255" shrinkToFit="1"/>
    </xf>
    <xf numFmtId="0" fontId="16" fillId="0" borderId="106" xfId="6" applyNumberFormat="1" applyFont="1" applyBorder="1" applyAlignment="1">
      <alignment horizontal="center" vertical="center" textRotation="255" shrinkToFit="1"/>
    </xf>
    <xf numFmtId="0" fontId="16" fillId="0" borderId="59" xfId="6" applyNumberFormat="1" applyFont="1" applyBorder="1" applyAlignment="1">
      <alignment horizontal="center" vertical="center" textRotation="255" shrinkToFit="1"/>
    </xf>
    <xf numFmtId="0" fontId="18" fillId="0" borderId="122" xfId="17" applyFont="1" applyBorder="1" applyAlignment="1">
      <alignment horizontal="center" vertical="center"/>
    </xf>
    <xf numFmtId="0" fontId="16" fillId="0" borderId="47" xfId="6" applyNumberFormat="1" applyFont="1" applyBorder="1" applyAlignment="1">
      <alignment horizontal="center" vertical="center"/>
    </xf>
    <xf numFmtId="0" fontId="16" fillId="0" borderId="131" xfId="6" applyNumberFormat="1" applyFont="1" applyBorder="1" applyAlignment="1">
      <alignment horizontal="center" vertical="center"/>
    </xf>
    <xf numFmtId="0" fontId="16" fillId="0" borderId="50" xfId="6" applyNumberFormat="1" applyFont="1" applyBorder="1" applyAlignment="1">
      <alignment horizontal="center" vertical="center"/>
    </xf>
    <xf numFmtId="0" fontId="16" fillId="0" borderId="37" xfId="17" applyFont="1" applyBorder="1" applyAlignment="1">
      <alignment horizontal="center" vertical="center"/>
    </xf>
    <xf numFmtId="0" fontId="16" fillId="0" borderId="40" xfId="17" applyFont="1" applyBorder="1" applyAlignment="1">
      <alignment horizontal="center" vertical="center"/>
    </xf>
    <xf numFmtId="0" fontId="16" fillId="0" borderId="113" xfId="17" applyFont="1" applyBorder="1" applyAlignment="1">
      <alignment horizontal="center" vertical="center" textRotation="255"/>
    </xf>
    <xf numFmtId="0" fontId="16" fillId="0" borderId="106" xfId="17" applyFont="1" applyBorder="1" applyAlignment="1">
      <alignment horizontal="center" vertical="center" textRotation="255"/>
    </xf>
    <xf numFmtId="0" fontId="16" fillId="0" borderId="51" xfId="17" applyFont="1" applyBorder="1" applyAlignment="1">
      <alignment horizontal="center" vertical="center" textRotation="255"/>
    </xf>
    <xf numFmtId="0" fontId="16" fillId="0" borderId="59" xfId="17" applyFont="1" applyBorder="1" applyAlignment="1">
      <alignment horizontal="center" vertical="center" textRotation="255"/>
    </xf>
    <xf numFmtId="0" fontId="17" fillId="0" borderId="104" xfId="17" applyFont="1" applyBorder="1" applyAlignment="1">
      <alignment horizontal="center" vertical="center"/>
    </xf>
    <xf numFmtId="0" fontId="17" fillId="0" borderId="113" xfId="17" applyFont="1" applyBorder="1" applyAlignment="1">
      <alignment horizontal="center" vertical="center"/>
    </xf>
    <xf numFmtId="49" fontId="17" fillId="0" borderId="0" xfId="17" applyNumberFormat="1" applyFont="1" applyAlignment="1">
      <alignment horizontal="center" vertical="center" wrapText="1"/>
    </xf>
    <xf numFmtId="49" fontId="17" fillId="0" borderId="106" xfId="17" applyNumberFormat="1" applyFont="1" applyBorder="1" applyAlignment="1">
      <alignment horizontal="center" vertical="center" wrapText="1"/>
    </xf>
    <xf numFmtId="49" fontId="19" fillId="0" borderId="50" xfId="17" applyNumberFormat="1" applyFont="1" applyBorder="1" applyAlignment="1">
      <alignment horizontal="center" vertical="center" wrapText="1"/>
    </xf>
    <xf numFmtId="49" fontId="19" fillId="0" borderId="51" xfId="17" applyNumberFormat="1" applyFont="1" applyBorder="1" applyAlignment="1">
      <alignment horizontal="center" vertical="center" wrapText="1"/>
    </xf>
    <xf numFmtId="0" fontId="16" fillId="0" borderId="55" xfId="17" applyFont="1" applyBorder="1" applyAlignment="1">
      <alignment horizontal="center" vertical="center" wrapText="1"/>
    </xf>
    <xf numFmtId="0" fontId="16" fillId="0" borderId="168" xfId="17" applyFont="1" applyBorder="1" applyAlignment="1">
      <alignment horizontal="center" vertical="center" wrapText="1"/>
    </xf>
    <xf numFmtId="0" fontId="16" fillId="0" borderId="49" xfId="17" applyFont="1" applyBorder="1" applyAlignment="1">
      <alignment horizontal="center" vertical="center" wrapText="1"/>
    </xf>
    <xf numFmtId="0" fontId="17" fillId="0" borderId="41" xfId="17" applyFont="1" applyBorder="1" applyAlignment="1">
      <alignment horizontal="center" vertical="center" wrapText="1"/>
    </xf>
    <xf numFmtId="0" fontId="17" fillId="0" borderId="71" xfId="17" applyFont="1" applyBorder="1" applyAlignment="1">
      <alignment horizontal="center" vertical="center" wrapText="1"/>
    </xf>
    <xf numFmtId="0" fontId="16" fillId="0" borderId="53" xfId="17" applyFont="1" applyBorder="1" applyAlignment="1">
      <alignment horizontal="center" vertical="center"/>
    </xf>
    <xf numFmtId="0" fontId="17" fillId="0" borderId="168" xfId="17" applyFont="1" applyBorder="1" applyAlignment="1">
      <alignment horizontal="center" vertical="center"/>
    </xf>
    <xf numFmtId="0" fontId="23" fillId="0" borderId="55" xfId="17" applyFont="1" applyBorder="1" applyAlignment="1">
      <alignment horizontal="center" vertical="center"/>
    </xf>
    <xf numFmtId="0" fontId="23" fillId="0" borderId="53" xfId="17" applyFont="1" applyBorder="1" applyAlignment="1">
      <alignment horizontal="center" vertical="center"/>
    </xf>
    <xf numFmtId="0" fontId="23" fillId="0" borderId="71" xfId="17" applyFont="1" applyBorder="1" applyAlignment="1">
      <alignment horizontal="center" vertical="center"/>
    </xf>
    <xf numFmtId="0" fontId="23" fillId="0" borderId="56" xfId="17" applyFont="1" applyBorder="1" applyAlignment="1">
      <alignment horizontal="center" vertical="center"/>
    </xf>
    <xf numFmtId="0" fontId="23" fillId="0" borderId="54" xfId="17" applyFont="1" applyBorder="1" applyAlignment="1">
      <alignment horizontal="center" vertical="center"/>
    </xf>
    <xf numFmtId="0" fontId="23" fillId="0" borderId="57" xfId="17" applyFont="1" applyBorder="1" applyAlignment="1">
      <alignment horizontal="center" vertical="center"/>
    </xf>
    <xf numFmtId="0" fontId="23" fillId="0" borderId="37" xfId="17" applyFont="1" applyBorder="1" applyAlignment="1">
      <alignment horizontal="center" vertical="center"/>
    </xf>
    <xf numFmtId="0" fontId="23" fillId="0" borderId="36" xfId="17" applyFont="1" applyBorder="1" applyAlignment="1">
      <alignment horizontal="center" vertical="center"/>
    </xf>
    <xf numFmtId="0" fontId="17" fillId="0" borderId="131" xfId="17" applyFont="1" applyBorder="1" applyAlignment="1">
      <alignment horizontal="center" vertical="center" wrapText="1"/>
    </xf>
    <xf numFmtId="0" fontId="17" fillId="0" borderId="106" xfId="17" applyFont="1" applyBorder="1" applyAlignment="1">
      <alignment horizontal="center" vertical="center" wrapText="1"/>
    </xf>
    <xf numFmtId="0" fontId="17" fillId="0" borderId="51" xfId="17" applyFont="1" applyBorder="1" applyAlignment="1">
      <alignment horizontal="center" vertical="center" wrapText="1"/>
    </xf>
    <xf numFmtId="0" fontId="23" fillId="0" borderId="40" xfId="17" applyFont="1" applyBorder="1" applyAlignment="1">
      <alignment horizontal="center" vertical="center"/>
    </xf>
    <xf numFmtId="0" fontId="23" fillId="0" borderId="131" xfId="17" applyFont="1" applyBorder="1" applyAlignment="1">
      <alignment horizontal="center" vertical="center"/>
    </xf>
    <xf numFmtId="0" fontId="23" fillId="0" borderId="106" xfId="17" applyFont="1" applyBorder="1" applyAlignment="1">
      <alignment horizontal="center" vertical="center"/>
    </xf>
    <xf numFmtId="0" fontId="23" fillId="0" borderId="51" xfId="17" applyFont="1" applyBorder="1" applyAlignment="1">
      <alignment horizontal="center" vertical="center"/>
    </xf>
    <xf numFmtId="0" fontId="23" fillId="0" borderId="131" xfId="17" applyFont="1" applyBorder="1" applyAlignment="1">
      <alignment horizontal="center" vertical="center" wrapText="1"/>
    </xf>
    <xf numFmtId="0" fontId="23" fillId="0" borderId="106" xfId="17" applyFont="1" applyBorder="1" applyAlignment="1">
      <alignment horizontal="center" vertical="center" wrapText="1"/>
    </xf>
    <xf numFmtId="0" fontId="23" fillId="0" borderId="51" xfId="17" applyFont="1" applyBorder="1" applyAlignment="1">
      <alignment horizontal="center" vertical="center" wrapText="1"/>
    </xf>
    <xf numFmtId="0" fontId="23" fillId="0" borderId="134" xfId="17" applyFont="1" applyBorder="1" applyAlignment="1">
      <alignment horizontal="center" vertical="center" wrapText="1"/>
    </xf>
    <xf numFmtId="0" fontId="23" fillId="0" borderId="49" xfId="17" applyFont="1" applyBorder="1" applyAlignment="1">
      <alignment horizontal="center" vertical="center" wrapText="1"/>
    </xf>
    <xf numFmtId="0" fontId="23" fillId="0" borderId="53" xfId="17" applyFont="1" applyBorder="1" applyAlignment="1">
      <alignment horizontal="center" vertical="center" wrapText="1"/>
    </xf>
    <xf numFmtId="0" fontId="17" fillId="0" borderId="122" xfId="17" applyFont="1" applyBorder="1" applyAlignment="1">
      <alignment horizontal="center" vertical="center"/>
    </xf>
    <xf numFmtId="0" fontId="19" fillId="0" borderId="57" xfId="17" applyFont="1" applyBorder="1" applyAlignment="1">
      <alignment horizontal="center" vertical="center"/>
    </xf>
    <xf numFmtId="0" fontId="19" fillId="0" borderId="37" xfId="17" applyFont="1" applyBorder="1" applyAlignment="1">
      <alignment horizontal="center" vertical="center"/>
    </xf>
    <xf numFmtId="0" fontId="19" fillId="0" borderId="36" xfId="17" applyFont="1" applyBorder="1" applyAlignment="1">
      <alignment horizontal="center" vertical="center"/>
    </xf>
    <xf numFmtId="0" fontId="17" fillId="0" borderId="22" xfId="17" applyFont="1" applyBorder="1" applyAlignment="1">
      <alignment horizontal="center" vertical="center"/>
    </xf>
    <xf numFmtId="0" fontId="16" fillId="0" borderId="55" xfId="17" applyFont="1" applyBorder="1" applyAlignment="1">
      <alignment horizontal="center" vertical="center" shrinkToFit="1"/>
    </xf>
    <xf numFmtId="0" fontId="16" fillId="0" borderId="49" xfId="17" applyFont="1" applyBorder="1" applyAlignment="1">
      <alignment horizontal="center" vertical="center" shrinkToFit="1"/>
    </xf>
    <xf numFmtId="0" fontId="16" fillId="0" borderId="53" xfId="17" applyFont="1" applyBorder="1" applyAlignment="1">
      <alignment horizontal="center" vertical="center" shrinkToFit="1"/>
    </xf>
    <xf numFmtId="0" fontId="17" fillId="0" borderId="170" xfId="17" applyFont="1" applyBorder="1" applyAlignment="1">
      <alignment horizontal="center" vertical="center"/>
    </xf>
    <xf numFmtId="0" fontId="16" fillId="0" borderId="169" xfId="17" applyFont="1" applyBorder="1" applyAlignment="1">
      <alignment horizontal="center" vertical="center" wrapText="1"/>
    </xf>
    <xf numFmtId="0" fontId="16" fillId="0" borderId="171" xfId="17" applyFont="1" applyBorder="1" applyAlignment="1">
      <alignment horizontal="center" vertical="center"/>
    </xf>
    <xf numFmtId="0" fontId="16" fillId="0" borderId="174" xfId="17" applyFont="1" applyBorder="1" applyAlignment="1">
      <alignment horizontal="center" vertical="center"/>
    </xf>
    <xf numFmtId="0" fontId="17" fillId="0" borderId="172" xfId="17" applyFont="1" applyBorder="1" applyAlignment="1">
      <alignment horizontal="center" vertical="center" wrapText="1"/>
    </xf>
    <xf numFmtId="0" fontId="17" fillId="0" borderId="173" xfId="17" applyFont="1" applyBorder="1" applyAlignment="1">
      <alignment horizontal="center" vertical="center"/>
    </xf>
    <xf numFmtId="0" fontId="17" fillId="0" borderId="0" xfId="17" applyFont="1" applyAlignment="1">
      <alignment horizontal="center" vertical="center"/>
    </xf>
    <xf numFmtId="0" fontId="17" fillId="0" borderId="173" xfId="17" applyFont="1" applyBorder="1" applyAlignment="1">
      <alignment horizontal="center" vertical="center" wrapText="1"/>
    </xf>
    <xf numFmtId="0" fontId="16" fillId="0" borderId="55" xfId="17" applyFont="1" applyBorder="1" applyAlignment="1">
      <alignment horizontal="center" vertical="center"/>
    </xf>
    <xf numFmtId="0" fontId="16" fillId="0" borderId="54" xfId="17" applyFont="1" applyBorder="1" applyAlignment="1">
      <alignment horizontal="center" vertical="center" shrinkToFit="1"/>
    </xf>
    <xf numFmtId="0" fontId="16" fillId="0" borderId="57" xfId="17" applyFont="1" applyBorder="1" applyAlignment="1">
      <alignment horizontal="center" vertical="center" shrinkToFit="1"/>
    </xf>
    <xf numFmtId="0" fontId="16" fillId="0" borderId="71" xfId="17" applyFont="1" applyBorder="1" applyAlignment="1">
      <alignment horizontal="center" vertical="center" shrinkToFit="1"/>
    </xf>
    <xf numFmtId="0" fontId="16" fillId="0" borderId="56" xfId="17" applyFont="1" applyBorder="1" applyAlignment="1">
      <alignment horizontal="center" vertical="center" shrinkToFit="1"/>
    </xf>
    <xf numFmtId="0" fontId="16" fillId="0" borderId="22" xfId="17" applyFont="1" applyBorder="1" applyAlignment="1">
      <alignment horizontal="center" vertical="center" shrinkToFit="1"/>
    </xf>
    <xf numFmtId="0" fontId="16" fillId="0" borderId="58" xfId="17" applyFont="1" applyBorder="1" applyAlignment="1">
      <alignment horizontal="center" vertical="center" shrinkToFit="1"/>
    </xf>
    <xf numFmtId="0" fontId="16" fillId="0" borderId="170" xfId="17" applyFont="1" applyBorder="1" applyAlignment="1">
      <alignment horizontal="center" vertical="center" shrinkToFit="1"/>
    </xf>
    <xf numFmtId="0" fontId="16" fillId="0" borderId="104" xfId="17" applyFont="1" applyBorder="1" applyAlignment="1">
      <alignment horizontal="center" vertical="center" shrinkToFit="1"/>
    </xf>
    <xf numFmtId="0" fontId="16" fillId="0" borderId="169" xfId="17" applyFont="1" applyBorder="1" applyAlignment="1">
      <alignment horizontal="center" vertical="center" wrapText="1" shrinkToFit="1"/>
    </xf>
    <xf numFmtId="0" fontId="16" fillId="0" borderId="171" xfId="17" applyFont="1" applyBorder="1" applyAlignment="1">
      <alignment horizontal="center" vertical="center" wrapText="1" shrinkToFit="1"/>
    </xf>
    <xf numFmtId="0" fontId="16" fillId="0" borderId="174" xfId="17" applyFont="1" applyBorder="1" applyAlignment="1">
      <alignment horizontal="center" vertical="center" wrapText="1" shrinkToFit="1"/>
    </xf>
    <xf numFmtId="0" fontId="16" fillId="0" borderId="176" xfId="17" applyFont="1" applyBorder="1" applyAlignment="1">
      <alignment horizontal="center" vertical="center" shrinkToFit="1"/>
    </xf>
    <xf numFmtId="0" fontId="16" fillId="0" borderId="172" xfId="17" applyFont="1" applyBorder="1" applyAlignment="1">
      <alignment horizontal="center" vertical="center" shrinkToFit="1"/>
    </xf>
    <xf numFmtId="0" fontId="16" fillId="0" borderId="173" xfId="17" applyFont="1" applyBorder="1" applyAlignment="1">
      <alignment horizontal="center" vertical="center" shrinkToFit="1"/>
    </xf>
    <xf numFmtId="0" fontId="16" fillId="0" borderId="175" xfId="17" applyFont="1" applyBorder="1" applyAlignment="1">
      <alignment horizontal="center" vertical="center" shrinkToFit="1"/>
    </xf>
    <xf numFmtId="0" fontId="16" fillId="0" borderId="47" xfId="17" applyFont="1" applyBorder="1" applyAlignment="1">
      <alignment horizontal="center" vertical="center"/>
    </xf>
    <xf numFmtId="0" fontId="16" fillId="0" borderId="131" xfId="17" applyFont="1" applyBorder="1" applyAlignment="1">
      <alignment horizontal="center" vertical="center"/>
    </xf>
    <xf numFmtId="0" fontId="16" fillId="0" borderId="0" xfId="17" applyFont="1" applyAlignment="1">
      <alignment horizontal="center" vertical="center"/>
    </xf>
    <xf numFmtId="0" fontId="16" fillId="0" borderId="50" xfId="17" applyFont="1" applyBorder="1" applyAlignment="1">
      <alignment horizontal="center" vertical="center"/>
    </xf>
    <xf numFmtId="0" fontId="16" fillId="0" borderId="134" xfId="17" applyFont="1" applyBorder="1" applyAlignment="1">
      <alignment horizontal="center" vertical="center" wrapText="1" shrinkToFit="1"/>
    </xf>
    <xf numFmtId="0" fontId="16" fillId="0" borderId="49" xfId="17" applyFont="1" applyBorder="1" applyAlignment="1">
      <alignment horizontal="center" vertical="center" wrapText="1" shrinkToFit="1"/>
    </xf>
    <xf numFmtId="0" fontId="16" fillId="0" borderId="53" xfId="17" applyFont="1" applyBorder="1" applyAlignment="1">
      <alignment horizontal="center" vertical="center" wrapText="1" shrinkToFit="1"/>
    </xf>
    <xf numFmtId="0" fontId="16" fillId="0" borderId="156" xfId="17" applyFont="1" applyBorder="1" applyAlignment="1">
      <alignment horizontal="center" vertical="center" shrinkToFit="1"/>
    </xf>
    <xf numFmtId="0" fontId="16" fillId="0" borderId="171" xfId="17" applyFont="1" applyBorder="1" applyAlignment="1">
      <alignment horizontal="center" vertical="center" wrapText="1"/>
    </xf>
    <xf numFmtId="0" fontId="16" fillId="0" borderId="174" xfId="17" applyFont="1" applyBorder="1" applyAlignment="1">
      <alignment horizontal="center" vertical="center" wrapText="1"/>
    </xf>
    <xf numFmtId="0" fontId="16" fillId="0" borderId="113" xfId="17" applyFont="1" applyBorder="1" applyAlignment="1">
      <alignment horizontal="center" vertical="center" shrinkToFit="1"/>
    </xf>
    <xf numFmtId="0" fontId="16" fillId="0" borderId="93" xfId="17" applyFont="1" applyBorder="1" applyAlignment="1">
      <alignment horizontal="center" vertical="center" shrinkToFit="1"/>
    </xf>
    <xf numFmtId="0" fontId="16" fillId="0" borderId="168" xfId="17" applyFont="1" applyBorder="1" applyAlignment="1">
      <alignment horizontal="center" vertical="center" shrinkToFit="1"/>
    </xf>
    <xf numFmtId="0" fontId="17" fillId="0" borderId="183" xfId="17" applyFont="1" applyBorder="1" applyAlignment="1">
      <alignment horizontal="center" vertical="center"/>
    </xf>
    <xf numFmtId="0" fontId="17" fillId="0" borderId="41" xfId="17" applyFont="1" applyBorder="1" applyAlignment="1">
      <alignment horizontal="center" vertical="center"/>
    </xf>
    <xf numFmtId="41" fontId="17" fillId="0" borderId="131" xfId="17" applyNumberFormat="1" applyFont="1" applyBorder="1" applyAlignment="1">
      <alignment horizontal="distributed" vertical="center"/>
    </xf>
    <xf numFmtId="41" fontId="17" fillId="0" borderId="106" xfId="17" applyNumberFormat="1" applyFont="1" applyBorder="1" applyAlignment="1">
      <alignment horizontal="distributed" vertical="center"/>
    </xf>
    <xf numFmtId="41" fontId="17" fillId="0" borderId="51" xfId="17" applyNumberFormat="1" applyFont="1" applyBorder="1" applyAlignment="1">
      <alignment horizontal="distributed" vertical="center"/>
    </xf>
    <xf numFmtId="41" fontId="17" fillId="0" borderId="37" xfId="17" applyNumberFormat="1" applyFont="1" applyBorder="1" applyAlignment="1">
      <alignment horizontal="center" vertical="center"/>
    </xf>
    <xf numFmtId="41" fontId="17" fillId="0" borderId="22" xfId="17" applyNumberFormat="1" applyFont="1" applyBorder="1" applyAlignment="1">
      <alignment horizontal="center" vertical="center"/>
    </xf>
    <xf numFmtId="41" fontId="17" fillId="0" borderId="40" xfId="17" applyNumberFormat="1" applyFont="1" applyBorder="1" applyAlignment="1">
      <alignment horizontal="center" vertical="center"/>
    </xf>
    <xf numFmtId="0" fontId="17" fillId="0" borderId="166" xfId="17" applyFont="1" applyBorder="1" applyAlignment="1">
      <alignment horizontal="left" vertical="center" wrapText="1"/>
    </xf>
    <xf numFmtId="0" fontId="17" fillId="0" borderId="167" xfId="17" applyFont="1" applyBorder="1" applyAlignment="1">
      <alignment horizontal="left" vertical="center" wrapText="1"/>
    </xf>
    <xf numFmtId="0" fontId="17" fillId="0" borderId="178" xfId="17" applyFont="1" applyBorder="1" applyAlignment="1">
      <alignment horizontal="left" vertical="center" wrapText="1"/>
    </xf>
    <xf numFmtId="0" fontId="17" fillId="0" borderId="179" xfId="17" applyFont="1" applyBorder="1" applyAlignment="1">
      <alignment horizontal="left" vertical="center" wrapText="1"/>
    </xf>
    <xf numFmtId="0" fontId="17" fillId="0" borderId="126" xfId="17" applyFont="1" applyBorder="1" applyAlignment="1">
      <alignment horizontal="left" vertical="center" wrapText="1"/>
    </xf>
    <xf numFmtId="0" fontId="17" fillId="0" borderId="127" xfId="17" applyFont="1" applyBorder="1" applyAlignment="1">
      <alignment horizontal="left" vertical="center" wrapText="1"/>
    </xf>
    <xf numFmtId="0" fontId="16" fillId="0" borderId="54" xfId="17" applyFont="1" applyBorder="1" applyAlignment="1">
      <alignment horizontal="center" vertical="center" wrapText="1"/>
    </xf>
    <xf numFmtId="0" fontId="16" fillId="0" borderId="57" xfId="17" applyFont="1" applyBorder="1" applyAlignment="1">
      <alignment horizontal="center" vertical="center" wrapText="1"/>
    </xf>
    <xf numFmtId="0" fontId="16" fillId="0" borderId="54" xfId="17" applyFont="1" applyBorder="1" applyAlignment="1">
      <alignment horizontal="center" vertical="center" wrapText="1" shrinkToFit="1"/>
    </xf>
    <xf numFmtId="0" fontId="16" fillId="0" borderId="57" xfId="17" applyFont="1" applyBorder="1" applyAlignment="1">
      <alignment horizontal="center" vertical="center" wrapText="1" shrinkToFit="1"/>
    </xf>
    <xf numFmtId="0" fontId="17" fillId="0" borderId="55" xfId="17" applyFont="1" applyBorder="1" applyAlignment="1">
      <alignment horizontal="center" vertical="center" shrinkToFit="1"/>
    </xf>
    <xf numFmtId="0" fontId="17" fillId="0" borderId="53" xfId="17" applyFont="1" applyBorder="1" applyAlignment="1">
      <alignment horizontal="center" vertical="center" shrinkToFit="1"/>
    </xf>
    <xf numFmtId="0" fontId="17" fillId="0" borderId="166" xfId="17" applyFont="1" applyBorder="1" applyAlignment="1">
      <alignment vertical="center" wrapText="1"/>
    </xf>
    <xf numFmtId="0" fontId="17" fillId="0" borderId="167" xfId="17" applyFont="1" applyBorder="1" applyAlignment="1">
      <alignment vertical="center" wrapText="1"/>
    </xf>
    <xf numFmtId="0" fontId="17" fillId="0" borderId="178" xfId="17" applyFont="1" applyBorder="1" applyAlignment="1">
      <alignment vertical="center" wrapText="1"/>
    </xf>
    <xf numFmtId="0" fontId="17" fillId="0" borderId="179" xfId="17" applyFont="1" applyBorder="1" applyAlignment="1">
      <alignment vertical="center" wrapText="1"/>
    </xf>
    <xf numFmtId="0" fontId="17" fillId="0" borderId="126" xfId="17" applyFont="1" applyBorder="1" applyAlignment="1">
      <alignment vertical="center" wrapText="1"/>
    </xf>
    <xf numFmtId="0" fontId="17" fillId="0" borderId="127" xfId="17" applyFont="1" applyBorder="1" applyAlignment="1">
      <alignment vertical="center" wrapText="1"/>
    </xf>
    <xf numFmtId="0" fontId="70" fillId="0" borderId="56" xfId="17" applyFont="1" applyBorder="1" applyAlignment="1">
      <alignment horizontal="center" vertical="center"/>
    </xf>
    <xf numFmtId="0" fontId="70" fillId="0" borderId="50" xfId="17" applyFont="1" applyBorder="1" applyAlignment="1">
      <alignment horizontal="center" vertical="center"/>
    </xf>
    <xf numFmtId="0" fontId="70" fillId="0" borderId="51" xfId="17" applyFont="1" applyBorder="1" applyAlignment="1">
      <alignment horizontal="center" vertical="center"/>
    </xf>
    <xf numFmtId="0" fontId="17" fillId="0" borderId="47" xfId="17" applyFont="1" applyBorder="1" applyAlignment="1">
      <alignment horizontal="center" vertical="center" textRotation="255"/>
    </xf>
    <xf numFmtId="0" fontId="17" fillId="0" borderId="40" xfId="17" applyFont="1" applyBorder="1" applyAlignment="1">
      <alignment horizontal="center" vertical="center" wrapText="1"/>
    </xf>
    <xf numFmtId="0" fontId="17" fillId="0" borderId="22" xfId="17" applyFont="1" applyBorder="1" applyAlignment="1">
      <alignment horizontal="center" vertical="center" shrinkToFit="1"/>
    </xf>
    <xf numFmtId="41" fontId="17" fillId="0" borderId="104" xfId="20" applyNumberFormat="1" applyFont="1" applyFill="1" applyBorder="1" applyAlignment="1">
      <alignment horizontal="center" vertical="center" shrinkToFit="1"/>
    </xf>
    <xf numFmtId="0" fontId="17" fillId="0" borderId="55" xfId="17" applyFont="1" applyBorder="1" applyAlignment="1">
      <alignment horizontal="center" vertical="center" textRotation="255"/>
    </xf>
    <xf numFmtId="0" fontId="17" fillId="0" borderId="122" xfId="17" applyFont="1" applyBorder="1" applyAlignment="1">
      <alignment horizontal="center" vertical="center" textRotation="255"/>
    </xf>
    <xf numFmtId="0" fontId="17" fillId="0" borderId="53" xfId="17" applyFont="1" applyBorder="1" applyAlignment="1">
      <alignment horizontal="center" vertical="center" textRotation="255"/>
    </xf>
    <xf numFmtId="0" fontId="17" fillId="0" borderId="60" xfId="17" applyFont="1" applyBorder="1" applyAlignment="1">
      <alignment horizontal="center" vertical="center"/>
    </xf>
    <xf numFmtId="0" fontId="17" fillId="0" borderId="44" xfId="17" applyFont="1" applyBorder="1" applyAlignment="1">
      <alignment horizontal="center" vertical="center"/>
    </xf>
    <xf numFmtId="0" fontId="17" fillId="0" borderId="55" xfId="17" applyFont="1" applyBorder="1" applyAlignment="1">
      <alignment horizontal="center" vertical="center" textRotation="255" wrapText="1"/>
    </xf>
    <xf numFmtId="0" fontId="17" fillId="0" borderId="53" xfId="17" applyFont="1" applyBorder="1" applyAlignment="1">
      <alignment horizontal="center" vertical="center" textRotation="255" wrapText="1"/>
    </xf>
    <xf numFmtId="0" fontId="17" fillId="0" borderId="52" xfId="17" applyFont="1" applyBorder="1" applyAlignment="1">
      <alignment horizontal="center" vertical="center"/>
    </xf>
    <xf numFmtId="0" fontId="17" fillId="0" borderId="0" xfId="17" applyFont="1" applyAlignment="1">
      <alignment horizontal="center" vertical="center" textRotation="255" wrapText="1"/>
    </xf>
    <xf numFmtId="0" fontId="17" fillId="0" borderId="108" xfId="17" applyFont="1" applyBorder="1" applyAlignment="1">
      <alignment horizontal="center" vertical="center" textRotation="255" wrapText="1"/>
    </xf>
    <xf numFmtId="0" fontId="16" fillId="0" borderId="40" xfId="17" applyFont="1" applyBorder="1" applyAlignment="1">
      <alignment horizontal="center" vertical="center" shrinkToFit="1"/>
    </xf>
    <xf numFmtId="0" fontId="16" fillId="0" borderId="22" xfId="17" applyFont="1" applyBorder="1" applyAlignment="1">
      <alignment horizontal="center" vertical="center"/>
    </xf>
    <xf numFmtId="0" fontId="17" fillId="0" borderId="0" xfId="17" applyFont="1"/>
    <xf numFmtId="0" fontId="19" fillId="0" borderId="34" xfId="17" applyFont="1" applyBorder="1" applyAlignment="1">
      <alignment horizontal="center" vertical="center"/>
    </xf>
    <xf numFmtId="0" fontId="19" fillId="0" borderId="44" xfId="17" applyFont="1" applyBorder="1" applyAlignment="1">
      <alignment horizontal="center" vertical="center"/>
    </xf>
    <xf numFmtId="0" fontId="17" fillId="0" borderId="104" xfId="17" applyFont="1" applyBorder="1" applyAlignment="1">
      <alignment horizontal="center" vertical="center" wrapText="1"/>
    </xf>
    <xf numFmtId="0" fontId="17" fillId="0" borderId="113" xfId="17" applyFont="1" applyBorder="1" applyAlignment="1">
      <alignment horizontal="center" vertical="center" wrapText="1"/>
    </xf>
    <xf numFmtId="0" fontId="17" fillId="0" borderId="22" xfId="17" applyFont="1" applyBorder="1" applyAlignment="1">
      <alignment horizontal="center" vertical="center" wrapText="1"/>
    </xf>
    <xf numFmtId="0" fontId="17" fillId="0" borderId="183" xfId="17" applyFont="1" applyBorder="1" applyAlignment="1">
      <alignment horizontal="center" vertical="center" wrapText="1"/>
    </xf>
    <xf numFmtId="0" fontId="17" fillId="0" borderId="59" xfId="17" applyFont="1" applyBorder="1" applyAlignment="1">
      <alignment horizontal="center" vertical="center" wrapText="1"/>
    </xf>
    <xf numFmtId="49" fontId="16" fillId="0" borderId="135" xfId="17" applyNumberFormat="1" applyFont="1" applyBorder="1" applyAlignment="1">
      <alignment horizontal="center" vertical="center" wrapText="1"/>
    </xf>
    <xf numFmtId="49" fontId="16" fillId="0" borderId="131" xfId="17" applyNumberFormat="1" applyFont="1" applyBorder="1" applyAlignment="1">
      <alignment horizontal="center" vertical="center" wrapText="1"/>
    </xf>
    <xf numFmtId="49" fontId="16" fillId="0" borderId="56" xfId="17" applyNumberFormat="1" applyFont="1" applyBorder="1" applyAlignment="1">
      <alignment horizontal="center" vertical="center" wrapText="1"/>
    </xf>
    <xf numFmtId="49" fontId="16" fillId="0" borderId="51" xfId="17" applyNumberFormat="1" applyFont="1" applyBorder="1" applyAlignment="1">
      <alignment horizontal="center" vertical="center" wrapText="1"/>
    </xf>
    <xf numFmtId="0" fontId="16" fillId="0" borderId="51" xfId="17" applyFont="1" applyBorder="1" applyAlignment="1">
      <alignment horizontal="center" vertical="center" shrinkToFit="1"/>
    </xf>
    <xf numFmtId="0" fontId="17" fillId="0" borderId="41" xfId="17" applyFont="1" applyBorder="1" applyAlignment="1">
      <alignment horizontal="right" vertical="center" indent="3"/>
    </xf>
    <xf numFmtId="0" fontId="17" fillId="0" borderId="0" xfId="17" applyFont="1" applyAlignment="1">
      <alignment horizontal="right" vertical="center" indent="3"/>
    </xf>
    <xf numFmtId="49" fontId="17" fillId="0" borderId="0" xfId="17" applyNumberFormat="1" applyFont="1" applyAlignment="1">
      <alignment horizontal="center" vertical="center"/>
    </xf>
    <xf numFmtId="49" fontId="17" fillId="0" borderId="183" xfId="17" applyNumberFormat="1" applyFont="1" applyBorder="1" applyAlignment="1">
      <alignment horizontal="center" vertical="center"/>
    </xf>
    <xf numFmtId="49" fontId="18" fillId="0" borderId="50" xfId="17" applyNumberFormat="1" applyFont="1" applyBorder="1" applyAlignment="1">
      <alignment horizontal="center" vertical="center"/>
    </xf>
    <xf numFmtId="49" fontId="18" fillId="0" borderId="51" xfId="17" applyNumberFormat="1" applyFont="1" applyBorder="1" applyAlignment="1">
      <alignment horizontal="center" vertical="center"/>
    </xf>
    <xf numFmtId="0" fontId="17" fillId="0" borderId="58" xfId="17" applyFont="1" applyBorder="1" applyAlignment="1">
      <alignment horizontal="distributed" vertical="center"/>
    </xf>
    <xf numFmtId="0" fontId="17" fillId="0" borderId="57" xfId="17" applyFont="1" applyBorder="1" applyAlignment="1">
      <alignment horizontal="distributed" vertical="center"/>
    </xf>
    <xf numFmtId="0" fontId="17" fillId="0" borderId="59" xfId="17" applyFont="1" applyBorder="1" applyAlignment="1">
      <alignment horizontal="center" vertical="center" textRotation="255"/>
    </xf>
    <xf numFmtId="0" fontId="17" fillId="0" borderId="183" xfId="17" applyFont="1" applyBorder="1" applyAlignment="1">
      <alignment horizontal="center" vertical="center" textRotation="255"/>
    </xf>
    <xf numFmtId="0" fontId="16" fillId="0" borderId="186" xfId="17" applyFont="1" applyBorder="1" applyAlignment="1">
      <alignment horizontal="center" vertical="center"/>
    </xf>
    <xf numFmtId="0" fontId="16" fillId="0" borderId="187" xfId="17" applyFont="1" applyBorder="1" applyAlignment="1">
      <alignment horizontal="center" vertical="center"/>
    </xf>
    <xf numFmtId="0" fontId="16" fillId="0" borderId="108" xfId="17" applyFont="1" applyBorder="1" applyAlignment="1">
      <alignment horizontal="center" vertical="center" wrapText="1"/>
    </xf>
    <xf numFmtId="0" fontId="16" fillId="0" borderId="59" xfId="17" applyFont="1" applyBorder="1" applyAlignment="1">
      <alignment horizontal="center" vertical="center"/>
    </xf>
    <xf numFmtId="0" fontId="16" fillId="0" borderId="47" xfId="17" applyFont="1" applyBorder="1" applyAlignment="1">
      <alignment horizontal="left" vertical="top"/>
    </xf>
    <xf numFmtId="0" fontId="17" fillId="0" borderId="186" xfId="17" applyFont="1" applyBorder="1" applyAlignment="1">
      <alignment horizontal="center" vertical="center" shrinkToFit="1"/>
    </xf>
    <xf numFmtId="0" fontId="17" fillId="0" borderId="187" xfId="17" applyFont="1" applyBorder="1" applyAlignment="1">
      <alignment horizontal="center" vertical="center" shrinkToFit="1"/>
    </xf>
    <xf numFmtId="0" fontId="16" fillId="0" borderId="104" xfId="17" applyFont="1" applyBorder="1" applyAlignment="1">
      <alignment horizontal="distributed" vertical="center" textRotation="255"/>
    </xf>
    <xf numFmtId="0" fontId="16" fillId="0" borderId="0" xfId="17" applyFont="1" applyAlignment="1">
      <alignment horizontal="distributed" vertical="center" textRotation="255"/>
    </xf>
    <xf numFmtId="0" fontId="16" fillId="0" borderId="50" xfId="17" applyFont="1" applyBorder="1" applyAlignment="1">
      <alignment horizontal="distributed" vertical="center" textRotation="255"/>
    </xf>
    <xf numFmtId="0" fontId="16" fillId="0" borderId="58" xfId="17" applyFont="1" applyBorder="1" applyAlignment="1">
      <alignment horizontal="center" vertical="center"/>
    </xf>
    <xf numFmtId="0" fontId="16" fillId="0" borderId="57" xfId="17" applyFont="1" applyBorder="1" applyAlignment="1">
      <alignment horizontal="center" vertical="center"/>
    </xf>
    <xf numFmtId="0" fontId="19" fillId="0" borderId="22" xfId="17" applyFont="1" applyBorder="1" applyAlignment="1">
      <alignment horizontal="center" vertical="center"/>
    </xf>
    <xf numFmtId="210" fontId="17" fillId="0" borderId="131" xfId="17" applyNumberFormat="1" applyFont="1" applyBorder="1" applyAlignment="1">
      <alignment vertical="center" textRotation="255"/>
    </xf>
    <xf numFmtId="210" fontId="17" fillId="0" borderId="51" xfId="17" applyNumberFormat="1" applyFont="1" applyBorder="1" applyAlignment="1">
      <alignment vertical="center" textRotation="255"/>
    </xf>
    <xf numFmtId="0" fontId="16" fillId="0" borderId="131" xfId="17" applyFont="1" applyBorder="1" applyAlignment="1">
      <alignment horizontal="center" vertical="center" textRotation="255"/>
    </xf>
    <xf numFmtId="0" fontId="17" fillId="0" borderId="34" xfId="17" applyFont="1" applyBorder="1" applyAlignment="1">
      <alignment horizontal="center" vertical="center"/>
    </xf>
    <xf numFmtId="0" fontId="17" fillId="0" borderId="188" xfId="17" applyFont="1" applyBorder="1" applyAlignment="1">
      <alignment horizontal="center" vertical="center" textRotation="255"/>
    </xf>
    <xf numFmtId="0" fontId="17" fillId="0" borderId="145" xfId="17" applyFont="1" applyBorder="1" applyAlignment="1">
      <alignment horizontal="center" vertical="center" textRotation="255"/>
    </xf>
    <xf numFmtId="0" fontId="16" fillId="0" borderId="183" xfId="17" applyFont="1" applyBorder="1" applyAlignment="1">
      <alignment horizontal="center" vertical="center" textRotation="255"/>
    </xf>
    <xf numFmtId="0" fontId="17" fillId="0" borderId="189" xfId="17" applyFont="1" applyBorder="1" applyAlignment="1">
      <alignment horizontal="center" vertical="center" textRotation="255"/>
    </xf>
    <xf numFmtId="0" fontId="16" fillId="0" borderId="104" xfId="17" applyFont="1" applyBorder="1" applyAlignment="1">
      <alignment horizontal="center" vertical="center"/>
    </xf>
    <xf numFmtId="0" fontId="16" fillId="0" borderId="104" xfId="17" applyFont="1" applyBorder="1" applyAlignment="1">
      <alignment horizontal="center" vertical="center" wrapText="1"/>
    </xf>
    <xf numFmtId="0" fontId="16" fillId="0" borderId="113" xfId="17" applyFont="1" applyBorder="1" applyAlignment="1">
      <alignment horizontal="center" vertical="center" wrapText="1"/>
    </xf>
    <xf numFmtId="0" fontId="16" fillId="0" borderId="50" xfId="17" applyFont="1" applyBorder="1" applyAlignment="1">
      <alignment horizontal="center" vertical="center" wrapText="1"/>
    </xf>
    <xf numFmtId="0" fontId="16" fillId="0" borderId="34" xfId="17" applyFont="1" applyBorder="1" applyAlignment="1">
      <alignment horizontal="center" vertical="center"/>
    </xf>
    <xf numFmtId="0" fontId="16" fillId="0" borderId="44" xfId="17" applyFont="1" applyBorder="1" applyAlignment="1">
      <alignment horizontal="center" vertical="center"/>
    </xf>
    <xf numFmtId="0" fontId="17" fillId="0" borderId="113" xfId="17" applyFont="1" applyBorder="1" applyAlignment="1">
      <alignment horizontal="center" vertical="center" textRotation="255" shrinkToFit="1"/>
    </xf>
    <xf numFmtId="0" fontId="17" fillId="0" borderId="183" xfId="17" applyFont="1" applyBorder="1" applyAlignment="1">
      <alignment horizontal="center" vertical="center" textRotation="255" shrinkToFit="1"/>
    </xf>
    <xf numFmtId="0" fontId="17" fillId="0" borderId="51" xfId="17" applyFont="1" applyBorder="1" applyAlignment="1">
      <alignment horizontal="center" vertical="center" textRotation="255" shrinkToFit="1"/>
    </xf>
    <xf numFmtId="0" fontId="17" fillId="0" borderId="188" xfId="17" applyFont="1" applyBorder="1" applyAlignment="1">
      <alignment horizontal="center" vertical="center" textRotation="255" shrinkToFit="1"/>
    </xf>
    <xf numFmtId="0" fontId="17" fillId="0" borderId="145" xfId="17" applyFont="1" applyBorder="1" applyAlignment="1">
      <alignment horizontal="center" vertical="center" textRotation="255" shrinkToFit="1"/>
    </xf>
    <xf numFmtId="0" fontId="16" fillId="0" borderId="113" xfId="17" applyFont="1" applyBorder="1" applyAlignment="1">
      <alignment horizontal="center" vertical="center" textRotation="255" shrinkToFit="1"/>
    </xf>
    <xf numFmtId="0" fontId="16" fillId="0" borderId="183" xfId="17" applyFont="1" applyBorder="1" applyAlignment="1">
      <alignment horizontal="center" vertical="center" textRotation="255" shrinkToFit="1"/>
    </xf>
    <xf numFmtId="0" fontId="16" fillId="0" borderId="59" xfId="17" applyFont="1" applyBorder="1" applyAlignment="1">
      <alignment horizontal="center" vertical="center" textRotation="255" shrinkToFit="1"/>
    </xf>
    <xf numFmtId="0" fontId="17" fillId="0" borderId="189" xfId="17" applyFont="1" applyBorder="1" applyAlignment="1">
      <alignment horizontal="center" vertical="center" textRotation="255" shrinkToFit="1"/>
    </xf>
    <xf numFmtId="0" fontId="16" fillId="0" borderId="0" xfId="17" applyFont="1" applyAlignment="1">
      <alignment horizontal="center" vertical="center" shrinkToFit="1"/>
    </xf>
    <xf numFmtId="0" fontId="16" fillId="0" borderId="183" xfId="17" applyFont="1" applyBorder="1" applyAlignment="1">
      <alignment horizontal="center" vertical="center" shrinkToFit="1"/>
    </xf>
    <xf numFmtId="0" fontId="16" fillId="0" borderId="104" xfId="17" applyFont="1" applyBorder="1" applyAlignment="1">
      <alignment horizontal="center" vertical="center" wrapText="1" shrinkToFit="1"/>
    </xf>
    <xf numFmtId="0" fontId="16" fillId="0" borderId="50" xfId="17" applyFont="1" applyBorder="1" applyAlignment="1">
      <alignment horizontal="center" vertical="center" shrinkToFit="1"/>
    </xf>
    <xf numFmtId="0" fontId="16" fillId="0" borderId="34" xfId="17" applyFont="1" applyBorder="1" applyAlignment="1">
      <alignment horizontal="center" vertical="center" shrinkToFit="1"/>
    </xf>
    <xf numFmtId="0" fontId="16" fillId="0" borderId="44" xfId="17" applyFont="1" applyBorder="1" applyAlignment="1">
      <alignment horizontal="center" vertical="center" shrinkToFit="1"/>
    </xf>
    <xf numFmtId="0" fontId="16" fillId="0" borderId="55" xfId="17" applyFont="1" applyBorder="1" applyAlignment="1">
      <alignment horizontal="center" vertical="center" textRotation="255"/>
    </xf>
    <xf numFmtId="0" fontId="16" fillId="0" borderId="53" xfId="17" applyFont="1" applyBorder="1" applyAlignment="1">
      <alignment horizontal="center" vertical="center" textRotation="255"/>
    </xf>
    <xf numFmtId="0" fontId="16" fillId="0" borderId="122" xfId="17" applyFont="1" applyBorder="1" applyAlignment="1">
      <alignment horizontal="center" vertical="center" textRotation="255"/>
    </xf>
    <xf numFmtId="41" fontId="17" fillId="0" borderId="134" xfId="17" applyNumberFormat="1" applyFont="1" applyBorder="1" applyAlignment="1">
      <alignment horizontal="center" vertical="center" wrapText="1"/>
    </xf>
    <xf numFmtId="41" fontId="17" fillId="0" borderId="49" xfId="17" applyNumberFormat="1" applyFont="1" applyBorder="1" applyAlignment="1">
      <alignment horizontal="center" vertical="center" wrapText="1"/>
    </xf>
    <xf numFmtId="41" fontId="17" fillId="0" borderId="53" xfId="17" applyNumberFormat="1" applyFont="1" applyBorder="1" applyAlignment="1">
      <alignment horizontal="center" vertical="center" wrapText="1"/>
    </xf>
    <xf numFmtId="41" fontId="17" fillId="0" borderId="54" xfId="17" applyNumberFormat="1" applyFont="1" applyBorder="1" applyAlignment="1">
      <alignment horizontal="center" vertical="center"/>
    </xf>
    <xf numFmtId="41" fontId="17" fillId="0" borderId="58" xfId="17" applyNumberFormat="1" applyFont="1" applyBorder="1" applyAlignment="1">
      <alignment horizontal="center" vertical="center"/>
    </xf>
    <xf numFmtId="41" fontId="17" fillId="0" borderId="55" xfId="17" applyNumberFormat="1" applyFont="1" applyBorder="1" applyAlignment="1">
      <alignment horizontal="center" vertical="center"/>
    </xf>
    <xf numFmtId="41" fontId="17" fillId="0" borderId="53" xfId="17" applyNumberFormat="1" applyFont="1" applyBorder="1" applyAlignment="1">
      <alignment horizontal="center" vertical="center"/>
    </xf>
    <xf numFmtId="0" fontId="17" fillId="0" borderId="134" xfId="17" applyFont="1" applyBorder="1" applyAlignment="1">
      <alignment horizontal="center" vertical="center" wrapText="1" shrinkToFit="1"/>
    </xf>
    <xf numFmtId="0" fontId="17" fillId="0" borderId="53" xfId="17" applyFont="1" applyBorder="1" applyAlignment="1">
      <alignment horizontal="center" vertical="center" wrapText="1" shrinkToFit="1"/>
    </xf>
    <xf numFmtId="0" fontId="17" fillId="0" borderId="135" xfId="17" applyFont="1" applyBorder="1" applyAlignment="1">
      <alignment horizontal="center" vertical="center" textRotation="255"/>
    </xf>
    <xf numFmtId="0" fontId="17" fillId="0" borderId="56" xfId="17" applyFont="1" applyBorder="1" applyAlignment="1">
      <alignment horizontal="center" vertical="center" textRotation="255"/>
    </xf>
    <xf numFmtId="0" fontId="16" fillId="0" borderId="134" xfId="17" applyFont="1" applyBorder="1" applyAlignment="1">
      <alignment horizontal="center" vertical="center" textRotation="255" wrapText="1"/>
    </xf>
    <xf numFmtId="0" fontId="16" fillId="0" borderId="134" xfId="17" applyFont="1" applyBorder="1" applyAlignment="1">
      <alignment horizontal="center" vertical="center" textRotation="255"/>
    </xf>
    <xf numFmtId="0" fontId="16" fillId="0" borderId="135" xfId="17" applyFont="1" applyBorder="1" applyAlignment="1">
      <alignment horizontal="center" vertical="center" textRotation="255"/>
    </xf>
    <xf numFmtId="0" fontId="16" fillId="0" borderId="56" xfId="17" applyFont="1" applyBorder="1" applyAlignment="1">
      <alignment horizontal="center" vertical="center" textRotation="255"/>
    </xf>
    <xf numFmtId="0" fontId="16" fillId="0" borderId="53" xfId="17" applyFont="1" applyBorder="1" applyAlignment="1">
      <alignment horizontal="center" vertical="center" textRotation="255" wrapText="1"/>
    </xf>
    <xf numFmtId="0" fontId="17" fillId="0" borderId="71" xfId="17" applyFont="1" applyBorder="1" applyAlignment="1">
      <alignment horizontal="center" vertical="center" textRotation="255"/>
    </xf>
    <xf numFmtId="0" fontId="17" fillId="0" borderId="132" xfId="17" applyFont="1" applyBorder="1" applyAlignment="1">
      <alignment horizontal="center" vertical="center"/>
    </xf>
    <xf numFmtId="0" fontId="17" fillId="0" borderId="133" xfId="17" applyFont="1" applyBorder="1" applyAlignment="1">
      <alignment horizontal="center" vertical="center"/>
    </xf>
    <xf numFmtId="41" fontId="17" fillId="0" borderId="131" xfId="17" applyNumberFormat="1" applyFont="1" applyBorder="1" applyAlignment="1">
      <alignment horizontal="center" vertical="center"/>
    </xf>
    <xf numFmtId="41" fontId="17" fillId="0" borderId="51" xfId="17" applyNumberFormat="1" applyFont="1" applyBorder="1" applyAlignment="1">
      <alignment horizontal="center" vertical="center"/>
    </xf>
    <xf numFmtId="0" fontId="17" fillId="0" borderId="135" xfId="17" applyFont="1" applyBorder="1" applyAlignment="1">
      <alignment horizontal="center" vertical="center" textRotation="255" wrapText="1"/>
    </xf>
    <xf numFmtId="0" fontId="17" fillId="0" borderId="56" xfId="17" applyFont="1" applyBorder="1" applyAlignment="1">
      <alignment horizontal="center" vertical="center" textRotation="255" wrapText="1"/>
    </xf>
    <xf numFmtId="0" fontId="16" fillId="0" borderId="109" xfId="17" applyFont="1" applyBorder="1" applyAlignment="1">
      <alignment horizontal="center" vertical="center"/>
    </xf>
    <xf numFmtId="0" fontId="16" fillId="0" borderId="183" xfId="17" applyFont="1" applyBorder="1" applyAlignment="1">
      <alignment horizontal="center" vertical="center"/>
    </xf>
    <xf numFmtId="0" fontId="16" fillId="0" borderId="110" xfId="17" applyFont="1" applyBorder="1" applyAlignment="1">
      <alignment horizontal="center" vertical="center"/>
    </xf>
    <xf numFmtId="0" fontId="16" fillId="0" borderId="95" xfId="17" applyFont="1" applyBorder="1" applyAlignment="1">
      <alignment horizontal="center" vertical="center"/>
    </xf>
    <xf numFmtId="0" fontId="16" fillId="0" borderId="96" xfId="17" applyFont="1" applyBorder="1" applyAlignment="1">
      <alignment horizontal="center" vertical="center"/>
    </xf>
    <xf numFmtId="0" fontId="16" fillId="0" borderId="94" xfId="17" applyFont="1" applyBorder="1" applyAlignment="1">
      <alignment horizontal="center" vertical="center"/>
    </xf>
    <xf numFmtId="0" fontId="16" fillId="0" borderId="98" xfId="17" applyFont="1" applyBorder="1" applyAlignment="1">
      <alignment horizontal="center" vertical="center"/>
    </xf>
    <xf numFmtId="0" fontId="16" fillId="0" borderId="105" xfId="17" applyFont="1" applyBorder="1" applyAlignment="1">
      <alignment horizontal="center" vertical="center"/>
    </xf>
    <xf numFmtId="0" fontId="16" fillId="0" borderId="68" xfId="17" applyFont="1" applyBorder="1" applyAlignment="1">
      <alignment horizontal="center" vertical="center"/>
    </xf>
    <xf numFmtId="0" fontId="16" fillId="0" borderId="139" xfId="17" applyFont="1" applyBorder="1" applyAlignment="1">
      <alignment horizontal="center" vertical="center"/>
    </xf>
    <xf numFmtId="0" fontId="16" fillId="0" borderId="145" xfId="17" applyFont="1" applyBorder="1" applyAlignment="1">
      <alignment horizontal="center" vertical="center"/>
    </xf>
    <xf numFmtId="0" fontId="16" fillId="0" borderId="143" xfId="17" applyFont="1" applyBorder="1" applyAlignment="1">
      <alignment horizontal="center" vertical="center"/>
    </xf>
    <xf numFmtId="0" fontId="16" fillId="0" borderId="67" xfId="17" applyFont="1" applyBorder="1" applyAlignment="1">
      <alignment horizontal="center" vertical="center"/>
    </xf>
    <xf numFmtId="0" fontId="16" fillId="0" borderId="144" xfId="17" applyFont="1" applyBorder="1" applyAlignment="1">
      <alignment horizontal="center" vertical="center"/>
    </xf>
    <xf numFmtId="0" fontId="16" fillId="0" borderId="147" xfId="17" applyFont="1" applyBorder="1" applyAlignment="1">
      <alignment horizontal="center" vertical="center"/>
    </xf>
    <xf numFmtId="0" fontId="16" fillId="0" borderId="165" xfId="17" applyFont="1" applyBorder="1" applyAlignment="1">
      <alignment horizontal="center" vertical="center"/>
    </xf>
    <xf numFmtId="0" fontId="16" fillId="0" borderId="116" xfId="17" applyFont="1" applyBorder="1" applyAlignment="1">
      <alignment horizontal="center" vertical="center"/>
    </xf>
    <xf numFmtId="0" fontId="16" fillId="0" borderId="143" xfId="17" applyFont="1" applyBorder="1" applyAlignment="1">
      <alignment horizontal="center" vertical="center" wrapText="1"/>
    </xf>
    <xf numFmtId="0" fontId="16" fillId="0" borderId="135" xfId="17" applyFont="1" applyBorder="1" applyAlignment="1">
      <alignment horizontal="center" vertical="center"/>
    </xf>
    <xf numFmtId="0" fontId="16" fillId="0" borderId="56" xfId="17" applyFont="1" applyBorder="1" applyAlignment="1">
      <alignment horizontal="center" vertical="center"/>
    </xf>
    <xf numFmtId="0" fontId="16" fillId="0" borderId="55" xfId="17" applyFont="1" applyBorder="1" applyAlignment="1">
      <alignment horizontal="center" vertical="center" textRotation="255" wrapText="1"/>
    </xf>
    <xf numFmtId="0" fontId="17" fillId="0" borderId="54" xfId="17" applyFont="1" applyBorder="1" applyAlignment="1">
      <alignment horizontal="center" vertical="center" wrapText="1"/>
    </xf>
    <xf numFmtId="0" fontId="17" fillId="0" borderId="57" xfId="17" applyFont="1" applyBorder="1" applyAlignment="1">
      <alignment horizontal="center" vertical="center" wrapText="1"/>
    </xf>
    <xf numFmtId="0" fontId="17" fillId="0" borderId="54" xfId="17" applyFont="1" applyBorder="1" applyAlignment="1">
      <alignment horizontal="center" vertical="center" wrapText="1" justifyLastLine="1"/>
    </xf>
    <xf numFmtId="0" fontId="17" fillId="0" borderId="58" xfId="17" applyFont="1" applyBorder="1" applyAlignment="1">
      <alignment horizontal="center" vertical="center" wrapText="1" justifyLastLine="1"/>
    </xf>
    <xf numFmtId="0" fontId="17" fillId="0" borderId="57" xfId="17" applyFont="1" applyBorder="1" applyAlignment="1">
      <alignment horizontal="center" vertical="center" wrapText="1" justifyLastLine="1"/>
    </xf>
    <xf numFmtId="0" fontId="17" fillId="0" borderId="135" xfId="17" applyFont="1" applyBorder="1" applyAlignment="1">
      <alignment horizontal="center" vertical="center" textRotation="255" justifyLastLine="1"/>
    </xf>
    <xf numFmtId="0" fontId="17" fillId="0" borderId="41" xfId="17" applyFont="1" applyBorder="1" applyAlignment="1">
      <alignment horizontal="center" vertical="center" textRotation="255" justifyLastLine="1"/>
    </xf>
    <xf numFmtId="0" fontId="17" fillId="0" borderId="56" xfId="17" applyFont="1" applyBorder="1" applyAlignment="1">
      <alignment horizontal="center" vertical="center" textRotation="255" justifyLastLine="1"/>
    </xf>
    <xf numFmtId="0" fontId="17" fillId="0" borderId="55" xfId="17" applyFont="1" applyBorder="1" applyAlignment="1">
      <alignment horizontal="center" vertical="center" textRotation="255" justifyLastLine="1"/>
    </xf>
    <xf numFmtId="0" fontId="17" fillId="0" borderId="49" xfId="17" applyFont="1" applyBorder="1" applyAlignment="1">
      <alignment horizontal="center" vertical="center" textRotation="255" justifyLastLine="1"/>
    </xf>
    <xf numFmtId="0" fontId="17" fillId="0" borderId="53" xfId="17" applyFont="1" applyBorder="1" applyAlignment="1">
      <alignment horizontal="center" vertical="center" textRotation="255" justifyLastLine="1"/>
    </xf>
    <xf numFmtId="0" fontId="17" fillId="0" borderId="54" xfId="17" applyFont="1" applyBorder="1" applyAlignment="1">
      <alignment horizontal="center" vertical="center" justifyLastLine="1"/>
    </xf>
    <xf numFmtId="0" fontId="17" fillId="0" borderId="58" xfId="17" applyFont="1" applyBorder="1" applyAlignment="1">
      <alignment horizontal="center" vertical="center" justifyLastLine="1"/>
    </xf>
    <xf numFmtId="0" fontId="17" fillId="0" borderId="57" xfId="17" applyFont="1" applyBorder="1" applyAlignment="1">
      <alignment horizontal="center" vertical="center" justifyLastLine="1"/>
    </xf>
    <xf numFmtId="0" fontId="16" fillId="0" borderId="55" xfId="17" applyFont="1" applyBorder="1" applyAlignment="1">
      <alignment horizontal="center" vertical="center" textRotation="255" justifyLastLine="1"/>
    </xf>
    <xf numFmtId="0" fontId="16" fillId="0" borderId="53" xfId="17" applyFont="1" applyBorder="1" applyAlignment="1">
      <alignment horizontal="center" vertical="center" textRotation="255" justifyLastLine="1"/>
    </xf>
    <xf numFmtId="0" fontId="16" fillId="0" borderId="55" xfId="17" applyFont="1" applyBorder="1" applyAlignment="1">
      <alignment horizontal="center" vertical="center" textRotation="255" wrapText="1" justifyLastLine="1"/>
    </xf>
    <xf numFmtId="0" fontId="16" fillId="0" borderId="53" xfId="17" applyFont="1" applyBorder="1" applyAlignment="1">
      <alignment horizontal="center" vertical="center" textRotation="255" wrapText="1" justifyLastLine="1"/>
    </xf>
    <xf numFmtId="0" fontId="16" fillId="0" borderId="71" xfId="17" applyFont="1" applyBorder="1" applyAlignment="1">
      <alignment horizontal="center" vertical="center" wrapText="1"/>
    </xf>
    <xf numFmtId="0" fontId="17" fillId="0" borderId="47" xfId="17" applyFont="1" applyBorder="1" applyAlignment="1">
      <alignment horizontal="right" vertical="center"/>
    </xf>
    <xf numFmtId="0" fontId="16" fillId="0" borderId="25" xfId="17" applyFont="1" applyBorder="1" applyAlignment="1">
      <alignment horizontal="right"/>
    </xf>
    <xf numFmtId="0" fontId="17" fillId="0" borderId="135" xfId="17" applyFont="1" applyBorder="1" applyAlignment="1">
      <alignment horizontal="center" vertical="center" wrapText="1" shrinkToFit="1"/>
    </xf>
    <xf numFmtId="0" fontId="17" fillId="0" borderId="56" xfId="17" applyFont="1" applyBorder="1" applyAlignment="1">
      <alignment horizontal="center" vertical="center" wrapText="1" shrinkToFit="1"/>
    </xf>
    <xf numFmtId="0" fontId="16" fillId="0" borderId="37" xfId="17" applyFont="1" applyBorder="1" applyAlignment="1">
      <alignment horizontal="center" vertical="center" wrapText="1"/>
    </xf>
    <xf numFmtId="0" fontId="16" fillId="0" borderId="22" xfId="17" applyFont="1" applyBorder="1" applyAlignment="1">
      <alignment horizontal="center" vertical="center" wrapText="1"/>
    </xf>
    <xf numFmtId="0" fontId="16" fillId="0" borderId="40" xfId="17" applyFont="1" applyBorder="1" applyAlignment="1">
      <alignment horizontal="center" vertical="center" wrapText="1"/>
    </xf>
    <xf numFmtId="0" fontId="16" fillId="0" borderId="0" xfId="17" applyFont="1" applyAlignment="1">
      <alignment horizontal="right" vertical="center"/>
    </xf>
    <xf numFmtId="0" fontId="47" fillId="0" borderId="0" xfId="17" applyFont="1" applyAlignment="1">
      <alignment horizontal="left" vertical="top" wrapText="1"/>
    </xf>
    <xf numFmtId="0" fontId="18" fillId="0" borderId="22" xfId="17" applyFont="1" applyBorder="1" applyAlignment="1">
      <alignment horizontal="center" vertical="center"/>
    </xf>
    <xf numFmtId="0" fontId="17" fillId="0" borderId="193" xfId="17" applyFont="1" applyBorder="1" applyAlignment="1">
      <alignment horizontal="center" vertical="center"/>
    </xf>
    <xf numFmtId="0" fontId="17" fillId="0" borderId="81" xfId="17" applyFont="1" applyBorder="1" applyAlignment="1">
      <alignment horizontal="center" vertical="center"/>
    </xf>
    <xf numFmtId="0" fontId="17" fillId="0" borderId="82" xfId="17" applyFont="1" applyBorder="1" applyAlignment="1">
      <alignment horizontal="center" vertical="center"/>
    </xf>
    <xf numFmtId="0" fontId="19" fillId="0" borderId="101" xfId="17" applyFont="1" applyBorder="1" applyAlignment="1">
      <alignment horizontal="center" vertical="center"/>
    </xf>
    <xf numFmtId="0" fontId="19" fillId="0" borderId="176" xfId="17" applyFont="1" applyBorder="1" applyAlignment="1">
      <alignment horizontal="center" vertical="center"/>
    </xf>
    <xf numFmtId="0" fontId="16" fillId="0" borderId="134" xfId="17" applyFont="1" applyBorder="1" applyAlignment="1">
      <alignment horizontal="center" vertical="center"/>
    </xf>
    <xf numFmtId="0" fontId="19" fillId="0" borderId="134" xfId="17" applyFont="1" applyBorder="1" applyAlignment="1">
      <alignment horizontal="center" vertical="center"/>
    </xf>
    <xf numFmtId="0" fontId="19" fillId="0" borderId="53" xfId="17" applyFont="1" applyBorder="1" applyAlignment="1">
      <alignment horizontal="center" vertical="center"/>
    </xf>
    <xf numFmtId="0" fontId="17" fillId="0" borderId="192" xfId="17" applyFont="1" applyBorder="1" applyAlignment="1">
      <alignment horizontal="center" vertical="center"/>
    </xf>
    <xf numFmtId="0" fontId="17" fillId="0" borderId="78" xfId="17" applyFont="1" applyBorder="1" applyAlignment="1">
      <alignment horizontal="center" vertical="center"/>
    </xf>
    <xf numFmtId="0" fontId="17" fillId="0" borderId="83" xfId="17" applyFont="1" applyBorder="1" applyAlignment="1">
      <alignment horizontal="center" vertical="center"/>
    </xf>
    <xf numFmtId="0" fontId="17" fillId="0" borderId="47" xfId="17" applyFont="1" applyBorder="1" applyAlignment="1">
      <alignment horizontal="center" vertical="center" wrapText="1"/>
    </xf>
    <xf numFmtId="0" fontId="17" fillId="0" borderId="50" xfId="17" applyFont="1" applyBorder="1" applyAlignment="1">
      <alignment horizontal="center" vertical="center" wrapText="1"/>
    </xf>
    <xf numFmtId="0" fontId="16" fillId="0" borderId="135" xfId="17" applyFont="1" applyBorder="1" applyAlignment="1">
      <alignment horizontal="center" vertical="center" wrapText="1" shrinkToFit="1"/>
    </xf>
    <xf numFmtId="0" fontId="16" fillId="0" borderId="41" xfId="17" applyFont="1" applyBorder="1" applyAlignment="1">
      <alignment horizontal="center" vertical="center" wrapText="1" shrinkToFit="1"/>
    </xf>
    <xf numFmtId="0" fontId="16" fillId="0" borderId="56" xfId="17" applyFont="1" applyBorder="1" applyAlignment="1">
      <alignment horizontal="center" vertical="center" wrapText="1" shrinkToFit="1"/>
    </xf>
    <xf numFmtId="0" fontId="17" fillId="0" borderId="54" xfId="17" applyFont="1" applyBorder="1" applyAlignment="1">
      <alignment horizontal="center" vertical="center" shrinkToFit="1"/>
    </xf>
    <xf numFmtId="0" fontId="17" fillId="0" borderId="58" xfId="17" applyFont="1" applyBorder="1" applyAlignment="1">
      <alignment horizontal="center" vertical="center" shrinkToFit="1"/>
    </xf>
    <xf numFmtId="0" fontId="17" fillId="0" borderId="57" xfId="17" applyFont="1" applyBorder="1" applyAlignment="1">
      <alignment horizontal="center" vertical="center" shrinkToFit="1"/>
    </xf>
    <xf numFmtId="0" fontId="17" fillId="0" borderId="49" xfId="17" applyFont="1" applyBorder="1" applyAlignment="1">
      <alignment horizontal="center" vertical="center" wrapText="1" shrinkToFit="1"/>
    </xf>
    <xf numFmtId="0" fontId="17" fillId="0" borderId="131" xfId="17" applyFont="1" applyBorder="1" applyAlignment="1">
      <alignment horizontal="center" vertical="center" wrapText="1" shrinkToFit="1"/>
    </xf>
    <xf numFmtId="0" fontId="17" fillId="0" borderId="51" xfId="17" applyFont="1" applyBorder="1" applyAlignment="1">
      <alignment horizontal="center" vertical="center" wrapText="1" shrinkToFit="1"/>
    </xf>
    <xf numFmtId="0" fontId="17" fillId="0" borderId="47" xfId="17" applyFont="1" applyBorder="1" applyAlignment="1">
      <alignment horizontal="center" vertical="center" wrapText="1" shrinkToFit="1"/>
    </xf>
    <xf numFmtId="0" fontId="17" fillId="0" borderId="50" xfId="17" applyFont="1" applyBorder="1" applyAlignment="1">
      <alignment horizontal="center" vertical="center" wrapText="1" shrinkToFit="1"/>
    </xf>
    <xf numFmtId="0" fontId="16" fillId="0" borderId="49" xfId="17" applyFont="1" applyBorder="1" applyAlignment="1">
      <alignment horizontal="center" vertical="center" textRotation="255"/>
    </xf>
    <xf numFmtId="0" fontId="16" fillId="0" borderId="113" xfId="17" applyFont="1" applyBorder="1" applyAlignment="1">
      <alignment horizontal="center" vertical="center" wrapText="1" shrinkToFit="1"/>
    </xf>
    <xf numFmtId="0" fontId="16" fillId="0" borderId="183" xfId="17" applyFont="1" applyBorder="1" applyAlignment="1">
      <alignment horizontal="center" vertical="center" wrapText="1" shrinkToFit="1"/>
    </xf>
    <xf numFmtId="0" fontId="16" fillId="0" borderId="51" xfId="17" applyFont="1" applyBorder="1" applyAlignment="1">
      <alignment horizontal="center" vertical="center" wrapText="1" shrinkToFit="1"/>
    </xf>
    <xf numFmtId="0" fontId="16" fillId="0" borderId="59" xfId="17" applyFont="1" applyBorder="1" applyAlignment="1">
      <alignment horizontal="center" vertical="center" shrinkToFit="1"/>
    </xf>
    <xf numFmtId="41" fontId="16" fillId="0" borderId="55" xfId="17" applyNumberFormat="1" applyFont="1" applyBorder="1" applyAlignment="1">
      <alignment horizontal="center" vertical="center" wrapText="1"/>
    </xf>
    <xf numFmtId="41" fontId="16" fillId="0" borderId="53" xfId="17" applyNumberFormat="1" applyFont="1" applyBorder="1" applyAlignment="1">
      <alignment horizontal="center" vertical="center" wrapText="1"/>
    </xf>
    <xf numFmtId="0" fontId="17" fillId="0" borderId="135" xfId="17" applyFont="1" applyBorder="1" applyAlignment="1">
      <alignment horizontal="center" vertical="center" shrinkToFit="1"/>
    </xf>
    <xf numFmtId="0" fontId="17" fillId="0" borderId="47" xfId="17" applyFont="1" applyBorder="1" applyAlignment="1">
      <alignment horizontal="center" vertical="center" shrinkToFit="1"/>
    </xf>
    <xf numFmtId="0" fontId="17" fillId="0" borderId="131" xfId="17" applyFont="1" applyBorder="1" applyAlignment="1">
      <alignment horizontal="center" vertical="center" shrinkToFit="1"/>
    </xf>
    <xf numFmtId="0" fontId="17" fillId="0" borderId="56" xfId="17" applyFont="1" applyBorder="1" applyAlignment="1">
      <alignment horizontal="center" vertical="center" shrinkToFit="1"/>
    </xf>
    <xf numFmtId="0" fontId="17" fillId="0" borderId="50" xfId="17" applyFont="1" applyBorder="1" applyAlignment="1">
      <alignment horizontal="center" vertical="center" shrinkToFit="1"/>
    </xf>
    <xf numFmtId="0" fontId="17" fillId="0" borderId="51" xfId="17" applyFont="1" applyBorder="1" applyAlignment="1">
      <alignment horizontal="center" vertical="center" shrinkToFit="1"/>
    </xf>
    <xf numFmtId="0" fontId="17" fillId="0" borderId="134" xfId="17" applyFont="1" applyBorder="1" applyAlignment="1">
      <alignment horizontal="center" vertical="center" shrinkToFit="1"/>
    </xf>
    <xf numFmtId="41" fontId="18" fillId="0" borderId="25" xfId="17" applyNumberFormat="1" applyFont="1" applyBorder="1" applyAlignment="1" applyProtection="1">
      <alignment horizontal="center" vertical="center" shrinkToFit="1"/>
      <protection locked="0"/>
    </xf>
    <xf numFmtId="41" fontId="19" fillId="0" borderId="25" xfId="20" applyNumberFormat="1" applyFont="1" applyFill="1" applyBorder="1" applyAlignment="1">
      <alignment horizontal="center" vertical="center" shrinkToFit="1"/>
    </xf>
    <xf numFmtId="41" fontId="19" fillId="0" borderId="0" xfId="17" applyNumberFormat="1" applyFont="1" applyAlignment="1">
      <alignment horizontal="center" vertical="center" shrinkToFit="1"/>
    </xf>
    <xf numFmtId="41" fontId="16" fillId="0" borderId="25" xfId="17" applyNumberFormat="1" applyFont="1" applyBorder="1" applyAlignment="1" applyProtection="1">
      <alignment horizontal="center" vertical="center" shrinkToFit="1"/>
      <protection locked="0"/>
    </xf>
    <xf numFmtId="41" fontId="18" fillId="0" borderId="59" xfId="17" applyNumberFormat="1" applyFont="1" applyBorder="1" applyAlignment="1" applyProtection="1">
      <alignment horizontal="center" vertical="center" shrinkToFit="1"/>
      <protection locked="0"/>
    </xf>
    <xf numFmtId="41" fontId="18" fillId="0" borderId="61" xfId="17" applyNumberFormat="1" applyFont="1" applyBorder="1" applyAlignment="1" applyProtection="1">
      <alignment horizontal="center" vertical="center" shrinkToFit="1"/>
      <protection locked="0"/>
    </xf>
    <xf numFmtId="41" fontId="18" fillId="0" borderId="0" xfId="17" applyNumberFormat="1" applyFont="1" applyAlignment="1" applyProtection="1">
      <alignment horizontal="center" vertical="center" shrinkToFit="1"/>
      <protection locked="0"/>
    </xf>
    <xf numFmtId="41" fontId="16" fillId="0" borderId="0" xfId="17" applyNumberFormat="1" applyFont="1" applyAlignment="1" applyProtection="1">
      <alignment horizontal="center" vertical="center" shrinkToFit="1"/>
      <protection locked="0"/>
    </xf>
    <xf numFmtId="41" fontId="18" fillId="0" borderId="183" xfId="17" applyNumberFormat="1" applyFont="1" applyBorder="1" applyAlignment="1" applyProtection="1">
      <alignment horizontal="center" vertical="center" shrinkToFit="1"/>
      <protection locked="0"/>
    </xf>
    <xf numFmtId="41" fontId="18" fillId="0" borderId="41" xfId="17" applyNumberFormat="1" applyFont="1" applyBorder="1" applyAlignment="1" applyProtection="1">
      <alignment horizontal="center" vertical="center" shrinkToFit="1"/>
      <protection locked="0"/>
    </xf>
    <xf numFmtId="0" fontId="18" fillId="0" borderId="54" xfId="17" applyFont="1" applyBorder="1" applyAlignment="1">
      <alignment horizontal="center" vertical="center"/>
    </xf>
    <xf numFmtId="0" fontId="18" fillId="0" borderId="57" xfId="17" applyFont="1" applyBorder="1" applyAlignment="1">
      <alignment horizontal="center" vertical="center"/>
    </xf>
    <xf numFmtId="0" fontId="17" fillId="0" borderId="25" xfId="17" applyFont="1" applyBorder="1" applyAlignment="1">
      <alignment horizontal="center" vertical="center"/>
    </xf>
    <xf numFmtId="0" fontId="16" fillId="0" borderId="122" xfId="17" applyFont="1" applyBorder="1" applyAlignment="1">
      <alignment horizontal="center" vertical="center"/>
    </xf>
    <xf numFmtId="0" fontId="16" fillId="0" borderId="49" xfId="17" applyFont="1" applyBorder="1" applyAlignment="1">
      <alignment horizontal="center" vertical="center"/>
    </xf>
    <xf numFmtId="0" fontId="19" fillId="0" borderId="183" xfId="17" applyFont="1" applyBorder="1" applyAlignment="1">
      <alignment horizontal="center" vertical="center"/>
    </xf>
    <xf numFmtId="0" fontId="23" fillId="0" borderId="59" xfId="17" applyFont="1" applyBorder="1" applyAlignment="1">
      <alignment horizontal="center" vertical="center"/>
    </xf>
    <xf numFmtId="43" fontId="16" fillId="0" borderId="0" xfId="20" applyNumberFormat="1" applyFont="1" applyFill="1" applyBorder="1" applyAlignment="1">
      <alignment horizontal="center" vertical="center" shrinkToFit="1"/>
    </xf>
    <xf numFmtId="43" fontId="16" fillId="0" borderId="25" xfId="20" applyNumberFormat="1" applyFont="1" applyFill="1" applyBorder="1" applyAlignment="1">
      <alignment horizontal="center" vertical="center" shrinkToFit="1"/>
    </xf>
    <xf numFmtId="38" fontId="16" fillId="0" borderId="0" xfId="20" applyFont="1" applyFill="1" applyBorder="1" applyAlignment="1">
      <alignment horizontal="center" vertical="center" shrinkToFit="1"/>
    </xf>
    <xf numFmtId="38" fontId="16" fillId="0" borderId="25" xfId="20" applyFont="1" applyFill="1" applyBorder="1" applyAlignment="1">
      <alignment horizontal="center" vertical="center" shrinkToFit="1"/>
    </xf>
    <xf numFmtId="38" fontId="16" fillId="0" borderId="104" xfId="20" applyFont="1" applyFill="1" applyBorder="1" applyAlignment="1">
      <alignment horizontal="center" vertical="center" shrinkToFit="1"/>
    </xf>
    <xf numFmtId="0" fontId="23" fillId="0" borderId="183" xfId="17" applyFont="1" applyBorder="1" applyAlignment="1">
      <alignment horizontal="center" vertical="center" shrinkToFit="1"/>
    </xf>
    <xf numFmtId="0" fontId="23" fillId="0" borderId="59" xfId="17" applyFont="1" applyBorder="1" applyAlignment="1">
      <alignment horizontal="center" vertical="center" shrinkToFit="1"/>
    </xf>
    <xf numFmtId="41" fontId="16" fillId="0" borderId="41" xfId="20" applyNumberFormat="1" applyFont="1" applyFill="1" applyBorder="1" applyAlignment="1">
      <alignment horizontal="center" vertical="center" shrinkToFit="1"/>
    </xf>
    <xf numFmtId="41" fontId="16" fillId="0" borderId="61" xfId="20" applyNumberFormat="1" applyFont="1" applyFill="1" applyBorder="1" applyAlignment="1">
      <alignment horizontal="center" vertical="center" shrinkToFit="1"/>
    </xf>
    <xf numFmtId="41" fontId="16" fillId="0" borderId="0" xfId="20" applyNumberFormat="1" applyFont="1" applyFill="1" applyBorder="1" applyAlignment="1">
      <alignment horizontal="center" vertical="center" shrinkToFit="1"/>
    </xf>
    <xf numFmtId="41" fontId="16" fillId="0" borderId="25" xfId="20" applyNumberFormat="1" applyFont="1" applyFill="1" applyBorder="1" applyAlignment="1">
      <alignment horizontal="center" vertical="center" shrinkToFit="1"/>
    </xf>
    <xf numFmtId="41" fontId="16" fillId="0" borderId="104" xfId="20" applyNumberFormat="1" applyFont="1" applyFill="1" applyBorder="1" applyAlignment="1">
      <alignment horizontal="center" vertical="center" shrinkToFit="1"/>
    </xf>
    <xf numFmtId="43" fontId="16" fillId="0" borderId="104" xfId="20" applyNumberFormat="1" applyFont="1" applyFill="1" applyBorder="1" applyAlignment="1">
      <alignment horizontal="center" vertical="center" shrinkToFit="1"/>
    </xf>
    <xf numFmtId="0" fontId="23" fillId="0" borderId="113" xfId="17" applyFont="1" applyBorder="1" applyAlignment="1">
      <alignment horizontal="center" vertical="center" shrinkToFit="1"/>
    </xf>
    <xf numFmtId="41" fontId="16" fillId="0" borderId="71" xfId="20" applyNumberFormat="1" applyFont="1" applyFill="1" applyBorder="1" applyAlignment="1">
      <alignment horizontal="center" vertical="center" shrinkToFit="1"/>
    </xf>
    <xf numFmtId="0" fontId="17" fillId="0" borderId="183" xfId="17" applyFont="1" applyBorder="1" applyAlignment="1">
      <alignment horizontal="center" vertical="center" shrinkToFit="1"/>
    </xf>
    <xf numFmtId="220" fontId="16" fillId="0" borderId="0" xfId="20" applyNumberFormat="1" applyFont="1" applyFill="1" applyBorder="1" applyAlignment="1">
      <alignment horizontal="right" vertical="center" shrinkToFit="1"/>
    </xf>
    <xf numFmtId="220" fontId="16" fillId="0" borderId="25" xfId="20" applyNumberFormat="1" applyFont="1" applyFill="1" applyBorder="1" applyAlignment="1">
      <alignment horizontal="right" vertical="center" shrinkToFit="1"/>
    </xf>
    <xf numFmtId="0" fontId="17" fillId="0" borderId="49" xfId="17" applyFont="1" applyBorder="1" applyAlignment="1">
      <alignment horizontal="center" vertical="center" shrinkToFit="1"/>
    </xf>
    <xf numFmtId="0" fontId="17" fillId="0" borderId="122" xfId="17" applyFont="1" applyBorder="1" applyAlignment="1">
      <alignment horizontal="center" vertical="center" shrinkToFit="1"/>
    </xf>
    <xf numFmtId="220" fontId="16" fillId="0" borderId="41" xfId="20" applyNumberFormat="1" applyFont="1" applyFill="1" applyBorder="1" applyAlignment="1">
      <alignment horizontal="right" vertical="center" shrinkToFit="1"/>
    </xf>
    <xf numFmtId="220" fontId="16" fillId="0" borderId="61" xfId="20" applyNumberFormat="1" applyFont="1" applyFill="1" applyBorder="1" applyAlignment="1">
      <alignment horizontal="right" vertical="center" shrinkToFit="1"/>
    </xf>
    <xf numFmtId="43" fontId="16" fillId="0" borderId="0" xfId="20" applyNumberFormat="1" applyFont="1" applyFill="1" applyBorder="1" applyAlignment="1">
      <alignment horizontal="right" vertical="center" shrinkToFit="1"/>
    </xf>
    <xf numFmtId="43" fontId="16" fillId="0" borderId="25" xfId="20" applyNumberFormat="1" applyFont="1" applyFill="1" applyBorder="1" applyAlignment="1">
      <alignment horizontal="right" vertical="center" shrinkToFit="1"/>
    </xf>
    <xf numFmtId="0" fontId="17" fillId="0" borderId="0" xfId="17" applyFont="1" applyAlignment="1">
      <alignment horizontal="center" vertical="center" shrinkToFit="1"/>
    </xf>
    <xf numFmtId="220" fontId="16" fillId="0" borderId="104" xfId="20" applyNumberFormat="1" applyFont="1" applyFill="1" applyBorder="1" applyAlignment="1">
      <alignment horizontal="right" vertical="center" shrinkToFit="1"/>
    </xf>
    <xf numFmtId="43" fontId="16" fillId="0" borderId="104" xfId="20" applyNumberFormat="1" applyFont="1" applyFill="1" applyBorder="1" applyAlignment="1">
      <alignment horizontal="right" vertical="center" shrinkToFit="1"/>
    </xf>
    <xf numFmtId="0" fontId="17" fillId="0" borderId="25" xfId="17" applyFont="1" applyBorder="1" applyAlignment="1">
      <alignment horizontal="left" vertical="center"/>
    </xf>
    <xf numFmtId="0" fontId="17" fillId="0" borderId="59" xfId="17" applyFont="1" applyBorder="1" applyAlignment="1">
      <alignment horizontal="left" vertical="center"/>
    </xf>
    <xf numFmtId="0" fontId="19" fillId="0" borderId="0" xfId="17" applyFont="1" applyAlignment="1">
      <alignment horizontal="left" vertical="center"/>
    </xf>
    <xf numFmtId="0" fontId="19" fillId="0" borderId="183" xfId="17" applyFont="1" applyBorder="1" applyAlignment="1">
      <alignment horizontal="left" vertical="center"/>
    </xf>
    <xf numFmtId="0" fontId="19" fillId="0" borderId="0" xfId="17" applyFont="1" applyAlignment="1">
      <alignment horizontal="left" vertical="center" wrapText="1"/>
    </xf>
    <xf numFmtId="0" fontId="19" fillId="0" borderId="183" xfId="17" applyFont="1" applyBorder="1" applyAlignment="1">
      <alignment horizontal="left" vertical="center" wrapText="1"/>
    </xf>
    <xf numFmtId="0" fontId="19" fillId="0" borderId="104" xfId="17" applyFont="1" applyBorder="1" applyAlignment="1">
      <alignment horizontal="center" vertical="center"/>
    </xf>
    <xf numFmtId="0" fontId="16" fillId="0" borderId="25" xfId="17" applyFont="1" applyBorder="1" applyAlignment="1">
      <alignment horizontal="center" vertical="center"/>
    </xf>
    <xf numFmtId="0" fontId="16" fillId="0" borderId="0" xfId="17" applyFont="1" applyAlignment="1">
      <alignment vertical="center"/>
    </xf>
    <xf numFmtId="0" fontId="16" fillId="0" borderId="51" xfId="17" applyFont="1" applyBorder="1" applyAlignment="1">
      <alignment horizontal="center" vertical="center" textRotation="255" wrapText="1"/>
    </xf>
    <xf numFmtId="0" fontId="16" fillId="0" borderId="131" xfId="41" applyFont="1" applyBorder="1" applyAlignment="1">
      <alignment horizontal="center" vertical="center"/>
    </xf>
    <xf numFmtId="0" fontId="16" fillId="0" borderId="51" xfId="41" applyFont="1" applyBorder="1" applyAlignment="1">
      <alignment horizontal="center" vertical="center"/>
    </xf>
    <xf numFmtId="0" fontId="16" fillId="0" borderId="134" xfId="41" applyFont="1" applyBorder="1" applyAlignment="1">
      <alignment horizontal="center" vertical="center"/>
    </xf>
    <xf numFmtId="0" fontId="16" fillId="0" borderId="53" xfId="41" applyFont="1" applyBorder="1" applyAlignment="1">
      <alignment horizontal="center" vertical="center"/>
    </xf>
    <xf numFmtId="0" fontId="16" fillId="0" borderId="37" xfId="41" applyFont="1" applyBorder="1" applyAlignment="1">
      <alignment horizontal="center" vertical="center"/>
    </xf>
    <xf numFmtId="0" fontId="16" fillId="0" borderId="22" xfId="41" applyFont="1" applyBorder="1" applyAlignment="1">
      <alignment horizontal="center" vertical="center"/>
    </xf>
    <xf numFmtId="0" fontId="16" fillId="0" borderId="135" xfId="41" applyFont="1" applyBorder="1" applyAlignment="1">
      <alignment horizontal="center" vertical="center"/>
    </xf>
    <xf numFmtId="0" fontId="16" fillId="0" borderId="56" xfId="41" applyFont="1" applyBorder="1" applyAlignment="1">
      <alignment horizontal="center" vertical="center"/>
    </xf>
    <xf numFmtId="0" fontId="16" fillId="0" borderId="40" xfId="41" applyFont="1" applyBorder="1" applyAlignment="1">
      <alignment horizontal="center" vertical="center"/>
    </xf>
    <xf numFmtId="0" fontId="18" fillId="0" borderId="113" xfId="17" applyFont="1" applyBorder="1" applyAlignment="1">
      <alignment horizontal="center" vertical="center" shrinkToFit="1"/>
    </xf>
    <xf numFmtId="0" fontId="18" fillId="0" borderId="183" xfId="17" applyFont="1" applyBorder="1" applyAlignment="1">
      <alignment horizontal="center" vertical="center" shrinkToFit="1"/>
    </xf>
    <xf numFmtId="0" fontId="18" fillId="0" borderId="59" xfId="17" applyFont="1" applyBorder="1" applyAlignment="1">
      <alignment horizontal="center" vertical="center" shrinkToFit="1"/>
    </xf>
    <xf numFmtId="0" fontId="17" fillId="0" borderId="47" xfId="17" applyFont="1" applyBorder="1" applyAlignment="1">
      <alignment horizontal="distributed" vertical="center" indent="4"/>
    </xf>
    <xf numFmtId="0" fontId="17" fillId="0" borderId="50" xfId="17" applyFont="1" applyBorder="1" applyAlignment="1">
      <alignment horizontal="distributed" vertical="center" indent="4"/>
    </xf>
    <xf numFmtId="0" fontId="17" fillId="0" borderId="37" xfId="17" applyFont="1" applyBorder="1" applyAlignment="1">
      <alignment horizontal="distributed" vertical="center" indent="6"/>
    </xf>
    <xf numFmtId="0" fontId="17" fillId="0" borderId="22" xfId="17" applyFont="1" applyBorder="1" applyAlignment="1">
      <alignment horizontal="distributed" vertical="center" indent="6"/>
    </xf>
    <xf numFmtId="0" fontId="17" fillId="0" borderId="40" xfId="17" applyFont="1" applyBorder="1" applyAlignment="1">
      <alignment horizontal="distributed" vertical="center" indent="6"/>
    </xf>
    <xf numFmtId="0" fontId="19" fillId="0" borderId="37" xfId="17" applyFont="1" applyBorder="1" applyAlignment="1">
      <alignment horizontal="distributed" vertical="center" indent="6"/>
    </xf>
    <xf numFmtId="0" fontId="19" fillId="0" borderId="22" xfId="17" applyFont="1" applyBorder="1" applyAlignment="1">
      <alignment horizontal="distributed" vertical="center" indent="6"/>
    </xf>
    <xf numFmtId="0" fontId="83" fillId="3" borderId="0" xfId="17" applyFont="1" applyFill="1" applyAlignment="1">
      <alignment vertical="center"/>
    </xf>
    <xf numFmtId="0" fontId="16" fillId="3" borderId="0" xfId="17" applyFont="1" applyFill="1" applyAlignment="1">
      <alignment vertical="center"/>
    </xf>
    <xf numFmtId="0" fontId="16" fillId="3" borderId="0" xfId="17" applyFont="1" applyFill="1" applyAlignment="1">
      <alignment vertical="top"/>
    </xf>
    <xf numFmtId="0" fontId="16" fillId="3" borderId="0" xfId="17" applyFont="1" applyFill="1" applyAlignment="1">
      <alignment horizontal="center" vertical="center"/>
    </xf>
    <xf numFmtId="0" fontId="85" fillId="3" borderId="0" xfId="17" applyFont="1" applyFill="1" applyAlignment="1">
      <alignment horizontal="right" vertical="center"/>
    </xf>
    <xf numFmtId="0" fontId="16" fillId="3" borderId="0" xfId="17" applyFont="1" applyFill="1" applyAlignment="1">
      <alignment horizontal="right" vertical="center"/>
    </xf>
  </cellXfs>
  <cellStyles count="47">
    <cellStyle name="Excel Built-in Comma [0]" xfId="37" xr:uid="{2E7D82E2-A28E-414D-9AF2-A59A89537749}"/>
    <cellStyle name="パーセント 2" xfId="34" xr:uid="{58E19CD0-AB21-4CDA-B8FD-F3E8A6BAFB34}"/>
    <cellStyle name="ハイパーリンク" xfId="8" builtinId="8"/>
    <cellStyle name="ハイパーリンク 2" xfId="16" xr:uid="{7596FDAE-D6BB-4F78-A3FC-6128567E6A71}"/>
    <cellStyle name="ハイパーリンク 2 2" xfId="43" xr:uid="{A11150E5-7D8D-4114-9AC1-24785AAD4645}"/>
    <cellStyle name="悪い" xfId="2" builtinId="27"/>
    <cellStyle name="桁区切り" xfId="1" builtinId="6"/>
    <cellStyle name="桁区切り [0.00] 2" xfId="33" xr:uid="{C03ED72B-FBB9-4FC5-8ABD-B8198233BD37}"/>
    <cellStyle name="桁区切り 2" xfId="5" xr:uid="{30526194-94E0-486D-9D6D-5FEF14B8608B}"/>
    <cellStyle name="桁区切り 2 2" xfId="25" xr:uid="{74AE4521-2D53-4523-ABDE-5A9D8B3782B4}"/>
    <cellStyle name="桁区切り 2 3" xfId="39" xr:uid="{B5C1A86A-D89D-47BC-B223-7E836B98819B}"/>
    <cellStyle name="桁区切り 3" xfId="20" xr:uid="{CE8213D5-05AC-4F7B-A2C4-2BEA2D03AE37}"/>
    <cellStyle name="桁区切り 3 2" xfId="36" xr:uid="{057B4346-C11F-4294-B8E5-D5FAA7CBC759}"/>
    <cellStyle name="桁区切り 4" xfId="44" xr:uid="{90784B10-A8E6-4CF2-9D04-7008C80150AF}"/>
    <cellStyle name="標準" xfId="0" builtinId="0"/>
    <cellStyle name="標準 2" xfId="3" xr:uid="{23844FFD-997D-4377-BAE8-7470C939E27E}"/>
    <cellStyle name="標準 2 2" xfId="9" xr:uid="{72F2BC26-C515-45A1-AEB2-FF1B3A04430E}"/>
    <cellStyle name="標準 2 2 2" xfId="14" xr:uid="{48E4226A-6E94-47CD-8D3C-03F2456D4807}"/>
    <cellStyle name="標準 2 3" xfId="38" xr:uid="{43554EBD-AFF2-4F31-AA65-3AA41DFB33F5}"/>
    <cellStyle name="標準 2 4" xfId="41" xr:uid="{681B231E-3773-4379-8075-68378E56A77E}"/>
    <cellStyle name="標準 2 5" xfId="46" xr:uid="{71386898-54EA-4B7A-83E1-7A2D84C8294C}"/>
    <cellStyle name="標準 3" xfId="7" xr:uid="{CF0552CF-3078-42FE-B9B8-6CEFF6AAFE3D}"/>
    <cellStyle name="標準 3 2" xfId="4" xr:uid="{FE55C4BB-9191-40D4-97A4-9782C9A991AE}"/>
    <cellStyle name="標準 3 3" xfId="10" xr:uid="{0DA6096C-4BF6-437A-B1F1-53E0B4B7D917}"/>
    <cellStyle name="標準 4" xfId="17" xr:uid="{1B2FED79-8161-4A2E-8830-59E4CE57DE12}"/>
    <cellStyle name="標準 5" xfId="45" xr:uid="{22D7E180-464D-4324-B812-4BBB3C7B8E18}"/>
    <cellStyle name="標準_028" xfId="11" xr:uid="{40C85D2F-5349-4892-8602-94886AA55E0F}"/>
    <cellStyle name="標準_034" xfId="13" xr:uid="{92FA0329-2A3B-48E4-B9CB-6BAC23F51748}"/>
    <cellStyle name="標準_035" xfId="15" xr:uid="{F295C41A-AA58-49A4-83BA-63E5FA3EE9C3}"/>
    <cellStyle name="標準_036" xfId="19" xr:uid="{B0AF82CF-F8A3-4D1D-AD04-46A80259758B}"/>
    <cellStyle name="標準_037" xfId="21" xr:uid="{C0B1CE6C-3B83-4A92-AA6A-3AA7B0DD461D}"/>
    <cellStyle name="標準_038" xfId="22" xr:uid="{645FB115-5B54-4240-8E3A-A787929B2A9D}"/>
    <cellStyle name="標準_039" xfId="23" xr:uid="{FA47F803-2D96-4524-93F3-AF0FF0BA3EE7}"/>
    <cellStyle name="標準_041" xfId="24" xr:uid="{AEF501F3-6A78-4BD9-8B87-C309484AE461}"/>
    <cellStyle name="標準_070" xfId="29" xr:uid="{0CE6F1BC-C75E-4A95-B07C-52D70A259EF5}"/>
    <cellStyle name="標準_074-1" xfId="31" xr:uid="{20642644-6EC4-4422-8440-DD43459A03B3}"/>
    <cellStyle name="標準_088 産業大分類別・規模別事業所数と経営組織別事業所数" xfId="35" xr:uid="{CF2F0293-625F-49E8-A99A-9C023810FB79}"/>
    <cellStyle name="標準_A" xfId="42" xr:uid="{F4405F0A-5B04-4AA3-975C-62141FDA6989}"/>
    <cellStyle name="標準_JB16" xfId="18" xr:uid="{05D43E15-D2DD-4980-969C-1F137D92B97F}"/>
    <cellStyle name="標準_Ｐ176-181" xfId="28" xr:uid="{64F9BF83-B234-4C01-9818-FF83694EAC52}"/>
    <cellStyle name="標準_Sheet1" xfId="6" xr:uid="{14FF2118-9BDE-4889-94D3-E6487D2A7620}"/>
    <cellStyle name="標準_Sheet1 2" xfId="26" xr:uid="{AB0D55BB-E4DA-475B-8C08-4DBA502157E1}"/>
    <cellStyle name="標準_Sheet1_1" xfId="27" xr:uid="{864E4B93-897C-42A1-9DF9-7AE41A33A7BF}"/>
    <cellStyle name="標準_いわき市からの依頼tiji" xfId="30" xr:uid="{958AE7CF-69F1-498A-898B-5BB4E9142E3A}"/>
    <cellStyle name="標準_基本勘定（作成用）" xfId="40" xr:uid="{D7090B97-D448-4F98-9FF5-6797D151D250}"/>
    <cellStyle name="標準_大臣許可" xfId="32" xr:uid="{90D249F9-E6F9-4347-BB4E-9F65D9A2EEC5}"/>
    <cellStyle name="標準_第7表" xfId="12" xr:uid="{879D263C-F631-40F2-BA3D-D00A003F63A2}"/>
  </cellStyles>
  <dxfs count="136">
    <dxf>
      <font>
        <b/>
        <i val="0"/>
        <condense val="0"/>
        <extend val="0"/>
      </font>
    </dxf>
    <dxf>
      <font>
        <b/>
        <i val="0"/>
        <condense val="0"/>
        <extend val="0"/>
      </font>
    </dxf>
    <dxf>
      <font>
        <b/>
        <i val="0"/>
        <condense val="0"/>
        <extend val="0"/>
      </font>
    </dxf>
    <dxf>
      <font>
        <b/>
        <i val="0"/>
        <condense val="0"/>
        <extend val="0"/>
      </font>
    </dxf>
    <dxf>
      <font>
        <b/>
        <i val="0"/>
        <condense val="0"/>
        <extend val="0"/>
        <color indexed="10"/>
      </font>
      <fill>
        <patternFill patternType="none">
          <bgColor indexed="65"/>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ill>
        <patternFill>
          <bgColor indexed="13"/>
        </patternFill>
      </fill>
    </dxf>
    <dxf>
      <fill>
        <patternFill>
          <bgColor indexed="1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10"/>
      </font>
      <fill>
        <patternFill patternType="none">
          <bgColor indexed="65"/>
        </patternFill>
      </fill>
    </dxf>
    <dxf>
      <font>
        <b/>
        <i val="0"/>
        <condense val="0"/>
        <extend val="0"/>
      </font>
    </dxf>
    <dxf>
      <fill>
        <patternFill>
          <bgColor indexed="13"/>
        </patternFill>
      </fill>
    </dxf>
    <dxf>
      <fill>
        <patternFill>
          <bgColor indexed="1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10"/>
      </font>
      <fill>
        <patternFill patternType="none">
          <bgColor indexed="65"/>
        </patternFill>
      </fill>
    </dxf>
    <dxf>
      <fill>
        <patternFill>
          <bgColor indexed="13"/>
        </patternFill>
      </fill>
    </dxf>
    <dxf>
      <fill>
        <patternFill>
          <bgColor indexed="13"/>
        </patternFill>
      </fill>
    </dxf>
    <dxf>
      <font>
        <b/>
        <i val="0"/>
        <condense val="0"/>
        <extend val="0"/>
      </font>
    </dxf>
    <dxf>
      <fill>
        <patternFill>
          <bgColor indexed="13"/>
        </patternFill>
      </fill>
    </dxf>
    <dxf>
      <font>
        <b/>
        <i val="0"/>
        <condense val="0"/>
        <extend val="0"/>
      </font>
    </dxf>
    <dxf>
      <font>
        <b/>
        <i val="0"/>
        <condense val="0"/>
        <extend val="0"/>
        <color indexed="10"/>
      </font>
      <fill>
        <patternFill patternType="none">
          <bgColor indexed="65"/>
        </patternFill>
      </fill>
    </dxf>
    <dxf>
      <font>
        <b/>
        <i val="0"/>
        <condense val="0"/>
        <extend val="0"/>
      </font>
    </dxf>
    <dxf>
      <fill>
        <patternFill>
          <bgColor indexed="13"/>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ill>
        <patternFill>
          <bgColor indexed="13"/>
        </patternFill>
      </fill>
    </dxf>
    <dxf>
      <font>
        <b/>
        <i val="0"/>
        <condense val="0"/>
        <extend val="0"/>
      </font>
    </dxf>
    <dxf>
      <fill>
        <patternFill>
          <bgColor indexed="1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ill>
        <patternFill>
          <bgColor indexed="13"/>
        </patternFill>
      </fill>
    </dxf>
    <dxf>
      <font>
        <b/>
        <i val="0"/>
        <condense val="0"/>
        <extend val="0"/>
        <color indexed="10"/>
      </font>
      <fill>
        <patternFill patternType="none">
          <bgColor indexed="65"/>
        </patternFill>
      </fill>
    </dxf>
    <dxf>
      <fill>
        <patternFill>
          <bgColor indexed="13"/>
        </patternFill>
      </fill>
    </dxf>
    <dxf>
      <fill>
        <patternFill>
          <bgColor indexed="13"/>
        </patternFill>
      </fill>
    </dxf>
    <dxf>
      <font>
        <b/>
        <i val="0"/>
        <condense val="0"/>
        <extend val="0"/>
        <color indexed="10"/>
      </font>
      <fill>
        <patternFill patternType="none">
          <bgColor indexed="65"/>
        </patternFill>
      </fill>
    </dxf>
    <dxf>
      <font>
        <b/>
        <i val="0"/>
        <condense val="0"/>
        <extend val="0"/>
      </font>
    </dxf>
    <dxf>
      <font>
        <b/>
        <i val="0"/>
        <condense val="0"/>
        <extend val="0"/>
      </font>
    </dxf>
    <dxf>
      <font>
        <b/>
        <i val="0"/>
        <condense val="0"/>
        <extend val="0"/>
      </font>
    </dxf>
    <dxf>
      <font>
        <b/>
        <i val="0"/>
        <condense val="0"/>
        <extend val="0"/>
        <color indexed="10"/>
      </font>
      <fill>
        <patternFill patternType="none">
          <bgColor indexed="65"/>
        </patternFill>
      </fill>
    </dxf>
    <dxf>
      <fill>
        <patternFill>
          <bgColor indexed="13"/>
        </patternFill>
      </fill>
    </dxf>
    <dxf>
      <font>
        <b/>
        <i val="0"/>
        <condense val="0"/>
        <extend val="0"/>
      </font>
    </dxf>
    <dxf>
      <fill>
        <patternFill>
          <bgColor indexed="13"/>
        </patternFill>
      </fill>
    </dxf>
    <dxf>
      <fill>
        <patternFill>
          <bgColor indexed="13"/>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font>
    </dxf>
    <dxf>
      <fill>
        <patternFill>
          <bgColor indexed="13"/>
        </patternFill>
      </fill>
    </dxf>
    <dxf>
      <fill>
        <patternFill>
          <bgColor indexed="1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10"/>
      </font>
      <fill>
        <patternFill patternType="none">
          <bgColor indexed="65"/>
        </patternFill>
      </fill>
    </dxf>
    <dxf>
      <font>
        <b/>
        <i val="0"/>
        <condense val="0"/>
        <extend val="0"/>
      </font>
    </dxf>
    <dxf>
      <fill>
        <patternFill>
          <bgColor indexed="13"/>
        </patternFill>
      </fill>
    </dxf>
    <dxf>
      <fill>
        <patternFill>
          <bgColor indexed="13"/>
        </patternFill>
      </fill>
    </dxf>
    <dxf>
      <font>
        <b/>
        <i val="0"/>
        <condense val="0"/>
        <extend val="0"/>
      </font>
    </dxf>
    <dxf>
      <fill>
        <patternFill>
          <bgColor indexed="13"/>
        </patternFill>
      </fill>
    </dxf>
    <dxf>
      <fill>
        <patternFill>
          <bgColor indexed="13"/>
        </patternFill>
      </fill>
    </dxf>
    <dxf>
      <fill>
        <patternFill>
          <bgColor rgb="FFFFC000"/>
        </patternFill>
      </fill>
    </dxf>
    <dxf>
      <font>
        <b/>
        <i val="0"/>
        <condense val="0"/>
        <extend val="0"/>
      </font>
    </dxf>
    <dxf>
      <font>
        <b/>
        <i val="0"/>
        <condense val="0"/>
        <extend val="0"/>
      </font>
    </dxf>
    <dxf>
      <fill>
        <patternFill>
          <bgColor indexed="13"/>
        </patternFill>
      </fill>
    </dxf>
    <dxf>
      <fill>
        <patternFill>
          <bgColor indexed="13"/>
        </patternFill>
      </fill>
    </dxf>
    <dxf>
      <fill>
        <patternFill>
          <bgColor indexed="13"/>
        </patternFill>
      </fill>
    </dxf>
    <dxf>
      <font>
        <b/>
        <i val="0"/>
        <condense val="0"/>
        <extend val="0"/>
        <color indexed="10"/>
      </font>
      <fill>
        <patternFill patternType="none">
          <bgColor indexed="65"/>
        </patternFill>
      </fill>
    </dxf>
    <dxf>
      <fill>
        <patternFill>
          <bgColor indexed="13"/>
        </patternFill>
      </fill>
    </dxf>
    <dxf>
      <font>
        <b/>
        <i val="0"/>
        <condense val="0"/>
        <extend val="0"/>
      </font>
    </dxf>
    <dxf>
      <fill>
        <patternFill>
          <bgColor indexed="13"/>
        </patternFill>
      </fill>
    </dxf>
    <dxf>
      <fill>
        <patternFill>
          <bgColor indexed="13"/>
        </patternFill>
      </fill>
    </dxf>
    <dxf>
      <font>
        <b/>
        <i val="0"/>
        <condense val="0"/>
        <extend val="0"/>
        <color indexed="10"/>
      </font>
      <fill>
        <patternFill patternType="none">
          <bgColor indexed="65"/>
        </patternFill>
      </fill>
    </dxf>
    <dxf>
      <font>
        <b/>
        <i val="0"/>
        <condense val="0"/>
        <extend val="0"/>
      </font>
    </dxf>
    <dxf>
      <fill>
        <patternFill>
          <bgColor indexed="13"/>
        </patternFill>
      </fill>
    </dxf>
    <dxf>
      <fill>
        <patternFill>
          <bgColor indexed="13"/>
        </patternFill>
      </fill>
    </dxf>
    <dxf>
      <font>
        <b/>
        <i val="0"/>
        <condense val="0"/>
        <extend val="0"/>
      </font>
    </dxf>
    <dxf>
      <font>
        <b/>
        <i val="0"/>
        <condense val="0"/>
        <extend val="0"/>
      </font>
    </dxf>
    <dxf>
      <font>
        <b/>
        <i val="0"/>
        <condense val="0"/>
        <extend val="0"/>
      </font>
    </dxf>
    <dxf>
      <fill>
        <patternFill>
          <bgColor indexed="13"/>
        </patternFill>
      </fill>
    </dxf>
    <dxf>
      <font>
        <b/>
        <i val="0"/>
        <condense val="0"/>
        <extend val="0"/>
      </font>
    </dxf>
    <dxf>
      <fill>
        <patternFill>
          <bgColor indexed="13"/>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font>
    </dxf>
    <dxf>
      <fill>
        <patternFill>
          <bgColor indexed="13"/>
        </patternFill>
      </fill>
    </dxf>
    <dxf>
      <fill>
        <patternFill>
          <bgColor indexed="13"/>
        </patternFill>
      </fill>
    </dxf>
    <dxf>
      <fill>
        <patternFill>
          <bgColor indexed="13"/>
        </patternFill>
      </fill>
    </dxf>
    <dxf>
      <font>
        <b/>
        <i val="0"/>
        <condense val="0"/>
        <extend val="0"/>
        <color indexed="10"/>
      </font>
      <fill>
        <patternFill patternType="none">
          <bgColor indexed="65"/>
        </patternFill>
      </fill>
    </dxf>
    <dxf>
      <font>
        <b/>
        <i val="0"/>
        <condense val="0"/>
        <extend val="0"/>
      </font>
    </dxf>
    <dxf>
      <fill>
        <patternFill>
          <bgColor indexed="13"/>
        </patternFill>
      </fill>
    </dxf>
    <dxf>
      <font>
        <b/>
        <i val="0"/>
        <condense val="0"/>
        <extend val="0"/>
        <color indexed="10"/>
      </font>
      <fill>
        <patternFill patternType="none">
          <bgColor indexed="65"/>
        </patternFill>
      </fill>
    </dxf>
    <dxf>
      <font>
        <b/>
        <i val="0"/>
        <condense val="0"/>
        <extend val="0"/>
      </font>
    </dxf>
    <dxf>
      <fill>
        <patternFill>
          <bgColor indexed="13"/>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font>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font>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
      <font>
        <b/>
        <i val="0"/>
        <condense val="0"/>
        <extend val="0"/>
      </font>
    </dxf>
    <dxf>
      <font>
        <b/>
        <i val="0"/>
        <condense val="0"/>
        <extend val="0"/>
      </font>
    </dxf>
    <dxf>
      <font>
        <b/>
        <i val="0"/>
        <condense val="0"/>
        <extend val="0"/>
      </font>
    </dxf>
    <dxf>
      <font>
        <b/>
        <i val="0"/>
        <condense val="0"/>
        <extend val="0"/>
      </font>
    </dxf>
    <dxf>
      <font>
        <b/>
        <i val="0"/>
        <condense val="0"/>
        <extend val="0"/>
        <color indexed="10"/>
      </font>
      <fill>
        <patternFill patternType="none">
          <bgColor indexed="65"/>
        </patternFill>
      </fill>
    </dxf>
    <dxf>
      <font>
        <b/>
        <i val="0"/>
        <condense val="0"/>
        <extend val="0"/>
        <color indexed="10"/>
      </font>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worksheet" Target="worksheets/sheet254.xml"/><Relationship Id="rId259" Type="http://schemas.openxmlformats.org/officeDocument/2006/relationships/sheetMetadata" Target="metadata.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microsoft.com/office/2017/06/relationships/rdRichValue" Target="richData/rdrichvalue.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microsoft.com/office/2017/06/relationships/rdRichValueStructure" Target="richData/rdrichvaluestructure.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microsoft.com/office/2017/06/relationships/rdRichValueTypes" Target="richData/rdRichValueTyp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styles" Target="styles.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人口ピラミッド!$J$4</c:f>
              <c:strCache>
                <c:ptCount val="1"/>
                <c:pt idx="0">
                  <c:v>男</c:v>
                </c:pt>
              </c:strCache>
            </c:strRef>
          </c:tx>
          <c:spPr>
            <a:solidFill>
              <a:schemeClr val="accent1"/>
            </a:solidFill>
            <a:ln>
              <a:noFill/>
            </a:ln>
            <a:effectLst/>
          </c:spPr>
          <c:invertIfNegative val="0"/>
          <c:cat>
            <c:strRef>
              <c:f>人口ピラミッド!$I$5:$I$22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85歳以上</c:v>
                </c:pt>
              </c:strCache>
            </c:strRef>
          </c:cat>
          <c:val>
            <c:numRef>
              <c:f>人口ピラミッド!$J$5:$J$22</c:f>
              <c:numCache>
                <c:formatCode>#,##0;[Red]#,##0</c:formatCode>
                <c:ptCount val="18"/>
                <c:pt idx="0">
                  <c:v>6537</c:v>
                </c:pt>
                <c:pt idx="1">
                  <c:v>7129</c:v>
                </c:pt>
                <c:pt idx="2">
                  <c:v>7976</c:v>
                </c:pt>
                <c:pt idx="3">
                  <c:v>8365</c:v>
                </c:pt>
                <c:pt idx="4">
                  <c:v>7166</c:v>
                </c:pt>
                <c:pt idx="5">
                  <c:v>8314</c:v>
                </c:pt>
                <c:pt idx="6">
                  <c:v>9314</c:v>
                </c:pt>
                <c:pt idx="7">
                  <c:v>11106</c:v>
                </c:pt>
                <c:pt idx="8">
                  <c:v>12552</c:v>
                </c:pt>
                <c:pt idx="9">
                  <c:v>11416</c:v>
                </c:pt>
                <c:pt idx="10">
                  <c:v>11682</c:v>
                </c:pt>
                <c:pt idx="11">
                  <c:v>12232</c:v>
                </c:pt>
                <c:pt idx="12">
                  <c:v>13960</c:v>
                </c:pt>
                <c:pt idx="13">
                  <c:v>13448</c:v>
                </c:pt>
                <c:pt idx="14">
                  <c:v>10105</c:v>
                </c:pt>
                <c:pt idx="15">
                  <c:v>7959</c:v>
                </c:pt>
                <c:pt idx="16">
                  <c:v>5979</c:v>
                </c:pt>
                <c:pt idx="17">
                  <c:v>4573</c:v>
                </c:pt>
              </c:numCache>
            </c:numRef>
          </c:val>
          <c:extLst>
            <c:ext xmlns:c16="http://schemas.microsoft.com/office/drawing/2014/chart" uri="{C3380CC4-5D6E-409C-BE32-E72D297353CC}">
              <c16:uniqueId val="{00000000-4850-4476-9541-714DD0C2F651}"/>
            </c:ext>
          </c:extLst>
        </c:ser>
        <c:ser>
          <c:idx val="1"/>
          <c:order val="1"/>
          <c:tx>
            <c:strRef>
              <c:f>人口ピラミッド!$K$4</c:f>
              <c:strCache>
                <c:ptCount val="1"/>
                <c:pt idx="0">
                  <c:v>女</c:v>
                </c:pt>
              </c:strCache>
            </c:strRef>
          </c:tx>
          <c:spPr>
            <a:solidFill>
              <a:schemeClr val="accent2"/>
            </a:solidFill>
            <a:ln>
              <a:noFill/>
            </a:ln>
            <a:effectLst/>
          </c:spPr>
          <c:invertIfNegative val="0"/>
          <c:cat>
            <c:strRef>
              <c:f>人口ピラミッド!$I$5:$I$22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85歳以上</c:v>
                </c:pt>
              </c:strCache>
            </c:strRef>
          </c:cat>
          <c:val>
            <c:numRef>
              <c:f>人口ピラミッド!$K$5:$K$22</c:f>
              <c:numCache>
                <c:formatCode>#,##0;[Red]#,##0</c:formatCode>
                <c:ptCount val="18"/>
                <c:pt idx="0">
                  <c:v>-6111</c:v>
                </c:pt>
                <c:pt idx="1">
                  <c:v>-6826</c:v>
                </c:pt>
                <c:pt idx="2">
                  <c:v>-7825</c:v>
                </c:pt>
                <c:pt idx="3">
                  <c:v>-7810</c:v>
                </c:pt>
                <c:pt idx="4">
                  <c:v>-6437</c:v>
                </c:pt>
                <c:pt idx="5">
                  <c:v>-7464</c:v>
                </c:pt>
                <c:pt idx="6">
                  <c:v>-8681</c:v>
                </c:pt>
                <c:pt idx="7">
                  <c:v>-10047</c:v>
                </c:pt>
                <c:pt idx="8">
                  <c:v>-11475</c:v>
                </c:pt>
                <c:pt idx="9">
                  <c:v>-10596</c:v>
                </c:pt>
                <c:pt idx="10">
                  <c:v>-11157</c:v>
                </c:pt>
                <c:pt idx="11">
                  <c:v>-11618</c:v>
                </c:pt>
                <c:pt idx="12">
                  <c:v>-13570</c:v>
                </c:pt>
                <c:pt idx="13">
                  <c:v>-13729</c:v>
                </c:pt>
                <c:pt idx="14">
                  <c:v>-11385</c:v>
                </c:pt>
                <c:pt idx="15">
                  <c:v>-10511</c:v>
                </c:pt>
                <c:pt idx="16">
                  <c:v>-9547</c:v>
                </c:pt>
                <c:pt idx="17">
                  <c:v>-11087</c:v>
                </c:pt>
              </c:numCache>
            </c:numRef>
          </c:val>
          <c:extLst>
            <c:ext xmlns:c16="http://schemas.microsoft.com/office/drawing/2014/chart" uri="{C3380CC4-5D6E-409C-BE32-E72D297353CC}">
              <c16:uniqueId val="{00000001-4850-4476-9541-714DD0C2F651}"/>
            </c:ext>
          </c:extLst>
        </c:ser>
        <c:dLbls>
          <c:showLegendKey val="0"/>
          <c:showVal val="0"/>
          <c:showCatName val="0"/>
          <c:showSerName val="0"/>
          <c:showPercent val="0"/>
          <c:showBubbleSize val="0"/>
        </c:dLbls>
        <c:gapWidth val="110"/>
        <c:overlap val="100"/>
        <c:axId val="686843856"/>
        <c:axId val="686844576"/>
      </c:barChart>
      <c:catAx>
        <c:axId val="686843856"/>
        <c:scaling>
          <c:orientation val="minMax"/>
        </c:scaling>
        <c:delete val="0"/>
        <c:axPos val="r"/>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General" sourceLinked="1"/>
        <c:majorTickMark val="none"/>
        <c:minorTickMark val="cross"/>
        <c:tickLblPos val="high"/>
        <c:spPr>
          <a:solidFill>
            <a:schemeClr val="bg1"/>
          </a:solidFill>
          <a:ln w="9525" cap="flat" cmpd="sng" algn="ctr">
            <a:solidFill>
              <a:schemeClr val="tx1"/>
            </a:solidFill>
            <a:round/>
          </a:ln>
          <a:effectLst/>
        </c:spPr>
        <c:txPr>
          <a:bodyPr rot="-60000000" spcFirstLastPara="1" vertOverflow="ellipsis" vert="horz" wrap="square" anchor="t" anchorCtr="0"/>
          <a:lstStyle/>
          <a:p>
            <a:pPr>
              <a:defRPr sz="900" b="0" i="0" u="none" strike="noStrike" kern="1200" baseline="0">
                <a:solidFill>
                  <a:schemeClr val="tx1">
                    <a:lumMod val="65000"/>
                    <a:lumOff val="35000"/>
                  </a:schemeClr>
                </a:solidFill>
                <a:latin typeface="+mn-lt"/>
                <a:ea typeface="+mn-ea"/>
                <a:cs typeface="+mn-cs"/>
              </a:defRPr>
            </a:pPr>
            <a:endParaRPr lang="ja-JP"/>
          </a:p>
        </c:txPr>
        <c:crossAx val="686844576"/>
        <c:crosses val="autoZero"/>
        <c:auto val="0"/>
        <c:lblAlgn val="ctr"/>
        <c:lblOffset val="100"/>
        <c:tickMarkSkip val="1"/>
        <c:noMultiLvlLbl val="0"/>
      </c:catAx>
      <c:valAx>
        <c:axId val="686844576"/>
        <c:scaling>
          <c:orientation val="maxMin"/>
          <c:max val="15000"/>
          <c:min val="-1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（人）</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Red]#,##0" sourceLinked="1"/>
        <c:majorTickMark val="in"/>
        <c:minorTickMark val="none"/>
        <c:tickLblPos val="nextTo"/>
        <c:spPr>
          <a:noFill/>
          <a:ln>
            <a:solidFill>
              <a:srgbClr val="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6843856"/>
        <c:crosses val="autoZero"/>
        <c:crossBetween val="between"/>
      </c:valAx>
      <c:spPr>
        <a:noFill/>
        <a:ln>
          <a:noFill/>
        </a:ln>
        <a:effectLst/>
      </c:spPr>
    </c:plotArea>
    <c:legend>
      <c:legendPos val="r"/>
      <c:layout>
        <c:manualLayout>
          <c:xMode val="edge"/>
          <c:yMode val="edge"/>
          <c:x val="0.86176472648189106"/>
          <c:y val="4.8916689938308992E-2"/>
          <c:w val="0.12726704316213747"/>
          <c:h val="7.6200711853880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人口ピラミッド!$J$26</c:f>
              <c:strCache>
                <c:ptCount val="1"/>
                <c:pt idx="0">
                  <c:v>男</c:v>
                </c:pt>
              </c:strCache>
            </c:strRef>
          </c:tx>
          <c:spPr>
            <a:solidFill>
              <a:schemeClr val="accent1"/>
            </a:solidFill>
            <a:ln>
              <a:noFill/>
            </a:ln>
            <a:effectLst/>
          </c:spPr>
          <c:invertIfNegative val="0"/>
          <c:cat>
            <c:strRef>
              <c:f>人口ピラミッド!$I$5:$I$22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85歳以上</c:v>
                </c:pt>
              </c:strCache>
            </c:strRef>
          </c:cat>
          <c:val>
            <c:numRef>
              <c:f>人口ピラミッド!$J$27:$J$44</c:f>
              <c:numCache>
                <c:formatCode>#,##0;[Red]#,##0</c:formatCode>
                <c:ptCount val="18"/>
                <c:pt idx="0">
                  <c:v>5801</c:v>
                </c:pt>
                <c:pt idx="1">
                  <c:v>6610</c:v>
                </c:pt>
                <c:pt idx="2">
                  <c:v>7102</c:v>
                </c:pt>
                <c:pt idx="3">
                  <c:v>7434</c:v>
                </c:pt>
                <c:pt idx="4">
                  <c:v>6378</c:v>
                </c:pt>
                <c:pt idx="5">
                  <c:v>7664</c:v>
                </c:pt>
                <c:pt idx="6">
                  <c:v>8320</c:v>
                </c:pt>
                <c:pt idx="7">
                  <c:v>9202</c:v>
                </c:pt>
                <c:pt idx="8">
                  <c:v>10884</c:v>
                </c:pt>
                <c:pt idx="9">
                  <c:v>12149</c:v>
                </c:pt>
                <c:pt idx="10">
                  <c:v>11074</c:v>
                </c:pt>
                <c:pt idx="11">
                  <c:v>10999</c:v>
                </c:pt>
                <c:pt idx="12">
                  <c:v>11427</c:v>
                </c:pt>
                <c:pt idx="13">
                  <c:v>12867</c:v>
                </c:pt>
                <c:pt idx="14">
                  <c:v>11884</c:v>
                </c:pt>
                <c:pt idx="15">
                  <c:v>8506</c:v>
                </c:pt>
                <c:pt idx="16">
                  <c:v>5909</c:v>
                </c:pt>
                <c:pt idx="17">
                  <c:v>5231</c:v>
                </c:pt>
              </c:numCache>
            </c:numRef>
          </c:val>
          <c:extLst>
            <c:ext xmlns:c16="http://schemas.microsoft.com/office/drawing/2014/chart" uri="{C3380CC4-5D6E-409C-BE32-E72D297353CC}">
              <c16:uniqueId val="{00000000-683B-4C2A-AF17-3C7788E85C4D}"/>
            </c:ext>
          </c:extLst>
        </c:ser>
        <c:ser>
          <c:idx val="1"/>
          <c:order val="1"/>
          <c:tx>
            <c:strRef>
              <c:f>人口ピラミッド!$K$26</c:f>
              <c:strCache>
                <c:ptCount val="1"/>
                <c:pt idx="0">
                  <c:v>女</c:v>
                </c:pt>
              </c:strCache>
            </c:strRef>
          </c:tx>
          <c:spPr>
            <a:solidFill>
              <a:schemeClr val="accent2"/>
            </a:solidFill>
            <a:ln>
              <a:noFill/>
            </a:ln>
            <a:effectLst/>
          </c:spPr>
          <c:invertIfNegative val="0"/>
          <c:cat>
            <c:strRef>
              <c:f>人口ピラミッド!$I$5:$I$22</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85歳以上</c:v>
                </c:pt>
              </c:strCache>
            </c:strRef>
          </c:cat>
          <c:val>
            <c:numRef>
              <c:f>人口ピラミッド!$K$27:$K$44</c:f>
              <c:numCache>
                <c:formatCode>#,##0;[Red]#,##0</c:formatCode>
                <c:ptCount val="18"/>
                <c:pt idx="0">
                  <c:v>-5550</c:v>
                </c:pt>
                <c:pt idx="1">
                  <c:v>-6170</c:v>
                </c:pt>
                <c:pt idx="2">
                  <c:v>-6746</c:v>
                </c:pt>
                <c:pt idx="3">
                  <c:v>-6993</c:v>
                </c:pt>
                <c:pt idx="4">
                  <c:v>-5689</c:v>
                </c:pt>
                <c:pt idx="5">
                  <c:v>-6736</c:v>
                </c:pt>
                <c:pt idx="6">
                  <c:v>-7523</c:v>
                </c:pt>
                <c:pt idx="7">
                  <c:v>-8663</c:v>
                </c:pt>
                <c:pt idx="8">
                  <c:v>-9889</c:v>
                </c:pt>
                <c:pt idx="9">
                  <c:v>-11227</c:v>
                </c:pt>
                <c:pt idx="10">
                  <c:v>-10328</c:v>
                </c:pt>
                <c:pt idx="11">
                  <c:v>-10833</c:v>
                </c:pt>
                <c:pt idx="12">
                  <c:v>-11308</c:v>
                </c:pt>
                <c:pt idx="13">
                  <c:v>-13103</c:v>
                </c:pt>
                <c:pt idx="14">
                  <c:v>-12911</c:v>
                </c:pt>
                <c:pt idx="15">
                  <c:v>-10366</c:v>
                </c:pt>
                <c:pt idx="16">
                  <c:v>-9069</c:v>
                </c:pt>
                <c:pt idx="17">
                  <c:v>-12473</c:v>
                </c:pt>
              </c:numCache>
            </c:numRef>
          </c:val>
          <c:extLst>
            <c:ext xmlns:c16="http://schemas.microsoft.com/office/drawing/2014/chart" uri="{C3380CC4-5D6E-409C-BE32-E72D297353CC}">
              <c16:uniqueId val="{00000001-683B-4C2A-AF17-3C7788E85C4D}"/>
            </c:ext>
          </c:extLst>
        </c:ser>
        <c:dLbls>
          <c:showLegendKey val="0"/>
          <c:showVal val="0"/>
          <c:showCatName val="0"/>
          <c:showSerName val="0"/>
          <c:showPercent val="0"/>
          <c:showBubbleSize val="0"/>
        </c:dLbls>
        <c:gapWidth val="110"/>
        <c:overlap val="100"/>
        <c:axId val="686843856"/>
        <c:axId val="686844576"/>
      </c:barChart>
      <c:catAx>
        <c:axId val="686843856"/>
        <c:scaling>
          <c:orientation val="minMax"/>
        </c:scaling>
        <c:delete val="0"/>
        <c:axPos val="r"/>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General" sourceLinked="1"/>
        <c:majorTickMark val="none"/>
        <c:minorTickMark val="cross"/>
        <c:tickLblPos val="high"/>
        <c:spPr>
          <a:noFill/>
          <a:ln w="9525" cap="flat" cmpd="sng" algn="ctr">
            <a:solidFill>
              <a:schemeClr val="tx1"/>
            </a:solidFill>
            <a:round/>
          </a:ln>
          <a:effectLst/>
        </c:spPr>
        <c:txPr>
          <a:bodyPr rot="-60000000" spcFirstLastPara="1" vertOverflow="ellipsis" vert="horz" wrap="square" anchor="t" anchorCtr="0"/>
          <a:lstStyle/>
          <a:p>
            <a:pPr>
              <a:defRPr sz="900" b="0" i="0" u="none" strike="noStrike" kern="1200" baseline="0">
                <a:solidFill>
                  <a:schemeClr val="tx1">
                    <a:lumMod val="65000"/>
                    <a:lumOff val="35000"/>
                  </a:schemeClr>
                </a:solidFill>
                <a:latin typeface="+mn-lt"/>
                <a:ea typeface="+mn-ea"/>
                <a:cs typeface="+mn-cs"/>
              </a:defRPr>
            </a:pPr>
            <a:endParaRPr lang="ja-JP"/>
          </a:p>
        </c:txPr>
        <c:crossAx val="686844576"/>
        <c:crosses val="autoZero"/>
        <c:auto val="0"/>
        <c:lblAlgn val="ctr"/>
        <c:lblOffset val="100"/>
        <c:tickMarkSkip val="1"/>
        <c:noMultiLvlLbl val="0"/>
      </c:catAx>
      <c:valAx>
        <c:axId val="686844576"/>
        <c:scaling>
          <c:orientation val="maxMin"/>
          <c:max val="15000"/>
          <c:min val="-1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（人）</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Red]#,##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6843856"/>
        <c:crossesAt val="1"/>
        <c:crossBetween val="between"/>
      </c:valAx>
      <c:spPr>
        <a:noFill/>
        <a:ln>
          <a:noFill/>
        </a:ln>
        <a:effectLst/>
      </c:spPr>
    </c:plotArea>
    <c:legend>
      <c:legendPos val="r"/>
      <c:layout>
        <c:manualLayout>
          <c:xMode val="edge"/>
          <c:yMode val="edge"/>
          <c:x val="0.86176472648189106"/>
          <c:y val="4.8916689938308992E-2"/>
          <c:w val="0.12726704316213747"/>
          <c:h val="7.6200711853880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8.emf"/><Relationship Id="rId7" Type="http://schemas.openxmlformats.org/officeDocument/2006/relationships/image" Target="../media/image12.jpeg"/><Relationship Id="rId2" Type="http://schemas.openxmlformats.org/officeDocument/2006/relationships/image" Target="../media/image7.jpeg"/><Relationship Id="rId1" Type="http://schemas.openxmlformats.org/officeDocument/2006/relationships/image" Target="../media/image6.gif"/><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28278</xdr:colOff>
      <xdr:row>9</xdr:row>
      <xdr:rowOff>0</xdr:rowOff>
    </xdr:from>
    <xdr:to>
      <xdr:col>1</xdr:col>
      <xdr:colOff>457201</xdr:colOff>
      <xdr:row>9</xdr:row>
      <xdr:rowOff>254565</xdr:rowOff>
    </xdr:to>
    <xdr:grpSp>
      <xdr:nvGrpSpPr>
        <xdr:cNvPr id="2" name="グループ化 1">
          <a:extLst>
            <a:ext uri="{FF2B5EF4-FFF2-40B4-BE49-F238E27FC236}">
              <a16:creationId xmlns:a16="http://schemas.microsoft.com/office/drawing/2014/main" id="{926F34E3-2244-4273-B40C-94B8DD0A4341}"/>
            </a:ext>
          </a:extLst>
        </xdr:cNvPr>
        <xdr:cNvGrpSpPr/>
      </xdr:nvGrpSpPr>
      <xdr:grpSpPr>
        <a:xfrm>
          <a:off x="136228" y="2457450"/>
          <a:ext cx="425748" cy="257740"/>
          <a:chOff x="8557260" y="1120140"/>
          <a:chExt cx="746760" cy="518160"/>
        </a:xfrm>
      </xdr:grpSpPr>
      <xdr:sp macro="" textlink="">
        <xdr:nvSpPr>
          <xdr:cNvPr id="3" name="平行四辺形 2">
            <a:extLst>
              <a:ext uri="{FF2B5EF4-FFF2-40B4-BE49-F238E27FC236}">
                <a16:creationId xmlns:a16="http://schemas.microsoft.com/office/drawing/2014/main" id="{EFFCEDF4-49FD-73FE-663F-AFA25FAF1ABC}"/>
              </a:ext>
            </a:extLst>
          </xdr:cNvPr>
          <xdr:cNvSpPr/>
        </xdr:nvSpPr>
        <xdr:spPr>
          <a:xfrm>
            <a:off x="8557260" y="1546860"/>
            <a:ext cx="746760" cy="91440"/>
          </a:xfrm>
          <a:prstGeom prst="parallelogram">
            <a:avLst>
              <a:gd name="adj" fmla="val 118878"/>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4" name="グループ化 3">
            <a:extLst>
              <a:ext uri="{FF2B5EF4-FFF2-40B4-BE49-F238E27FC236}">
                <a16:creationId xmlns:a16="http://schemas.microsoft.com/office/drawing/2014/main" id="{7B1DF8C4-BF02-AB4D-3EF0-4FBC8E1DB32B}"/>
              </a:ext>
            </a:extLst>
          </xdr:cNvPr>
          <xdr:cNvGrpSpPr/>
        </xdr:nvGrpSpPr>
        <xdr:grpSpPr>
          <a:xfrm>
            <a:off x="8679180" y="1143000"/>
            <a:ext cx="266700" cy="464820"/>
            <a:chOff x="8763000" y="1143000"/>
            <a:chExt cx="266700" cy="464820"/>
          </a:xfrm>
        </xdr:grpSpPr>
        <xdr:sp macro="" textlink="">
          <xdr:nvSpPr>
            <xdr:cNvPr id="8" name="楕円 7">
              <a:extLst>
                <a:ext uri="{FF2B5EF4-FFF2-40B4-BE49-F238E27FC236}">
                  <a16:creationId xmlns:a16="http://schemas.microsoft.com/office/drawing/2014/main" id="{ABFAB2E8-47C0-959D-52C4-A4E14196984A}"/>
                </a:ext>
              </a:extLst>
            </xdr:cNvPr>
            <xdr:cNvSpPr/>
          </xdr:nvSpPr>
          <xdr:spPr>
            <a:xfrm>
              <a:off x="8801100" y="1143000"/>
              <a:ext cx="190500" cy="190500"/>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二等辺三角形 8">
              <a:extLst>
                <a:ext uri="{FF2B5EF4-FFF2-40B4-BE49-F238E27FC236}">
                  <a16:creationId xmlns:a16="http://schemas.microsoft.com/office/drawing/2014/main" id="{D6CFB0A7-BBCF-6187-DFCF-54549FD1ECE3}"/>
                </a:ext>
              </a:extLst>
            </xdr:cNvPr>
            <xdr:cNvSpPr/>
          </xdr:nvSpPr>
          <xdr:spPr>
            <a:xfrm>
              <a:off x="8763000" y="1264920"/>
              <a:ext cx="266700" cy="342900"/>
            </a:xfrm>
            <a:prstGeom prs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grpSp>
        <xdr:nvGrpSpPr>
          <xdr:cNvPr id="5" name="グループ化 4">
            <a:extLst>
              <a:ext uri="{FF2B5EF4-FFF2-40B4-BE49-F238E27FC236}">
                <a16:creationId xmlns:a16="http://schemas.microsoft.com/office/drawing/2014/main" id="{F9E69001-E6FF-1004-6121-519DFF3810C3}"/>
              </a:ext>
            </a:extLst>
          </xdr:cNvPr>
          <xdr:cNvGrpSpPr/>
        </xdr:nvGrpSpPr>
        <xdr:grpSpPr>
          <a:xfrm>
            <a:off x="8949690" y="1120140"/>
            <a:ext cx="194310" cy="510540"/>
            <a:chOff x="9536430" y="1143000"/>
            <a:chExt cx="194310" cy="510540"/>
          </a:xfrm>
        </xdr:grpSpPr>
        <xdr:sp macro="" textlink="">
          <xdr:nvSpPr>
            <xdr:cNvPr id="6" name="楕円 5">
              <a:extLst>
                <a:ext uri="{FF2B5EF4-FFF2-40B4-BE49-F238E27FC236}">
                  <a16:creationId xmlns:a16="http://schemas.microsoft.com/office/drawing/2014/main" id="{DFF7DAC9-8E92-48B2-A80A-F16C12846EB0}"/>
                </a:ext>
              </a:extLst>
            </xdr:cNvPr>
            <xdr:cNvSpPr/>
          </xdr:nvSpPr>
          <xdr:spPr>
            <a:xfrm>
              <a:off x="9540240" y="1143000"/>
              <a:ext cx="190500" cy="190500"/>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フローチャート: 端子 6">
              <a:extLst>
                <a:ext uri="{FF2B5EF4-FFF2-40B4-BE49-F238E27FC236}">
                  <a16:creationId xmlns:a16="http://schemas.microsoft.com/office/drawing/2014/main" id="{881B2D38-3B21-CEEE-D751-7675F6426BA8}"/>
                </a:ext>
              </a:extLst>
            </xdr:cNvPr>
            <xdr:cNvSpPr/>
          </xdr:nvSpPr>
          <xdr:spPr>
            <a:xfrm rot="5400000">
              <a:off x="9464040" y="1386840"/>
              <a:ext cx="339090" cy="194310"/>
            </a:xfrm>
            <a:prstGeom prst="flowChartTerminator">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grpSp>
    <xdr:clientData/>
  </xdr:twoCellAnchor>
  <xdr:twoCellAnchor>
    <xdr:from>
      <xdr:col>4</xdr:col>
      <xdr:colOff>29995</xdr:colOff>
      <xdr:row>8</xdr:row>
      <xdr:rowOff>539750</xdr:rowOff>
    </xdr:from>
    <xdr:to>
      <xdr:col>4</xdr:col>
      <xdr:colOff>444500</xdr:colOff>
      <xdr:row>10</xdr:row>
      <xdr:rowOff>7552</xdr:rowOff>
    </xdr:to>
    <xdr:grpSp>
      <xdr:nvGrpSpPr>
        <xdr:cNvPr id="10" name="グループ化 9">
          <a:extLst>
            <a:ext uri="{FF2B5EF4-FFF2-40B4-BE49-F238E27FC236}">
              <a16:creationId xmlns:a16="http://schemas.microsoft.com/office/drawing/2014/main" id="{FB94F996-6EFE-4658-8071-9F23D8DB253E}"/>
            </a:ext>
          </a:extLst>
        </xdr:cNvPr>
        <xdr:cNvGrpSpPr/>
      </xdr:nvGrpSpPr>
      <xdr:grpSpPr>
        <a:xfrm>
          <a:off x="2027070" y="2428875"/>
          <a:ext cx="420855" cy="315527"/>
          <a:chOff x="8602980" y="809225"/>
          <a:chExt cx="701040" cy="585235"/>
        </a:xfrm>
      </xdr:grpSpPr>
      <xdr:sp macro="" textlink="">
        <xdr:nvSpPr>
          <xdr:cNvPr id="11" name="二等辺三角形 10">
            <a:extLst>
              <a:ext uri="{FF2B5EF4-FFF2-40B4-BE49-F238E27FC236}">
                <a16:creationId xmlns:a16="http://schemas.microsoft.com/office/drawing/2014/main" id="{D8A615A6-2CB9-0F83-77DC-4C4221A0DB16}"/>
              </a:ext>
            </a:extLst>
          </xdr:cNvPr>
          <xdr:cNvSpPr/>
        </xdr:nvSpPr>
        <xdr:spPr>
          <a:xfrm>
            <a:off x="8602980" y="809225"/>
            <a:ext cx="701040" cy="227096"/>
          </a:xfrm>
          <a:prstGeom prs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E6B9AABA-F2A0-92C3-78C8-A47AD1673868}"/>
              </a:ext>
            </a:extLst>
          </xdr:cNvPr>
          <xdr:cNvSpPr/>
        </xdr:nvSpPr>
        <xdr:spPr>
          <a:xfrm>
            <a:off x="8686800" y="1036320"/>
            <a:ext cx="541020" cy="358140"/>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nvGrpSpPr>
          <xdr:cNvPr id="13" name="グループ化 12">
            <a:extLst>
              <a:ext uri="{FF2B5EF4-FFF2-40B4-BE49-F238E27FC236}">
                <a16:creationId xmlns:a16="http://schemas.microsoft.com/office/drawing/2014/main" id="{C0B966C4-5040-E706-353B-42FAEF74378E}"/>
              </a:ext>
            </a:extLst>
          </xdr:cNvPr>
          <xdr:cNvGrpSpPr/>
        </xdr:nvGrpSpPr>
        <xdr:grpSpPr>
          <a:xfrm>
            <a:off x="8762992" y="1008530"/>
            <a:ext cx="199487" cy="332004"/>
            <a:chOff x="8763000" y="1143000"/>
            <a:chExt cx="260868" cy="434160"/>
          </a:xfrm>
          <a:solidFill>
            <a:schemeClr val="bg1"/>
          </a:solidFill>
        </xdr:grpSpPr>
        <xdr:sp macro="" textlink="">
          <xdr:nvSpPr>
            <xdr:cNvPr id="17" name="楕円 16">
              <a:extLst>
                <a:ext uri="{FF2B5EF4-FFF2-40B4-BE49-F238E27FC236}">
                  <a16:creationId xmlns:a16="http://schemas.microsoft.com/office/drawing/2014/main" id="{AEC759E3-EC94-5F7E-519C-9990D3972341}"/>
                </a:ext>
              </a:extLst>
            </xdr:cNvPr>
            <xdr:cNvSpPr/>
          </xdr:nvSpPr>
          <xdr:spPr>
            <a:xfrm>
              <a:off x="8801100" y="1143000"/>
              <a:ext cx="190500" cy="190500"/>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二等辺三角形 17">
              <a:extLst>
                <a:ext uri="{FF2B5EF4-FFF2-40B4-BE49-F238E27FC236}">
                  <a16:creationId xmlns:a16="http://schemas.microsoft.com/office/drawing/2014/main" id="{A8502F9E-AA29-318E-A4C2-FE6DC5F49766}"/>
                </a:ext>
              </a:extLst>
            </xdr:cNvPr>
            <xdr:cNvSpPr/>
          </xdr:nvSpPr>
          <xdr:spPr>
            <a:xfrm>
              <a:off x="8763000" y="1264921"/>
              <a:ext cx="260868" cy="312239"/>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grpSp>
        <xdr:nvGrpSpPr>
          <xdr:cNvPr id="14" name="グループ化 13">
            <a:extLst>
              <a:ext uri="{FF2B5EF4-FFF2-40B4-BE49-F238E27FC236}">
                <a16:creationId xmlns:a16="http://schemas.microsoft.com/office/drawing/2014/main" id="{B0897139-4D5A-FFA7-D66B-2A4CCEFF4595}"/>
              </a:ext>
            </a:extLst>
          </xdr:cNvPr>
          <xdr:cNvGrpSpPr/>
        </xdr:nvGrpSpPr>
        <xdr:grpSpPr>
          <a:xfrm>
            <a:off x="8983060" y="988806"/>
            <a:ext cx="145676" cy="369705"/>
            <a:chOff x="9540240" y="1143000"/>
            <a:chExt cx="190500" cy="483460"/>
          </a:xfrm>
          <a:solidFill>
            <a:schemeClr val="bg1"/>
          </a:solidFill>
        </xdr:grpSpPr>
        <xdr:sp macro="" textlink="">
          <xdr:nvSpPr>
            <xdr:cNvPr id="15" name="楕円 14">
              <a:extLst>
                <a:ext uri="{FF2B5EF4-FFF2-40B4-BE49-F238E27FC236}">
                  <a16:creationId xmlns:a16="http://schemas.microsoft.com/office/drawing/2014/main" id="{7CE2C6F8-0215-010E-E44D-F526C28B7499}"/>
                </a:ext>
              </a:extLst>
            </xdr:cNvPr>
            <xdr:cNvSpPr/>
          </xdr:nvSpPr>
          <xdr:spPr>
            <a:xfrm>
              <a:off x="9540240" y="1143000"/>
              <a:ext cx="190500" cy="190500"/>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フローチャート: 端子 15">
              <a:extLst>
                <a:ext uri="{FF2B5EF4-FFF2-40B4-BE49-F238E27FC236}">
                  <a16:creationId xmlns:a16="http://schemas.microsoft.com/office/drawing/2014/main" id="{36ADBC6F-6335-6F15-9B90-2296FAE80C5E}"/>
                </a:ext>
              </a:extLst>
            </xdr:cNvPr>
            <xdr:cNvSpPr/>
          </xdr:nvSpPr>
          <xdr:spPr>
            <a:xfrm rot="5400000">
              <a:off x="9498164" y="1411483"/>
              <a:ext cx="288503" cy="141451"/>
            </a:xfrm>
            <a:prstGeom prst="flowChartTerminator">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grpSp>
    <xdr:clientData/>
  </xdr:twoCellAnchor>
  <xdr:twoCellAnchor>
    <xdr:from>
      <xdr:col>10</xdr:col>
      <xdr:colOff>8032</xdr:colOff>
      <xdr:row>9</xdr:row>
      <xdr:rowOff>6350</xdr:rowOff>
    </xdr:from>
    <xdr:to>
      <xdr:col>11</xdr:col>
      <xdr:colOff>0</xdr:colOff>
      <xdr:row>9</xdr:row>
      <xdr:rowOff>259568</xdr:rowOff>
    </xdr:to>
    <xdr:grpSp>
      <xdr:nvGrpSpPr>
        <xdr:cNvPr id="19" name="グループ化 18">
          <a:extLst>
            <a:ext uri="{FF2B5EF4-FFF2-40B4-BE49-F238E27FC236}">
              <a16:creationId xmlns:a16="http://schemas.microsoft.com/office/drawing/2014/main" id="{238184EA-3D7B-424B-9D7F-6F6EC74E6D5C}"/>
            </a:ext>
          </a:extLst>
        </xdr:cNvPr>
        <xdr:cNvGrpSpPr/>
      </xdr:nvGrpSpPr>
      <xdr:grpSpPr>
        <a:xfrm>
          <a:off x="5611907" y="2466975"/>
          <a:ext cx="960343" cy="246868"/>
          <a:chOff x="5547360" y="1074419"/>
          <a:chExt cx="891540" cy="304801"/>
        </a:xfrm>
      </xdr:grpSpPr>
      <xdr:sp macro="" textlink="">
        <xdr:nvSpPr>
          <xdr:cNvPr id="20" name="平行四辺形 19">
            <a:extLst>
              <a:ext uri="{FF2B5EF4-FFF2-40B4-BE49-F238E27FC236}">
                <a16:creationId xmlns:a16="http://schemas.microsoft.com/office/drawing/2014/main" id="{F3586812-4ABD-C997-36D4-87E8C6430F22}"/>
              </a:ext>
            </a:extLst>
          </xdr:cNvPr>
          <xdr:cNvSpPr/>
        </xdr:nvSpPr>
        <xdr:spPr>
          <a:xfrm>
            <a:off x="5547360" y="1310640"/>
            <a:ext cx="891540" cy="68580"/>
          </a:xfrm>
          <a:prstGeom prst="parallelogram">
            <a:avLst>
              <a:gd name="adj" fmla="val 118878"/>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21" name="グループ化 20">
            <a:extLst>
              <a:ext uri="{FF2B5EF4-FFF2-40B4-BE49-F238E27FC236}">
                <a16:creationId xmlns:a16="http://schemas.microsoft.com/office/drawing/2014/main" id="{74AD1B45-E840-BDB0-7283-B98AC2FF9D88}"/>
              </a:ext>
            </a:extLst>
          </xdr:cNvPr>
          <xdr:cNvGrpSpPr/>
        </xdr:nvGrpSpPr>
        <xdr:grpSpPr>
          <a:xfrm>
            <a:off x="5593080" y="1074419"/>
            <a:ext cx="355986" cy="281941"/>
            <a:chOff x="8602980" y="809225"/>
            <a:chExt cx="701040" cy="555223"/>
          </a:xfrm>
        </xdr:grpSpPr>
        <xdr:sp macro="" textlink="">
          <xdr:nvSpPr>
            <xdr:cNvPr id="27" name="二等辺三角形 26">
              <a:extLst>
                <a:ext uri="{FF2B5EF4-FFF2-40B4-BE49-F238E27FC236}">
                  <a16:creationId xmlns:a16="http://schemas.microsoft.com/office/drawing/2014/main" id="{763679EA-AA19-262D-2915-C20209A59A72}"/>
                </a:ext>
              </a:extLst>
            </xdr:cNvPr>
            <xdr:cNvSpPr/>
          </xdr:nvSpPr>
          <xdr:spPr>
            <a:xfrm>
              <a:off x="8602980" y="809225"/>
              <a:ext cx="701040" cy="227096"/>
            </a:xfrm>
            <a:prstGeom prs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8" name="正方形/長方形 27">
              <a:extLst>
                <a:ext uri="{FF2B5EF4-FFF2-40B4-BE49-F238E27FC236}">
                  <a16:creationId xmlns:a16="http://schemas.microsoft.com/office/drawing/2014/main" id="{DC487E61-3D5F-4810-DE25-AA752FDC2C82}"/>
                </a:ext>
              </a:extLst>
            </xdr:cNvPr>
            <xdr:cNvSpPr/>
          </xdr:nvSpPr>
          <xdr:spPr>
            <a:xfrm>
              <a:off x="8738034" y="1036319"/>
              <a:ext cx="428120" cy="328129"/>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grpSp>
        <xdr:nvGrpSpPr>
          <xdr:cNvPr id="22" name="グループ化 21">
            <a:extLst>
              <a:ext uri="{FF2B5EF4-FFF2-40B4-BE49-F238E27FC236}">
                <a16:creationId xmlns:a16="http://schemas.microsoft.com/office/drawing/2014/main" id="{18E0D7C7-CB28-1329-D9DA-7857216DA4CB}"/>
              </a:ext>
            </a:extLst>
          </xdr:cNvPr>
          <xdr:cNvGrpSpPr/>
        </xdr:nvGrpSpPr>
        <xdr:grpSpPr>
          <a:xfrm>
            <a:off x="5913120" y="1126722"/>
            <a:ext cx="251460" cy="199157"/>
            <a:chOff x="8602980" y="809225"/>
            <a:chExt cx="701040" cy="555223"/>
          </a:xfrm>
        </xdr:grpSpPr>
        <xdr:sp macro="" textlink="">
          <xdr:nvSpPr>
            <xdr:cNvPr id="25" name="二等辺三角形 24">
              <a:extLst>
                <a:ext uri="{FF2B5EF4-FFF2-40B4-BE49-F238E27FC236}">
                  <a16:creationId xmlns:a16="http://schemas.microsoft.com/office/drawing/2014/main" id="{0AF9CEEF-CA02-403C-A6A4-DB57C797AFFF}"/>
                </a:ext>
              </a:extLst>
            </xdr:cNvPr>
            <xdr:cNvSpPr/>
          </xdr:nvSpPr>
          <xdr:spPr>
            <a:xfrm>
              <a:off x="8602980" y="809225"/>
              <a:ext cx="701040" cy="227096"/>
            </a:xfrm>
            <a:prstGeom prs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6" name="正方形/長方形 25">
              <a:extLst>
                <a:ext uri="{FF2B5EF4-FFF2-40B4-BE49-F238E27FC236}">
                  <a16:creationId xmlns:a16="http://schemas.microsoft.com/office/drawing/2014/main" id="{BF58806D-9545-06EE-65D0-2A35CC081CA1}"/>
                </a:ext>
              </a:extLst>
            </xdr:cNvPr>
            <xdr:cNvSpPr/>
          </xdr:nvSpPr>
          <xdr:spPr>
            <a:xfrm>
              <a:off x="8738034" y="1036319"/>
              <a:ext cx="428120" cy="328129"/>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sp macro="" textlink="">
        <xdr:nvSpPr>
          <xdr:cNvPr id="23" name="直方体 22">
            <a:extLst>
              <a:ext uri="{FF2B5EF4-FFF2-40B4-BE49-F238E27FC236}">
                <a16:creationId xmlns:a16="http://schemas.microsoft.com/office/drawing/2014/main" id="{36113221-CF8E-DBD4-22D6-A58747B01387}"/>
              </a:ext>
            </a:extLst>
          </xdr:cNvPr>
          <xdr:cNvSpPr/>
        </xdr:nvSpPr>
        <xdr:spPr>
          <a:xfrm>
            <a:off x="6156960" y="1127760"/>
            <a:ext cx="76200" cy="198119"/>
          </a:xfrm>
          <a:prstGeom prst="cube">
            <a:avLst>
              <a:gd name="adj" fmla="val 0"/>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4" name="直方体 23">
            <a:extLst>
              <a:ext uri="{FF2B5EF4-FFF2-40B4-BE49-F238E27FC236}">
                <a16:creationId xmlns:a16="http://schemas.microsoft.com/office/drawing/2014/main" id="{CCBE9109-EC22-ACAD-F6AD-CAD8912E8E03}"/>
              </a:ext>
            </a:extLst>
          </xdr:cNvPr>
          <xdr:cNvSpPr/>
        </xdr:nvSpPr>
        <xdr:spPr>
          <a:xfrm>
            <a:off x="6248400" y="1158240"/>
            <a:ext cx="76200" cy="198119"/>
          </a:xfrm>
          <a:prstGeom prst="cube">
            <a:avLst>
              <a:gd name="adj" fmla="val 0"/>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9</xdr:col>
      <xdr:colOff>87892</xdr:colOff>
      <xdr:row>13</xdr:row>
      <xdr:rowOff>539750</xdr:rowOff>
    </xdr:from>
    <xdr:to>
      <xdr:col>10</xdr:col>
      <xdr:colOff>292100</xdr:colOff>
      <xdr:row>15</xdr:row>
      <xdr:rowOff>2618</xdr:rowOff>
    </xdr:to>
    <xdr:grpSp>
      <xdr:nvGrpSpPr>
        <xdr:cNvPr id="29" name="グループ化 28">
          <a:extLst>
            <a:ext uri="{FF2B5EF4-FFF2-40B4-BE49-F238E27FC236}">
              <a16:creationId xmlns:a16="http://schemas.microsoft.com/office/drawing/2014/main" id="{D0E5FAFA-104F-4FC4-8FE8-F9F9485B8A61}"/>
            </a:ext>
          </a:extLst>
        </xdr:cNvPr>
        <xdr:cNvGrpSpPr/>
      </xdr:nvGrpSpPr>
      <xdr:grpSpPr>
        <a:xfrm>
          <a:off x="5571117" y="4524375"/>
          <a:ext cx="324858" cy="307418"/>
          <a:chOff x="5379722" y="1965960"/>
          <a:chExt cx="593405" cy="525780"/>
        </a:xfrm>
      </xdr:grpSpPr>
      <xdr:sp macro="" textlink="">
        <xdr:nvSpPr>
          <xdr:cNvPr id="30" name="円弧 29">
            <a:extLst>
              <a:ext uri="{FF2B5EF4-FFF2-40B4-BE49-F238E27FC236}">
                <a16:creationId xmlns:a16="http://schemas.microsoft.com/office/drawing/2014/main" id="{2C41CEEA-4336-844C-AD27-E402E32AA218}"/>
              </a:ext>
            </a:extLst>
          </xdr:cNvPr>
          <xdr:cNvSpPr/>
        </xdr:nvSpPr>
        <xdr:spPr>
          <a:xfrm>
            <a:off x="5379722" y="2047717"/>
            <a:ext cx="507296" cy="383381"/>
          </a:xfrm>
          <a:prstGeom prst="arc">
            <a:avLst/>
          </a:prstGeom>
          <a:ln w="136525">
            <a:solidFill>
              <a:schemeClr val="accent5">
                <a:lumMod val="40000"/>
                <a:lumOff val="6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nvGrpSpPr>
          <xdr:cNvPr id="31" name="グループ化 30">
            <a:extLst>
              <a:ext uri="{FF2B5EF4-FFF2-40B4-BE49-F238E27FC236}">
                <a16:creationId xmlns:a16="http://schemas.microsoft.com/office/drawing/2014/main" id="{00294C72-C84D-557C-DFAC-307B65BB61F3}"/>
              </a:ext>
            </a:extLst>
          </xdr:cNvPr>
          <xdr:cNvGrpSpPr/>
        </xdr:nvGrpSpPr>
        <xdr:grpSpPr>
          <a:xfrm>
            <a:off x="5547678" y="1965960"/>
            <a:ext cx="425449" cy="525780"/>
            <a:chOff x="5547678" y="1965960"/>
            <a:chExt cx="425449" cy="525780"/>
          </a:xfrm>
        </xdr:grpSpPr>
        <xdr:sp macro="" textlink="">
          <xdr:nvSpPr>
            <xdr:cNvPr id="32" name="正方形/長方形 31">
              <a:extLst>
                <a:ext uri="{FF2B5EF4-FFF2-40B4-BE49-F238E27FC236}">
                  <a16:creationId xmlns:a16="http://schemas.microsoft.com/office/drawing/2014/main" id="{FCF1A387-474B-218B-3C9F-49874BC533A3}"/>
                </a:ext>
              </a:extLst>
            </xdr:cNvPr>
            <xdr:cNvSpPr/>
          </xdr:nvSpPr>
          <xdr:spPr>
            <a:xfrm>
              <a:off x="5547678" y="1965960"/>
              <a:ext cx="124143" cy="525780"/>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nvGrpSpPr>
            <xdr:cNvPr id="33" name="グループ化 32">
              <a:extLst>
                <a:ext uri="{FF2B5EF4-FFF2-40B4-BE49-F238E27FC236}">
                  <a16:creationId xmlns:a16="http://schemas.microsoft.com/office/drawing/2014/main" id="{31496FDF-0568-73E4-8E99-B2AAF2284C64}"/>
                </a:ext>
              </a:extLst>
            </xdr:cNvPr>
            <xdr:cNvGrpSpPr/>
          </xdr:nvGrpSpPr>
          <xdr:grpSpPr>
            <a:xfrm>
              <a:off x="5863589" y="2263769"/>
              <a:ext cx="109538" cy="179954"/>
              <a:chOff x="9052560" y="2278380"/>
              <a:chExt cx="213360" cy="350520"/>
            </a:xfrm>
          </xdr:grpSpPr>
          <xdr:sp macro="" textlink="">
            <xdr:nvSpPr>
              <xdr:cNvPr id="35" name="二等辺三角形 34">
                <a:extLst>
                  <a:ext uri="{FF2B5EF4-FFF2-40B4-BE49-F238E27FC236}">
                    <a16:creationId xmlns:a16="http://schemas.microsoft.com/office/drawing/2014/main" id="{F168BDB9-BFA9-3722-6B9F-6983E6BA423B}"/>
                  </a:ext>
                </a:extLst>
              </xdr:cNvPr>
              <xdr:cNvSpPr/>
            </xdr:nvSpPr>
            <xdr:spPr>
              <a:xfrm>
                <a:off x="9052560" y="2278380"/>
                <a:ext cx="205740" cy="220980"/>
              </a:xfrm>
              <a:prstGeom prs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36" name="楕円 35">
                <a:extLst>
                  <a:ext uri="{FF2B5EF4-FFF2-40B4-BE49-F238E27FC236}">
                    <a16:creationId xmlns:a16="http://schemas.microsoft.com/office/drawing/2014/main" id="{2E8000BB-9AE0-FAF6-284A-6BDDEB09536D}"/>
                  </a:ext>
                </a:extLst>
              </xdr:cNvPr>
              <xdr:cNvSpPr/>
            </xdr:nvSpPr>
            <xdr:spPr>
              <a:xfrm>
                <a:off x="9052560" y="2446020"/>
                <a:ext cx="213360" cy="182880"/>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34" name="正方形/長方形 33">
              <a:extLst>
                <a:ext uri="{FF2B5EF4-FFF2-40B4-BE49-F238E27FC236}">
                  <a16:creationId xmlns:a16="http://schemas.microsoft.com/office/drawing/2014/main" id="{D92E69FF-4E48-2B21-1109-760CB8E783B9}"/>
                </a:ext>
              </a:extLst>
            </xdr:cNvPr>
            <xdr:cNvSpPr/>
          </xdr:nvSpPr>
          <xdr:spPr>
            <a:xfrm>
              <a:off x="5635308" y="1965960"/>
              <a:ext cx="131445" cy="197168"/>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grpSp>
    <xdr:clientData/>
  </xdr:twoCellAnchor>
  <xdr:twoCellAnchor>
    <xdr:from>
      <xdr:col>1</xdr:col>
      <xdr:colOff>49799</xdr:colOff>
      <xdr:row>14</xdr:row>
      <xdr:rowOff>0</xdr:rowOff>
    </xdr:from>
    <xdr:to>
      <xdr:col>1</xdr:col>
      <xdr:colOff>723900</xdr:colOff>
      <xdr:row>15</xdr:row>
      <xdr:rowOff>899</xdr:rowOff>
    </xdr:to>
    <xdr:grpSp>
      <xdr:nvGrpSpPr>
        <xdr:cNvPr id="37" name="グループ化 36">
          <a:extLst>
            <a:ext uri="{FF2B5EF4-FFF2-40B4-BE49-F238E27FC236}">
              <a16:creationId xmlns:a16="http://schemas.microsoft.com/office/drawing/2014/main" id="{8AAF2F96-616C-4064-8737-DA300DD44E77}"/>
            </a:ext>
          </a:extLst>
        </xdr:cNvPr>
        <xdr:cNvGrpSpPr/>
      </xdr:nvGrpSpPr>
      <xdr:grpSpPr>
        <a:xfrm>
          <a:off x="151399" y="4552950"/>
          <a:ext cx="677276" cy="277124"/>
          <a:chOff x="7789514" y="3886201"/>
          <a:chExt cx="744887" cy="327213"/>
        </a:xfrm>
      </xdr:grpSpPr>
      <xdr:grpSp>
        <xdr:nvGrpSpPr>
          <xdr:cNvPr id="38" name="グループ化 37">
            <a:extLst>
              <a:ext uri="{FF2B5EF4-FFF2-40B4-BE49-F238E27FC236}">
                <a16:creationId xmlns:a16="http://schemas.microsoft.com/office/drawing/2014/main" id="{843E2D3C-F4F4-1687-F7B3-D60EBBD4F9DF}"/>
              </a:ext>
            </a:extLst>
          </xdr:cNvPr>
          <xdr:cNvGrpSpPr/>
        </xdr:nvGrpSpPr>
        <xdr:grpSpPr>
          <a:xfrm>
            <a:off x="7789514" y="3886201"/>
            <a:ext cx="448603" cy="327213"/>
            <a:chOff x="7941017" y="2110740"/>
            <a:chExt cx="616243" cy="525780"/>
          </a:xfrm>
        </xdr:grpSpPr>
        <xdr:grpSp>
          <xdr:nvGrpSpPr>
            <xdr:cNvPr id="49" name="グループ化 48">
              <a:extLst>
                <a:ext uri="{FF2B5EF4-FFF2-40B4-BE49-F238E27FC236}">
                  <a16:creationId xmlns:a16="http://schemas.microsoft.com/office/drawing/2014/main" id="{7FDB8E23-D926-A788-6091-E7331472C9C0}"/>
                </a:ext>
              </a:extLst>
            </xdr:cNvPr>
            <xdr:cNvGrpSpPr/>
          </xdr:nvGrpSpPr>
          <xdr:grpSpPr>
            <a:xfrm flipH="1">
              <a:off x="7941017" y="2110740"/>
              <a:ext cx="616243" cy="525780"/>
              <a:chOff x="7894320" y="2346960"/>
              <a:chExt cx="724877" cy="525780"/>
            </a:xfrm>
          </xdr:grpSpPr>
          <xdr:sp macro="" textlink="">
            <xdr:nvSpPr>
              <xdr:cNvPr id="53" name="正方形/長方形 52">
                <a:extLst>
                  <a:ext uri="{FF2B5EF4-FFF2-40B4-BE49-F238E27FC236}">
                    <a16:creationId xmlns:a16="http://schemas.microsoft.com/office/drawing/2014/main" id="{CF93DFF4-EE1E-AB96-4248-CFC5B656D71E}"/>
                  </a:ext>
                </a:extLst>
              </xdr:cNvPr>
              <xdr:cNvSpPr/>
            </xdr:nvSpPr>
            <xdr:spPr>
              <a:xfrm>
                <a:off x="7894320" y="2537460"/>
                <a:ext cx="723900" cy="335280"/>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4" name="直角三角形 53">
                <a:extLst>
                  <a:ext uri="{FF2B5EF4-FFF2-40B4-BE49-F238E27FC236}">
                    <a16:creationId xmlns:a16="http://schemas.microsoft.com/office/drawing/2014/main" id="{98DC0A65-2846-B76A-BC22-4ADD4657733E}"/>
                  </a:ext>
                </a:extLst>
              </xdr:cNvPr>
              <xdr:cNvSpPr/>
            </xdr:nvSpPr>
            <xdr:spPr>
              <a:xfrm>
                <a:off x="7901940" y="2354580"/>
                <a:ext cx="191477" cy="213360"/>
              </a:xfrm>
              <a:prstGeom prst="r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5" name="直角三角形 54">
                <a:extLst>
                  <a:ext uri="{FF2B5EF4-FFF2-40B4-BE49-F238E27FC236}">
                    <a16:creationId xmlns:a16="http://schemas.microsoft.com/office/drawing/2014/main" id="{88705575-DF80-ED96-4372-9E2CC3C00412}"/>
                  </a:ext>
                </a:extLst>
              </xdr:cNvPr>
              <xdr:cNvSpPr/>
            </xdr:nvSpPr>
            <xdr:spPr>
              <a:xfrm>
                <a:off x="8069580" y="2346960"/>
                <a:ext cx="191477" cy="213360"/>
              </a:xfrm>
              <a:prstGeom prst="r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6" name="直角三角形 55">
                <a:extLst>
                  <a:ext uri="{FF2B5EF4-FFF2-40B4-BE49-F238E27FC236}">
                    <a16:creationId xmlns:a16="http://schemas.microsoft.com/office/drawing/2014/main" id="{D36350E8-F53E-EF9A-2B04-04CA4D0AAF01}"/>
                  </a:ext>
                </a:extLst>
              </xdr:cNvPr>
              <xdr:cNvSpPr/>
            </xdr:nvSpPr>
            <xdr:spPr>
              <a:xfrm>
                <a:off x="8252460" y="2346960"/>
                <a:ext cx="191477" cy="213360"/>
              </a:xfrm>
              <a:prstGeom prst="r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7" name="直角三角形 56">
                <a:extLst>
                  <a:ext uri="{FF2B5EF4-FFF2-40B4-BE49-F238E27FC236}">
                    <a16:creationId xmlns:a16="http://schemas.microsoft.com/office/drawing/2014/main" id="{090E66D4-A497-38BC-BB0D-74422624310F}"/>
                  </a:ext>
                </a:extLst>
              </xdr:cNvPr>
              <xdr:cNvSpPr/>
            </xdr:nvSpPr>
            <xdr:spPr>
              <a:xfrm>
                <a:off x="8427720" y="2346960"/>
                <a:ext cx="191477" cy="213360"/>
              </a:xfrm>
              <a:prstGeom prst="r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sp macro="" textlink="">
          <xdr:nvSpPr>
            <xdr:cNvPr id="50" name="正方形/長方形 49">
              <a:extLst>
                <a:ext uri="{FF2B5EF4-FFF2-40B4-BE49-F238E27FC236}">
                  <a16:creationId xmlns:a16="http://schemas.microsoft.com/office/drawing/2014/main" id="{0E4E098C-B337-575D-1CDE-9A4592B4D0F8}"/>
                </a:ext>
              </a:extLst>
            </xdr:cNvPr>
            <xdr:cNvSpPr/>
          </xdr:nvSpPr>
          <xdr:spPr>
            <a:xfrm flipH="1">
              <a:off x="8023860" y="2373630"/>
              <a:ext cx="106680" cy="1181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1" name="正方形/長方形 50">
              <a:extLst>
                <a:ext uri="{FF2B5EF4-FFF2-40B4-BE49-F238E27FC236}">
                  <a16:creationId xmlns:a16="http://schemas.microsoft.com/office/drawing/2014/main" id="{755F0FC9-8404-C3B5-01BC-DE36CFD3AA6E}"/>
                </a:ext>
              </a:extLst>
            </xdr:cNvPr>
            <xdr:cNvSpPr/>
          </xdr:nvSpPr>
          <xdr:spPr>
            <a:xfrm flipH="1">
              <a:off x="8199120" y="2373630"/>
              <a:ext cx="106680" cy="1181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2" name="正方形/長方形 51">
              <a:extLst>
                <a:ext uri="{FF2B5EF4-FFF2-40B4-BE49-F238E27FC236}">
                  <a16:creationId xmlns:a16="http://schemas.microsoft.com/office/drawing/2014/main" id="{04C05DE3-9906-12C1-319B-9FD1ABFC61B8}"/>
                </a:ext>
              </a:extLst>
            </xdr:cNvPr>
            <xdr:cNvSpPr/>
          </xdr:nvSpPr>
          <xdr:spPr>
            <a:xfrm flipH="1">
              <a:off x="8382000" y="2373630"/>
              <a:ext cx="106680" cy="1181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grpSp>
        <xdr:nvGrpSpPr>
          <xdr:cNvPr id="39" name="グループ化 38">
            <a:extLst>
              <a:ext uri="{FF2B5EF4-FFF2-40B4-BE49-F238E27FC236}">
                <a16:creationId xmlns:a16="http://schemas.microsoft.com/office/drawing/2014/main" id="{87662DBD-F327-3A5C-EFA9-B8A2A8F2AE61}"/>
              </a:ext>
            </a:extLst>
          </xdr:cNvPr>
          <xdr:cNvGrpSpPr/>
        </xdr:nvGrpSpPr>
        <xdr:grpSpPr>
          <a:xfrm flipH="1">
            <a:off x="8253357" y="4009976"/>
            <a:ext cx="281044" cy="192232"/>
            <a:chOff x="7941017" y="2110740"/>
            <a:chExt cx="616243" cy="525780"/>
          </a:xfrm>
        </xdr:grpSpPr>
        <xdr:grpSp>
          <xdr:nvGrpSpPr>
            <xdr:cNvPr id="40" name="グループ化 39">
              <a:extLst>
                <a:ext uri="{FF2B5EF4-FFF2-40B4-BE49-F238E27FC236}">
                  <a16:creationId xmlns:a16="http://schemas.microsoft.com/office/drawing/2014/main" id="{306BE433-A2FC-9AC4-0F15-D7ED8DE6B761}"/>
                </a:ext>
              </a:extLst>
            </xdr:cNvPr>
            <xdr:cNvGrpSpPr/>
          </xdr:nvGrpSpPr>
          <xdr:grpSpPr>
            <a:xfrm flipH="1">
              <a:off x="7941017" y="2110740"/>
              <a:ext cx="616243" cy="525780"/>
              <a:chOff x="7894320" y="2346960"/>
              <a:chExt cx="724877" cy="525780"/>
            </a:xfrm>
          </xdr:grpSpPr>
          <xdr:sp macro="" textlink="">
            <xdr:nvSpPr>
              <xdr:cNvPr id="44" name="正方形/長方形 43">
                <a:extLst>
                  <a:ext uri="{FF2B5EF4-FFF2-40B4-BE49-F238E27FC236}">
                    <a16:creationId xmlns:a16="http://schemas.microsoft.com/office/drawing/2014/main" id="{B606A95F-7A21-20FA-E0C0-7FDE02288DA9}"/>
                  </a:ext>
                </a:extLst>
              </xdr:cNvPr>
              <xdr:cNvSpPr/>
            </xdr:nvSpPr>
            <xdr:spPr>
              <a:xfrm>
                <a:off x="7894320" y="2537460"/>
                <a:ext cx="723900" cy="335280"/>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45" name="直角三角形 44">
                <a:extLst>
                  <a:ext uri="{FF2B5EF4-FFF2-40B4-BE49-F238E27FC236}">
                    <a16:creationId xmlns:a16="http://schemas.microsoft.com/office/drawing/2014/main" id="{34C52CA8-3757-51BE-01F6-5C18A33371A2}"/>
                  </a:ext>
                </a:extLst>
              </xdr:cNvPr>
              <xdr:cNvSpPr/>
            </xdr:nvSpPr>
            <xdr:spPr>
              <a:xfrm>
                <a:off x="7901940" y="2354580"/>
                <a:ext cx="191477" cy="213360"/>
              </a:xfrm>
              <a:prstGeom prst="r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46" name="直角三角形 45">
                <a:extLst>
                  <a:ext uri="{FF2B5EF4-FFF2-40B4-BE49-F238E27FC236}">
                    <a16:creationId xmlns:a16="http://schemas.microsoft.com/office/drawing/2014/main" id="{37F2C7CB-ECE8-C03D-2E0A-6EA7A5804DA6}"/>
                  </a:ext>
                </a:extLst>
              </xdr:cNvPr>
              <xdr:cNvSpPr/>
            </xdr:nvSpPr>
            <xdr:spPr>
              <a:xfrm>
                <a:off x="8069580" y="2346960"/>
                <a:ext cx="191477" cy="213360"/>
              </a:xfrm>
              <a:prstGeom prst="r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47" name="直角三角形 46">
                <a:extLst>
                  <a:ext uri="{FF2B5EF4-FFF2-40B4-BE49-F238E27FC236}">
                    <a16:creationId xmlns:a16="http://schemas.microsoft.com/office/drawing/2014/main" id="{713090B6-50E4-EC61-69BF-E8FA7D1AB510}"/>
                  </a:ext>
                </a:extLst>
              </xdr:cNvPr>
              <xdr:cNvSpPr/>
            </xdr:nvSpPr>
            <xdr:spPr>
              <a:xfrm>
                <a:off x="8252460" y="2346960"/>
                <a:ext cx="191477" cy="213360"/>
              </a:xfrm>
              <a:prstGeom prst="r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48" name="直角三角形 47">
                <a:extLst>
                  <a:ext uri="{FF2B5EF4-FFF2-40B4-BE49-F238E27FC236}">
                    <a16:creationId xmlns:a16="http://schemas.microsoft.com/office/drawing/2014/main" id="{3B6B6C5D-45CF-B5A1-C27E-43714CAD164E}"/>
                  </a:ext>
                </a:extLst>
              </xdr:cNvPr>
              <xdr:cNvSpPr/>
            </xdr:nvSpPr>
            <xdr:spPr>
              <a:xfrm>
                <a:off x="8427720" y="2346960"/>
                <a:ext cx="191477" cy="213360"/>
              </a:xfrm>
              <a:prstGeom prst="r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sp macro="" textlink="">
          <xdr:nvSpPr>
            <xdr:cNvPr id="41" name="正方形/長方形 40">
              <a:extLst>
                <a:ext uri="{FF2B5EF4-FFF2-40B4-BE49-F238E27FC236}">
                  <a16:creationId xmlns:a16="http://schemas.microsoft.com/office/drawing/2014/main" id="{9D4BEE7C-13FD-BA86-AE68-700D8C6DC119}"/>
                </a:ext>
              </a:extLst>
            </xdr:cNvPr>
            <xdr:cNvSpPr/>
          </xdr:nvSpPr>
          <xdr:spPr>
            <a:xfrm flipH="1">
              <a:off x="8023860" y="2373630"/>
              <a:ext cx="106680" cy="1181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42" name="正方形/長方形 41">
              <a:extLst>
                <a:ext uri="{FF2B5EF4-FFF2-40B4-BE49-F238E27FC236}">
                  <a16:creationId xmlns:a16="http://schemas.microsoft.com/office/drawing/2014/main" id="{B071E716-9710-4BF0-BA36-78532D2D5680}"/>
                </a:ext>
              </a:extLst>
            </xdr:cNvPr>
            <xdr:cNvSpPr/>
          </xdr:nvSpPr>
          <xdr:spPr>
            <a:xfrm flipH="1">
              <a:off x="8199120" y="2373630"/>
              <a:ext cx="106680" cy="1181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43" name="正方形/長方形 42">
              <a:extLst>
                <a:ext uri="{FF2B5EF4-FFF2-40B4-BE49-F238E27FC236}">
                  <a16:creationId xmlns:a16="http://schemas.microsoft.com/office/drawing/2014/main" id="{F54FDD3B-1DB1-BB10-11DB-C60C01B62BE1}"/>
                </a:ext>
              </a:extLst>
            </xdr:cNvPr>
            <xdr:cNvSpPr/>
          </xdr:nvSpPr>
          <xdr:spPr>
            <a:xfrm flipH="1">
              <a:off x="8382000" y="2373630"/>
              <a:ext cx="106680" cy="1181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grpSp>
    <xdr:clientData/>
  </xdr:twoCellAnchor>
  <xdr:twoCellAnchor>
    <xdr:from>
      <xdr:col>1</xdr:col>
      <xdr:colOff>58832</xdr:colOff>
      <xdr:row>18</xdr:row>
      <xdr:rowOff>533400</xdr:rowOff>
    </xdr:from>
    <xdr:to>
      <xdr:col>1</xdr:col>
      <xdr:colOff>539750</xdr:colOff>
      <xdr:row>19</xdr:row>
      <xdr:rowOff>220785</xdr:rowOff>
    </xdr:to>
    <xdr:grpSp>
      <xdr:nvGrpSpPr>
        <xdr:cNvPr id="58" name="グループ化 57">
          <a:extLst>
            <a:ext uri="{FF2B5EF4-FFF2-40B4-BE49-F238E27FC236}">
              <a16:creationId xmlns:a16="http://schemas.microsoft.com/office/drawing/2014/main" id="{EF56A797-E9FB-4E3B-A565-3AB92424D9C1}"/>
            </a:ext>
          </a:extLst>
        </xdr:cNvPr>
        <xdr:cNvGrpSpPr/>
      </xdr:nvGrpSpPr>
      <xdr:grpSpPr>
        <a:xfrm>
          <a:off x="163607" y="6610350"/>
          <a:ext cx="484093" cy="255710"/>
          <a:chOff x="182880" y="3139440"/>
          <a:chExt cx="615324" cy="408967"/>
        </a:xfrm>
      </xdr:grpSpPr>
      <xdr:grpSp>
        <xdr:nvGrpSpPr>
          <xdr:cNvPr id="59" name="グループ化 58">
            <a:extLst>
              <a:ext uri="{FF2B5EF4-FFF2-40B4-BE49-F238E27FC236}">
                <a16:creationId xmlns:a16="http://schemas.microsoft.com/office/drawing/2014/main" id="{C3A41132-D3DE-648A-34FB-27E49E8A295E}"/>
              </a:ext>
            </a:extLst>
          </xdr:cNvPr>
          <xdr:cNvGrpSpPr/>
        </xdr:nvGrpSpPr>
        <xdr:grpSpPr>
          <a:xfrm>
            <a:off x="182880" y="3139440"/>
            <a:ext cx="297180" cy="408967"/>
            <a:chOff x="7772400" y="3133284"/>
            <a:chExt cx="381000" cy="524316"/>
          </a:xfrm>
        </xdr:grpSpPr>
        <xdr:sp macro="" textlink="">
          <xdr:nvSpPr>
            <xdr:cNvPr id="64" name="円柱 63">
              <a:extLst>
                <a:ext uri="{FF2B5EF4-FFF2-40B4-BE49-F238E27FC236}">
                  <a16:creationId xmlns:a16="http://schemas.microsoft.com/office/drawing/2014/main" id="{3CCE10D8-3694-C922-898E-724F5216C2C4}"/>
                </a:ext>
              </a:extLst>
            </xdr:cNvPr>
            <xdr:cNvSpPr/>
          </xdr:nvSpPr>
          <xdr:spPr>
            <a:xfrm>
              <a:off x="7787640" y="3230880"/>
              <a:ext cx="298704" cy="426720"/>
            </a:xfrm>
            <a:prstGeom prst="can">
              <a:avLst/>
            </a:prstGeom>
            <a:solidFill>
              <a:schemeClr val="accent5">
                <a:lumMod val="20000"/>
                <a:lumOff val="8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5" name="雲形吹き出し 97">
              <a:extLst>
                <a:ext uri="{FF2B5EF4-FFF2-40B4-BE49-F238E27FC236}">
                  <a16:creationId xmlns:a16="http://schemas.microsoft.com/office/drawing/2014/main" id="{3C951721-30CE-4388-D0CF-475B4386FC20}"/>
                </a:ext>
              </a:extLst>
            </xdr:cNvPr>
            <xdr:cNvSpPr/>
          </xdr:nvSpPr>
          <xdr:spPr>
            <a:xfrm>
              <a:off x="7772400" y="3133284"/>
              <a:ext cx="322385" cy="181415"/>
            </a:xfrm>
            <a:prstGeom prst="cloudCallout">
              <a:avLst>
                <a:gd name="adj1" fmla="val 3532"/>
                <a:gd name="adj2" fmla="val 9327"/>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6" name="円柱 65">
              <a:extLst>
                <a:ext uri="{FF2B5EF4-FFF2-40B4-BE49-F238E27FC236}">
                  <a16:creationId xmlns:a16="http://schemas.microsoft.com/office/drawing/2014/main" id="{86381490-6168-0E41-26A4-6A6865452D0F}"/>
                </a:ext>
              </a:extLst>
            </xdr:cNvPr>
            <xdr:cNvSpPr/>
          </xdr:nvSpPr>
          <xdr:spPr>
            <a:xfrm>
              <a:off x="7840980" y="3322320"/>
              <a:ext cx="213360" cy="304800"/>
            </a:xfrm>
            <a:prstGeom prst="can">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7" name="右大かっこ 66">
              <a:extLst>
                <a:ext uri="{FF2B5EF4-FFF2-40B4-BE49-F238E27FC236}">
                  <a16:creationId xmlns:a16="http://schemas.microsoft.com/office/drawing/2014/main" id="{3CD444BB-0D5B-DFBF-5C99-D69A5F3D1FEC}"/>
                </a:ext>
              </a:extLst>
            </xdr:cNvPr>
            <xdr:cNvSpPr/>
          </xdr:nvSpPr>
          <xdr:spPr>
            <a:xfrm>
              <a:off x="8077200" y="3383280"/>
              <a:ext cx="76200" cy="152400"/>
            </a:xfrm>
            <a:prstGeom prst="rightBracket">
              <a:avLst/>
            </a:prstGeom>
            <a:ln w="47625">
              <a:solidFill>
                <a:schemeClr val="accent5">
                  <a:lumMod val="40000"/>
                  <a:lumOff val="6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nvGrpSpPr>
          <xdr:cNvPr id="60" name="グループ化 59">
            <a:extLst>
              <a:ext uri="{FF2B5EF4-FFF2-40B4-BE49-F238E27FC236}">
                <a16:creationId xmlns:a16="http://schemas.microsoft.com/office/drawing/2014/main" id="{2D995734-ED98-39FB-2A86-FF7CF5B08FEA}"/>
              </a:ext>
            </a:extLst>
          </xdr:cNvPr>
          <xdr:cNvGrpSpPr/>
        </xdr:nvGrpSpPr>
        <xdr:grpSpPr>
          <a:xfrm>
            <a:off x="518160" y="3299122"/>
            <a:ext cx="129540" cy="244177"/>
            <a:chOff x="8206740" y="3890516"/>
            <a:chExt cx="236220" cy="445264"/>
          </a:xfrm>
        </xdr:grpSpPr>
        <xdr:sp macro="" textlink="">
          <xdr:nvSpPr>
            <xdr:cNvPr id="62" name="フローチャート: 端子 61">
              <a:extLst>
                <a:ext uri="{FF2B5EF4-FFF2-40B4-BE49-F238E27FC236}">
                  <a16:creationId xmlns:a16="http://schemas.microsoft.com/office/drawing/2014/main" id="{197B214C-CF65-89D9-B996-A674E25B9E1E}"/>
                </a:ext>
              </a:extLst>
            </xdr:cNvPr>
            <xdr:cNvSpPr/>
          </xdr:nvSpPr>
          <xdr:spPr>
            <a:xfrm>
              <a:off x="8229600" y="3977640"/>
              <a:ext cx="190500" cy="358140"/>
            </a:xfrm>
            <a:prstGeom prst="flowChartTerminator">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3" name="二等辺三角形 62">
              <a:extLst>
                <a:ext uri="{FF2B5EF4-FFF2-40B4-BE49-F238E27FC236}">
                  <a16:creationId xmlns:a16="http://schemas.microsoft.com/office/drawing/2014/main" id="{DB209992-AC4F-F485-5F60-0CFE527BE20B}"/>
                </a:ext>
              </a:extLst>
            </xdr:cNvPr>
            <xdr:cNvSpPr/>
          </xdr:nvSpPr>
          <xdr:spPr>
            <a:xfrm flipV="1">
              <a:off x="8206740" y="3890516"/>
              <a:ext cx="236220" cy="148084"/>
            </a:xfrm>
            <a:prstGeom prs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sp macro="" textlink="">
        <xdr:nvSpPr>
          <xdr:cNvPr id="61" name="二等辺三角形 60">
            <a:extLst>
              <a:ext uri="{FF2B5EF4-FFF2-40B4-BE49-F238E27FC236}">
                <a16:creationId xmlns:a16="http://schemas.microsoft.com/office/drawing/2014/main" id="{A626F812-CF1D-DE2F-EA38-7368254C18BF}"/>
              </a:ext>
            </a:extLst>
          </xdr:cNvPr>
          <xdr:cNvSpPr/>
        </xdr:nvSpPr>
        <xdr:spPr>
          <a:xfrm flipV="1">
            <a:off x="632460" y="3444240"/>
            <a:ext cx="165744" cy="103903"/>
          </a:xfrm>
          <a:prstGeom prs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7</xdr:col>
      <xdr:colOff>88711</xdr:colOff>
      <xdr:row>28</xdr:row>
      <xdr:rowOff>525432</xdr:rowOff>
    </xdr:from>
    <xdr:to>
      <xdr:col>7</xdr:col>
      <xdr:colOff>234950</xdr:colOff>
      <xdr:row>29</xdr:row>
      <xdr:rowOff>266053</xdr:rowOff>
    </xdr:to>
    <xdr:grpSp>
      <xdr:nvGrpSpPr>
        <xdr:cNvPr id="68" name="グループ化 67">
          <a:extLst>
            <a:ext uri="{FF2B5EF4-FFF2-40B4-BE49-F238E27FC236}">
              <a16:creationId xmlns:a16="http://schemas.microsoft.com/office/drawing/2014/main" id="{A37C5189-1C62-4BCB-BF92-5AF52FDE90AE}"/>
            </a:ext>
          </a:extLst>
        </xdr:cNvPr>
        <xdr:cNvGrpSpPr>
          <a:grpSpLocks noChangeAspect="1"/>
        </xdr:cNvGrpSpPr>
      </xdr:nvGrpSpPr>
      <xdr:grpSpPr>
        <a:xfrm>
          <a:off x="3886011" y="10790207"/>
          <a:ext cx="152589" cy="315296"/>
          <a:chOff x="12272680" y="6060141"/>
          <a:chExt cx="363414" cy="600635"/>
        </a:xfrm>
      </xdr:grpSpPr>
      <xdr:sp macro="" textlink="">
        <xdr:nvSpPr>
          <xdr:cNvPr id="69" name="二等辺三角形 68">
            <a:extLst>
              <a:ext uri="{FF2B5EF4-FFF2-40B4-BE49-F238E27FC236}">
                <a16:creationId xmlns:a16="http://schemas.microsoft.com/office/drawing/2014/main" id="{01C90317-D8FC-D6CE-0B0E-3154ED588C7D}"/>
              </a:ext>
            </a:extLst>
          </xdr:cNvPr>
          <xdr:cNvSpPr/>
        </xdr:nvSpPr>
        <xdr:spPr>
          <a:xfrm>
            <a:off x="12272680" y="6406390"/>
            <a:ext cx="349625" cy="254386"/>
          </a:xfrm>
          <a:prstGeom prs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nvGrpSpPr>
          <xdr:cNvPr id="70" name="グループ化 69">
            <a:extLst>
              <a:ext uri="{FF2B5EF4-FFF2-40B4-BE49-F238E27FC236}">
                <a16:creationId xmlns:a16="http://schemas.microsoft.com/office/drawing/2014/main" id="{84D0F6AD-C031-3ADE-E91B-574C97E4543E}"/>
              </a:ext>
            </a:extLst>
          </xdr:cNvPr>
          <xdr:cNvGrpSpPr/>
        </xdr:nvGrpSpPr>
        <xdr:grpSpPr>
          <a:xfrm>
            <a:off x="12272683" y="6060141"/>
            <a:ext cx="363411" cy="510988"/>
            <a:chOff x="12272683" y="5121536"/>
            <a:chExt cx="1030940" cy="1449593"/>
          </a:xfrm>
        </xdr:grpSpPr>
        <xdr:sp macro="" textlink="">
          <xdr:nvSpPr>
            <xdr:cNvPr id="71" name="楕円 70">
              <a:extLst>
                <a:ext uri="{FF2B5EF4-FFF2-40B4-BE49-F238E27FC236}">
                  <a16:creationId xmlns:a16="http://schemas.microsoft.com/office/drawing/2014/main" id="{10BBF52C-BC49-C2BD-6F97-DAA2E5E65589}"/>
                </a:ext>
              </a:extLst>
            </xdr:cNvPr>
            <xdr:cNvSpPr/>
          </xdr:nvSpPr>
          <xdr:spPr>
            <a:xfrm>
              <a:off x="12272683" y="5865607"/>
              <a:ext cx="1030940" cy="705522"/>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a:extLst>
                <a:ext uri="{FF2B5EF4-FFF2-40B4-BE49-F238E27FC236}">
                  <a16:creationId xmlns:a16="http://schemas.microsoft.com/office/drawing/2014/main" id="{C782CE98-7F90-6251-4958-F495431DCC3F}"/>
                </a:ext>
              </a:extLst>
            </xdr:cNvPr>
            <xdr:cNvSpPr/>
          </xdr:nvSpPr>
          <xdr:spPr>
            <a:xfrm>
              <a:off x="12308540" y="5121536"/>
              <a:ext cx="923365" cy="965499"/>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3" name="楕円 72">
              <a:extLst>
                <a:ext uri="{FF2B5EF4-FFF2-40B4-BE49-F238E27FC236}">
                  <a16:creationId xmlns:a16="http://schemas.microsoft.com/office/drawing/2014/main" id="{E8A1A49D-845E-7178-5008-3641AAF814F6}"/>
                </a:ext>
              </a:extLst>
            </xdr:cNvPr>
            <xdr:cNvSpPr/>
          </xdr:nvSpPr>
          <xdr:spPr>
            <a:xfrm>
              <a:off x="12514729" y="6007233"/>
              <a:ext cx="555812" cy="34874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7</xdr:col>
      <xdr:colOff>56929</xdr:colOff>
      <xdr:row>24</xdr:row>
      <xdr:rowOff>101600</xdr:rowOff>
    </xdr:from>
    <xdr:to>
      <xdr:col>7</xdr:col>
      <xdr:colOff>457200</xdr:colOff>
      <xdr:row>25</xdr:row>
      <xdr:rowOff>470</xdr:rowOff>
    </xdr:to>
    <xdr:grpSp>
      <xdr:nvGrpSpPr>
        <xdr:cNvPr id="74" name="グループ化 73">
          <a:extLst>
            <a:ext uri="{FF2B5EF4-FFF2-40B4-BE49-F238E27FC236}">
              <a16:creationId xmlns:a16="http://schemas.microsoft.com/office/drawing/2014/main" id="{FB310873-8A67-43F0-A722-15F81A36F6F1}"/>
            </a:ext>
          </a:extLst>
        </xdr:cNvPr>
        <xdr:cNvGrpSpPr/>
      </xdr:nvGrpSpPr>
      <xdr:grpSpPr>
        <a:xfrm>
          <a:off x="3857404" y="8848725"/>
          <a:ext cx="400271" cy="171920"/>
          <a:chOff x="7679668" y="2739781"/>
          <a:chExt cx="762000" cy="284681"/>
        </a:xfrm>
      </xdr:grpSpPr>
      <xdr:sp macro="" textlink="">
        <xdr:nvSpPr>
          <xdr:cNvPr id="75" name="正方形/長方形 74">
            <a:extLst>
              <a:ext uri="{FF2B5EF4-FFF2-40B4-BE49-F238E27FC236}">
                <a16:creationId xmlns:a16="http://schemas.microsoft.com/office/drawing/2014/main" id="{C277D845-CAE3-E674-3C21-85ECE5BF5E46}"/>
              </a:ext>
            </a:extLst>
          </xdr:cNvPr>
          <xdr:cNvSpPr/>
        </xdr:nvSpPr>
        <xdr:spPr>
          <a:xfrm>
            <a:off x="7679668" y="2963502"/>
            <a:ext cx="762000" cy="60960"/>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76" name="正方形/長方形 75">
            <a:extLst>
              <a:ext uri="{FF2B5EF4-FFF2-40B4-BE49-F238E27FC236}">
                <a16:creationId xmlns:a16="http://schemas.microsoft.com/office/drawing/2014/main" id="{4D8E4E31-A79C-24B4-64D2-BAB1BBB96A80}"/>
              </a:ext>
            </a:extLst>
          </xdr:cNvPr>
          <xdr:cNvSpPr/>
        </xdr:nvSpPr>
        <xdr:spPr>
          <a:xfrm>
            <a:off x="7680960" y="2773680"/>
            <a:ext cx="106680" cy="190509"/>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77" name="楕円 76">
            <a:extLst>
              <a:ext uri="{FF2B5EF4-FFF2-40B4-BE49-F238E27FC236}">
                <a16:creationId xmlns:a16="http://schemas.microsoft.com/office/drawing/2014/main" id="{E3AE1051-553C-35C2-005A-C7BDF25BFB4D}"/>
              </a:ext>
            </a:extLst>
          </xdr:cNvPr>
          <xdr:cNvSpPr/>
        </xdr:nvSpPr>
        <xdr:spPr>
          <a:xfrm>
            <a:off x="7799680" y="2739781"/>
            <a:ext cx="155600" cy="155601"/>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フローチャート: 端子 77">
            <a:extLst>
              <a:ext uri="{FF2B5EF4-FFF2-40B4-BE49-F238E27FC236}">
                <a16:creationId xmlns:a16="http://schemas.microsoft.com/office/drawing/2014/main" id="{F3091335-47D5-7C88-1F08-666658A65DFE}"/>
              </a:ext>
            </a:extLst>
          </xdr:cNvPr>
          <xdr:cNvSpPr/>
        </xdr:nvSpPr>
        <xdr:spPr>
          <a:xfrm rot="5400000">
            <a:off x="8092440" y="2642333"/>
            <a:ext cx="114300" cy="358140"/>
          </a:xfrm>
          <a:prstGeom prst="flowChartTerminator">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79" name="正方形/長方形 78">
            <a:extLst>
              <a:ext uri="{FF2B5EF4-FFF2-40B4-BE49-F238E27FC236}">
                <a16:creationId xmlns:a16="http://schemas.microsoft.com/office/drawing/2014/main" id="{C4709BE3-69DF-8730-8B22-C5FCE02AE49A}"/>
              </a:ext>
            </a:extLst>
          </xdr:cNvPr>
          <xdr:cNvSpPr/>
        </xdr:nvSpPr>
        <xdr:spPr>
          <a:xfrm>
            <a:off x="7787640" y="2903220"/>
            <a:ext cx="602876" cy="83820"/>
          </a:xfrm>
          <a:prstGeom prst="rect">
            <a:avLst/>
          </a:prstGeom>
          <a:solidFill>
            <a:schemeClr val="bg1"/>
          </a:solidFill>
          <a:ln w="1905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4</xdr:col>
      <xdr:colOff>236258</xdr:colOff>
      <xdr:row>24</xdr:row>
      <xdr:rowOff>95250</xdr:rowOff>
    </xdr:from>
    <xdr:to>
      <xdr:col>4</xdr:col>
      <xdr:colOff>438150</xdr:colOff>
      <xdr:row>25</xdr:row>
      <xdr:rowOff>19663</xdr:rowOff>
    </xdr:to>
    <xdr:grpSp>
      <xdr:nvGrpSpPr>
        <xdr:cNvPr id="80" name="グループ化 79">
          <a:extLst>
            <a:ext uri="{FF2B5EF4-FFF2-40B4-BE49-F238E27FC236}">
              <a16:creationId xmlns:a16="http://schemas.microsoft.com/office/drawing/2014/main" id="{A6B746B1-F46F-41FD-B1F8-2BBE7B89BD04}"/>
            </a:ext>
          </a:extLst>
        </xdr:cNvPr>
        <xdr:cNvGrpSpPr/>
      </xdr:nvGrpSpPr>
      <xdr:grpSpPr>
        <a:xfrm>
          <a:off x="2239683" y="8839200"/>
          <a:ext cx="198717" cy="200638"/>
          <a:chOff x="8762992" y="1040736"/>
          <a:chExt cx="365744" cy="369707"/>
        </a:xfrm>
      </xdr:grpSpPr>
      <xdr:grpSp>
        <xdr:nvGrpSpPr>
          <xdr:cNvPr id="81" name="グループ化 80">
            <a:extLst>
              <a:ext uri="{FF2B5EF4-FFF2-40B4-BE49-F238E27FC236}">
                <a16:creationId xmlns:a16="http://schemas.microsoft.com/office/drawing/2014/main" id="{01E2909C-D208-80EF-B78A-F39F2EF36542}"/>
              </a:ext>
            </a:extLst>
          </xdr:cNvPr>
          <xdr:cNvGrpSpPr/>
        </xdr:nvGrpSpPr>
        <xdr:grpSpPr>
          <a:xfrm>
            <a:off x="8762992" y="1060460"/>
            <a:ext cx="199487" cy="332005"/>
            <a:chOff x="8763000" y="1210906"/>
            <a:chExt cx="260868" cy="434161"/>
          </a:xfrm>
          <a:solidFill>
            <a:schemeClr val="bg1"/>
          </a:solidFill>
        </xdr:grpSpPr>
        <xdr:sp macro="" textlink="">
          <xdr:nvSpPr>
            <xdr:cNvPr id="85" name="楕円 84">
              <a:extLst>
                <a:ext uri="{FF2B5EF4-FFF2-40B4-BE49-F238E27FC236}">
                  <a16:creationId xmlns:a16="http://schemas.microsoft.com/office/drawing/2014/main" id="{5B990C24-2AF1-13AA-1B50-2B14FF413DCA}"/>
                </a:ext>
              </a:extLst>
            </xdr:cNvPr>
            <xdr:cNvSpPr/>
          </xdr:nvSpPr>
          <xdr:spPr>
            <a:xfrm>
              <a:off x="8801100" y="1210906"/>
              <a:ext cx="190500" cy="190500"/>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6" name="二等辺三角形 85">
              <a:extLst>
                <a:ext uri="{FF2B5EF4-FFF2-40B4-BE49-F238E27FC236}">
                  <a16:creationId xmlns:a16="http://schemas.microsoft.com/office/drawing/2014/main" id="{1C172798-B97A-2933-AB93-09A0B003AF9A}"/>
                </a:ext>
              </a:extLst>
            </xdr:cNvPr>
            <xdr:cNvSpPr/>
          </xdr:nvSpPr>
          <xdr:spPr>
            <a:xfrm>
              <a:off x="8763000" y="1332829"/>
              <a:ext cx="260868" cy="312238"/>
            </a:xfrm>
            <a:prstGeom prs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grpSp>
        <xdr:nvGrpSpPr>
          <xdr:cNvPr id="82" name="グループ化 81">
            <a:extLst>
              <a:ext uri="{FF2B5EF4-FFF2-40B4-BE49-F238E27FC236}">
                <a16:creationId xmlns:a16="http://schemas.microsoft.com/office/drawing/2014/main" id="{FB0FA39C-6D38-B13E-14D9-1911D934D678}"/>
              </a:ext>
            </a:extLst>
          </xdr:cNvPr>
          <xdr:cNvGrpSpPr/>
        </xdr:nvGrpSpPr>
        <xdr:grpSpPr>
          <a:xfrm>
            <a:off x="8983060" y="1040736"/>
            <a:ext cx="145676" cy="369707"/>
            <a:chOff x="9540240" y="1210906"/>
            <a:chExt cx="190500" cy="483461"/>
          </a:xfrm>
          <a:solidFill>
            <a:schemeClr val="bg1"/>
          </a:solidFill>
        </xdr:grpSpPr>
        <xdr:sp macro="" textlink="">
          <xdr:nvSpPr>
            <xdr:cNvPr id="83" name="楕円 82">
              <a:extLst>
                <a:ext uri="{FF2B5EF4-FFF2-40B4-BE49-F238E27FC236}">
                  <a16:creationId xmlns:a16="http://schemas.microsoft.com/office/drawing/2014/main" id="{EA5A7B97-DE23-45AA-1B3A-5E37897FDEF5}"/>
                </a:ext>
              </a:extLst>
            </xdr:cNvPr>
            <xdr:cNvSpPr/>
          </xdr:nvSpPr>
          <xdr:spPr>
            <a:xfrm>
              <a:off x="9540240" y="1210906"/>
              <a:ext cx="190500" cy="190500"/>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4" name="フローチャート: 端子 83">
              <a:extLst>
                <a:ext uri="{FF2B5EF4-FFF2-40B4-BE49-F238E27FC236}">
                  <a16:creationId xmlns:a16="http://schemas.microsoft.com/office/drawing/2014/main" id="{5F673962-3447-8680-F9D3-02CF64EE3D36}"/>
                </a:ext>
              </a:extLst>
            </xdr:cNvPr>
            <xdr:cNvSpPr/>
          </xdr:nvSpPr>
          <xdr:spPr>
            <a:xfrm rot="5400000">
              <a:off x="9498163" y="1479390"/>
              <a:ext cx="288503" cy="141451"/>
            </a:xfrm>
            <a:prstGeom prst="flowChartTerminator">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grpSp>
    <xdr:clientData/>
  </xdr:twoCellAnchor>
  <xdr:twoCellAnchor>
    <xdr:from>
      <xdr:col>4</xdr:col>
      <xdr:colOff>30554</xdr:colOff>
      <xdr:row>23</xdr:row>
      <xdr:rowOff>457199</xdr:rowOff>
    </xdr:from>
    <xdr:to>
      <xdr:col>4</xdr:col>
      <xdr:colOff>292100</xdr:colOff>
      <xdr:row>24</xdr:row>
      <xdr:rowOff>103281</xdr:rowOff>
    </xdr:to>
    <xdr:grpSp>
      <xdr:nvGrpSpPr>
        <xdr:cNvPr id="87" name="グループ化 86">
          <a:extLst>
            <a:ext uri="{FF2B5EF4-FFF2-40B4-BE49-F238E27FC236}">
              <a16:creationId xmlns:a16="http://schemas.microsoft.com/office/drawing/2014/main" id="{59D20F1E-F981-4871-92FF-28F1BFDC0FDF}"/>
            </a:ext>
          </a:extLst>
        </xdr:cNvPr>
        <xdr:cNvGrpSpPr/>
      </xdr:nvGrpSpPr>
      <xdr:grpSpPr>
        <a:xfrm>
          <a:off x="2027629" y="8629649"/>
          <a:ext cx="267896" cy="220757"/>
          <a:chOff x="8962016" y="5925672"/>
          <a:chExt cx="1275884" cy="1111622"/>
        </a:xfrm>
      </xdr:grpSpPr>
      <xdr:grpSp>
        <xdr:nvGrpSpPr>
          <xdr:cNvPr id="88" name="グループ化 87">
            <a:extLst>
              <a:ext uri="{FF2B5EF4-FFF2-40B4-BE49-F238E27FC236}">
                <a16:creationId xmlns:a16="http://schemas.microsoft.com/office/drawing/2014/main" id="{F928270D-66F5-562B-0A08-5105D550C497}"/>
              </a:ext>
            </a:extLst>
          </xdr:cNvPr>
          <xdr:cNvGrpSpPr/>
        </xdr:nvGrpSpPr>
        <xdr:grpSpPr>
          <a:xfrm>
            <a:off x="8962016" y="5925672"/>
            <a:ext cx="1275884" cy="1111622"/>
            <a:chOff x="8962016" y="5925672"/>
            <a:chExt cx="1275884" cy="919332"/>
          </a:xfrm>
        </xdr:grpSpPr>
        <xdr:sp macro="" textlink="">
          <xdr:nvSpPr>
            <xdr:cNvPr id="90" name="正方形/長方形 89">
              <a:extLst>
                <a:ext uri="{FF2B5EF4-FFF2-40B4-BE49-F238E27FC236}">
                  <a16:creationId xmlns:a16="http://schemas.microsoft.com/office/drawing/2014/main" id="{A1C02B4D-38F9-D119-FA74-0D592ABBF70A}"/>
                </a:ext>
              </a:extLst>
            </xdr:cNvPr>
            <xdr:cNvSpPr/>
          </xdr:nvSpPr>
          <xdr:spPr>
            <a:xfrm>
              <a:off x="8962016" y="6169320"/>
              <a:ext cx="1275884" cy="660066"/>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91" name="正方形/長方形 90">
              <a:extLst>
                <a:ext uri="{FF2B5EF4-FFF2-40B4-BE49-F238E27FC236}">
                  <a16:creationId xmlns:a16="http://schemas.microsoft.com/office/drawing/2014/main" id="{C9123815-A7C7-75A4-2913-183CA88856AC}"/>
                </a:ext>
              </a:extLst>
            </xdr:cNvPr>
            <xdr:cNvSpPr/>
          </xdr:nvSpPr>
          <xdr:spPr>
            <a:xfrm>
              <a:off x="9180586" y="5925672"/>
              <a:ext cx="880820" cy="310097"/>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92" name="正方形/長方形 91">
              <a:extLst>
                <a:ext uri="{FF2B5EF4-FFF2-40B4-BE49-F238E27FC236}">
                  <a16:creationId xmlns:a16="http://schemas.microsoft.com/office/drawing/2014/main" id="{D44A13FB-F995-2760-9F21-E0B9D1A414CF}"/>
                </a:ext>
              </a:extLst>
            </xdr:cNvPr>
            <xdr:cNvSpPr/>
          </xdr:nvSpPr>
          <xdr:spPr>
            <a:xfrm>
              <a:off x="9061541" y="6365792"/>
              <a:ext cx="212104" cy="16137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93" name="正方形/長方形 92">
              <a:extLst>
                <a:ext uri="{FF2B5EF4-FFF2-40B4-BE49-F238E27FC236}">
                  <a16:creationId xmlns:a16="http://schemas.microsoft.com/office/drawing/2014/main" id="{FA38D8EB-CB99-86BF-AB65-0B9BA9553C65}"/>
                </a:ext>
              </a:extLst>
            </xdr:cNvPr>
            <xdr:cNvSpPr/>
          </xdr:nvSpPr>
          <xdr:spPr>
            <a:xfrm>
              <a:off x="9348575" y="6365792"/>
              <a:ext cx="212104" cy="16137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94" name="正方形/長方形 93">
              <a:extLst>
                <a:ext uri="{FF2B5EF4-FFF2-40B4-BE49-F238E27FC236}">
                  <a16:creationId xmlns:a16="http://schemas.microsoft.com/office/drawing/2014/main" id="{F79AB546-A4FA-DC0C-892E-6E24C2F83402}"/>
                </a:ext>
              </a:extLst>
            </xdr:cNvPr>
            <xdr:cNvSpPr/>
          </xdr:nvSpPr>
          <xdr:spPr>
            <a:xfrm>
              <a:off x="9635611" y="6365792"/>
              <a:ext cx="212104" cy="16137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95" name="正方形/長方形 94">
              <a:extLst>
                <a:ext uri="{FF2B5EF4-FFF2-40B4-BE49-F238E27FC236}">
                  <a16:creationId xmlns:a16="http://schemas.microsoft.com/office/drawing/2014/main" id="{245EEDB8-8BDB-20F7-E81B-318A359554C1}"/>
                </a:ext>
              </a:extLst>
            </xdr:cNvPr>
            <xdr:cNvSpPr/>
          </xdr:nvSpPr>
          <xdr:spPr>
            <a:xfrm>
              <a:off x="9922643" y="6365792"/>
              <a:ext cx="212104" cy="16137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96" name="正方形/長方形 95">
              <a:extLst>
                <a:ext uri="{FF2B5EF4-FFF2-40B4-BE49-F238E27FC236}">
                  <a16:creationId xmlns:a16="http://schemas.microsoft.com/office/drawing/2014/main" id="{263AE57F-8D2E-1B37-7A98-634CEAB028A7}"/>
                </a:ext>
              </a:extLst>
            </xdr:cNvPr>
            <xdr:cNvSpPr/>
          </xdr:nvSpPr>
          <xdr:spPr>
            <a:xfrm>
              <a:off x="9061541" y="6600336"/>
              <a:ext cx="212104" cy="16137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97" name="正方形/長方形 96">
              <a:extLst>
                <a:ext uri="{FF2B5EF4-FFF2-40B4-BE49-F238E27FC236}">
                  <a16:creationId xmlns:a16="http://schemas.microsoft.com/office/drawing/2014/main" id="{BC6D7637-2171-C919-1E84-191D284FBA2D}"/>
                </a:ext>
              </a:extLst>
            </xdr:cNvPr>
            <xdr:cNvSpPr/>
          </xdr:nvSpPr>
          <xdr:spPr>
            <a:xfrm>
              <a:off x="9418838" y="6600336"/>
              <a:ext cx="193628" cy="2446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98" name="正方形/長方形 97">
              <a:extLst>
                <a:ext uri="{FF2B5EF4-FFF2-40B4-BE49-F238E27FC236}">
                  <a16:creationId xmlns:a16="http://schemas.microsoft.com/office/drawing/2014/main" id="{9C29A16A-BAD4-50B4-6757-33000FE9C47B}"/>
                </a:ext>
              </a:extLst>
            </xdr:cNvPr>
            <xdr:cNvSpPr/>
          </xdr:nvSpPr>
          <xdr:spPr>
            <a:xfrm>
              <a:off x="9612646" y="6600351"/>
              <a:ext cx="193628" cy="2446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99" name="正方形/長方形 98">
              <a:extLst>
                <a:ext uri="{FF2B5EF4-FFF2-40B4-BE49-F238E27FC236}">
                  <a16:creationId xmlns:a16="http://schemas.microsoft.com/office/drawing/2014/main" id="{27BF987A-A1A6-6C29-D234-496181D6C35F}"/>
                </a:ext>
              </a:extLst>
            </xdr:cNvPr>
            <xdr:cNvSpPr/>
          </xdr:nvSpPr>
          <xdr:spPr>
            <a:xfrm>
              <a:off x="9922643" y="6600336"/>
              <a:ext cx="212104" cy="16137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sp macro="" textlink="">
        <xdr:nvSpPr>
          <xdr:cNvPr id="89" name="加算 479">
            <a:extLst>
              <a:ext uri="{FF2B5EF4-FFF2-40B4-BE49-F238E27FC236}">
                <a16:creationId xmlns:a16="http://schemas.microsoft.com/office/drawing/2014/main" id="{B7814D90-C1C3-8B3F-1452-3D58AA11E9A0}"/>
              </a:ext>
            </a:extLst>
          </xdr:cNvPr>
          <xdr:cNvSpPr/>
        </xdr:nvSpPr>
        <xdr:spPr>
          <a:xfrm>
            <a:off x="9425273" y="5956793"/>
            <a:ext cx="393420" cy="398697"/>
          </a:xfrm>
          <a:prstGeom prst="mathPlus">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7</xdr:col>
      <xdr:colOff>30556</xdr:colOff>
      <xdr:row>23</xdr:row>
      <xdr:rowOff>419100</xdr:rowOff>
    </xdr:from>
    <xdr:to>
      <xdr:col>7</xdr:col>
      <xdr:colOff>311150</xdr:colOff>
      <xdr:row>24</xdr:row>
      <xdr:rowOff>85093</xdr:rowOff>
    </xdr:to>
    <xdr:grpSp>
      <xdr:nvGrpSpPr>
        <xdr:cNvPr id="100" name="グループ化 99">
          <a:extLst>
            <a:ext uri="{FF2B5EF4-FFF2-40B4-BE49-F238E27FC236}">
              <a16:creationId xmlns:a16="http://schemas.microsoft.com/office/drawing/2014/main" id="{18D73D2D-9DA0-4AD0-B4F0-C7C786648719}"/>
            </a:ext>
          </a:extLst>
        </xdr:cNvPr>
        <xdr:cNvGrpSpPr/>
      </xdr:nvGrpSpPr>
      <xdr:grpSpPr>
        <a:xfrm>
          <a:off x="3827856" y="8591550"/>
          <a:ext cx="286944" cy="240668"/>
          <a:chOff x="8962016" y="5925672"/>
          <a:chExt cx="1275884" cy="1111622"/>
        </a:xfrm>
      </xdr:grpSpPr>
      <xdr:grpSp>
        <xdr:nvGrpSpPr>
          <xdr:cNvPr id="101" name="グループ化 100">
            <a:extLst>
              <a:ext uri="{FF2B5EF4-FFF2-40B4-BE49-F238E27FC236}">
                <a16:creationId xmlns:a16="http://schemas.microsoft.com/office/drawing/2014/main" id="{2A37538F-E9D2-619E-1FE8-DC8544842484}"/>
              </a:ext>
            </a:extLst>
          </xdr:cNvPr>
          <xdr:cNvGrpSpPr/>
        </xdr:nvGrpSpPr>
        <xdr:grpSpPr>
          <a:xfrm>
            <a:off x="8962016" y="5925672"/>
            <a:ext cx="1275884" cy="1111622"/>
            <a:chOff x="8962016" y="5925672"/>
            <a:chExt cx="1275884" cy="919332"/>
          </a:xfrm>
        </xdr:grpSpPr>
        <xdr:sp macro="" textlink="">
          <xdr:nvSpPr>
            <xdr:cNvPr id="103" name="正方形/長方形 102">
              <a:extLst>
                <a:ext uri="{FF2B5EF4-FFF2-40B4-BE49-F238E27FC236}">
                  <a16:creationId xmlns:a16="http://schemas.microsoft.com/office/drawing/2014/main" id="{AC78AFD2-F457-A84E-C2C5-583F93E6DAFF}"/>
                </a:ext>
              </a:extLst>
            </xdr:cNvPr>
            <xdr:cNvSpPr/>
          </xdr:nvSpPr>
          <xdr:spPr>
            <a:xfrm>
              <a:off x="8962016" y="6169320"/>
              <a:ext cx="1275884" cy="660066"/>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04" name="正方形/長方形 103">
              <a:extLst>
                <a:ext uri="{FF2B5EF4-FFF2-40B4-BE49-F238E27FC236}">
                  <a16:creationId xmlns:a16="http://schemas.microsoft.com/office/drawing/2014/main" id="{BF00E318-5176-12AA-F017-3F4084AE7E01}"/>
                </a:ext>
              </a:extLst>
            </xdr:cNvPr>
            <xdr:cNvSpPr/>
          </xdr:nvSpPr>
          <xdr:spPr>
            <a:xfrm>
              <a:off x="9180586" y="5925672"/>
              <a:ext cx="880820" cy="310097"/>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05" name="正方形/長方形 104">
              <a:extLst>
                <a:ext uri="{FF2B5EF4-FFF2-40B4-BE49-F238E27FC236}">
                  <a16:creationId xmlns:a16="http://schemas.microsoft.com/office/drawing/2014/main" id="{9B1BCAE1-216D-0BED-7781-12ADD689999F}"/>
                </a:ext>
              </a:extLst>
            </xdr:cNvPr>
            <xdr:cNvSpPr/>
          </xdr:nvSpPr>
          <xdr:spPr>
            <a:xfrm>
              <a:off x="9061541" y="6365792"/>
              <a:ext cx="212104" cy="16137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06" name="正方形/長方形 105">
              <a:extLst>
                <a:ext uri="{FF2B5EF4-FFF2-40B4-BE49-F238E27FC236}">
                  <a16:creationId xmlns:a16="http://schemas.microsoft.com/office/drawing/2014/main" id="{D2B0F2A9-3C2A-5FDE-D6DC-032723E9F3C8}"/>
                </a:ext>
              </a:extLst>
            </xdr:cNvPr>
            <xdr:cNvSpPr/>
          </xdr:nvSpPr>
          <xdr:spPr>
            <a:xfrm>
              <a:off x="9348575" y="6365792"/>
              <a:ext cx="212104" cy="16137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07" name="正方形/長方形 106">
              <a:extLst>
                <a:ext uri="{FF2B5EF4-FFF2-40B4-BE49-F238E27FC236}">
                  <a16:creationId xmlns:a16="http://schemas.microsoft.com/office/drawing/2014/main" id="{0E9BCAC0-D72E-D880-D5A5-995ED26C2222}"/>
                </a:ext>
              </a:extLst>
            </xdr:cNvPr>
            <xdr:cNvSpPr/>
          </xdr:nvSpPr>
          <xdr:spPr>
            <a:xfrm>
              <a:off x="9635611" y="6365792"/>
              <a:ext cx="212104" cy="16137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08" name="正方形/長方形 107">
              <a:extLst>
                <a:ext uri="{FF2B5EF4-FFF2-40B4-BE49-F238E27FC236}">
                  <a16:creationId xmlns:a16="http://schemas.microsoft.com/office/drawing/2014/main" id="{5CAF568E-4EE4-4864-9175-4555CB8BDB97}"/>
                </a:ext>
              </a:extLst>
            </xdr:cNvPr>
            <xdr:cNvSpPr/>
          </xdr:nvSpPr>
          <xdr:spPr>
            <a:xfrm>
              <a:off x="9922643" y="6365792"/>
              <a:ext cx="212104" cy="16137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09" name="正方形/長方形 108">
              <a:extLst>
                <a:ext uri="{FF2B5EF4-FFF2-40B4-BE49-F238E27FC236}">
                  <a16:creationId xmlns:a16="http://schemas.microsoft.com/office/drawing/2014/main" id="{65B5EE52-FAF8-E0FC-18F0-362F75E5152C}"/>
                </a:ext>
              </a:extLst>
            </xdr:cNvPr>
            <xdr:cNvSpPr/>
          </xdr:nvSpPr>
          <xdr:spPr>
            <a:xfrm>
              <a:off x="9061541" y="6600336"/>
              <a:ext cx="212104" cy="16137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10" name="正方形/長方形 109">
              <a:extLst>
                <a:ext uri="{FF2B5EF4-FFF2-40B4-BE49-F238E27FC236}">
                  <a16:creationId xmlns:a16="http://schemas.microsoft.com/office/drawing/2014/main" id="{BB8BAB8E-D081-FEF5-59E7-6AAD9FD00B0D}"/>
                </a:ext>
              </a:extLst>
            </xdr:cNvPr>
            <xdr:cNvSpPr/>
          </xdr:nvSpPr>
          <xdr:spPr>
            <a:xfrm>
              <a:off x="9418838" y="6600336"/>
              <a:ext cx="193628" cy="2446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11" name="正方形/長方形 110">
              <a:extLst>
                <a:ext uri="{FF2B5EF4-FFF2-40B4-BE49-F238E27FC236}">
                  <a16:creationId xmlns:a16="http://schemas.microsoft.com/office/drawing/2014/main" id="{646013AF-0DB3-41F3-84C1-B7223E0D6EA7}"/>
                </a:ext>
              </a:extLst>
            </xdr:cNvPr>
            <xdr:cNvSpPr/>
          </xdr:nvSpPr>
          <xdr:spPr>
            <a:xfrm>
              <a:off x="9612646" y="6600351"/>
              <a:ext cx="193628" cy="2446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12" name="正方形/長方形 111">
              <a:extLst>
                <a:ext uri="{FF2B5EF4-FFF2-40B4-BE49-F238E27FC236}">
                  <a16:creationId xmlns:a16="http://schemas.microsoft.com/office/drawing/2014/main" id="{EAD780FC-FFAC-BD24-E8C8-9E2B6D865662}"/>
                </a:ext>
              </a:extLst>
            </xdr:cNvPr>
            <xdr:cNvSpPr/>
          </xdr:nvSpPr>
          <xdr:spPr>
            <a:xfrm>
              <a:off x="9922643" y="6600336"/>
              <a:ext cx="212104" cy="16137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sp macro="" textlink="">
        <xdr:nvSpPr>
          <xdr:cNvPr id="102" name="加算 272">
            <a:extLst>
              <a:ext uri="{FF2B5EF4-FFF2-40B4-BE49-F238E27FC236}">
                <a16:creationId xmlns:a16="http://schemas.microsoft.com/office/drawing/2014/main" id="{5CD55206-749A-E10C-3735-4EB7CA1E63EF}"/>
              </a:ext>
            </a:extLst>
          </xdr:cNvPr>
          <xdr:cNvSpPr/>
        </xdr:nvSpPr>
        <xdr:spPr>
          <a:xfrm>
            <a:off x="9425273" y="5956793"/>
            <a:ext cx="393420" cy="398697"/>
          </a:xfrm>
          <a:prstGeom prst="mathPlus">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1</xdr:col>
      <xdr:colOff>85059</xdr:colOff>
      <xdr:row>28</xdr:row>
      <xdr:rowOff>552450</xdr:rowOff>
    </xdr:from>
    <xdr:to>
      <xdr:col>1</xdr:col>
      <xdr:colOff>476250</xdr:colOff>
      <xdr:row>29</xdr:row>
      <xdr:rowOff>268870</xdr:rowOff>
    </xdr:to>
    <xdr:grpSp>
      <xdr:nvGrpSpPr>
        <xdr:cNvPr id="113" name="グループ化 112">
          <a:extLst>
            <a:ext uri="{FF2B5EF4-FFF2-40B4-BE49-F238E27FC236}">
              <a16:creationId xmlns:a16="http://schemas.microsoft.com/office/drawing/2014/main" id="{33701F96-6981-4560-844E-2F144DF985CB}"/>
            </a:ext>
          </a:extLst>
        </xdr:cNvPr>
        <xdr:cNvGrpSpPr/>
      </xdr:nvGrpSpPr>
      <xdr:grpSpPr>
        <a:xfrm>
          <a:off x="193009" y="10820400"/>
          <a:ext cx="388016" cy="287920"/>
          <a:chOff x="9348588" y="6929717"/>
          <a:chExt cx="718776" cy="546217"/>
        </a:xfrm>
      </xdr:grpSpPr>
      <xdr:grpSp>
        <xdr:nvGrpSpPr>
          <xdr:cNvPr id="114" name="グループ化 113">
            <a:extLst>
              <a:ext uri="{FF2B5EF4-FFF2-40B4-BE49-F238E27FC236}">
                <a16:creationId xmlns:a16="http://schemas.microsoft.com/office/drawing/2014/main" id="{309F6413-D28A-D158-9389-849D606BFA40}"/>
              </a:ext>
            </a:extLst>
          </xdr:cNvPr>
          <xdr:cNvGrpSpPr/>
        </xdr:nvGrpSpPr>
        <xdr:grpSpPr>
          <a:xfrm>
            <a:off x="9348588" y="6929717"/>
            <a:ext cx="718776" cy="546217"/>
            <a:chOff x="5547553" y="8285311"/>
            <a:chExt cx="717075" cy="544924"/>
          </a:xfrm>
        </xdr:grpSpPr>
        <xdr:sp macro="" textlink="">
          <xdr:nvSpPr>
            <xdr:cNvPr id="116" name="正方形/長方形 115">
              <a:extLst>
                <a:ext uri="{FF2B5EF4-FFF2-40B4-BE49-F238E27FC236}">
                  <a16:creationId xmlns:a16="http://schemas.microsoft.com/office/drawing/2014/main" id="{C9F40197-C900-4AE0-F362-F91BC57B070B}"/>
                </a:ext>
              </a:extLst>
            </xdr:cNvPr>
            <xdr:cNvSpPr/>
          </xdr:nvSpPr>
          <xdr:spPr>
            <a:xfrm>
              <a:off x="5547553" y="8285311"/>
              <a:ext cx="451161" cy="227579"/>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17" name="正方形/長方形 116">
              <a:extLst>
                <a:ext uri="{FF2B5EF4-FFF2-40B4-BE49-F238E27FC236}">
                  <a16:creationId xmlns:a16="http://schemas.microsoft.com/office/drawing/2014/main" id="{650526E3-4DFC-869F-8BB6-EEFBDEFAC01C}"/>
                </a:ext>
              </a:extLst>
            </xdr:cNvPr>
            <xdr:cNvSpPr/>
          </xdr:nvSpPr>
          <xdr:spPr>
            <a:xfrm>
              <a:off x="5641475" y="8338859"/>
              <a:ext cx="451161" cy="227579"/>
            </a:xfrm>
            <a:prstGeom prst="rect">
              <a:avLst/>
            </a:prstGeom>
            <a:solidFill>
              <a:schemeClr val="bg1"/>
            </a:solidFill>
            <a:ln w="1905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18" name="正方形/長方形 117">
              <a:extLst>
                <a:ext uri="{FF2B5EF4-FFF2-40B4-BE49-F238E27FC236}">
                  <a16:creationId xmlns:a16="http://schemas.microsoft.com/office/drawing/2014/main" id="{2A21D366-14BE-F01E-B7C0-CB429E4E14A6}"/>
                </a:ext>
              </a:extLst>
            </xdr:cNvPr>
            <xdr:cNvSpPr/>
          </xdr:nvSpPr>
          <xdr:spPr>
            <a:xfrm>
              <a:off x="5708562" y="8392408"/>
              <a:ext cx="451161" cy="227579"/>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nvGrpSpPr>
            <xdr:cNvPr id="119" name="グループ化 118">
              <a:extLst>
                <a:ext uri="{FF2B5EF4-FFF2-40B4-BE49-F238E27FC236}">
                  <a16:creationId xmlns:a16="http://schemas.microsoft.com/office/drawing/2014/main" id="{2AA7F4B7-FC22-3DC1-2CE3-0B0B24809B49}"/>
                </a:ext>
              </a:extLst>
            </xdr:cNvPr>
            <xdr:cNvGrpSpPr/>
          </xdr:nvGrpSpPr>
          <xdr:grpSpPr>
            <a:xfrm>
              <a:off x="6056657" y="8636124"/>
              <a:ext cx="207971" cy="194111"/>
              <a:chOff x="6146304" y="8519583"/>
              <a:chExt cx="207971" cy="194111"/>
            </a:xfrm>
          </xdr:grpSpPr>
          <xdr:sp macro="" textlink="">
            <xdr:nvSpPr>
              <xdr:cNvPr id="120" name="楕円 119">
                <a:extLst>
                  <a:ext uri="{FF2B5EF4-FFF2-40B4-BE49-F238E27FC236}">
                    <a16:creationId xmlns:a16="http://schemas.microsoft.com/office/drawing/2014/main" id="{78481B86-80E0-3B05-ED58-9BB47B44507E}"/>
                  </a:ext>
                </a:extLst>
              </xdr:cNvPr>
              <xdr:cNvSpPr/>
            </xdr:nvSpPr>
            <xdr:spPr>
              <a:xfrm>
                <a:off x="6213392" y="8519583"/>
                <a:ext cx="140883" cy="140564"/>
              </a:xfrm>
              <a:prstGeom prst="ellipse">
                <a:avLst/>
              </a:prstGeom>
              <a:solidFill>
                <a:schemeClr val="bg1"/>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1" name="楕円 120">
                <a:extLst>
                  <a:ext uri="{FF2B5EF4-FFF2-40B4-BE49-F238E27FC236}">
                    <a16:creationId xmlns:a16="http://schemas.microsoft.com/office/drawing/2014/main" id="{51299E45-6A5F-B7D3-6E5E-7E4E4A3335C2}"/>
                  </a:ext>
                </a:extLst>
              </xdr:cNvPr>
              <xdr:cNvSpPr/>
            </xdr:nvSpPr>
            <xdr:spPr>
              <a:xfrm>
                <a:off x="6146304" y="8579823"/>
                <a:ext cx="134175" cy="133871"/>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sp macro="" textlink="">
        <xdr:nvSpPr>
          <xdr:cNvPr id="115" name="正方形/長方形 114">
            <a:extLst>
              <a:ext uri="{FF2B5EF4-FFF2-40B4-BE49-F238E27FC236}">
                <a16:creationId xmlns:a16="http://schemas.microsoft.com/office/drawing/2014/main" id="{D646011C-4C0E-12CA-87D4-28C3DE735005}"/>
              </a:ext>
            </a:extLst>
          </xdr:cNvPr>
          <xdr:cNvSpPr/>
        </xdr:nvSpPr>
        <xdr:spPr>
          <a:xfrm>
            <a:off x="9600865" y="7064191"/>
            <a:ext cx="287205" cy="170327"/>
          </a:xfrm>
          <a:prstGeom prst="rect">
            <a:avLst/>
          </a:prstGeom>
          <a:noFill/>
        </xdr:spPr>
        <xdr:txBody>
          <a:bodyPr wrap="square" lIns="0" tIns="0" rIns="0" bIns="0">
            <a:prstTxWarp prst="textPlain">
              <a:avLst/>
            </a:prstTxWarp>
            <a:noAutofit/>
          </a:bodyPr>
          <a:lstStyle/>
          <a:p>
            <a:pPr algn="ctr"/>
            <a:r>
              <a:rPr lang="en-US" altLang="ja-JP" sz="100" b="0" cap="none" spc="0">
                <a:ln w="0"/>
                <a:solidFill>
                  <a:schemeClr val="bg1"/>
                </a:solidFill>
                <a:effectLst/>
                <a:latin typeface="Arial Black" panose="020B0A04020102020204" pitchFamily="34" charset="0"/>
              </a:rPr>
              <a:t>TAX</a:t>
            </a:r>
            <a:endParaRPr lang="ja-JP" altLang="en-US" sz="100" b="0" cap="none" spc="0">
              <a:ln w="0"/>
              <a:solidFill>
                <a:schemeClr val="bg1"/>
              </a:solidFill>
              <a:effectLst/>
              <a:latin typeface="Arial Black" panose="020B0A04020102020204" pitchFamily="34" charset="0"/>
            </a:endParaRPr>
          </a:p>
        </xdr:txBody>
      </xdr:sp>
    </xdr:grpSp>
    <xdr:clientData/>
  </xdr:twoCellAnchor>
  <xdr:twoCellAnchor>
    <xdr:from>
      <xdr:col>1</xdr:col>
      <xdr:colOff>48563</xdr:colOff>
      <xdr:row>23</xdr:row>
      <xdr:rowOff>539750</xdr:rowOff>
    </xdr:from>
    <xdr:to>
      <xdr:col>1</xdr:col>
      <xdr:colOff>311150</xdr:colOff>
      <xdr:row>24</xdr:row>
      <xdr:rowOff>269684</xdr:rowOff>
    </xdr:to>
    <xdr:grpSp>
      <xdr:nvGrpSpPr>
        <xdr:cNvPr id="122" name="グループ化 121">
          <a:extLst>
            <a:ext uri="{FF2B5EF4-FFF2-40B4-BE49-F238E27FC236}">
              <a16:creationId xmlns:a16="http://schemas.microsoft.com/office/drawing/2014/main" id="{540DDB5F-02F1-4465-BEC8-D422DBDF07EF}"/>
            </a:ext>
          </a:extLst>
        </xdr:cNvPr>
        <xdr:cNvGrpSpPr/>
      </xdr:nvGrpSpPr>
      <xdr:grpSpPr>
        <a:xfrm>
          <a:off x="150163" y="8715375"/>
          <a:ext cx="268937" cy="298259"/>
          <a:chOff x="9218439" y="6965576"/>
          <a:chExt cx="645459" cy="762000"/>
        </a:xfrm>
      </xdr:grpSpPr>
      <xdr:sp macro="" textlink="">
        <xdr:nvSpPr>
          <xdr:cNvPr id="123" name="二等辺三角形 122">
            <a:extLst>
              <a:ext uri="{FF2B5EF4-FFF2-40B4-BE49-F238E27FC236}">
                <a16:creationId xmlns:a16="http://schemas.microsoft.com/office/drawing/2014/main" id="{131D38FC-6886-DBB8-DA2D-4EB343643949}"/>
              </a:ext>
            </a:extLst>
          </xdr:cNvPr>
          <xdr:cNvSpPr/>
        </xdr:nvSpPr>
        <xdr:spPr>
          <a:xfrm rot="10800000">
            <a:off x="9359153" y="6974541"/>
            <a:ext cx="340659" cy="537883"/>
          </a:xfrm>
          <a:prstGeom prst="triangle">
            <a:avLst/>
          </a:prstGeom>
          <a:noFill/>
          <a:ln w="1905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4" name="角丸四角形 362">
            <a:extLst>
              <a:ext uri="{FF2B5EF4-FFF2-40B4-BE49-F238E27FC236}">
                <a16:creationId xmlns:a16="http://schemas.microsoft.com/office/drawing/2014/main" id="{BD31864D-04D6-A689-A73B-E2FD070818E7}"/>
              </a:ext>
            </a:extLst>
          </xdr:cNvPr>
          <xdr:cNvSpPr/>
        </xdr:nvSpPr>
        <xdr:spPr>
          <a:xfrm>
            <a:off x="9218439" y="6965576"/>
            <a:ext cx="645459" cy="762000"/>
          </a:xfrm>
          <a:prstGeom prst="roundRect">
            <a:avLst>
              <a:gd name="adj" fmla="val 33334"/>
            </a:avLst>
          </a:prstGeom>
          <a:no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5" name="フリーフォーム 363">
            <a:extLst>
              <a:ext uri="{FF2B5EF4-FFF2-40B4-BE49-F238E27FC236}">
                <a16:creationId xmlns:a16="http://schemas.microsoft.com/office/drawing/2014/main" id="{CEC95B95-01E1-B7EC-DAB8-BCB2BBB2C579}"/>
              </a:ext>
            </a:extLst>
          </xdr:cNvPr>
          <xdr:cNvSpPr/>
        </xdr:nvSpPr>
        <xdr:spPr>
          <a:xfrm>
            <a:off x="9296400" y="7037294"/>
            <a:ext cx="510988" cy="466165"/>
          </a:xfrm>
          <a:custGeom>
            <a:avLst/>
            <a:gdLst>
              <a:gd name="connsiteX0" fmla="*/ 510988 w 510988"/>
              <a:gd name="connsiteY0" fmla="*/ 35859 h 466165"/>
              <a:gd name="connsiteX1" fmla="*/ 493059 w 510988"/>
              <a:gd name="connsiteY1" fmla="*/ 179294 h 466165"/>
              <a:gd name="connsiteX2" fmla="*/ 367553 w 510988"/>
              <a:gd name="connsiteY2" fmla="*/ 197224 h 466165"/>
              <a:gd name="connsiteX3" fmla="*/ 439271 w 510988"/>
              <a:gd name="connsiteY3" fmla="*/ 295835 h 466165"/>
              <a:gd name="connsiteX4" fmla="*/ 224118 w 510988"/>
              <a:gd name="connsiteY4" fmla="*/ 466165 h 466165"/>
              <a:gd name="connsiteX5" fmla="*/ 26894 w 510988"/>
              <a:gd name="connsiteY5" fmla="*/ 268941 h 466165"/>
              <a:gd name="connsiteX6" fmla="*/ 125506 w 510988"/>
              <a:gd name="connsiteY6" fmla="*/ 215153 h 466165"/>
              <a:gd name="connsiteX7" fmla="*/ 26894 w 510988"/>
              <a:gd name="connsiteY7" fmla="*/ 197224 h 466165"/>
              <a:gd name="connsiteX8" fmla="*/ 0 w 510988"/>
              <a:gd name="connsiteY8" fmla="*/ 0 h 4661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10988" h="466165">
                <a:moveTo>
                  <a:pt x="510988" y="35859"/>
                </a:moveTo>
                <a:lnTo>
                  <a:pt x="493059" y="179294"/>
                </a:lnTo>
                <a:lnTo>
                  <a:pt x="367553" y="197224"/>
                </a:lnTo>
                <a:lnTo>
                  <a:pt x="439271" y="295835"/>
                </a:lnTo>
                <a:lnTo>
                  <a:pt x="224118" y="466165"/>
                </a:lnTo>
                <a:lnTo>
                  <a:pt x="26894" y="268941"/>
                </a:lnTo>
                <a:lnTo>
                  <a:pt x="125506" y="215153"/>
                </a:lnTo>
                <a:lnTo>
                  <a:pt x="26894" y="197224"/>
                </a:lnTo>
                <a:lnTo>
                  <a:pt x="0" y="0"/>
                </a:lnTo>
              </a:path>
            </a:pathLst>
          </a:custGeom>
          <a:noFill/>
          <a:ln w="1905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104402</xdr:colOff>
      <xdr:row>14</xdr:row>
      <xdr:rowOff>6350</xdr:rowOff>
    </xdr:from>
    <xdr:to>
      <xdr:col>7</xdr:col>
      <xdr:colOff>514350</xdr:colOff>
      <xdr:row>14</xdr:row>
      <xdr:rowOff>256802</xdr:rowOff>
    </xdr:to>
    <xdr:grpSp>
      <xdr:nvGrpSpPr>
        <xdr:cNvPr id="126" name="グループ化 125">
          <a:extLst>
            <a:ext uri="{FF2B5EF4-FFF2-40B4-BE49-F238E27FC236}">
              <a16:creationId xmlns:a16="http://schemas.microsoft.com/office/drawing/2014/main" id="{DA406ED7-0555-4F3A-86FF-686F53BCF30E}"/>
            </a:ext>
          </a:extLst>
        </xdr:cNvPr>
        <xdr:cNvGrpSpPr/>
      </xdr:nvGrpSpPr>
      <xdr:grpSpPr>
        <a:xfrm>
          <a:off x="3908052" y="4562475"/>
          <a:ext cx="406773" cy="250452"/>
          <a:chOff x="9063318" y="3519197"/>
          <a:chExt cx="1909482" cy="999810"/>
        </a:xfrm>
      </xdr:grpSpPr>
      <xdr:sp macro="" textlink="">
        <xdr:nvSpPr>
          <xdr:cNvPr id="127" name="角丸四角形 399">
            <a:extLst>
              <a:ext uri="{FF2B5EF4-FFF2-40B4-BE49-F238E27FC236}">
                <a16:creationId xmlns:a16="http://schemas.microsoft.com/office/drawing/2014/main" id="{61C0CC5C-7AC6-0637-C54A-6AFBFB877820}"/>
              </a:ext>
            </a:extLst>
          </xdr:cNvPr>
          <xdr:cNvSpPr/>
        </xdr:nvSpPr>
        <xdr:spPr>
          <a:xfrm>
            <a:off x="9305364" y="3519197"/>
            <a:ext cx="1434354" cy="855580"/>
          </a:xfrm>
          <a:prstGeom prst="roundRect">
            <a:avLst>
              <a:gd name="adj" fmla="val 36413"/>
            </a:avLst>
          </a:prstGeom>
          <a:solidFill>
            <a:schemeClr val="accent5">
              <a:lumMod val="40000"/>
              <a:lumOff val="6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8" name="角丸四角形 400">
            <a:extLst>
              <a:ext uri="{FF2B5EF4-FFF2-40B4-BE49-F238E27FC236}">
                <a16:creationId xmlns:a16="http://schemas.microsoft.com/office/drawing/2014/main" id="{87430DFC-DD53-C74C-EC12-20CBD386C444}"/>
              </a:ext>
            </a:extLst>
          </xdr:cNvPr>
          <xdr:cNvSpPr/>
        </xdr:nvSpPr>
        <xdr:spPr>
          <a:xfrm>
            <a:off x="9063318" y="3953435"/>
            <a:ext cx="1909482" cy="421342"/>
          </a:xfrm>
          <a:prstGeom prst="roundRect">
            <a:avLst>
              <a:gd name="adj" fmla="val 50000"/>
            </a:avLst>
          </a:prstGeom>
          <a:solidFill>
            <a:schemeClr val="accent5">
              <a:lumMod val="40000"/>
              <a:lumOff val="6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9" name="楕円 128">
            <a:extLst>
              <a:ext uri="{FF2B5EF4-FFF2-40B4-BE49-F238E27FC236}">
                <a16:creationId xmlns:a16="http://schemas.microsoft.com/office/drawing/2014/main" id="{4EE3CD99-7AC1-434E-AC4F-3331445480E0}"/>
              </a:ext>
            </a:extLst>
          </xdr:cNvPr>
          <xdr:cNvSpPr/>
        </xdr:nvSpPr>
        <xdr:spPr>
          <a:xfrm>
            <a:off x="9350189" y="4142490"/>
            <a:ext cx="376517" cy="376517"/>
          </a:xfrm>
          <a:prstGeom prst="ellipse">
            <a:avLst/>
          </a:prstGeom>
          <a:solidFill>
            <a:schemeClr val="bg1"/>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0" name="楕円 129">
            <a:extLst>
              <a:ext uri="{FF2B5EF4-FFF2-40B4-BE49-F238E27FC236}">
                <a16:creationId xmlns:a16="http://schemas.microsoft.com/office/drawing/2014/main" id="{BDEF09BB-41F9-2343-FB5C-0775A5903356}"/>
              </a:ext>
            </a:extLst>
          </xdr:cNvPr>
          <xdr:cNvSpPr/>
        </xdr:nvSpPr>
        <xdr:spPr>
          <a:xfrm>
            <a:off x="10300447" y="4142490"/>
            <a:ext cx="376517" cy="376517"/>
          </a:xfrm>
          <a:prstGeom prst="ellipse">
            <a:avLst/>
          </a:prstGeom>
          <a:solidFill>
            <a:schemeClr val="bg1"/>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1" name="角丸四角形 403">
            <a:extLst>
              <a:ext uri="{FF2B5EF4-FFF2-40B4-BE49-F238E27FC236}">
                <a16:creationId xmlns:a16="http://schemas.microsoft.com/office/drawing/2014/main" id="{15C2B2F1-0F4E-9C94-8C17-3B34FA4D153C}"/>
              </a:ext>
            </a:extLst>
          </xdr:cNvPr>
          <xdr:cNvSpPr/>
        </xdr:nvSpPr>
        <xdr:spPr>
          <a:xfrm>
            <a:off x="9574306" y="3639671"/>
            <a:ext cx="374723" cy="295834"/>
          </a:xfrm>
          <a:prstGeom prst="roundRect">
            <a:avLst>
              <a:gd name="adj" fmla="val 3222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2" name="角丸四角形 404">
            <a:extLst>
              <a:ext uri="{FF2B5EF4-FFF2-40B4-BE49-F238E27FC236}">
                <a16:creationId xmlns:a16="http://schemas.microsoft.com/office/drawing/2014/main" id="{36328E46-0D68-C60F-2324-8294A4DC7F7D}"/>
              </a:ext>
            </a:extLst>
          </xdr:cNvPr>
          <xdr:cNvSpPr/>
        </xdr:nvSpPr>
        <xdr:spPr>
          <a:xfrm>
            <a:off x="10103223" y="3639671"/>
            <a:ext cx="374723" cy="295834"/>
          </a:xfrm>
          <a:prstGeom prst="roundRect">
            <a:avLst>
              <a:gd name="adj" fmla="val 3222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10</xdr:col>
      <xdr:colOff>101787</xdr:colOff>
      <xdr:row>28</xdr:row>
      <xdr:rowOff>476249</xdr:rowOff>
    </xdr:from>
    <xdr:to>
      <xdr:col>10</xdr:col>
      <xdr:colOff>311150</xdr:colOff>
      <xdr:row>30</xdr:row>
      <xdr:rowOff>1679</xdr:rowOff>
    </xdr:to>
    <xdr:grpSp>
      <xdr:nvGrpSpPr>
        <xdr:cNvPr id="133" name="グループ化 132">
          <a:extLst>
            <a:ext uri="{FF2B5EF4-FFF2-40B4-BE49-F238E27FC236}">
              <a16:creationId xmlns:a16="http://schemas.microsoft.com/office/drawing/2014/main" id="{CC6A28F2-FEC7-4676-91E6-896F65FFADFE}"/>
            </a:ext>
          </a:extLst>
        </xdr:cNvPr>
        <xdr:cNvGrpSpPr/>
      </xdr:nvGrpSpPr>
      <xdr:grpSpPr>
        <a:xfrm>
          <a:off x="5705662" y="10744199"/>
          <a:ext cx="209363" cy="373155"/>
          <a:chOff x="8256494" y="7153834"/>
          <a:chExt cx="475130" cy="833718"/>
        </a:xfrm>
      </xdr:grpSpPr>
      <xdr:sp macro="" textlink="">
        <xdr:nvSpPr>
          <xdr:cNvPr id="134" name="台形 133">
            <a:extLst>
              <a:ext uri="{FF2B5EF4-FFF2-40B4-BE49-F238E27FC236}">
                <a16:creationId xmlns:a16="http://schemas.microsoft.com/office/drawing/2014/main" id="{0D815B05-F551-754D-3A3D-65C2206C52F2}"/>
              </a:ext>
            </a:extLst>
          </xdr:cNvPr>
          <xdr:cNvSpPr/>
        </xdr:nvSpPr>
        <xdr:spPr>
          <a:xfrm rot="10800000">
            <a:off x="8256494" y="7566211"/>
            <a:ext cx="475130" cy="421341"/>
          </a:xfrm>
          <a:prstGeom prst="trapezoid">
            <a:avLst>
              <a:gd name="adj" fmla="val 19737"/>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5" name="台形 134">
            <a:extLst>
              <a:ext uri="{FF2B5EF4-FFF2-40B4-BE49-F238E27FC236}">
                <a16:creationId xmlns:a16="http://schemas.microsoft.com/office/drawing/2014/main" id="{136DC764-8849-988B-BAED-D98C3D515D84}"/>
              </a:ext>
            </a:extLst>
          </xdr:cNvPr>
          <xdr:cNvSpPr/>
        </xdr:nvSpPr>
        <xdr:spPr>
          <a:xfrm rot="2710910">
            <a:off x="8328211" y="7333129"/>
            <a:ext cx="475130" cy="116540"/>
          </a:xfrm>
          <a:prstGeom prst="trapezoid">
            <a:avLst>
              <a:gd name="adj" fmla="val 19737"/>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6" name="台形 135">
            <a:extLst>
              <a:ext uri="{FF2B5EF4-FFF2-40B4-BE49-F238E27FC236}">
                <a16:creationId xmlns:a16="http://schemas.microsoft.com/office/drawing/2014/main" id="{C43616FC-8322-C0CF-9602-AB16FC3005D0}"/>
              </a:ext>
            </a:extLst>
          </xdr:cNvPr>
          <xdr:cNvSpPr/>
        </xdr:nvSpPr>
        <xdr:spPr>
          <a:xfrm rot="2710910">
            <a:off x="8546253" y="7282168"/>
            <a:ext cx="123605" cy="103007"/>
          </a:xfrm>
          <a:prstGeom prst="trapezoid">
            <a:avLst>
              <a:gd name="adj" fmla="val 19737"/>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7" name="台形 136">
            <a:extLst>
              <a:ext uri="{FF2B5EF4-FFF2-40B4-BE49-F238E27FC236}">
                <a16:creationId xmlns:a16="http://schemas.microsoft.com/office/drawing/2014/main" id="{9B7144E6-A86F-2EDE-956E-031FDCEF1151}"/>
              </a:ext>
            </a:extLst>
          </xdr:cNvPr>
          <xdr:cNvSpPr/>
        </xdr:nvSpPr>
        <xdr:spPr>
          <a:xfrm rot="10800000">
            <a:off x="8377330" y="7602070"/>
            <a:ext cx="72000" cy="376516"/>
          </a:xfrm>
          <a:prstGeom prst="trapezoid">
            <a:avLst>
              <a:gd name="adj" fmla="val 1973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8" name="台形 137">
            <a:extLst>
              <a:ext uri="{FF2B5EF4-FFF2-40B4-BE49-F238E27FC236}">
                <a16:creationId xmlns:a16="http://schemas.microsoft.com/office/drawing/2014/main" id="{25BCB4CB-AEAF-4024-8AA6-56814424BBC1}"/>
              </a:ext>
            </a:extLst>
          </xdr:cNvPr>
          <xdr:cNvSpPr/>
        </xdr:nvSpPr>
        <xdr:spPr>
          <a:xfrm rot="10800000">
            <a:off x="8538696" y="7602070"/>
            <a:ext cx="72000" cy="376516"/>
          </a:xfrm>
          <a:prstGeom prst="trapezoid">
            <a:avLst>
              <a:gd name="adj" fmla="val 1973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47440</xdr:colOff>
      <xdr:row>13</xdr:row>
      <xdr:rowOff>571499</xdr:rowOff>
    </xdr:from>
    <xdr:to>
      <xdr:col>4</xdr:col>
      <xdr:colOff>409575</xdr:colOff>
      <xdr:row>15</xdr:row>
      <xdr:rowOff>746</xdr:rowOff>
    </xdr:to>
    <xdr:grpSp>
      <xdr:nvGrpSpPr>
        <xdr:cNvPr id="139" name="グループ化 138">
          <a:extLst>
            <a:ext uri="{FF2B5EF4-FFF2-40B4-BE49-F238E27FC236}">
              <a16:creationId xmlns:a16="http://schemas.microsoft.com/office/drawing/2014/main" id="{27D7195C-AC69-4C0F-9128-B65D0E46B123}"/>
            </a:ext>
          </a:extLst>
        </xdr:cNvPr>
        <xdr:cNvGrpSpPr/>
      </xdr:nvGrpSpPr>
      <xdr:grpSpPr>
        <a:xfrm>
          <a:off x="2050865" y="4552949"/>
          <a:ext cx="355785" cy="276972"/>
          <a:chOff x="11743766" y="1832105"/>
          <a:chExt cx="2151528" cy="2273730"/>
        </a:xfrm>
      </xdr:grpSpPr>
      <xdr:sp macro="" textlink="">
        <xdr:nvSpPr>
          <xdr:cNvPr id="140" name="角丸四角形 470">
            <a:extLst>
              <a:ext uri="{FF2B5EF4-FFF2-40B4-BE49-F238E27FC236}">
                <a16:creationId xmlns:a16="http://schemas.microsoft.com/office/drawing/2014/main" id="{EE95654D-48B5-8527-B3A9-064EBD96E650}"/>
              </a:ext>
            </a:extLst>
          </xdr:cNvPr>
          <xdr:cNvSpPr/>
        </xdr:nvSpPr>
        <xdr:spPr>
          <a:xfrm>
            <a:off x="11743766" y="1841069"/>
            <a:ext cx="2151528" cy="2264766"/>
          </a:xfrm>
          <a:prstGeom prst="roundRect">
            <a:avLst>
              <a:gd name="adj" fmla="val 11608"/>
            </a:avLst>
          </a:prstGeom>
          <a:no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41" name="グループ化 140">
            <a:extLst>
              <a:ext uri="{FF2B5EF4-FFF2-40B4-BE49-F238E27FC236}">
                <a16:creationId xmlns:a16="http://schemas.microsoft.com/office/drawing/2014/main" id="{7250A8EA-3693-6811-2C39-F9F7D6B807B2}"/>
              </a:ext>
            </a:extLst>
          </xdr:cNvPr>
          <xdr:cNvGrpSpPr/>
        </xdr:nvGrpSpPr>
        <xdr:grpSpPr>
          <a:xfrm>
            <a:off x="12631270" y="2525846"/>
            <a:ext cx="1021977" cy="1326107"/>
            <a:chOff x="12425082" y="2758928"/>
            <a:chExt cx="1021977" cy="1326107"/>
          </a:xfrm>
        </xdr:grpSpPr>
        <xdr:sp macro="" textlink="">
          <xdr:nvSpPr>
            <xdr:cNvPr id="144" name="楕円 143">
              <a:extLst>
                <a:ext uri="{FF2B5EF4-FFF2-40B4-BE49-F238E27FC236}">
                  <a16:creationId xmlns:a16="http://schemas.microsoft.com/office/drawing/2014/main" id="{4E427396-2AFF-725C-3776-1BFC973BC94D}"/>
                </a:ext>
              </a:extLst>
            </xdr:cNvPr>
            <xdr:cNvSpPr/>
          </xdr:nvSpPr>
          <xdr:spPr>
            <a:xfrm>
              <a:off x="12425082" y="2758928"/>
              <a:ext cx="295836" cy="295166"/>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5" name="楕円 144">
              <a:extLst>
                <a:ext uri="{FF2B5EF4-FFF2-40B4-BE49-F238E27FC236}">
                  <a16:creationId xmlns:a16="http://schemas.microsoft.com/office/drawing/2014/main" id="{634599B8-77CA-818E-54A2-28C1BF96A641}"/>
                </a:ext>
              </a:extLst>
            </xdr:cNvPr>
            <xdr:cNvSpPr/>
          </xdr:nvSpPr>
          <xdr:spPr>
            <a:xfrm>
              <a:off x="12792635" y="2758928"/>
              <a:ext cx="295836" cy="295166"/>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6" name="楕円 145">
              <a:extLst>
                <a:ext uri="{FF2B5EF4-FFF2-40B4-BE49-F238E27FC236}">
                  <a16:creationId xmlns:a16="http://schemas.microsoft.com/office/drawing/2014/main" id="{87B4B97B-B370-29DC-F3F8-A2AE1030BB1D}"/>
                </a:ext>
              </a:extLst>
            </xdr:cNvPr>
            <xdr:cNvSpPr/>
          </xdr:nvSpPr>
          <xdr:spPr>
            <a:xfrm>
              <a:off x="13151223" y="2758928"/>
              <a:ext cx="295836" cy="295166"/>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7" name="楕円 146">
              <a:extLst>
                <a:ext uri="{FF2B5EF4-FFF2-40B4-BE49-F238E27FC236}">
                  <a16:creationId xmlns:a16="http://schemas.microsoft.com/office/drawing/2014/main" id="{9FC86815-8D87-379C-576F-6908D07FEBB4}"/>
                </a:ext>
              </a:extLst>
            </xdr:cNvPr>
            <xdr:cNvSpPr/>
          </xdr:nvSpPr>
          <xdr:spPr>
            <a:xfrm>
              <a:off x="12425082" y="3108552"/>
              <a:ext cx="295836" cy="295166"/>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8" name="楕円 147">
              <a:extLst>
                <a:ext uri="{FF2B5EF4-FFF2-40B4-BE49-F238E27FC236}">
                  <a16:creationId xmlns:a16="http://schemas.microsoft.com/office/drawing/2014/main" id="{286CE9B2-714E-67A8-C45F-729A76C35E6E}"/>
                </a:ext>
              </a:extLst>
            </xdr:cNvPr>
            <xdr:cNvSpPr/>
          </xdr:nvSpPr>
          <xdr:spPr>
            <a:xfrm>
              <a:off x="12792635" y="3108552"/>
              <a:ext cx="295836" cy="295166"/>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9" name="楕円 148">
              <a:extLst>
                <a:ext uri="{FF2B5EF4-FFF2-40B4-BE49-F238E27FC236}">
                  <a16:creationId xmlns:a16="http://schemas.microsoft.com/office/drawing/2014/main" id="{AFA3A060-FAB0-3497-B2F0-003AD2C042F8}"/>
                </a:ext>
              </a:extLst>
            </xdr:cNvPr>
            <xdr:cNvSpPr/>
          </xdr:nvSpPr>
          <xdr:spPr>
            <a:xfrm>
              <a:off x="13151223" y="3108552"/>
              <a:ext cx="295836" cy="295166"/>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楕円 149">
              <a:extLst>
                <a:ext uri="{FF2B5EF4-FFF2-40B4-BE49-F238E27FC236}">
                  <a16:creationId xmlns:a16="http://schemas.microsoft.com/office/drawing/2014/main" id="{2F061DB7-4732-C089-A635-EA174E864FA3}"/>
                </a:ext>
              </a:extLst>
            </xdr:cNvPr>
            <xdr:cNvSpPr/>
          </xdr:nvSpPr>
          <xdr:spPr>
            <a:xfrm>
              <a:off x="12425082" y="3458175"/>
              <a:ext cx="295836" cy="295166"/>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1" name="楕円 150">
              <a:extLst>
                <a:ext uri="{FF2B5EF4-FFF2-40B4-BE49-F238E27FC236}">
                  <a16:creationId xmlns:a16="http://schemas.microsoft.com/office/drawing/2014/main" id="{46B684BA-3F61-83EE-035D-ED07644795BA}"/>
                </a:ext>
              </a:extLst>
            </xdr:cNvPr>
            <xdr:cNvSpPr/>
          </xdr:nvSpPr>
          <xdr:spPr>
            <a:xfrm>
              <a:off x="12792635" y="3458175"/>
              <a:ext cx="295836" cy="295166"/>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2" name="楕円 151">
              <a:extLst>
                <a:ext uri="{FF2B5EF4-FFF2-40B4-BE49-F238E27FC236}">
                  <a16:creationId xmlns:a16="http://schemas.microsoft.com/office/drawing/2014/main" id="{4643991F-3C62-2E64-0BF1-0700B2A1CC2D}"/>
                </a:ext>
              </a:extLst>
            </xdr:cNvPr>
            <xdr:cNvSpPr/>
          </xdr:nvSpPr>
          <xdr:spPr>
            <a:xfrm>
              <a:off x="13151223" y="3458175"/>
              <a:ext cx="295836" cy="295166"/>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3" name="楕円 152">
              <a:extLst>
                <a:ext uri="{FF2B5EF4-FFF2-40B4-BE49-F238E27FC236}">
                  <a16:creationId xmlns:a16="http://schemas.microsoft.com/office/drawing/2014/main" id="{B791F8C4-D15C-8C85-20AD-269051C05E95}"/>
                </a:ext>
              </a:extLst>
            </xdr:cNvPr>
            <xdr:cNvSpPr/>
          </xdr:nvSpPr>
          <xdr:spPr>
            <a:xfrm>
              <a:off x="12425082" y="3789869"/>
              <a:ext cx="295836" cy="295166"/>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4" name="楕円 153">
              <a:extLst>
                <a:ext uri="{FF2B5EF4-FFF2-40B4-BE49-F238E27FC236}">
                  <a16:creationId xmlns:a16="http://schemas.microsoft.com/office/drawing/2014/main" id="{83086C8B-BD5A-9607-FFDD-6452E4A0B42E}"/>
                </a:ext>
              </a:extLst>
            </xdr:cNvPr>
            <xdr:cNvSpPr/>
          </xdr:nvSpPr>
          <xdr:spPr>
            <a:xfrm>
              <a:off x="12792635" y="3789869"/>
              <a:ext cx="295836" cy="295166"/>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5" name="楕円 154">
              <a:extLst>
                <a:ext uri="{FF2B5EF4-FFF2-40B4-BE49-F238E27FC236}">
                  <a16:creationId xmlns:a16="http://schemas.microsoft.com/office/drawing/2014/main" id="{D45A35B4-65CC-0804-542D-51B92546880E}"/>
                </a:ext>
              </a:extLst>
            </xdr:cNvPr>
            <xdr:cNvSpPr/>
          </xdr:nvSpPr>
          <xdr:spPr>
            <a:xfrm>
              <a:off x="13151223" y="3789869"/>
              <a:ext cx="295836" cy="295166"/>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42" name="正方形/長方形 141">
            <a:extLst>
              <a:ext uri="{FF2B5EF4-FFF2-40B4-BE49-F238E27FC236}">
                <a16:creationId xmlns:a16="http://schemas.microsoft.com/office/drawing/2014/main" id="{5CE15BD8-4DF7-FE5C-4E4C-4B73DBE0CEA6}"/>
              </a:ext>
            </a:extLst>
          </xdr:cNvPr>
          <xdr:cNvSpPr/>
        </xdr:nvSpPr>
        <xdr:spPr>
          <a:xfrm>
            <a:off x="12550589" y="2018982"/>
            <a:ext cx="1156447" cy="320806"/>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43" name="角丸四角形 473">
            <a:extLst>
              <a:ext uri="{FF2B5EF4-FFF2-40B4-BE49-F238E27FC236}">
                <a16:creationId xmlns:a16="http://schemas.microsoft.com/office/drawing/2014/main" id="{E5F2930F-EFCD-FDC4-3642-1FE2C05D10BC}"/>
              </a:ext>
            </a:extLst>
          </xdr:cNvPr>
          <xdr:cNvSpPr/>
        </xdr:nvSpPr>
        <xdr:spPr>
          <a:xfrm>
            <a:off x="11752729" y="1832105"/>
            <a:ext cx="564777" cy="2264766"/>
          </a:xfrm>
          <a:prstGeom prst="roundRect">
            <a:avLst>
              <a:gd name="adj" fmla="val 26304"/>
            </a:avLst>
          </a:prstGeom>
          <a:solidFill>
            <a:schemeClr val="bg1"/>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104568</xdr:colOff>
      <xdr:row>28</xdr:row>
      <xdr:rowOff>539866</xdr:rowOff>
    </xdr:from>
    <xdr:to>
      <xdr:col>4</xdr:col>
      <xdr:colOff>293458</xdr:colOff>
      <xdr:row>29</xdr:row>
      <xdr:rowOff>249588</xdr:rowOff>
    </xdr:to>
    <xdr:grpSp>
      <xdr:nvGrpSpPr>
        <xdr:cNvPr id="156" name="グループ化 155">
          <a:extLst>
            <a:ext uri="{FF2B5EF4-FFF2-40B4-BE49-F238E27FC236}">
              <a16:creationId xmlns:a16="http://schemas.microsoft.com/office/drawing/2014/main" id="{4256162D-4113-45A5-AF55-DBF2099D62B8}"/>
            </a:ext>
          </a:extLst>
        </xdr:cNvPr>
        <xdr:cNvGrpSpPr/>
      </xdr:nvGrpSpPr>
      <xdr:grpSpPr>
        <a:xfrm rot="20511265">
          <a:off x="2107993" y="10810991"/>
          <a:ext cx="188890" cy="278047"/>
          <a:chOff x="9980789" y="5163656"/>
          <a:chExt cx="475130" cy="1039024"/>
        </a:xfrm>
      </xdr:grpSpPr>
      <xdr:sp macro="" textlink="">
        <xdr:nvSpPr>
          <xdr:cNvPr id="157" name="台形 156">
            <a:extLst>
              <a:ext uri="{FF2B5EF4-FFF2-40B4-BE49-F238E27FC236}">
                <a16:creationId xmlns:a16="http://schemas.microsoft.com/office/drawing/2014/main" id="{460193F4-ED9F-7C92-88C7-4D14B930CA83}"/>
              </a:ext>
            </a:extLst>
          </xdr:cNvPr>
          <xdr:cNvSpPr/>
        </xdr:nvSpPr>
        <xdr:spPr>
          <a:xfrm>
            <a:off x="9980789" y="5446636"/>
            <a:ext cx="475130" cy="116540"/>
          </a:xfrm>
          <a:prstGeom prst="trapezoid">
            <a:avLst>
              <a:gd name="adj" fmla="val 19737"/>
            </a:avLst>
          </a:prstGeom>
          <a:solidFill>
            <a:schemeClr val="bg1"/>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58" name="グループ化 157">
            <a:extLst>
              <a:ext uri="{FF2B5EF4-FFF2-40B4-BE49-F238E27FC236}">
                <a16:creationId xmlns:a16="http://schemas.microsoft.com/office/drawing/2014/main" id="{857BA6F5-D967-4275-017C-19E41469396B}"/>
              </a:ext>
            </a:extLst>
          </xdr:cNvPr>
          <xdr:cNvGrpSpPr/>
        </xdr:nvGrpSpPr>
        <xdr:grpSpPr>
          <a:xfrm>
            <a:off x="10032994" y="5163656"/>
            <a:ext cx="396575" cy="665583"/>
            <a:chOff x="10010134" y="5110316"/>
            <a:chExt cx="396575" cy="665583"/>
          </a:xfrm>
        </xdr:grpSpPr>
        <xdr:sp macro="" textlink="">
          <xdr:nvSpPr>
            <xdr:cNvPr id="160" name="正方形/長方形 159">
              <a:extLst>
                <a:ext uri="{FF2B5EF4-FFF2-40B4-BE49-F238E27FC236}">
                  <a16:creationId xmlns:a16="http://schemas.microsoft.com/office/drawing/2014/main" id="{5661FCA4-D8EA-2EE6-D5C2-E91FCFE960E8}"/>
                </a:ext>
              </a:extLst>
            </xdr:cNvPr>
            <xdr:cNvSpPr/>
          </xdr:nvSpPr>
          <xdr:spPr>
            <a:xfrm rot="4388124">
              <a:off x="9890871" y="5229579"/>
              <a:ext cx="566521" cy="327996"/>
            </a:xfrm>
            <a:prstGeom prst="rect">
              <a:avLst/>
            </a:prstGeom>
            <a:solidFill>
              <a:schemeClr val="bg1"/>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61" name="正方形/長方形 160">
              <a:extLst>
                <a:ext uri="{FF2B5EF4-FFF2-40B4-BE49-F238E27FC236}">
                  <a16:creationId xmlns:a16="http://schemas.microsoft.com/office/drawing/2014/main" id="{EBC21C89-AAD0-9A84-4AD3-CCD11DA99CED}"/>
                </a:ext>
              </a:extLst>
            </xdr:cNvPr>
            <xdr:cNvSpPr/>
          </xdr:nvSpPr>
          <xdr:spPr>
            <a:xfrm rot="5017443">
              <a:off x="9951829" y="5260060"/>
              <a:ext cx="566521" cy="327996"/>
            </a:xfrm>
            <a:prstGeom prst="rect">
              <a:avLst/>
            </a:prstGeom>
            <a:solidFill>
              <a:schemeClr val="bg1"/>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62" name="正方形/長方形 161">
              <a:extLst>
                <a:ext uri="{FF2B5EF4-FFF2-40B4-BE49-F238E27FC236}">
                  <a16:creationId xmlns:a16="http://schemas.microsoft.com/office/drawing/2014/main" id="{C1345708-4C7D-0782-67DD-06F61BA94FA3}"/>
                </a:ext>
              </a:extLst>
            </xdr:cNvPr>
            <xdr:cNvSpPr/>
          </xdr:nvSpPr>
          <xdr:spPr>
            <a:xfrm rot="5400000">
              <a:off x="9959450" y="5328641"/>
              <a:ext cx="566521" cy="327996"/>
            </a:xfrm>
            <a:prstGeom prst="rect">
              <a:avLst/>
            </a:prstGeom>
            <a:solidFill>
              <a:schemeClr val="bg1"/>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sp macro="" textlink="">
        <xdr:nvSpPr>
          <xdr:cNvPr id="159" name="正方形/長方形 158">
            <a:extLst>
              <a:ext uri="{FF2B5EF4-FFF2-40B4-BE49-F238E27FC236}">
                <a16:creationId xmlns:a16="http://schemas.microsoft.com/office/drawing/2014/main" id="{6E1432E7-38CE-CBA8-1F8B-2A13E59E50CD}"/>
              </a:ext>
            </a:extLst>
          </xdr:cNvPr>
          <xdr:cNvSpPr/>
        </xdr:nvSpPr>
        <xdr:spPr>
          <a:xfrm>
            <a:off x="9989820" y="5547360"/>
            <a:ext cx="457200" cy="655320"/>
          </a:xfrm>
          <a:prstGeom prst="rect">
            <a:avLst/>
          </a:prstGeom>
          <a:solidFill>
            <a:schemeClr val="accent5">
              <a:lumMod val="40000"/>
              <a:lumOff val="6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10</xdr:col>
      <xdr:colOff>180602</xdr:colOff>
      <xdr:row>19</xdr:row>
      <xdr:rowOff>63500</xdr:rowOff>
    </xdr:from>
    <xdr:to>
      <xdr:col>10</xdr:col>
      <xdr:colOff>381000</xdr:colOff>
      <xdr:row>20</xdr:row>
      <xdr:rowOff>6645</xdr:rowOff>
    </xdr:to>
    <xdr:grpSp>
      <xdr:nvGrpSpPr>
        <xdr:cNvPr id="163" name="グループ化 162">
          <a:extLst>
            <a:ext uri="{FF2B5EF4-FFF2-40B4-BE49-F238E27FC236}">
              <a16:creationId xmlns:a16="http://schemas.microsoft.com/office/drawing/2014/main" id="{A8DBC8F5-ECDF-4FB1-BBFB-36409E2F5FF5}"/>
            </a:ext>
          </a:extLst>
        </xdr:cNvPr>
        <xdr:cNvGrpSpPr/>
      </xdr:nvGrpSpPr>
      <xdr:grpSpPr>
        <a:xfrm>
          <a:off x="5784477" y="6715125"/>
          <a:ext cx="197223" cy="219370"/>
          <a:chOff x="5747657" y="6341272"/>
          <a:chExt cx="389629" cy="445806"/>
        </a:xfrm>
      </xdr:grpSpPr>
      <xdr:sp macro="" textlink="">
        <xdr:nvSpPr>
          <xdr:cNvPr id="164" name="楕円 163">
            <a:extLst>
              <a:ext uri="{FF2B5EF4-FFF2-40B4-BE49-F238E27FC236}">
                <a16:creationId xmlns:a16="http://schemas.microsoft.com/office/drawing/2014/main" id="{F31CEA10-E8F0-BC0D-E25B-37420CBAA119}"/>
              </a:ext>
            </a:extLst>
          </xdr:cNvPr>
          <xdr:cNvSpPr/>
        </xdr:nvSpPr>
        <xdr:spPr>
          <a:xfrm>
            <a:off x="5779594" y="6387606"/>
            <a:ext cx="159684" cy="162180"/>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5" name="二等辺三角形 164">
            <a:extLst>
              <a:ext uri="{FF2B5EF4-FFF2-40B4-BE49-F238E27FC236}">
                <a16:creationId xmlns:a16="http://schemas.microsoft.com/office/drawing/2014/main" id="{AB795BFF-F029-6727-1759-BDC26BCCBE64}"/>
              </a:ext>
            </a:extLst>
          </xdr:cNvPr>
          <xdr:cNvSpPr/>
        </xdr:nvSpPr>
        <xdr:spPr>
          <a:xfrm>
            <a:off x="5747657" y="6491401"/>
            <a:ext cx="223558" cy="291923"/>
          </a:xfrm>
          <a:prstGeom prs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66" name="楕円 165">
            <a:extLst>
              <a:ext uri="{FF2B5EF4-FFF2-40B4-BE49-F238E27FC236}">
                <a16:creationId xmlns:a16="http://schemas.microsoft.com/office/drawing/2014/main" id="{0874DDE1-EFB3-5C6A-27A6-B8C84FD6FF47}"/>
              </a:ext>
            </a:extLst>
          </xdr:cNvPr>
          <xdr:cNvSpPr/>
        </xdr:nvSpPr>
        <xdr:spPr>
          <a:xfrm>
            <a:off x="5977603" y="6341272"/>
            <a:ext cx="159683" cy="154559"/>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7" name="フローチャート: 端子 166">
            <a:extLst>
              <a:ext uri="{FF2B5EF4-FFF2-40B4-BE49-F238E27FC236}">
                <a16:creationId xmlns:a16="http://schemas.microsoft.com/office/drawing/2014/main" id="{FF180B95-09E7-BE7E-CEAB-06C3AB88F018}"/>
              </a:ext>
            </a:extLst>
          </xdr:cNvPr>
          <xdr:cNvSpPr/>
        </xdr:nvSpPr>
        <xdr:spPr>
          <a:xfrm rot="10800000">
            <a:off x="5974408" y="6498398"/>
            <a:ext cx="162878" cy="288680"/>
          </a:xfrm>
          <a:prstGeom prst="flowChartTerminator">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9</xdr:col>
      <xdr:colOff>28598</xdr:colOff>
      <xdr:row>18</xdr:row>
      <xdr:rowOff>215900</xdr:rowOff>
    </xdr:from>
    <xdr:to>
      <xdr:col>10</xdr:col>
      <xdr:colOff>635000</xdr:colOff>
      <xdr:row>18</xdr:row>
      <xdr:rowOff>564651</xdr:rowOff>
    </xdr:to>
    <xdr:grpSp>
      <xdr:nvGrpSpPr>
        <xdr:cNvPr id="168" name="グループ化 167">
          <a:extLst>
            <a:ext uri="{FF2B5EF4-FFF2-40B4-BE49-F238E27FC236}">
              <a16:creationId xmlns:a16="http://schemas.microsoft.com/office/drawing/2014/main" id="{7F431E50-C5C3-47D7-B94E-76EF60D4B46C}"/>
            </a:ext>
          </a:extLst>
        </xdr:cNvPr>
        <xdr:cNvGrpSpPr/>
      </xdr:nvGrpSpPr>
      <xdr:grpSpPr>
        <a:xfrm>
          <a:off x="5511823" y="6296025"/>
          <a:ext cx="727052" cy="342401"/>
          <a:chOff x="10373654" y="5520419"/>
          <a:chExt cx="736577" cy="342401"/>
        </a:xfrm>
      </xdr:grpSpPr>
      <xdr:sp macro="" textlink="">
        <xdr:nvSpPr>
          <xdr:cNvPr id="169" name="正方形/長方形 168">
            <a:extLst>
              <a:ext uri="{FF2B5EF4-FFF2-40B4-BE49-F238E27FC236}">
                <a16:creationId xmlns:a16="http://schemas.microsoft.com/office/drawing/2014/main" id="{C7EEB21E-2604-A893-8982-01ED05E579DB}"/>
              </a:ext>
            </a:extLst>
          </xdr:cNvPr>
          <xdr:cNvSpPr/>
        </xdr:nvSpPr>
        <xdr:spPr>
          <a:xfrm>
            <a:off x="10373654" y="5520419"/>
            <a:ext cx="736577" cy="342401"/>
          </a:xfrm>
          <a:prstGeom prst="rect">
            <a:avLst/>
          </a:prstGeom>
          <a:noFill/>
        </xdr:spPr>
        <xdr:txBody>
          <a:bodyPr wrap="square" lIns="91440" tIns="45720" rIns="91440" bIns="45720">
            <a:spAutoFit/>
          </a:bodyPr>
          <a:lstStyle/>
          <a:p>
            <a:pPr algn="ctr"/>
            <a:r>
              <a:rPr lang="ja-JP" altLang="en-US" sz="1500" b="0" cap="none" spc="0">
                <a:ln w="0">
                  <a:noFill/>
                </a:ln>
                <a:solidFill>
                  <a:schemeClr val="accent5">
                    <a:lumMod val="40000"/>
                    <a:lumOff val="60000"/>
                  </a:schemeClr>
                </a:solidFill>
                <a:effectLst/>
                <a:latin typeface="HGS創英角ｺﾞｼｯｸUB" panose="020B0900000000000000" pitchFamily="50" charset="-128"/>
                <a:ea typeface="HGS創英角ｺﾞｼｯｸUB" panose="020B0900000000000000" pitchFamily="50" charset="-128"/>
              </a:rPr>
              <a:t>文</a:t>
            </a:r>
          </a:p>
        </xdr:txBody>
      </xdr:sp>
      <xdr:sp macro="" textlink="">
        <xdr:nvSpPr>
          <xdr:cNvPr id="170" name="楕円 169">
            <a:extLst>
              <a:ext uri="{FF2B5EF4-FFF2-40B4-BE49-F238E27FC236}">
                <a16:creationId xmlns:a16="http://schemas.microsoft.com/office/drawing/2014/main" id="{43A5738E-F734-E5D5-3A8A-8C85BD4BC032}"/>
              </a:ext>
            </a:extLst>
          </xdr:cNvPr>
          <xdr:cNvSpPr/>
        </xdr:nvSpPr>
        <xdr:spPr>
          <a:xfrm>
            <a:off x="10616293" y="5568044"/>
            <a:ext cx="265338" cy="253090"/>
          </a:xfrm>
          <a:prstGeom prst="ellipse">
            <a:avLst/>
          </a:prstGeom>
          <a:noFill/>
          <a:ln w="539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107925</xdr:colOff>
      <xdr:row>19</xdr:row>
      <xdr:rowOff>57150</xdr:rowOff>
    </xdr:from>
    <xdr:to>
      <xdr:col>4</xdr:col>
      <xdr:colOff>349251</xdr:colOff>
      <xdr:row>20</xdr:row>
      <xdr:rowOff>12632</xdr:rowOff>
    </xdr:to>
    <xdr:grpSp>
      <xdr:nvGrpSpPr>
        <xdr:cNvPr id="171" name="グループ化 170">
          <a:extLst>
            <a:ext uri="{FF2B5EF4-FFF2-40B4-BE49-F238E27FC236}">
              <a16:creationId xmlns:a16="http://schemas.microsoft.com/office/drawing/2014/main" id="{1E992B66-C6BB-4099-BE55-E7625DBC5088}"/>
            </a:ext>
          </a:extLst>
        </xdr:cNvPr>
        <xdr:cNvGrpSpPr/>
      </xdr:nvGrpSpPr>
      <xdr:grpSpPr>
        <a:xfrm>
          <a:off x="2105000" y="6705600"/>
          <a:ext cx="247676" cy="228532"/>
          <a:chOff x="5747657" y="6355156"/>
          <a:chExt cx="389629" cy="445431"/>
        </a:xfrm>
      </xdr:grpSpPr>
      <xdr:sp macro="" textlink="">
        <xdr:nvSpPr>
          <xdr:cNvPr id="172" name="楕円 171">
            <a:extLst>
              <a:ext uri="{FF2B5EF4-FFF2-40B4-BE49-F238E27FC236}">
                <a16:creationId xmlns:a16="http://schemas.microsoft.com/office/drawing/2014/main" id="{DD73F83F-4C8F-5AE2-3F17-E9F0F67F2B00}"/>
              </a:ext>
            </a:extLst>
          </xdr:cNvPr>
          <xdr:cNvSpPr/>
        </xdr:nvSpPr>
        <xdr:spPr>
          <a:xfrm>
            <a:off x="5779594" y="6387606"/>
            <a:ext cx="159684" cy="162180"/>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3" name="二等辺三角形 172">
            <a:extLst>
              <a:ext uri="{FF2B5EF4-FFF2-40B4-BE49-F238E27FC236}">
                <a16:creationId xmlns:a16="http://schemas.microsoft.com/office/drawing/2014/main" id="{FBFB016E-CE6A-7BAE-EA59-AA4CA5B6C119}"/>
              </a:ext>
            </a:extLst>
          </xdr:cNvPr>
          <xdr:cNvSpPr/>
        </xdr:nvSpPr>
        <xdr:spPr>
          <a:xfrm>
            <a:off x="5747657" y="6502191"/>
            <a:ext cx="223558" cy="291923"/>
          </a:xfrm>
          <a:prstGeom prs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74" name="楕円 173">
            <a:extLst>
              <a:ext uri="{FF2B5EF4-FFF2-40B4-BE49-F238E27FC236}">
                <a16:creationId xmlns:a16="http://schemas.microsoft.com/office/drawing/2014/main" id="{33F63DFD-4886-62FF-4DDF-781DB4CDB63A}"/>
              </a:ext>
            </a:extLst>
          </xdr:cNvPr>
          <xdr:cNvSpPr/>
        </xdr:nvSpPr>
        <xdr:spPr>
          <a:xfrm>
            <a:off x="5977601" y="6355156"/>
            <a:ext cx="159685" cy="154559"/>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5" name="フローチャート: 端子 174">
            <a:extLst>
              <a:ext uri="{FF2B5EF4-FFF2-40B4-BE49-F238E27FC236}">
                <a16:creationId xmlns:a16="http://schemas.microsoft.com/office/drawing/2014/main" id="{69DA006F-9C33-8AA9-9284-4D7DE3F53B03}"/>
              </a:ext>
            </a:extLst>
          </xdr:cNvPr>
          <xdr:cNvSpPr/>
        </xdr:nvSpPr>
        <xdr:spPr>
          <a:xfrm rot="10800000">
            <a:off x="5974408" y="6511907"/>
            <a:ext cx="162878" cy="288680"/>
          </a:xfrm>
          <a:prstGeom prst="flowChartTerminator">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4</xdr:col>
      <xdr:colOff>87647</xdr:colOff>
      <xdr:row>18</xdr:row>
      <xdr:rowOff>332241</xdr:rowOff>
    </xdr:from>
    <xdr:to>
      <xdr:col>4</xdr:col>
      <xdr:colOff>438150</xdr:colOff>
      <xdr:row>18</xdr:row>
      <xdr:rowOff>561627</xdr:rowOff>
    </xdr:to>
    <xdr:pic>
      <xdr:nvPicPr>
        <xdr:cNvPr id="176" name="図 175">
          <a:extLst>
            <a:ext uri="{FF2B5EF4-FFF2-40B4-BE49-F238E27FC236}">
              <a16:creationId xmlns:a16="http://schemas.microsoft.com/office/drawing/2014/main" id="{D414DE51-BF69-4C04-8389-916BE484BB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81547" y="6421891"/>
          <a:ext cx="350503" cy="229386"/>
        </a:xfrm>
        <a:prstGeom prst="rect">
          <a:avLst/>
        </a:prstGeom>
      </xdr:spPr>
    </xdr:pic>
    <xdr:clientData/>
  </xdr:twoCellAnchor>
  <xdr:twoCellAnchor>
    <xdr:from>
      <xdr:col>10</xdr:col>
      <xdr:colOff>100693</xdr:colOff>
      <xdr:row>23</xdr:row>
      <xdr:rowOff>396546</xdr:rowOff>
    </xdr:from>
    <xdr:to>
      <xdr:col>10</xdr:col>
      <xdr:colOff>419100</xdr:colOff>
      <xdr:row>24</xdr:row>
      <xdr:rowOff>33427</xdr:rowOff>
    </xdr:to>
    <xdr:pic>
      <xdr:nvPicPr>
        <xdr:cNvPr id="177" name="図 176">
          <a:extLst>
            <a:ext uri="{FF2B5EF4-FFF2-40B4-BE49-F238E27FC236}">
              <a16:creationId xmlns:a16="http://schemas.microsoft.com/office/drawing/2014/main" id="{2763031E-6B53-46B7-9986-B808D84A1FB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88693" y="8588046"/>
          <a:ext cx="318407" cy="208381"/>
        </a:xfrm>
        <a:prstGeom prst="rect">
          <a:avLst/>
        </a:prstGeom>
      </xdr:spPr>
    </xdr:pic>
    <xdr:clientData/>
  </xdr:twoCellAnchor>
  <xdr:twoCellAnchor>
    <xdr:from>
      <xdr:col>10</xdr:col>
      <xdr:colOff>96930</xdr:colOff>
      <xdr:row>24</xdr:row>
      <xdr:rowOff>76200</xdr:rowOff>
    </xdr:from>
    <xdr:to>
      <xdr:col>10</xdr:col>
      <xdr:colOff>444500</xdr:colOff>
      <xdr:row>24</xdr:row>
      <xdr:rowOff>256267</xdr:rowOff>
    </xdr:to>
    <xdr:grpSp>
      <xdr:nvGrpSpPr>
        <xdr:cNvPr id="178" name="グループ化 177">
          <a:extLst>
            <a:ext uri="{FF2B5EF4-FFF2-40B4-BE49-F238E27FC236}">
              <a16:creationId xmlns:a16="http://schemas.microsoft.com/office/drawing/2014/main" id="{EC243C10-C65F-4A64-A4A0-1DAC9B170D09}"/>
            </a:ext>
          </a:extLst>
        </xdr:cNvPr>
        <xdr:cNvGrpSpPr/>
      </xdr:nvGrpSpPr>
      <xdr:grpSpPr>
        <a:xfrm>
          <a:off x="5697630" y="8820150"/>
          <a:ext cx="350745" cy="183242"/>
          <a:chOff x="5547553" y="8285311"/>
          <a:chExt cx="612170" cy="334676"/>
        </a:xfrm>
      </xdr:grpSpPr>
      <xdr:sp macro="" textlink="">
        <xdr:nvSpPr>
          <xdr:cNvPr id="179" name="正方形/長方形 178">
            <a:extLst>
              <a:ext uri="{FF2B5EF4-FFF2-40B4-BE49-F238E27FC236}">
                <a16:creationId xmlns:a16="http://schemas.microsoft.com/office/drawing/2014/main" id="{E3411CBE-A310-7FEB-DCD4-38763983E3B8}"/>
              </a:ext>
            </a:extLst>
          </xdr:cNvPr>
          <xdr:cNvSpPr/>
        </xdr:nvSpPr>
        <xdr:spPr>
          <a:xfrm>
            <a:off x="5547553" y="8285311"/>
            <a:ext cx="451161" cy="227579"/>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80" name="正方形/長方形 179">
            <a:extLst>
              <a:ext uri="{FF2B5EF4-FFF2-40B4-BE49-F238E27FC236}">
                <a16:creationId xmlns:a16="http://schemas.microsoft.com/office/drawing/2014/main" id="{5C1AB86A-3EAC-A526-A66C-E7C86E4693A2}"/>
              </a:ext>
            </a:extLst>
          </xdr:cNvPr>
          <xdr:cNvSpPr/>
        </xdr:nvSpPr>
        <xdr:spPr>
          <a:xfrm>
            <a:off x="5641475" y="8338859"/>
            <a:ext cx="451161" cy="227579"/>
          </a:xfrm>
          <a:prstGeom prst="rect">
            <a:avLst/>
          </a:prstGeom>
          <a:solidFill>
            <a:schemeClr val="bg1"/>
          </a:solidFill>
          <a:ln w="1905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81" name="正方形/長方形 180">
            <a:extLst>
              <a:ext uri="{FF2B5EF4-FFF2-40B4-BE49-F238E27FC236}">
                <a16:creationId xmlns:a16="http://schemas.microsoft.com/office/drawing/2014/main" id="{42231214-3C17-DDD5-6C0E-658771F6260D}"/>
              </a:ext>
            </a:extLst>
          </xdr:cNvPr>
          <xdr:cNvSpPr/>
        </xdr:nvSpPr>
        <xdr:spPr>
          <a:xfrm>
            <a:off x="5708562" y="8392408"/>
            <a:ext cx="451161" cy="227579"/>
          </a:xfrm>
          <a:prstGeom prst="rect">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7</xdr:col>
      <xdr:colOff>64062</xdr:colOff>
      <xdr:row>9</xdr:row>
      <xdr:rowOff>25400</xdr:rowOff>
    </xdr:from>
    <xdr:to>
      <xdr:col>7</xdr:col>
      <xdr:colOff>558800</xdr:colOff>
      <xdr:row>9</xdr:row>
      <xdr:rowOff>268045</xdr:rowOff>
    </xdr:to>
    <xdr:grpSp>
      <xdr:nvGrpSpPr>
        <xdr:cNvPr id="182" name="グループ化 181">
          <a:extLst>
            <a:ext uri="{FF2B5EF4-FFF2-40B4-BE49-F238E27FC236}">
              <a16:creationId xmlns:a16="http://schemas.microsoft.com/office/drawing/2014/main" id="{9B5231F0-2577-4885-A664-4591EFD4D3E0}"/>
            </a:ext>
          </a:extLst>
        </xdr:cNvPr>
        <xdr:cNvGrpSpPr/>
      </xdr:nvGrpSpPr>
      <xdr:grpSpPr>
        <a:xfrm>
          <a:off x="3867712" y="2486025"/>
          <a:ext cx="494738" cy="239470"/>
          <a:chOff x="8503023" y="1636059"/>
          <a:chExt cx="1559858" cy="802341"/>
        </a:xfrm>
      </xdr:grpSpPr>
      <xdr:sp macro="" textlink="">
        <xdr:nvSpPr>
          <xdr:cNvPr id="183" name="正方形/長方形 182">
            <a:extLst>
              <a:ext uri="{FF2B5EF4-FFF2-40B4-BE49-F238E27FC236}">
                <a16:creationId xmlns:a16="http://schemas.microsoft.com/office/drawing/2014/main" id="{BA179444-C951-9D91-4D22-111F107A4ADD}"/>
              </a:ext>
            </a:extLst>
          </xdr:cNvPr>
          <xdr:cNvSpPr/>
        </xdr:nvSpPr>
        <xdr:spPr>
          <a:xfrm>
            <a:off x="8615082" y="1775012"/>
            <a:ext cx="1326777" cy="663388"/>
          </a:xfrm>
          <a:prstGeom prst="rect">
            <a:avLst/>
          </a:prstGeom>
          <a:no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4" name="ホームベース 5">
            <a:extLst>
              <a:ext uri="{FF2B5EF4-FFF2-40B4-BE49-F238E27FC236}">
                <a16:creationId xmlns:a16="http://schemas.microsoft.com/office/drawing/2014/main" id="{7CBE16F7-8480-B2B1-275B-6F87F3B54FA4}"/>
              </a:ext>
            </a:extLst>
          </xdr:cNvPr>
          <xdr:cNvSpPr/>
        </xdr:nvSpPr>
        <xdr:spPr>
          <a:xfrm rot="5400000">
            <a:off x="8453717" y="1685365"/>
            <a:ext cx="358588" cy="259976"/>
          </a:xfrm>
          <a:prstGeom prst="homePlate">
            <a:avLst/>
          </a:prstGeom>
          <a:solidFill>
            <a:schemeClr val="bg1"/>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5" name="ホームベース 189">
            <a:extLst>
              <a:ext uri="{FF2B5EF4-FFF2-40B4-BE49-F238E27FC236}">
                <a16:creationId xmlns:a16="http://schemas.microsoft.com/office/drawing/2014/main" id="{05C2DC1C-5442-8E45-4F6C-F7F4BEB17E54}"/>
              </a:ext>
            </a:extLst>
          </xdr:cNvPr>
          <xdr:cNvSpPr/>
        </xdr:nvSpPr>
        <xdr:spPr>
          <a:xfrm rot="5400000">
            <a:off x="8713693" y="1685365"/>
            <a:ext cx="358588" cy="259976"/>
          </a:xfrm>
          <a:prstGeom prst="homePlate">
            <a:avLst/>
          </a:prstGeom>
          <a:solidFill>
            <a:schemeClr val="accent5">
              <a:lumMod val="40000"/>
              <a:lumOff val="6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6" name="ホームベース 190">
            <a:extLst>
              <a:ext uri="{FF2B5EF4-FFF2-40B4-BE49-F238E27FC236}">
                <a16:creationId xmlns:a16="http://schemas.microsoft.com/office/drawing/2014/main" id="{3BB080CD-E21C-6076-BCA1-5B6BFD606739}"/>
              </a:ext>
            </a:extLst>
          </xdr:cNvPr>
          <xdr:cNvSpPr/>
        </xdr:nvSpPr>
        <xdr:spPr>
          <a:xfrm rot="5400000">
            <a:off x="8973670" y="1685365"/>
            <a:ext cx="358588" cy="259976"/>
          </a:xfrm>
          <a:prstGeom prst="homePlate">
            <a:avLst/>
          </a:prstGeom>
          <a:solidFill>
            <a:schemeClr val="bg1"/>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7" name="ホームベース 191">
            <a:extLst>
              <a:ext uri="{FF2B5EF4-FFF2-40B4-BE49-F238E27FC236}">
                <a16:creationId xmlns:a16="http://schemas.microsoft.com/office/drawing/2014/main" id="{C6D84E8C-3702-A946-8643-3633C4CE00BC}"/>
              </a:ext>
            </a:extLst>
          </xdr:cNvPr>
          <xdr:cNvSpPr/>
        </xdr:nvSpPr>
        <xdr:spPr>
          <a:xfrm rot="5400000">
            <a:off x="9233646" y="1685365"/>
            <a:ext cx="358588" cy="259976"/>
          </a:xfrm>
          <a:prstGeom prst="homePlate">
            <a:avLst/>
          </a:prstGeom>
          <a:solidFill>
            <a:schemeClr val="accent5">
              <a:lumMod val="40000"/>
              <a:lumOff val="6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8" name="ホームベース 192">
            <a:extLst>
              <a:ext uri="{FF2B5EF4-FFF2-40B4-BE49-F238E27FC236}">
                <a16:creationId xmlns:a16="http://schemas.microsoft.com/office/drawing/2014/main" id="{BF5BB346-66CC-AE71-8BA3-C8AF4E10175E}"/>
              </a:ext>
            </a:extLst>
          </xdr:cNvPr>
          <xdr:cNvSpPr/>
        </xdr:nvSpPr>
        <xdr:spPr>
          <a:xfrm rot="5400000">
            <a:off x="9493623" y="1685365"/>
            <a:ext cx="358588" cy="259976"/>
          </a:xfrm>
          <a:prstGeom prst="homePlate">
            <a:avLst/>
          </a:prstGeom>
          <a:solidFill>
            <a:schemeClr val="bg1"/>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9" name="ホームベース 193">
            <a:extLst>
              <a:ext uri="{FF2B5EF4-FFF2-40B4-BE49-F238E27FC236}">
                <a16:creationId xmlns:a16="http://schemas.microsoft.com/office/drawing/2014/main" id="{FB4CBB6A-670C-B1DB-372A-7AA7CAB656FE}"/>
              </a:ext>
            </a:extLst>
          </xdr:cNvPr>
          <xdr:cNvSpPr/>
        </xdr:nvSpPr>
        <xdr:spPr>
          <a:xfrm rot="5400000">
            <a:off x="9753599" y="1685365"/>
            <a:ext cx="358588" cy="259976"/>
          </a:xfrm>
          <a:prstGeom prst="homePlate">
            <a:avLst/>
          </a:prstGeom>
          <a:solidFill>
            <a:schemeClr val="accent5">
              <a:lumMod val="40000"/>
              <a:lumOff val="6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0" name="正方形/長方形 189">
            <a:extLst>
              <a:ext uri="{FF2B5EF4-FFF2-40B4-BE49-F238E27FC236}">
                <a16:creationId xmlns:a16="http://schemas.microsoft.com/office/drawing/2014/main" id="{0BB72C9B-F41A-81EF-DF49-3583E9BEF336}"/>
              </a:ext>
            </a:extLst>
          </xdr:cNvPr>
          <xdr:cNvSpPr/>
        </xdr:nvSpPr>
        <xdr:spPr>
          <a:xfrm>
            <a:off x="8703016" y="2052918"/>
            <a:ext cx="430305" cy="358588"/>
          </a:xfrm>
          <a:prstGeom prst="rect">
            <a:avLst/>
          </a:prstGeom>
          <a:solidFill>
            <a:schemeClr val="accent5">
              <a:lumMod val="40000"/>
              <a:lumOff val="6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1" name="正方形/長方形 190">
            <a:extLst>
              <a:ext uri="{FF2B5EF4-FFF2-40B4-BE49-F238E27FC236}">
                <a16:creationId xmlns:a16="http://schemas.microsoft.com/office/drawing/2014/main" id="{D6358F70-B9DB-216D-8908-5891A61FD428}"/>
              </a:ext>
            </a:extLst>
          </xdr:cNvPr>
          <xdr:cNvSpPr/>
        </xdr:nvSpPr>
        <xdr:spPr>
          <a:xfrm>
            <a:off x="9672919" y="2052918"/>
            <a:ext cx="182879" cy="152400"/>
          </a:xfrm>
          <a:prstGeom prst="rect">
            <a:avLst/>
          </a:prstGeom>
          <a:solidFill>
            <a:schemeClr val="accent5">
              <a:lumMod val="40000"/>
              <a:lumOff val="6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2" name="正方形/長方形 191">
            <a:extLst>
              <a:ext uri="{FF2B5EF4-FFF2-40B4-BE49-F238E27FC236}">
                <a16:creationId xmlns:a16="http://schemas.microsoft.com/office/drawing/2014/main" id="{BF9AC23C-ADC2-9C29-248B-8CF95ED22681}"/>
              </a:ext>
            </a:extLst>
          </xdr:cNvPr>
          <xdr:cNvSpPr/>
        </xdr:nvSpPr>
        <xdr:spPr>
          <a:xfrm>
            <a:off x="9421907" y="2052918"/>
            <a:ext cx="182879" cy="152400"/>
          </a:xfrm>
          <a:prstGeom prst="rect">
            <a:avLst/>
          </a:prstGeom>
          <a:solidFill>
            <a:schemeClr val="accent5">
              <a:lumMod val="40000"/>
              <a:lumOff val="60000"/>
            </a:schemeClr>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143439</xdr:colOff>
      <xdr:row>31</xdr:row>
      <xdr:rowOff>62755</xdr:rowOff>
    </xdr:from>
    <xdr:to>
      <xdr:col>11</xdr:col>
      <xdr:colOff>62755</xdr:colOff>
      <xdr:row>33</xdr:row>
      <xdr:rowOff>17929</xdr:rowOff>
    </xdr:to>
    <xdr:sp macro="" textlink="">
      <xdr:nvSpPr>
        <xdr:cNvPr id="193" name="テキスト ボックス 192">
          <a:extLst>
            <a:ext uri="{FF2B5EF4-FFF2-40B4-BE49-F238E27FC236}">
              <a16:creationId xmlns:a16="http://schemas.microsoft.com/office/drawing/2014/main" id="{5014624E-1311-4119-A498-E56042647F3F}"/>
            </a:ext>
          </a:extLst>
        </xdr:cNvPr>
        <xdr:cNvSpPr txBox="1"/>
      </xdr:nvSpPr>
      <xdr:spPr>
        <a:xfrm>
          <a:off x="245039" y="11600705"/>
          <a:ext cx="6129616" cy="298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Meiryo UI" panose="020B0604030504040204" pitchFamily="50" charset="-128"/>
              <a:ea typeface="Meiryo UI" panose="020B0604030504040204" pitchFamily="50" charset="-128"/>
            </a:rPr>
            <a:t>※</a:t>
          </a:r>
          <a:r>
            <a:rPr kumimoji="1" lang="ja-JP" altLang="en-US" sz="1100">
              <a:latin typeface="Meiryo UI" panose="020B0604030504040204" pitchFamily="50" charset="-128"/>
              <a:ea typeface="Meiryo UI" panose="020B0604030504040204" pitchFamily="50" charset="-128"/>
            </a:rPr>
            <a:t>　このデータは、集約した各種情報に対し、面積や世帯等を母数として除算した参考値です。</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xdr:col>
      <xdr:colOff>56590</xdr:colOff>
      <xdr:row>1</xdr:row>
      <xdr:rowOff>50427</xdr:rowOff>
    </xdr:from>
    <xdr:to>
      <xdr:col>11</xdr:col>
      <xdr:colOff>979955</xdr:colOff>
      <xdr:row>2</xdr:row>
      <xdr:rowOff>30256</xdr:rowOff>
    </xdr:to>
    <xdr:sp macro="" textlink="">
      <xdr:nvSpPr>
        <xdr:cNvPr id="194" name="正方形/長方形 193">
          <a:extLst>
            <a:ext uri="{FF2B5EF4-FFF2-40B4-BE49-F238E27FC236}">
              <a16:creationId xmlns:a16="http://schemas.microsoft.com/office/drawing/2014/main" id="{E8E0AC3F-5E2F-4F80-8414-4E953897189F}"/>
            </a:ext>
          </a:extLst>
        </xdr:cNvPr>
        <xdr:cNvSpPr/>
      </xdr:nvSpPr>
      <xdr:spPr>
        <a:xfrm>
          <a:off x="158190" y="469527"/>
          <a:ext cx="7114615" cy="475129"/>
        </a:xfrm>
        <a:prstGeom prst="rect">
          <a:avLst/>
        </a:prstGeom>
        <a:solidFill>
          <a:schemeClr val="accent5">
            <a:lumMod val="50000"/>
          </a:schemeClr>
        </a:solidFill>
        <a:ln>
          <a:solidFill>
            <a:srgbClr val="407778"/>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132054</xdr:colOff>
      <xdr:row>19</xdr:row>
      <xdr:rowOff>63500</xdr:rowOff>
    </xdr:from>
    <xdr:to>
      <xdr:col>7</xdr:col>
      <xdr:colOff>342900</xdr:colOff>
      <xdr:row>20</xdr:row>
      <xdr:rowOff>3107</xdr:rowOff>
    </xdr:to>
    <xdr:grpSp>
      <xdr:nvGrpSpPr>
        <xdr:cNvPr id="195" name="グループ化 194">
          <a:extLst>
            <a:ext uri="{FF2B5EF4-FFF2-40B4-BE49-F238E27FC236}">
              <a16:creationId xmlns:a16="http://schemas.microsoft.com/office/drawing/2014/main" id="{6C16CD56-6E78-4A75-95CE-9F65C8FB94C3}"/>
            </a:ext>
          </a:extLst>
        </xdr:cNvPr>
        <xdr:cNvGrpSpPr/>
      </xdr:nvGrpSpPr>
      <xdr:grpSpPr>
        <a:xfrm>
          <a:off x="3932529" y="6715125"/>
          <a:ext cx="210846" cy="212657"/>
          <a:chOff x="5747657" y="6355156"/>
          <a:chExt cx="389629" cy="445431"/>
        </a:xfrm>
      </xdr:grpSpPr>
      <xdr:sp macro="" textlink="">
        <xdr:nvSpPr>
          <xdr:cNvPr id="196" name="楕円 195">
            <a:extLst>
              <a:ext uri="{FF2B5EF4-FFF2-40B4-BE49-F238E27FC236}">
                <a16:creationId xmlns:a16="http://schemas.microsoft.com/office/drawing/2014/main" id="{50C99447-BD54-57E7-6B59-562D9A768157}"/>
              </a:ext>
            </a:extLst>
          </xdr:cNvPr>
          <xdr:cNvSpPr/>
        </xdr:nvSpPr>
        <xdr:spPr>
          <a:xfrm>
            <a:off x="5779594" y="6387606"/>
            <a:ext cx="159684" cy="162180"/>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7" name="二等辺三角形 196">
            <a:extLst>
              <a:ext uri="{FF2B5EF4-FFF2-40B4-BE49-F238E27FC236}">
                <a16:creationId xmlns:a16="http://schemas.microsoft.com/office/drawing/2014/main" id="{71AD828B-3C6F-C8F9-BB04-8A71847993B2}"/>
              </a:ext>
            </a:extLst>
          </xdr:cNvPr>
          <xdr:cNvSpPr/>
        </xdr:nvSpPr>
        <xdr:spPr>
          <a:xfrm>
            <a:off x="5747657" y="6502191"/>
            <a:ext cx="223558" cy="291923"/>
          </a:xfrm>
          <a:prstGeom prs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98" name="楕円 197">
            <a:extLst>
              <a:ext uri="{FF2B5EF4-FFF2-40B4-BE49-F238E27FC236}">
                <a16:creationId xmlns:a16="http://schemas.microsoft.com/office/drawing/2014/main" id="{3D7110DA-310D-A07B-4A86-00DF7B12340B}"/>
              </a:ext>
            </a:extLst>
          </xdr:cNvPr>
          <xdr:cNvSpPr/>
        </xdr:nvSpPr>
        <xdr:spPr>
          <a:xfrm>
            <a:off x="5977601" y="6355156"/>
            <a:ext cx="159685" cy="154559"/>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9" name="フローチャート: 端子 198">
            <a:extLst>
              <a:ext uri="{FF2B5EF4-FFF2-40B4-BE49-F238E27FC236}">
                <a16:creationId xmlns:a16="http://schemas.microsoft.com/office/drawing/2014/main" id="{52724D0F-3562-C4BB-A2EE-294F35C27C48}"/>
              </a:ext>
            </a:extLst>
          </xdr:cNvPr>
          <xdr:cNvSpPr/>
        </xdr:nvSpPr>
        <xdr:spPr>
          <a:xfrm rot="10800000">
            <a:off x="5974408" y="6511907"/>
            <a:ext cx="162878" cy="288680"/>
          </a:xfrm>
          <a:prstGeom prst="flowChartTerminator">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7</xdr:col>
      <xdr:colOff>65308</xdr:colOff>
      <xdr:row>18</xdr:row>
      <xdr:rowOff>215900</xdr:rowOff>
    </xdr:from>
    <xdr:to>
      <xdr:col>7</xdr:col>
      <xdr:colOff>476250</xdr:colOff>
      <xdr:row>19</xdr:row>
      <xdr:rowOff>20047</xdr:rowOff>
    </xdr:to>
    <xdr:grpSp>
      <xdr:nvGrpSpPr>
        <xdr:cNvPr id="200" name="グループ化 199">
          <a:extLst>
            <a:ext uri="{FF2B5EF4-FFF2-40B4-BE49-F238E27FC236}">
              <a16:creationId xmlns:a16="http://schemas.microsoft.com/office/drawing/2014/main" id="{B6CD86C1-E841-499B-8BC3-6DC3B89C59E0}"/>
            </a:ext>
          </a:extLst>
        </xdr:cNvPr>
        <xdr:cNvGrpSpPr/>
      </xdr:nvGrpSpPr>
      <xdr:grpSpPr>
        <a:xfrm>
          <a:off x="3868958" y="6296025"/>
          <a:ext cx="407767" cy="372472"/>
          <a:chOff x="3800378" y="6169572"/>
          <a:chExt cx="400239" cy="408951"/>
        </a:xfrm>
      </xdr:grpSpPr>
      <xdr:grpSp>
        <xdr:nvGrpSpPr>
          <xdr:cNvPr id="201" name="グループ化 200">
            <a:extLst>
              <a:ext uri="{FF2B5EF4-FFF2-40B4-BE49-F238E27FC236}">
                <a16:creationId xmlns:a16="http://schemas.microsoft.com/office/drawing/2014/main" id="{73F097A1-2D8A-10F8-D866-FBFF5E10D0AA}"/>
              </a:ext>
            </a:extLst>
          </xdr:cNvPr>
          <xdr:cNvGrpSpPr/>
        </xdr:nvGrpSpPr>
        <xdr:grpSpPr>
          <a:xfrm>
            <a:off x="3829602" y="6169572"/>
            <a:ext cx="330918" cy="408951"/>
            <a:chOff x="1107076" y="441488"/>
            <a:chExt cx="3272251" cy="4043876"/>
          </a:xfrm>
        </xdr:grpSpPr>
        <xdr:grpSp>
          <xdr:nvGrpSpPr>
            <xdr:cNvPr id="204" name="グループ化 203">
              <a:extLst>
                <a:ext uri="{FF2B5EF4-FFF2-40B4-BE49-F238E27FC236}">
                  <a16:creationId xmlns:a16="http://schemas.microsoft.com/office/drawing/2014/main" id="{7DF0C11C-E0F9-E947-71EB-451FBBA83D0A}"/>
                </a:ext>
              </a:extLst>
            </xdr:cNvPr>
            <xdr:cNvGrpSpPr/>
          </xdr:nvGrpSpPr>
          <xdr:grpSpPr>
            <a:xfrm>
              <a:off x="1107076" y="441488"/>
              <a:ext cx="3272251" cy="4043876"/>
              <a:chOff x="885467" y="495535"/>
              <a:chExt cx="3272251" cy="4043876"/>
            </a:xfrm>
          </xdr:grpSpPr>
          <xdr:sp macro="" textlink="">
            <xdr:nvSpPr>
              <xdr:cNvPr id="206" name="フリーフォーム 239">
                <a:extLst>
                  <a:ext uri="{FF2B5EF4-FFF2-40B4-BE49-F238E27FC236}">
                    <a16:creationId xmlns:a16="http://schemas.microsoft.com/office/drawing/2014/main" id="{91787E46-F5AA-2155-5F2C-2C09ADE0EECD}"/>
                  </a:ext>
                </a:extLst>
              </xdr:cNvPr>
              <xdr:cNvSpPr/>
            </xdr:nvSpPr>
            <xdr:spPr>
              <a:xfrm>
                <a:off x="885467" y="495535"/>
                <a:ext cx="3272251" cy="4043876"/>
              </a:xfrm>
              <a:custGeom>
                <a:avLst/>
                <a:gdLst>
                  <a:gd name="connsiteX0" fmla="*/ 8249 w 3228707"/>
                  <a:gd name="connsiteY0" fmla="*/ 685093 h 3990064"/>
                  <a:gd name="connsiteX1" fmla="*/ 8249 w 3228707"/>
                  <a:gd name="connsiteY1" fmla="*/ 631753 h 3990064"/>
                  <a:gd name="connsiteX2" fmla="*/ 46349 w 3228707"/>
                  <a:gd name="connsiteY2" fmla="*/ 456493 h 3990064"/>
                  <a:gd name="connsiteX3" fmla="*/ 198749 w 3228707"/>
                  <a:gd name="connsiteY3" fmla="*/ 227893 h 3990064"/>
                  <a:gd name="connsiteX4" fmla="*/ 358769 w 3228707"/>
                  <a:gd name="connsiteY4" fmla="*/ 90733 h 3990064"/>
                  <a:gd name="connsiteX5" fmla="*/ 480689 w 3228707"/>
                  <a:gd name="connsiteY5" fmla="*/ 67873 h 3990064"/>
                  <a:gd name="connsiteX6" fmla="*/ 777869 w 3228707"/>
                  <a:gd name="connsiteY6" fmla="*/ 151693 h 3990064"/>
                  <a:gd name="connsiteX7" fmla="*/ 960749 w 3228707"/>
                  <a:gd name="connsiteY7" fmla="*/ 212653 h 3990064"/>
                  <a:gd name="connsiteX8" fmla="*/ 1219829 w 3228707"/>
                  <a:gd name="connsiteY8" fmla="*/ 205033 h 3990064"/>
                  <a:gd name="connsiteX9" fmla="*/ 1456049 w 3228707"/>
                  <a:gd name="connsiteY9" fmla="*/ 98353 h 3990064"/>
                  <a:gd name="connsiteX10" fmla="*/ 1570349 w 3228707"/>
                  <a:gd name="connsiteY10" fmla="*/ 14533 h 3990064"/>
                  <a:gd name="connsiteX11" fmla="*/ 1677029 w 3228707"/>
                  <a:gd name="connsiteY11" fmla="*/ 14533 h 3990064"/>
                  <a:gd name="connsiteX12" fmla="*/ 1943729 w 3228707"/>
                  <a:gd name="connsiteY12" fmla="*/ 159313 h 3990064"/>
                  <a:gd name="connsiteX13" fmla="*/ 2164709 w 3228707"/>
                  <a:gd name="connsiteY13" fmla="*/ 212653 h 3990064"/>
                  <a:gd name="connsiteX14" fmla="*/ 2408549 w 3228707"/>
                  <a:gd name="connsiteY14" fmla="*/ 189793 h 3990064"/>
                  <a:gd name="connsiteX15" fmla="*/ 2743829 w 3228707"/>
                  <a:gd name="connsiteY15" fmla="*/ 136453 h 3990064"/>
                  <a:gd name="connsiteX16" fmla="*/ 2896229 w 3228707"/>
                  <a:gd name="connsiteY16" fmla="*/ 136453 h 3990064"/>
                  <a:gd name="connsiteX17" fmla="*/ 3056249 w 3228707"/>
                  <a:gd name="connsiteY17" fmla="*/ 304093 h 3990064"/>
                  <a:gd name="connsiteX18" fmla="*/ 3208649 w 3228707"/>
                  <a:gd name="connsiteY18" fmla="*/ 586033 h 3990064"/>
                  <a:gd name="connsiteX19" fmla="*/ 3216269 w 3228707"/>
                  <a:gd name="connsiteY19" fmla="*/ 814633 h 3990064"/>
                  <a:gd name="connsiteX20" fmla="*/ 3109589 w 3228707"/>
                  <a:gd name="connsiteY20" fmla="*/ 1119433 h 3990064"/>
                  <a:gd name="connsiteX21" fmla="*/ 3041009 w 3228707"/>
                  <a:gd name="connsiteY21" fmla="*/ 1294693 h 3990064"/>
                  <a:gd name="connsiteX22" fmla="*/ 3048629 w 3228707"/>
                  <a:gd name="connsiteY22" fmla="*/ 1462333 h 3990064"/>
                  <a:gd name="connsiteX23" fmla="*/ 3117209 w 3228707"/>
                  <a:gd name="connsiteY23" fmla="*/ 1972873 h 3990064"/>
                  <a:gd name="connsiteX24" fmla="*/ 3162929 w 3228707"/>
                  <a:gd name="connsiteY24" fmla="*/ 2231953 h 3990064"/>
                  <a:gd name="connsiteX25" fmla="*/ 3170549 w 3228707"/>
                  <a:gd name="connsiteY25" fmla="*/ 2559613 h 3990064"/>
                  <a:gd name="connsiteX26" fmla="*/ 3071489 w 3228707"/>
                  <a:gd name="connsiteY26" fmla="*/ 2879653 h 3990064"/>
                  <a:gd name="connsiteX27" fmla="*/ 2827649 w 3228707"/>
                  <a:gd name="connsiteY27" fmla="*/ 3199693 h 3990064"/>
                  <a:gd name="connsiteX28" fmla="*/ 2233289 w 3228707"/>
                  <a:gd name="connsiteY28" fmla="*/ 3588313 h 3990064"/>
                  <a:gd name="connsiteX29" fmla="*/ 1654169 w 3228707"/>
                  <a:gd name="connsiteY29" fmla="*/ 3954073 h 3990064"/>
                  <a:gd name="connsiteX30" fmla="*/ 1517009 w 3228707"/>
                  <a:gd name="connsiteY30" fmla="*/ 3908353 h 3990064"/>
                  <a:gd name="connsiteX31" fmla="*/ 579749 w 3228707"/>
                  <a:gd name="connsiteY31" fmla="*/ 3352093 h 3990064"/>
                  <a:gd name="connsiteX32" fmla="*/ 168269 w 3228707"/>
                  <a:gd name="connsiteY32" fmla="*/ 2940613 h 3990064"/>
                  <a:gd name="connsiteX33" fmla="*/ 629 w 3228707"/>
                  <a:gd name="connsiteY33" fmla="*/ 2483413 h 3990064"/>
                  <a:gd name="connsiteX34" fmla="*/ 114929 w 3228707"/>
                  <a:gd name="connsiteY34" fmla="*/ 1683313 h 3990064"/>
                  <a:gd name="connsiteX35" fmla="*/ 213989 w 3228707"/>
                  <a:gd name="connsiteY35" fmla="*/ 1279453 h 3990064"/>
                  <a:gd name="connsiteX36" fmla="*/ 160649 w 3228707"/>
                  <a:gd name="connsiteY36" fmla="*/ 1081333 h 3990064"/>
                  <a:gd name="connsiteX37" fmla="*/ 38729 w 3228707"/>
                  <a:gd name="connsiteY37" fmla="*/ 791773 h 3990064"/>
                  <a:gd name="connsiteX38" fmla="*/ 15869 w 3228707"/>
                  <a:gd name="connsiteY38" fmla="*/ 593653 h 3990064"/>
                  <a:gd name="connsiteX39" fmla="*/ 99689 w 3228707"/>
                  <a:gd name="connsiteY39" fmla="*/ 349813 h 3990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3228707" h="3990064">
                    <a:moveTo>
                      <a:pt x="8249" y="685093"/>
                    </a:moveTo>
                    <a:cubicBezTo>
                      <a:pt x="5074" y="677473"/>
                      <a:pt x="1899" y="669853"/>
                      <a:pt x="8249" y="631753"/>
                    </a:cubicBezTo>
                    <a:cubicBezTo>
                      <a:pt x="14599" y="593653"/>
                      <a:pt x="14599" y="523803"/>
                      <a:pt x="46349" y="456493"/>
                    </a:cubicBezTo>
                    <a:cubicBezTo>
                      <a:pt x="78099" y="389183"/>
                      <a:pt x="146679" y="288853"/>
                      <a:pt x="198749" y="227893"/>
                    </a:cubicBezTo>
                    <a:cubicBezTo>
                      <a:pt x="250819" y="166933"/>
                      <a:pt x="311779" y="117403"/>
                      <a:pt x="358769" y="90733"/>
                    </a:cubicBezTo>
                    <a:cubicBezTo>
                      <a:pt x="405759" y="64063"/>
                      <a:pt x="410839" y="57713"/>
                      <a:pt x="480689" y="67873"/>
                    </a:cubicBezTo>
                    <a:cubicBezTo>
                      <a:pt x="550539" y="78033"/>
                      <a:pt x="697859" y="127563"/>
                      <a:pt x="777869" y="151693"/>
                    </a:cubicBezTo>
                    <a:cubicBezTo>
                      <a:pt x="857879" y="175823"/>
                      <a:pt x="887089" y="203763"/>
                      <a:pt x="960749" y="212653"/>
                    </a:cubicBezTo>
                    <a:cubicBezTo>
                      <a:pt x="1034409" y="221543"/>
                      <a:pt x="1137279" y="224083"/>
                      <a:pt x="1219829" y="205033"/>
                    </a:cubicBezTo>
                    <a:cubicBezTo>
                      <a:pt x="1302379" y="185983"/>
                      <a:pt x="1397629" y="130103"/>
                      <a:pt x="1456049" y="98353"/>
                    </a:cubicBezTo>
                    <a:cubicBezTo>
                      <a:pt x="1514469" y="66603"/>
                      <a:pt x="1533519" y="28503"/>
                      <a:pt x="1570349" y="14533"/>
                    </a:cubicBezTo>
                    <a:cubicBezTo>
                      <a:pt x="1607179" y="563"/>
                      <a:pt x="1614799" y="-9597"/>
                      <a:pt x="1677029" y="14533"/>
                    </a:cubicBezTo>
                    <a:cubicBezTo>
                      <a:pt x="1739259" y="38663"/>
                      <a:pt x="1862449" y="126293"/>
                      <a:pt x="1943729" y="159313"/>
                    </a:cubicBezTo>
                    <a:cubicBezTo>
                      <a:pt x="2025009" y="192333"/>
                      <a:pt x="2087239" y="207573"/>
                      <a:pt x="2164709" y="212653"/>
                    </a:cubicBezTo>
                    <a:cubicBezTo>
                      <a:pt x="2242179" y="217733"/>
                      <a:pt x="2312029" y="202493"/>
                      <a:pt x="2408549" y="189793"/>
                    </a:cubicBezTo>
                    <a:cubicBezTo>
                      <a:pt x="2505069" y="177093"/>
                      <a:pt x="2662549" y="145343"/>
                      <a:pt x="2743829" y="136453"/>
                    </a:cubicBezTo>
                    <a:cubicBezTo>
                      <a:pt x="2825109" y="127563"/>
                      <a:pt x="2844159" y="108513"/>
                      <a:pt x="2896229" y="136453"/>
                    </a:cubicBezTo>
                    <a:cubicBezTo>
                      <a:pt x="2948299" y="164393"/>
                      <a:pt x="3004179" y="229163"/>
                      <a:pt x="3056249" y="304093"/>
                    </a:cubicBezTo>
                    <a:cubicBezTo>
                      <a:pt x="3108319" y="379023"/>
                      <a:pt x="3181979" y="500943"/>
                      <a:pt x="3208649" y="586033"/>
                    </a:cubicBezTo>
                    <a:cubicBezTo>
                      <a:pt x="3235319" y="671123"/>
                      <a:pt x="3232779" y="725733"/>
                      <a:pt x="3216269" y="814633"/>
                    </a:cubicBezTo>
                    <a:cubicBezTo>
                      <a:pt x="3199759" y="903533"/>
                      <a:pt x="3138799" y="1039423"/>
                      <a:pt x="3109589" y="1119433"/>
                    </a:cubicBezTo>
                    <a:cubicBezTo>
                      <a:pt x="3080379" y="1199443"/>
                      <a:pt x="3051169" y="1237543"/>
                      <a:pt x="3041009" y="1294693"/>
                    </a:cubicBezTo>
                    <a:cubicBezTo>
                      <a:pt x="3030849" y="1351843"/>
                      <a:pt x="3035929" y="1349303"/>
                      <a:pt x="3048629" y="1462333"/>
                    </a:cubicBezTo>
                    <a:cubicBezTo>
                      <a:pt x="3061329" y="1575363"/>
                      <a:pt x="3098159" y="1844603"/>
                      <a:pt x="3117209" y="1972873"/>
                    </a:cubicBezTo>
                    <a:cubicBezTo>
                      <a:pt x="3136259" y="2101143"/>
                      <a:pt x="3154039" y="2134163"/>
                      <a:pt x="3162929" y="2231953"/>
                    </a:cubicBezTo>
                    <a:cubicBezTo>
                      <a:pt x="3171819" y="2329743"/>
                      <a:pt x="3185789" y="2451663"/>
                      <a:pt x="3170549" y="2559613"/>
                    </a:cubicBezTo>
                    <a:cubicBezTo>
                      <a:pt x="3155309" y="2667563"/>
                      <a:pt x="3128639" y="2772973"/>
                      <a:pt x="3071489" y="2879653"/>
                    </a:cubicBezTo>
                    <a:cubicBezTo>
                      <a:pt x="3014339" y="2986333"/>
                      <a:pt x="2967349" y="3081583"/>
                      <a:pt x="2827649" y="3199693"/>
                    </a:cubicBezTo>
                    <a:cubicBezTo>
                      <a:pt x="2687949" y="3317803"/>
                      <a:pt x="2428869" y="3462583"/>
                      <a:pt x="2233289" y="3588313"/>
                    </a:cubicBezTo>
                    <a:cubicBezTo>
                      <a:pt x="2037709" y="3714043"/>
                      <a:pt x="1773549" y="3900733"/>
                      <a:pt x="1654169" y="3954073"/>
                    </a:cubicBezTo>
                    <a:cubicBezTo>
                      <a:pt x="1534789" y="4007413"/>
                      <a:pt x="1696079" y="4008683"/>
                      <a:pt x="1517009" y="3908353"/>
                    </a:cubicBezTo>
                    <a:cubicBezTo>
                      <a:pt x="1337939" y="3808023"/>
                      <a:pt x="804539" y="3513383"/>
                      <a:pt x="579749" y="3352093"/>
                    </a:cubicBezTo>
                    <a:cubicBezTo>
                      <a:pt x="354959" y="3190803"/>
                      <a:pt x="264789" y="3085393"/>
                      <a:pt x="168269" y="2940613"/>
                    </a:cubicBezTo>
                    <a:cubicBezTo>
                      <a:pt x="71749" y="2795833"/>
                      <a:pt x="9519" y="2692963"/>
                      <a:pt x="629" y="2483413"/>
                    </a:cubicBezTo>
                    <a:cubicBezTo>
                      <a:pt x="-8261" y="2273863"/>
                      <a:pt x="79369" y="1883973"/>
                      <a:pt x="114929" y="1683313"/>
                    </a:cubicBezTo>
                    <a:cubicBezTo>
                      <a:pt x="150489" y="1482653"/>
                      <a:pt x="206369" y="1379783"/>
                      <a:pt x="213989" y="1279453"/>
                    </a:cubicBezTo>
                    <a:cubicBezTo>
                      <a:pt x="221609" y="1179123"/>
                      <a:pt x="189859" y="1162613"/>
                      <a:pt x="160649" y="1081333"/>
                    </a:cubicBezTo>
                    <a:cubicBezTo>
                      <a:pt x="131439" y="1000053"/>
                      <a:pt x="62859" y="873053"/>
                      <a:pt x="38729" y="791773"/>
                    </a:cubicBezTo>
                    <a:cubicBezTo>
                      <a:pt x="14599" y="710493"/>
                      <a:pt x="5709" y="667313"/>
                      <a:pt x="15869" y="593653"/>
                    </a:cubicBezTo>
                    <a:cubicBezTo>
                      <a:pt x="26029" y="519993"/>
                      <a:pt x="62859" y="434903"/>
                      <a:pt x="99689" y="349813"/>
                    </a:cubicBezTo>
                  </a:path>
                </a:pathLst>
              </a:custGeom>
              <a:solidFill>
                <a:schemeClr val="accent5">
                  <a:lumMod val="60000"/>
                  <a:lumOff val="40000"/>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7" name="フリーフォーム 240">
                <a:extLst>
                  <a:ext uri="{FF2B5EF4-FFF2-40B4-BE49-F238E27FC236}">
                    <a16:creationId xmlns:a16="http://schemas.microsoft.com/office/drawing/2014/main" id="{39A6F6D4-803E-607B-A9D0-DBF8CEDC1666}"/>
                  </a:ext>
                </a:extLst>
              </xdr:cNvPr>
              <xdr:cNvSpPr/>
            </xdr:nvSpPr>
            <xdr:spPr>
              <a:xfrm>
                <a:off x="1104900" y="716280"/>
                <a:ext cx="2804160" cy="3512820"/>
              </a:xfrm>
              <a:custGeom>
                <a:avLst/>
                <a:gdLst>
                  <a:gd name="connsiteX0" fmla="*/ 8249 w 3228707"/>
                  <a:gd name="connsiteY0" fmla="*/ 685093 h 3990064"/>
                  <a:gd name="connsiteX1" fmla="*/ 8249 w 3228707"/>
                  <a:gd name="connsiteY1" fmla="*/ 631753 h 3990064"/>
                  <a:gd name="connsiteX2" fmla="*/ 46349 w 3228707"/>
                  <a:gd name="connsiteY2" fmla="*/ 456493 h 3990064"/>
                  <a:gd name="connsiteX3" fmla="*/ 198749 w 3228707"/>
                  <a:gd name="connsiteY3" fmla="*/ 227893 h 3990064"/>
                  <a:gd name="connsiteX4" fmla="*/ 358769 w 3228707"/>
                  <a:gd name="connsiteY4" fmla="*/ 90733 h 3990064"/>
                  <a:gd name="connsiteX5" fmla="*/ 480689 w 3228707"/>
                  <a:gd name="connsiteY5" fmla="*/ 67873 h 3990064"/>
                  <a:gd name="connsiteX6" fmla="*/ 777869 w 3228707"/>
                  <a:gd name="connsiteY6" fmla="*/ 151693 h 3990064"/>
                  <a:gd name="connsiteX7" fmla="*/ 960749 w 3228707"/>
                  <a:gd name="connsiteY7" fmla="*/ 212653 h 3990064"/>
                  <a:gd name="connsiteX8" fmla="*/ 1219829 w 3228707"/>
                  <a:gd name="connsiteY8" fmla="*/ 205033 h 3990064"/>
                  <a:gd name="connsiteX9" fmla="*/ 1456049 w 3228707"/>
                  <a:gd name="connsiteY9" fmla="*/ 98353 h 3990064"/>
                  <a:gd name="connsiteX10" fmla="*/ 1570349 w 3228707"/>
                  <a:gd name="connsiteY10" fmla="*/ 14533 h 3990064"/>
                  <a:gd name="connsiteX11" fmla="*/ 1677029 w 3228707"/>
                  <a:gd name="connsiteY11" fmla="*/ 14533 h 3990064"/>
                  <a:gd name="connsiteX12" fmla="*/ 1943729 w 3228707"/>
                  <a:gd name="connsiteY12" fmla="*/ 159313 h 3990064"/>
                  <a:gd name="connsiteX13" fmla="*/ 2164709 w 3228707"/>
                  <a:gd name="connsiteY13" fmla="*/ 212653 h 3990064"/>
                  <a:gd name="connsiteX14" fmla="*/ 2408549 w 3228707"/>
                  <a:gd name="connsiteY14" fmla="*/ 189793 h 3990064"/>
                  <a:gd name="connsiteX15" fmla="*/ 2743829 w 3228707"/>
                  <a:gd name="connsiteY15" fmla="*/ 136453 h 3990064"/>
                  <a:gd name="connsiteX16" fmla="*/ 2896229 w 3228707"/>
                  <a:gd name="connsiteY16" fmla="*/ 136453 h 3990064"/>
                  <a:gd name="connsiteX17" fmla="*/ 3056249 w 3228707"/>
                  <a:gd name="connsiteY17" fmla="*/ 304093 h 3990064"/>
                  <a:gd name="connsiteX18" fmla="*/ 3208649 w 3228707"/>
                  <a:gd name="connsiteY18" fmla="*/ 586033 h 3990064"/>
                  <a:gd name="connsiteX19" fmla="*/ 3216269 w 3228707"/>
                  <a:gd name="connsiteY19" fmla="*/ 814633 h 3990064"/>
                  <a:gd name="connsiteX20" fmla="*/ 3109589 w 3228707"/>
                  <a:gd name="connsiteY20" fmla="*/ 1119433 h 3990064"/>
                  <a:gd name="connsiteX21" fmla="*/ 3041009 w 3228707"/>
                  <a:gd name="connsiteY21" fmla="*/ 1294693 h 3990064"/>
                  <a:gd name="connsiteX22" fmla="*/ 3048629 w 3228707"/>
                  <a:gd name="connsiteY22" fmla="*/ 1462333 h 3990064"/>
                  <a:gd name="connsiteX23" fmla="*/ 3117209 w 3228707"/>
                  <a:gd name="connsiteY23" fmla="*/ 1972873 h 3990064"/>
                  <a:gd name="connsiteX24" fmla="*/ 3162929 w 3228707"/>
                  <a:gd name="connsiteY24" fmla="*/ 2231953 h 3990064"/>
                  <a:gd name="connsiteX25" fmla="*/ 3170549 w 3228707"/>
                  <a:gd name="connsiteY25" fmla="*/ 2559613 h 3990064"/>
                  <a:gd name="connsiteX26" fmla="*/ 3071489 w 3228707"/>
                  <a:gd name="connsiteY26" fmla="*/ 2879653 h 3990064"/>
                  <a:gd name="connsiteX27" fmla="*/ 2827649 w 3228707"/>
                  <a:gd name="connsiteY27" fmla="*/ 3199693 h 3990064"/>
                  <a:gd name="connsiteX28" fmla="*/ 2233289 w 3228707"/>
                  <a:gd name="connsiteY28" fmla="*/ 3588313 h 3990064"/>
                  <a:gd name="connsiteX29" fmla="*/ 1654169 w 3228707"/>
                  <a:gd name="connsiteY29" fmla="*/ 3954073 h 3990064"/>
                  <a:gd name="connsiteX30" fmla="*/ 1517009 w 3228707"/>
                  <a:gd name="connsiteY30" fmla="*/ 3908353 h 3990064"/>
                  <a:gd name="connsiteX31" fmla="*/ 579749 w 3228707"/>
                  <a:gd name="connsiteY31" fmla="*/ 3352093 h 3990064"/>
                  <a:gd name="connsiteX32" fmla="*/ 168269 w 3228707"/>
                  <a:gd name="connsiteY32" fmla="*/ 2940613 h 3990064"/>
                  <a:gd name="connsiteX33" fmla="*/ 629 w 3228707"/>
                  <a:gd name="connsiteY33" fmla="*/ 2483413 h 3990064"/>
                  <a:gd name="connsiteX34" fmla="*/ 114929 w 3228707"/>
                  <a:gd name="connsiteY34" fmla="*/ 1683313 h 3990064"/>
                  <a:gd name="connsiteX35" fmla="*/ 213989 w 3228707"/>
                  <a:gd name="connsiteY35" fmla="*/ 1279453 h 3990064"/>
                  <a:gd name="connsiteX36" fmla="*/ 160649 w 3228707"/>
                  <a:gd name="connsiteY36" fmla="*/ 1081333 h 3990064"/>
                  <a:gd name="connsiteX37" fmla="*/ 38729 w 3228707"/>
                  <a:gd name="connsiteY37" fmla="*/ 791773 h 3990064"/>
                  <a:gd name="connsiteX38" fmla="*/ 15869 w 3228707"/>
                  <a:gd name="connsiteY38" fmla="*/ 593653 h 3990064"/>
                  <a:gd name="connsiteX39" fmla="*/ 99689 w 3228707"/>
                  <a:gd name="connsiteY39" fmla="*/ 349813 h 3990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3228707" h="3990064">
                    <a:moveTo>
                      <a:pt x="8249" y="685093"/>
                    </a:moveTo>
                    <a:cubicBezTo>
                      <a:pt x="5074" y="677473"/>
                      <a:pt x="1899" y="669853"/>
                      <a:pt x="8249" y="631753"/>
                    </a:cubicBezTo>
                    <a:cubicBezTo>
                      <a:pt x="14599" y="593653"/>
                      <a:pt x="14599" y="523803"/>
                      <a:pt x="46349" y="456493"/>
                    </a:cubicBezTo>
                    <a:cubicBezTo>
                      <a:pt x="78099" y="389183"/>
                      <a:pt x="146679" y="288853"/>
                      <a:pt x="198749" y="227893"/>
                    </a:cubicBezTo>
                    <a:cubicBezTo>
                      <a:pt x="250819" y="166933"/>
                      <a:pt x="311779" y="117403"/>
                      <a:pt x="358769" y="90733"/>
                    </a:cubicBezTo>
                    <a:cubicBezTo>
                      <a:pt x="405759" y="64063"/>
                      <a:pt x="410839" y="57713"/>
                      <a:pt x="480689" y="67873"/>
                    </a:cubicBezTo>
                    <a:cubicBezTo>
                      <a:pt x="550539" y="78033"/>
                      <a:pt x="697859" y="127563"/>
                      <a:pt x="777869" y="151693"/>
                    </a:cubicBezTo>
                    <a:cubicBezTo>
                      <a:pt x="857879" y="175823"/>
                      <a:pt x="887089" y="203763"/>
                      <a:pt x="960749" y="212653"/>
                    </a:cubicBezTo>
                    <a:cubicBezTo>
                      <a:pt x="1034409" y="221543"/>
                      <a:pt x="1137279" y="224083"/>
                      <a:pt x="1219829" y="205033"/>
                    </a:cubicBezTo>
                    <a:cubicBezTo>
                      <a:pt x="1302379" y="185983"/>
                      <a:pt x="1397629" y="130103"/>
                      <a:pt x="1456049" y="98353"/>
                    </a:cubicBezTo>
                    <a:cubicBezTo>
                      <a:pt x="1514469" y="66603"/>
                      <a:pt x="1533519" y="28503"/>
                      <a:pt x="1570349" y="14533"/>
                    </a:cubicBezTo>
                    <a:cubicBezTo>
                      <a:pt x="1607179" y="563"/>
                      <a:pt x="1614799" y="-9597"/>
                      <a:pt x="1677029" y="14533"/>
                    </a:cubicBezTo>
                    <a:cubicBezTo>
                      <a:pt x="1739259" y="38663"/>
                      <a:pt x="1862449" y="126293"/>
                      <a:pt x="1943729" y="159313"/>
                    </a:cubicBezTo>
                    <a:cubicBezTo>
                      <a:pt x="2025009" y="192333"/>
                      <a:pt x="2087239" y="207573"/>
                      <a:pt x="2164709" y="212653"/>
                    </a:cubicBezTo>
                    <a:cubicBezTo>
                      <a:pt x="2242179" y="217733"/>
                      <a:pt x="2312029" y="202493"/>
                      <a:pt x="2408549" y="189793"/>
                    </a:cubicBezTo>
                    <a:cubicBezTo>
                      <a:pt x="2505069" y="177093"/>
                      <a:pt x="2662549" y="145343"/>
                      <a:pt x="2743829" y="136453"/>
                    </a:cubicBezTo>
                    <a:cubicBezTo>
                      <a:pt x="2825109" y="127563"/>
                      <a:pt x="2844159" y="108513"/>
                      <a:pt x="2896229" y="136453"/>
                    </a:cubicBezTo>
                    <a:cubicBezTo>
                      <a:pt x="2948299" y="164393"/>
                      <a:pt x="3004179" y="229163"/>
                      <a:pt x="3056249" y="304093"/>
                    </a:cubicBezTo>
                    <a:cubicBezTo>
                      <a:pt x="3108319" y="379023"/>
                      <a:pt x="3181979" y="500943"/>
                      <a:pt x="3208649" y="586033"/>
                    </a:cubicBezTo>
                    <a:cubicBezTo>
                      <a:pt x="3235319" y="671123"/>
                      <a:pt x="3232779" y="725733"/>
                      <a:pt x="3216269" y="814633"/>
                    </a:cubicBezTo>
                    <a:cubicBezTo>
                      <a:pt x="3199759" y="903533"/>
                      <a:pt x="3138799" y="1039423"/>
                      <a:pt x="3109589" y="1119433"/>
                    </a:cubicBezTo>
                    <a:cubicBezTo>
                      <a:pt x="3080379" y="1199443"/>
                      <a:pt x="3051169" y="1237543"/>
                      <a:pt x="3041009" y="1294693"/>
                    </a:cubicBezTo>
                    <a:cubicBezTo>
                      <a:pt x="3030849" y="1351843"/>
                      <a:pt x="3035929" y="1349303"/>
                      <a:pt x="3048629" y="1462333"/>
                    </a:cubicBezTo>
                    <a:cubicBezTo>
                      <a:pt x="3061329" y="1575363"/>
                      <a:pt x="3098159" y="1844603"/>
                      <a:pt x="3117209" y="1972873"/>
                    </a:cubicBezTo>
                    <a:cubicBezTo>
                      <a:pt x="3136259" y="2101143"/>
                      <a:pt x="3154039" y="2134163"/>
                      <a:pt x="3162929" y="2231953"/>
                    </a:cubicBezTo>
                    <a:cubicBezTo>
                      <a:pt x="3171819" y="2329743"/>
                      <a:pt x="3185789" y="2451663"/>
                      <a:pt x="3170549" y="2559613"/>
                    </a:cubicBezTo>
                    <a:cubicBezTo>
                      <a:pt x="3155309" y="2667563"/>
                      <a:pt x="3128639" y="2772973"/>
                      <a:pt x="3071489" y="2879653"/>
                    </a:cubicBezTo>
                    <a:cubicBezTo>
                      <a:pt x="3014339" y="2986333"/>
                      <a:pt x="2967349" y="3081583"/>
                      <a:pt x="2827649" y="3199693"/>
                    </a:cubicBezTo>
                    <a:cubicBezTo>
                      <a:pt x="2687949" y="3317803"/>
                      <a:pt x="2428869" y="3462583"/>
                      <a:pt x="2233289" y="3588313"/>
                    </a:cubicBezTo>
                    <a:cubicBezTo>
                      <a:pt x="2037709" y="3714043"/>
                      <a:pt x="1773549" y="3900733"/>
                      <a:pt x="1654169" y="3954073"/>
                    </a:cubicBezTo>
                    <a:cubicBezTo>
                      <a:pt x="1534789" y="4007413"/>
                      <a:pt x="1696079" y="4008683"/>
                      <a:pt x="1517009" y="3908353"/>
                    </a:cubicBezTo>
                    <a:cubicBezTo>
                      <a:pt x="1337939" y="3808023"/>
                      <a:pt x="804539" y="3513383"/>
                      <a:pt x="579749" y="3352093"/>
                    </a:cubicBezTo>
                    <a:cubicBezTo>
                      <a:pt x="354959" y="3190803"/>
                      <a:pt x="264789" y="3085393"/>
                      <a:pt x="168269" y="2940613"/>
                    </a:cubicBezTo>
                    <a:cubicBezTo>
                      <a:pt x="71749" y="2795833"/>
                      <a:pt x="9519" y="2692963"/>
                      <a:pt x="629" y="2483413"/>
                    </a:cubicBezTo>
                    <a:cubicBezTo>
                      <a:pt x="-8261" y="2273863"/>
                      <a:pt x="79369" y="1883973"/>
                      <a:pt x="114929" y="1683313"/>
                    </a:cubicBezTo>
                    <a:cubicBezTo>
                      <a:pt x="150489" y="1482653"/>
                      <a:pt x="206369" y="1379783"/>
                      <a:pt x="213989" y="1279453"/>
                    </a:cubicBezTo>
                    <a:cubicBezTo>
                      <a:pt x="221609" y="1179123"/>
                      <a:pt x="189859" y="1162613"/>
                      <a:pt x="160649" y="1081333"/>
                    </a:cubicBezTo>
                    <a:cubicBezTo>
                      <a:pt x="131439" y="1000053"/>
                      <a:pt x="62859" y="873053"/>
                      <a:pt x="38729" y="791773"/>
                    </a:cubicBezTo>
                    <a:cubicBezTo>
                      <a:pt x="14599" y="710493"/>
                      <a:pt x="5709" y="667313"/>
                      <a:pt x="15869" y="593653"/>
                    </a:cubicBezTo>
                    <a:cubicBezTo>
                      <a:pt x="26029" y="519993"/>
                      <a:pt x="62859" y="434903"/>
                      <a:pt x="99689" y="349813"/>
                    </a:cubicBezTo>
                  </a:path>
                </a:pathLst>
              </a:cu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8" name="フリーフォーム 241">
                <a:extLst>
                  <a:ext uri="{FF2B5EF4-FFF2-40B4-BE49-F238E27FC236}">
                    <a16:creationId xmlns:a16="http://schemas.microsoft.com/office/drawing/2014/main" id="{DDA87DF0-7AFF-5046-BA77-8F5DD107A6B6}"/>
                  </a:ext>
                </a:extLst>
              </xdr:cNvPr>
              <xdr:cNvSpPr/>
            </xdr:nvSpPr>
            <xdr:spPr>
              <a:xfrm>
                <a:off x="1211580" y="822960"/>
                <a:ext cx="2567940" cy="3291840"/>
              </a:xfrm>
              <a:custGeom>
                <a:avLst/>
                <a:gdLst>
                  <a:gd name="connsiteX0" fmla="*/ 8249 w 3228707"/>
                  <a:gd name="connsiteY0" fmla="*/ 685093 h 3990064"/>
                  <a:gd name="connsiteX1" fmla="*/ 8249 w 3228707"/>
                  <a:gd name="connsiteY1" fmla="*/ 631753 h 3990064"/>
                  <a:gd name="connsiteX2" fmla="*/ 46349 w 3228707"/>
                  <a:gd name="connsiteY2" fmla="*/ 456493 h 3990064"/>
                  <a:gd name="connsiteX3" fmla="*/ 198749 w 3228707"/>
                  <a:gd name="connsiteY3" fmla="*/ 227893 h 3990064"/>
                  <a:gd name="connsiteX4" fmla="*/ 358769 w 3228707"/>
                  <a:gd name="connsiteY4" fmla="*/ 90733 h 3990064"/>
                  <a:gd name="connsiteX5" fmla="*/ 480689 w 3228707"/>
                  <a:gd name="connsiteY5" fmla="*/ 67873 h 3990064"/>
                  <a:gd name="connsiteX6" fmla="*/ 777869 w 3228707"/>
                  <a:gd name="connsiteY6" fmla="*/ 151693 h 3990064"/>
                  <a:gd name="connsiteX7" fmla="*/ 960749 w 3228707"/>
                  <a:gd name="connsiteY7" fmla="*/ 212653 h 3990064"/>
                  <a:gd name="connsiteX8" fmla="*/ 1219829 w 3228707"/>
                  <a:gd name="connsiteY8" fmla="*/ 205033 h 3990064"/>
                  <a:gd name="connsiteX9" fmla="*/ 1456049 w 3228707"/>
                  <a:gd name="connsiteY9" fmla="*/ 98353 h 3990064"/>
                  <a:gd name="connsiteX10" fmla="*/ 1570349 w 3228707"/>
                  <a:gd name="connsiteY10" fmla="*/ 14533 h 3990064"/>
                  <a:gd name="connsiteX11" fmla="*/ 1677029 w 3228707"/>
                  <a:gd name="connsiteY11" fmla="*/ 14533 h 3990064"/>
                  <a:gd name="connsiteX12" fmla="*/ 1943729 w 3228707"/>
                  <a:gd name="connsiteY12" fmla="*/ 159313 h 3990064"/>
                  <a:gd name="connsiteX13" fmla="*/ 2164709 w 3228707"/>
                  <a:gd name="connsiteY13" fmla="*/ 212653 h 3990064"/>
                  <a:gd name="connsiteX14" fmla="*/ 2408549 w 3228707"/>
                  <a:gd name="connsiteY14" fmla="*/ 189793 h 3990064"/>
                  <a:gd name="connsiteX15" fmla="*/ 2743829 w 3228707"/>
                  <a:gd name="connsiteY15" fmla="*/ 136453 h 3990064"/>
                  <a:gd name="connsiteX16" fmla="*/ 2896229 w 3228707"/>
                  <a:gd name="connsiteY16" fmla="*/ 136453 h 3990064"/>
                  <a:gd name="connsiteX17" fmla="*/ 3056249 w 3228707"/>
                  <a:gd name="connsiteY17" fmla="*/ 304093 h 3990064"/>
                  <a:gd name="connsiteX18" fmla="*/ 3208649 w 3228707"/>
                  <a:gd name="connsiteY18" fmla="*/ 586033 h 3990064"/>
                  <a:gd name="connsiteX19" fmla="*/ 3216269 w 3228707"/>
                  <a:gd name="connsiteY19" fmla="*/ 814633 h 3990064"/>
                  <a:gd name="connsiteX20" fmla="*/ 3109589 w 3228707"/>
                  <a:gd name="connsiteY20" fmla="*/ 1119433 h 3990064"/>
                  <a:gd name="connsiteX21" fmla="*/ 3041009 w 3228707"/>
                  <a:gd name="connsiteY21" fmla="*/ 1294693 h 3990064"/>
                  <a:gd name="connsiteX22" fmla="*/ 3048629 w 3228707"/>
                  <a:gd name="connsiteY22" fmla="*/ 1462333 h 3990064"/>
                  <a:gd name="connsiteX23" fmla="*/ 3117209 w 3228707"/>
                  <a:gd name="connsiteY23" fmla="*/ 1972873 h 3990064"/>
                  <a:gd name="connsiteX24" fmla="*/ 3162929 w 3228707"/>
                  <a:gd name="connsiteY24" fmla="*/ 2231953 h 3990064"/>
                  <a:gd name="connsiteX25" fmla="*/ 3170549 w 3228707"/>
                  <a:gd name="connsiteY25" fmla="*/ 2559613 h 3990064"/>
                  <a:gd name="connsiteX26" fmla="*/ 3071489 w 3228707"/>
                  <a:gd name="connsiteY26" fmla="*/ 2879653 h 3990064"/>
                  <a:gd name="connsiteX27" fmla="*/ 2827649 w 3228707"/>
                  <a:gd name="connsiteY27" fmla="*/ 3199693 h 3990064"/>
                  <a:gd name="connsiteX28" fmla="*/ 2233289 w 3228707"/>
                  <a:gd name="connsiteY28" fmla="*/ 3588313 h 3990064"/>
                  <a:gd name="connsiteX29" fmla="*/ 1654169 w 3228707"/>
                  <a:gd name="connsiteY29" fmla="*/ 3954073 h 3990064"/>
                  <a:gd name="connsiteX30" fmla="*/ 1517009 w 3228707"/>
                  <a:gd name="connsiteY30" fmla="*/ 3908353 h 3990064"/>
                  <a:gd name="connsiteX31" fmla="*/ 579749 w 3228707"/>
                  <a:gd name="connsiteY31" fmla="*/ 3352093 h 3990064"/>
                  <a:gd name="connsiteX32" fmla="*/ 168269 w 3228707"/>
                  <a:gd name="connsiteY32" fmla="*/ 2940613 h 3990064"/>
                  <a:gd name="connsiteX33" fmla="*/ 629 w 3228707"/>
                  <a:gd name="connsiteY33" fmla="*/ 2483413 h 3990064"/>
                  <a:gd name="connsiteX34" fmla="*/ 114929 w 3228707"/>
                  <a:gd name="connsiteY34" fmla="*/ 1683313 h 3990064"/>
                  <a:gd name="connsiteX35" fmla="*/ 213989 w 3228707"/>
                  <a:gd name="connsiteY35" fmla="*/ 1279453 h 3990064"/>
                  <a:gd name="connsiteX36" fmla="*/ 160649 w 3228707"/>
                  <a:gd name="connsiteY36" fmla="*/ 1081333 h 3990064"/>
                  <a:gd name="connsiteX37" fmla="*/ 38729 w 3228707"/>
                  <a:gd name="connsiteY37" fmla="*/ 791773 h 3990064"/>
                  <a:gd name="connsiteX38" fmla="*/ 15869 w 3228707"/>
                  <a:gd name="connsiteY38" fmla="*/ 593653 h 3990064"/>
                  <a:gd name="connsiteX39" fmla="*/ 99689 w 3228707"/>
                  <a:gd name="connsiteY39" fmla="*/ 349813 h 3990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Lst>
                <a:rect l="l" t="t" r="r" b="b"/>
                <a:pathLst>
                  <a:path w="3228707" h="3990064">
                    <a:moveTo>
                      <a:pt x="8249" y="685093"/>
                    </a:moveTo>
                    <a:cubicBezTo>
                      <a:pt x="5074" y="677473"/>
                      <a:pt x="1899" y="669853"/>
                      <a:pt x="8249" y="631753"/>
                    </a:cubicBezTo>
                    <a:cubicBezTo>
                      <a:pt x="14599" y="593653"/>
                      <a:pt x="14599" y="523803"/>
                      <a:pt x="46349" y="456493"/>
                    </a:cubicBezTo>
                    <a:cubicBezTo>
                      <a:pt x="78099" y="389183"/>
                      <a:pt x="146679" y="288853"/>
                      <a:pt x="198749" y="227893"/>
                    </a:cubicBezTo>
                    <a:cubicBezTo>
                      <a:pt x="250819" y="166933"/>
                      <a:pt x="311779" y="117403"/>
                      <a:pt x="358769" y="90733"/>
                    </a:cubicBezTo>
                    <a:cubicBezTo>
                      <a:pt x="405759" y="64063"/>
                      <a:pt x="410839" y="57713"/>
                      <a:pt x="480689" y="67873"/>
                    </a:cubicBezTo>
                    <a:cubicBezTo>
                      <a:pt x="550539" y="78033"/>
                      <a:pt x="697859" y="127563"/>
                      <a:pt x="777869" y="151693"/>
                    </a:cubicBezTo>
                    <a:cubicBezTo>
                      <a:pt x="857879" y="175823"/>
                      <a:pt x="887089" y="203763"/>
                      <a:pt x="960749" y="212653"/>
                    </a:cubicBezTo>
                    <a:cubicBezTo>
                      <a:pt x="1034409" y="221543"/>
                      <a:pt x="1137279" y="224083"/>
                      <a:pt x="1219829" y="205033"/>
                    </a:cubicBezTo>
                    <a:cubicBezTo>
                      <a:pt x="1302379" y="185983"/>
                      <a:pt x="1397629" y="130103"/>
                      <a:pt x="1456049" y="98353"/>
                    </a:cubicBezTo>
                    <a:cubicBezTo>
                      <a:pt x="1514469" y="66603"/>
                      <a:pt x="1533519" y="28503"/>
                      <a:pt x="1570349" y="14533"/>
                    </a:cubicBezTo>
                    <a:cubicBezTo>
                      <a:pt x="1607179" y="563"/>
                      <a:pt x="1614799" y="-9597"/>
                      <a:pt x="1677029" y="14533"/>
                    </a:cubicBezTo>
                    <a:cubicBezTo>
                      <a:pt x="1739259" y="38663"/>
                      <a:pt x="1862449" y="126293"/>
                      <a:pt x="1943729" y="159313"/>
                    </a:cubicBezTo>
                    <a:cubicBezTo>
                      <a:pt x="2025009" y="192333"/>
                      <a:pt x="2087239" y="207573"/>
                      <a:pt x="2164709" y="212653"/>
                    </a:cubicBezTo>
                    <a:cubicBezTo>
                      <a:pt x="2242179" y="217733"/>
                      <a:pt x="2312029" y="202493"/>
                      <a:pt x="2408549" y="189793"/>
                    </a:cubicBezTo>
                    <a:cubicBezTo>
                      <a:pt x="2505069" y="177093"/>
                      <a:pt x="2662549" y="145343"/>
                      <a:pt x="2743829" y="136453"/>
                    </a:cubicBezTo>
                    <a:cubicBezTo>
                      <a:pt x="2825109" y="127563"/>
                      <a:pt x="2844159" y="108513"/>
                      <a:pt x="2896229" y="136453"/>
                    </a:cubicBezTo>
                    <a:cubicBezTo>
                      <a:pt x="2948299" y="164393"/>
                      <a:pt x="3004179" y="229163"/>
                      <a:pt x="3056249" y="304093"/>
                    </a:cubicBezTo>
                    <a:cubicBezTo>
                      <a:pt x="3108319" y="379023"/>
                      <a:pt x="3181979" y="500943"/>
                      <a:pt x="3208649" y="586033"/>
                    </a:cubicBezTo>
                    <a:cubicBezTo>
                      <a:pt x="3235319" y="671123"/>
                      <a:pt x="3232779" y="725733"/>
                      <a:pt x="3216269" y="814633"/>
                    </a:cubicBezTo>
                    <a:cubicBezTo>
                      <a:pt x="3199759" y="903533"/>
                      <a:pt x="3138799" y="1039423"/>
                      <a:pt x="3109589" y="1119433"/>
                    </a:cubicBezTo>
                    <a:cubicBezTo>
                      <a:pt x="3080379" y="1199443"/>
                      <a:pt x="3051169" y="1237543"/>
                      <a:pt x="3041009" y="1294693"/>
                    </a:cubicBezTo>
                    <a:cubicBezTo>
                      <a:pt x="3030849" y="1351843"/>
                      <a:pt x="3035929" y="1349303"/>
                      <a:pt x="3048629" y="1462333"/>
                    </a:cubicBezTo>
                    <a:cubicBezTo>
                      <a:pt x="3061329" y="1575363"/>
                      <a:pt x="3098159" y="1844603"/>
                      <a:pt x="3117209" y="1972873"/>
                    </a:cubicBezTo>
                    <a:cubicBezTo>
                      <a:pt x="3136259" y="2101143"/>
                      <a:pt x="3154039" y="2134163"/>
                      <a:pt x="3162929" y="2231953"/>
                    </a:cubicBezTo>
                    <a:cubicBezTo>
                      <a:pt x="3171819" y="2329743"/>
                      <a:pt x="3185789" y="2451663"/>
                      <a:pt x="3170549" y="2559613"/>
                    </a:cubicBezTo>
                    <a:cubicBezTo>
                      <a:pt x="3155309" y="2667563"/>
                      <a:pt x="3128639" y="2772973"/>
                      <a:pt x="3071489" y="2879653"/>
                    </a:cubicBezTo>
                    <a:cubicBezTo>
                      <a:pt x="3014339" y="2986333"/>
                      <a:pt x="2967349" y="3081583"/>
                      <a:pt x="2827649" y="3199693"/>
                    </a:cubicBezTo>
                    <a:cubicBezTo>
                      <a:pt x="2687949" y="3317803"/>
                      <a:pt x="2428869" y="3462583"/>
                      <a:pt x="2233289" y="3588313"/>
                    </a:cubicBezTo>
                    <a:cubicBezTo>
                      <a:pt x="2037709" y="3714043"/>
                      <a:pt x="1773549" y="3900733"/>
                      <a:pt x="1654169" y="3954073"/>
                    </a:cubicBezTo>
                    <a:cubicBezTo>
                      <a:pt x="1534789" y="4007413"/>
                      <a:pt x="1696079" y="4008683"/>
                      <a:pt x="1517009" y="3908353"/>
                    </a:cubicBezTo>
                    <a:cubicBezTo>
                      <a:pt x="1337939" y="3808023"/>
                      <a:pt x="804539" y="3513383"/>
                      <a:pt x="579749" y="3352093"/>
                    </a:cubicBezTo>
                    <a:cubicBezTo>
                      <a:pt x="354959" y="3190803"/>
                      <a:pt x="264789" y="3085393"/>
                      <a:pt x="168269" y="2940613"/>
                    </a:cubicBezTo>
                    <a:cubicBezTo>
                      <a:pt x="71749" y="2795833"/>
                      <a:pt x="9519" y="2692963"/>
                      <a:pt x="629" y="2483413"/>
                    </a:cubicBezTo>
                    <a:cubicBezTo>
                      <a:pt x="-8261" y="2273863"/>
                      <a:pt x="79369" y="1883973"/>
                      <a:pt x="114929" y="1683313"/>
                    </a:cubicBezTo>
                    <a:cubicBezTo>
                      <a:pt x="150489" y="1482653"/>
                      <a:pt x="206369" y="1379783"/>
                      <a:pt x="213989" y="1279453"/>
                    </a:cubicBezTo>
                    <a:cubicBezTo>
                      <a:pt x="221609" y="1179123"/>
                      <a:pt x="189859" y="1162613"/>
                      <a:pt x="160649" y="1081333"/>
                    </a:cubicBezTo>
                    <a:cubicBezTo>
                      <a:pt x="131439" y="1000053"/>
                      <a:pt x="62859" y="873053"/>
                      <a:pt x="38729" y="791773"/>
                    </a:cubicBezTo>
                    <a:cubicBezTo>
                      <a:pt x="14599" y="710493"/>
                      <a:pt x="5709" y="667313"/>
                      <a:pt x="15869" y="593653"/>
                    </a:cubicBezTo>
                    <a:cubicBezTo>
                      <a:pt x="26029" y="519993"/>
                      <a:pt x="62859" y="434903"/>
                      <a:pt x="99689" y="349813"/>
                    </a:cubicBezTo>
                  </a:path>
                </a:pathLst>
              </a:custGeom>
              <a:solidFill>
                <a:schemeClr val="accent5">
                  <a:lumMod val="60000"/>
                  <a:lumOff val="40000"/>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9" name="フリーフォーム 242">
                <a:extLst>
                  <a:ext uri="{FF2B5EF4-FFF2-40B4-BE49-F238E27FC236}">
                    <a16:creationId xmlns:a16="http://schemas.microsoft.com/office/drawing/2014/main" id="{29405FB4-1255-02B3-341E-3588E4CD5252}"/>
                  </a:ext>
                </a:extLst>
              </xdr:cNvPr>
              <xdr:cNvSpPr/>
            </xdr:nvSpPr>
            <xdr:spPr>
              <a:xfrm>
                <a:off x="1242060" y="2857299"/>
                <a:ext cx="2446020" cy="326115"/>
              </a:xfrm>
              <a:custGeom>
                <a:avLst/>
                <a:gdLst>
                  <a:gd name="connsiteX0" fmla="*/ 0 w 2446020"/>
                  <a:gd name="connsiteY0" fmla="*/ 183081 h 326115"/>
                  <a:gd name="connsiteX1" fmla="*/ 403860 w 2446020"/>
                  <a:gd name="connsiteY1" fmla="*/ 45921 h 326115"/>
                  <a:gd name="connsiteX2" fmla="*/ 632460 w 2446020"/>
                  <a:gd name="connsiteY2" fmla="*/ 201 h 326115"/>
                  <a:gd name="connsiteX3" fmla="*/ 1036320 w 2446020"/>
                  <a:gd name="connsiteY3" fmla="*/ 38301 h 326115"/>
                  <a:gd name="connsiteX4" fmla="*/ 1516380 w 2446020"/>
                  <a:gd name="connsiteY4" fmla="*/ 213561 h 326115"/>
                  <a:gd name="connsiteX5" fmla="*/ 1958340 w 2446020"/>
                  <a:gd name="connsiteY5" fmla="*/ 320241 h 326115"/>
                  <a:gd name="connsiteX6" fmla="*/ 2316480 w 2446020"/>
                  <a:gd name="connsiteY6" fmla="*/ 305001 h 326115"/>
                  <a:gd name="connsiteX7" fmla="*/ 2446020 w 2446020"/>
                  <a:gd name="connsiteY7" fmla="*/ 244041 h 326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446020" h="326115">
                    <a:moveTo>
                      <a:pt x="0" y="183081"/>
                    </a:moveTo>
                    <a:cubicBezTo>
                      <a:pt x="149225" y="129741"/>
                      <a:pt x="298450" y="76401"/>
                      <a:pt x="403860" y="45921"/>
                    </a:cubicBezTo>
                    <a:cubicBezTo>
                      <a:pt x="509270" y="15441"/>
                      <a:pt x="527050" y="1471"/>
                      <a:pt x="632460" y="201"/>
                    </a:cubicBezTo>
                    <a:cubicBezTo>
                      <a:pt x="737870" y="-1069"/>
                      <a:pt x="889000" y="2741"/>
                      <a:pt x="1036320" y="38301"/>
                    </a:cubicBezTo>
                    <a:cubicBezTo>
                      <a:pt x="1183640" y="73861"/>
                      <a:pt x="1362710" y="166571"/>
                      <a:pt x="1516380" y="213561"/>
                    </a:cubicBezTo>
                    <a:cubicBezTo>
                      <a:pt x="1670050" y="260551"/>
                      <a:pt x="1824990" y="305001"/>
                      <a:pt x="1958340" y="320241"/>
                    </a:cubicBezTo>
                    <a:cubicBezTo>
                      <a:pt x="2091690" y="335481"/>
                      <a:pt x="2235200" y="317701"/>
                      <a:pt x="2316480" y="305001"/>
                    </a:cubicBezTo>
                    <a:cubicBezTo>
                      <a:pt x="2397760" y="292301"/>
                      <a:pt x="2421890" y="268171"/>
                      <a:pt x="2446020" y="244041"/>
                    </a:cubicBezTo>
                  </a:path>
                </a:pathLst>
              </a:custGeom>
              <a:no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10" name="直線コネクタ 209">
                <a:extLst>
                  <a:ext uri="{FF2B5EF4-FFF2-40B4-BE49-F238E27FC236}">
                    <a16:creationId xmlns:a16="http://schemas.microsoft.com/office/drawing/2014/main" id="{DDCDB84E-4707-200A-F34C-BB8EBCAC8C4C}"/>
                  </a:ext>
                </a:extLst>
              </xdr:cNvPr>
              <xdr:cNvCxnSpPr/>
            </xdr:nvCxnSpPr>
            <xdr:spPr>
              <a:xfrm>
                <a:off x="1432560" y="3360420"/>
                <a:ext cx="2110740" cy="22860"/>
              </a:xfrm>
              <a:prstGeom prst="line">
                <a:avLst/>
              </a:prstGeom>
              <a:ln w="9525">
                <a:noFill/>
              </a:ln>
            </xdr:spPr>
            <xdr:style>
              <a:lnRef idx="1">
                <a:schemeClr val="accent1"/>
              </a:lnRef>
              <a:fillRef idx="0">
                <a:schemeClr val="accent1"/>
              </a:fillRef>
              <a:effectRef idx="0">
                <a:schemeClr val="accent1"/>
              </a:effectRef>
              <a:fontRef idx="minor">
                <a:schemeClr val="tx1"/>
              </a:fontRef>
            </xdr:style>
          </xdr:cxnSp>
          <xdr:sp macro="" textlink="">
            <xdr:nvSpPr>
              <xdr:cNvPr id="211" name="フリーフォーム 244">
                <a:extLst>
                  <a:ext uri="{FF2B5EF4-FFF2-40B4-BE49-F238E27FC236}">
                    <a16:creationId xmlns:a16="http://schemas.microsoft.com/office/drawing/2014/main" id="{5F089C5A-F50F-FEE9-178A-0017C2D06218}"/>
                  </a:ext>
                </a:extLst>
              </xdr:cNvPr>
              <xdr:cNvSpPr/>
            </xdr:nvSpPr>
            <xdr:spPr>
              <a:xfrm>
                <a:off x="1490656" y="1713997"/>
                <a:ext cx="2163316" cy="1097457"/>
              </a:xfrm>
              <a:custGeom>
                <a:avLst/>
                <a:gdLst>
                  <a:gd name="connsiteX0" fmla="*/ 2864 w 2163316"/>
                  <a:gd name="connsiteY0" fmla="*/ 1074923 h 1097457"/>
                  <a:gd name="connsiteX1" fmla="*/ 216224 w 2163316"/>
                  <a:gd name="connsiteY1" fmla="*/ 838703 h 1097457"/>
                  <a:gd name="connsiteX2" fmla="*/ 406724 w 2163316"/>
                  <a:gd name="connsiteY2" fmla="*/ 648203 h 1097457"/>
                  <a:gd name="connsiteX3" fmla="*/ 665804 w 2163316"/>
                  <a:gd name="connsiteY3" fmla="*/ 564383 h 1097457"/>
                  <a:gd name="connsiteX4" fmla="*/ 947744 w 2163316"/>
                  <a:gd name="connsiteY4" fmla="*/ 472943 h 1097457"/>
                  <a:gd name="connsiteX5" fmla="*/ 955364 w 2163316"/>
                  <a:gd name="connsiteY5" fmla="*/ 366263 h 1097457"/>
                  <a:gd name="connsiteX6" fmla="*/ 940124 w 2163316"/>
                  <a:gd name="connsiteY6" fmla="*/ 191003 h 1097457"/>
                  <a:gd name="connsiteX7" fmla="*/ 993464 w 2163316"/>
                  <a:gd name="connsiteY7" fmla="*/ 206243 h 1097457"/>
                  <a:gd name="connsiteX8" fmla="*/ 1138244 w 2163316"/>
                  <a:gd name="connsiteY8" fmla="*/ 351023 h 1097457"/>
                  <a:gd name="connsiteX9" fmla="*/ 1153484 w 2163316"/>
                  <a:gd name="connsiteY9" fmla="*/ 343403 h 1097457"/>
                  <a:gd name="connsiteX10" fmla="*/ 1420184 w 2163316"/>
                  <a:gd name="connsiteY10" fmla="*/ 198623 h 1097457"/>
                  <a:gd name="connsiteX11" fmla="*/ 1519244 w 2163316"/>
                  <a:gd name="connsiteY11" fmla="*/ 38603 h 1097457"/>
                  <a:gd name="connsiteX12" fmla="*/ 1885004 w 2163316"/>
                  <a:gd name="connsiteY12" fmla="*/ 503 h 1097457"/>
                  <a:gd name="connsiteX13" fmla="*/ 2121224 w 2163316"/>
                  <a:gd name="connsiteY13" fmla="*/ 15743 h 1097457"/>
                  <a:gd name="connsiteX14" fmla="*/ 2144084 w 2163316"/>
                  <a:gd name="connsiteY14" fmla="*/ 15743 h 1097457"/>
                  <a:gd name="connsiteX15" fmla="*/ 1915484 w 2163316"/>
                  <a:gd name="connsiteY15" fmla="*/ 175763 h 1097457"/>
                  <a:gd name="connsiteX16" fmla="*/ 1724984 w 2163316"/>
                  <a:gd name="connsiteY16" fmla="*/ 229103 h 1097457"/>
                  <a:gd name="connsiteX17" fmla="*/ 1633544 w 2163316"/>
                  <a:gd name="connsiteY17" fmla="*/ 251963 h 1097457"/>
                  <a:gd name="connsiteX18" fmla="*/ 1542104 w 2163316"/>
                  <a:gd name="connsiteY18" fmla="*/ 381503 h 1097457"/>
                  <a:gd name="connsiteX19" fmla="*/ 1412564 w 2163316"/>
                  <a:gd name="connsiteY19" fmla="*/ 488183 h 1097457"/>
                  <a:gd name="connsiteX20" fmla="*/ 1260164 w 2163316"/>
                  <a:gd name="connsiteY20" fmla="*/ 541523 h 1097457"/>
                  <a:gd name="connsiteX21" fmla="*/ 1313504 w 2163316"/>
                  <a:gd name="connsiteY21" fmla="*/ 648203 h 1097457"/>
                  <a:gd name="connsiteX22" fmla="*/ 1382084 w 2163316"/>
                  <a:gd name="connsiteY22" fmla="*/ 739643 h 1097457"/>
                  <a:gd name="connsiteX23" fmla="*/ 1427804 w 2163316"/>
                  <a:gd name="connsiteY23" fmla="*/ 777743 h 1097457"/>
                  <a:gd name="connsiteX24" fmla="*/ 1237304 w 2163316"/>
                  <a:gd name="connsiteY24" fmla="*/ 922523 h 1097457"/>
                  <a:gd name="connsiteX25" fmla="*/ 1100144 w 2163316"/>
                  <a:gd name="connsiteY25" fmla="*/ 914903 h 1097457"/>
                  <a:gd name="connsiteX26" fmla="*/ 1100144 w 2163316"/>
                  <a:gd name="connsiteY26" fmla="*/ 800603 h 1097457"/>
                  <a:gd name="connsiteX27" fmla="*/ 1054424 w 2163316"/>
                  <a:gd name="connsiteY27" fmla="*/ 747263 h 1097457"/>
                  <a:gd name="connsiteX28" fmla="*/ 1031564 w 2163316"/>
                  <a:gd name="connsiteY28" fmla="*/ 663443 h 1097457"/>
                  <a:gd name="connsiteX29" fmla="*/ 940124 w 2163316"/>
                  <a:gd name="connsiteY29" fmla="*/ 747263 h 1097457"/>
                  <a:gd name="connsiteX30" fmla="*/ 787724 w 2163316"/>
                  <a:gd name="connsiteY30" fmla="*/ 785363 h 1097457"/>
                  <a:gd name="connsiteX31" fmla="*/ 665804 w 2163316"/>
                  <a:gd name="connsiteY31" fmla="*/ 808223 h 1097457"/>
                  <a:gd name="connsiteX32" fmla="*/ 574364 w 2163316"/>
                  <a:gd name="connsiteY32" fmla="*/ 808223 h 1097457"/>
                  <a:gd name="connsiteX33" fmla="*/ 376244 w 2163316"/>
                  <a:gd name="connsiteY33" fmla="*/ 953003 h 1097457"/>
                  <a:gd name="connsiteX34" fmla="*/ 109544 w 2163316"/>
                  <a:gd name="connsiteY34" fmla="*/ 1074923 h 1097457"/>
                  <a:gd name="connsiteX35" fmla="*/ 2864 w 2163316"/>
                  <a:gd name="connsiteY35" fmla="*/ 1074923 h 10974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Lst>
                <a:rect l="l" t="t" r="r" b="b"/>
                <a:pathLst>
                  <a:path w="2163316" h="1097457">
                    <a:moveTo>
                      <a:pt x="2864" y="1074923"/>
                    </a:moveTo>
                    <a:cubicBezTo>
                      <a:pt x="20644" y="1035553"/>
                      <a:pt x="148914" y="909823"/>
                      <a:pt x="216224" y="838703"/>
                    </a:cubicBezTo>
                    <a:cubicBezTo>
                      <a:pt x="283534" y="767583"/>
                      <a:pt x="331794" y="693923"/>
                      <a:pt x="406724" y="648203"/>
                    </a:cubicBezTo>
                    <a:cubicBezTo>
                      <a:pt x="481654" y="602483"/>
                      <a:pt x="665804" y="564383"/>
                      <a:pt x="665804" y="564383"/>
                    </a:cubicBezTo>
                    <a:cubicBezTo>
                      <a:pt x="755974" y="535173"/>
                      <a:pt x="899484" y="505963"/>
                      <a:pt x="947744" y="472943"/>
                    </a:cubicBezTo>
                    <a:cubicBezTo>
                      <a:pt x="996004" y="439923"/>
                      <a:pt x="956634" y="413253"/>
                      <a:pt x="955364" y="366263"/>
                    </a:cubicBezTo>
                    <a:cubicBezTo>
                      <a:pt x="954094" y="319273"/>
                      <a:pt x="933774" y="217673"/>
                      <a:pt x="940124" y="191003"/>
                    </a:cubicBezTo>
                    <a:cubicBezTo>
                      <a:pt x="946474" y="164333"/>
                      <a:pt x="960444" y="179573"/>
                      <a:pt x="993464" y="206243"/>
                    </a:cubicBezTo>
                    <a:cubicBezTo>
                      <a:pt x="1026484" y="232913"/>
                      <a:pt x="1111574" y="328163"/>
                      <a:pt x="1138244" y="351023"/>
                    </a:cubicBezTo>
                    <a:cubicBezTo>
                      <a:pt x="1164914" y="373883"/>
                      <a:pt x="1153484" y="343403"/>
                      <a:pt x="1153484" y="343403"/>
                    </a:cubicBezTo>
                    <a:cubicBezTo>
                      <a:pt x="1200474" y="318003"/>
                      <a:pt x="1359224" y="249423"/>
                      <a:pt x="1420184" y="198623"/>
                    </a:cubicBezTo>
                    <a:cubicBezTo>
                      <a:pt x="1481144" y="147823"/>
                      <a:pt x="1441774" y="71623"/>
                      <a:pt x="1519244" y="38603"/>
                    </a:cubicBezTo>
                    <a:cubicBezTo>
                      <a:pt x="1596714" y="5583"/>
                      <a:pt x="1784674" y="4313"/>
                      <a:pt x="1885004" y="503"/>
                    </a:cubicBezTo>
                    <a:cubicBezTo>
                      <a:pt x="1985334" y="-3307"/>
                      <a:pt x="2121224" y="15743"/>
                      <a:pt x="2121224" y="15743"/>
                    </a:cubicBezTo>
                    <a:cubicBezTo>
                      <a:pt x="2164404" y="18283"/>
                      <a:pt x="2178374" y="-10927"/>
                      <a:pt x="2144084" y="15743"/>
                    </a:cubicBezTo>
                    <a:cubicBezTo>
                      <a:pt x="2109794" y="42413"/>
                      <a:pt x="1985334" y="140203"/>
                      <a:pt x="1915484" y="175763"/>
                    </a:cubicBezTo>
                    <a:cubicBezTo>
                      <a:pt x="1845634" y="211323"/>
                      <a:pt x="1771974" y="216403"/>
                      <a:pt x="1724984" y="229103"/>
                    </a:cubicBezTo>
                    <a:cubicBezTo>
                      <a:pt x="1677994" y="241803"/>
                      <a:pt x="1664024" y="226563"/>
                      <a:pt x="1633544" y="251963"/>
                    </a:cubicBezTo>
                    <a:cubicBezTo>
                      <a:pt x="1603064" y="277363"/>
                      <a:pt x="1578934" y="342133"/>
                      <a:pt x="1542104" y="381503"/>
                    </a:cubicBezTo>
                    <a:cubicBezTo>
                      <a:pt x="1505274" y="420873"/>
                      <a:pt x="1459554" y="461513"/>
                      <a:pt x="1412564" y="488183"/>
                    </a:cubicBezTo>
                    <a:cubicBezTo>
                      <a:pt x="1365574" y="514853"/>
                      <a:pt x="1276674" y="514853"/>
                      <a:pt x="1260164" y="541523"/>
                    </a:cubicBezTo>
                    <a:cubicBezTo>
                      <a:pt x="1243654" y="568193"/>
                      <a:pt x="1293184" y="615183"/>
                      <a:pt x="1313504" y="648203"/>
                    </a:cubicBezTo>
                    <a:cubicBezTo>
                      <a:pt x="1333824" y="681223"/>
                      <a:pt x="1363034" y="718053"/>
                      <a:pt x="1382084" y="739643"/>
                    </a:cubicBezTo>
                    <a:cubicBezTo>
                      <a:pt x="1401134" y="761233"/>
                      <a:pt x="1451934" y="747263"/>
                      <a:pt x="1427804" y="777743"/>
                    </a:cubicBezTo>
                    <a:cubicBezTo>
                      <a:pt x="1403674" y="808223"/>
                      <a:pt x="1291914" y="899663"/>
                      <a:pt x="1237304" y="922523"/>
                    </a:cubicBezTo>
                    <a:cubicBezTo>
                      <a:pt x="1182694" y="945383"/>
                      <a:pt x="1123004" y="935223"/>
                      <a:pt x="1100144" y="914903"/>
                    </a:cubicBezTo>
                    <a:cubicBezTo>
                      <a:pt x="1077284" y="894583"/>
                      <a:pt x="1107764" y="828543"/>
                      <a:pt x="1100144" y="800603"/>
                    </a:cubicBezTo>
                    <a:cubicBezTo>
                      <a:pt x="1092524" y="772663"/>
                      <a:pt x="1065854" y="770123"/>
                      <a:pt x="1054424" y="747263"/>
                    </a:cubicBezTo>
                    <a:cubicBezTo>
                      <a:pt x="1042994" y="724403"/>
                      <a:pt x="1050614" y="663443"/>
                      <a:pt x="1031564" y="663443"/>
                    </a:cubicBezTo>
                    <a:cubicBezTo>
                      <a:pt x="1012514" y="663443"/>
                      <a:pt x="980764" y="726943"/>
                      <a:pt x="940124" y="747263"/>
                    </a:cubicBezTo>
                    <a:cubicBezTo>
                      <a:pt x="899484" y="767583"/>
                      <a:pt x="833444" y="775203"/>
                      <a:pt x="787724" y="785363"/>
                    </a:cubicBezTo>
                    <a:cubicBezTo>
                      <a:pt x="742004" y="795523"/>
                      <a:pt x="701364" y="804413"/>
                      <a:pt x="665804" y="808223"/>
                    </a:cubicBezTo>
                    <a:cubicBezTo>
                      <a:pt x="630244" y="812033"/>
                      <a:pt x="622624" y="784093"/>
                      <a:pt x="574364" y="808223"/>
                    </a:cubicBezTo>
                    <a:cubicBezTo>
                      <a:pt x="526104" y="832353"/>
                      <a:pt x="453714" y="908553"/>
                      <a:pt x="376244" y="953003"/>
                    </a:cubicBezTo>
                    <a:cubicBezTo>
                      <a:pt x="298774" y="997453"/>
                      <a:pt x="165424" y="1055873"/>
                      <a:pt x="109544" y="1074923"/>
                    </a:cubicBezTo>
                    <a:cubicBezTo>
                      <a:pt x="53664" y="1093973"/>
                      <a:pt x="-14916" y="1114293"/>
                      <a:pt x="2864" y="1074923"/>
                    </a:cubicBezTo>
                    <a:close/>
                  </a:path>
                </a:pathLst>
              </a:cu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05" name="フリーフォーム 238">
              <a:extLst>
                <a:ext uri="{FF2B5EF4-FFF2-40B4-BE49-F238E27FC236}">
                  <a16:creationId xmlns:a16="http://schemas.microsoft.com/office/drawing/2014/main" id="{24DDFBBC-0885-A2A5-983B-A94726DA1657}"/>
                </a:ext>
              </a:extLst>
            </xdr:cNvPr>
            <xdr:cNvSpPr/>
          </xdr:nvSpPr>
          <xdr:spPr>
            <a:xfrm>
              <a:off x="1424939" y="2663543"/>
              <a:ext cx="2552701" cy="517322"/>
            </a:xfrm>
            <a:custGeom>
              <a:avLst/>
              <a:gdLst>
                <a:gd name="connsiteX0" fmla="*/ 193 w 2462923"/>
                <a:gd name="connsiteY0" fmla="*/ 165177 h 517327"/>
                <a:gd name="connsiteX1" fmla="*/ 61153 w 2462923"/>
                <a:gd name="connsiteY1" fmla="*/ 157557 h 517327"/>
                <a:gd name="connsiteX2" fmla="*/ 449773 w 2462923"/>
                <a:gd name="connsiteY2" fmla="*/ 43257 h 517327"/>
                <a:gd name="connsiteX3" fmla="*/ 579313 w 2462923"/>
                <a:gd name="connsiteY3" fmla="*/ 12777 h 517327"/>
                <a:gd name="connsiteX4" fmla="*/ 906973 w 2462923"/>
                <a:gd name="connsiteY4" fmla="*/ 5157 h 517327"/>
                <a:gd name="connsiteX5" fmla="*/ 1196533 w 2462923"/>
                <a:gd name="connsiteY5" fmla="*/ 88977 h 517327"/>
                <a:gd name="connsiteX6" fmla="*/ 1592773 w 2462923"/>
                <a:gd name="connsiteY6" fmla="*/ 226137 h 517327"/>
                <a:gd name="connsiteX7" fmla="*/ 1973773 w 2462923"/>
                <a:gd name="connsiteY7" fmla="*/ 317577 h 517327"/>
                <a:gd name="connsiteX8" fmla="*/ 2232853 w 2462923"/>
                <a:gd name="connsiteY8" fmla="*/ 302337 h 517327"/>
                <a:gd name="connsiteX9" fmla="*/ 2446213 w 2462923"/>
                <a:gd name="connsiteY9" fmla="*/ 256617 h 517327"/>
                <a:gd name="connsiteX10" fmla="*/ 2438593 w 2462923"/>
                <a:gd name="connsiteY10" fmla="*/ 233757 h 517327"/>
                <a:gd name="connsiteX11" fmla="*/ 2354773 w 2462923"/>
                <a:gd name="connsiteY11" fmla="*/ 424257 h 517327"/>
                <a:gd name="connsiteX12" fmla="*/ 2278573 w 2462923"/>
                <a:gd name="connsiteY12" fmla="*/ 515697 h 517327"/>
                <a:gd name="connsiteX13" fmla="*/ 190693 w 2462923"/>
                <a:gd name="connsiteY13" fmla="*/ 485217 h 517327"/>
                <a:gd name="connsiteX14" fmla="*/ 167833 w 2462923"/>
                <a:gd name="connsiteY14" fmla="*/ 447117 h 517327"/>
                <a:gd name="connsiteX15" fmla="*/ 45913 w 2462923"/>
                <a:gd name="connsiteY15" fmla="*/ 287097 h 517327"/>
                <a:gd name="connsiteX16" fmla="*/ 193 w 2462923"/>
                <a:gd name="connsiteY16" fmla="*/ 165177 h 5173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462923" h="517327">
                  <a:moveTo>
                    <a:pt x="193" y="165177"/>
                  </a:moveTo>
                  <a:cubicBezTo>
                    <a:pt x="2733" y="143587"/>
                    <a:pt x="-13777" y="177877"/>
                    <a:pt x="61153" y="157557"/>
                  </a:cubicBezTo>
                  <a:cubicBezTo>
                    <a:pt x="136083" y="137237"/>
                    <a:pt x="363413" y="67387"/>
                    <a:pt x="449773" y="43257"/>
                  </a:cubicBezTo>
                  <a:cubicBezTo>
                    <a:pt x="536133" y="19127"/>
                    <a:pt x="503113" y="19127"/>
                    <a:pt x="579313" y="12777"/>
                  </a:cubicBezTo>
                  <a:cubicBezTo>
                    <a:pt x="655513" y="6427"/>
                    <a:pt x="804103" y="-7543"/>
                    <a:pt x="906973" y="5157"/>
                  </a:cubicBezTo>
                  <a:cubicBezTo>
                    <a:pt x="1009843" y="17857"/>
                    <a:pt x="1082233" y="52147"/>
                    <a:pt x="1196533" y="88977"/>
                  </a:cubicBezTo>
                  <a:cubicBezTo>
                    <a:pt x="1310833" y="125807"/>
                    <a:pt x="1463233" y="188037"/>
                    <a:pt x="1592773" y="226137"/>
                  </a:cubicBezTo>
                  <a:cubicBezTo>
                    <a:pt x="1722313" y="264237"/>
                    <a:pt x="1867093" y="304877"/>
                    <a:pt x="1973773" y="317577"/>
                  </a:cubicBezTo>
                  <a:cubicBezTo>
                    <a:pt x="2080453" y="330277"/>
                    <a:pt x="2154113" y="312497"/>
                    <a:pt x="2232853" y="302337"/>
                  </a:cubicBezTo>
                  <a:cubicBezTo>
                    <a:pt x="2311593" y="292177"/>
                    <a:pt x="2411923" y="268047"/>
                    <a:pt x="2446213" y="256617"/>
                  </a:cubicBezTo>
                  <a:cubicBezTo>
                    <a:pt x="2480503" y="245187"/>
                    <a:pt x="2453833" y="205817"/>
                    <a:pt x="2438593" y="233757"/>
                  </a:cubicBezTo>
                  <a:cubicBezTo>
                    <a:pt x="2423353" y="261697"/>
                    <a:pt x="2381443" y="377267"/>
                    <a:pt x="2354773" y="424257"/>
                  </a:cubicBezTo>
                  <a:cubicBezTo>
                    <a:pt x="2328103" y="471247"/>
                    <a:pt x="2639253" y="505537"/>
                    <a:pt x="2278573" y="515697"/>
                  </a:cubicBezTo>
                  <a:cubicBezTo>
                    <a:pt x="1917893" y="525857"/>
                    <a:pt x="190693" y="485217"/>
                    <a:pt x="190693" y="485217"/>
                  </a:cubicBezTo>
                  <a:cubicBezTo>
                    <a:pt x="-161097" y="473787"/>
                    <a:pt x="191963" y="480137"/>
                    <a:pt x="167833" y="447117"/>
                  </a:cubicBezTo>
                  <a:cubicBezTo>
                    <a:pt x="143703" y="414097"/>
                    <a:pt x="71313" y="332817"/>
                    <a:pt x="45913" y="287097"/>
                  </a:cubicBezTo>
                  <a:cubicBezTo>
                    <a:pt x="20513" y="241377"/>
                    <a:pt x="-2347" y="186767"/>
                    <a:pt x="193" y="165177"/>
                  </a:cubicBez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02" name="正方形/長方形 201">
            <a:extLst>
              <a:ext uri="{FF2B5EF4-FFF2-40B4-BE49-F238E27FC236}">
                <a16:creationId xmlns:a16="http://schemas.microsoft.com/office/drawing/2014/main" id="{17DE59E8-762F-0813-F6E3-BE6E7825229E}"/>
              </a:ext>
            </a:extLst>
          </xdr:cNvPr>
          <xdr:cNvSpPr/>
        </xdr:nvSpPr>
        <xdr:spPr>
          <a:xfrm>
            <a:off x="3800378" y="6169710"/>
            <a:ext cx="400239" cy="192360"/>
          </a:xfrm>
          <a:prstGeom prst="rect">
            <a:avLst/>
          </a:prstGeom>
          <a:noFill/>
        </xdr:spPr>
        <xdr:txBody>
          <a:bodyPr wrap="none" lIns="91440" tIns="45720" rIns="91440" bIns="45720">
            <a:spAutoFit/>
          </a:bodyPr>
          <a:lstStyle/>
          <a:p>
            <a:pPr algn="ctr"/>
            <a:r>
              <a:rPr lang="en-US" altLang="ja-JP" sz="600" b="1" cap="none" spc="0">
                <a:ln w="0">
                  <a:noFill/>
                </a:ln>
                <a:solidFill>
                  <a:schemeClr val="bg1"/>
                </a:solidFill>
                <a:effectLst/>
                <a:latin typeface="ＭＳ Ｐ明朝" panose="02020600040205080304" pitchFamily="18" charset="-128"/>
                <a:ea typeface="ＭＳ Ｐ明朝" panose="02020600040205080304" pitchFamily="18" charset="-128"/>
              </a:rPr>
              <a:t>IWAKI</a:t>
            </a:r>
            <a:endParaRPr lang="ja-JP" altLang="en-US" sz="600" b="1" cap="none" spc="0">
              <a:ln w="0">
                <a:noFill/>
              </a:ln>
              <a:solidFill>
                <a:schemeClr val="bg1"/>
              </a:solidFill>
              <a:effectLst/>
              <a:latin typeface="ＭＳ Ｐ明朝" panose="02020600040205080304" pitchFamily="18" charset="-128"/>
              <a:ea typeface="ＭＳ Ｐ明朝" panose="02020600040205080304" pitchFamily="18" charset="-128"/>
            </a:endParaRPr>
          </a:p>
        </xdr:txBody>
      </xdr:sp>
      <xdr:sp macro="" textlink="">
        <xdr:nvSpPr>
          <xdr:cNvPr id="203" name="正方形/長方形 202">
            <a:extLst>
              <a:ext uri="{FF2B5EF4-FFF2-40B4-BE49-F238E27FC236}">
                <a16:creationId xmlns:a16="http://schemas.microsoft.com/office/drawing/2014/main" id="{180C75B7-3BA1-8554-19BB-31BF842D4A32}"/>
              </a:ext>
            </a:extLst>
          </xdr:cNvPr>
          <xdr:cNvSpPr/>
        </xdr:nvSpPr>
        <xdr:spPr>
          <a:xfrm>
            <a:off x="3834735" y="6390690"/>
            <a:ext cx="301044" cy="144000"/>
          </a:xfrm>
          <a:prstGeom prst="rect">
            <a:avLst/>
          </a:prstGeom>
          <a:noFill/>
        </xdr:spPr>
        <xdr:txBody>
          <a:bodyPr wrap="none" lIns="91440" tIns="45720" rIns="91440" bIns="45720">
            <a:spAutoFit/>
          </a:bodyPr>
          <a:lstStyle/>
          <a:p>
            <a:pPr algn="ctr"/>
            <a:r>
              <a:rPr lang="en-US" altLang="ja-JP" sz="600" b="1" cap="none" spc="0">
                <a:ln w="0">
                  <a:noFill/>
                </a:ln>
                <a:solidFill>
                  <a:schemeClr val="bg1"/>
                </a:solidFill>
                <a:effectLst/>
                <a:latin typeface="ＭＳ Ｐ明朝" panose="02020600040205080304" pitchFamily="18" charset="-128"/>
                <a:ea typeface="ＭＳ Ｐ明朝" panose="02020600040205080304" pitchFamily="18" charset="-128"/>
              </a:rPr>
              <a:t>119</a:t>
            </a:r>
            <a:endParaRPr lang="ja-JP" altLang="en-US" sz="600" b="1" cap="none" spc="0">
              <a:ln w="0">
                <a:noFill/>
              </a:ln>
              <a:solidFill>
                <a:schemeClr val="bg1"/>
              </a:solidFill>
              <a:effectLst/>
              <a:latin typeface="ＭＳ Ｐ明朝" panose="02020600040205080304" pitchFamily="18" charset="-128"/>
              <a:ea typeface="ＭＳ Ｐ明朝" panose="02020600040205080304" pitchFamily="18" charset="-128"/>
            </a:endParaRPr>
          </a:p>
        </xdr:txBody>
      </xdr:sp>
    </xdr:grpSp>
    <xdr:clientData/>
  </xdr:twoCellAnchor>
  <xdr:twoCellAnchor>
    <xdr:from>
      <xdr:col>5</xdr:col>
      <xdr:colOff>386715</xdr:colOff>
      <xdr:row>1</xdr:row>
      <xdr:rowOff>30480</xdr:rowOff>
    </xdr:from>
    <xdr:to>
      <xdr:col>7</xdr:col>
      <xdr:colOff>571500</xdr:colOff>
      <xdr:row>2</xdr:row>
      <xdr:rowOff>106680</xdr:rowOff>
    </xdr:to>
    <xdr:sp macro="" textlink="">
      <xdr:nvSpPr>
        <xdr:cNvPr id="212" name="正方形/長方形 211">
          <a:extLst>
            <a:ext uri="{FF2B5EF4-FFF2-40B4-BE49-F238E27FC236}">
              <a16:creationId xmlns:a16="http://schemas.microsoft.com/office/drawing/2014/main" id="{C3E0C0AF-9DE3-41F5-88FB-78C8B254DE19}"/>
            </a:ext>
          </a:extLst>
        </xdr:cNvPr>
        <xdr:cNvSpPr/>
      </xdr:nvSpPr>
      <xdr:spPr>
        <a:xfrm>
          <a:off x="3104515" y="449580"/>
          <a:ext cx="1257935" cy="571500"/>
        </a:xfrm>
        <a:prstGeom prst="rect">
          <a:avLst/>
        </a:prstGeom>
        <a:noFill/>
        <a:ln w="444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a:solidFill>
                <a:schemeClr val="bg1"/>
              </a:solidFill>
              <a:latin typeface="メイリオ" panose="020B0604030504040204" pitchFamily="50" charset="-128"/>
              <a:ea typeface="メイリオ" panose="020B0604030504040204" pitchFamily="50" charset="-128"/>
            </a:rPr>
            <a:t>市民生活</a:t>
          </a:r>
        </a:p>
      </xdr:txBody>
    </xdr:sp>
    <xdr:clientData/>
  </xdr:twoCellAnchor>
  <xdr:twoCellAnchor>
    <xdr:from>
      <xdr:col>7</xdr:col>
      <xdr:colOff>104750</xdr:colOff>
      <xdr:row>19</xdr:row>
      <xdr:rowOff>57150</xdr:rowOff>
    </xdr:from>
    <xdr:to>
      <xdr:col>7</xdr:col>
      <xdr:colOff>352426</xdr:colOff>
      <xdr:row>20</xdr:row>
      <xdr:rowOff>9457</xdr:rowOff>
    </xdr:to>
    <xdr:grpSp>
      <xdr:nvGrpSpPr>
        <xdr:cNvPr id="218" name="グループ化 217">
          <a:extLst>
            <a:ext uri="{FF2B5EF4-FFF2-40B4-BE49-F238E27FC236}">
              <a16:creationId xmlns:a16="http://schemas.microsoft.com/office/drawing/2014/main" id="{7540F363-2327-4239-9AD2-D66765CD2A8D}"/>
            </a:ext>
          </a:extLst>
        </xdr:cNvPr>
        <xdr:cNvGrpSpPr/>
      </xdr:nvGrpSpPr>
      <xdr:grpSpPr>
        <a:xfrm>
          <a:off x="3908400" y="6705600"/>
          <a:ext cx="241326" cy="231707"/>
          <a:chOff x="5747657" y="6355156"/>
          <a:chExt cx="389629" cy="445431"/>
        </a:xfrm>
      </xdr:grpSpPr>
      <xdr:sp macro="" textlink="">
        <xdr:nvSpPr>
          <xdr:cNvPr id="219" name="楕円 218">
            <a:extLst>
              <a:ext uri="{FF2B5EF4-FFF2-40B4-BE49-F238E27FC236}">
                <a16:creationId xmlns:a16="http://schemas.microsoft.com/office/drawing/2014/main" id="{54D4DEB0-2587-4E0B-30E7-573152A69310}"/>
              </a:ext>
            </a:extLst>
          </xdr:cNvPr>
          <xdr:cNvSpPr/>
        </xdr:nvSpPr>
        <xdr:spPr>
          <a:xfrm>
            <a:off x="5779594" y="6387606"/>
            <a:ext cx="159684" cy="162180"/>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0" name="二等辺三角形 219">
            <a:extLst>
              <a:ext uri="{FF2B5EF4-FFF2-40B4-BE49-F238E27FC236}">
                <a16:creationId xmlns:a16="http://schemas.microsoft.com/office/drawing/2014/main" id="{F0FB8544-5A55-48EE-0904-5B17D29F8AF8}"/>
              </a:ext>
            </a:extLst>
          </xdr:cNvPr>
          <xdr:cNvSpPr/>
        </xdr:nvSpPr>
        <xdr:spPr>
          <a:xfrm>
            <a:off x="5747657" y="6502191"/>
            <a:ext cx="223558" cy="291923"/>
          </a:xfrm>
          <a:prstGeom prs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21" name="楕円 220">
            <a:extLst>
              <a:ext uri="{FF2B5EF4-FFF2-40B4-BE49-F238E27FC236}">
                <a16:creationId xmlns:a16="http://schemas.microsoft.com/office/drawing/2014/main" id="{0D3DF195-C7FF-7E76-4BD1-FBEFF46F718D}"/>
              </a:ext>
            </a:extLst>
          </xdr:cNvPr>
          <xdr:cNvSpPr/>
        </xdr:nvSpPr>
        <xdr:spPr>
          <a:xfrm>
            <a:off x="5977601" y="6355156"/>
            <a:ext cx="159685" cy="154559"/>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2" name="フローチャート: 端子 221">
            <a:extLst>
              <a:ext uri="{FF2B5EF4-FFF2-40B4-BE49-F238E27FC236}">
                <a16:creationId xmlns:a16="http://schemas.microsoft.com/office/drawing/2014/main" id="{C4BDEF09-A1CF-4AF2-1E6D-C8DB91AF8087}"/>
              </a:ext>
            </a:extLst>
          </xdr:cNvPr>
          <xdr:cNvSpPr/>
        </xdr:nvSpPr>
        <xdr:spPr>
          <a:xfrm rot="10800000">
            <a:off x="5974408" y="6511907"/>
            <a:ext cx="162878" cy="288680"/>
          </a:xfrm>
          <a:prstGeom prst="flowChartTerminator">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7</xdr:col>
      <xdr:colOff>104750</xdr:colOff>
      <xdr:row>19</xdr:row>
      <xdr:rowOff>57150</xdr:rowOff>
    </xdr:from>
    <xdr:to>
      <xdr:col>7</xdr:col>
      <xdr:colOff>352426</xdr:colOff>
      <xdr:row>20</xdr:row>
      <xdr:rowOff>9457</xdr:rowOff>
    </xdr:to>
    <xdr:grpSp>
      <xdr:nvGrpSpPr>
        <xdr:cNvPr id="223" name="グループ化 222">
          <a:extLst>
            <a:ext uri="{FF2B5EF4-FFF2-40B4-BE49-F238E27FC236}">
              <a16:creationId xmlns:a16="http://schemas.microsoft.com/office/drawing/2014/main" id="{B67027B5-6CC8-49CF-8B3A-3F4D67D2958C}"/>
            </a:ext>
          </a:extLst>
        </xdr:cNvPr>
        <xdr:cNvGrpSpPr/>
      </xdr:nvGrpSpPr>
      <xdr:grpSpPr>
        <a:xfrm>
          <a:off x="3908400" y="6705600"/>
          <a:ext cx="241326" cy="231707"/>
          <a:chOff x="5747657" y="6355156"/>
          <a:chExt cx="389629" cy="445431"/>
        </a:xfrm>
      </xdr:grpSpPr>
      <xdr:sp macro="" textlink="">
        <xdr:nvSpPr>
          <xdr:cNvPr id="224" name="楕円 223">
            <a:extLst>
              <a:ext uri="{FF2B5EF4-FFF2-40B4-BE49-F238E27FC236}">
                <a16:creationId xmlns:a16="http://schemas.microsoft.com/office/drawing/2014/main" id="{E6DE28F6-26A1-9A82-16C4-B9B39ED6F31E}"/>
              </a:ext>
            </a:extLst>
          </xdr:cNvPr>
          <xdr:cNvSpPr/>
        </xdr:nvSpPr>
        <xdr:spPr>
          <a:xfrm>
            <a:off x="5779594" y="6387606"/>
            <a:ext cx="159684" cy="162180"/>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5" name="二等辺三角形 224">
            <a:extLst>
              <a:ext uri="{FF2B5EF4-FFF2-40B4-BE49-F238E27FC236}">
                <a16:creationId xmlns:a16="http://schemas.microsoft.com/office/drawing/2014/main" id="{79C89064-1E80-5584-6FFF-A30AC5DB1362}"/>
              </a:ext>
            </a:extLst>
          </xdr:cNvPr>
          <xdr:cNvSpPr/>
        </xdr:nvSpPr>
        <xdr:spPr>
          <a:xfrm>
            <a:off x="5747657" y="6502191"/>
            <a:ext cx="223558" cy="291923"/>
          </a:xfrm>
          <a:prstGeom prst="triangl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26" name="楕円 225">
            <a:extLst>
              <a:ext uri="{FF2B5EF4-FFF2-40B4-BE49-F238E27FC236}">
                <a16:creationId xmlns:a16="http://schemas.microsoft.com/office/drawing/2014/main" id="{A6B2F1DE-659A-3FCB-1F18-3EE7D9ACE066}"/>
              </a:ext>
            </a:extLst>
          </xdr:cNvPr>
          <xdr:cNvSpPr/>
        </xdr:nvSpPr>
        <xdr:spPr>
          <a:xfrm>
            <a:off x="5977601" y="6355156"/>
            <a:ext cx="159685" cy="154559"/>
          </a:xfrm>
          <a:prstGeom prst="ellipse">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7" name="フローチャート: 端子 226">
            <a:extLst>
              <a:ext uri="{FF2B5EF4-FFF2-40B4-BE49-F238E27FC236}">
                <a16:creationId xmlns:a16="http://schemas.microsoft.com/office/drawing/2014/main" id="{A769274E-B87B-603A-7775-784B1583D878}"/>
              </a:ext>
            </a:extLst>
          </xdr:cNvPr>
          <xdr:cNvSpPr/>
        </xdr:nvSpPr>
        <xdr:spPr>
          <a:xfrm rot="10800000">
            <a:off x="5974408" y="6511907"/>
            <a:ext cx="162878" cy="288680"/>
          </a:xfrm>
          <a:prstGeom prst="flowChartTerminator">
            <a:avLst/>
          </a:pr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9525</xdr:rowOff>
    </xdr:from>
    <xdr:to>
      <xdr:col>1</xdr:col>
      <xdr:colOff>646430</xdr:colOff>
      <xdr:row>5</xdr:row>
      <xdr:rowOff>9525</xdr:rowOff>
    </xdr:to>
    <xdr:sp macro="" textlink="">
      <xdr:nvSpPr>
        <xdr:cNvPr id="2" name="直線コネクタ 17">
          <a:extLst>
            <a:ext uri="{FF2B5EF4-FFF2-40B4-BE49-F238E27FC236}">
              <a16:creationId xmlns:a16="http://schemas.microsoft.com/office/drawing/2014/main" id="{FB3B4C09-1767-4C4D-8D6A-75BA2E08FFC1}"/>
            </a:ext>
          </a:extLst>
        </xdr:cNvPr>
        <xdr:cNvSpPr>
          <a:spLocks noChangeShapeType="1"/>
        </xdr:cNvSpPr>
      </xdr:nvSpPr>
      <xdr:spPr bwMode="auto">
        <a:xfrm>
          <a:off x="0" y="701675"/>
          <a:ext cx="1306830" cy="11938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92765</xdr:colOff>
      <xdr:row>35</xdr:row>
      <xdr:rowOff>74707</xdr:rowOff>
    </xdr:from>
    <xdr:to>
      <xdr:col>3</xdr:col>
      <xdr:colOff>160656</xdr:colOff>
      <xdr:row>35</xdr:row>
      <xdr:rowOff>349576</xdr:rowOff>
    </xdr:to>
    <xdr:sp macro="" textlink="">
      <xdr:nvSpPr>
        <xdr:cNvPr id="3" name="テキスト ボックス 1">
          <a:extLst>
            <a:ext uri="{FF2B5EF4-FFF2-40B4-BE49-F238E27FC236}">
              <a16:creationId xmlns:a16="http://schemas.microsoft.com/office/drawing/2014/main" id="{5A9607BB-AAA5-4928-8390-ED063913E207}"/>
            </a:ext>
          </a:extLst>
        </xdr:cNvPr>
        <xdr:cNvSpPr txBox="1"/>
      </xdr:nvSpPr>
      <xdr:spPr bwMode="auto">
        <a:xfrm>
          <a:off x="753165" y="8844057"/>
          <a:ext cx="1388691" cy="274869"/>
        </a:xfrm>
        <a:prstGeom prst="rect">
          <a:avLst/>
        </a:prstGeom>
        <a:noFill/>
        <a:ln w="9525">
          <a:noFill/>
          <a:miter lim="800000"/>
        </a:ln>
      </xdr:spPr>
      <xdr:txBody>
        <a:bodyPr vertOverflow="clip" wrap="square" lIns="91440" tIns="45720" rIns="91440" bIns="45720" anchor="t" upright="1"/>
        <a:lstStyle/>
        <a:p>
          <a:pPr algn="l" rtl="0">
            <a:defRPr sz="1000"/>
          </a:pPr>
          <a:r>
            <a:rPr lang="ja-JP" altLang="en-US" sz="1050" b="0" i="0">
              <a:solidFill>
                <a:srgbClr val="000000"/>
              </a:solidFill>
              <a:latin typeface="BIZ UDゴシック" panose="020B0400000000000000" pitchFamily="49" charset="-128"/>
              <a:ea typeface="BIZ UDゴシック" panose="020B0400000000000000" pitchFamily="49" charset="-128"/>
            </a:rPr>
            <a:t>漁 業 協 同 組 合</a:t>
          </a:r>
        </a:p>
        <a:p>
          <a:pPr algn="l" rtl="0"/>
          <a:endParaRPr lang="ja-JP" altLang="en-US" sz="1200" b="0" i="0">
            <a:solidFill>
              <a:srgbClr val="000000"/>
            </a:solidFill>
            <a:latin typeface="BIZ UDゴシック" panose="020B0400000000000000" pitchFamily="49" charset="-128"/>
            <a:ea typeface="BIZ UDゴシック" panose="020B0400000000000000" pitchFamily="49" charset="-128"/>
          </a:endParaRPr>
        </a:p>
      </xdr:txBody>
    </xdr:sp>
    <xdr:clientData/>
  </xdr:twoCellAnchor>
  <xdr:oneCellAnchor>
    <xdr:from>
      <xdr:col>0</xdr:col>
      <xdr:colOff>9525</xdr:colOff>
      <xdr:row>36</xdr:row>
      <xdr:rowOff>142875</xdr:rowOff>
    </xdr:from>
    <xdr:ext cx="976849" cy="236219"/>
    <xdr:sp macro="" textlink="">
      <xdr:nvSpPr>
        <xdr:cNvPr id="4" name="テキスト ボックス 2">
          <a:extLst>
            <a:ext uri="{FF2B5EF4-FFF2-40B4-BE49-F238E27FC236}">
              <a16:creationId xmlns:a16="http://schemas.microsoft.com/office/drawing/2014/main" id="{CB7DB8B7-7CBB-4C03-8262-79F62C31D34D}"/>
            </a:ext>
          </a:extLst>
        </xdr:cNvPr>
        <xdr:cNvSpPr txBox="1"/>
      </xdr:nvSpPr>
      <xdr:spPr>
        <a:xfrm>
          <a:off x="9525" y="9369425"/>
          <a:ext cx="976849" cy="236219"/>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wrap="square" lIns="91440" tIns="45720" rIns="91440" bIns="45720" anchor="t">
          <a:spAutoFit/>
        </a:bodyPr>
        <a:lstStyle/>
        <a:p>
          <a:pPr>
            <a:lnSpc>
              <a:spcPts val="1100"/>
            </a:lnSpc>
          </a:pPr>
          <a:r>
            <a:rPr lang="ja-JP" altLang="en-US" sz="1100">
              <a:latin typeface="BIZ UDゴシック" panose="020B0400000000000000" pitchFamily="49" charset="-128"/>
              <a:ea typeface="BIZ UDゴシック" panose="020B0400000000000000" pitchFamily="49" charset="-128"/>
            </a:rPr>
            <a:t>漁</a:t>
          </a:r>
          <a:r>
            <a:rPr lang="ja-JP" altLang="en-US" sz="1100" baseline="0">
              <a:latin typeface="BIZ UDゴシック" panose="020B0400000000000000" pitchFamily="49" charset="-128"/>
              <a:ea typeface="BIZ UDゴシック" panose="020B0400000000000000" pitchFamily="49" charset="-128"/>
            </a:rPr>
            <a:t> </a:t>
          </a:r>
          <a:r>
            <a:rPr lang="ja-JP" altLang="en-US" sz="1100">
              <a:latin typeface="BIZ UDゴシック" panose="020B0400000000000000" pitchFamily="49" charset="-128"/>
              <a:ea typeface="BIZ UDゴシック" panose="020B0400000000000000" pitchFamily="49" charset="-128"/>
            </a:rPr>
            <a:t>業 種 類 </a:t>
          </a:r>
          <a:endParaRPr lang="en-US" altLang="ja-JP" sz="1100">
            <a:latin typeface="BIZ UDゴシック" panose="020B0400000000000000" pitchFamily="49" charset="-128"/>
            <a:ea typeface="BIZ UDゴシック" panose="020B0400000000000000" pitchFamily="49" charset="-128"/>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0</xdr:colOff>
      <xdr:row>26</xdr:row>
      <xdr:rowOff>17145</xdr:rowOff>
    </xdr:from>
    <xdr:to>
      <xdr:col>1</xdr:col>
      <xdr:colOff>19050</xdr:colOff>
      <xdr:row>28</xdr:row>
      <xdr:rowOff>9524</xdr:rowOff>
    </xdr:to>
    <xdr:sp macro="" textlink="">
      <xdr:nvSpPr>
        <xdr:cNvPr id="2" name="直線コネクタ 2">
          <a:extLst>
            <a:ext uri="{FF2B5EF4-FFF2-40B4-BE49-F238E27FC236}">
              <a16:creationId xmlns:a16="http://schemas.microsoft.com/office/drawing/2014/main" id="{DD7DE837-56F1-435D-BE29-C3769962D9AE}"/>
            </a:ext>
          </a:extLst>
        </xdr:cNvPr>
        <xdr:cNvSpPr>
          <a:spLocks noChangeShapeType="1"/>
        </xdr:cNvSpPr>
      </xdr:nvSpPr>
      <xdr:spPr bwMode="auto">
        <a:xfrm>
          <a:off x="0" y="5992495"/>
          <a:ext cx="1447800" cy="449579"/>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200025</xdr:colOff>
      <xdr:row>4</xdr:row>
      <xdr:rowOff>225425</xdr:rowOff>
    </xdr:from>
    <xdr:to>
      <xdr:col>17</xdr:col>
      <xdr:colOff>494665</xdr:colOff>
      <xdr:row>4</xdr:row>
      <xdr:rowOff>225425</xdr:rowOff>
    </xdr:to>
    <xdr:sp macro="" textlink="">
      <xdr:nvSpPr>
        <xdr:cNvPr id="2" name="Line 1">
          <a:extLst>
            <a:ext uri="{FF2B5EF4-FFF2-40B4-BE49-F238E27FC236}">
              <a16:creationId xmlns:a16="http://schemas.microsoft.com/office/drawing/2014/main" id="{7C3EF2B5-921F-4081-9EED-B1B040E58C1A}"/>
            </a:ext>
          </a:extLst>
        </xdr:cNvPr>
        <xdr:cNvSpPr>
          <a:spLocks noChangeShapeType="1"/>
        </xdr:cNvSpPr>
      </xdr:nvSpPr>
      <xdr:spPr bwMode="auto">
        <a:xfrm>
          <a:off x="12703175" y="1146175"/>
          <a:ext cx="2946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209550</xdr:colOff>
      <xdr:row>5</xdr:row>
      <xdr:rowOff>0</xdr:rowOff>
    </xdr:from>
    <xdr:to>
      <xdr:col>18</xdr:col>
      <xdr:colOff>504190</xdr:colOff>
      <xdr:row>5</xdr:row>
      <xdr:rowOff>0</xdr:rowOff>
    </xdr:to>
    <xdr:sp macro="" textlink="">
      <xdr:nvSpPr>
        <xdr:cNvPr id="3" name="Line 1">
          <a:extLst>
            <a:ext uri="{FF2B5EF4-FFF2-40B4-BE49-F238E27FC236}">
              <a16:creationId xmlns:a16="http://schemas.microsoft.com/office/drawing/2014/main" id="{831E1F80-BC75-435E-8B52-51F1245624D3}"/>
            </a:ext>
          </a:extLst>
        </xdr:cNvPr>
        <xdr:cNvSpPr>
          <a:spLocks noChangeShapeType="1"/>
        </xdr:cNvSpPr>
      </xdr:nvSpPr>
      <xdr:spPr bwMode="auto">
        <a:xfrm>
          <a:off x="13423900" y="1149350"/>
          <a:ext cx="2946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219075</xdr:colOff>
      <xdr:row>5</xdr:row>
      <xdr:rowOff>0</xdr:rowOff>
    </xdr:from>
    <xdr:to>
      <xdr:col>19</xdr:col>
      <xdr:colOff>513715</xdr:colOff>
      <xdr:row>5</xdr:row>
      <xdr:rowOff>0</xdr:rowOff>
    </xdr:to>
    <xdr:sp macro="" textlink="">
      <xdr:nvSpPr>
        <xdr:cNvPr id="4" name="Line 1">
          <a:extLst>
            <a:ext uri="{FF2B5EF4-FFF2-40B4-BE49-F238E27FC236}">
              <a16:creationId xmlns:a16="http://schemas.microsoft.com/office/drawing/2014/main" id="{E4BB7200-934C-4CBD-921D-360D5EF706C3}"/>
            </a:ext>
          </a:extLst>
        </xdr:cNvPr>
        <xdr:cNvSpPr>
          <a:spLocks noChangeShapeType="1"/>
        </xdr:cNvSpPr>
      </xdr:nvSpPr>
      <xdr:spPr bwMode="auto">
        <a:xfrm>
          <a:off x="14144625" y="1149350"/>
          <a:ext cx="29464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28575</xdr:colOff>
      <xdr:row>3</xdr:row>
      <xdr:rowOff>19050</xdr:rowOff>
    </xdr:from>
    <xdr:to>
      <xdr:col>18</xdr:col>
      <xdr:colOff>27583</xdr:colOff>
      <xdr:row>12</xdr:row>
      <xdr:rowOff>201624</xdr:rowOff>
    </xdr:to>
    <xdr:pic>
      <xdr:nvPicPr>
        <xdr:cNvPr id="2" name="図 1">
          <a:extLst>
            <a:ext uri="{FF2B5EF4-FFF2-40B4-BE49-F238E27FC236}">
              <a16:creationId xmlns:a16="http://schemas.microsoft.com/office/drawing/2014/main" id="{30BCA705-2BF6-424B-8FB6-5DE68A3DCF44}"/>
            </a:ext>
          </a:extLst>
        </xdr:cNvPr>
        <xdr:cNvPicPr>
          <a:picLocks noChangeAspect="1"/>
        </xdr:cNvPicPr>
      </xdr:nvPicPr>
      <xdr:blipFill>
        <a:blip xmlns:r="http://schemas.openxmlformats.org/officeDocument/2006/relationships" r:embed="rId1"/>
        <a:stretch>
          <a:fillRect/>
        </a:stretch>
      </xdr:blipFill>
      <xdr:spPr>
        <a:xfrm>
          <a:off x="8785225" y="711200"/>
          <a:ext cx="5917208" cy="226219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42256</xdr:colOff>
      <xdr:row>3</xdr:row>
      <xdr:rowOff>0</xdr:rowOff>
    </xdr:from>
    <xdr:to>
      <xdr:col>2</xdr:col>
      <xdr:colOff>0</xdr:colOff>
      <xdr:row>4</xdr:row>
      <xdr:rowOff>0</xdr:rowOff>
    </xdr:to>
    <xdr:sp macro="" textlink="">
      <xdr:nvSpPr>
        <xdr:cNvPr id="2" name="Line 2">
          <a:extLst>
            <a:ext uri="{FF2B5EF4-FFF2-40B4-BE49-F238E27FC236}">
              <a16:creationId xmlns:a16="http://schemas.microsoft.com/office/drawing/2014/main" id="{4DF5CFE6-9F68-4ACF-822E-AEBEDCF55DEA}"/>
            </a:ext>
          </a:extLst>
        </xdr:cNvPr>
        <xdr:cNvSpPr>
          <a:spLocks noChangeShapeType="1"/>
        </xdr:cNvSpPr>
      </xdr:nvSpPr>
      <xdr:spPr bwMode="auto">
        <a:xfrm>
          <a:off x="42256" y="692150"/>
          <a:ext cx="1329344" cy="22860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15240</xdr:colOff>
      <xdr:row>15</xdr:row>
      <xdr:rowOff>22860</xdr:rowOff>
    </xdr:from>
    <xdr:to>
      <xdr:col>2</xdr:col>
      <xdr:colOff>0</xdr:colOff>
      <xdr:row>17</xdr:row>
      <xdr:rowOff>0</xdr:rowOff>
    </xdr:to>
    <xdr:sp macro="" textlink="">
      <xdr:nvSpPr>
        <xdr:cNvPr id="3" name="Line 11">
          <a:extLst>
            <a:ext uri="{FF2B5EF4-FFF2-40B4-BE49-F238E27FC236}">
              <a16:creationId xmlns:a16="http://schemas.microsoft.com/office/drawing/2014/main" id="{A967EECD-B28B-4362-8C1A-FC7026A64BEA}"/>
            </a:ext>
          </a:extLst>
        </xdr:cNvPr>
        <xdr:cNvSpPr>
          <a:spLocks noChangeShapeType="1"/>
        </xdr:cNvSpPr>
      </xdr:nvSpPr>
      <xdr:spPr bwMode="auto">
        <a:xfrm>
          <a:off x="15240" y="3470910"/>
          <a:ext cx="1356360" cy="78359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15240</xdr:colOff>
      <xdr:row>28</xdr:row>
      <xdr:rowOff>15240</xdr:rowOff>
    </xdr:from>
    <xdr:to>
      <xdr:col>2</xdr:col>
      <xdr:colOff>0</xdr:colOff>
      <xdr:row>30</xdr:row>
      <xdr:rowOff>0</xdr:rowOff>
    </xdr:to>
    <xdr:sp macro="" textlink="">
      <xdr:nvSpPr>
        <xdr:cNvPr id="4" name="Line 1">
          <a:extLst>
            <a:ext uri="{FF2B5EF4-FFF2-40B4-BE49-F238E27FC236}">
              <a16:creationId xmlns:a16="http://schemas.microsoft.com/office/drawing/2014/main" id="{FD9D6213-43DD-4E77-843F-FA966A4C4B04}"/>
            </a:ext>
          </a:extLst>
        </xdr:cNvPr>
        <xdr:cNvSpPr>
          <a:spLocks noChangeShapeType="1"/>
        </xdr:cNvSpPr>
      </xdr:nvSpPr>
      <xdr:spPr bwMode="auto">
        <a:xfrm>
          <a:off x="15240" y="6797040"/>
          <a:ext cx="1356360" cy="108331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0</xdr:colOff>
      <xdr:row>28</xdr:row>
      <xdr:rowOff>141119</xdr:rowOff>
    </xdr:from>
    <xdr:to>
      <xdr:col>18</xdr:col>
      <xdr:colOff>0</xdr:colOff>
      <xdr:row>29</xdr:row>
      <xdr:rowOff>237486</xdr:rowOff>
    </xdr:to>
    <xdr:sp macro="" textlink="">
      <xdr:nvSpPr>
        <xdr:cNvPr id="5" name="Text Box 8">
          <a:extLst>
            <a:ext uri="{FF2B5EF4-FFF2-40B4-BE49-F238E27FC236}">
              <a16:creationId xmlns:a16="http://schemas.microsoft.com/office/drawing/2014/main" id="{7F5893D8-73F6-4C00-B2BD-433FB084F92B}"/>
            </a:ext>
          </a:extLst>
        </xdr:cNvPr>
        <xdr:cNvSpPr txBox="1"/>
      </xdr:nvSpPr>
      <xdr:spPr bwMode="auto">
        <a:xfrm>
          <a:off x="12344400" y="6922919"/>
          <a:ext cx="0" cy="331317"/>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0" i="0">
              <a:solidFill>
                <a:srgbClr val="000000"/>
              </a:solidFill>
              <a:latin typeface="ＭＳ 明朝"/>
              <a:ea typeface="ＭＳ 明朝"/>
            </a:rPr>
            <a:t>　違 反 別</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209549</xdr:colOff>
      <xdr:row>11</xdr:row>
      <xdr:rowOff>77806</xdr:rowOff>
    </xdr:from>
    <xdr:to>
      <xdr:col>0</xdr:col>
      <xdr:colOff>809624</xdr:colOff>
      <xdr:row>12</xdr:row>
      <xdr:rowOff>114299</xdr:rowOff>
    </xdr:to>
    <xdr:sp macro="" textlink="">
      <xdr:nvSpPr>
        <xdr:cNvPr id="2" name="Text Box 4">
          <a:extLst>
            <a:ext uri="{FF2B5EF4-FFF2-40B4-BE49-F238E27FC236}">
              <a16:creationId xmlns:a16="http://schemas.microsoft.com/office/drawing/2014/main" id="{7C067715-DCED-49B6-9EB4-5E3782D47FD4}"/>
            </a:ext>
          </a:extLst>
        </xdr:cNvPr>
        <xdr:cNvSpPr txBox="1"/>
      </xdr:nvSpPr>
      <xdr:spPr bwMode="auto">
        <a:xfrm>
          <a:off x="209549" y="2706706"/>
          <a:ext cx="600075" cy="201593"/>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0" i="0">
              <a:solidFill>
                <a:srgbClr val="000000"/>
              </a:solidFill>
              <a:latin typeface="BIZ UDゴシック" panose="020B0400000000000000" pitchFamily="49" charset="-128"/>
              <a:ea typeface="BIZ UDゴシック" panose="020B0400000000000000" pitchFamily="49" charset="-128"/>
            </a:rPr>
            <a:t>第一審</a:t>
          </a:r>
        </a:p>
      </xdr:txBody>
    </xdr:sp>
    <xdr:clientData/>
  </xdr:twoCellAnchor>
  <xdr:twoCellAnchor>
    <xdr:from>
      <xdr:col>0</xdr:col>
      <xdr:colOff>781050</xdr:colOff>
      <xdr:row>11</xdr:row>
      <xdr:rowOff>57150</xdr:rowOff>
    </xdr:from>
    <xdr:to>
      <xdr:col>0</xdr:col>
      <xdr:colOff>842010</xdr:colOff>
      <xdr:row>12</xdr:row>
      <xdr:rowOff>152400</xdr:rowOff>
    </xdr:to>
    <xdr:sp macro="" textlink="">
      <xdr:nvSpPr>
        <xdr:cNvPr id="3" name="AutoShape 6">
          <a:extLst>
            <a:ext uri="{FF2B5EF4-FFF2-40B4-BE49-F238E27FC236}">
              <a16:creationId xmlns:a16="http://schemas.microsoft.com/office/drawing/2014/main" id="{EB7D70D7-5B13-4D9C-AC5D-20F06845E2AC}"/>
            </a:ext>
          </a:extLst>
        </xdr:cNvPr>
        <xdr:cNvSpPr>
          <a:spLocks/>
        </xdr:cNvSpPr>
      </xdr:nvSpPr>
      <xdr:spPr bwMode="auto">
        <a:xfrm>
          <a:off x="781050" y="2686050"/>
          <a:ext cx="60960" cy="260350"/>
        </a:xfrm>
        <a:prstGeom prst="leftBrace">
          <a:avLst>
            <a:gd name="adj1" fmla="val 437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1269</xdr:colOff>
      <xdr:row>3</xdr:row>
      <xdr:rowOff>12698</xdr:rowOff>
    </xdr:from>
    <xdr:to>
      <xdr:col>1</xdr:col>
      <xdr:colOff>19050</xdr:colOff>
      <xdr:row>5</xdr:row>
      <xdr:rowOff>9524</xdr:rowOff>
    </xdr:to>
    <xdr:sp macro="" textlink="">
      <xdr:nvSpPr>
        <xdr:cNvPr id="2" name="直線コネクタ 5">
          <a:extLst>
            <a:ext uri="{FF2B5EF4-FFF2-40B4-BE49-F238E27FC236}">
              <a16:creationId xmlns:a16="http://schemas.microsoft.com/office/drawing/2014/main" id="{5B8564B1-3CFE-4792-8DA2-58BA02511513}"/>
            </a:ext>
          </a:extLst>
        </xdr:cNvPr>
        <xdr:cNvSpPr>
          <a:spLocks noChangeShapeType="1"/>
        </xdr:cNvSpPr>
      </xdr:nvSpPr>
      <xdr:spPr bwMode="auto">
        <a:xfrm>
          <a:off x="1269" y="704848"/>
          <a:ext cx="957581" cy="466726"/>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xdr:colOff>
      <xdr:row>2</xdr:row>
      <xdr:rowOff>7620</xdr:rowOff>
    </xdr:from>
    <xdr:to>
      <xdr:col>1</xdr:col>
      <xdr:colOff>0</xdr:colOff>
      <xdr:row>5</xdr:row>
      <xdr:rowOff>0</xdr:rowOff>
    </xdr:to>
    <xdr:sp macro="" textlink="">
      <xdr:nvSpPr>
        <xdr:cNvPr id="2" name="Line 2">
          <a:extLst>
            <a:ext uri="{FF2B5EF4-FFF2-40B4-BE49-F238E27FC236}">
              <a16:creationId xmlns:a16="http://schemas.microsoft.com/office/drawing/2014/main" id="{1B670AE1-0A0A-496E-A72F-3748794055BF}"/>
            </a:ext>
          </a:extLst>
        </xdr:cNvPr>
        <xdr:cNvSpPr>
          <a:spLocks noChangeShapeType="1"/>
        </xdr:cNvSpPr>
      </xdr:nvSpPr>
      <xdr:spPr bwMode="auto">
        <a:xfrm>
          <a:off x="7620" y="471170"/>
          <a:ext cx="1236980" cy="6781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xdr:colOff>
      <xdr:row>2</xdr:row>
      <xdr:rowOff>7620</xdr:rowOff>
    </xdr:from>
    <xdr:to>
      <xdr:col>1</xdr:col>
      <xdr:colOff>0</xdr:colOff>
      <xdr:row>5</xdr:row>
      <xdr:rowOff>0</xdr:rowOff>
    </xdr:to>
    <xdr:sp macro="" textlink="">
      <xdr:nvSpPr>
        <xdr:cNvPr id="3" name="Line 2">
          <a:extLst>
            <a:ext uri="{FF2B5EF4-FFF2-40B4-BE49-F238E27FC236}">
              <a16:creationId xmlns:a16="http://schemas.microsoft.com/office/drawing/2014/main" id="{8ED6A2D1-E6E2-43D6-8079-A00C5A7F4CD0}"/>
            </a:ext>
          </a:extLst>
        </xdr:cNvPr>
        <xdr:cNvSpPr>
          <a:spLocks noChangeShapeType="1"/>
        </xdr:cNvSpPr>
      </xdr:nvSpPr>
      <xdr:spPr bwMode="auto">
        <a:xfrm>
          <a:off x="7620" y="471170"/>
          <a:ext cx="1236980" cy="6781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15240</xdr:colOff>
      <xdr:row>3</xdr:row>
      <xdr:rowOff>7620</xdr:rowOff>
    </xdr:from>
    <xdr:to>
      <xdr:col>1</xdr:col>
      <xdr:colOff>0</xdr:colOff>
      <xdr:row>6</xdr:row>
      <xdr:rowOff>0</xdr:rowOff>
    </xdr:to>
    <xdr:sp macro="" textlink="">
      <xdr:nvSpPr>
        <xdr:cNvPr id="2" name="Line 3">
          <a:extLst>
            <a:ext uri="{FF2B5EF4-FFF2-40B4-BE49-F238E27FC236}">
              <a16:creationId xmlns:a16="http://schemas.microsoft.com/office/drawing/2014/main" id="{B17ED39E-DBF4-41C7-9DBE-E47E308E8C1C}"/>
            </a:ext>
          </a:extLst>
        </xdr:cNvPr>
        <xdr:cNvSpPr>
          <a:spLocks noChangeShapeType="1"/>
        </xdr:cNvSpPr>
      </xdr:nvSpPr>
      <xdr:spPr bwMode="auto">
        <a:xfrm>
          <a:off x="15240" y="699770"/>
          <a:ext cx="1032510" cy="68453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15240</xdr:colOff>
      <xdr:row>3</xdr:row>
      <xdr:rowOff>7620</xdr:rowOff>
    </xdr:from>
    <xdr:to>
      <xdr:col>1</xdr:col>
      <xdr:colOff>0</xdr:colOff>
      <xdr:row>6</xdr:row>
      <xdr:rowOff>0</xdr:rowOff>
    </xdr:to>
    <xdr:sp macro="" textlink="">
      <xdr:nvSpPr>
        <xdr:cNvPr id="3" name="Line 3">
          <a:extLst>
            <a:ext uri="{FF2B5EF4-FFF2-40B4-BE49-F238E27FC236}">
              <a16:creationId xmlns:a16="http://schemas.microsoft.com/office/drawing/2014/main" id="{2C62CD97-4AB6-4BCB-9533-0B9F89CC49D1}"/>
            </a:ext>
          </a:extLst>
        </xdr:cNvPr>
        <xdr:cNvSpPr>
          <a:spLocks noChangeShapeType="1"/>
        </xdr:cNvSpPr>
      </xdr:nvSpPr>
      <xdr:spPr bwMode="auto">
        <a:xfrm>
          <a:off x="15240" y="699770"/>
          <a:ext cx="1032510" cy="68453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9526</xdr:colOff>
      <xdr:row>15</xdr:row>
      <xdr:rowOff>9524</xdr:rowOff>
    </xdr:from>
    <xdr:to>
      <xdr:col>0</xdr:col>
      <xdr:colOff>1038226</xdr:colOff>
      <xdr:row>18</xdr:row>
      <xdr:rowOff>0</xdr:rowOff>
    </xdr:to>
    <xdr:sp macro="" textlink="">
      <xdr:nvSpPr>
        <xdr:cNvPr id="4" name="Line 6">
          <a:extLst>
            <a:ext uri="{FF2B5EF4-FFF2-40B4-BE49-F238E27FC236}">
              <a16:creationId xmlns:a16="http://schemas.microsoft.com/office/drawing/2014/main" id="{DD77E082-4ACF-4FFA-8CF0-3C4A9B9A829D}"/>
            </a:ext>
          </a:extLst>
        </xdr:cNvPr>
        <xdr:cNvSpPr>
          <a:spLocks noChangeShapeType="1"/>
        </xdr:cNvSpPr>
      </xdr:nvSpPr>
      <xdr:spPr bwMode="auto">
        <a:xfrm>
          <a:off x="9526" y="3463924"/>
          <a:ext cx="1028700" cy="68262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7620</xdr:colOff>
      <xdr:row>18</xdr:row>
      <xdr:rowOff>7620</xdr:rowOff>
    </xdr:from>
    <xdr:to>
      <xdr:col>1</xdr:col>
      <xdr:colOff>7620</xdr:colOff>
      <xdr:row>20</xdr:row>
      <xdr:rowOff>236220</xdr:rowOff>
    </xdr:to>
    <xdr:sp macro="" textlink="">
      <xdr:nvSpPr>
        <xdr:cNvPr id="2" name="Line 1">
          <a:extLst>
            <a:ext uri="{FF2B5EF4-FFF2-40B4-BE49-F238E27FC236}">
              <a16:creationId xmlns:a16="http://schemas.microsoft.com/office/drawing/2014/main" id="{473962D8-8332-4D0F-990B-47B7BE0E047B}"/>
            </a:ext>
          </a:extLst>
        </xdr:cNvPr>
        <xdr:cNvSpPr>
          <a:spLocks noChangeShapeType="1"/>
        </xdr:cNvSpPr>
      </xdr:nvSpPr>
      <xdr:spPr bwMode="auto">
        <a:xfrm>
          <a:off x="7620" y="4147820"/>
          <a:ext cx="1066800"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33618</xdr:colOff>
      <xdr:row>3</xdr:row>
      <xdr:rowOff>22413</xdr:rowOff>
    </xdr:from>
    <xdr:to>
      <xdr:col>1</xdr:col>
      <xdr:colOff>16250</xdr:colOff>
      <xdr:row>5</xdr:row>
      <xdr:rowOff>233867</xdr:rowOff>
    </xdr:to>
    <xdr:sp macro="" textlink="">
      <xdr:nvSpPr>
        <xdr:cNvPr id="3" name="Line 4">
          <a:extLst>
            <a:ext uri="{FF2B5EF4-FFF2-40B4-BE49-F238E27FC236}">
              <a16:creationId xmlns:a16="http://schemas.microsoft.com/office/drawing/2014/main" id="{83578D28-4D43-46FA-89EE-7C19327D256C}"/>
            </a:ext>
          </a:extLst>
        </xdr:cNvPr>
        <xdr:cNvSpPr>
          <a:spLocks noChangeShapeType="1"/>
        </xdr:cNvSpPr>
      </xdr:nvSpPr>
      <xdr:spPr bwMode="auto">
        <a:xfrm>
          <a:off x="33618" y="714563"/>
          <a:ext cx="1049432" cy="66865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324197</xdr:colOff>
      <xdr:row>8</xdr:row>
      <xdr:rowOff>457200</xdr:rowOff>
    </xdr:from>
    <xdr:to>
      <xdr:col>7</xdr:col>
      <xdr:colOff>571500</xdr:colOff>
      <xdr:row>9</xdr:row>
      <xdr:rowOff>0</xdr:rowOff>
    </xdr:to>
    <xdr:grpSp>
      <xdr:nvGrpSpPr>
        <xdr:cNvPr id="2" name="グループ化 1">
          <a:extLst>
            <a:ext uri="{FF2B5EF4-FFF2-40B4-BE49-F238E27FC236}">
              <a16:creationId xmlns:a16="http://schemas.microsoft.com/office/drawing/2014/main" id="{A4FD39AA-890F-4488-9F30-F253197FE81A}"/>
            </a:ext>
          </a:extLst>
        </xdr:cNvPr>
        <xdr:cNvGrpSpPr/>
      </xdr:nvGrpSpPr>
      <xdr:grpSpPr>
        <a:xfrm>
          <a:off x="4200872" y="2295525"/>
          <a:ext cx="247303" cy="123825"/>
          <a:chOff x="9029488" y="5296043"/>
          <a:chExt cx="381212" cy="251322"/>
        </a:xfrm>
        <a:solidFill>
          <a:schemeClr val="accent5">
            <a:lumMod val="60000"/>
            <a:lumOff val="40000"/>
          </a:schemeClr>
        </a:solidFill>
      </xdr:grpSpPr>
      <xdr:sp macro="" textlink="">
        <xdr:nvSpPr>
          <xdr:cNvPr id="3" name="正方形/長方形 2">
            <a:extLst>
              <a:ext uri="{FF2B5EF4-FFF2-40B4-BE49-F238E27FC236}">
                <a16:creationId xmlns:a16="http://schemas.microsoft.com/office/drawing/2014/main" id="{8BF2E2FD-2ECE-9C73-8CD9-1A4F3A486F1B}"/>
              </a:ext>
            </a:extLst>
          </xdr:cNvPr>
          <xdr:cNvSpPr/>
        </xdr:nvSpPr>
        <xdr:spPr>
          <a:xfrm>
            <a:off x="9105900" y="5364480"/>
            <a:ext cx="304800" cy="13716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4" name="1 つの角を切り取り 1 つの角を丸めた四角形 71">
            <a:extLst>
              <a:ext uri="{FF2B5EF4-FFF2-40B4-BE49-F238E27FC236}">
                <a16:creationId xmlns:a16="http://schemas.microsoft.com/office/drawing/2014/main" id="{8320C04B-5BE7-51BA-EB22-4B93612E9E94}"/>
              </a:ext>
            </a:extLst>
          </xdr:cNvPr>
          <xdr:cNvSpPr/>
        </xdr:nvSpPr>
        <xdr:spPr>
          <a:xfrm rot="5131328" flipH="1" flipV="1">
            <a:off x="9011233" y="5314298"/>
            <a:ext cx="196919" cy="160409"/>
          </a:xfrm>
          <a:prstGeom prst="snipRoundRect">
            <a:avLst>
              <a:gd name="adj1" fmla="val 16667"/>
              <a:gd name="adj2" fmla="val 35034"/>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 name="楕円 4">
            <a:extLst>
              <a:ext uri="{FF2B5EF4-FFF2-40B4-BE49-F238E27FC236}">
                <a16:creationId xmlns:a16="http://schemas.microsoft.com/office/drawing/2014/main" id="{171E4950-3BBE-20E6-5C7D-43B930212944}"/>
              </a:ext>
            </a:extLst>
          </xdr:cNvPr>
          <xdr:cNvSpPr/>
        </xdr:nvSpPr>
        <xdr:spPr>
          <a:xfrm>
            <a:off x="9252985" y="5425446"/>
            <a:ext cx="121919" cy="121919"/>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 name="楕円 5">
            <a:extLst>
              <a:ext uri="{FF2B5EF4-FFF2-40B4-BE49-F238E27FC236}">
                <a16:creationId xmlns:a16="http://schemas.microsoft.com/office/drawing/2014/main" id="{1D9B0759-3344-780E-F103-73C641771BA6}"/>
              </a:ext>
            </a:extLst>
          </xdr:cNvPr>
          <xdr:cNvSpPr/>
        </xdr:nvSpPr>
        <xdr:spPr>
          <a:xfrm>
            <a:off x="9083036" y="5425446"/>
            <a:ext cx="121919" cy="121919"/>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10</xdr:col>
      <xdr:colOff>326539</xdr:colOff>
      <xdr:row>8</xdr:row>
      <xdr:rowOff>454025</xdr:rowOff>
    </xdr:from>
    <xdr:to>
      <xdr:col>10</xdr:col>
      <xdr:colOff>558800</xdr:colOff>
      <xdr:row>9</xdr:row>
      <xdr:rowOff>8628</xdr:rowOff>
    </xdr:to>
    <xdr:grpSp>
      <xdr:nvGrpSpPr>
        <xdr:cNvPr id="7" name="グループ化 6">
          <a:extLst>
            <a:ext uri="{FF2B5EF4-FFF2-40B4-BE49-F238E27FC236}">
              <a16:creationId xmlns:a16="http://schemas.microsoft.com/office/drawing/2014/main" id="{5D707C62-B07A-4B3E-A65B-F2C90EC3CA7F}"/>
            </a:ext>
          </a:extLst>
        </xdr:cNvPr>
        <xdr:cNvGrpSpPr/>
      </xdr:nvGrpSpPr>
      <xdr:grpSpPr>
        <a:xfrm flipH="1">
          <a:off x="6089164" y="2292350"/>
          <a:ext cx="235436" cy="138803"/>
          <a:chOff x="9029488" y="5296043"/>
          <a:chExt cx="381212" cy="251322"/>
        </a:xfrm>
        <a:solidFill>
          <a:schemeClr val="accent5">
            <a:lumMod val="75000"/>
          </a:schemeClr>
        </a:solidFill>
      </xdr:grpSpPr>
      <xdr:sp macro="" textlink="">
        <xdr:nvSpPr>
          <xdr:cNvPr id="8" name="正方形/長方形 7">
            <a:extLst>
              <a:ext uri="{FF2B5EF4-FFF2-40B4-BE49-F238E27FC236}">
                <a16:creationId xmlns:a16="http://schemas.microsoft.com/office/drawing/2014/main" id="{6B03BCBB-7F69-E375-3DAB-9514B8B472E7}"/>
              </a:ext>
            </a:extLst>
          </xdr:cNvPr>
          <xdr:cNvSpPr/>
        </xdr:nvSpPr>
        <xdr:spPr>
          <a:xfrm>
            <a:off x="9105900" y="5364480"/>
            <a:ext cx="304800" cy="13716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9" name="1 つの角を切り取り 1 つの角を丸めた四角形 78">
            <a:extLst>
              <a:ext uri="{FF2B5EF4-FFF2-40B4-BE49-F238E27FC236}">
                <a16:creationId xmlns:a16="http://schemas.microsoft.com/office/drawing/2014/main" id="{984883FC-87AB-80CC-25D0-34C77B428103}"/>
              </a:ext>
            </a:extLst>
          </xdr:cNvPr>
          <xdr:cNvSpPr/>
        </xdr:nvSpPr>
        <xdr:spPr>
          <a:xfrm rot="5131328" flipH="1" flipV="1">
            <a:off x="9011233" y="5314298"/>
            <a:ext cx="196919" cy="160409"/>
          </a:xfrm>
          <a:prstGeom prst="snipRoundRect">
            <a:avLst>
              <a:gd name="adj1" fmla="val 16667"/>
              <a:gd name="adj2" fmla="val 35034"/>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0" name="楕円 9">
            <a:extLst>
              <a:ext uri="{FF2B5EF4-FFF2-40B4-BE49-F238E27FC236}">
                <a16:creationId xmlns:a16="http://schemas.microsoft.com/office/drawing/2014/main" id="{A022728D-DB7C-28DC-3E96-3EDC9637A2F5}"/>
              </a:ext>
            </a:extLst>
          </xdr:cNvPr>
          <xdr:cNvSpPr/>
        </xdr:nvSpPr>
        <xdr:spPr>
          <a:xfrm>
            <a:off x="9252985" y="5425446"/>
            <a:ext cx="121919" cy="121919"/>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1" name="楕円 10">
            <a:extLst>
              <a:ext uri="{FF2B5EF4-FFF2-40B4-BE49-F238E27FC236}">
                <a16:creationId xmlns:a16="http://schemas.microsoft.com/office/drawing/2014/main" id="{D6E74B1D-726F-13FC-AE95-40D1F7406B4D}"/>
              </a:ext>
            </a:extLst>
          </xdr:cNvPr>
          <xdr:cNvSpPr/>
        </xdr:nvSpPr>
        <xdr:spPr>
          <a:xfrm>
            <a:off x="9083036" y="5425446"/>
            <a:ext cx="121919" cy="121919"/>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4</xdr:col>
      <xdr:colOff>50644</xdr:colOff>
      <xdr:row>9</xdr:row>
      <xdr:rowOff>6350</xdr:rowOff>
    </xdr:from>
    <xdr:to>
      <xdr:col>4</xdr:col>
      <xdr:colOff>228601</xdr:colOff>
      <xdr:row>9</xdr:row>
      <xdr:rowOff>257818</xdr:rowOff>
    </xdr:to>
    <xdr:grpSp>
      <xdr:nvGrpSpPr>
        <xdr:cNvPr id="12" name="グループ化 11">
          <a:extLst>
            <a:ext uri="{FF2B5EF4-FFF2-40B4-BE49-F238E27FC236}">
              <a16:creationId xmlns:a16="http://schemas.microsoft.com/office/drawing/2014/main" id="{E40C1154-93D8-4A56-8712-476E84F803AF}"/>
            </a:ext>
          </a:extLst>
        </xdr:cNvPr>
        <xdr:cNvGrpSpPr/>
      </xdr:nvGrpSpPr>
      <xdr:grpSpPr>
        <a:xfrm>
          <a:off x="2038194" y="2428875"/>
          <a:ext cx="181132" cy="245118"/>
          <a:chOff x="2162281" y="2126053"/>
          <a:chExt cx="343413" cy="261376"/>
        </a:xfrm>
        <a:solidFill>
          <a:schemeClr val="accent5">
            <a:lumMod val="60000"/>
            <a:lumOff val="40000"/>
          </a:schemeClr>
        </a:solidFill>
      </xdr:grpSpPr>
      <xdr:sp macro="" textlink="">
        <xdr:nvSpPr>
          <xdr:cNvPr id="13" name="正方形/長方形 12">
            <a:extLst>
              <a:ext uri="{FF2B5EF4-FFF2-40B4-BE49-F238E27FC236}">
                <a16:creationId xmlns:a16="http://schemas.microsoft.com/office/drawing/2014/main" id="{5C493CB1-44DA-054C-6544-93B831D54F7A}"/>
              </a:ext>
            </a:extLst>
          </xdr:cNvPr>
          <xdr:cNvSpPr/>
        </xdr:nvSpPr>
        <xdr:spPr>
          <a:xfrm>
            <a:off x="2476657" y="2170355"/>
            <a:ext cx="26580" cy="209774"/>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4" name="正方形/長方形 13">
            <a:extLst>
              <a:ext uri="{FF2B5EF4-FFF2-40B4-BE49-F238E27FC236}">
                <a16:creationId xmlns:a16="http://schemas.microsoft.com/office/drawing/2014/main" id="{D3F63F9C-A007-70AB-F8F3-C11FF2B014A7}"/>
              </a:ext>
            </a:extLst>
          </xdr:cNvPr>
          <xdr:cNvSpPr/>
        </xdr:nvSpPr>
        <xdr:spPr>
          <a:xfrm>
            <a:off x="2436607" y="2183645"/>
            <a:ext cx="26580" cy="167434"/>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nvGrpSpPr>
          <xdr:cNvPr id="15" name="グループ化 14">
            <a:extLst>
              <a:ext uri="{FF2B5EF4-FFF2-40B4-BE49-F238E27FC236}">
                <a16:creationId xmlns:a16="http://schemas.microsoft.com/office/drawing/2014/main" id="{10CA8EB9-5E36-2F5A-5D67-0053DE24D1A0}"/>
              </a:ext>
            </a:extLst>
          </xdr:cNvPr>
          <xdr:cNvGrpSpPr/>
        </xdr:nvGrpSpPr>
        <xdr:grpSpPr>
          <a:xfrm>
            <a:off x="2162281" y="2126053"/>
            <a:ext cx="343413" cy="261376"/>
            <a:chOff x="8549639" y="6242395"/>
            <a:chExt cx="534199" cy="413797"/>
          </a:xfrm>
          <a:grpFill/>
        </xdr:grpSpPr>
        <xdr:sp macro="" textlink="">
          <xdr:nvSpPr>
            <xdr:cNvPr id="16" name="正方形/長方形 15">
              <a:extLst>
                <a:ext uri="{FF2B5EF4-FFF2-40B4-BE49-F238E27FC236}">
                  <a16:creationId xmlns:a16="http://schemas.microsoft.com/office/drawing/2014/main" id="{277DB584-4ED0-AA63-5253-B30238E89177}"/>
                </a:ext>
              </a:extLst>
            </xdr:cNvPr>
            <xdr:cNvSpPr/>
          </xdr:nvSpPr>
          <xdr:spPr>
            <a:xfrm>
              <a:off x="8724171" y="6242395"/>
              <a:ext cx="118483" cy="287945"/>
            </a:xfrm>
            <a:prstGeom prst="rect">
              <a:avLst/>
            </a:prstGeom>
            <a:solidFill>
              <a:schemeClr val="accent5">
                <a:lumMod val="75000"/>
              </a:schemeClr>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7" name="正方形/長方形 16">
              <a:extLst>
                <a:ext uri="{FF2B5EF4-FFF2-40B4-BE49-F238E27FC236}">
                  <a16:creationId xmlns:a16="http://schemas.microsoft.com/office/drawing/2014/main" id="{B9D6CE82-00AC-7E34-0572-1EB44AD5E0A6}"/>
                </a:ext>
              </a:extLst>
            </xdr:cNvPr>
            <xdr:cNvSpPr/>
          </xdr:nvSpPr>
          <xdr:spPr>
            <a:xfrm>
              <a:off x="8633460" y="6461760"/>
              <a:ext cx="297180" cy="137160"/>
            </a:xfrm>
            <a:prstGeom prst="rect">
              <a:avLst/>
            </a:prstGeom>
            <a:solidFill>
              <a:schemeClr val="accent5">
                <a:lumMod val="75000"/>
              </a:schemeClr>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FDC1ABDB-D94E-7647-34EA-0E8D1ACF651C}"/>
                </a:ext>
              </a:extLst>
            </xdr:cNvPr>
            <xdr:cNvSpPr/>
          </xdr:nvSpPr>
          <xdr:spPr>
            <a:xfrm>
              <a:off x="8549639" y="6583680"/>
              <a:ext cx="534199" cy="72512"/>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grpSp>
    <xdr:clientData/>
  </xdr:twoCellAnchor>
  <xdr:twoCellAnchor>
    <xdr:from>
      <xdr:col>4</xdr:col>
      <xdr:colOff>84866</xdr:colOff>
      <xdr:row>14</xdr:row>
      <xdr:rowOff>76199</xdr:rowOff>
    </xdr:from>
    <xdr:to>
      <xdr:col>4</xdr:col>
      <xdr:colOff>387350</xdr:colOff>
      <xdr:row>14</xdr:row>
      <xdr:rowOff>256539</xdr:rowOff>
    </xdr:to>
    <xdr:grpSp>
      <xdr:nvGrpSpPr>
        <xdr:cNvPr id="19" name="グループ化 18">
          <a:extLst>
            <a:ext uri="{FF2B5EF4-FFF2-40B4-BE49-F238E27FC236}">
              <a16:creationId xmlns:a16="http://schemas.microsoft.com/office/drawing/2014/main" id="{C07AD61A-9CC8-4C6C-A4A5-F9732A36AB43}"/>
            </a:ext>
          </a:extLst>
        </xdr:cNvPr>
        <xdr:cNvGrpSpPr/>
      </xdr:nvGrpSpPr>
      <xdr:grpSpPr>
        <a:xfrm flipH="1">
          <a:off x="2078766" y="4552949"/>
          <a:ext cx="302484" cy="183515"/>
          <a:chOff x="7978140" y="6880860"/>
          <a:chExt cx="798645" cy="441960"/>
        </a:xfrm>
      </xdr:grpSpPr>
      <xdr:sp macro="" textlink="">
        <xdr:nvSpPr>
          <xdr:cNvPr id="20" name="正方形/長方形 19">
            <a:extLst>
              <a:ext uri="{FF2B5EF4-FFF2-40B4-BE49-F238E27FC236}">
                <a16:creationId xmlns:a16="http://schemas.microsoft.com/office/drawing/2014/main" id="{E310EDB8-26F4-69CF-017A-4958A3B2A621}"/>
              </a:ext>
            </a:extLst>
          </xdr:cNvPr>
          <xdr:cNvSpPr/>
        </xdr:nvSpPr>
        <xdr:spPr>
          <a:xfrm>
            <a:off x="7978140" y="6880860"/>
            <a:ext cx="731520" cy="342900"/>
          </a:xfrm>
          <a:prstGeom prst="rect">
            <a:avLst/>
          </a:prstGeom>
          <a:solidFill>
            <a:schemeClr val="bg1"/>
          </a:solidFill>
          <a:ln w="15875">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1" name="楕円 20">
            <a:extLst>
              <a:ext uri="{FF2B5EF4-FFF2-40B4-BE49-F238E27FC236}">
                <a16:creationId xmlns:a16="http://schemas.microsoft.com/office/drawing/2014/main" id="{4493F5D4-381A-6C8D-EC7F-EA7D211E34EB}"/>
              </a:ext>
            </a:extLst>
          </xdr:cNvPr>
          <xdr:cNvSpPr/>
        </xdr:nvSpPr>
        <xdr:spPr>
          <a:xfrm>
            <a:off x="8084820" y="7155180"/>
            <a:ext cx="167640" cy="167640"/>
          </a:xfrm>
          <a:prstGeom prst="ellipse">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2" name="1 つの角を切り取り 1 つの角を丸めた四角形 95">
            <a:extLst>
              <a:ext uri="{FF2B5EF4-FFF2-40B4-BE49-F238E27FC236}">
                <a16:creationId xmlns:a16="http://schemas.microsoft.com/office/drawing/2014/main" id="{22C3C2FB-74FD-C71E-8DBE-329C839E06D7}"/>
              </a:ext>
            </a:extLst>
          </xdr:cNvPr>
          <xdr:cNvSpPr/>
        </xdr:nvSpPr>
        <xdr:spPr>
          <a:xfrm rot="16200000" flipV="1">
            <a:off x="8551135" y="6993407"/>
            <a:ext cx="326713" cy="124586"/>
          </a:xfrm>
          <a:prstGeom prst="snipRoundRect">
            <a:avLst>
              <a:gd name="adj1" fmla="val 16667"/>
              <a:gd name="adj2" fmla="val 35034"/>
            </a:avLst>
          </a:prstGeom>
          <a:solidFill>
            <a:schemeClr val="bg1"/>
          </a:solidFill>
          <a:ln w="15875">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3" name="楕円 22">
            <a:extLst>
              <a:ext uri="{FF2B5EF4-FFF2-40B4-BE49-F238E27FC236}">
                <a16:creationId xmlns:a16="http://schemas.microsoft.com/office/drawing/2014/main" id="{A508092A-BDB0-ADE7-AD2C-3F044EF684C5}"/>
              </a:ext>
            </a:extLst>
          </xdr:cNvPr>
          <xdr:cNvSpPr/>
        </xdr:nvSpPr>
        <xdr:spPr>
          <a:xfrm>
            <a:off x="8488680" y="7155180"/>
            <a:ext cx="167640" cy="167640"/>
          </a:xfrm>
          <a:prstGeom prst="ellipse">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4" name="1 つの角を切り取り 1 つの角を丸めた四角形 97">
            <a:extLst>
              <a:ext uri="{FF2B5EF4-FFF2-40B4-BE49-F238E27FC236}">
                <a16:creationId xmlns:a16="http://schemas.microsoft.com/office/drawing/2014/main" id="{01B7AE0C-9584-2280-2297-9F6246290193}"/>
              </a:ext>
            </a:extLst>
          </xdr:cNvPr>
          <xdr:cNvSpPr/>
        </xdr:nvSpPr>
        <xdr:spPr>
          <a:xfrm rot="16200000" flipV="1">
            <a:off x="8606212" y="6979737"/>
            <a:ext cx="194705" cy="88390"/>
          </a:xfrm>
          <a:prstGeom prst="snipRoundRect">
            <a:avLst>
              <a:gd name="adj1" fmla="val 16667"/>
              <a:gd name="adj2" fmla="val 35034"/>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5" name="正方形/長方形 24">
            <a:extLst>
              <a:ext uri="{FF2B5EF4-FFF2-40B4-BE49-F238E27FC236}">
                <a16:creationId xmlns:a16="http://schemas.microsoft.com/office/drawing/2014/main" id="{6A9AB9B8-0225-F45E-47E1-BF289A7AB1DD}"/>
              </a:ext>
            </a:extLst>
          </xdr:cNvPr>
          <xdr:cNvSpPr/>
        </xdr:nvSpPr>
        <xdr:spPr>
          <a:xfrm>
            <a:off x="8488680" y="6927599"/>
            <a:ext cx="129540" cy="128521"/>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6" name="正方形/長方形 25">
            <a:extLst>
              <a:ext uri="{FF2B5EF4-FFF2-40B4-BE49-F238E27FC236}">
                <a16:creationId xmlns:a16="http://schemas.microsoft.com/office/drawing/2014/main" id="{03F713BC-18E8-6109-A3B5-1E2FD03872AA}"/>
              </a:ext>
            </a:extLst>
          </xdr:cNvPr>
          <xdr:cNvSpPr/>
        </xdr:nvSpPr>
        <xdr:spPr>
          <a:xfrm>
            <a:off x="8328660" y="6927599"/>
            <a:ext cx="129540" cy="128521"/>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E165FE82-7136-8A8C-17E0-7C8C92EAD027}"/>
              </a:ext>
            </a:extLst>
          </xdr:cNvPr>
          <xdr:cNvSpPr/>
        </xdr:nvSpPr>
        <xdr:spPr>
          <a:xfrm>
            <a:off x="8168640" y="6927599"/>
            <a:ext cx="129540" cy="128521"/>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8" name="正方形/長方形 27">
            <a:extLst>
              <a:ext uri="{FF2B5EF4-FFF2-40B4-BE49-F238E27FC236}">
                <a16:creationId xmlns:a16="http://schemas.microsoft.com/office/drawing/2014/main" id="{6FF33FFF-B3B7-8A36-8333-54C88AAC58DE}"/>
              </a:ext>
            </a:extLst>
          </xdr:cNvPr>
          <xdr:cNvSpPr/>
        </xdr:nvSpPr>
        <xdr:spPr>
          <a:xfrm>
            <a:off x="8008620" y="6927599"/>
            <a:ext cx="129540" cy="128521"/>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4</xdr:col>
      <xdr:colOff>34996</xdr:colOff>
      <xdr:row>23</xdr:row>
      <xdr:rowOff>476250</xdr:rowOff>
    </xdr:from>
    <xdr:to>
      <xdr:col>4</xdr:col>
      <xdr:colOff>495300</xdr:colOff>
      <xdr:row>24</xdr:row>
      <xdr:rowOff>235716</xdr:rowOff>
    </xdr:to>
    <xdr:grpSp>
      <xdr:nvGrpSpPr>
        <xdr:cNvPr id="29" name="グループ化 28">
          <a:extLst>
            <a:ext uri="{FF2B5EF4-FFF2-40B4-BE49-F238E27FC236}">
              <a16:creationId xmlns:a16="http://schemas.microsoft.com/office/drawing/2014/main" id="{7D28F653-E461-4BE4-88B2-5EC7EB3CCC67}"/>
            </a:ext>
          </a:extLst>
        </xdr:cNvPr>
        <xdr:cNvGrpSpPr/>
      </xdr:nvGrpSpPr>
      <xdr:grpSpPr>
        <a:xfrm>
          <a:off x="2025721" y="8486775"/>
          <a:ext cx="460304" cy="343666"/>
          <a:chOff x="2054394" y="9024878"/>
          <a:chExt cx="468900" cy="404045"/>
        </a:xfrm>
      </xdr:grpSpPr>
      <xdr:grpSp>
        <xdr:nvGrpSpPr>
          <xdr:cNvPr id="30" name="グループ化 29">
            <a:extLst>
              <a:ext uri="{FF2B5EF4-FFF2-40B4-BE49-F238E27FC236}">
                <a16:creationId xmlns:a16="http://schemas.microsoft.com/office/drawing/2014/main" id="{ED9DF763-0520-295F-F8D7-057231A135AD}"/>
              </a:ext>
            </a:extLst>
          </xdr:cNvPr>
          <xdr:cNvGrpSpPr/>
        </xdr:nvGrpSpPr>
        <xdr:grpSpPr>
          <a:xfrm rot="21009620">
            <a:off x="2054394" y="9024878"/>
            <a:ext cx="271364" cy="404045"/>
            <a:chOff x="7852219" y="8889114"/>
            <a:chExt cx="629557" cy="937373"/>
          </a:xfrm>
        </xdr:grpSpPr>
        <xdr:sp macro="" textlink="">
          <xdr:nvSpPr>
            <xdr:cNvPr id="41" name="フリーフォーム 139">
              <a:extLst>
                <a:ext uri="{FF2B5EF4-FFF2-40B4-BE49-F238E27FC236}">
                  <a16:creationId xmlns:a16="http://schemas.microsoft.com/office/drawing/2014/main" id="{DB230508-D65B-99C2-A8F3-1F37357E0188}"/>
                </a:ext>
              </a:extLst>
            </xdr:cNvPr>
            <xdr:cNvSpPr/>
          </xdr:nvSpPr>
          <xdr:spPr>
            <a:xfrm>
              <a:off x="7991050" y="8889114"/>
              <a:ext cx="293328" cy="908539"/>
            </a:xfrm>
            <a:custGeom>
              <a:avLst/>
              <a:gdLst>
                <a:gd name="connsiteX0" fmla="*/ 238550 w 293328"/>
                <a:gd name="connsiteY0" fmla="*/ 3095 h 908539"/>
                <a:gd name="connsiteX1" fmla="*/ 132533 w 293328"/>
                <a:gd name="connsiteY1" fmla="*/ 228382 h 908539"/>
                <a:gd name="connsiteX2" fmla="*/ 11 w 293328"/>
                <a:gd name="connsiteY2" fmla="*/ 572938 h 908539"/>
                <a:gd name="connsiteX3" fmla="*/ 125907 w 293328"/>
                <a:gd name="connsiteY3" fmla="*/ 897616 h 908539"/>
                <a:gd name="connsiteX4" fmla="*/ 284933 w 293328"/>
                <a:gd name="connsiteY4" fmla="*/ 804851 h 908539"/>
                <a:gd name="connsiteX5" fmla="*/ 265054 w 293328"/>
                <a:gd name="connsiteY5" fmla="*/ 539808 h 908539"/>
                <a:gd name="connsiteX6" fmla="*/ 212046 w 293328"/>
                <a:gd name="connsiteY6" fmla="*/ 301269 h 908539"/>
                <a:gd name="connsiteX7" fmla="*/ 198793 w 293328"/>
                <a:gd name="connsiteY7" fmla="*/ 109112 h 908539"/>
                <a:gd name="connsiteX8" fmla="*/ 238550 w 293328"/>
                <a:gd name="connsiteY8" fmla="*/ 3095 h 9085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3328" h="908539">
                  <a:moveTo>
                    <a:pt x="238550" y="3095"/>
                  </a:moveTo>
                  <a:cubicBezTo>
                    <a:pt x="227507" y="22973"/>
                    <a:pt x="172289" y="133408"/>
                    <a:pt x="132533" y="228382"/>
                  </a:cubicBezTo>
                  <a:cubicBezTo>
                    <a:pt x="92776" y="323356"/>
                    <a:pt x="1115" y="461399"/>
                    <a:pt x="11" y="572938"/>
                  </a:cubicBezTo>
                  <a:cubicBezTo>
                    <a:pt x="-1093" y="684477"/>
                    <a:pt x="78420" y="858964"/>
                    <a:pt x="125907" y="897616"/>
                  </a:cubicBezTo>
                  <a:cubicBezTo>
                    <a:pt x="173394" y="936268"/>
                    <a:pt x="261742" y="864486"/>
                    <a:pt x="284933" y="804851"/>
                  </a:cubicBezTo>
                  <a:cubicBezTo>
                    <a:pt x="308124" y="745216"/>
                    <a:pt x="277202" y="623738"/>
                    <a:pt x="265054" y="539808"/>
                  </a:cubicBezTo>
                  <a:cubicBezTo>
                    <a:pt x="252906" y="455878"/>
                    <a:pt x="223089" y="373052"/>
                    <a:pt x="212046" y="301269"/>
                  </a:cubicBezTo>
                  <a:cubicBezTo>
                    <a:pt x="201003" y="229486"/>
                    <a:pt x="197689" y="154390"/>
                    <a:pt x="198793" y="109112"/>
                  </a:cubicBezTo>
                  <a:cubicBezTo>
                    <a:pt x="199897" y="63834"/>
                    <a:pt x="249593" y="-16783"/>
                    <a:pt x="238550" y="3095"/>
                  </a:cubicBez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nvGrpSpPr>
            <xdr:cNvPr id="42" name="グループ化 41">
              <a:extLst>
                <a:ext uri="{FF2B5EF4-FFF2-40B4-BE49-F238E27FC236}">
                  <a16:creationId xmlns:a16="http://schemas.microsoft.com/office/drawing/2014/main" id="{EA6D5F91-B8AC-B139-0B24-EBF1E1BC645A}"/>
                </a:ext>
              </a:extLst>
            </xdr:cNvPr>
            <xdr:cNvGrpSpPr/>
          </xdr:nvGrpSpPr>
          <xdr:grpSpPr>
            <a:xfrm>
              <a:off x="7852219" y="9066291"/>
              <a:ext cx="629557" cy="760196"/>
              <a:chOff x="7852219" y="9066291"/>
              <a:chExt cx="629557" cy="760196"/>
            </a:xfrm>
          </xdr:grpSpPr>
          <xdr:sp macro="" textlink="">
            <xdr:nvSpPr>
              <xdr:cNvPr id="43" name="フリーフォーム 141">
                <a:extLst>
                  <a:ext uri="{FF2B5EF4-FFF2-40B4-BE49-F238E27FC236}">
                    <a16:creationId xmlns:a16="http://schemas.microsoft.com/office/drawing/2014/main" id="{7F2D8BDD-DD71-0101-DE45-483A97C7EABF}"/>
                  </a:ext>
                </a:extLst>
              </xdr:cNvPr>
              <xdr:cNvSpPr/>
            </xdr:nvSpPr>
            <xdr:spPr>
              <a:xfrm>
                <a:off x="8123936" y="9066291"/>
                <a:ext cx="231908" cy="739218"/>
              </a:xfrm>
              <a:custGeom>
                <a:avLst/>
                <a:gdLst>
                  <a:gd name="connsiteX0" fmla="*/ 198430 w 231908"/>
                  <a:gd name="connsiteY0" fmla="*/ 4821 h 739218"/>
                  <a:gd name="connsiteX1" fmla="*/ 65908 w 231908"/>
                  <a:gd name="connsiteY1" fmla="*/ 216856 h 739218"/>
                  <a:gd name="connsiteX2" fmla="*/ 6273 w 231908"/>
                  <a:gd name="connsiteY2" fmla="*/ 654178 h 739218"/>
                  <a:gd name="connsiteX3" fmla="*/ 211682 w 231908"/>
                  <a:gd name="connsiteY3" fmla="*/ 707187 h 739218"/>
                  <a:gd name="connsiteX4" fmla="*/ 218308 w 231908"/>
                  <a:gd name="connsiteY4" fmla="*/ 283117 h 739218"/>
                  <a:gd name="connsiteX5" fmla="*/ 158673 w 231908"/>
                  <a:gd name="connsiteY5" fmla="*/ 84334 h 739218"/>
                  <a:gd name="connsiteX6" fmla="*/ 198430 w 231908"/>
                  <a:gd name="connsiteY6" fmla="*/ 4821 h 7392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31908" h="739218">
                    <a:moveTo>
                      <a:pt x="198430" y="4821"/>
                    </a:moveTo>
                    <a:cubicBezTo>
                      <a:pt x="182969" y="26908"/>
                      <a:pt x="97934" y="108630"/>
                      <a:pt x="65908" y="216856"/>
                    </a:cubicBezTo>
                    <a:cubicBezTo>
                      <a:pt x="33882" y="325082"/>
                      <a:pt x="-18023" y="572456"/>
                      <a:pt x="6273" y="654178"/>
                    </a:cubicBezTo>
                    <a:cubicBezTo>
                      <a:pt x="30569" y="735900"/>
                      <a:pt x="176343" y="769030"/>
                      <a:pt x="211682" y="707187"/>
                    </a:cubicBezTo>
                    <a:cubicBezTo>
                      <a:pt x="247021" y="645344"/>
                      <a:pt x="227143" y="386926"/>
                      <a:pt x="218308" y="283117"/>
                    </a:cubicBezTo>
                    <a:cubicBezTo>
                      <a:pt x="209473" y="179308"/>
                      <a:pt x="166403" y="127404"/>
                      <a:pt x="158673" y="84334"/>
                    </a:cubicBezTo>
                    <a:cubicBezTo>
                      <a:pt x="150942" y="41265"/>
                      <a:pt x="213891" y="-17266"/>
                      <a:pt x="198430" y="4821"/>
                    </a:cubicBez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44" name="フリーフォーム 142">
                <a:extLst>
                  <a:ext uri="{FF2B5EF4-FFF2-40B4-BE49-F238E27FC236}">
                    <a16:creationId xmlns:a16="http://schemas.microsoft.com/office/drawing/2014/main" id="{AB699D7D-ED1F-5383-25C5-B82F648CD304}"/>
                  </a:ext>
                </a:extLst>
              </xdr:cNvPr>
              <xdr:cNvSpPr/>
            </xdr:nvSpPr>
            <xdr:spPr>
              <a:xfrm>
                <a:off x="7918956" y="9193492"/>
                <a:ext cx="272356" cy="613270"/>
              </a:xfrm>
              <a:custGeom>
                <a:avLst/>
                <a:gdLst>
                  <a:gd name="connsiteX0" fmla="*/ 5844 w 272356"/>
                  <a:gd name="connsiteY0" fmla="*/ 3517 h 613270"/>
                  <a:gd name="connsiteX1" fmla="*/ 217879 w 272356"/>
                  <a:gd name="connsiteY1" fmla="*/ 169169 h 613270"/>
                  <a:gd name="connsiteX2" fmla="*/ 270887 w 272356"/>
                  <a:gd name="connsiteY2" fmla="*/ 487221 h 613270"/>
                  <a:gd name="connsiteX3" fmla="*/ 178122 w 272356"/>
                  <a:gd name="connsiteY3" fmla="*/ 613117 h 613270"/>
                  <a:gd name="connsiteX4" fmla="*/ 25722 w 272356"/>
                  <a:gd name="connsiteY4" fmla="*/ 507099 h 613270"/>
                  <a:gd name="connsiteX5" fmla="*/ 58853 w 272356"/>
                  <a:gd name="connsiteY5" fmla="*/ 261934 h 613270"/>
                  <a:gd name="connsiteX6" fmla="*/ 58853 w 272356"/>
                  <a:gd name="connsiteY6" fmla="*/ 69778 h 613270"/>
                  <a:gd name="connsiteX7" fmla="*/ 5844 w 272356"/>
                  <a:gd name="connsiteY7" fmla="*/ 3517 h 613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72356" h="613270">
                    <a:moveTo>
                      <a:pt x="5844" y="3517"/>
                    </a:moveTo>
                    <a:cubicBezTo>
                      <a:pt x="32348" y="20082"/>
                      <a:pt x="173705" y="88552"/>
                      <a:pt x="217879" y="169169"/>
                    </a:cubicBezTo>
                    <a:cubicBezTo>
                      <a:pt x="262053" y="249786"/>
                      <a:pt x="277513" y="413230"/>
                      <a:pt x="270887" y="487221"/>
                    </a:cubicBezTo>
                    <a:cubicBezTo>
                      <a:pt x="264261" y="561212"/>
                      <a:pt x="218983" y="609804"/>
                      <a:pt x="178122" y="613117"/>
                    </a:cubicBezTo>
                    <a:cubicBezTo>
                      <a:pt x="137261" y="616430"/>
                      <a:pt x="45600" y="565629"/>
                      <a:pt x="25722" y="507099"/>
                    </a:cubicBezTo>
                    <a:cubicBezTo>
                      <a:pt x="5844" y="448569"/>
                      <a:pt x="53331" y="334821"/>
                      <a:pt x="58853" y="261934"/>
                    </a:cubicBezTo>
                    <a:cubicBezTo>
                      <a:pt x="64375" y="189047"/>
                      <a:pt x="66583" y="107326"/>
                      <a:pt x="58853" y="69778"/>
                    </a:cubicBezTo>
                    <a:cubicBezTo>
                      <a:pt x="51123" y="32230"/>
                      <a:pt x="-20660" y="-13048"/>
                      <a:pt x="5844" y="3517"/>
                    </a:cubicBez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45" name="フリーフォーム 143">
                <a:extLst>
                  <a:ext uri="{FF2B5EF4-FFF2-40B4-BE49-F238E27FC236}">
                    <a16:creationId xmlns:a16="http://schemas.microsoft.com/office/drawing/2014/main" id="{C58D3A95-87E4-528E-FF9D-B2B2E2F747FE}"/>
                  </a:ext>
                </a:extLst>
              </xdr:cNvPr>
              <xdr:cNvSpPr/>
            </xdr:nvSpPr>
            <xdr:spPr>
              <a:xfrm>
                <a:off x="8166966" y="9340462"/>
                <a:ext cx="314810" cy="480507"/>
              </a:xfrm>
              <a:custGeom>
                <a:avLst/>
                <a:gdLst>
                  <a:gd name="connsiteX0" fmla="*/ 208408 w 314810"/>
                  <a:gd name="connsiteY0" fmla="*/ 479398 h 480507"/>
                  <a:gd name="connsiteX1" fmla="*/ 3000 w 314810"/>
                  <a:gd name="connsiteY1" fmla="*/ 307120 h 480507"/>
                  <a:gd name="connsiteX2" fmla="*/ 95765 w 314810"/>
                  <a:gd name="connsiteY2" fmla="*/ 134842 h 480507"/>
                  <a:gd name="connsiteX3" fmla="*/ 228287 w 314810"/>
                  <a:gd name="connsiteY3" fmla="*/ 95085 h 480507"/>
                  <a:gd name="connsiteX4" fmla="*/ 314426 w 314810"/>
                  <a:gd name="connsiteY4" fmla="*/ 2320 h 480507"/>
                  <a:gd name="connsiteX5" fmla="*/ 195156 w 314810"/>
                  <a:gd name="connsiteY5" fmla="*/ 201103 h 480507"/>
                  <a:gd name="connsiteX6" fmla="*/ 268043 w 314810"/>
                  <a:gd name="connsiteY6" fmla="*/ 373381 h 480507"/>
                  <a:gd name="connsiteX7" fmla="*/ 208408 w 314810"/>
                  <a:gd name="connsiteY7" fmla="*/ 479398 h 4805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14810" h="480507">
                    <a:moveTo>
                      <a:pt x="208408" y="479398"/>
                    </a:moveTo>
                    <a:cubicBezTo>
                      <a:pt x="164234" y="468355"/>
                      <a:pt x="21774" y="364546"/>
                      <a:pt x="3000" y="307120"/>
                    </a:cubicBezTo>
                    <a:cubicBezTo>
                      <a:pt x="-15774" y="249694"/>
                      <a:pt x="58217" y="170181"/>
                      <a:pt x="95765" y="134842"/>
                    </a:cubicBezTo>
                    <a:cubicBezTo>
                      <a:pt x="133313" y="99503"/>
                      <a:pt x="191844" y="117172"/>
                      <a:pt x="228287" y="95085"/>
                    </a:cubicBezTo>
                    <a:cubicBezTo>
                      <a:pt x="264730" y="72998"/>
                      <a:pt x="319948" y="-15350"/>
                      <a:pt x="314426" y="2320"/>
                    </a:cubicBezTo>
                    <a:cubicBezTo>
                      <a:pt x="308904" y="19990"/>
                      <a:pt x="202886" y="139260"/>
                      <a:pt x="195156" y="201103"/>
                    </a:cubicBezTo>
                    <a:cubicBezTo>
                      <a:pt x="187426" y="262946"/>
                      <a:pt x="263626" y="330312"/>
                      <a:pt x="268043" y="373381"/>
                    </a:cubicBezTo>
                    <a:cubicBezTo>
                      <a:pt x="272460" y="416450"/>
                      <a:pt x="252582" y="490441"/>
                      <a:pt x="208408" y="479398"/>
                    </a:cubicBez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46" name="フリーフォーム 144">
                <a:extLst>
                  <a:ext uri="{FF2B5EF4-FFF2-40B4-BE49-F238E27FC236}">
                    <a16:creationId xmlns:a16="http://schemas.microsoft.com/office/drawing/2014/main" id="{53315C95-7CB7-7BA5-B7CA-C69E4F0BDFF1}"/>
                  </a:ext>
                </a:extLst>
              </xdr:cNvPr>
              <xdr:cNvSpPr/>
            </xdr:nvSpPr>
            <xdr:spPr>
              <a:xfrm>
                <a:off x="7852219" y="9334968"/>
                <a:ext cx="227404" cy="466563"/>
              </a:xfrm>
              <a:custGeom>
                <a:avLst/>
                <a:gdLst>
                  <a:gd name="connsiteX0" fmla="*/ 52703 w 227404"/>
                  <a:gd name="connsiteY0" fmla="*/ 1189 h 466563"/>
                  <a:gd name="connsiteX1" fmla="*/ 59329 w 227404"/>
                  <a:gd name="connsiteY1" fmla="*/ 113832 h 466563"/>
                  <a:gd name="connsiteX2" fmla="*/ 185224 w 227404"/>
                  <a:gd name="connsiteY2" fmla="*/ 246354 h 466563"/>
                  <a:gd name="connsiteX3" fmla="*/ 224981 w 227404"/>
                  <a:gd name="connsiteY3" fmla="*/ 398754 h 466563"/>
                  <a:gd name="connsiteX4" fmla="*/ 125590 w 227404"/>
                  <a:gd name="connsiteY4" fmla="*/ 465015 h 466563"/>
                  <a:gd name="connsiteX5" fmla="*/ 6320 w 227404"/>
                  <a:gd name="connsiteY5" fmla="*/ 339119 h 466563"/>
                  <a:gd name="connsiteX6" fmla="*/ 19572 w 227404"/>
                  <a:gd name="connsiteY6" fmla="*/ 186719 h 466563"/>
                  <a:gd name="connsiteX7" fmla="*/ 52703 w 227404"/>
                  <a:gd name="connsiteY7" fmla="*/ 1189 h 466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27404" h="466563">
                    <a:moveTo>
                      <a:pt x="52703" y="1189"/>
                    </a:moveTo>
                    <a:cubicBezTo>
                      <a:pt x="59329" y="-10959"/>
                      <a:pt x="37242" y="72971"/>
                      <a:pt x="59329" y="113832"/>
                    </a:cubicBezTo>
                    <a:cubicBezTo>
                      <a:pt x="81416" y="154693"/>
                      <a:pt x="157615" y="198867"/>
                      <a:pt x="185224" y="246354"/>
                    </a:cubicBezTo>
                    <a:cubicBezTo>
                      <a:pt x="212833" y="293841"/>
                      <a:pt x="234920" y="362310"/>
                      <a:pt x="224981" y="398754"/>
                    </a:cubicBezTo>
                    <a:cubicBezTo>
                      <a:pt x="215042" y="435198"/>
                      <a:pt x="162034" y="474954"/>
                      <a:pt x="125590" y="465015"/>
                    </a:cubicBezTo>
                    <a:cubicBezTo>
                      <a:pt x="89147" y="455076"/>
                      <a:pt x="23990" y="385502"/>
                      <a:pt x="6320" y="339119"/>
                    </a:cubicBezTo>
                    <a:cubicBezTo>
                      <a:pt x="-11350" y="292736"/>
                      <a:pt x="12946" y="236415"/>
                      <a:pt x="19572" y="186719"/>
                    </a:cubicBezTo>
                    <a:cubicBezTo>
                      <a:pt x="26198" y="137023"/>
                      <a:pt x="46077" y="13337"/>
                      <a:pt x="52703" y="1189"/>
                    </a:cubicBezTo>
                    <a:close/>
                  </a:path>
                </a:pathLst>
              </a:cu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47" name="フリーフォーム 145">
                <a:extLst>
                  <a:ext uri="{FF2B5EF4-FFF2-40B4-BE49-F238E27FC236}">
                    <a16:creationId xmlns:a16="http://schemas.microsoft.com/office/drawing/2014/main" id="{919AE14C-2017-57ED-73D2-A10CE2B40069}"/>
                  </a:ext>
                </a:extLst>
              </xdr:cNvPr>
              <xdr:cNvSpPr/>
            </xdr:nvSpPr>
            <xdr:spPr>
              <a:xfrm>
                <a:off x="8024497" y="9496792"/>
                <a:ext cx="138842" cy="284861"/>
              </a:xfrm>
              <a:custGeom>
                <a:avLst/>
                <a:gdLst>
                  <a:gd name="connsiteX0" fmla="*/ 52703 w 227404"/>
                  <a:gd name="connsiteY0" fmla="*/ 1189 h 466563"/>
                  <a:gd name="connsiteX1" fmla="*/ 59329 w 227404"/>
                  <a:gd name="connsiteY1" fmla="*/ 113832 h 466563"/>
                  <a:gd name="connsiteX2" fmla="*/ 185224 w 227404"/>
                  <a:gd name="connsiteY2" fmla="*/ 246354 h 466563"/>
                  <a:gd name="connsiteX3" fmla="*/ 224981 w 227404"/>
                  <a:gd name="connsiteY3" fmla="*/ 398754 h 466563"/>
                  <a:gd name="connsiteX4" fmla="*/ 125590 w 227404"/>
                  <a:gd name="connsiteY4" fmla="*/ 465015 h 466563"/>
                  <a:gd name="connsiteX5" fmla="*/ 6320 w 227404"/>
                  <a:gd name="connsiteY5" fmla="*/ 339119 h 466563"/>
                  <a:gd name="connsiteX6" fmla="*/ 19572 w 227404"/>
                  <a:gd name="connsiteY6" fmla="*/ 186719 h 466563"/>
                  <a:gd name="connsiteX7" fmla="*/ 52703 w 227404"/>
                  <a:gd name="connsiteY7" fmla="*/ 1189 h 466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27404" h="466563">
                    <a:moveTo>
                      <a:pt x="52703" y="1189"/>
                    </a:moveTo>
                    <a:cubicBezTo>
                      <a:pt x="59329" y="-10959"/>
                      <a:pt x="37242" y="72971"/>
                      <a:pt x="59329" y="113832"/>
                    </a:cubicBezTo>
                    <a:cubicBezTo>
                      <a:pt x="81416" y="154693"/>
                      <a:pt x="157615" y="198867"/>
                      <a:pt x="185224" y="246354"/>
                    </a:cubicBezTo>
                    <a:cubicBezTo>
                      <a:pt x="212833" y="293841"/>
                      <a:pt x="234920" y="362310"/>
                      <a:pt x="224981" y="398754"/>
                    </a:cubicBezTo>
                    <a:cubicBezTo>
                      <a:pt x="215042" y="435198"/>
                      <a:pt x="162034" y="474954"/>
                      <a:pt x="125590" y="465015"/>
                    </a:cubicBezTo>
                    <a:cubicBezTo>
                      <a:pt x="89147" y="455076"/>
                      <a:pt x="23990" y="385502"/>
                      <a:pt x="6320" y="339119"/>
                    </a:cubicBezTo>
                    <a:cubicBezTo>
                      <a:pt x="-11350" y="292736"/>
                      <a:pt x="12946" y="236415"/>
                      <a:pt x="19572" y="186719"/>
                    </a:cubicBezTo>
                    <a:cubicBezTo>
                      <a:pt x="26198" y="137023"/>
                      <a:pt x="46077" y="13337"/>
                      <a:pt x="52703" y="1189"/>
                    </a:cubicBez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48" name="フリーフォーム 146">
                <a:extLst>
                  <a:ext uri="{FF2B5EF4-FFF2-40B4-BE49-F238E27FC236}">
                    <a16:creationId xmlns:a16="http://schemas.microsoft.com/office/drawing/2014/main" id="{9E7A8935-ABD7-CB3A-BBCC-BA0519D69892}"/>
                  </a:ext>
                </a:extLst>
              </xdr:cNvPr>
              <xdr:cNvSpPr/>
            </xdr:nvSpPr>
            <xdr:spPr>
              <a:xfrm flipH="1">
                <a:off x="8103704" y="9422296"/>
                <a:ext cx="125896" cy="399114"/>
              </a:xfrm>
              <a:custGeom>
                <a:avLst/>
                <a:gdLst>
                  <a:gd name="connsiteX0" fmla="*/ 52703 w 227404"/>
                  <a:gd name="connsiteY0" fmla="*/ 1189 h 466563"/>
                  <a:gd name="connsiteX1" fmla="*/ 59329 w 227404"/>
                  <a:gd name="connsiteY1" fmla="*/ 113832 h 466563"/>
                  <a:gd name="connsiteX2" fmla="*/ 185224 w 227404"/>
                  <a:gd name="connsiteY2" fmla="*/ 246354 h 466563"/>
                  <a:gd name="connsiteX3" fmla="*/ 224981 w 227404"/>
                  <a:gd name="connsiteY3" fmla="*/ 398754 h 466563"/>
                  <a:gd name="connsiteX4" fmla="*/ 125590 w 227404"/>
                  <a:gd name="connsiteY4" fmla="*/ 465015 h 466563"/>
                  <a:gd name="connsiteX5" fmla="*/ 6320 w 227404"/>
                  <a:gd name="connsiteY5" fmla="*/ 339119 h 466563"/>
                  <a:gd name="connsiteX6" fmla="*/ 19572 w 227404"/>
                  <a:gd name="connsiteY6" fmla="*/ 186719 h 466563"/>
                  <a:gd name="connsiteX7" fmla="*/ 52703 w 227404"/>
                  <a:gd name="connsiteY7" fmla="*/ 1189 h 466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27404" h="466563">
                    <a:moveTo>
                      <a:pt x="52703" y="1189"/>
                    </a:moveTo>
                    <a:cubicBezTo>
                      <a:pt x="59329" y="-10959"/>
                      <a:pt x="37242" y="72971"/>
                      <a:pt x="59329" y="113832"/>
                    </a:cubicBezTo>
                    <a:cubicBezTo>
                      <a:pt x="81416" y="154693"/>
                      <a:pt x="157615" y="198867"/>
                      <a:pt x="185224" y="246354"/>
                    </a:cubicBezTo>
                    <a:cubicBezTo>
                      <a:pt x="212833" y="293841"/>
                      <a:pt x="234920" y="362310"/>
                      <a:pt x="224981" y="398754"/>
                    </a:cubicBezTo>
                    <a:cubicBezTo>
                      <a:pt x="215042" y="435198"/>
                      <a:pt x="162034" y="474954"/>
                      <a:pt x="125590" y="465015"/>
                    </a:cubicBezTo>
                    <a:cubicBezTo>
                      <a:pt x="89147" y="455076"/>
                      <a:pt x="23990" y="385502"/>
                      <a:pt x="6320" y="339119"/>
                    </a:cubicBezTo>
                    <a:cubicBezTo>
                      <a:pt x="-11350" y="292736"/>
                      <a:pt x="12946" y="236415"/>
                      <a:pt x="19572" y="186719"/>
                    </a:cubicBezTo>
                    <a:cubicBezTo>
                      <a:pt x="26198" y="137023"/>
                      <a:pt x="46077" y="13337"/>
                      <a:pt x="52703" y="1189"/>
                    </a:cubicBez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49" name="フリーフォーム 147">
                <a:extLst>
                  <a:ext uri="{FF2B5EF4-FFF2-40B4-BE49-F238E27FC236}">
                    <a16:creationId xmlns:a16="http://schemas.microsoft.com/office/drawing/2014/main" id="{3DAD570D-5D19-70D3-DF78-B0190F3ADD9C}"/>
                  </a:ext>
                </a:extLst>
              </xdr:cNvPr>
              <xdr:cNvSpPr/>
            </xdr:nvSpPr>
            <xdr:spPr>
              <a:xfrm flipH="1">
                <a:off x="8163337" y="9568069"/>
                <a:ext cx="165653" cy="258418"/>
              </a:xfrm>
              <a:custGeom>
                <a:avLst/>
                <a:gdLst>
                  <a:gd name="connsiteX0" fmla="*/ 52703 w 227404"/>
                  <a:gd name="connsiteY0" fmla="*/ 1189 h 466563"/>
                  <a:gd name="connsiteX1" fmla="*/ 59329 w 227404"/>
                  <a:gd name="connsiteY1" fmla="*/ 113832 h 466563"/>
                  <a:gd name="connsiteX2" fmla="*/ 185224 w 227404"/>
                  <a:gd name="connsiteY2" fmla="*/ 246354 h 466563"/>
                  <a:gd name="connsiteX3" fmla="*/ 224981 w 227404"/>
                  <a:gd name="connsiteY3" fmla="*/ 398754 h 466563"/>
                  <a:gd name="connsiteX4" fmla="*/ 125590 w 227404"/>
                  <a:gd name="connsiteY4" fmla="*/ 465015 h 466563"/>
                  <a:gd name="connsiteX5" fmla="*/ 6320 w 227404"/>
                  <a:gd name="connsiteY5" fmla="*/ 339119 h 466563"/>
                  <a:gd name="connsiteX6" fmla="*/ 19572 w 227404"/>
                  <a:gd name="connsiteY6" fmla="*/ 186719 h 466563"/>
                  <a:gd name="connsiteX7" fmla="*/ 52703 w 227404"/>
                  <a:gd name="connsiteY7" fmla="*/ 1189 h 466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27404" h="466563">
                    <a:moveTo>
                      <a:pt x="52703" y="1189"/>
                    </a:moveTo>
                    <a:cubicBezTo>
                      <a:pt x="59329" y="-10959"/>
                      <a:pt x="37242" y="72971"/>
                      <a:pt x="59329" y="113832"/>
                    </a:cubicBezTo>
                    <a:cubicBezTo>
                      <a:pt x="81416" y="154693"/>
                      <a:pt x="157615" y="198867"/>
                      <a:pt x="185224" y="246354"/>
                    </a:cubicBezTo>
                    <a:cubicBezTo>
                      <a:pt x="212833" y="293841"/>
                      <a:pt x="234920" y="362310"/>
                      <a:pt x="224981" y="398754"/>
                    </a:cubicBezTo>
                    <a:cubicBezTo>
                      <a:pt x="215042" y="435198"/>
                      <a:pt x="162034" y="474954"/>
                      <a:pt x="125590" y="465015"/>
                    </a:cubicBezTo>
                    <a:cubicBezTo>
                      <a:pt x="89147" y="455076"/>
                      <a:pt x="23990" y="385502"/>
                      <a:pt x="6320" y="339119"/>
                    </a:cubicBezTo>
                    <a:cubicBezTo>
                      <a:pt x="-11350" y="292736"/>
                      <a:pt x="12946" y="236415"/>
                      <a:pt x="19572" y="186719"/>
                    </a:cubicBezTo>
                    <a:cubicBezTo>
                      <a:pt x="26198" y="137023"/>
                      <a:pt x="46077" y="13337"/>
                      <a:pt x="52703" y="1189"/>
                    </a:cubicBez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grpSp>
      <xdr:grpSp>
        <xdr:nvGrpSpPr>
          <xdr:cNvPr id="31" name="グループ化 30">
            <a:extLst>
              <a:ext uri="{FF2B5EF4-FFF2-40B4-BE49-F238E27FC236}">
                <a16:creationId xmlns:a16="http://schemas.microsoft.com/office/drawing/2014/main" id="{CA0FA2C7-F95B-F51E-A1A5-4F9A638D4975}"/>
              </a:ext>
            </a:extLst>
          </xdr:cNvPr>
          <xdr:cNvGrpSpPr/>
        </xdr:nvGrpSpPr>
        <xdr:grpSpPr>
          <a:xfrm rot="1919687" flipH="1">
            <a:off x="2331375" y="9163509"/>
            <a:ext cx="191919" cy="248786"/>
            <a:chOff x="7852219" y="8889114"/>
            <a:chExt cx="629557" cy="937373"/>
          </a:xfrm>
        </xdr:grpSpPr>
        <xdr:sp macro="" textlink="">
          <xdr:nvSpPr>
            <xdr:cNvPr id="32" name="フリーフォーム 130">
              <a:extLst>
                <a:ext uri="{FF2B5EF4-FFF2-40B4-BE49-F238E27FC236}">
                  <a16:creationId xmlns:a16="http://schemas.microsoft.com/office/drawing/2014/main" id="{8EC0E275-8363-D690-559C-5584521330E0}"/>
                </a:ext>
              </a:extLst>
            </xdr:cNvPr>
            <xdr:cNvSpPr/>
          </xdr:nvSpPr>
          <xdr:spPr>
            <a:xfrm>
              <a:off x="7991050" y="8889114"/>
              <a:ext cx="293328" cy="908539"/>
            </a:xfrm>
            <a:custGeom>
              <a:avLst/>
              <a:gdLst>
                <a:gd name="connsiteX0" fmla="*/ 238550 w 293328"/>
                <a:gd name="connsiteY0" fmla="*/ 3095 h 908539"/>
                <a:gd name="connsiteX1" fmla="*/ 132533 w 293328"/>
                <a:gd name="connsiteY1" fmla="*/ 228382 h 908539"/>
                <a:gd name="connsiteX2" fmla="*/ 11 w 293328"/>
                <a:gd name="connsiteY2" fmla="*/ 572938 h 908539"/>
                <a:gd name="connsiteX3" fmla="*/ 125907 w 293328"/>
                <a:gd name="connsiteY3" fmla="*/ 897616 h 908539"/>
                <a:gd name="connsiteX4" fmla="*/ 284933 w 293328"/>
                <a:gd name="connsiteY4" fmla="*/ 804851 h 908539"/>
                <a:gd name="connsiteX5" fmla="*/ 265054 w 293328"/>
                <a:gd name="connsiteY5" fmla="*/ 539808 h 908539"/>
                <a:gd name="connsiteX6" fmla="*/ 212046 w 293328"/>
                <a:gd name="connsiteY6" fmla="*/ 301269 h 908539"/>
                <a:gd name="connsiteX7" fmla="*/ 198793 w 293328"/>
                <a:gd name="connsiteY7" fmla="*/ 109112 h 908539"/>
                <a:gd name="connsiteX8" fmla="*/ 238550 w 293328"/>
                <a:gd name="connsiteY8" fmla="*/ 3095 h 9085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93328" h="908539">
                  <a:moveTo>
                    <a:pt x="238550" y="3095"/>
                  </a:moveTo>
                  <a:cubicBezTo>
                    <a:pt x="227507" y="22973"/>
                    <a:pt x="172289" y="133408"/>
                    <a:pt x="132533" y="228382"/>
                  </a:cubicBezTo>
                  <a:cubicBezTo>
                    <a:pt x="92776" y="323356"/>
                    <a:pt x="1115" y="461399"/>
                    <a:pt x="11" y="572938"/>
                  </a:cubicBezTo>
                  <a:cubicBezTo>
                    <a:pt x="-1093" y="684477"/>
                    <a:pt x="78420" y="858964"/>
                    <a:pt x="125907" y="897616"/>
                  </a:cubicBezTo>
                  <a:cubicBezTo>
                    <a:pt x="173394" y="936268"/>
                    <a:pt x="261742" y="864486"/>
                    <a:pt x="284933" y="804851"/>
                  </a:cubicBezTo>
                  <a:cubicBezTo>
                    <a:pt x="308124" y="745216"/>
                    <a:pt x="277202" y="623738"/>
                    <a:pt x="265054" y="539808"/>
                  </a:cubicBezTo>
                  <a:cubicBezTo>
                    <a:pt x="252906" y="455878"/>
                    <a:pt x="223089" y="373052"/>
                    <a:pt x="212046" y="301269"/>
                  </a:cubicBezTo>
                  <a:cubicBezTo>
                    <a:pt x="201003" y="229486"/>
                    <a:pt x="197689" y="154390"/>
                    <a:pt x="198793" y="109112"/>
                  </a:cubicBezTo>
                  <a:cubicBezTo>
                    <a:pt x="199897" y="63834"/>
                    <a:pt x="249593" y="-16783"/>
                    <a:pt x="238550" y="3095"/>
                  </a:cubicBez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nvGrpSpPr>
            <xdr:cNvPr id="33" name="グループ化 32">
              <a:extLst>
                <a:ext uri="{FF2B5EF4-FFF2-40B4-BE49-F238E27FC236}">
                  <a16:creationId xmlns:a16="http://schemas.microsoft.com/office/drawing/2014/main" id="{D27F1571-83F1-4C3B-87B2-0C5B48EA830D}"/>
                </a:ext>
              </a:extLst>
            </xdr:cNvPr>
            <xdr:cNvGrpSpPr/>
          </xdr:nvGrpSpPr>
          <xdr:grpSpPr>
            <a:xfrm>
              <a:off x="7852219" y="9066291"/>
              <a:ext cx="629557" cy="760196"/>
              <a:chOff x="7852219" y="9066291"/>
              <a:chExt cx="629557" cy="760196"/>
            </a:xfrm>
          </xdr:grpSpPr>
          <xdr:sp macro="" textlink="">
            <xdr:nvSpPr>
              <xdr:cNvPr id="34" name="フリーフォーム 132">
                <a:extLst>
                  <a:ext uri="{FF2B5EF4-FFF2-40B4-BE49-F238E27FC236}">
                    <a16:creationId xmlns:a16="http://schemas.microsoft.com/office/drawing/2014/main" id="{EE3B709B-D80E-EF4F-255F-DF5674E8EF1F}"/>
                  </a:ext>
                </a:extLst>
              </xdr:cNvPr>
              <xdr:cNvSpPr/>
            </xdr:nvSpPr>
            <xdr:spPr>
              <a:xfrm>
                <a:off x="8123936" y="9066291"/>
                <a:ext cx="231908" cy="739218"/>
              </a:xfrm>
              <a:custGeom>
                <a:avLst/>
                <a:gdLst>
                  <a:gd name="connsiteX0" fmla="*/ 198430 w 231908"/>
                  <a:gd name="connsiteY0" fmla="*/ 4821 h 739218"/>
                  <a:gd name="connsiteX1" fmla="*/ 65908 w 231908"/>
                  <a:gd name="connsiteY1" fmla="*/ 216856 h 739218"/>
                  <a:gd name="connsiteX2" fmla="*/ 6273 w 231908"/>
                  <a:gd name="connsiteY2" fmla="*/ 654178 h 739218"/>
                  <a:gd name="connsiteX3" fmla="*/ 211682 w 231908"/>
                  <a:gd name="connsiteY3" fmla="*/ 707187 h 739218"/>
                  <a:gd name="connsiteX4" fmla="*/ 218308 w 231908"/>
                  <a:gd name="connsiteY4" fmla="*/ 283117 h 739218"/>
                  <a:gd name="connsiteX5" fmla="*/ 158673 w 231908"/>
                  <a:gd name="connsiteY5" fmla="*/ 84334 h 739218"/>
                  <a:gd name="connsiteX6" fmla="*/ 198430 w 231908"/>
                  <a:gd name="connsiteY6" fmla="*/ 4821 h 7392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31908" h="739218">
                    <a:moveTo>
                      <a:pt x="198430" y="4821"/>
                    </a:moveTo>
                    <a:cubicBezTo>
                      <a:pt x="182969" y="26908"/>
                      <a:pt x="97934" y="108630"/>
                      <a:pt x="65908" y="216856"/>
                    </a:cubicBezTo>
                    <a:cubicBezTo>
                      <a:pt x="33882" y="325082"/>
                      <a:pt x="-18023" y="572456"/>
                      <a:pt x="6273" y="654178"/>
                    </a:cubicBezTo>
                    <a:cubicBezTo>
                      <a:pt x="30569" y="735900"/>
                      <a:pt x="176343" y="769030"/>
                      <a:pt x="211682" y="707187"/>
                    </a:cubicBezTo>
                    <a:cubicBezTo>
                      <a:pt x="247021" y="645344"/>
                      <a:pt x="227143" y="386926"/>
                      <a:pt x="218308" y="283117"/>
                    </a:cubicBezTo>
                    <a:cubicBezTo>
                      <a:pt x="209473" y="179308"/>
                      <a:pt x="166403" y="127404"/>
                      <a:pt x="158673" y="84334"/>
                    </a:cubicBezTo>
                    <a:cubicBezTo>
                      <a:pt x="150942" y="41265"/>
                      <a:pt x="213891" y="-17266"/>
                      <a:pt x="198430" y="4821"/>
                    </a:cubicBez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35" name="フリーフォーム 133">
                <a:extLst>
                  <a:ext uri="{FF2B5EF4-FFF2-40B4-BE49-F238E27FC236}">
                    <a16:creationId xmlns:a16="http://schemas.microsoft.com/office/drawing/2014/main" id="{9C2A4636-6391-9236-7E3E-AE5C1ED7FC36}"/>
                  </a:ext>
                </a:extLst>
              </xdr:cNvPr>
              <xdr:cNvSpPr/>
            </xdr:nvSpPr>
            <xdr:spPr>
              <a:xfrm>
                <a:off x="7918956" y="9193492"/>
                <a:ext cx="272356" cy="613270"/>
              </a:xfrm>
              <a:custGeom>
                <a:avLst/>
                <a:gdLst>
                  <a:gd name="connsiteX0" fmla="*/ 5844 w 272356"/>
                  <a:gd name="connsiteY0" fmla="*/ 3517 h 613270"/>
                  <a:gd name="connsiteX1" fmla="*/ 217879 w 272356"/>
                  <a:gd name="connsiteY1" fmla="*/ 169169 h 613270"/>
                  <a:gd name="connsiteX2" fmla="*/ 270887 w 272356"/>
                  <a:gd name="connsiteY2" fmla="*/ 487221 h 613270"/>
                  <a:gd name="connsiteX3" fmla="*/ 178122 w 272356"/>
                  <a:gd name="connsiteY3" fmla="*/ 613117 h 613270"/>
                  <a:gd name="connsiteX4" fmla="*/ 25722 w 272356"/>
                  <a:gd name="connsiteY4" fmla="*/ 507099 h 613270"/>
                  <a:gd name="connsiteX5" fmla="*/ 58853 w 272356"/>
                  <a:gd name="connsiteY5" fmla="*/ 261934 h 613270"/>
                  <a:gd name="connsiteX6" fmla="*/ 58853 w 272356"/>
                  <a:gd name="connsiteY6" fmla="*/ 69778 h 613270"/>
                  <a:gd name="connsiteX7" fmla="*/ 5844 w 272356"/>
                  <a:gd name="connsiteY7" fmla="*/ 3517 h 6132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72356" h="613270">
                    <a:moveTo>
                      <a:pt x="5844" y="3517"/>
                    </a:moveTo>
                    <a:cubicBezTo>
                      <a:pt x="32348" y="20082"/>
                      <a:pt x="173705" y="88552"/>
                      <a:pt x="217879" y="169169"/>
                    </a:cubicBezTo>
                    <a:cubicBezTo>
                      <a:pt x="262053" y="249786"/>
                      <a:pt x="277513" y="413230"/>
                      <a:pt x="270887" y="487221"/>
                    </a:cubicBezTo>
                    <a:cubicBezTo>
                      <a:pt x="264261" y="561212"/>
                      <a:pt x="218983" y="609804"/>
                      <a:pt x="178122" y="613117"/>
                    </a:cubicBezTo>
                    <a:cubicBezTo>
                      <a:pt x="137261" y="616430"/>
                      <a:pt x="45600" y="565629"/>
                      <a:pt x="25722" y="507099"/>
                    </a:cubicBezTo>
                    <a:cubicBezTo>
                      <a:pt x="5844" y="448569"/>
                      <a:pt x="53331" y="334821"/>
                      <a:pt x="58853" y="261934"/>
                    </a:cubicBezTo>
                    <a:cubicBezTo>
                      <a:pt x="64375" y="189047"/>
                      <a:pt x="66583" y="107326"/>
                      <a:pt x="58853" y="69778"/>
                    </a:cubicBezTo>
                    <a:cubicBezTo>
                      <a:pt x="51123" y="32230"/>
                      <a:pt x="-20660" y="-13048"/>
                      <a:pt x="5844" y="3517"/>
                    </a:cubicBez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36" name="フリーフォーム 134">
                <a:extLst>
                  <a:ext uri="{FF2B5EF4-FFF2-40B4-BE49-F238E27FC236}">
                    <a16:creationId xmlns:a16="http://schemas.microsoft.com/office/drawing/2014/main" id="{86CC4749-79F1-0783-FB93-4FC2737A9F5E}"/>
                  </a:ext>
                </a:extLst>
              </xdr:cNvPr>
              <xdr:cNvSpPr/>
            </xdr:nvSpPr>
            <xdr:spPr>
              <a:xfrm>
                <a:off x="8166966" y="9340462"/>
                <a:ext cx="314810" cy="480507"/>
              </a:xfrm>
              <a:custGeom>
                <a:avLst/>
                <a:gdLst>
                  <a:gd name="connsiteX0" fmla="*/ 208408 w 314810"/>
                  <a:gd name="connsiteY0" fmla="*/ 479398 h 480507"/>
                  <a:gd name="connsiteX1" fmla="*/ 3000 w 314810"/>
                  <a:gd name="connsiteY1" fmla="*/ 307120 h 480507"/>
                  <a:gd name="connsiteX2" fmla="*/ 95765 w 314810"/>
                  <a:gd name="connsiteY2" fmla="*/ 134842 h 480507"/>
                  <a:gd name="connsiteX3" fmla="*/ 228287 w 314810"/>
                  <a:gd name="connsiteY3" fmla="*/ 95085 h 480507"/>
                  <a:gd name="connsiteX4" fmla="*/ 314426 w 314810"/>
                  <a:gd name="connsiteY4" fmla="*/ 2320 h 480507"/>
                  <a:gd name="connsiteX5" fmla="*/ 195156 w 314810"/>
                  <a:gd name="connsiteY5" fmla="*/ 201103 h 480507"/>
                  <a:gd name="connsiteX6" fmla="*/ 268043 w 314810"/>
                  <a:gd name="connsiteY6" fmla="*/ 373381 h 480507"/>
                  <a:gd name="connsiteX7" fmla="*/ 208408 w 314810"/>
                  <a:gd name="connsiteY7" fmla="*/ 479398 h 4805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14810" h="480507">
                    <a:moveTo>
                      <a:pt x="208408" y="479398"/>
                    </a:moveTo>
                    <a:cubicBezTo>
                      <a:pt x="164234" y="468355"/>
                      <a:pt x="21774" y="364546"/>
                      <a:pt x="3000" y="307120"/>
                    </a:cubicBezTo>
                    <a:cubicBezTo>
                      <a:pt x="-15774" y="249694"/>
                      <a:pt x="58217" y="170181"/>
                      <a:pt x="95765" y="134842"/>
                    </a:cubicBezTo>
                    <a:cubicBezTo>
                      <a:pt x="133313" y="99503"/>
                      <a:pt x="191844" y="117172"/>
                      <a:pt x="228287" y="95085"/>
                    </a:cubicBezTo>
                    <a:cubicBezTo>
                      <a:pt x="264730" y="72998"/>
                      <a:pt x="319948" y="-15350"/>
                      <a:pt x="314426" y="2320"/>
                    </a:cubicBezTo>
                    <a:cubicBezTo>
                      <a:pt x="308904" y="19990"/>
                      <a:pt x="202886" y="139260"/>
                      <a:pt x="195156" y="201103"/>
                    </a:cubicBezTo>
                    <a:cubicBezTo>
                      <a:pt x="187426" y="262946"/>
                      <a:pt x="263626" y="330312"/>
                      <a:pt x="268043" y="373381"/>
                    </a:cubicBezTo>
                    <a:cubicBezTo>
                      <a:pt x="272460" y="416450"/>
                      <a:pt x="252582" y="490441"/>
                      <a:pt x="208408" y="479398"/>
                    </a:cubicBez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37" name="フリーフォーム 135">
                <a:extLst>
                  <a:ext uri="{FF2B5EF4-FFF2-40B4-BE49-F238E27FC236}">
                    <a16:creationId xmlns:a16="http://schemas.microsoft.com/office/drawing/2014/main" id="{7430D80B-FD41-B148-9E34-EFC825F07EE2}"/>
                  </a:ext>
                </a:extLst>
              </xdr:cNvPr>
              <xdr:cNvSpPr/>
            </xdr:nvSpPr>
            <xdr:spPr>
              <a:xfrm>
                <a:off x="7852219" y="9334968"/>
                <a:ext cx="227404" cy="466563"/>
              </a:xfrm>
              <a:custGeom>
                <a:avLst/>
                <a:gdLst>
                  <a:gd name="connsiteX0" fmla="*/ 52703 w 227404"/>
                  <a:gd name="connsiteY0" fmla="*/ 1189 h 466563"/>
                  <a:gd name="connsiteX1" fmla="*/ 59329 w 227404"/>
                  <a:gd name="connsiteY1" fmla="*/ 113832 h 466563"/>
                  <a:gd name="connsiteX2" fmla="*/ 185224 w 227404"/>
                  <a:gd name="connsiteY2" fmla="*/ 246354 h 466563"/>
                  <a:gd name="connsiteX3" fmla="*/ 224981 w 227404"/>
                  <a:gd name="connsiteY3" fmla="*/ 398754 h 466563"/>
                  <a:gd name="connsiteX4" fmla="*/ 125590 w 227404"/>
                  <a:gd name="connsiteY4" fmla="*/ 465015 h 466563"/>
                  <a:gd name="connsiteX5" fmla="*/ 6320 w 227404"/>
                  <a:gd name="connsiteY5" fmla="*/ 339119 h 466563"/>
                  <a:gd name="connsiteX6" fmla="*/ 19572 w 227404"/>
                  <a:gd name="connsiteY6" fmla="*/ 186719 h 466563"/>
                  <a:gd name="connsiteX7" fmla="*/ 52703 w 227404"/>
                  <a:gd name="connsiteY7" fmla="*/ 1189 h 466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27404" h="466563">
                    <a:moveTo>
                      <a:pt x="52703" y="1189"/>
                    </a:moveTo>
                    <a:cubicBezTo>
                      <a:pt x="59329" y="-10959"/>
                      <a:pt x="37242" y="72971"/>
                      <a:pt x="59329" y="113832"/>
                    </a:cubicBezTo>
                    <a:cubicBezTo>
                      <a:pt x="81416" y="154693"/>
                      <a:pt x="157615" y="198867"/>
                      <a:pt x="185224" y="246354"/>
                    </a:cubicBezTo>
                    <a:cubicBezTo>
                      <a:pt x="212833" y="293841"/>
                      <a:pt x="234920" y="362310"/>
                      <a:pt x="224981" y="398754"/>
                    </a:cubicBezTo>
                    <a:cubicBezTo>
                      <a:pt x="215042" y="435198"/>
                      <a:pt x="162034" y="474954"/>
                      <a:pt x="125590" y="465015"/>
                    </a:cubicBezTo>
                    <a:cubicBezTo>
                      <a:pt x="89147" y="455076"/>
                      <a:pt x="23990" y="385502"/>
                      <a:pt x="6320" y="339119"/>
                    </a:cubicBezTo>
                    <a:cubicBezTo>
                      <a:pt x="-11350" y="292736"/>
                      <a:pt x="12946" y="236415"/>
                      <a:pt x="19572" y="186719"/>
                    </a:cubicBezTo>
                    <a:cubicBezTo>
                      <a:pt x="26198" y="137023"/>
                      <a:pt x="46077" y="13337"/>
                      <a:pt x="52703" y="1189"/>
                    </a:cubicBez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38" name="フリーフォーム 136">
                <a:extLst>
                  <a:ext uri="{FF2B5EF4-FFF2-40B4-BE49-F238E27FC236}">
                    <a16:creationId xmlns:a16="http://schemas.microsoft.com/office/drawing/2014/main" id="{20A321B1-4504-C9EF-FA08-D0E9E39FE6EA}"/>
                  </a:ext>
                </a:extLst>
              </xdr:cNvPr>
              <xdr:cNvSpPr/>
            </xdr:nvSpPr>
            <xdr:spPr>
              <a:xfrm>
                <a:off x="8024497" y="9496792"/>
                <a:ext cx="138842" cy="284861"/>
              </a:xfrm>
              <a:custGeom>
                <a:avLst/>
                <a:gdLst>
                  <a:gd name="connsiteX0" fmla="*/ 52703 w 227404"/>
                  <a:gd name="connsiteY0" fmla="*/ 1189 h 466563"/>
                  <a:gd name="connsiteX1" fmla="*/ 59329 w 227404"/>
                  <a:gd name="connsiteY1" fmla="*/ 113832 h 466563"/>
                  <a:gd name="connsiteX2" fmla="*/ 185224 w 227404"/>
                  <a:gd name="connsiteY2" fmla="*/ 246354 h 466563"/>
                  <a:gd name="connsiteX3" fmla="*/ 224981 w 227404"/>
                  <a:gd name="connsiteY3" fmla="*/ 398754 h 466563"/>
                  <a:gd name="connsiteX4" fmla="*/ 125590 w 227404"/>
                  <a:gd name="connsiteY4" fmla="*/ 465015 h 466563"/>
                  <a:gd name="connsiteX5" fmla="*/ 6320 w 227404"/>
                  <a:gd name="connsiteY5" fmla="*/ 339119 h 466563"/>
                  <a:gd name="connsiteX6" fmla="*/ 19572 w 227404"/>
                  <a:gd name="connsiteY6" fmla="*/ 186719 h 466563"/>
                  <a:gd name="connsiteX7" fmla="*/ 52703 w 227404"/>
                  <a:gd name="connsiteY7" fmla="*/ 1189 h 466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27404" h="466563">
                    <a:moveTo>
                      <a:pt x="52703" y="1189"/>
                    </a:moveTo>
                    <a:cubicBezTo>
                      <a:pt x="59329" y="-10959"/>
                      <a:pt x="37242" y="72971"/>
                      <a:pt x="59329" y="113832"/>
                    </a:cubicBezTo>
                    <a:cubicBezTo>
                      <a:pt x="81416" y="154693"/>
                      <a:pt x="157615" y="198867"/>
                      <a:pt x="185224" y="246354"/>
                    </a:cubicBezTo>
                    <a:cubicBezTo>
                      <a:pt x="212833" y="293841"/>
                      <a:pt x="234920" y="362310"/>
                      <a:pt x="224981" y="398754"/>
                    </a:cubicBezTo>
                    <a:cubicBezTo>
                      <a:pt x="215042" y="435198"/>
                      <a:pt x="162034" y="474954"/>
                      <a:pt x="125590" y="465015"/>
                    </a:cubicBezTo>
                    <a:cubicBezTo>
                      <a:pt x="89147" y="455076"/>
                      <a:pt x="23990" y="385502"/>
                      <a:pt x="6320" y="339119"/>
                    </a:cubicBezTo>
                    <a:cubicBezTo>
                      <a:pt x="-11350" y="292736"/>
                      <a:pt x="12946" y="236415"/>
                      <a:pt x="19572" y="186719"/>
                    </a:cubicBezTo>
                    <a:cubicBezTo>
                      <a:pt x="26198" y="137023"/>
                      <a:pt x="46077" y="13337"/>
                      <a:pt x="52703" y="1189"/>
                    </a:cubicBez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39" name="フリーフォーム 137">
                <a:extLst>
                  <a:ext uri="{FF2B5EF4-FFF2-40B4-BE49-F238E27FC236}">
                    <a16:creationId xmlns:a16="http://schemas.microsoft.com/office/drawing/2014/main" id="{098DCD63-CCD7-5822-8384-2DB513112321}"/>
                  </a:ext>
                </a:extLst>
              </xdr:cNvPr>
              <xdr:cNvSpPr/>
            </xdr:nvSpPr>
            <xdr:spPr>
              <a:xfrm flipH="1">
                <a:off x="8103704" y="9422296"/>
                <a:ext cx="125896" cy="399114"/>
              </a:xfrm>
              <a:custGeom>
                <a:avLst/>
                <a:gdLst>
                  <a:gd name="connsiteX0" fmla="*/ 52703 w 227404"/>
                  <a:gd name="connsiteY0" fmla="*/ 1189 h 466563"/>
                  <a:gd name="connsiteX1" fmla="*/ 59329 w 227404"/>
                  <a:gd name="connsiteY1" fmla="*/ 113832 h 466563"/>
                  <a:gd name="connsiteX2" fmla="*/ 185224 w 227404"/>
                  <a:gd name="connsiteY2" fmla="*/ 246354 h 466563"/>
                  <a:gd name="connsiteX3" fmla="*/ 224981 w 227404"/>
                  <a:gd name="connsiteY3" fmla="*/ 398754 h 466563"/>
                  <a:gd name="connsiteX4" fmla="*/ 125590 w 227404"/>
                  <a:gd name="connsiteY4" fmla="*/ 465015 h 466563"/>
                  <a:gd name="connsiteX5" fmla="*/ 6320 w 227404"/>
                  <a:gd name="connsiteY5" fmla="*/ 339119 h 466563"/>
                  <a:gd name="connsiteX6" fmla="*/ 19572 w 227404"/>
                  <a:gd name="connsiteY6" fmla="*/ 186719 h 466563"/>
                  <a:gd name="connsiteX7" fmla="*/ 52703 w 227404"/>
                  <a:gd name="connsiteY7" fmla="*/ 1189 h 466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27404" h="466563">
                    <a:moveTo>
                      <a:pt x="52703" y="1189"/>
                    </a:moveTo>
                    <a:cubicBezTo>
                      <a:pt x="59329" y="-10959"/>
                      <a:pt x="37242" y="72971"/>
                      <a:pt x="59329" y="113832"/>
                    </a:cubicBezTo>
                    <a:cubicBezTo>
                      <a:pt x="81416" y="154693"/>
                      <a:pt x="157615" y="198867"/>
                      <a:pt x="185224" y="246354"/>
                    </a:cubicBezTo>
                    <a:cubicBezTo>
                      <a:pt x="212833" y="293841"/>
                      <a:pt x="234920" y="362310"/>
                      <a:pt x="224981" y="398754"/>
                    </a:cubicBezTo>
                    <a:cubicBezTo>
                      <a:pt x="215042" y="435198"/>
                      <a:pt x="162034" y="474954"/>
                      <a:pt x="125590" y="465015"/>
                    </a:cubicBezTo>
                    <a:cubicBezTo>
                      <a:pt x="89147" y="455076"/>
                      <a:pt x="23990" y="385502"/>
                      <a:pt x="6320" y="339119"/>
                    </a:cubicBezTo>
                    <a:cubicBezTo>
                      <a:pt x="-11350" y="292736"/>
                      <a:pt x="12946" y="236415"/>
                      <a:pt x="19572" y="186719"/>
                    </a:cubicBezTo>
                    <a:cubicBezTo>
                      <a:pt x="26198" y="137023"/>
                      <a:pt x="46077" y="13337"/>
                      <a:pt x="52703" y="1189"/>
                    </a:cubicBez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40" name="フリーフォーム 138">
                <a:extLst>
                  <a:ext uri="{FF2B5EF4-FFF2-40B4-BE49-F238E27FC236}">
                    <a16:creationId xmlns:a16="http://schemas.microsoft.com/office/drawing/2014/main" id="{02C033AC-852A-0167-B4D1-03E194591ACF}"/>
                  </a:ext>
                </a:extLst>
              </xdr:cNvPr>
              <xdr:cNvSpPr/>
            </xdr:nvSpPr>
            <xdr:spPr>
              <a:xfrm flipH="1">
                <a:off x="8163337" y="9568069"/>
                <a:ext cx="165653" cy="258418"/>
              </a:xfrm>
              <a:custGeom>
                <a:avLst/>
                <a:gdLst>
                  <a:gd name="connsiteX0" fmla="*/ 52703 w 227404"/>
                  <a:gd name="connsiteY0" fmla="*/ 1189 h 466563"/>
                  <a:gd name="connsiteX1" fmla="*/ 59329 w 227404"/>
                  <a:gd name="connsiteY1" fmla="*/ 113832 h 466563"/>
                  <a:gd name="connsiteX2" fmla="*/ 185224 w 227404"/>
                  <a:gd name="connsiteY2" fmla="*/ 246354 h 466563"/>
                  <a:gd name="connsiteX3" fmla="*/ 224981 w 227404"/>
                  <a:gd name="connsiteY3" fmla="*/ 398754 h 466563"/>
                  <a:gd name="connsiteX4" fmla="*/ 125590 w 227404"/>
                  <a:gd name="connsiteY4" fmla="*/ 465015 h 466563"/>
                  <a:gd name="connsiteX5" fmla="*/ 6320 w 227404"/>
                  <a:gd name="connsiteY5" fmla="*/ 339119 h 466563"/>
                  <a:gd name="connsiteX6" fmla="*/ 19572 w 227404"/>
                  <a:gd name="connsiteY6" fmla="*/ 186719 h 466563"/>
                  <a:gd name="connsiteX7" fmla="*/ 52703 w 227404"/>
                  <a:gd name="connsiteY7" fmla="*/ 1189 h 4665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27404" h="466563">
                    <a:moveTo>
                      <a:pt x="52703" y="1189"/>
                    </a:moveTo>
                    <a:cubicBezTo>
                      <a:pt x="59329" y="-10959"/>
                      <a:pt x="37242" y="72971"/>
                      <a:pt x="59329" y="113832"/>
                    </a:cubicBezTo>
                    <a:cubicBezTo>
                      <a:pt x="81416" y="154693"/>
                      <a:pt x="157615" y="198867"/>
                      <a:pt x="185224" y="246354"/>
                    </a:cubicBezTo>
                    <a:cubicBezTo>
                      <a:pt x="212833" y="293841"/>
                      <a:pt x="234920" y="362310"/>
                      <a:pt x="224981" y="398754"/>
                    </a:cubicBezTo>
                    <a:cubicBezTo>
                      <a:pt x="215042" y="435198"/>
                      <a:pt x="162034" y="474954"/>
                      <a:pt x="125590" y="465015"/>
                    </a:cubicBezTo>
                    <a:cubicBezTo>
                      <a:pt x="89147" y="455076"/>
                      <a:pt x="23990" y="385502"/>
                      <a:pt x="6320" y="339119"/>
                    </a:cubicBezTo>
                    <a:cubicBezTo>
                      <a:pt x="-11350" y="292736"/>
                      <a:pt x="12946" y="236415"/>
                      <a:pt x="19572" y="186719"/>
                    </a:cubicBezTo>
                    <a:cubicBezTo>
                      <a:pt x="26198" y="137023"/>
                      <a:pt x="46077" y="13337"/>
                      <a:pt x="52703" y="1189"/>
                    </a:cubicBez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grpSp>
    </xdr:grpSp>
    <xdr:clientData/>
  </xdr:twoCellAnchor>
  <xdr:twoCellAnchor>
    <xdr:from>
      <xdr:col>7</xdr:col>
      <xdr:colOff>95957</xdr:colOff>
      <xdr:row>24</xdr:row>
      <xdr:rowOff>6359</xdr:rowOff>
    </xdr:from>
    <xdr:to>
      <xdr:col>7</xdr:col>
      <xdr:colOff>552451</xdr:colOff>
      <xdr:row>24</xdr:row>
      <xdr:rowOff>202646</xdr:rowOff>
    </xdr:to>
    <xdr:grpSp>
      <xdr:nvGrpSpPr>
        <xdr:cNvPr id="50" name="グループ化 49">
          <a:extLst>
            <a:ext uri="{FF2B5EF4-FFF2-40B4-BE49-F238E27FC236}">
              <a16:creationId xmlns:a16="http://schemas.microsoft.com/office/drawing/2014/main" id="{299B282E-E75D-4BFA-87E0-4406F2907CDD}"/>
            </a:ext>
          </a:extLst>
        </xdr:cNvPr>
        <xdr:cNvGrpSpPr/>
      </xdr:nvGrpSpPr>
      <xdr:grpSpPr>
        <a:xfrm>
          <a:off x="3972632" y="8601084"/>
          <a:ext cx="456494" cy="189937"/>
          <a:chOff x="3894190" y="8545117"/>
          <a:chExt cx="694964" cy="306906"/>
        </a:xfrm>
      </xdr:grpSpPr>
      <xdr:sp macro="" textlink="">
        <xdr:nvSpPr>
          <xdr:cNvPr id="51" name="ホームベース 163">
            <a:extLst>
              <a:ext uri="{FF2B5EF4-FFF2-40B4-BE49-F238E27FC236}">
                <a16:creationId xmlns:a16="http://schemas.microsoft.com/office/drawing/2014/main" id="{42610D25-BB0D-F09A-D0E7-55D7805B73C7}"/>
              </a:ext>
            </a:extLst>
          </xdr:cNvPr>
          <xdr:cNvSpPr/>
        </xdr:nvSpPr>
        <xdr:spPr>
          <a:xfrm>
            <a:off x="3894190" y="8630322"/>
            <a:ext cx="324677" cy="221701"/>
          </a:xfrm>
          <a:prstGeom prst="homePlate">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2" name="ホームベース 164">
            <a:extLst>
              <a:ext uri="{FF2B5EF4-FFF2-40B4-BE49-F238E27FC236}">
                <a16:creationId xmlns:a16="http://schemas.microsoft.com/office/drawing/2014/main" id="{FA11DD36-7CDE-76D0-8439-4D82FF7C0616}"/>
              </a:ext>
            </a:extLst>
          </xdr:cNvPr>
          <xdr:cNvSpPr/>
        </xdr:nvSpPr>
        <xdr:spPr>
          <a:xfrm rot="9026460">
            <a:off x="4298385" y="8545117"/>
            <a:ext cx="290769" cy="224353"/>
          </a:xfrm>
          <a:prstGeom prst="homePlate">
            <a:avLst/>
          </a:prstGeom>
          <a:solidFill>
            <a:schemeClr val="bg1"/>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3" name="正方形/長方形 52">
            <a:extLst>
              <a:ext uri="{FF2B5EF4-FFF2-40B4-BE49-F238E27FC236}">
                <a16:creationId xmlns:a16="http://schemas.microsoft.com/office/drawing/2014/main" id="{C45D5D43-05E0-9B6E-F553-1E811B991CD7}"/>
              </a:ext>
            </a:extLst>
          </xdr:cNvPr>
          <xdr:cNvSpPr/>
        </xdr:nvSpPr>
        <xdr:spPr>
          <a:xfrm>
            <a:off x="4198981" y="8664260"/>
            <a:ext cx="172659" cy="160318"/>
          </a:xfrm>
          <a:prstGeom prst="rect">
            <a:avLst/>
          </a:prstGeom>
          <a:noFill/>
        </xdr:spPr>
        <xdr:txBody>
          <a:bodyPr wrap="square" lIns="0" tIns="0" rIns="0" bIns="0">
            <a:noAutofit/>
          </a:bodyPr>
          <a:lstStyle/>
          <a:p>
            <a:pPr algn="ctr">
              <a:lnSpc>
                <a:spcPts val="2000"/>
              </a:lnSpc>
            </a:pPr>
            <a:r>
              <a:rPr lang="en-US" altLang="ja-JP" sz="1600" b="1" cap="none" spc="0">
                <a:ln w="0">
                  <a:noFill/>
                </a:ln>
                <a:solidFill>
                  <a:schemeClr val="accent5">
                    <a:lumMod val="75000"/>
                  </a:schemeClr>
                </a:solidFill>
                <a:effectLst/>
              </a:rPr>
              <a:t>×</a:t>
            </a:r>
            <a:endParaRPr lang="ja-JP" altLang="en-US" sz="1600" b="1" cap="none" spc="0">
              <a:ln w="0">
                <a:noFill/>
              </a:ln>
              <a:solidFill>
                <a:schemeClr val="accent5">
                  <a:lumMod val="75000"/>
                </a:schemeClr>
              </a:solidFill>
              <a:effectLst/>
            </a:endParaRPr>
          </a:p>
        </xdr:txBody>
      </xdr:sp>
    </xdr:grpSp>
    <xdr:clientData/>
  </xdr:twoCellAnchor>
  <xdr:twoCellAnchor>
    <xdr:from>
      <xdr:col>4</xdr:col>
      <xdr:colOff>88477</xdr:colOff>
      <xdr:row>29</xdr:row>
      <xdr:rowOff>31749</xdr:rowOff>
    </xdr:from>
    <xdr:to>
      <xdr:col>4</xdr:col>
      <xdr:colOff>387350</xdr:colOff>
      <xdr:row>29</xdr:row>
      <xdr:rowOff>240816</xdr:rowOff>
    </xdr:to>
    <xdr:grpSp>
      <xdr:nvGrpSpPr>
        <xdr:cNvPr id="54" name="グループ化 53">
          <a:extLst>
            <a:ext uri="{FF2B5EF4-FFF2-40B4-BE49-F238E27FC236}">
              <a16:creationId xmlns:a16="http://schemas.microsoft.com/office/drawing/2014/main" id="{7CDECC5B-7E2C-4D5B-9C83-61065EF946FB}"/>
            </a:ext>
          </a:extLst>
        </xdr:cNvPr>
        <xdr:cNvGrpSpPr/>
      </xdr:nvGrpSpPr>
      <xdr:grpSpPr>
        <a:xfrm>
          <a:off x="2076027" y="10725149"/>
          <a:ext cx="305223" cy="209067"/>
          <a:chOff x="2922591" y="12357653"/>
          <a:chExt cx="773596" cy="550033"/>
        </a:xfrm>
      </xdr:grpSpPr>
      <xdr:sp macro="" textlink="">
        <xdr:nvSpPr>
          <xdr:cNvPr id="55" name="正方形/長方形 54">
            <a:extLst>
              <a:ext uri="{FF2B5EF4-FFF2-40B4-BE49-F238E27FC236}">
                <a16:creationId xmlns:a16="http://schemas.microsoft.com/office/drawing/2014/main" id="{6857373D-D062-48B9-1130-664B05F81A56}"/>
              </a:ext>
            </a:extLst>
          </xdr:cNvPr>
          <xdr:cNvSpPr/>
        </xdr:nvSpPr>
        <xdr:spPr>
          <a:xfrm>
            <a:off x="2922591" y="12503427"/>
            <a:ext cx="773596" cy="394915"/>
          </a:xfrm>
          <a:prstGeom prst="rect">
            <a:avLst/>
          </a:prstGeom>
          <a:solidFill>
            <a:schemeClr val="bg1"/>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6" name="正方形/長方形 55">
            <a:extLst>
              <a:ext uri="{FF2B5EF4-FFF2-40B4-BE49-F238E27FC236}">
                <a16:creationId xmlns:a16="http://schemas.microsoft.com/office/drawing/2014/main" id="{BC5DA3CE-20E8-C533-1722-8C808E61730B}"/>
              </a:ext>
            </a:extLst>
          </xdr:cNvPr>
          <xdr:cNvSpPr/>
        </xdr:nvSpPr>
        <xdr:spPr>
          <a:xfrm>
            <a:off x="3055115" y="12357653"/>
            <a:ext cx="534060" cy="185530"/>
          </a:xfrm>
          <a:prstGeom prst="rect">
            <a:avLst/>
          </a:prstGeom>
          <a:solidFill>
            <a:schemeClr val="bg1"/>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7" name="加算 169">
            <a:extLst>
              <a:ext uri="{FF2B5EF4-FFF2-40B4-BE49-F238E27FC236}">
                <a16:creationId xmlns:a16="http://schemas.microsoft.com/office/drawing/2014/main" id="{1B6F0BC8-9CC4-F3DD-20DA-76D84C69E87E}"/>
              </a:ext>
            </a:extLst>
          </xdr:cNvPr>
          <xdr:cNvSpPr/>
        </xdr:nvSpPr>
        <xdr:spPr>
          <a:xfrm>
            <a:off x="3145223" y="12370906"/>
            <a:ext cx="285919" cy="207367"/>
          </a:xfrm>
          <a:prstGeom prst="mathPlus">
            <a:avLst/>
          </a:prstGeom>
          <a:solidFill>
            <a:schemeClr val="accent5">
              <a:lumMod val="75000"/>
            </a:schemeClr>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8" name="正方形/長方形 57">
            <a:extLst>
              <a:ext uri="{FF2B5EF4-FFF2-40B4-BE49-F238E27FC236}">
                <a16:creationId xmlns:a16="http://schemas.microsoft.com/office/drawing/2014/main" id="{78212CE4-E4EE-E9BD-4C9B-21B73044D4F1}"/>
              </a:ext>
            </a:extLst>
          </xdr:cNvPr>
          <xdr:cNvSpPr/>
        </xdr:nvSpPr>
        <xdr:spPr>
          <a:xfrm>
            <a:off x="2982935" y="12620975"/>
            <a:ext cx="128603" cy="96552"/>
          </a:xfrm>
          <a:prstGeom prst="rect">
            <a:avLst/>
          </a:prstGeom>
          <a:solidFill>
            <a:schemeClr val="accent5">
              <a:lumMod val="60000"/>
              <a:lumOff val="40000"/>
            </a:schemeClr>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9" name="正方形/長方形 58">
            <a:extLst>
              <a:ext uri="{FF2B5EF4-FFF2-40B4-BE49-F238E27FC236}">
                <a16:creationId xmlns:a16="http://schemas.microsoft.com/office/drawing/2014/main" id="{1D55EB1F-7401-0FAC-480F-C84F6378D6A2}"/>
              </a:ext>
            </a:extLst>
          </xdr:cNvPr>
          <xdr:cNvSpPr/>
        </xdr:nvSpPr>
        <xdr:spPr>
          <a:xfrm>
            <a:off x="3156970" y="12620975"/>
            <a:ext cx="128603" cy="96552"/>
          </a:xfrm>
          <a:prstGeom prst="rect">
            <a:avLst/>
          </a:prstGeom>
          <a:solidFill>
            <a:schemeClr val="accent5">
              <a:lumMod val="60000"/>
              <a:lumOff val="40000"/>
            </a:schemeClr>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0" name="正方形/長方形 59">
            <a:extLst>
              <a:ext uri="{FF2B5EF4-FFF2-40B4-BE49-F238E27FC236}">
                <a16:creationId xmlns:a16="http://schemas.microsoft.com/office/drawing/2014/main" id="{757C38FD-BF81-731C-DFD8-DE0A2627E8BA}"/>
              </a:ext>
            </a:extLst>
          </xdr:cNvPr>
          <xdr:cNvSpPr/>
        </xdr:nvSpPr>
        <xdr:spPr>
          <a:xfrm>
            <a:off x="3331006" y="12620975"/>
            <a:ext cx="128603" cy="96552"/>
          </a:xfrm>
          <a:prstGeom prst="rect">
            <a:avLst/>
          </a:prstGeom>
          <a:solidFill>
            <a:schemeClr val="accent5">
              <a:lumMod val="60000"/>
              <a:lumOff val="40000"/>
            </a:schemeClr>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1" name="正方形/長方形 60">
            <a:extLst>
              <a:ext uri="{FF2B5EF4-FFF2-40B4-BE49-F238E27FC236}">
                <a16:creationId xmlns:a16="http://schemas.microsoft.com/office/drawing/2014/main" id="{8E553065-FCF5-106A-2883-76F55099FBB0}"/>
              </a:ext>
            </a:extLst>
          </xdr:cNvPr>
          <xdr:cNvSpPr/>
        </xdr:nvSpPr>
        <xdr:spPr>
          <a:xfrm>
            <a:off x="3505040" y="12620975"/>
            <a:ext cx="128603" cy="96552"/>
          </a:xfrm>
          <a:prstGeom prst="rect">
            <a:avLst/>
          </a:prstGeom>
          <a:solidFill>
            <a:schemeClr val="accent5">
              <a:lumMod val="60000"/>
              <a:lumOff val="40000"/>
            </a:schemeClr>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2" name="正方形/長方形 61">
            <a:extLst>
              <a:ext uri="{FF2B5EF4-FFF2-40B4-BE49-F238E27FC236}">
                <a16:creationId xmlns:a16="http://schemas.microsoft.com/office/drawing/2014/main" id="{A1EE5339-BD47-2F5E-CDA4-64B44BE273C6}"/>
              </a:ext>
            </a:extLst>
          </xdr:cNvPr>
          <xdr:cNvSpPr/>
        </xdr:nvSpPr>
        <xdr:spPr>
          <a:xfrm>
            <a:off x="2982935" y="12761302"/>
            <a:ext cx="128603" cy="96552"/>
          </a:xfrm>
          <a:prstGeom prst="rect">
            <a:avLst/>
          </a:prstGeom>
          <a:solidFill>
            <a:schemeClr val="accent5">
              <a:lumMod val="60000"/>
              <a:lumOff val="40000"/>
            </a:schemeClr>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3" name="正方形/長方形 62">
            <a:extLst>
              <a:ext uri="{FF2B5EF4-FFF2-40B4-BE49-F238E27FC236}">
                <a16:creationId xmlns:a16="http://schemas.microsoft.com/office/drawing/2014/main" id="{2EB13720-DAC3-FAAF-FDCC-68DD45DD6998}"/>
              </a:ext>
            </a:extLst>
          </xdr:cNvPr>
          <xdr:cNvSpPr/>
        </xdr:nvSpPr>
        <xdr:spPr>
          <a:xfrm>
            <a:off x="3199572" y="12761302"/>
            <a:ext cx="117401" cy="146375"/>
          </a:xfrm>
          <a:prstGeom prst="rect">
            <a:avLst/>
          </a:prstGeom>
          <a:solidFill>
            <a:schemeClr val="accent5">
              <a:lumMod val="60000"/>
              <a:lumOff val="40000"/>
            </a:schemeClr>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4" name="正方形/長方形 63">
            <a:extLst>
              <a:ext uri="{FF2B5EF4-FFF2-40B4-BE49-F238E27FC236}">
                <a16:creationId xmlns:a16="http://schemas.microsoft.com/office/drawing/2014/main" id="{BA00EE40-4441-FDA4-BD8B-BB69CE952350}"/>
              </a:ext>
            </a:extLst>
          </xdr:cNvPr>
          <xdr:cNvSpPr/>
        </xdr:nvSpPr>
        <xdr:spPr>
          <a:xfrm>
            <a:off x="3317082" y="12761311"/>
            <a:ext cx="117401" cy="146375"/>
          </a:xfrm>
          <a:prstGeom prst="rect">
            <a:avLst/>
          </a:prstGeom>
          <a:solidFill>
            <a:schemeClr val="accent5">
              <a:lumMod val="60000"/>
              <a:lumOff val="40000"/>
            </a:schemeClr>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5" name="正方形/長方形 64">
            <a:extLst>
              <a:ext uri="{FF2B5EF4-FFF2-40B4-BE49-F238E27FC236}">
                <a16:creationId xmlns:a16="http://schemas.microsoft.com/office/drawing/2014/main" id="{2C46BAC5-8F62-409B-3DB3-DF86C8BF1842}"/>
              </a:ext>
            </a:extLst>
          </xdr:cNvPr>
          <xdr:cNvSpPr/>
        </xdr:nvSpPr>
        <xdr:spPr>
          <a:xfrm>
            <a:off x="3505040" y="12761302"/>
            <a:ext cx="128603" cy="96552"/>
          </a:xfrm>
          <a:prstGeom prst="rect">
            <a:avLst/>
          </a:prstGeom>
          <a:solidFill>
            <a:schemeClr val="accent5">
              <a:lumMod val="60000"/>
              <a:lumOff val="40000"/>
            </a:schemeClr>
          </a:solidFill>
          <a:ln w="3175">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7</xdr:col>
      <xdr:colOff>105943</xdr:colOff>
      <xdr:row>29</xdr:row>
      <xdr:rowOff>25400</xdr:rowOff>
    </xdr:from>
    <xdr:to>
      <xdr:col>7</xdr:col>
      <xdr:colOff>482600</xdr:colOff>
      <xdr:row>29</xdr:row>
      <xdr:rowOff>200688</xdr:rowOff>
    </xdr:to>
    <xdr:grpSp>
      <xdr:nvGrpSpPr>
        <xdr:cNvPr id="66" name="グループ化 65">
          <a:extLst>
            <a:ext uri="{FF2B5EF4-FFF2-40B4-BE49-F238E27FC236}">
              <a16:creationId xmlns:a16="http://schemas.microsoft.com/office/drawing/2014/main" id="{148118BC-DA9C-45C2-8888-E10A3CCD49E7}"/>
            </a:ext>
          </a:extLst>
        </xdr:cNvPr>
        <xdr:cNvGrpSpPr/>
      </xdr:nvGrpSpPr>
      <xdr:grpSpPr>
        <a:xfrm>
          <a:off x="3979443" y="10725150"/>
          <a:ext cx="383007" cy="168938"/>
          <a:chOff x="8223671" y="9963808"/>
          <a:chExt cx="458621" cy="269629"/>
        </a:xfrm>
      </xdr:grpSpPr>
      <xdr:grpSp>
        <xdr:nvGrpSpPr>
          <xdr:cNvPr id="67" name="グループ化 66">
            <a:extLst>
              <a:ext uri="{FF2B5EF4-FFF2-40B4-BE49-F238E27FC236}">
                <a16:creationId xmlns:a16="http://schemas.microsoft.com/office/drawing/2014/main" id="{FB39205A-8AE8-CB6B-B8BF-16D7B2108BC3}"/>
              </a:ext>
            </a:extLst>
          </xdr:cNvPr>
          <xdr:cNvGrpSpPr/>
        </xdr:nvGrpSpPr>
        <xdr:grpSpPr>
          <a:xfrm>
            <a:off x="8223671" y="9963808"/>
            <a:ext cx="458621" cy="269629"/>
            <a:chOff x="7645602" y="10656734"/>
            <a:chExt cx="1909770" cy="1122776"/>
          </a:xfrm>
        </xdr:grpSpPr>
        <xdr:sp macro="" textlink="">
          <xdr:nvSpPr>
            <xdr:cNvPr id="69" name="フリーフォーム 192">
              <a:extLst>
                <a:ext uri="{FF2B5EF4-FFF2-40B4-BE49-F238E27FC236}">
                  <a16:creationId xmlns:a16="http://schemas.microsoft.com/office/drawing/2014/main" id="{0E63514B-7E07-0F5B-A6DB-87963C1C89BF}"/>
                </a:ext>
              </a:extLst>
            </xdr:cNvPr>
            <xdr:cNvSpPr/>
          </xdr:nvSpPr>
          <xdr:spPr>
            <a:xfrm>
              <a:off x="7682388" y="10700507"/>
              <a:ext cx="1799416" cy="937113"/>
            </a:xfrm>
            <a:custGeom>
              <a:avLst/>
              <a:gdLst>
                <a:gd name="connsiteX0" fmla="*/ 358026 w 1799416"/>
                <a:gd name="connsiteY0" fmla="*/ 240762 h 937113"/>
                <a:gd name="connsiteX1" fmla="*/ 63736 w 1799416"/>
                <a:gd name="connsiteY1" fmla="*/ 619134 h 937113"/>
                <a:gd name="connsiteX2" fmla="*/ 11184 w 1799416"/>
                <a:gd name="connsiteY2" fmla="*/ 676941 h 937113"/>
                <a:gd name="connsiteX3" fmla="*/ 221391 w 1799416"/>
                <a:gd name="connsiteY3" fmla="*/ 566583 h 937113"/>
                <a:gd name="connsiteX4" fmla="*/ 547212 w 1799416"/>
                <a:gd name="connsiteY4" fmla="*/ 587603 h 937113"/>
                <a:gd name="connsiteX5" fmla="*/ 652315 w 1799416"/>
                <a:gd name="connsiteY5" fmla="*/ 766279 h 937113"/>
                <a:gd name="connsiteX6" fmla="*/ 678591 w 1799416"/>
                <a:gd name="connsiteY6" fmla="*/ 913424 h 937113"/>
                <a:gd name="connsiteX7" fmla="*/ 689102 w 1799416"/>
                <a:gd name="connsiteY7" fmla="*/ 918679 h 937113"/>
                <a:gd name="connsiteX8" fmla="*/ 873033 w 1799416"/>
                <a:gd name="connsiteY8" fmla="*/ 734748 h 937113"/>
                <a:gd name="connsiteX9" fmla="*/ 1240895 w 1799416"/>
                <a:gd name="connsiteY9" fmla="*/ 750514 h 937113"/>
                <a:gd name="connsiteX10" fmla="*/ 1356509 w 1799416"/>
                <a:gd name="connsiteY10" fmla="*/ 850362 h 937113"/>
                <a:gd name="connsiteX11" fmla="*/ 1356509 w 1799416"/>
                <a:gd name="connsiteY11" fmla="*/ 897659 h 937113"/>
                <a:gd name="connsiteX12" fmla="*/ 1734881 w 1799416"/>
                <a:gd name="connsiteY12" fmla="*/ 393162 h 937113"/>
                <a:gd name="connsiteX13" fmla="*/ 1782178 w 1799416"/>
                <a:gd name="connsiteY13" fmla="*/ 319590 h 937113"/>
                <a:gd name="connsiteX14" fmla="*/ 1550950 w 1799416"/>
                <a:gd name="connsiteY14" fmla="*/ 182955 h 937113"/>
                <a:gd name="connsiteX15" fmla="*/ 1204109 w 1799416"/>
                <a:gd name="connsiteY15" fmla="*/ 188210 h 937113"/>
                <a:gd name="connsiteX16" fmla="*/ 1025433 w 1799416"/>
                <a:gd name="connsiteY16" fmla="*/ 272293 h 937113"/>
                <a:gd name="connsiteX17" fmla="*/ 1025433 w 1799416"/>
                <a:gd name="connsiteY17" fmla="*/ 256527 h 937113"/>
                <a:gd name="connsiteX18" fmla="*/ 946605 w 1799416"/>
                <a:gd name="connsiteY18" fmla="*/ 135659 h 937113"/>
                <a:gd name="connsiteX19" fmla="*/ 657571 w 1799416"/>
                <a:gd name="connsiteY19" fmla="*/ 20045 h 937113"/>
                <a:gd name="connsiteX20" fmla="*/ 605019 w 1799416"/>
                <a:gd name="connsiteY20" fmla="*/ 20045 h 937113"/>
                <a:gd name="connsiteX21" fmla="*/ 358026 w 1799416"/>
                <a:gd name="connsiteY21" fmla="*/ 240762 h 9371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799416" h="937113">
                  <a:moveTo>
                    <a:pt x="358026" y="240762"/>
                  </a:moveTo>
                  <a:cubicBezTo>
                    <a:pt x="267812" y="340610"/>
                    <a:pt x="121543" y="546438"/>
                    <a:pt x="63736" y="619134"/>
                  </a:cubicBezTo>
                  <a:cubicBezTo>
                    <a:pt x="5929" y="691831"/>
                    <a:pt x="-15092" y="685699"/>
                    <a:pt x="11184" y="676941"/>
                  </a:cubicBezTo>
                  <a:cubicBezTo>
                    <a:pt x="37460" y="668183"/>
                    <a:pt x="132053" y="581473"/>
                    <a:pt x="221391" y="566583"/>
                  </a:cubicBezTo>
                  <a:cubicBezTo>
                    <a:pt x="310729" y="551693"/>
                    <a:pt x="475391" y="554320"/>
                    <a:pt x="547212" y="587603"/>
                  </a:cubicBezTo>
                  <a:cubicBezTo>
                    <a:pt x="619033" y="620886"/>
                    <a:pt x="630419" y="711976"/>
                    <a:pt x="652315" y="766279"/>
                  </a:cubicBezTo>
                  <a:cubicBezTo>
                    <a:pt x="674211" y="820582"/>
                    <a:pt x="672460" y="888024"/>
                    <a:pt x="678591" y="913424"/>
                  </a:cubicBezTo>
                  <a:cubicBezTo>
                    <a:pt x="684722" y="938824"/>
                    <a:pt x="656695" y="948458"/>
                    <a:pt x="689102" y="918679"/>
                  </a:cubicBezTo>
                  <a:cubicBezTo>
                    <a:pt x="721509" y="888900"/>
                    <a:pt x="781068" y="762776"/>
                    <a:pt x="873033" y="734748"/>
                  </a:cubicBezTo>
                  <a:cubicBezTo>
                    <a:pt x="964999" y="706721"/>
                    <a:pt x="1160316" y="731245"/>
                    <a:pt x="1240895" y="750514"/>
                  </a:cubicBezTo>
                  <a:cubicBezTo>
                    <a:pt x="1321474" y="769783"/>
                    <a:pt x="1337240" y="825838"/>
                    <a:pt x="1356509" y="850362"/>
                  </a:cubicBezTo>
                  <a:cubicBezTo>
                    <a:pt x="1375778" y="874886"/>
                    <a:pt x="1293447" y="973859"/>
                    <a:pt x="1356509" y="897659"/>
                  </a:cubicBezTo>
                  <a:cubicBezTo>
                    <a:pt x="1419571" y="821459"/>
                    <a:pt x="1663936" y="489507"/>
                    <a:pt x="1734881" y="393162"/>
                  </a:cubicBezTo>
                  <a:cubicBezTo>
                    <a:pt x="1805826" y="296817"/>
                    <a:pt x="1812833" y="354625"/>
                    <a:pt x="1782178" y="319590"/>
                  </a:cubicBezTo>
                  <a:cubicBezTo>
                    <a:pt x="1751523" y="284556"/>
                    <a:pt x="1647295" y="204852"/>
                    <a:pt x="1550950" y="182955"/>
                  </a:cubicBezTo>
                  <a:cubicBezTo>
                    <a:pt x="1454605" y="161058"/>
                    <a:pt x="1291695" y="173320"/>
                    <a:pt x="1204109" y="188210"/>
                  </a:cubicBezTo>
                  <a:cubicBezTo>
                    <a:pt x="1116523" y="203100"/>
                    <a:pt x="1025433" y="272293"/>
                    <a:pt x="1025433" y="272293"/>
                  </a:cubicBezTo>
                  <a:cubicBezTo>
                    <a:pt x="995654" y="283679"/>
                    <a:pt x="1038571" y="279299"/>
                    <a:pt x="1025433" y="256527"/>
                  </a:cubicBezTo>
                  <a:cubicBezTo>
                    <a:pt x="1012295" y="233755"/>
                    <a:pt x="1007915" y="175073"/>
                    <a:pt x="946605" y="135659"/>
                  </a:cubicBezTo>
                  <a:cubicBezTo>
                    <a:pt x="885295" y="96245"/>
                    <a:pt x="714502" y="39314"/>
                    <a:pt x="657571" y="20045"/>
                  </a:cubicBezTo>
                  <a:cubicBezTo>
                    <a:pt x="600640" y="776"/>
                    <a:pt x="651440" y="-13238"/>
                    <a:pt x="605019" y="20045"/>
                  </a:cubicBezTo>
                  <a:cubicBezTo>
                    <a:pt x="558598" y="53328"/>
                    <a:pt x="448240" y="140914"/>
                    <a:pt x="358026" y="240762"/>
                  </a:cubicBez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フリーフォーム 193">
              <a:extLst>
                <a:ext uri="{FF2B5EF4-FFF2-40B4-BE49-F238E27FC236}">
                  <a16:creationId xmlns:a16="http://schemas.microsoft.com/office/drawing/2014/main" id="{F286FD9E-C92F-D2FE-474B-F99828DBA557}"/>
                </a:ext>
              </a:extLst>
            </xdr:cNvPr>
            <xdr:cNvSpPr/>
          </xdr:nvSpPr>
          <xdr:spPr>
            <a:xfrm>
              <a:off x="7645602" y="10763569"/>
              <a:ext cx="1799416" cy="937113"/>
            </a:xfrm>
            <a:custGeom>
              <a:avLst/>
              <a:gdLst>
                <a:gd name="connsiteX0" fmla="*/ 358026 w 1799416"/>
                <a:gd name="connsiteY0" fmla="*/ 240762 h 937113"/>
                <a:gd name="connsiteX1" fmla="*/ 63736 w 1799416"/>
                <a:gd name="connsiteY1" fmla="*/ 619134 h 937113"/>
                <a:gd name="connsiteX2" fmla="*/ 11184 w 1799416"/>
                <a:gd name="connsiteY2" fmla="*/ 676941 h 937113"/>
                <a:gd name="connsiteX3" fmla="*/ 221391 w 1799416"/>
                <a:gd name="connsiteY3" fmla="*/ 566583 h 937113"/>
                <a:gd name="connsiteX4" fmla="*/ 547212 w 1799416"/>
                <a:gd name="connsiteY4" fmla="*/ 587603 h 937113"/>
                <a:gd name="connsiteX5" fmla="*/ 652315 w 1799416"/>
                <a:gd name="connsiteY5" fmla="*/ 766279 h 937113"/>
                <a:gd name="connsiteX6" fmla="*/ 678591 w 1799416"/>
                <a:gd name="connsiteY6" fmla="*/ 913424 h 937113"/>
                <a:gd name="connsiteX7" fmla="*/ 689102 w 1799416"/>
                <a:gd name="connsiteY7" fmla="*/ 918679 h 937113"/>
                <a:gd name="connsiteX8" fmla="*/ 873033 w 1799416"/>
                <a:gd name="connsiteY8" fmla="*/ 734748 h 937113"/>
                <a:gd name="connsiteX9" fmla="*/ 1240895 w 1799416"/>
                <a:gd name="connsiteY9" fmla="*/ 750514 h 937113"/>
                <a:gd name="connsiteX10" fmla="*/ 1356509 w 1799416"/>
                <a:gd name="connsiteY10" fmla="*/ 850362 h 937113"/>
                <a:gd name="connsiteX11" fmla="*/ 1356509 w 1799416"/>
                <a:gd name="connsiteY11" fmla="*/ 897659 h 937113"/>
                <a:gd name="connsiteX12" fmla="*/ 1734881 w 1799416"/>
                <a:gd name="connsiteY12" fmla="*/ 393162 h 937113"/>
                <a:gd name="connsiteX13" fmla="*/ 1782178 w 1799416"/>
                <a:gd name="connsiteY13" fmla="*/ 319590 h 937113"/>
                <a:gd name="connsiteX14" fmla="*/ 1550950 w 1799416"/>
                <a:gd name="connsiteY14" fmla="*/ 182955 h 937113"/>
                <a:gd name="connsiteX15" fmla="*/ 1204109 w 1799416"/>
                <a:gd name="connsiteY15" fmla="*/ 188210 h 937113"/>
                <a:gd name="connsiteX16" fmla="*/ 1025433 w 1799416"/>
                <a:gd name="connsiteY16" fmla="*/ 272293 h 937113"/>
                <a:gd name="connsiteX17" fmla="*/ 1025433 w 1799416"/>
                <a:gd name="connsiteY17" fmla="*/ 256527 h 937113"/>
                <a:gd name="connsiteX18" fmla="*/ 946605 w 1799416"/>
                <a:gd name="connsiteY18" fmla="*/ 135659 h 937113"/>
                <a:gd name="connsiteX19" fmla="*/ 657571 w 1799416"/>
                <a:gd name="connsiteY19" fmla="*/ 20045 h 937113"/>
                <a:gd name="connsiteX20" fmla="*/ 605019 w 1799416"/>
                <a:gd name="connsiteY20" fmla="*/ 20045 h 937113"/>
                <a:gd name="connsiteX21" fmla="*/ 358026 w 1799416"/>
                <a:gd name="connsiteY21" fmla="*/ 240762 h 9371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799416" h="937113">
                  <a:moveTo>
                    <a:pt x="358026" y="240762"/>
                  </a:moveTo>
                  <a:cubicBezTo>
                    <a:pt x="267812" y="340610"/>
                    <a:pt x="121543" y="546438"/>
                    <a:pt x="63736" y="619134"/>
                  </a:cubicBezTo>
                  <a:cubicBezTo>
                    <a:pt x="5929" y="691831"/>
                    <a:pt x="-15092" y="685699"/>
                    <a:pt x="11184" y="676941"/>
                  </a:cubicBezTo>
                  <a:cubicBezTo>
                    <a:pt x="37460" y="668183"/>
                    <a:pt x="132053" y="581473"/>
                    <a:pt x="221391" y="566583"/>
                  </a:cubicBezTo>
                  <a:cubicBezTo>
                    <a:pt x="310729" y="551693"/>
                    <a:pt x="475391" y="554320"/>
                    <a:pt x="547212" y="587603"/>
                  </a:cubicBezTo>
                  <a:cubicBezTo>
                    <a:pt x="619033" y="620886"/>
                    <a:pt x="630419" y="711976"/>
                    <a:pt x="652315" y="766279"/>
                  </a:cubicBezTo>
                  <a:cubicBezTo>
                    <a:pt x="674211" y="820582"/>
                    <a:pt x="672460" y="888024"/>
                    <a:pt x="678591" y="913424"/>
                  </a:cubicBezTo>
                  <a:cubicBezTo>
                    <a:pt x="684722" y="938824"/>
                    <a:pt x="656695" y="948458"/>
                    <a:pt x="689102" y="918679"/>
                  </a:cubicBezTo>
                  <a:cubicBezTo>
                    <a:pt x="721509" y="888900"/>
                    <a:pt x="781068" y="762776"/>
                    <a:pt x="873033" y="734748"/>
                  </a:cubicBezTo>
                  <a:cubicBezTo>
                    <a:pt x="964999" y="706721"/>
                    <a:pt x="1160316" y="731245"/>
                    <a:pt x="1240895" y="750514"/>
                  </a:cubicBezTo>
                  <a:cubicBezTo>
                    <a:pt x="1321474" y="769783"/>
                    <a:pt x="1337240" y="825838"/>
                    <a:pt x="1356509" y="850362"/>
                  </a:cubicBezTo>
                  <a:cubicBezTo>
                    <a:pt x="1375778" y="874886"/>
                    <a:pt x="1293447" y="973859"/>
                    <a:pt x="1356509" y="897659"/>
                  </a:cubicBezTo>
                  <a:cubicBezTo>
                    <a:pt x="1419571" y="821459"/>
                    <a:pt x="1663936" y="489507"/>
                    <a:pt x="1734881" y="393162"/>
                  </a:cubicBezTo>
                  <a:cubicBezTo>
                    <a:pt x="1805826" y="296817"/>
                    <a:pt x="1812833" y="354625"/>
                    <a:pt x="1782178" y="319590"/>
                  </a:cubicBezTo>
                  <a:cubicBezTo>
                    <a:pt x="1751523" y="284556"/>
                    <a:pt x="1647295" y="204852"/>
                    <a:pt x="1550950" y="182955"/>
                  </a:cubicBezTo>
                  <a:cubicBezTo>
                    <a:pt x="1454605" y="161058"/>
                    <a:pt x="1291695" y="173320"/>
                    <a:pt x="1204109" y="188210"/>
                  </a:cubicBezTo>
                  <a:cubicBezTo>
                    <a:pt x="1116523" y="203100"/>
                    <a:pt x="1025433" y="272293"/>
                    <a:pt x="1025433" y="272293"/>
                  </a:cubicBezTo>
                  <a:cubicBezTo>
                    <a:pt x="995654" y="283679"/>
                    <a:pt x="1038571" y="279299"/>
                    <a:pt x="1025433" y="256527"/>
                  </a:cubicBezTo>
                  <a:cubicBezTo>
                    <a:pt x="1012295" y="233755"/>
                    <a:pt x="1007915" y="175073"/>
                    <a:pt x="946605" y="135659"/>
                  </a:cubicBezTo>
                  <a:cubicBezTo>
                    <a:pt x="885295" y="96245"/>
                    <a:pt x="714502" y="39314"/>
                    <a:pt x="657571" y="20045"/>
                  </a:cubicBezTo>
                  <a:cubicBezTo>
                    <a:pt x="600640" y="776"/>
                    <a:pt x="651440" y="-13238"/>
                    <a:pt x="605019" y="20045"/>
                  </a:cubicBezTo>
                  <a:cubicBezTo>
                    <a:pt x="558598" y="53328"/>
                    <a:pt x="448240" y="140914"/>
                    <a:pt x="358026" y="240762"/>
                  </a:cubicBez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1" name="フリーフォーム 194">
              <a:extLst>
                <a:ext uri="{FF2B5EF4-FFF2-40B4-BE49-F238E27FC236}">
                  <a16:creationId xmlns:a16="http://schemas.microsoft.com/office/drawing/2014/main" id="{FA630E91-B11D-04D4-E984-6E16DA4C257A}"/>
                </a:ext>
              </a:extLst>
            </xdr:cNvPr>
            <xdr:cNvSpPr/>
          </xdr:nvSpPr>
          <xdr:spPr>
            <a:xfrm>
              <a:off x="7671878" y="10800355"/>
              <a:ext cx="1799416" cy="937113"/>
            </a:xfrm>
            <a:custGeom>
              <a:avLst/>
              <a:gdLst>
                <a:gd name="connsiteX0" fmla="*/ 358026 w 1799416"/>
                <a:gd name="connsiteY0" fmla="*/ 240762 h 937113"/>
                <a:gd name="connsiteX1" fmla="*/ 63736 w 1799416"/>
                <a:gd name="connsiteY1" fmla="*/ 619134 h 937113"/>
                <a:gd name="connsiteX2" fmla="*/ 11184 w 1799416"/>
                <a:gd name="connsiteY2" fmla="*/ 676941 h 937113"/>
                <a:gd name="connsiteX3" fmla="*/ 221391 w 1799416"/>
                <a:gd name="connsiteY3" fmla="*/ 566583 h 937113"/>
                <a:gd name="connsiteX4" fmla="*/ 547212 w 1799416"/>
                <a:gd name="connsiteY4" fmla="*/ 587603 h 937113"/>
                <a:gd name="connsiteX5" fmla="*/ 652315 w 1799416"/>
                <a:gd name="connsiteY5" fmla="*/ 766279 h 937113"/>
                <a:gd name="connsiteX6" fmla="*/ 678591 w 1799416"/>
                <a:gd name="connsiteY6" fmla="*/ 913424 h 937113"/>
                <a:gd name="connsiteX7" fmla="*/ 689102 w 1799416"/>
                <a:gd name="connsiteY7" fmla="*/ 918679 h 937113"/>
                <a:gd name="connsiteX8" fmla="*/ 873033 w 1799416"/>
                <a:gd name="connsiteY8" fmla="*/ 734748 h 937113"/>
                <a:gd name="connsiteX9" fmla="*/ 1240895 w 1799416"/>
                <a:gd name="connsiteY9" fmla="*/ 750514 h 937113"/>
                <a:gd name="connsiteX10" fmla="*/ 1356509 w 1799416"/>
                <a:gd name="connsiteY10" fmla="*/ 850362 h 937113"/>
                <a:gd name="connsiteX11" fmla="*/ 1356509 w 1799416"/>
                <a:gd name="connsiteY11" fmla="*/ 897659 h 937113"/>
                <a:gd name="connsiteX12" fmla="*/ 1734881 w 1799416"/>
                <a:gd name="connsiteY12" fmla="*/ 393162 h 937113"/>
                <a:gd name="connsiteX13" fmla="*/ 1782178 w 1799416"/>
                <a:gd name="connsiteY13" fmla="*/ 319590 h 937113"/>
                <a:gd name="connsiteX14" fmla="*/ 1550950 w 1799416"/>
                <a:gd name="connsiteY14" fmla="*/ 182955 h 937113"/>
                <a:gd name="connsiteX15" fmla="*/ 1204109 w 1799416"/>
                <a:gd name="connsiteY15" fmla="*/ 188210 h 937113"/>
                <a:gd name="connsiteX16" fmla="*/ 1025433 w 1799416"/>
                <a:gd name="connsiteY16" fmla="*/ 272293 h 937113"/>
                <a:gd name="connsiteX17" fmla="*/ 1025433 w 1799416"/>
                <a:gd name="connsiteY17" fmla="*/ 256527 h 937113"/>
                <a:gd name="connsiteX18" fmla="*/ 946605 w 1799416"/>
                <a:gd name="connsiteY18" fmla="*/ 135659 h 937113"/>
                <a:gd name="connsiteX19" fmla="*/ 657571 w 1799416"/>
                <a:gd name="connsiteY19" fmla="*/ 20045 h 937113"/>
                <a:gd name="connsiteX20" fmla="*/ 605019 w 1799416"/>
                <a:gd name="connsiteY20" fmla="*/ 20045 h 937113"/>
                <a:gd name="connsiteX21" fmla="*/ 358026 w 1799416"/>
                <a:gd name="connsiteY21" fmla="*/ 240762 h 9371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799416" h="937113">
                  <a:moveTo>
                    <a:pt x="358026" y="240762"/>
                  </a:moveTo>
                  <a:cubicBezTo>
                    <a:pt x="267812" y="340610"/>
                    <a:pt x="121543" y="546438"/>
                    <a:pt x="63736" y="619134"/>
                  </a:cubicBezTo>
                  <a:cubicBezTo>
                    <a:pt x="5929" y="691831"/>
                    <a:pt x="-15092" y="685699"/>
                    <a:pt x="11184" y="676941"/>
                  </a:cubicBezTo>
                  <a:cubicBezTo>
                    <a:pt x="37460" y="668183"/>
                    <a:pt x="132053" y="581473"/>
                    <a:pt x="221391" y="566583"/>
                  </a:cubicBezTo>
                  <a:cubicBezTo>
                    <a:pt x="310729" y="551693"/>
                    <a:pt x="475391" y="554320"/>
                    <a:pt x="547212" y="587603"/>
                  </a:cubicBezTo>
                  <a:cubicBezTo>
                    <a:pt x="619033" y="620886"/>
                    <a:pt x="630419" y="711976"/>
                    <a:pt x="652315" y="766279"/>
                  </a:cubicBezTo>
                  <a:cubicBezTo>
                    <a:pt x="674211" y="820582"/>
                    <a:pt x="672460" y="888024"/>
                    <a:pt x="678591" y="913424"/>
                  </a:cubicBezTo>
                  <a:cubicBezTo>
                    <a:pt x="684722" y="938824"/>
                    <a:pt x="656695" y="948458"/>
                    <a:pt x="689102" y="918679"/>
                  </a:cubicBezTo>
                  <a:cubicBezTo>
                    <a:pt x="721509" y="888900"/>
                    <a:pt x="781068" y="762776"/>
                    <a:pt x="873033" y="734748"/>
                  </a:cubicBezTo>
                  <a:cubicBezTo>
                    <a:pt x="964999" y="706721"/>
                    <a:pt x="1160316" y="731245"/>
                    <a:pt x="1240895" y="750514"/>
                  </a:cubicBezTo>
                  <a:cubicBezTo>
                    <a:pt x="1321474" y="769783"/>
                    <a:pt x="1337240" y="825838"/>
                    <a:pt x="1356509" y="850362"/>
                  </a:cubicBezTo>
                  <a:cubicBezTo>
                    <a:pt x="1375778" y="874886"/>
                    <a:pt x="1293447" y="973859"/>
                    <a:pt x="1356509" y="897659"/>
                  </a:cubicBezTo>
                  <a:cubicBezTo>
                    <a:pt x="1419571" y="821459"/>
                    <a:pt x="1663936" y="489507"/>
                    <a:pt x="1734881" y="393162"/>
                  </a:cubicBezTo>
                  <a:cubicBezTo>
                    <a:pt x="1805826" y="296817"/>
                    <a:pt x="1812833" y="354625"/>
                    <a:pt x="1782178" y="319590"/>
                  </a:cubicBezTo>
                  <a:cubicBezTo>
                    <a:pt x="1751523" y="284556"/>
                    <a:pt x="1647295" y="204852"/>
                    <a:pt x="1550950" y="182955"/>
                  </a:cubicBezTo>
                  <a:cubicBezTo>
                    <a:pt x="1454605" y="161058"/>
                    <a:pt x="1291695" y="173320"/>
                    <a:pt x="1204109" y="188210"/>
                  </a:cubicBezTo>
                  <a:cubicBezTo>
                    <a:pt x="1116523" y="203100"/>
                    <a:pt x="1025433" y="272293"/>
                    <a:pt x="1025433" y="272293"/>
                  </a:cubicBezTo>
                  <a:cubicBezTo>
                    <a:pt x="995654" y="283679"/>
                    <a:pt x="1038571" y="279299"/>
                    <a:pt x="1025433" y="256527"/>
                  </a:cubicBezTo>
                  <a:cubicBezTo>
                    <a:pt x="1012295" y="233755"/>
                    <a:pt x="1007915" y="175073"/>
                    <a:pt x="946605" y="135659"/>
                  </a:cubicBezTo>
                  <a:cubicBezTo>
                    <a:pt x="885295" y="96245"/>
                    <a:pt x="714502" y="39314"/>
                    <a:pt x="657571" y="20045"/>
                  </a:cubicBezTo>
                  <a:cubicBezTo>
                    <a:pt x="600640" y="776"/>
                    <a:pt x="651440" y="-13238"/>
                    <a:pt x="605019" y="20045"/>
                  </a:cubicBezTo>
                  <a:cubicBezTo>
                    <a:pt x="558598" y="53328"/>
                    <a:pt x="448240" y="140914"/>
                    <a:pt x="358026" y="240762"/>
                  </a:cubicBez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フリーフォーム 195">
              <a:extLst>
                <a:ext uri="{FF2B5EF4-FFF2-40B4-BE49-F238E27FC236}">
                  <a16:creationId xmlns:a16="http://schemas.microsoft.com/office/drawing/2014/main" id="{698F48AA-380F-71A8-1C84-02364E360DA3}"/>
                </a:ext>
              </a:extLst>
            </xdr:cNvPr>
            <xdr:cNvSpPr/>
          </xdr:nvSpPr>
          <xdr:spPr>
            <a:xfrm>
              <a:off x="7729684" y="10821376"/>
              <a:ext cx="1799416" cy="937113"/>
            </a:xfrm>
            <a:custGeom>
              <a:avLst/>
              <a:gdLst>
                <a:gd name="connsiteX0" fmla="*/ 358026 w 1799416"/>
                <a:gd name="connsiteY0" fmla="*/ 240762 h 937113"/>
                <a:gd name="connsiteX1" fmla="*/ 63736 w 1799416"/>
                <a:gd name="connsiteY1" fmla="*/ 619134 h 937113"/>
                <a:gd name="connsiteX2" fmla="*/ 11184 w 1799416"/>
                <a:gd name="connsiteY2" fmla="*/ 676941 h 937113"/>
                <a:gd name="connsiteX3" fmla="*/ 221391 w 1799416"/>
                <a:gd name="connsiteY3" fmla="*/ 566583 h 937113"/>
                <a:gd name="connsiteX4" fmla="*/ 547212 w 1799416"/>
                <a:gd name="connsiteY4" fmla="*/ 587603 h 937113"/>
                <a:gd name="connsiteX5" fmla="*/ 652315 w 1799416"/>
                <a:gd name="connsiteY5" fmla="*/ 766279 h 937113"/>
                <a:gd name="connsiteX6" fmla="*/ 678591 w 1799416"/>
                <a:gd name="connsiteY6" fmla="*/ 913424 h 937113"/>
                <a:gd name="connsiteX7" fmla="*/ 689102 w 1799416"/>
                <a:gd name="connsiteY7" fmla="*/ 918679 h 937113"/>
                <a:gd name="connsiteX8" fmla="*/ 873033 w 1799416"/>
                <a:gd name="connsiteY8" fmla="*/ 734748 h 937113"/>
                <a:gd name="connsiteX9" fmla="*/ 1240895 w 1799416"/>
                <a:gd name="connsiteY9" fmla="*/ 750514 h 937113"/>
                <a:gd name="connsiteX10" fmla="*/ 1356509 w 1799416"/>
                <a:gd name="connsiteY10" fmla="*/ 850362 h 937113"/>
                <a:gd name="connsiteX11" fmla="*/ 1356509 w 1799416"/>
                <a:gd name="connsiteY11" fmla="*/ 897659 h 937113"/>
                <a:gd name="connsiteX12" fmla="*/ 1734881 w 1799416"/>
                <a:gd name="connsiteY12" fmla="*/ 393162 h 937113"/>
                <a:gd name="connsiteX13" fmla="*/ 1782178 w 1799416"/>
                <a:gd name="connsiteY13" fmla="*/ 319590 h 937113"/>
                <a:gd name="connsiteX14" fmla="*/ 1550950 w 1799416"/>
                <a:gd name="connsiteY14" fmla="*/ 182955 h 937113"/>
                <a:gd name="connsiteX15" fmla="*/ 1204109 w 1799416"/>
                <a:gd name="connsiteY15" fmla="*/ 188210 h 937113"/>
                <a:gd name="connsiteX16" fmla="*/ 1025433 w 1799416"/>
                <a:gd name="connsiteY16" fmla="*/ 272293 h 937113"/>
                <a:gd name="connsiteX17" fmla="*/ 1025433 w 1799416"/>
                <a:gd name="connsiteY17" fmla="*/ 256527 h 937113"/>
                <a:gd name="connsiteX18" fmla="*/ 946605 w 1799416"/>
                <a:gd name="connsiteY18" fmla="*/ 135659 h 937113"/>
                <a:gd name="connsiteX19" fmla="*/ 657571 w 1799416"/>
                <a:gd name="connsiteY19" fmla="*/ 20045 h 937113"/>
                <a:gd name="connsiteX20" fmla="*/ 605019 w 1799416"/>
                <a:gd name="connsiteY20" fmla="*/ 20045 h 937113"/>
                <a:gd name="connsiteX21" fmla="*/ 358026 w 1799416"/>
                <a:gd name="connsiteY21" fmla="*/ 240762 h 9371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799416" h="937113">
                  <a:moveTo>
                    <a:pt x="358026" y="240762"/>
                  </a:moveTo>
                  <a:cubicBezTo>
                    <a:pt x="267812" y="340610"/>
                    <a:pt x="121543" y="546438"/>
                    <a:pt x="63736" y="619134"/>
                  </a:cubicBezTo>
                  <a:cubicBezTo>
                    <a:pt x="5929" y="691831"/>
                    <a:pt x="-15092" y="685699"/>
                    <a:pt x="11184" y="676941"/>
                  </a:cubicBezTo>
                  <a:cubicBezTo>
                    <a:pt x="37460" y="668183"/>
                    <a:pt x="132053" y="581473"/>
                    <a:pt x="221391" y="566583"/>
                  </a:cubicBezTo>
                  <a:cubicBezTo>
                    <a:pt x="310729" y="551693"/>
                    <a:pt x="475391" y="554320"/>
                    <a:pt x="547212" y="587603"/>
                  </a:cubicBezTo>
                  <a:cubicBezTo>
                    <a:pt x="619033" y="620886"/>
                    <a:pt x="630419" y="711976"/>
                    <a:pt x="652315" y="766279"/>
                  </a:cubicBezTo>
                  <a:cubicBezTo>
                    <a:pt x="674211" y="820582"/>
                    <a:pt x="672460" y="888024"/>
                    <a:pt x="678591" y="913424"/>
                  </a:cubicBezTo>
                  <a:cubicBezTo>
                    <a:pt x="684722" y="938824"/>
                    <a:pt x="656695" y="948458"/>
                    <a:pt x="689102" y="918679"/>
                  </a:cubicBezTo>
                  <a:cubicBezTo>
                    <a:pt x="721509" y="888900"/>
                    <a:pt x="781068" y="762776"/>
                    <a:pt x="873033" y="734748"/>
                  </a:cubicBezTo>
                  <a:cubicBezTo>
                    <a:pt x="964999" y="706721"/>
                    <a:pt x="1160316" y="731245"/>
                    <a:pt x="1240895" y="750514"/>
                  </a:cubicBezTo>
                  <a:cubicBezTo>
                    <a:pt x="1321474" y="769783"/>
                    <a:pt x="1337240" y="825838"/>
                    <a:pt x="1356509" y="850362"/>
                  </a:cubicBezTo>
                  <a:cubicBezTo>
                    <a:pt x="1375778" y="874886"/>
                    <a:pt x="1293447" y="973859"/>
                    <a:pt x="1356509" y="897659"/>
                  </a:cubicBezTo>
                  <a:cubicBezTo>
                    <a:pt x="1419571" y="821459"/>
                    <a:pt x="1663936" y="489507"/>
                    <a:pt x="1734881" y="393162"/>
                  </a:cubicBezTo>
                  <a:cubicBezTo>
                    <a:pt x="1805826" y="296817"/>
                    <a:pt x="1812833" y="354625"/>
                    <a:pt x="1782178" y="319590"/>
                  </a:cubicBezTo>
                  <a:cubicBezTo>
                    <a:pt x="1751523" y="284556"/>
                    <a:pt x="1647295" y="204852"/>
                    <a:pt x="1550950" y="182955"/>
                  </a:cubicBezTo>
                  <a:cubicBezTo>
                    <a:pt x="1454605" y="161058"/>
                    <a:pt x="1291695" y="173320"/>
                    <a:pt x="1204109" y="188210"/>
                  </a:cubicBezTo>
                  <a:cubicBezTo>
                    <a:pt x="1116523" y="203100"/>
                    <a:pt x="1025433" y="272293"/>
                    <a:pt x="1025433" y="272293"/>
                  </a:cubicBezTo>
                  <a:cubicBezTo>
                    <a:pt x="995654" y="283679"/>
                    <a:pt x="1038571" y="279299"/>
                    <a:pt x="1025433" y="256527"/>
                  </a:cubicBezTo>
                  <a:cubicBezTo>
                    <a:pt x="1012295" y="233755"/>
                    <a:pt x="1007915" y="175073"/>
                    <a:pt x="946605" y="135659"/>
                  </a:cubicBezTo>
                  <a:cubicBezTo>
                    <a:pt x="885295" y="96245"/>
                    <a:pt x="714502" y="39314"/>
                    <a:pt x="657571" y="20045"/>
                  </a:cubicBezTo>
                  <a:cubicBezTo>
                    <a:pt x="600640" y="776"/>
                    <a:pt x="651440" y="-13238"/>
                    <a:pt x="605019" y="20045"/>
                  </a:cubicBezTo>
                  <a:cubicBezTo>
                    <a:pt x="558598" y="53328"/>
                    <a:pt x="448240" y="140914"/>
                    <a:pt x="358026" y="240762"/>
                  </a:cubicBez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3" name="フリーフォーム 196">
              <a:extLst>
                <a:ext uri="{FF2B5EF4-FFF2-40B4-BE49-F238E27FC236}">
                  <a16:creationId xmlns:a16="http://schemas.microsoft.com/office/drawing/2014/main" id="{0CE3442A-FDC5-1946-F897-E46F49E0EACE}"/>
                </a:ext>
              </a:extLst>
            </xdr:cNvPr>
            <xdr:cNvSpPr/>
          </xdr:nvSpPr>
          <xdr:spPr>
            <a:xfrm>
              <a:off x="7750705" y="10842397"/>
              <a:ext cx="1799416" cy="937113"/>
            </a:xfrm>
            <a:custGeom>
              <a:avLst/>
              <a:gdLst>
                <a:gd name="connsiteX0" fmla="*/ 358026 w 1799416"/>
                <a:gd name="connsiteY0" fmla="*/ 240762 h 937113"/>
                <a:gd name="connsiteX1" fmla="*/ 63736 w 1799416"/>
                <a:gd name="connsiteY1" fmla="*/ 619134 h 937113"/>
                <a:gd name="connsiteX2" fmla="*/ 11184 w 1799416"/>
                <a:gd name="connsiteY2" fmla="*/ 676941 h 937113"/>
                <a:gd name="connsiteX3" fmla="*/ 221391 w 1799416"/>
                <a:gd name="connsiteY3" fmla="*/ 566583 h 937113"/>
                <a:gd name="connsiteX4" fmla="*/ 547212 w 1799416"/>
                <a:gd name="connsiteY4" fmla="*/ 587603 h 937113"/>
                <a:gd name="connsiteX5" fmla="*/ 652315 w 1799416"/>
                <a:gd name="connsiteY5" fmla="*/ 766279 h 937113"/>
                <a:gd name="connsiteX6" fmla="*/ 678591 w 1799416"/>
                <a:gd name="connsiteY6" fmla="*/ 913424 h 937113"/>
                <a:gd name="connsiteX7" fmla="*/ 689102 w 1799416"/>
                <a:gd name="connsiteY7" fmla="*/ 918679 h 937113"/>
                <a:gd name="connsiteX8" fmla="*/ 873033 w 1799416"/>
                <a:gd name="connsiteY8" fmla="*/ 734748 h 937113"/>
                <a:gd name="connsiteX9" fmla="*/ 1240895 w 1799416"/>
                <a:gd name="connsiteY9" fmla="*/ 750514 h 937113"/>
                <a:gd name="connsiteX10" fmla="*/ 1356509 w 1799416"/>
                <a:gd name="connsiteY10" fmla="*/ 850362 h 937113"/>
                <a:gd name="connsiteX11" fmla="*/ 1356509 w 1799416"/>
                <a:gd name="connsiteY11" fmla="*/ 897659 h 937113"/>
                <a:gd name="connsiteX12" fmla="*/ 1734881 w 1799416"/>
                <a:gd name="connsiteY12" fmla="*/ 393162 h 937113"/>
                <a:gd name="connsiteX13" fmla="*/ 1782178 w 1799416"/>
                <a:gd name="connsiteY13" fmla="*/ 319590 h 937113"/>
                <a:gd name="connsiteX14" fmla="*/ 1550950 w 1799416"/>
                <a:gd name="connsiteY14" fmla="*/ 182955 h 937113"/>
                <a:gd name="connsiteX15" fmla="*/ 1204109 w 1799416"/>
                <a:gd name="connsiteY15" fmla="*/ 188210 h 937113"/>
                <a:gd name="connsiteX16" fmla="*/ 1025433 w 1799416"/>
                <a:gd name="connsiteY16" fmla="*/ 272293 h 937113"/>
                <a:gd name="connsiteX17" fmla="*/ 1025433 w 1799416"/>
                <a:gd name="connsiteY17" fmla="*/ 256527 h 937113"/>
                <a:gd name="connsiteX18" fmla="*/ 946605 w 1799416"/>
                <a:gd name="connsiteY18" fmla="*/ 135659 h 937113"/>
                <a:gd name="connsiteX19" fmla="*/ 657571 w 1799416"/>
                <a:gd name="connsiteY19" fmla="*/ 20045 h 937113"/>
                <a:gd name="connsiteX20" fmla="*/ 605019 w 1799416"/>
                <a:gd name="connsiteY20" fmla="*/ 20045 h 937113"/>
                <a:gd name="connsiteX21" fmla="*/ 358026 w 1799416"/>
                <a:gd name="connsiteY21" fmla="*/ 240762 h 9371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799416" h="937113">
                  <a:moveTo>
                    <a:pt x="358026" y="240762"/>
                  </a:moveTo>
                  <a:cubicBezTo>
                    <a:pt x="267812" y="340610"/>
                    <a:pt x="121543" y="546438"/>
                    <a:pt x="63736" y="619134"/>
                  </a:cubicBezTo>
                  <a:cubicBezTo>
                    <a:pt x="5929" y="691831"/>
                    <a:pt x="-15092" y="685699"/>
                    <a:pt x="11184" y="676941"/>
                  </a:cubicBezTo>
                  <a:cubicBezTo>
                    <a:pt x="37460" y="668183"/>
                    <a:pt x="132053" y="581473"/>
                    <a:pt x="221391" y="566583"/>
                  </a:cubicBezTo>
                  <a:cubicBezTo>
                    <a:pt x="310729" y="551693"/>
                    <a:pt x="475391" y="554320"/>
                    <a:pt x="547212" y="587603"/>
                  </a:cubicBezTo>
                  <a:cubicBezTo>
                    <a:pt x="619033" y="620886"/>
                    <a:pt x="630419" y="711976"/>
                    <a:pt x="652315" y="766279"/>
                  </a:cubicBezTo>
                  <a:cubicBezTo>
                    <a:pt x="674211" y="820582"/>
                    <a:pt x="672460" y="888024"/>
                    <a:pt x="678591" y="913424"/>
                  </a:cubicBezTo>
                  <a:cubicBezTo>
                    <a:pt x="684722" y="938824"/>
                    <a:pt x="656695" y="948458"/>
                    <a:pt x="689102" y="918679"/>
                  </a:cubicBezTo>
                  <a:cubicBezTo>
                    <a:pt x="721509" y="888900"/>
                    <a:pt x="781068" y="762776"/>
                    <a:pt x="873033" y="734748"/>
                  </a:cubicBezTo>
                  <a:cubicBezTo>
                    <a:pt x="964999" y="706721"/>
                    <a:pt x="1160316" y="731245"/>
                    <a:pt x="1240895" y="750514"/>
                  </a:cubicBezTo>
                  <a:cubicBezTo>
                    <a:pt x="1321474" y="769783"/>
                    <a:pt x="1337240" y="825838"/>
                    <a:pt x="1356509" y="850362"/>
                  </a:cubicBezTo>
                  <a:cubicBezTo>
                    <a:pt x="1375778" y="874886"/>
                    <a:pt x="1293447" y="973859"/>
                    <a:pt x="1356509" y="897659"/>
                  </a:cubicBezTo>
                  <a:cubicBezTo>
                    <a:pt x="1419571" y="821459"/>
                    <a:pt x="1663936" y="489507"/>
                    <a:pt x="1734881" y="393162"/>
                  </a:cubicBezTo>
                  <a:cubicBezTo>
                    <a:pt x="1805826" y="296817"/>
                    <a:pt x="1812833" y="354625"/>
                    <a:pt x="1782178" y="319590"/>
                  </a:cubicBezTo>
                  <a:cubicBezTo>
                    <a:pt x="1751523" y="284556"/>
                    <a:pt x="1647295" y="204852"/>
                    <a:pt x="1550950" y="182955"/>
                  </a:cubicBezTo>
                  <a:cubicBezTo>
                    <a:pt x="1454605" y="161058"/>
                    <a:pt x="1291695" y="173320"/>
                    <a:pt x="1204109" y="188210"/>
                  </a:cubicBezTo>
                  <a:cubicBezTo>
                    <a:pt x="1116523" y="203100"/>
                    <a:pt x="1025433" y="272293"/>
                    <a:pt x="1025433" y="272293"/>
                  </a:cubicBezTo>
                  <a:cubicBezTo>
                    <a:pt x="995654" y="283679"/>
                    <a:pt x="1038571" y="279299"/>
                    <a:pt x="1025433" y="256527"/>
                  </a:cubicBezTo>
                  <a:cubicBezTo>
                    <a:pt x="1012295" y="233755"/>
                    <a:pt x="1007915" y="175073"/>
                    <a:pt x="946605" y="135659"/>
                  </a:cubicBezTo>
                  <a:cubicBezTo>
                    <a:pt x="885295" y="96245"/>
                    <a:pt x="714502" y="39314"/>
                    <a:pt x="657571" y="20045"/>
                  </a:cubicBezTo>
                  <a:cubicBezTo>
                    <a:pt x="600640" y="776"/>
                    <a:pt x="651440" y="-13238"/>
                    <a:pt x="605019" y="20045"/>
                  </a:cubicBezTo>
                  <a:cubicBezTo>
                    <a:pt x="558598" y="53328"/>
                    <a:pt x="448240" y="140914"/>
                    <a:pt x="358026" y="240762"/>
                  </a:cubicBezTo>
                  <a:close/>
                </a:path>
              </a:pathLst>
            </a:custGeom>
            <a:solidFill>
              <a:schemeClr val="accent5">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4" name="フリーフォーム 197">
              <a:extLst>
                <a:ext uri="{FF2B5EF4-FFF2-40B4-BE49-F238E27FC236}">
                  <a16:creationId xmlns:a16="http://schemas.microsoft.com/office/drawing/2014/main" id="{6E6E25D9-9C68-5A88-B1C8-82C6DA995CF6}"/>
                </a:ext>
              </a:extLst>
            </xdr:cNvPr>
            <xdr:cNvSpPr/>
          </xdr:nvSpPr>
          <xdr:spPr>
            <a:xfrm>
              <a:off x="7779705" y="10656734"/>
              <a:ext cx="1775667" cy="908335"/>
            </a:xfrm>
            <a:custGeom>
              <a:avLst/>
              <a:gdLst>
                <a:gd name="connsiteX0" fmla="*/ 358026 w 1799416"/>
                <a:gd name="connsiteY0" fmla="*/ 240762 h 937113"/>
                <a:gd name="connsiteX1" fmla="*/ 63736 w 1799416"/>
                <a:gd name="connsiteY1" fmla="*/ 619134 h 937113"/>
                <a:gd name="connsiteX2" fmla="*/ 11184 w 1799416"/>
                <a:gd name="connsiteY2" fmla="*/ 676941 h 937113"/>
                <a:gd name="connsiteX3" fmla="*/ 221391 w 1799416"/>
                <a:gd name="connsiteY3" fmla="*/ 566583 h 937113"/>
                <a:gd name="connsiteX4" fmla="*/ 547212 w 1799416"/>
                <a:gd name="connsiteY4" fmla="*/ 587603 h 937113"/>
                <a:gd name="connsiteX5" fmla="*/ 652315 w 1799416"/>
                <a:gd name="connsiteY5" fmla="*/ 766279 h 937113"/>
                <a:gd name="connsiteX6" fmla="*/ 678591 w 1799416"/>
                <a:gd name="connsiteY6" fmla="*/ 913424 h 937113"/>
                <a:gd name="connsiteX7" fmla="*/ 689102 w 1799416"/>
                <a:gd name="connsiteY7" fmla="*/ 918679 h 937113"/>
                <a:gd name="connsiteX8" fmla="*/ 873033 w 1799416"/>
                <a:gd name="connsiteY8" fmla="*/ 734748 h 937113"/>
                <a:gd name="connsiteX9" fmla="*/ 1240895 w 1799416"/>
                <a:gd name="connsiteY9" fmla="*/ 750514 h 937113"/>
                <a:gd name="connsiteX10" fmla="*/ 1356509 w 1799416"/>
                <a:gd name="connsiteY10" fmla="*/ 850362 h 937113"/>
                <a:gd name="connsiteX11" fmla="*/ 1356509 w 1799416"/>
                <a:gd name="connsiteY11" fmla="*/ 897659 h 937113"/>
                <a:gd name="connsiteX12" fmla="*/ 1734881 w 1799416"/>
                <a:gd name="connsiteY12" fmla="*/ 393162 h 937113"/>
                <a:gd name="connsiteX13" fmla="*/ 1782178 w 1799416"/>
                <a:gd name="connsiteY13" fmla="*/ 319590 h 937113"/>
                <a:gd name="connsiteX14" fmla="*/ 1550950 w 1799416"/>
                <a:gd name="connsiteY14" fmla="*/ 182955 h 937113"/>
                <a:gd name="connsiteX15" fmla="*/ 1204109 w 1799416"/>
                <a:gd name="connsiteY15" fmla="*/ 188210 h 937113"/>
                <a:gd name="connsiteX16" fmla="*/ 1025433 w 1799416"/>
                <a:gd name="connsiteY16" fmla="*/ 272293 h 937113"/>
                <a:gd name="connsiteX17" fmla="*/ 1025433 w 1799416"/>
                <a:gd name="connsiteY17" fmla="*/ 256527 h 937113"/>
                <a:gd name="connsiteX18" fmla="*/ 946605 w 1799416"/>
                <a:gd name="connsiteY18" fmla="*/ 135659 h 937113"/>
                <a:gd name="connsiteX19" fmla="*/ 657571 w 1799416"/>
                <a:gd name="connsiteY19" fmla="*/ 20045 h 937113"/>
                <a:gd name="connsiteX20" fmla="*/ 605019 w 1799416"/>
                <a:gd name="connsiteY20" fmla="*/ 20045 h 937113"/>
                <a:gd name="connsiteX21" fmla="*/ 358026 w 1799416"/>
                <a:gd name="connsiteY21" fmla="*/ 240762 h 9371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Lst>
              <a:rect l="l" t="t" r="r" b="b"/>
              <a:pathLst>
                <a:path w="1799416" h="937113">
                  <a:moveTo>
                    <a:pt x="358026" y="240762"/>
                  </a:moveTo>
                  <a:cubicBezTo>
                    <a:pt x="267812" y="340610"/>
                    <a:pt x="121543" y="546438"/>
                    <a:pt x="63736" y="619134"/>
                  </a:cubicBezTo>
                  <a:cubicBezTo>
                    <a:pt x="5929" y="691831"/>
                    <a:pt x="-15092" y="685699"/>
                    <a:pt x="11184" y="676941"/>
                  </a:cubicBezTo>
                  <a:cubicBezTo>
                    <a:pt x="37460" y="668183"/>
                    <a:pt x="132053" y="581473"/>
                    <a:pt x="221391" y="566583"/>
                  </a:cubicBezTo>
                  <a:cubicBezTo>
                    <a:pt x="310729" y="551693"/>
                    <a:pt x="475391" y="554320"/>
                    <a:pt x="547212" y="587603"/>
                  </a:cubicBezTo>
                  <a:cubicBezTo>
                    <a:pt x="619033" y="620886"/>
                    <a:pt x="630419" y="711976"/>
                    <a:pt x="652315" y="766279"/>
                  </a:cubicBezTo>
                  <a:cubicBezTo>
                    <a:pt x="674211" y="820582"/>
                    <a:pt x="672460" y="888024"/>
                    <a:pt x="678591" y="913424"/>
                  </a:cubicBezTo>
                  <a:cubicBezTo>
                    <a:pt x="684722" y="938824"/>
                    <a:pt x="656695" y="948458"/>
                    <a:pt x="689102" y="918679"/>
                  </a:cubicBezTo>
                  <a:cubicBezTo>
                    <a:pt x="721509" y="888900"/>
                    <a:pt x="781068" y="762776"/>
                    <a:pt x="873033" y="734748"/>
                  </a:cubicBezTo>
                  <a:cubicBezTo>
                    <a:pt x="964999" y="706721"/>
                    <a:pt x="1160316" y="731245"/>
                    <a:pt x="1240895" y="750514"/>
                  </a:cubicBezTo>
                  <a:cubicBezTo>
                    <a:pt x="1321474" y="769783"/>
                    <a:pt x="1337240" y="825838"/>
                    <a:pt x="1356509" y="850362"/>
                  </a:cubicBezTo>
                  <a:cubicBezTo>
                    <a:pt x="1375778" y="874886"/>
                    <a:pt x="1293447" y="973859"/>
                    <a:pt x="1356509" y="897659"/>
                  </a:cubicBezTo>
                  <a:cubicBezTo>
                    <a:pt x="1419571" y="821459"/>
                    <a:pt x="1663936" y="489507"/>
                    <a:pt x="1734881" y="393162"/>
                  </a:cubicBezTo>
                  <a:cubicBezTo>
                    <a:pt x="1805826" y="296817"/>
                    <a:pt x="1812833" y="354625"/>
                    <a:pt x="1782178" y="319590"/>
                  </a:cubicBezTo>
                  <a:cubicBezTo>
                    <a:pt x="1751523" y="284556"/>
                    <a:pt x="1647295" y="204852"/>
                    <a:pt x="1550950" y="182955"/>
                  </a:cubicBezTo>
                  <a:cubicBezTo>
                    <a:pt x="1454605" y="161058"/>
                    <a:pt x="1291695" y="173320"/>
                    <a:pt x="1204109" y="188210"/>
                  </a:cubicBezTo>
                  <a:cubicBezTo>
                    <a:pt x="1116523" y="203100"/>
                    <a:pt x="1025433" y="272293"/>
                    <a:pt x="1025433" y="272293"/>
                  </a:cubicBezTo>
                  <a:cubicBezTo>
                    <a:pt x="995654" y="283679"/>
                    <a:pt x="1038571" y="279299"/>
                    <a:pt x="1025433" y="256527"/>
                  </a:cubicBezTo>
                  <a:cubicBezTo>
                    <a:pt x="1012295" y="233755"/>
                    <a:pt x="1007915" y="175073"/>
                    <a:pt x="946605" y="135659"/>
                  </a:cubicBezTo>
                  <a:cubicBezTo>
                    <a:pt x="885295" y="96245"/>
                    <a:pt x="714502" y="39314"/>
                    <a:pt x="657571" y="20045"/>
                  </a:cubicBezTo>
                  <a:cubicBezTo>
                    <a:pt x="600640" y="776"/>
                    <a:pt x="651440" y="-13238"/>
                    <a:pt x="605019" y="20045"/>
                  </a:cubicBezTo>
                  <a:cubicBezTo>
                    <a:pt x="558598" y="53328"/>
                    <a:pt x="448240" y="140914"/>
                    <a:pt x="358026" y="240762"/>
                  </a:cubicBezTo>
                  <a:close/>
                </a:path>
              </a:pathLst>
            </a:custGeom>
            <a:solidFill>
              <a:schemeClr val="bg1"/>
            </a:solidFill>
            <a:ln w="952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xnSp macro="">
        <xdr:nvCxnSpPr>
          <xdr:cNvPr id="68" name="直線コネクタ 67">
            <a:extLst>
              <a:ext uri="{FF2B5EF4-FFF2-40B4-BE49-F238E27FC236}">
                <a16:creationId xmlns:a16="http://schemas.microsoft.com/office/drawing/2014/main" id="{21ABE560-D622-8B16-30B6-DA63A286B448}"/>
              </a:ext>
            </a:extLst>
          </xdr:cNvPr>
          <xdr:cNvCxnSpPr>
            <a:stCxn id="74" idx="16"/>
            <a:endCxn id="74" idx="7"/>
          </xdr:cNvCxnSpPr>
        </xdr:nvCxnSpPr>
        <xdr:spPr>
          <a:xfrm flipH="1">
            <a:off x="8419175" y="10027189"/>
            <a:ext cx="79702" cy="150459"/>
          </a:xfrm>
          <a:prstGeom prst="line">
            <a:avLst/>
          </a:prstGeom>
          <a:ln w="6350">
            <a:solidFill>
              <a:schemeClr val="accent5">
                <a:lumMod val="40000"/>
                <a:lumOff val="6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83333</xdr:colOff>
      <xdr:row>28</xdr:row>
      <xdr:rowOff>558986</xdr:rowOff>
    </xdr:from>
    <xdr:to>
      <xdr:col>1</xdr:col>
      <xdr:colOff>265671</xdr:colOff>
      <xdr:row>29</xdr:row>
      <xdr:rowOff>257249</xdr:rowOff>
    </xdr:to>
    <xdr:grpSp>
      <xdr:nvGrpSpPr>
        <xdr:cNvPr id="75" name="グループ化 74">
          <a:extLst>
            <a:ext uri="{FF2B5EF4-FFF2-40B4-BE49-F238E27FC236}">
              <a16:creationId xmlns:a16="http://schemas.microsoft.com/office/drawing/2014/main" id="{DAAD6E92-1127-4E83-87EA-DE90F31BAC2A}"/>
            </a:ext>
          </a:extLst>
        </xdr:cNvPr>
        <xdr:cNvGrpSpPr/>
      </xdr:nvGrpSpPr>
      <xdr:grpSpPr>
        <a:xfrm>
          <a:off x="191283" y="10677711"/>
          <a:ext cx="179163" cy="272938"/>
          <a:chOff x="12272680" y="6060141"/>
          <a:chExt cx="363414" cy="600635"/>
        </a:xfrm>
      </xdr:grpSpPr>
      <xdr:sp macro="" textlink="">
        <xdr:nvSpPr>
          <xdr:cNvPr id="76" name="二等辺三角形 75">
            <a:extLst>
              <a:ext uri="{FF2B5EF4-FFF2-40B4-BE49-F238E27FC236}">
                <a16:creationId xmlns:a16="http://schemas.microsoft.com/office/drawing/2014/main" id="{65272F4C-9628-2EB4-92B6-FF57BC118DFF}"/>
              </a:ext>
            </a:extLst>
          </xdr:cNvPr>
          <xdr:cNvSpPr/>
        </xdr:nvSpPr>
        <xdr:spPr>
          <a:xfrm>
            <a:off x="12272680" y="6406390"/>
            <a:ext cx="349625" cy="254386"/>
          </a:xfrm>
          <a:prstGeom prst="triangle">
            <a:avLst/>
          </a:prstGeom>
          <a:solidFill>
            <a:schemeClr val="bg1"/>
          </a:solidFill>
          <a:ln w="127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nvGrpSpPr>
          <xdr:cNvPr id="77" name="グループ化 76">
            <a:extLst>
              <a:ext uri="{FF2B5EF4-FFF2-40B4-BE49-F238E27FC236}">
                <a16:creationId xmlns:a16="http://schemas.microsoft.com/office/drawing/2014/main" id="{82F9B72A-24A4-5085-B5FC-B50020BDA436}"/>
              </a:ext>
            </a:extLst>
          </xdr:cNvPr>
          <xdr:cNvGrpSpPr/>
        </xdr:nvGrpSpPr>
        <xdr:grpSpPr>
          <a:xfrm>
            <a:off x="12272683" y="6060141"/>
            <a:ext cx="363411" cy="510988"/>
            <a:chOff x="12272683" y="5121536"/>
            <a:chExt cx="1030940" cy="1449593"/>
          </a:xfrm>
        </xdr:grpSpPr>
        <xdr:sp macro="" textlink="">
          <xdr:nvSpPr>
            <xdr:cNvPr id="78" name="楕円 77">
              <a:extLst>
                <a:ext uri="{FF2B5EF4-FFF2-40B4-BE49-F238E27FC236}">
                  <a16:creationId xmlns:a16="http://schemas.microsoft.com/office/drawing/2014/main" id="{049904E4-D67D-47FF-6DDB-80FC5C44FC2A}"/>
                </a:ext>
              </a:extLst>
            </xdr:cNvPr>
            <xdr:cNvSpPr/>
          </xdr:nvSpPr>
          <xdr:spPr>
            <a:xfrm>
              <a:off x="12308540" y="5121536"/>
              <a:ext cx="923365" cy="965499"/>
            </a:xfrm>
            <a:prstGeom prst="ellipse">
              <a:avLst/>
            </a:prstGeom>
            <a:solidFill>
              <a:schemeClr val="bg1"/>
            </a:solidFill>
            <a:ln w="127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9" name="楕円 78">
              <a:extLst>
                <a:ext uri="{FF2B5EF4-FFF2-40B4-BE49-F238E27FC236}">
                  <a16:creationId xmlns:a16="http://schemas.microsoft.com/office/drawing/2014/main" id="{D86414D7-A961-069F-7EC6-5F673F277CEB}"/>
                </a:ext>
              </a:extLst>
            </xdr:cNvPr>
            <xdr:cNvSpPr/>
          </xdr:nvSpPr>
          <xdr:spPr>
            <a:xfrm>
              <a:off x="12272683" y="5865607"/>
              <a:ext cx="1030940" cy="705522"/>
            </a:xfrm>
            <a:prstGeom prst="ellipse">
              <a:avLst/>
            </a:prstGeom>
            <a:solidFill>
              <a:schemeClr val="bg1"/>
            </a:solidFill>
            <a:ln w="127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0" name="楕円 79">
              <a:extLst>
                <a:ext uri="{FF2B5EF4-FFF2-40B4-BE49-F238E27FC236}">
                  <a16:creationId xmlns:a16="http://schemas.microsoft.com/office/drawing/2014/main" id="{469EC317-E359-3A90-B6FD-168BC312F837}"/>
                </a:ext>
              </a:extLst>
            </xdr:cNvPr>
            <xdr:cNvSpPr/>
          </xdr:nvSpPr>
          <xdr:spPr>
            <a:xfrm>
              <a:off x="12514729" y="6007233"/>
              <a:ext cx="555812" cy="348744"/>
            </a:xfrm>
            <a:prstGeom prst="ellipse">
              <a:avLst/>
            </a:prstGeom>
            <a:solidFill>
              <a:schemeClr val="accent5">
                <a:lumMod val="60000"/>
                <a:lumOff val="40000"/>
              </a:schemeClr>
            </a:solidFill>
            <a:ln w="127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xdr:col>
      <xdr:colOff>230710</xdr:colOff>
      <xdr:row>19</xdr:row>
      <xdr:rowOff>26793</xdr:rowOff>
    </xdr:from>
    <xdr:to>
      <xdr:col>1</xdr:col>
      <xdr:colOff>411327</xdr:colOff>
      <xdr:row>20</xdr:row>
      <xdr:rowOff>6459</xdr:rowOff>
    </xdr:to>
    <xdr:grpSp>
      <xdr:nvGrpSpPr>
        <xdr:cNvPr id="81" name="グループ化 80">
          <a:extLst>
            <a:ext uri="{FF2B5EF4-FFF2-40B4-BE49-F238E27FC236}">
              <a16:creationId xmlns:a16="http://schemas.microsoft.com/office/drawing/2014/main" id="{67B620C6-AF04-4065-9500-A56BACB5445C}"/>
            </a:ext>
          </a:extLst>
        </xdr:cNvPr>
        <xdr:cNvGrpSpPr/>
      </xdr:nvGrpSpPr>
      <xdr:grpSpPr>
        <a:xfrm rot="19233860">
          <a:off x="335485" y="6564118"/>
          <a:ext cx="177442" cy="255891"/>
          <a:chOff x="8105360" y="7679635"/>
          <a:chExt cx="243510" cy="331304"/>
        </a:xfrm>
      </xdr:grpSpPr>
      <xdr:sp macro="" textlink="">
        <xdr:nvSpPr>
          <xdr:cNvPr id="82" name="円柱 81">
            <a:extLst>
              <a:ext uri="{FF2B5EF4-FFF2-40B4-BE49-F238E27FC236}">
                <a16:creationId xmlns:a16="http://schemas.microsoft.com/office/drawing/2014/main" id="{75BFC7C4-8C82-DF80-A880-D9391FE512AD}"/>
              </a:ext>
            </a:extLst>
          </xdr:cNvPr>
          <xdr:cNvSpPr/>
        </xdr:nvSpPr>
        <xdr:spPr>
          <a:xfrm>
            <a:off x="8163340" y="7871791"/>
            <a:ext cx="125895" cy="139148"/>
          </a:xfrm>
          <a:prstGeom prst="can">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83" name="楕円 82">
            <a:extLst>
              <a:ext uri="{FF2B5EF4-FFF2-40B4-BE49-F238E27FC236}">
                <a16:creationId xmlns:a16="http://schemas.microsoft.com/office/drawing/2014/main" id="{429D0A66-9AC1-4C60-01F0-0B76283321BA}"/>
              </a:ext>
            </a:extLst>
          </xdr:cNvPr>
          <xdr:cNvSpPr/>
        </xdr:nvSpPr>
        <xdr:spPr>
          <a:xfrm>
            <a:off x="8105360" y="7679635"/>
            <a:ext cx="243510" cy="231912"/>
          </a:xfrm>
          <a:prstGeom prst="ellipse">
            <a:avLst/>
          </a:prstGeom>
          <a:solidFill>
            <a:schemeClr val="bg1"/>
          </a:solidFill>
          <a:ln w="635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50392</xdr:colOff>
      <xdr:row>18</xdr:row>
      <xdr:rowOff>48645</xdr:rowOff>
    </xdr:from>
    <xdr:to>
      <xdr:col>7</xdr:col>
      <xdr:colOff>160225</xdr:colOff>
      <xdr:row>18</xdr:row>
      <xdr:rowOff>225959</xdr:rowOff>
    </xdr:to>
    <xdr:grpSp>
      <xdr:nvGrpSpPr>
        <xdr:cNvPr id="84" name="グループ化 83">
          <a:extLst>
            <a:ext uri="{FF2B5EF4-FFF2-40B4-BE49-F238E27FC236}">
              <a16:creationId xmlns:a16="http://schemas.microsoft.com/office/drawing/2014/main" id="{820373D0-AE8B-4679-B502-7679711C5578}"/>
            </a:ext>
          </a:extLst>
        </xdr:cNvPr>
        <xdr:cNvGrpSpPr/>
      </xdr:nvGrpSpPr>
      <xdr:grpSpPr>
        <a:xfrm>
          <a:off x="3923892" y="5998595"/>
          <a:ext cx="116183" cy="180489"/>
          <a:chOff x="7275443" y="11297478"/>
          <a:chExt cx="109722" cy="179047"/>
        </a:xfrm>
        <a:solidFill>
          <a:schemeClr val="bg1"/>
        </a:solidFill>
      </xdr:grpSpPr>
      <xdr:sp macro="" textlink="">
        <xdr:nvSpPr>
          <xdr:cNvPr id="85" name="二等辺三角形 84">
            <a:extLst>
              <a:ext uri="{FF2B5EF4-FFF2-40B4-BE49-F238E27FC236}">
                <a16:creationId xmlns:a16="http://schemas.microsoft.com/office/drawing/2014/main" id="{936B3FDC-F0B6-7528-7016-A2966FE679EC}"/>
              </a:ext>
            </a:extLst>
          </xdr:cNvPr>
          <xdr:cNvSpPr/>
        </xdr:nvSpPr>
        <xdr:spPr>
          <a:xfrm>
            <a:off x="7275443" y="11297478"/>
            <a:ext cx="105803" cy="112877"/>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86" name="楕円 85">
            <a:extLst>
              <a:ext uri="{FF2B5EF4-FFF2-40B4-BE49-F238E27FC236}">
                <a16:creationId xmlns:a16="http://schemas.microsoft.com/office/drawing/2014/main" id="{1DE25AC3-DE95-E5FD-1DB2-A3CA8375065B}"/>
              </a:ext>
            </a:extLst>
          </xdr:cNvPr>
          <xdr:cNvSpPr/>
        </xdr:nvSpPr>
        <xdr:spPr>
          <a:xfrm>
            <a:off x="7275443" y="11383109"/>
            <a:ext cx="109722" cy="93416"/>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221688</xdr:colOff>
      <xdr:row>18</xdr:row>
      <xdr:rowOff>558800</xdr:rowOff>
    </xdr:from>
    <xdr:to>
      <xdr:col>7</xdr:col>
      <xdr:colOff>285751</xdr:colOff>
      <xdr:row>19</xdr:row>
      <xdr:rowOff>123938</xdr:rowOff>
    </xdr:to>
    <xdr:grpSp>
      <xdr:nvGrpSpPr>
        <xdr:cNvPr id="87" name="グループ化 86">
          <a:extLst>
            <a:ext uri="{FF2B5EF4-FFF2-40B4-BE49-F238E27FC236}">
              <a16:creationId xmlns:a16="http://schemas.microsoft.com/office/drawing/2014/main" id="{AB99905D-7952-41B2-9F11-F04A81736465}"/>
            </a:ext>
          </a:extLst>
        </xdr:cNvPr>
        <xdr:cNvGrpSpPr/>
      </xdr:nvGrpSpPr>
      <xdr:grpSpPr>
        <a:xfrm>
          <a:off x="4095188" y="6515100"/>
          <a:ext cx="67238" cy="139813"/>
          <a:chOff x="7275443" y="11297478"/>
          <a:chExt cx="109722" cy="179047"/>
        </a:xfrm>
        <a:solidFill>
          <a:schemeClr val="accent5">
            <a:lumMod val="75000"/>
          </a:schemeClr>
        </a:solidFill>
      </xdr:grpSpPr>
      <xdr:sp macro="" textlink="">
        <xdr:nvSpPr>
          <xdr:cNvPr id="88" name="二等辺三角形 87">
            <a:extLst>
              <a:ext uri="{FF2B5EF4-FFF2-40B4-BE49-F238E27FC236}">
                <a16:creationId xmlns:a16="http://schemas.microsoft.com/office/drawing/2014/main" id="{3839AE2C-A557-BF7C-5FE2-FAC00DB8A5B1}"/>
              </a:ext>
            </a:extLst>
          </xdr:cNvPr>
          <xdr:cNvSpPr/>
        </xdr:nvSpPr>
        <xdr:spPr>
          <a:xfrm>
            <a:off x="7275443" y="11297478"/>
            <a:ext cx="105803" cy="112877"/>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89" name="楕円 88">
            <a:extLst>
              <a:ext uri="{FF2B5EF4-FFF2-40B4-BE49-F238E27FC236}">
                <a16:creationId xmlns:a16="http://schemas.microsoft.com/office/drawing/2014/main" id="{D6D038AF-0185-EF74-BD32-1E1DD0917D8D}"/>
              </a:ext>
            </a:extLst>
          </xdr:cNvPr>
          <xdr:cNvSpPr/>
        </xdr:nvSpPr>
        <xdr:spPr>
          <a:xfrm>
            <a:off x="7275443" y="11383109"/>
            <a:ext cx="109722" cy="93416"/>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63631</xdr:colOff>
      <xdr:row>19</xdr:row>
      <xdr:rowOff>57150</xdr:rowOff>
    </xdr:from>
    <xdr:to>
      <xdr:col>7</xdr:col>
      <xdr:colOff>190500</xdr:colOff>
      <xdr:row>19</xdr:row>
      <xdr:rowOff>258445</xdr:rowOff>
    </xdr:to>
    <xdr:grpSp>
      <xdr:nvGrpSpPr>
        <xdr:cNvPr id="90" name="グループ化 89">
          <a:extLst>
            <a:ext uri="{FF2B5EF4-FFF2-40B4-BE49-F238E27FC236}">
              <a16:creationId xmlns:a16="http://schemas.microsoft.com/office/drawing/2014/main" id="{1EB3260E-726A-4225-A5BC-A9BA25FCB4BA}"/>
            </a:ext>
          </a:extLst>
        </xdr:cNvPr>
        <xdr:cNvGrpSpPr/>
      </xdr:nvGrpSpPr>
      <xdr:grpSpPr>
        <a:xfrm>
          <a:off x="3943481" y="6591300"/>
          <a:ext cx="123694" cy="198120"/>
          <a:chOff x="7275443" y="11297478"/>
          <a:chExt cx="109722" cy="179047"/>
        </a:xfrm>
        <a:solidFill>
          <a:schemeClr val="accent5">
            <a:lumMod val="60000"/>
            <a:lumOff val="40000"/>
          </a:schemeClr>
        </a:solidFill>
      </xdr:grpSpPr>
      <xdr:sp macro="" textlink="">
        <xdr:nvSpPr>
          <xdr:cNvPr id="91" name="二等辺三角形 90">
            <a:extLst>
              <a:ext uri="{FF2B5EF4-FFF2-40B4-BE49-F238E27FC236}">
                <a16:creationId xmlns:a16="http://schemas.microsoft.com/office/drawing/2014/main" id="{1DBF8556-4D51-C604-6165-D7FBE488CC99}"/>
              </a:ext>
            </a:extLst>
          </xdr:cNvPr>
          <xdr:cNvSpPr/>
        </xdr:nvSpPr>
        <xdr:spPr>
          <a:xfrm>
            <a:off x="7275443" y="11297478"/>
            <a:ext cx="105803" cy="112877"/>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92" name="楕円 91">
            <a:extLst>
              <a:ext uri="{FF2B5EF4-FFF2-40B4-BE49-F238E27FC236}">
                <a16:creationId xmlns:a16="http://schemas.microsoft.com/office/drawing/2014/main" id="{382F2671-43CF-7CA8-2DF2-91BF7D7ADF3C}"/>
              </a:ext>
            </a:extLst>
          </xdr:cNvPr>
          <xdr:cNvSpPr/>
        </xdr:nvSpPr>
        <xdr:spPr>
          <a:xfrm>
            <a:off x="7275443" y="11383109"/>
            <a:ext cx="109722" cy="93416"/>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380753</xdr:colOff>
      <xdr:row>19</xdr:row>
      <xdr:rowOff>88439</xdr:rowOff>
    </xdr:from>
    <xdr:to>
      <xdr:col>7</xdr:col>
      <xdr:colOff>487411</xdr:colOff>
      <xdr:row>19</xdr:row>
      <xdr:rowOff>265753</xdr:rowOff>
    </xdr:to>
    <xdr:grpSp>
      <xdr:nvGrpSpPr>
        <xdr:cNvPr id="93" name="グループ化 92">
          <a:extLst>
            <a:ext uri="{FF2B5EF4-FFF2-40B4-BE49-F238E27FC236}">
              <a16:creationId xmlns:a16="http://schemas.microsoft.com/office/drawing/2014/main" id="{86BE2D58-C749-40EC-A83C-03D4942F8674}"/>
            </a:ext>
          </a:extLst>
        </xdr:cNvPr>
        <xdr:cNvGrpSpPr/>
      </xdr:nvGrpSpPr>
      <xdr:grpSpPr>
        <a:xfrm>
          <a:off x="4257428" y="6619414"/>
          <a:ext cx="103483" cy="180489"/>
          <a:chOff x="7275443" y="11297478"/>
          <a:chExt cx="109722" cy="179047"/>
        </a:xfrm>
        <a:solidFill>
          <a:schemeClr val="bg1"/>
        </a:solidFill>
      </xdr:grpSpPr>
      <xdr:sp macro="" textlink="">
        <xdr:nvSpPr>
          <xdr:cNvPr id="94" name="二等辺三角形 93">
            <a:extLst>
              <a:ext uri="{FF2B5EF4-FFF2-40B4-BE49-F238E27FC236}">
                <a16:creationId xmlns:a16="http://schemas.microsoft.com/office/drawing/2014/main" id="{85EBB31D-C5C9-5598-C91F-83E70F8E7634}"/>
              </a:ext>
            </a:extLst>
          </xdr:cNvPr>
          <xdr:cNvSpPr/>
        </xdr:nvSpPr>
        <xdr:spPr>
          <a:xfrm>
            <a:off x="7275443" y="11297478"/>
            <a:ext cx="105803" cy="112877"/>
          </a:xfrm>
          <a:prstGeom prst="triangl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95" name="楕円 94">
            <a:extLst>
              <a:ext uri="{FF2B5EF4-FFF2-40B4-BE49-F238E27FC236}">
                <a16:creationId xmlns:a16="http://schemas.microsoft.com/office/drawing/2014/main" id="{493C978B-2938-0046-9BC6-2B7168EE3D1E}"/>
              </a:ext>
            </a:extLst>
          </xdr:cNvPr>
          <xdr:cNvSpPr/>
        </xdr:nvSpPr>
        <xdr:spPr>
          <a:xfrm>
            <a:off x="7275443" y="11383109"/>
            <a:ext cx="109722" cy="93416"/>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280907</xdr:colOff>
      <xdr:row>19</xdr:row>
      <xdr:rowOff>66029</xdr:rowOff>
    </xdr:from>
    <xdr:to>
      <xdr:col>1</xdr:col>
      <xdr:colOff>381531</xdr:colOff>
      <xdr:row>19</xdr:row>
      <xdr:rowOff>177409</xdr:rowOff>
    </xdr:to>
    <xdr:sp macro="" textlink="">
      <xdr:nvSpPr>
        <xdr:cNvPr id="96" name="フリーフォーム 264">
          <a:extLst>
            <a:ext uri="{FF2B5EF4-FFF2-40B4-BE49-F238E27FC236}">
              <a16:creationId xmlns:a16="http://schemas.microsoft.com/office/drawing/2014/main" id="{647338B8-84F4-4156-82D6-3A3AA6474ADE}"/>
            </a:ext>
          </a:extLst>
        </xdr:cNvPr>
        <xdr:cNvSpPr/>
      </xdr:nvSpPr>
      <xdr:spPr>
        <a:xfrm rot="19034947">
          <a:off x="382507" y="6581129"/>
          <a:ext cx="100624" cy="111380"/>
        </a:xfrm>
        <a:custGeom>
          <a:avLst/>
          <a:gdLst>
            <a:gd name="connsiteX0" fmla="*/ 449655 w 478717"/>
            <a:gd name="connsiteY0" fmla="*/ 51394 h 737194"/>
            <a:gd name="connsiteX1" fmla="*/ 213435 w 478717"/>
            <a:gd name="connsiteY1" fmla="*/ 5674 h 737194"/>
            <a:gd name="connsiteX2" fmla="*/ 75 w 478717"/>
            <a:gd name="connsiteY2" fmla="*/ 165694 h 737194"/>
            <a:gd name="connsiteX3" fmla="*/ 236295 w 478717"/>
            <a:gd name="connsiteY3" fmla="*/ 272374 h 737194"/>
            <a:gd name="connsiteX4" fmla="*/ 442035 w 478717"/>
            <a:gd name="connsiteY4" fmla="*/ 165694 h 737194"/>
            <a:gd name="connsiteX5" fmla="*/ 99135 w 478717"/>
            <a:gd name="connsiteY5" fmla="*/ 211414 h 737194"/>
            <a:gd name="connsiteX6" fmla="*/ 68655 w 478717"/>
            <a:gd name="connsiteY6" fmla="*/ 379054 h 737194"/>
            <a:gd name="connsiteX7" fmla="*/ 434415 w 478717"/>
            <a:gd name="connsiteY7" fmla="*/ 333334 h 737194"/>
            <a:gd name="connsiteX8" fmla="*/ 434415 w 478717"/>
            <a:gd name="connsiteY8" fmla="*/ 234274 h 737194"/>
            <a:gd name="connsiteX9" fmla="*/ 91515 w 478717"/>
            <a:gd name="connsiteY9" fmla="*/ 386674 h 737194"/>
            <a:gd name="connsiteX10" fmla="*/ 236295 w 478717"/>
            <a:gd name="connsiteY10" fmla="*/ 523834 h 737194"/>
            <a:gd name="connsiteX11" fmla="*/ 449655 w 478717"/>
            <a:gd name="connsiteY11" fmla="*/ 470494 h 737194"/>
            <a:gd name="connsiteX12" fmla="*/ 312495 w 478717"/>
            <a:gd name="connsiteY12" fmla="*/ 394294 h 737194"/>
            <a:gd name="connsiteX13" fmla="*/ 30555 w 478717"/>
            <a:gd name="connsiteY13" fmla="*/ 531454 h 737194"/>
            <a:gd name="connsiteX14" fmla="*/ 388695 w 478717"/>
            <a:gd name="connsiteY14" fmla="*/ 592414 h 737194"/>
            <a:gd name="connsiteX15" fmla="*/ 373455 w 478717"/>
            <a:gd name="connsiteY15" fmla="*/ 493354 h 737194"/>
            <a:gd name="connsiteX16" fmla="*/ 243915 w 478717"/>
            <a:gd name="connsiteY16" fmla="*/ 569554 h 737194"/>
            <a:gd name="connsiteX17" fmla="*/ 243915 w 478717"/>
            <a:gd name="connsiteY17" fmla="*/ 676234 h 737194"/>
            <a:gd name="connsiteX18" fmla="*/ 304875 w 478717"/>
            <a:gd name="connsiteY18" fmla="*/ 737194 h 7371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78717" h="737194">
              <a:moveTo>
                <a:pt x="449655" y="51394"/>
              </a:moveTo>
              <a:cubicBezTo>
                <a:pt x="369010" y="19009"/>
                <a:pt x="288365" y="-13376"/>
                <a:pt x="213435" y="5674"/>
              </a:cubicBezTo>
              <a:cubicBezTo>
                <a:pt x="138505" y="24724"/>
                <a:pt x="-3735" y="121244"/>
                <a:pt x="75" y="165694"/>
              </a:cubicBezTo>
              <a:cubicBezTo>
                <a:pt x="3885" y="210144"/>
                <a:pt x="162635" y="272374"/>
                <a:pt x="236295" y="272374"/>
              </a:cubicBezTo>
              <a:cubicBezTo>
                <a:pt x="309955" y="272374"/>
                <a:pt x="464895" y="175854"/>
                <a:pt x="442035" y="165694"/>
              </a:cubicBezTo>
              <a:cubicBezTo>
                <a:pt x="419175" y="155534"/>
                <a:pt x="161365" y="175854"/>
                <a:pt x="99135" y="211414"/>
              </a:cubicBezTo>
              <a:cubicBezTo>
                <a:pt x="36905" y="246974"/>
                <a:pt x="12775" y="358734"/>
                <a:pt x="68655" y="379054"/>
              </a:cubicBezTo>
              <a:cubicBezTo>
                <a:pt x="124535" y="399374"/>
                <a:pt x="373455" y="357464"/>
                <a:pt x="434415" y="333334"/>
              </a:cubicBezTo>
              <a:cubicBezTo>
                <a:pt x="495375" y="309204"/>
                <a:pt x="491565" y="225384"/>
                <a:pt x="434415" y="234274"/>
              </a:cubicBezTo>
              <a:cubicBezTo>
                <a:pt x="377265" y="243164"/>
                <a:pt x="124535" y="338414"/>
                <a:pt x="91515" y="386674"/>
              </a:cubicBezTo>
              <a:cubicBezTo>
                <a:pt x="58495" y="434934"/>
                <a:pt x="176605" y="509864"/>
                <a:pt x="236295" y="523834"/>
              </a:cubicBezTo>
              <a:cubicBezTo>
                <a:pt x="295985" y="537804"/>
                <a:pt x="436955" y="492084"/>
                <a:pt x="449655" y="470494"/>
              </a:cubicBezTo>
              <a:cubicBezTo>
                <a:pt x="462355" y="448904"/>
                <a:pt x="382345" y="384134"/>
                <a:pt x="312495" y="394294"/>
              </a:cubicBezTo>
              <a:cubicBezTo>
                <a:pt x="242645" y="404454"/>
                <a:pt x="17855" y="498434"/>
                <a:pt x="30555" y="531454"/>
              </a:cubicBezTo>
              <a:cubicBezTo>
                <a:pt x="43255" y="564474"/>
                <a:pt x="331545" y="598764"/>
                <a:pt x="388695" y="592414"/>
              </a:cubicBezTo>
              <a:cubicBezTo>
                <a:pt x="445845" y="586064"/>
                <a:pt x="397585" y="497164"/>
                <a:pt x="373455" y="493354"/>
              </a:cubicBezTo>
              <a:cubicBezTo>
                <a:pt x="349325" y="489544"/>
                <a:pt x="265505" y="539074"/>
                <a:pt x="243915" y="569554"/>
              </a:cubicBezTo>
              <a:cubicBezTo>
                <a:pt x="222325" y="600034"/>
                <a:pt x="233755" y="648294"/>
                <a:pt x="243915" y="676234"/>
              </a:cubicBezTo>
              <a:cubicBezTo>
                <a:pt x="254075" y="704174"/>
                <a:pt x="279475" y="720684"/>
                <a:pt x="304875" y="737194"/>
              </a:cubicBezTo>
            </a:path>
          </a:pathLst>
        </a:custGeom>
        <a:noFill/>
        <a:ln w="952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85350</xdr:colOff>
      <xdr:row>14</xdr:row>
      <xdr:rowOff>19049</xdr:rowOff>
    </xdr:from>
    <xdr:to>
      <xdr:col>7</xdr:col>
      <xdr:colOff>476250</xdr:colOff>
      <xdr:row>14</xdr:row>
      <xdr:rowOff>257099</xdr:rowOff>
    </xdr:to>
    <xdr:grpSp>
      <xdr:nvGrpSpPr>
        <xdr:cNvPr id="97" name="グループ化 96">
          <a:extLst>
            <a:ext uri="{FF2B5EF4-FFF2-40B4-BE49-F238E27FC236}">
              <a16:creationId xmlns:a16="http://schemas.microsoft.com/office/drawing/2014/main" id="{CB49646C-A14C-4DD1-B078-131EA5F2511C}"/>
            </a:ext>
          </a:extLst>
        </xdr:cNvPr>
        <xdr:cNvGrpSpPr/>
      </xdr:nvGrpSpPr>
      <xdr:grpSpPr>
        <a:xfrm>
          <a:off x="3965200" y="4495799"/>
          <a:ext cx="387725" cy="241225"/>
          <a:chOff x="8657215" y="3413760"/>
          <a:chExt cx="1174377" cy="615875"/>
        </a:xfrm>
      </xdr:grpSpPr>
      <xdr:sp macro="" textlink="">
        <xdr:nvSpPr>
          <xdr:cNvPr id="98" name="正方形/長方形 97">
            <a:extLst>
              <a:ext uri="{FF2B5EF4-FFF2-40B4-BE49-F238E27FC236}">
                <a16:creationId xmlns:a16="http://schemas.microsoft.com/office/drawing/2014/main" id="{40454E7E-5DD1-6B8D-4DFF-8AF26F8DF2C4}"/>
              </a:ext>
            </a:extLst>
          </xdr:cNvPr>
          <xdr:cNvSpPr/>
        </xdr:nvSpPr>
        <xdr:spPr>
          <a:xfrm>
            <a:off x="9395460" y="3413760"/>
            <a:ext cx="175260" cy="2286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9" name="正方形/長方形 98">
            <a:extLst>
              <a:ext uri="{FF2B5EF4-FFF2-40B4-BE49-F238E27FC236}">
                <a16:creationId xmlns:a16="http://schemas.microsoft.com/office/drawing/2014/main" id="{AB88FD45-3007-5373-DFEB-94331661FC47}"/>
              </a:ext>
            </a:extLst>
          </xdr:cNvPr>
          <xdr:cNvSpPr/>
        </xdr:nvSpPr>
        <xdr:spPr>
          <a:xfrm>
            <a:off x="8930640" y="3611880"/>
            <a:ext cx="655320" cy="236220"/>
          </a:xfrm>
          <a:prstGeom prst="rect">
            <a:avLst/>
          </a:prstGeom>
          <a:solidFill>
            <a:schemeClr val="bg1"/>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0" name="台形 99">
            <a:extLst>
              <a:ext uri="{FF2B5EF4-FFF2-40B4-BE49-F238E27FC236}">
                <a16:creationId xmlns:a16="http://schemas.microsoft.com/office/drawing/2014/main" id="{1469BDA5-9313-9DC3-BFD9-9E7CE7F4ED53}"/>
              </a:ext>
            </a:extLst>
          </xdr:cNvPr>
          <xdr:cNvSpPr/>
        </xdr:nvSpPr>
        <xdr:spPr>
          <a:xfrm rot="10800000">
            <a:off x="8657215" y="3746349"/>
            <a:ext cx="1174377" cy="283286"/>
          </a:xfrm>
          <a:prstGeom prst="trapezoid">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91062</xdr:colOff>
      <xdr:row>8</xdr:row>
      <xdr:rowOff>466725</xdr:rowOff>
    </xdr:from>
    <xdr:to>
      <xdr:col>7</xdr:col>
      <xdr:colOff>276225</xdr:colOff>
      <xdr:row>8</xdr:row>
      <xdr:rowOff>559191</xdr:rowOff>
    </xdr:to>
    <xdr:sp macro="" textlink="">
      <xdr:nvSpPr>
        <xdr:cNvPr id="101" name="フリーフォーム 8">
          <a:extLst>
            <a:ext uri="{FF2B5EF4-FFF2-40B4-BE49-F238E27FC236}">
              <a16:creationId xmlns:a16="http://schemas.microsoft.com/office/drawing/2014/main" id="{DF0B3411-1A6F-42A1-A1AF-DE858E64DCFD}"/>
            </a:ext>
          </a:extLst>
        </xdr:cNvPr>
        <xdr:cNvSpPr/>
      </xdr:nvSpPr>
      <xdr:spPr>
        <a:xfrm>
          <a:off x="3882012" y="2301875"/>
          <a:ext cx="185163" cy="92466"/>
        </a:xfrm>
        <a:custGeom>
          <a:avLst/>
          <a:gdLst>
            <a:gd name="connsiteX0" fmla="*/ 328038 w 354034"/>
            <a:gd name="connsiteY0" fmla="*/ 194192 h 197124"/>
            <a:gd name="connsiteX1" fmla="*/ 38478 w 354034"/>
            <a:gd name="connsiteY1" fmla="*/ 194192 h 197124"/>
            <a:gd name="connsiteX2" fmla="*/ 7998 w 354034"/>
            <a:gd name="connsiteY2" fmla="*/ 163712 h 197124"/>
            <a:gd name="connsiteX3" fmla="*/ 84198 w 354034"/>
            <a:gd name="connsiteY3" fmla="*/ 95132 h 197124"/>
            <a:gd name="connsiteX4" fmla="*/ 343278 w 354034"/>
            <a:gd name="connsiteY4" fmla="*/ 79892 h 197124"/>
            <a:gd name="connsiteX5" fmla="*/ 289938 w 354034"/>
            <a:gd name="connsiteY5" fmla="*/ 3692 h 197124"/>
            <a:gd name="connsiteX6" fmla="*/ 152778 w 354034"/>
            <a:gd name="connsiteY6" fmla="*/ 18932 h 1971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54034" h="197124">
              <a:moveTo>
                <a:pt x="328038" y="194192"/>
              </a:moveTo>
              <a:cubicBezTo>
                <a:pt x="209928" y="196732"/>
                <a:pt x="91818" y="199272"/>
                <a:pt x="38478" y="194192"/>
              </a:cubicBezTo>
              <a:cubicBezTo>
                <a:pt x="-14862" y="189112"/>
                <a:pt x="378" y="180222"/>
                <a:pt x="7998" y="163712"/>
              </a:cubicBezTo>
              <a:cubicBezTo>
                <a:pt x="15618" y="147202"/>
                <a:pt x="28318" y="109102"/>
                <a:pt x="84198" y="95132"/>
              </a:cubicBezTo>
              <a:cubicBezTo>
                <a:pt x="140078" y="81162"/>
                <a:pt x="308988" y="95132"/>
                <a:pt x="343278" y="79892"/>
              </a:cubicBezTo>
              <a:cubicBezTo>
                <a:pt x="377568" y="64652"/>
                <a:pt x="321688" y="13852"/>
                <a:pt x="289938" y="3692"/>
              </a:cubicBezTo>
              <a:cubicBezTo>
                <a:pt x="258188" y="-6468"/>
                <a:pt x="205483" y="6232"/>
                <a:pt x="152778" y="18932"/>
              </a:cubicBezTo>
            </a:path>
          </a:pathLst>
        </a:custGeom>
        <a:no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29322</xdr:colOff>
      <xdr:row>8</xdr:row>
      <xdr:rowOff>361950</xdr:rowOff>
    </xdr:from>
    <xdr:to>
      <xdr:col>7</xdr:col>
      <xdr:colOff>285750</xdr:colOff>
      <xdr:row>8</xdr:row>
      <xdr:rowOff>478154</xdr:rowOff>
    </xdr:to>
    <xdr:grpSp>
      <xdr:nvGrpSpPr>
        <xdr:cNvPr id="102" name="グループ化 101">
          <a:extLst>
            <a:ext uri="{FF2B5EF4-FFF2-40B4-BE49-F238E27FC236}">
              <a16:creationId xmlns:a16="http://schemas.microsoft.com/office/drawing/2014/main" id="{8D6C4068-9866-44B3-84BE-7324E1348A50}"/>
            </a:ext>
          </a:extLst>
        </xdr:cNvPr>
        <xdr:cNvGrpSpPr/>
      </xdr:nvGrpSpPr>
      <xdr:grpSpPr>
        <a:xfrm>
          <a:off x="3902822" y="2200275"/>
          <a:ext cx="259603" cy="116204"/>
          <a:chOff x="3899646" y="2148840"/>
          <a:chExt cx="542749" cy="333108"/>
        </a:xfrm>
      </xdr:grpSpPr>
      <xdr:sp macro="" textlink="">
        <xdr:nvSpPr>
          <xdr:cNvPr id="103" name="二等辺三角形 102">
            <a:extLst>
              <a:ext uri="{FF2B5EF4-FFF2-40B4-BE49-F238E27FC236}">
                <a16:creationId xmlns:a16="http://schemas.microsoft.com/office/drawing/2014/main" id="{FF73F7DF-8B17-4293-7ED3-5BF45EE44025}"/>
              </a:ext>
            </a:extLst>
          </xdr:cNvPr>
          <xdr:cNvSpPr/>
        </xdr:nvSpPr>
        <xdr:spPr>
          <a:xfrm>
            <a:off x="3899646" y="2148840"/>
            <a:ext cx="542749" cy="143436"/>
          </a:xfrm>
          <a:prstGeom prst="triangle">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04" name="正方形/長方形 103">
            <a:extLst>
              <a:ext uri="{FF2B5EF4-FFF2-40B4-BE49-F238E27FC236}">
                <a16:creationId xmlns:a16="http://schemas.microsoft.com/office/drawing/2014/main" id="{F69FBFAA-8430-293D-68D1-C11B492DA8CF}"/>
              </a:ext>
            </a:extLst>
          </xdr:cNvPr>
          <xdr:cNvSpPr/>
        </xdr:nvSpPr>
        <xdr:spPr>
          <a:xfrm>
            <a:off x="4013947" y="2281422"/>
            <a:ext cx="331452" cy="200526"/>
          </a:xfrm>
          <a:prstGeom prst="rect">
            <a:avLst/>
          </a:prstGeom>
          <a:solidFill>
            <a:schemeClr val="bg1"/>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10</xdr:col>
      <xdr:colOff>146685</xdr:colOff>
      <xdr:row>8</xdr:row>
      <xdr:rowOff>457200</xdr:rowOff>
    </xdr:from>
    <xdr:to>
      <xdr:col>10</xdr:col>
      <xdr:colOff>276225</xdr:colOff>
      <xdr:row>8</xdr:row>
      <xdr:rowOff>559192</xdr:rowOff>
    </xdr:to>
    <xdr:sp macro="" textlink="">
      <xdr:nvSpPr>
        <xdr:cNvPr id="105" name="フリーフォーム 210">
          <a:extLst>
            <a:ext uri="{FF2B5EF4-FFF2-40B4-BE49-F238E27FC236}">
              <a16:creationId xmlns:a16="http://schemas.microsoft.com/office/drawing/2014/main" id="{5644EFE2-B80F-4A9F-AC42-C2194CACC8C9}"/>
            </a:ext>
          </a:extLst>
        </xdr:cNvPr>
        <xdr:cNvSpPr/>
      </xdr:nvSpPr>
      <xdr:spPr>
        <a:xfrm>
          <a:off x="5734685" y="2292350"/>
          <a:ext cx="129540" cy="101992"/>
        </a:xfrm>
        <a:custGeom>
          <a:avLst/>
          <a:gdLst>
            <a:gd name="connsiteX0" fmla="*/ 328038 w 354034"/>
            <a:gd name="connsiteY0" fmla="*/ 194192 h 197124"/>
            <a:gd name="connsiteX1" fmla="*/ 38478 w 354034"/>
            <a:gd name="connsiteY1" fmla="*/ 194192 h 197124"/>
            <a:gd name="connsiteX2" fmla="*/ 7998 w 354034"/>
            <a:gd name="connsiteY2" fmla="*/ 163712 h 197124"/>
            <a:gd name="connsiteX3" fmla="*/ 84198 w 354034"/>
            <a:gd name="connsiteY3" fmla="*/ 95132 h 197124"/>
            <a:gd name="connsiteX4" fmla="*/ 343278 w 354034"/>
            <a:gd name="connsiteY4" fmla="*/ 79892 h 197124"/>
            <a:gd name="connsiteX5" fmla="*/ 289938 w 354034"/>
            <a:gd name="connsiteY5" fmla="*/ 3692 h 197124"/>
            <a:gd name="connsiteX6" fmla="*/ 152778 w 354034"/>
            <a:gd name="connsiteY6" fmla="*/ 18932 h 1971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54034" h="197124">
              <a:moveTo>
                <a:pt x="328038" y="194192"/>
              </a:moveTo>
              <a:cubicBezTo>
                <a:pt x="209928" y="196732"/>
                <a:pt x="91818" y="199272"/>
                <a:pt x="38478" y="194192"/>
              </a:cubicBezTo>
              <a:cubicBezTo>
                <a:pt x="-14862" y="189112"/>
                <a:pt x="378" y="180222"/>
                <a:pt x="7998" y="163712"/>
              </a:cubicBezTo>
              <a:cubicBezTo>
                <a:pt x="15618" y="147202"/>
                <a:pt x="28318" y="109102"/>
                <a:pt x="84198" y="95132"/>
              </a:cubicBezTo>
              <a:cubicBezTo>
                <a:pt x="140078" y="81162"/>
                <a:pt x="308988" y="95132"/>
                <a:pt x="343278" y="79892"/>
              </a:cubicBezTo>
              <a:cubicBezTo>
                <a:pt x="377568" y="64652"/>
                <a:pt x="321688" y="13852"/>
                <a:pt x="289938" y="3692"/>
              </a:cubicBezTo>
              <a:cubicBezTo>
                <a:pt x="258188" y="-6468"/>
                <a:pt x="205483" y="6232"/>
                <a:pt x="152778" y="18932"/>
              </a:cubicBezTo>
            </a:path>
          </a:pathLst>
        </a:custGeom>
        <a:no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38212</xdr:colOff>
      <xdr:row>8</xdr:row>
      <xdr:rowOff>336408</xdr:rowOff>
    </xdr:from>
    <xdr:to>
      <xdr:col>10</xdr:col>
      <xdr:colOff>273050</xdr:colOff>
      <xdr:row>8</xdr:row>
      <xdr:rowOff>463550</xdr:rowOff>
    </xdr:to>
    <xdr:grpSp>
      <xdr:nvGrpSpPr>
        <xdr:cNvPr id="106" name="グループ化 105">
          <a:extLst>
            <a:ext uri="{FF2B5EF4-FFF2-40B4-BE49-F238E27FC236}">
              <a16:creationId xmlns:a16="http://schemas.microsoft.com/office/drawing/2014/main" id="{6AE07FEC-CAFA-4EA8-9B7A-A5C3C9343BC9}"/>
            </a:ext>
          </a:extLst>
        </xdr:cNvPr>
        <xdr:cNvGrpSpPr/>
      </xdr:nvGrpSpPr>
      <xdr:grpSpPr>
        <a:xfrm>
          <a:off x="5800837" y="2171558"/>
          <a:ext cx="238013" cy="133492"/>
          <a:chOff x="3899646" y="2148840"/>
          <a:chExt cx="542749" cy="333108"/>
        </a:xfrm>
      </xdr:grpSpPr>
      <xdr:sp macro="" textlink="">
        <xdr:nvSpPr>
          <xdr:cNvPr id="107" name="二等辺三角形 106">
            <a:extLst>
              <a:ext uri="{FF2B5EF4-FFF2-40B4-BE49-F238E27FC236}">
                <a16:creationId xmlns:a16="http://schemas.microsoft.com/office/drawing/2014/main" id="{5590CD90-CE86-08F1-6E5F-3DC4ECE46F93}"/>
              </a:ext>
            </a:extLst>
          </xdr:cNvPr>
          <xdr:cNvSpPr/>
        </xdr:nvSpPr>
        <xdr:spPr>
          <a:xfrm>
            <a:off x="3899646" y="2148840"/>
            <a:ext cx="542749" cy="143436"/>
          </a:xfrm>
          <a:prstGeom prst="triangle">
            <a:avLst/>
          </a:prstGeom>
          <a:solidFill>
            <a:schemeClr val="accent5">
              <a:lumMod val="60000"/>
              <a:lumOff val="4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08" name="正方形/長方形 107">
            <a:extLst>
              <a:ext uri="{FF2B5EF4-FFF2-40B4-BE49-F238E27FC236}">
                <a16:creationId xmlns:a16="http://schemas.microsoft.com/office/drawing/2014/main" id="{D0F5AE7C-F07B-9CD8-BA5D-E3D4C6292AFD}"/>
              </a:ext>
            </a:extLst>
          </xdr:cNvPr>
          <xdr:cNvSpPr/>
        </xdr:nvSpPr>
        <xdr:spPr>
          <a:xfrm>
            <a:off x="4013947" y="2281422"/>
            <a:ext cx="331452" cy="200526"/>
          </a:xfrm>
          <a:prstGeom prst="rect">
            <a:avLst/>
          </a:prstGeom>
          <a:solidFill>
            <a:schemeClr val="bg1"/>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10</xdr:col>
      <xdr:colOff>103505</xdr:colOff>
      <xdr:row>18</xdr:row>
      <xdr:rowOff>520700</xdr:rowOff>
    </xdr:from>
    <xdr:to>
      <xdr:col>10</xdr:col>
      <xdr:colOff>520700</xdr:colOff>
      <xdr:row>19</xdr:row>
      <xdr:rowOff>237706</xdr:rowOff>
    </xdr:to>
    <xdr:grpSp>
      <xdr:nvGrpSpPr>
        <xdr:cNvPr id="109" name="グループ化 108">
          <a:extLst>
            <a:ext uri="{FF2B5EF4-FFF2-40B4-BE49-F238E27FC236}">
              <a16:creationId xmlns:a16="http://schemas.microsoft.com/office/drawing/2014/main" id="{40EEB0C6-805B-4D54-A509-23E111172C12}"/>
            </a:ext>
          </a:extLst>
        </xdr:cNvPr>
        <xdr:cNvGrpSpPr/>
      </xdr:nvGrpSpPr>
      <xdr:grpSpPr>
        <a:xfrm>
          <a:off x="5869305" y="6477000"/>
          <a:ext cx="417195" cy="298031"/>
          <a:chOff x="182880" y="3139440"/>
          <a:chExt cx="615324" cy="408967"/>
        </a:xfrm>
      </xdr:grpSpPr>
      <xdr:grpSp>
        <xdr:nvGrpSpPr>
          <xdr:cNvPr id="110" name="グループ化 109">
            <a:extLst>
              <a:ext uri="{FF2B5EF4-FFF2-40B4-BE49-F238E27FC236}">
                <a16:creationId xmlns:a16="http://schemas.microsoft.com/office/drawing/2014/main" id="{A03ADB15-ED53-0916-7121-3715735B1510}"/>
              </a:ext>
            </a:extLst>
          </xdr:cNvPr>
          <xdr:cNvGrpSpPr/>
        </xdr:nvGrpSpPr>
        <xdr:grpSpPr>
          <a:xfrm>
            <a:off x="182880" y="3139440"/>
            <a:ext cx="297180" cy="408967"/>
            <a:chOff x="7772400" y="3133284"/>
            <a:chExt cx="381000" cy="524316"/>
          </a:xfrm>
        </xdr:grpSpPr>
        <xdr:sp macro="" textlink="">
          <xdr:nvSpPr>
            <xdr:cNvPr id="115" name="円柱 114">
              <a:extLst>
                <a:ext uri="{FF2B5EF4-FFF2-40B4-BE49-F238E27FC236}">
                  <a16:creationId xmlns:a16="http://schemas.microsoft.com/office/drawing/2014/main" id="{017C1E6D-7889-CC2E-28FF-FA5682AECE77}"/>
                </a:ext>
              </a:extLst>
            </xdr:cNvPr>
            <xdr:cNvSpPr/>
          </xdr:nvSpPr>
          <xdr:spPr>
            <a:xfrm>
              <a:off x="7787640" y="3230880"/>
              <a:ext cx="298704" cy="426720"/>
            </a:xfrm>
            <a:prstGeom prst="can">
              <a:avLst/>
            </a:prstGeom>
            <a:solidFill>
              <a:schemeClr val="accent5">
                <a:lumMod val="20000"/>
                <a:lumOff val="80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16" name="雲形吹き出し 236">
              <a:extLst>
                <a:ext uri="{FF2B5EF4-FFF2-40B4-BE49-F238E27FC236}">
                  <a16:creationId xmlns:a16="http://schemas.microsoft.com/office/drawing/2014/main" id="{022CB11A-A67A-D48E-AB3D-42D173787DEF}"/>
                </a:ext>
              </a:extLst>
            </xdr:cNvPr>
            <xdr:cNvSpPr/>
          </xdr:nvSpPr>
          <xdr:spPr>
            <a:xfrm>
              <a:off x="7772400" y="3133284"/>
              <a:ext cx="322385" cy="181415"/>
            </a:xfrm>
            <a:prstGeom prst="cloudCallout">
              <a:avLst>
                <a:gd name="adj1" fmla="val 3532"/>
                <a:gd name="adj2" fmla="val 9327"/>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17" name="円柱 116">
              <a:extLst>
                <a:ext uri="{FF2B5EF4-FFF2-40B4-BE49-F238E27FC236}">
                  <a16:creationId xmlns:a16="http://schemas.microsoft.com/office/drawing/2014/main" id="{C2CD7675-84E6-87BF-08EA-A647163EBB99}"/>
                </a:ext>
              </a:extLst>
            </xdr:cNvPr>
            <xdr:cNvSpPr/>
          </xdr:nvSpPr>
          <xdr:spPr>
            <a:xfrm>
              <a:off x="7840980" y="3322320"/>
              <a:ext cx="213360" cy="304800"/>
            </a:xfrm>
            <a:prstGeom prst="can">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18" name="右大かっこ 117">
              <a:extLst>
                <a:ext uri="{FF2B5EF4-FFF2-40B4-BE49-F238E27FC236}">
                  <a16:creationId xmlns:a16="http://schemas.microsoft.com/office/drawing/2014/main" id="{15D2566F-A050-4DA2-64CA-4DE403B6F478}"/>
                </a:ext>
              </a:extLst>
            </xdr:cNvPr>
            <xdr:cNvSpPr/>
          </xdr:nvSpPr>
          <xdr:spPr>
            <a:xfrm>
              <a:off x="8077200" y="3383280"/>
              <a:ext cx="76200" cy="152400"/>
            </a:xfrm>
            <a:prstGeom prst="rightBracket">
              <a:avLst/>
            </a:prstGeom>
            <a:ln w="47625">
              <a:solidFill>
                <a:schemeClr val="accent5">
                  <a:lumMod val="60000"/>
                  <a:lumOff val="4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grpSp>
        <xdr:nvGrpSpPr>
          <xdr:cNvPr id="111" name="グループ化 110">
            <a:extLst>
              <a:ext uri="{FF2B5EF4-FFF2-40B4-BE49-F238E27FC236}">
                <a16:creationId xmlns:a16="http://schemas.microsoft.com/office/drawing/2014/main" id="{2ACA0C4E-CB90-7D55-76E1-0B7B1E39DE04}"/>
              </a:ext>
            </a:extLst>
          </xdr:cNvPr>
          <xdr:cNvGrpSpPr/>
        </xdr:nvGrpSpPr>
        <xdr:grpSpPr>
          <a:xfrm>
            <a:off x="518160" y="3299122"/>
            <a:ext cx="129540" cy="244177"/>
            <a:chOff x="8206740" y="3890516"/>
            <a:chExt cx="236220" cy="445264"/>
          </a:xfrm>
        </xdr:grpSpPr>
        <xdr:sp macro="" textlink="">
          <xdr:nvSpPr>
            <xdr:cNvPr id="113" name="フローチャート: 端子 112">
              <a:extLst>
                <a:ext uri="{FF2B5EF4-FFF2-40B4-BE49-F238E27FC236}">
                  <a16:creationId xmlns:a16="http://schemas.microsoft.com/office/drawing/2014/main" id="{A503B85E-112D-97CC-EBD2-C7F411D64260}"/>
                </a:ext>
              </a:extLst>
            </xdr:cNvPr>
            <xdr:cNvSpPr/>
          </xdr:nvSpPr>
          <xdr:spPr>
            <a:xfrm>
              <a:off x="8229600" y="3977640"/>
              <a:ext cx="190500" cy="358140"/>
            </a:xfrm>
            <a:prstGeom prst="flowChartTerminator">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14" name="二等辺三角形 113">
              <a:extLst>
                <a:ext uri="{FF2B5EF4-FFF2-40B4-BE49-F238E27FC236}">
                  <a16:creationId xmlns:a16="http://schemas.microsoft.com/office/drawing/2014/main" id="{A4366EB5-F4DD-2425-7C25-DADE5F011F69}"/>
                </a:ext>
              </a:extLst>
            </xdr:cNvPr>
            <xdr:cNvSpPr/>
          </xdr:nvSpPr>
          <xdr:spPr>
            <a:xfrm flipV="1">
              <a:off x="8206740" y="3890516"/>
              <a:ext cx="236220" cy="148084"/>
            </a:xfrm>
            <a:prstGeom prst="triangle">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sp macro="" textlink="">
        <xdr:nvSpPr>
          <xdr:cNvPr id="112" name="二等辺三角形 111">
            <a:extLst>
              <a:ext uri="{FF2B5EF4-FFF2-40B4-BE49-F238E27FC236}">
                <a16:creationId xmlns:a16="http://schemas.microsoft.com/office/drawing/2014/main" id="{34D99C8A-F8A8-4190-F727-01A528DA74A0}"/>
              </a:ext>
            </a:extLst>
          </xdr:cNvPr>
          <xdr:cNvSpPr/>
        </xdr:nvSpPr>
        <xdr:spPr>
          <a:xfrm flipV="1">
            <a:off x="632460" y="3444240"/>
            <a:ext cx="165744" cy="103903"/>
          </a:xfrm>
          <a:prstGeom prst="triangle">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1</xdr:col>
      <xdr:colOff>125903</xdr:colOff>
      <xdr:row>23</xdr:row>
      <xdr:rowOff>539750</xdr:rowOff>
    </xdr:from>
    <xdr:to>
      <xdr:col>1</xdr:col>
      <xdr:colOff>520701</xdr:colOff>
      <xdr:row>24</xdr:row>
      <xdr:rowOff>256540</xdr:rowOff>
    </xdr:to>
    <xdr:grpSp>
      <xdr:nvGrpSpPr>
        <xdr:cNvPr id="132" name="グループ化 131">
          <a:extLst>
            <a:ext uri="{FF2B5EF4-FFF2-40B4-BE49-F238E27FC236}">
              <a16:creationId xmlns:a16="http://schemas.microsoft.com/office/drawing/2014/main" id="{DC2D6026-116B-468B-B575-3211B8907C4E}"/>
            </a:ext>
          </a:extLst>
        </xdr:cNvPr>
        <xdr:cNvGrpSpPr/>
      </xdr:nvGrpSpPr>
      <xdr:grpSpPr>
        <a:xfrm>
          <a:off x="227503" y="8553450"/>
          <a:ext cx="401148" cy="297815"/>
          <a:chOff x="309633" y="8330439"/>
          <a:chExt cx="698416" cy="451742"/>
        </a:xfrm>
      </xdr:grpSpPr>
      <xdr:grpSp>
        <xdr:nvGrpSpPr>
          <xdr:cNvPr id="133" name="グループ化 132">
            <a:extLst>
              <a:ext uri="{FF2B5EF4-FFF2-40B4-BE49-F238E27FC236}">
                <a16:creationId xmlns:a16="http://schemas.microsoft.com/office/drawing/2014/main" id="{A0EF59AF-248A-B34F-3D2A-71AF7628A58A}"/>
              </a:ext>
            </a:extLst>
          </xdr:cNvPr>
          <xdr:cNvGrpSpPr/>
        </xdr:nvGrpSpPr>
        <xdr:grpSpPr>
          <a:xfrm>
            <a:off x="396503" y="8463192"/>
            <a:ext cx="504119" cy="318989"/>
            <a:chOff x="8061960" y="5760720"/>
            <a:chExt cx="1447800" cy="922020"/>
          </a:xfrm>
        </xdr:grpSpPr>
        <xdr:sp macro="" textlink="">
          <xdr:nvSpPr>
            <xdr:cNvPr id="142" name="正方形/長方形 141">
              <a:extLst>
                <a:ext uri="{FF2B5EF4-FFF2-40B4-BE49-F238E27FC236}">
                  <a16:creationId xmlns:a16="http://schemas.microsoft.com/office/drawing/2014/main" id="{47EB26B8-FA03-93AC-AAE8-6596B5627166}"/>
                </a:ext>
              </a:extLst>
            </xdr:cNvPr>
            <xdr:cNvSpPr/>
          </xdr:nvSpPr>
          <xdr:spPr>
            <a:xfrm>
              <a:off x="8061960" y="6294120"/>
              <a:ext cx="1440180" cy="266700"/>
            </a:xfrm>
            <a:prstGeom prst="rect">
              <a:avLst/>
            </a:prstGeom>
            <a:solidFill>
              <a:schemeClr val="bg1"/>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3" name="片側の 2 つの角を切り取った四角形 307">
              <a:extLst>
                <a:ext uri="{FF2B5EF4-FFF2-40B4-BE49-F238E27FC236}">
                  <a16:creationId xmlns:a16="http://schemas.microsoft.com/office/drawing/2014/main" id="{4B1A7C94-1BFD-5BB9-8533-96F22595B74B}"/>
                </a:ext>
              </a:extLst>
            </xdr:cNvPr>
            <xdr:cNvSpPr/>
          </xdr:nvSpPr>
          <xdr:spPr>
            <a:xfrm>
              <a:off x="8061960" y="5882640"/>
              <a:ext cx="1447800" cy="403860"/>
            </a:xfrm>
            <a:prstGeom prst="snip2SameRect">
              <a:avLst>
                <a:gd name="adj1" fmla="val 50000"/>
                <a:gd name="adj2" fmla="val 0"/>
              </a:avLst>
            </a:prstGeom>
            <a:solidFill>
              <a:schemeClr val="bg1"/>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4" name="楕円 143">
              <a:extLst>
                <a:ext uri="{FF2B5EF4-FFF2-40B4-BE49-F238E27FC236}">
                  <a16:creationId xmlns:a16="http://schemas.microsoft.com/office/drawing/2014/main" id="{5C5A2155-7528-81E9-1DC6-21A15A87AE23}"/>
                </a:ext>
              </a:extLst>
            </xdr:cNvPr>
            <xdr:cNvSpPr/>
          </xdr:nvSpPr>
          <xdr:spPr>
            <a:xfrm>
              <a:off x="8282940" y="6431280"/>
              <a:ext cx="251460" cy="251460"/>
            </a:xfrm>
            <a:prstGeom prst="ellipse">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5" name="楕円 144">
              <a:extLst>
                <a:ext uri="{FF2B5EF4-FFF2-40B4-BE49-F238E27FC236}">
                  <a16:creationId xmlns:a16="http://schemas.microsoft.com/office/drawing/2014/main" id="{1A8EE961-F849-E3EF-3C27-03B1B6356D24}"/>
                </a:ext>
              </a:extLst>
            </xdr:cNvPr>
            <xdr:cNvSpPr/>
          </xdr:nvSpPr>
          <xdr:spPr>
            <a:xfrm>
              <a:off x="9075420" y="6431280"/>
              <a:ext cx="251460" cy="251460"/>
            </a:xfrm>
            <a:prstGeom prst="ellipse">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6" name="片側の 2 つの角を切り取った四角形 310">
              <a:extLst>
                <a:ext uri="{FF2B5EF4-FFF2-40B4-BE49-F238E27FC236}">
                  <a16:creationId xmlns:a16="http://schemas.microsoft.com/office/drawing/2014/main" id="{261D5D18-378A-7AEE-B43A-63AE8550DAEF}"/>
                </a:ext>
              </a:extLst>
            </xdr:cNvPr>
            <xdr:cNvSpPr/>
          </xdr:nvSpPr>
          <xdr:spPr>
            <a:xfrm>
              <a:off x="8199120" y="5768340"/>
              <a:ext cx="1181100" cy="190500"/>
            </a:xfrm>
            <a:prstGeom prst="snip2SameRect">
              <a:avLst>
                <a:gd name="adj1" fmla="val 50000"/>
                <a:gd name="adj2" fmla="val 0"/>
              </a:avLst>
            </a:prstGeom>
            <a:solidFill>
              <a:schemeClr val="accent5">
                <a:lumMod val="75000"/>
              </a:schemeClr>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7" name="片側の 2 つの角を切り取った四角形 311">
              <a:extLst>
                <a:ext uri="{FF2B5EF4-FFF2-40B4-BE49-F238E27FC236}">
                  <a16:creationId xmlns:a16="http://schemas.microsoft.com/office/drawing/2014/main" id="{00C1D51C-3224-8D0C-0C4C-FABCDFFEF358}"/>
                </a:ext>
              </a:extLst>
            </xdr:cNvPr>
            <xdr:cNvSpPr/>
          </xdr:nvSpPr>
          <xdr:spPr>
            <a:xfrm>
              <a:off x="8458200" y="5760720"/>
              <a:ext cx="678180" cy="190500"/>
            </a:xfrm>
            <a:prstGeom prst="snip2SameRect">
              <a:avLst>
                <a:gd name="adj1" fmla="val 50000"/>
                <a:gd name="adj2" fmla="val 0"/>
              </a:avLst>
            </a:prstGeom>
            <a:solidFill>
              <a:schemeClr val="bg1"/>
            </a:solidFill>
            <a:ln>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8" name="正方形/長方形 147">
              <a:extLst>
                <a:ext uri="{FF2B5EF4-FFF2-40B4-BE49-F238E27FC236}">
                  <a16:creationId xmlns:a16="http://schemas.microsoft.com/office/drawing/2014/main" id="{9616805C-56DE-D204-BE14-BE28FDC0B9ED}"/>
                </a:ext>
              </a:extLst>
            </xdr:cNvPr>
            <xdr:cNvSpPr/>
          </xdr:nvSpPr>
          <xdr:spPr>
            <a:xfrm>
              <a:off x="8214360" y="6065520"/>
              <a:ext cx="342900" cy="15240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9" name="正方形/長方形 148">
              <a:extLst>
                <a:ext uri="{FF2B5EF4-FFF2-40B4-BE49-F238E27FC236}">
                  <a16:creationId xmlns:a16="http://schemas.microsoft.com/office/drawing/2014/main" id="{DFC8C28D-1E1F-77A3-9850-0F3E2C3852AB}"/>
                </a:ext>
              </a:extLst>
            </xdr:cNvPr>
            <xdr:cNvSpPr/>
          </xdr:nvSpPr>
          <xdr:spPr>
            <a:xfrm>
              <a:off x="8656320" y="6065520"/>
              <a:ext cx="701040" cy="160020"/>
            </a:xfrm>
            <a:prstGeom prst="rect">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134" name="グループ化 133">
            <a:extLst>
              <a:ext uri="{FF2B5EF4-FFF2-40B4-BE49-F238E27FC236}">
                <a16:creationId xmlns:a16="http://schemas.microsoft.com/office/drawing/2014/main" id="{0C453A06-861F-63F7-F3BE-6385F15BEB85}"/>
              </a:ext>
            </a:extLst>
          </xdr:cNvPr>
          <xdr:cNvGrpSpPr/>
        </xdr:nvGrpSpPr>
        <xdr:grpSpPr>
          <a:xfrm rot="20443640">
            <a:off x="309633" y="8330439"/>
            <a:ext cx="192125" cy="126172"/>
            <a:chOff x="400570" y="8287888"/>
            <a:chExt cx="218925" cy="143772"/>
          </a:xfrm>
        </xdr:grpSpPr>
        <xdr:sp macro="" textlink="">
          <xdr:nvSpPr>
            <xdr:cNvPr id="139" name="稲妻 138">
              <a:extLst>
                <a:ext uri="{FF2B5EF4-FFF2-40B4-BE49-F238E27FC236}">
                  <a16:creationId xmlns:a16="http://schemas.microsoft.com/office/drawing/2014/main" id="{BCFDA297-E1BC-6349-8E63-DA44F4A33CEF}"/>
                </a:ext>
              </a:extLst>
            </xdr:cNvPr>
            <xdr:cNvSpPr/>
          </xdr:nvSpPr>
          <xdr:spPr>
            <a:xfrm rot="1572608">
              <a:off x="400570" y="8320621"/>
              <a:ext cx="142941" cy="80376"/>
            </a:xfrm>
            <a:prstGeom prst="lightningBolt">
              <a:avLst/>
            </a:prstGeom>
            <a:solidFill>
              <a:schemeClr val="accent5">
                <a:lumMod val="60000"/>
                <a:lumOff val="40000"/>
              </a:schemeClr>
            </a:solidFill>
            <a:ln w="127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0" name="稲妻 139">
              <a:extLst>
                <a:ext uri="{FF2B5EF4-FFF2-40B4-BE49-F238E27FC236}">
                  <a16:creationId xmlns:a16="http://schemas.microsoft.com/office/drawing/2014/main" id="{1BB49B91-8829-3168-CC6B-F2EEC5BDDF62}"/>
                </a:ext>
              </a:extLst>
            </xdr:cNvPr>
            <xdr:cNvSpPr/>
          </xdr:nvSpPr>
          <xdr:spPr>
            <a:xfrm rot="1572608" flipH="1">
              <a:off x="573776" y="8324995"/>
              <a:ext cx="45719" cy="106665"/>
            </a:xfrm>
            <a:prstGeom prst="lightningBolt">
              <a:avLst/>
            </a:prstGeom>
            <a:solidFill>
              <a:schemeClr val="accent5">
                <a:lumMod val="60000"/>
                <a:lumOff val="40000"/>
              </a:schemeClr>
            </a:solidFill>
            <a:ln w="127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1" name="稲妻 140">
              <a:extLst>
                <a:ext uri="{FF2B5EF4-FFF2-40B4-BE49-F238E27FC236}">
                  <a16:creationId xmlns:a16="http://schemas.microsoft.com/office/drawing/2014/main" id="{CBBB937B-29B1-B62E-F0BC-53E6AFB3D04A}"/>
                </a:ext>
              </a:extLst>
            </xdr:cNvPr>
            <xdr:cNvSpPr/>
          </xdr:nvSpPr>
          <xdr:spPr>
            <a:xfrm rot="1572608">
              <a:off x="509697" y="8287888"/>
              <a:ext cx="45719" cy="84795"/>
            </a:xfrm>
            <a:prstGeom prst="lightningBolt">
              <a:avLst/>
            </a:prstGeom>
            <a:solidFill>
              <a:schemeClr val="accent5">
                <a:lumMod val="60000"/>
                <a:lumOff val="40000"/>
              </a:schemeClr>
            </a:solidFill>
            <a:ln w="127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135" name="グループ化 134">
            <a:extLst>
              <a:ext uri="{FF2B5EF4-FFF2-40B4-BE49-F238E27FC236}">
                <a16:creationId xmlns:a16="http://schemas.microsoft.com/office/drawing/2014/main" id="{30B31AD3-9F67-B1EF-B3CC-D13807D5B5B7}"/>
              </a:ext>
            </a:extLst>
          </xdr:cNvPr>
          <xdr:cNvGrpSpPr/>
        </xdr:nvGrpSpPr>
        <xdr:grpSpPr>
          <a:xfrm rot="1651492">
            <a:off x="815924" y="8342215"/>
            <a:ext cx="192125" cy="126172"/>
            <a:chOff x="400570" y="8287888"/>
            <a:chExt cx="218925" cy="143772"/>
          </a:xfrm>
        </xdr:grpSpPr>
        <xdr:sp macro="" textlink="">
          <xdr:nvSpPr>
            <xdr:cNvPr id="136" name="稲妻 135">
              <a:extLst>
                <a:ext uri="{FF2B5EF4-FFF2-40B4-BE49-F238E27FC236}">
                  <a16:creationId xmlns:a16="http://schemas.microsoft.com/office/drawing/2014/main" id="{27B5B69A-6817-41F8-3260-45D36BD4BB93}"/>
                </a:ext>
              </a:extLst>
            </xdr:cNvPr>
            <xdr:cNvSpPr/>
          </xdr:nvSpPr>
          <xdr:spPr>
            <a:xfrm rot="1572608">
              <a:off x="400570" y="8320621"/>
              <a:ext cx="142941" cy="80376"/>
            </a:xfrm>
            <a:prstGeom prst="lightningBolt">
              <a:avLst/>
            </a:prstGeom>
            <a:solidFill>
              <a:schemeClr val="accent5">
                <a:lumMod val="60000"/>
                <a:lumOff val="40000"/>
              </a:schemeClr>
            </a:solidFill>
            <a:ln w="127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7" name="稲妻 136">
              <a:extLst>
                <a:ext uri="{FF2B5EF4-FFF2-40B4-BE49-F238E27FC236}">
                  <a16:creationId xmlns:a16="http://schemas.microsoft.com/office/drawing/2014/main" id="{511552BD-BD78-414C-7AA1-87D5AE16C5F9}"/>
                </a:ext>
              </a:extLst>
            </xdr:cNvPr>
            <xdr:cNvSpPr/>
          </xdr:nvSpPr>
          <xdr:spPr>
            <a:xfrm rot="1572608" flipH="1">
              <a:off x="573776" y="8324995"/>
              <a:ext cx="45719" cy="106665"/>
            </a:xfrm>
            <a:prstGeom prst="lightningBolt">
              <a:avLst/>
            </a:prstGeom>
            <a:solidFill>
              <a:schemeClr val="accent5">
                <a:lumMod val="60000"/>
                <a:lumOff val="40000"/>
              </a:schemeClr>
            </a:solidFill>
            <a:ln w="127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8" name="稲妻 137">
              <a:extLst>
                <a:ext uri="{FF2B5EF4-FFF2-40B4-BE49-F238E27FC236}">
                  <a16:creationId xmlns:a16="http://schemas.microsoft.com/office/drawing/2014/main" id="{25C031FF-7595-96BA-A8D3-4C240BE6AF50}"/>
                </a:ext>
              </a:extLst>
            </xdr:cNvPr>
            <xdr:cNvSpPr/>
          </xdr:nvSpPr>
          <xdr:spPr>
            <a:xfrm rot="1572608">
              <a:off x="509697" y="8287888"/>
              <a:ext cx="45719" cy="84795"/>
            </a:xfrm>
            <a:prstGeom prst="lightningBolt">
              <a:avLst/>
            </a:prstGeom>
            <a:solidFill>
              <a:schemeClr val="accent5">
                <a:lumMod val="60000"/>
                <a:lumOff val="40000"/>
              </a:schemeClr>
            </a:solidFill>
            <a:ln w="127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10</xdr:col>
      <xdr:colOff>105917</xdr:colOff>
      <xdr:row>13</xdr:row>
      <xdr:rowOff>476250</xdr:rowOff>
    </xdr:from>
    <xdr:to>
      <xdr:col>10</xdr:col>
      <xdr:colOff>444501</xdr:colOff>
      <xdr:row>14</xdr:row>
      <xdr:rowOff>256553</xdr:rowOff>
    </xdr:to>
    <xdr:grpSp>
      <xdr:nvGrpSpPr>
        <xdr:cNvPr id="150" name="グループ化 149">
          <a:extLst>
            <a:ext uri="{FF2B5EF4-FFF2-40B4-BE49-F238E27FC236}">
              <a16:creationId xmlns:a16="http://schemas.microsoft.com/office/drawing/2014/main" id="{0C863FF5-477C-4AD0-A7EC-16F75A4C713B}"/>
            </a:ext>
          </a:extLst>
        </xdr:cNvPr>
        <xdr:cNvGrpSpPr/>
      </xdr:nvGrpSpPr>
      <xdr:grpSpPr>
        <a:xfrm>
          <a:off x="5865367" y="4371975"/>
          <a:ext cx="344934" cy="364503"/>
          <a:chOff x="5537220" y="3862029"/>
          <a:chExt cx="799724" cy="872581"/>
        </a:xfrm>
      </xdr:grpSpPr>
      <xdr:grpSp>
        <xdr:nvGrpSpPr>
          <xdr:cNvPr id="151" name="グループ化 150">
            <a:extLst>
              <a:ext uri="{FF2B5EF4-FFF2-40B4-BE49-F238E27FC236}">
                <a16:creationId xmlns:a16="http://schemas.microsoft.com/office/drawing/2014/main" id="{4D81FDAA-D25B-F78E-9597-04B5E95FBC00}"/>
              </a:ext>
            </a:extLst>
          </xdr:cNvPr>
          <xdr:cNvGrpSpPr/>
        </xdr:nvGrpSpPr>
        <xdr:grpSpPr>
          <a:xfrm rot="20892817">
            <a:off x="5557016" y="3862029"/>
            <a:ext cx="779928" cy="860657"/>
            <a:chOff x="8292353" y="2052918"/>
            <a:chExt cx="1632935" cy="1585690"/>
          </a:xfrm>
        </xdr:grpSpPr>
        <xdr:sp macro="" textlink="">
          <xdr:nvSpPr>
            <xdr:cNvPr id="164" name="フリーフォーム 1">
              <a:extLst>
                <a:ext uri="{FF2B5EF4-FFF2-40B4-BE49-F238E27FC236}">
                  <a16:creationId xmlns:a16="http://schemas.microsoft.com/office/drawing/2014/main" id="{1CD3D0AD-673F-0B05-7533-AAF0E67DE7D0}"/>
                </a:ext>
              </a:extLst>
            </xdr:cNvPr>
            <xdr:cNvSpPr/>
          </xdr:nvSpPr>
          <xdr:spPr>
            <a:xfrm>
              <a:off x="8292353" y="2447365"/>
              <a:ext cx="1595718" cy="842682"/>
            </a:xfrm>
            <a:custGeom>
              <a:avLst/>
              <a:gdLst>
                <a:gd name="connsiteX0" fmla="*/ 0 w 1595718"/>
                <a:gd name="connsiteY0" fmla="*/ 0 h 842682"/>
                <a:gd name="connsiteX1" fmla="*/ 654423 w 1595718"/>
                <a:gd name="connsiteY1" fmla="*/ 555811 h 842682"/>
                <a:gd name="connsiteX2" fmla="*/ 1595718 w 1595718"/>
                <a:gd name="connsiteY2" fmla="*/ 842682 h 842682"/>
              </a:gdLst>
              <a:ahLst/>
              <a:cxnLst>
                <a:cxn ang="0">
                  <a:pos x="connsiteX0" y="connsiteY0"/>
                </a:cxn>
                <a:cxn ang="0">
                  <a:pos x="connsiteX1" y="connsiteY1"/>
                </a:cxn>
                <a:cxn ang="0">
                  <a:pos x="connsiteX2" y="connsiteY2"/>
                </a:cxn>
              </a:cxnLst>
              <a:rect l="l" t="t" r="r" b="b"/>
              <a:pathLst>
                <a:path w="1595718" h="842682">
                  <a:moveTo>
                    <a:pt x="0" y="0"/>
                  </a:moveTo>
                  <a:cubicBezTo>
                    <a:pt x="194235" y="207682"/>
                    <a:pt x="388470" y="415364"/>
                    <a:pt x="654423" y="555811"/>
                  </a:cubicBezTo>
                  <a:cubicBezTo>
                    <a:pt x="920376" y="696258"/>
                    <a:pt x="1258047" y="769470"/>
                    <a:pt x="1595718" y="842682"/>
                  </a:cubicBezTo>
                </a:path>
              </a:pathLst>
            </a:custGeom>
            <a:no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5" name="フリーフォーム 239">
              <a:extLst>
                <a:ext uri="{FF2B5EF4-FFF2-40B4-BE49-F238E27FC236}">
                  <a16:creationId xmlns:a16="http://schemas.microsoft.com/office/drawing/2014/main" id="{C9BD8C51-D2EE-4B8D-2900-5B9E66BB576C}"/>
                </a:ext>
              </a:extLst>
            </xdr:cNvPr>
            <xdr:cNvSpPr/>
          </xdr:nvSpPr>
          <xdr:spPr>
            <a:xfrm rot="21169071">
              <a:off x="8292353" y="2599765"/>
              <a:ext cx="1595718" cy="842682"/>
            </a:xfrm>
            <a:custGeom>
              <a:avLst/>
              <a:gdLst>
                <a:gd name="connsiteX0" fmla="*/ 0 w 1595718"/>
                <a:gd name="connsiteY0" fmla="*/ 0 h 842682"/>
                <a:gd name="connsiteX1" fmla="*/ 654423 w 1595718"/>
                <a:gd name="connsiteY1" fmla="*/ 555811 h 842682"/>
                <a:gd name="connsiteX2" fmla="*/ 1595718 w 1595718"/>
                <a:gd name="connsiteY2" fmla="*/ 842682 h 842682"/>
              </a:gdLst>
              <a:ahLst/>
              <a:cxnLst>
                <a:cxn ang="0">
                  <a:pos x="connsiteX0" y="connsiteY0"/>
                </a:cxn>
                <a:cxn ang="0">
                  <a:pos x="connsiteX1" y="connsiteY1"/>
                </a:cxn>
                <a:cxn ang="0">
                  <a:pos x="connsiteX2" y="connsiteY2"/>
                </a:cxn>
              </a:cxnLst>
              <a:rect l="l" t="t" r="r" b="b"/>
              <a:pathLst>
                <a:path w="1595718" h="842682">
                  <a:moveTo>
                    <a:pt x="0" y="0"/>
                  </a:moveTo>
                  <a:cubicBezTo>
                    <a:pt x="194235" y="207682"/>
                    <a:pt x="388470" y="415364"/>
                    <a:pt x="654423" y="555811"/>
                  </a:cubicBezTo>
                  <a:cubicBezTo>
                    <a:pt x="920376" y="696258"/>
                    <a:pt x="1258047" y="769470"/>
                    <a:pt x="1595718" y="842682"/>
                  </a:cubicBezTo>
                </a:path>
              </a:pathLst>
            </a:custGeom>
            <a:no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6" name="フリーフォーム 2">
              <a:extLst>
                <a:ext uri="{FF2B5EF4-FFF2-40B4-BE49-F238E27FC236}">
                  <a16:creationId xmlns:a16="http://schemas.microsoft.com/office/drawing/2014/main" id="{17C18EFA-1035-2FE8-EFCF-892E1601DE50}"/>
                </a:ext>
              </a:extLst>
            </xdr:cNvPr>
            <xdr:cNvSpPr/>
          </xdr:nvSpPr>
          <xdr:spPr>
            <a:xfrm>
              <a:off x="8301317" y="3339336"/>
              <a:ext cx="1623971" cy="282405"/>
            </a:xfrm>
            <a:custGeom>
              <a:avLst/>
              <a:gdLst>
                <a:gd name="connsiteX0" fmla="*/ 1353670 w 1372959"/>
                <a:gd name="connsiteY0" fmla="*/ 22428 h 281078"/>
                <a:gd name="connsiteX1" fmla="*/ 1299882 w 1372959"/>
                <a:gd name="connsiteY1" fmla="*/ 22428 h 281078"/>
                <a:gd name="connsiteX2" fmla="*/ 762000 w 1372959"/>
                <a:gd name="connsiteY2" fmla="*/ 255511 h 281078"/>
                <a:gd name="connsiteX3" fmla="*/ 0 w 1372959"/>
                <a:gd name="connsiteY3" fmla="*/ 264475 h 281078"/>
              </a:gdLst>
              <a:ahLst/>
              <a:cxnLst>
                <a:cxn ang="0">
                  <a:pos x="connsiteX0" y="connsiteY0"/>
                </a:cxn>
                <a:cxn ang="0">
                  <a:pos x="connsiteX1" y="connsiteY1"/>
                </a:cxn>
                <a:cxn ang="0">
                  <a:pos x="connsiteX2" y="connsiteY2"/>
                </a:cxn>
                <a:cxn ang="0">
                  <a:pos x="connsiteX3" y="connsiteY3"/>
                </a:cxn>
              </a:cxnLst>
              <a:rect l="l" t="t" r="r" b="b"/>
              <a:pathLst>
                <a:path w="1372959" h="281078">
                  <a:moveTo>
                    <a:pt x="1353670" y="22428"/>
                  </a:moveTo>
                  <a:cubicBezTo>
                    <a:pt x="1376082" y="3004"/>
                    <a:pt x="1398494" y="-16419"/>
                    <a:pt x="1299882" y="22428"/>
                  </a:cubicBezTo>
                  <a:cubicBezTo>
                    <a:pt x="1201270" y="61275"/>
                    <a:pt x="978647" y="215170"/>
                    <a:pt x="762000" y="255511"/>
                  </a:cubicBezTo>
                  <a:cubicBezTo>
                    <a:pt x="545353" y="295852"/>
                    <a:pt x="272676" y="280163"/>
                    <a:pt x="0" y="264475"/>
                  </a:cubicBezTo>
                </a:path>
              </a:pathLst>
            </a:custGeom>
            <a:no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7" name="フリーフォーム 3">
              <a:extLst>
                <a:ext uri="{FF2B5EF4-FFF2-40B4-BE49-F238E27FC236}">
                  <a16:creationId xmlns:a16="http://schemas.microsoft.com/office/drawing/2014/main" id="{21CB0211-A940-A832-DB18-5FB9A8074794}"/>
                </a:ext>
              </a:extLst>
            </xdr:cNvPr>
            <xdr:cNvSpPr/>
          </xdr:nvSpPr>
          <xdr:spPr>
            <a:xfrm>
              <a:off x="8462682" y="2052918"/>
              <a:ext cx="1443318" cy="1281953"/>
            </a:xfrm>
            <a:custGeom>
              <a:avLst/>
              <a:gdLst>
                <a:gd name="connsiteX0" fmla="*/ 1443318 w 1443318"/>
                <a:gd name="connsiteY0" fmla="*/ 1281953 h 1281953"/>
                <a:gd name="connsiteX1" fmla="*/ 403412 w 1443318"/>
                <a:gd name="connsiteY1" fmla="*/ 600635 h 1281953"/>
                <a:gd name="connsiteX2" fmla="*/ 0 w 1443318"/>
                <a:gd name="connsiteY2" fmla="*/ 0 h 1281953"/>
              </a:gdLst>
              <a:ahLst/>
              <a:cxnLst>
                <a:cxn ang="0">
                  <a:pos x="connsiteX0" y="connsiteY0"/>
                </a:cxn>
                <a:cxn ang="0">
                  <a:pos x="connsiteX1" y="connsiteY1"/>
                </a:cxn>
                <a:cxn ang="0">
                  <a:pos x="connsiteX2" y="connsiteY2"/>
                </a:cxn>
              </a:cxnLst>
              <a:rect l="l" t="t" r="r" b="b"/>
              <a:pathLst>
                <a:path w="1443318" h="1281953">
                  <a:moveTo>
                    <a:pt x="1443318" y="1281953"/>
                  </a:moveTo>
                  <a:cubicBezTo>
                    <a:pt x="1043641" y="1048123"/>
                    <a:pt x="643965" y="814294"/>
                    <a:pt x="403412" y="600635"/>
                  </a:cubicBezTo>
                  <a:cubicBezTo>
                    <a:pt x="162859" y="386976"/>
                    <a:pt x="81429" y="193488"/>
                    <a:pt x="0" y="0"/>
                  </a:cubicBezTo>
                </a:path>
              </a:pathLst>
            </a:custGeom>
            <a:no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8" name="フリーフォーム 9">
              <a:extLst>
                <a:ext uri="{FF2B5EF4-FFF2-40B4-BE49-F238E27FC236}">
                  <a16:creationId xmlns:a16="http://schemas.microsoft.com/office/drawing/2014/main" id="{C9A6A561-60F9-A240-9370-5D7408CDFE0E}"/>
                </a:ext>
              </a:extLst>
            </xdr:cNvPr>
            <xdr:cNvSpPr/>
          </xdr:nvSpPr>
          <xdr:spPr>
            <a:xfrm>
              <a:off x="8492438" y="2438400"/>
              <a:ext cx="140574" cy="1147482"/>
            </a:xfrm>
            <a:custGeom>
              <a:avLst/>
              <a:gdLst>
                <a:gd name="connsiteX0" fmla="*/ 140574 w 140574"/>
                <a:gd name="connsiteY0" fmla="*/ 0 h 1147482"/>
                <a:gd name="connsiteX1" fmla="*/ 6103 w 140574"/>
                <a:gd name="connsiteY1" fmla="*/ 448235 h 1147482"/>
                <a:gd name="connsiteX2" fmla="*/ 32997 w 140574"/>
                <a:gd name="connsiteY2" fmla="*/ 986118 h 1147482"/>
                <a:gd name="connsiteX3" fmla="*/ 122644 w 140574"/>
                <a:gd name="connsiteY3" fmla="*/ 1147482 h 1147482"/>
              </a:gdLst>
              <a:ahLst/>
              <a:cxnLst>
                <a:cxn ang="0">
                  <a:pos x="connsiteX0" y="connsiteY0"/>
                </a:cxn>
                <a:cxn ang="0">
                  <a:pos x="connsiteX1" y="connsiteY1"/>
                </a:cxn>
                <a:cxn ang="0">
                  <a:pos x="connsiteX2" y="connsiteY2"/>
                </a:cxn>
                <a:cxn ang="0">
                  <a:pos x="connsiteX3" y="connsiteY3"/>
                </a:cxn>
              </a:cxnLst>
              <a:rect l="l" t="t" r="r" b="b"/>
              <a:pathLst>
                <a:path w="140574" h="1147482">
                  <a:moveTo>
                    <a:pt x="140574" y="0"/>
                  </a:moveTo>
                  <a:cubicBezTo>
                    <a:pt x="82303" y="141941"/>
                    <a:pt x="24032" y="283882"/>
                    <a:pt x="6103" y="448235"/>
                  </a:cubicBezTo>
                  <a:cubicBezTo>
                    <a:pt x="-11827" y="612588"/>
                    <a:pt x="13574" y="869577"/>
                    <a:pt x="32997" y="986118"/>
                  </a:cubicBezTo>
                  <a:cubicBezTo>
                    <a:pt x="52420" y="1102659"/>
                    <a:pt x="87532" y="1125070"/>
                    <a:pt x="122644" y="1147482"/>
                  </a:cubicBezTo>
                </a:path>
              </a:pathLst>
            </a:custGeom>
            <a:no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9" name="フリーフォーム 11">
              <a:extLst>
                <a:ext uri="{FF2B5EF4-FFF2-40B4-BE49-F238E27FC236}">
                  <a16:creationId xmlns:a16="http://schemas.microsoft.com/office/drawing/2014/main" id="{98CB212D-BE38-8472-EF77-B90009B8E8E0}"/>
                </a:ext>
              </a:extLst>
            </xdr:cNvPr>
            <xdr:cNvSpPr/>
          </xdr:nvSpPr>
          <xdr:spPr>
            <a:xfrm>
              <a:off x="8783949" y="2653552"/>
              <a:ext cx="144898" cy="932329"/>
            </a:xfrm>
            <a:custGeom>
              <a:avLst/>
              <a:gdLst>
                <a:gd name="connsiteX0" fmla="*/ 100074 w 118004"/>
                <a:gd name="connsiteY0" fmla="*/ 0 h 812492"/>
                <a:gd name="connsiteX1" fmla="*/ 1463 w 118004"/>
                <a:gd name="connsiteY1" fmla="*/ 322729 h 812492"/>
                <a:gd name="connsiteX2" fmla="*/ 46286 w 118004"/>
                <a:gd name="connsiteY2" fmla="*/ 744070 h 812492"/>
                <a:gd name="connsiteX3" fmla="*/ 118004 w 118004"/>
                <a:gd name="connsiteY3" fmla="*/ 806823 h 812492"/>
              </a:gdLst>
              <a:ahLst/>
              <a:cxnLst>
                <a:cxn ang="0">
                  <a:pos x="connsiteX0" y="connsiteY0"/>
                </a:cxn>
                <a:cxn ang="0">
                  <a:pos x="connsiteX1" y="connsiteY1"/>
                </a:cxn>
                <a:cxn ang="0">
                  <a:pos x="connsiteX2" y="connsiteY2"/>
                </a:cxn>
                <a:cxn ang="0">
                  <a:pos x="connsiteX3" y="connsiteY3"/>
                </a:cxn>
              </a:cxnLst>
              <a:rect l="l" t="t" r="r" b="b"/>
              <a:pathLst>
                <a:path w="118004" h="812492">
                  <a:moveTo>
                    <a:pt x="100074" y="0"/>
                  </a:moveTo>
                  <a:cubicBezTo>
                    <a:pt x="55251" y="99358"/>
                    <a:pt x="10428" y="198717"/>
                    <a:pt x="1463" y="322729"/>
                  </a:cubicBezTo>
                  <a:cubicBezTo>
                    <a:pt x="-7502" y="446741"/>
                    <a:pt x="26863" y="663388"/>
                    <a:pt x="46286" y="744070"/>
                  </a:cubicBezTo>
                  <a:cubicBezTo>
                    <a:pt x="65709" y="824752"/>
                    <a:pt x="91856" y="815787"/>
                    <a:pt x="118004" y="806823"/>
                  </a:cubicBezTo>
                </a:path>
              </a:pathLst>
            </a:custGeom>
            <a:no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0" name="フリーフォーム 12">
              <a:extLst>
                <a:ext uri="{FF2B5EF4-FFF2-40B4-BE49-F238E27FC236}">
                  <a16:creationId xmlns:a16="http://schemas.microsoft.com/office/drawing/2014/main" id="{A6912680-8172-D23A-EB14-179DF0C5AFB0}"/>
                </a:ext>
              </a:extLst>
            </xdr:cNvPr>
            <xdr:cNvSpPr/>
          </xdr:nvSpPr>
          <xdr:spPr>
            <a:xfrm>
              <a:off x="9027459" y="2841812"/>
              <a:ext cx="143435" cy="735106"/>
            </a:xfrm>
            <a:custGeom>
              <a:avLst/>
              <a:gdLst>
                <a:gd name="connsiteX0" fmla="*/ 62753 w 143435"/>
                <a:gd name="connsiteY0" fmla="*/ 0 h 735106"/>
                <a:gd name="connsiteX1" fmla="*/ 0 w 143435"/>
                <a:gd name="connsiteY1" fmla="*/ 385482 h 735106"/>
                <a:gd name="connsiteX2" fmla="*/ 62753 w 143435"/>
                <a:gd name="connsiteY2" fmla="*/ 645459 h 735106"/>
                <a:gd name="connsiteX3" fmla="*/ 143435 w 143435"/>
                <a:gd name="connsiteY3" fmla="*/ 735106 h 735106"/>
              </a:gdLst>
              <a:ahLst/>
              <a:cxnLst>
                <a:cxn ang="0">
                  <a:pos x="connsiteX0" y="connsiteY0"/>
                </a:cxn>
                <a:cxn ang="0">
                  <a:pos x="connsiteX1" y="connsiteY1"/>
                </a:cxn>
                <a:cxn ang="0">
                  <a:pos x="connsiteX2" y="connsiteY2"/>
                </a:cxn>
                <a:cxn ang="0">
                  <a:pos x="connsiteX3" y="connsiteY3"/>
                </a:cxn>
              </a:cxnLst>
              <a:rect l="l" t="t" r="r" b="b"/>
              <a:pathLst>
                <a:path w="143435" h="735106">
                  <a:moveTo>
                    <a:pt x="62753" y="0"/>
                  </a:moveTo>
                  <a:cubicBezTo>
                    <a:pt x="31376" y="138953"/>
                    <a:pt x="0" y="277906"/>
                    <a:pt x="0" y="385482"/>
                  </a:cubicBezTo>
                  <a:cubicBezTo>
                    <a:pt x="0" y="493058"/>
                    <a:pt x="38847" y="587188"/>
                    <a:pt x="62753" y="645459"/>
                  </a:cubicBezTo>
                  <a:cubicBezTo>
                    <a:pt x="86659" y="703730"/>
                    <a:pt x="115047" y="719418"/>
                    <a:pt x="143435" y="735106"/>
                  </a:cubicBezTo>
                </a:path>
              </a:pathLst>
            </a:custGeom>
            <a:no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1" name="フリーフォーム 241">
              <a:extLst>
                <a:ext uri="{FF2B5EF4-FFF2-40B4-BE49-F238E27FC236}">
                  <a16:creationId xmlns:a16="http://schemas.microsoft.com/office/drawing/2014/main" id="{8708A178-6384-2097-0473-AEA7F732890C}"/>
                </a:ext>
              </a:extLst>
            </xdr:cNvPr>
            <xdr:cNvSpPr/>
          </xdr:nvSpPr>
          <xdr:spPr>
            <a:xfrm>
              <a:off x="9170895" y="2904565"/>
              <a:ext cx="98612" cy="636494"/>
            </a:xfrm>
            <a:custGeom>
              <a:avLst/>
              <a:gdLst>
                <a:gd name="connsiteX0" fmla="*/ 62753 w 143435"/>
                <a:gd name="connsiteY0" fmla="*/ 0 h 735106"/>
                <a:gd name="connsiteX1" fmla="*/ 0 w 143435"/>
                <a:gd name="connsiteY1" fmla="*/ 385482 h 735106"/>
                <a:gd name="connsiteX2" fmla="*/ 62753 w 143435"/>
                <a:gd name="connsiteY2" fmla="*/ 645459 h 735106"/>
                <a:gd name="connsiteX3" fmla="*/ 143435 w 143435"/>
                <a:gd name="connsiteY3" fmla="*/ 735106 h 735106"/>
              </a:gdLst>
              <a:ahLst/>
              <a:cxnLst>
                <a:cxn ang="0">
                  <a:pos x="connsiteX0" y="connsiteY0"/>
                </a:cxn>
                <a:cxn ang="0">
                  <a:pos x="connsiteX1" y="connsiteY1"/>
                </a:cxn>
                <a:cxn ang="0">
                  <a:pos x="connsiteX2" y="connsiteY2"/>
                </a:cxn>
                <a:cxn ang="0">
                  <a:pos x="connsiteX3" y="connsiteY3"/>
                </a:cxn>
              </a:cxnLst>
              <a:rect l="l" t="t" r="r" b="b"/>
              <a:pathLst>
                <a:path w="143435" h="735106">
                  <a:moveTo>
                    <a:pt x="62753" y="0"/>
                  </a:moveTo>
                  <a:cubicBezTo>
                    <a:pt x="31376" y="138953"/>
                    <a:pt x="0" y="277906"/>
                    <a:pt x="0" y="385482"/>
                  </a:cubicBezTo>
                  <a:cubicBezTo>
                    <a:pt x="0" y="493058"/>
                    <a:pt x="38847" y="587188"/>
                    <a:pt x="62753" y="645459"/>
                  </a:cubicBezTo>
                  <a:cubicBezTo>
                    <a:pt x="86659" y="703730"/>
                    <a:pt x="115047" y="719418"/>
                    <a:pt x="143435" y="735106"/>
                  </a:cubicBezTo>
                </a:path>
              </a:pathLst>
            </a:custGeom>
            <a:no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2" name="フリーフォーム 242">
              <a:extLst>
                <a:ext uri="{FF2B5EF4-FFF2-40B4-BE49-F238E27FC236}">
                  <a16:creationId xmlns:a16="http://schemas.microsoft.com/office/drawing/2014/main" id="{6332DFE8-F10D-0907-1761-49DBE737CAB0}"/>
                </a:ext>
              </a:extLst>
            </xdr:cNvPr>
            <xdr:cNvSpPr/>
          </xdr:nvSpPr>
          <xdr:spPr>
            <a:xfrm>
              <a:off x="9287436" y="2967318"/>
              <a:ext cx="62752" cy="564776"/>
            </a:xfrm>
            <a:custGeom>
              <a:avLst/>
              <a:gdLst>
                <a:gd name="connsiteX0" fmla="*/ 62753 w 143435"/>
                <a:gd name="connsiteY0" fmla="*/ 0 h 735106"/>
                <a:gd name="connsiteX1" fmla="*/ 0 w 143435"/>
                <a:gd name="connsiteY1" fmla="*/ 385482 h 735106"/>
                <a:gd name="connsiteX2" fmla="*/ 62753 w 143435"/>
                <a:gd name="connsiteY2" fmla="*/ 645459 h 735106"/>
                <a:gd name="connsiteX3" fmla="*/ 143435 w 143435"/>
                <a:gd name="connsiteY3" fmla="*/ 735106 h 735106"/>
              </a:gdLst>
              <a:ahLst/>
              <a:cxnLst>
                <a:cxn ang="0">
                  <a:pos x="connsiteX0" y="connsiteY0"/>
                </a:cxn>
                <a:cxn ang="0">
                  <a:pos x="connsiteX1" y="connsiteY1"/>
                </a:cxn>
                <a:cxn ang="0">
                  <a:pos x="connsiteX2" y="connsiteY2"/>
                </a:cxn>
                <a:cxn ang="0">
                  <a:pos x="connsiteX3" y="connsiteY3"/>
                </a:cxn>
              </a:cxnLst>
              <a:rect l="l" t="t" r="r" b="b"/>
              <a:pathLst>
                <a:path w="143435" h="735106">
                  <a:moveTo>
                    <a:pt x="62753" y="0"/>
                  </a:moveTo>
                  <a:cubicBezTo>
                    <a:pt x="31376" y="138953"/>
                    <a:pt x="0" y="277906"/>
                    <a:pt x="0" y="385482"/>
                  </a:cubicBezTo>
                  <a:cubicBezTo>
                    <a:pt x="0" y="493058"/>
                    <a:pt x="38847" y="587188"/>
                    <a:pt x="62753" y="645459"/>
                  </a:cubicBezTo>
                  <a:cubicBezTo>
                    <a:pt x="86659" y="703730"/>
                    <a:pt x="115047" y="719418"/>
                    <a:pt x="143435" y="735106"/>
                  </a:cubicBezTo>
                </a:path>
              </a:pathLst>
            </a:custGeom>
            <a:no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3" name="フリーフォーム 243">
              <a:extLst>
                <a:ext uri="{FF2B5EF4-FFF2-40B4-BE49-F238E27FC236}">
                  <a16:creationId xmlns:a16="http://schemas.microsoft.com/office/drawing/2014/main" id="{BD0A60EC-A5AC-E85E-3410-9084B9389FFC}"/>
                </a:ext>
              </a:extLst>
            </xdr:cNvPr>
            <xdr:cNvSpPr/>
          </xdr:nvSpPr>
          <xdr:spPr>
            <a:xfrm>
              <a:off x="9386047" y="3048000"/>
              <a:ext cx="71718" cy="528918"/>
            </a:xfrm>
            <a:custGeom>
              <a:avLst/>
              <a:gdLst>
                <a:gd name="connsiteX0" fmla="*/ 62753 w 143435"/>
                <a:gd name="connsiteY0" fmla="*/ 0 h 735106"/>
                <a:gd name="connsiteX1" fmla="*/ 0 w 143435"/>
                <a:gd name="connsiteY1" fmla="*/ 385482 h 735106"/>
                <a:gd name="connsiteX2" fmla="*/ 62753 w 143435"/>
                <a:gd name="connsiteY2" fmla="*/ 645459 h 735106"/>
                <a:gd name="connsiteX3" fmla="*/ 143435 w 143435"/>
                <a:gd name="connsiteY3" fmla="*/ 735106 h 735106"/>
              </a:gdLst>
              <a:ahLst/>
              <a:cxnLst>
                <a:cxn ang="0">
                  <a:pos x="connsiteX0" y="connsiteY0"/>
                </a:cxn>
                <a:cxn ang="0">
                  <a:pos x="connsiteX1" y="connsiteY1"/>
                </a:cxn>
                <a:cxn ang="0">
                  <a:pos x="connsiteX2" y="connsiteY2"/>
                </a:cxn>
                <a:cxn ang="0">
                  <a:pos x="connsiteX3" y="connsiteY3"/>
                </a:cxn>
              </a:cxnLst>
              <a:rect l="l" t="t" r="r" b="b"/>
              <a:pathLst>
                <a:path w="143435" h="735106">
                  <a:moveTo>
                    <a:pt x="62753" y="0"/>
                  </a:moveTo>
                  <a:cubicBezTo>
                    <a:pt x="31376" y="138953"/>
                    <a:pt x="0" y="277906"/>
                    <a:pt x="0" y="385482"/>
                  </a:cubicBezTo>
                  <a:cubicBezTo>
                    <a:pt x="0" y="493058"/>
                    <a:pt x="38847" y="587188"/>
                    <a:pt x="62753" y="645459"/>
                  </a:cubicBezTo>
                  <a:cubicBezTo>
                    <a:pt x="86659" y="703730"/>
                    <a:pt x="115047" y="719418"/>
                    <a:pt x="143435" y="735106"/>
                  </a:cubicBezTo>
                </a:path>
              </a:pathLst>
            </a:custGeom>
            <a:no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4" name="フリーフォーム 244">
              <a:extLst>
                <a:ext uri="{FF2B5EF4-FFF2-40B4-BE49-F238E27FC236}">
                  <a16:creationId xmlns:a16="http://schemas.microsoft.com/office/drawing/2014/main" id="{17F6CAAE-DF78-C336-D902-2439741EA479}"/>
                </a:ext>
              </a:extLst>
            </xdr:cNvPr>
            <xdr:cNvSpPr/>
          </xdr:nvSpPr>
          <xdr:spPr>
            <a:xfrm>
              <a:off x="9475696" y="3101788"/>
              <a:ext cx="107575" cy="412376"/>
            </a:xfrm>
            <a:custGeom>
              <a:avLst/>
              <a:gdLst>
                <a:gd name="connsiteX0" fmla="*/ 62753 w 143435"/>
                <a:gd name="connsiteY0" fmla="*/ 0 h 735106"/>
                <a:gd name="connsiteX1" fmla="*/ 0 w 143435"/>
                <a:gd name="connsiteY1" fmla="*/ 385482 h 735106"/>
                <a:gd name="connsiteX2" fmla="*/ 62753 w 143435"/>
                <a:gd name="connsiteY2" fmla="*/ 645459 h 735106"/>
                <a:gd name="connsiteX3" fmla="*/ 143435 w 143435"/>
                <a:gd name="connsiteY3" fmla="*/ 735106 h 735106"/>
              </a:gdLst>
              <a:ahLst/>
              <a:cxnLst>
                <a:cxn ang="0">
                  <a:pos x="connsiteX0" y="connsiteY0"/>
                </a:cxn>
                <a:cxn ang="0">
                  <a:pos x="connsiteX1" y="connsiteY1"/>
                </a:cxn>
                <a:cxn ang="0">
                  <a:pos x="connsiteX2" y="connsiteY2"/>
                </a:cxn>
                <a:cxn ang="0">
                  <a:pos x="connsiteX3" y="connsiteY3"/>
                </a:cxn>
              </a:cxnLst>
              <a:rect l="l" t="t" r="r" b="b"/>
              <a:pathLst>
                <a:path w="143435" h="735106">
                  <a:moveTo>
                    <a:pt x="62753" y="0"/>
                  </a:moveTo>
                  <a:cubicBezTo>
                    <a:pt x="31376" y="138953"/>
                    <a:pt x="0" y="277906"/>
                    <a:pt x="0" y="385482"/>
                  </a:cubicBezTo>
                  <a:cubicBezTo>
                    <a:pt x="0" y="493058"/>
                    <a:pt x="38847" y="587188"/>
                    <a:pt x="62753" y="645459"/>
                  </a:cubicBezTo>
                  <a:cubicBezTo>
                    <a:pt x="86659" y="703730"/>
                    <a:pt x="115047" y="719418"/>
                    <a:pt x="143435" y="735106"/>
                  </a:cubicBezTo>
                </a:path>
              </a:pathLst>
            </a:custGeom>
            <a:solidFill>
              <a:schemeClr val="accent5">
                <a:lumMod val="60000"/>
                <a:lumOff val="40000"/>
              </a:schemeClr>
            </a:solid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5" name="フリーフォーム 245">
              <a:extLst>
                <a:ext uri="{FF2B5EF4-FFF2-40B4-BE49-F238E27FC236}">
                  <a16:creationId xmlns:a16="http://schemas.microsoft.com/office/drawing/2014/main" id="{3086003D-C36A-1483-3171-7B8774CAF54E}"/>
                </a:ext>
              </a:extLst>
            </xdr:cNvPr>
            <xdr:cNvSpPr/>
          </xdr:nvSpPr>
          <xdr:spPr>
            <a:xfrm>
              <a:off x="9538449" y="3101788"/>
              <a:ext cx="89645" cy="367553"/>
            </a:xfrm>
            <a:custGeom>
              <a:avLst/>
              <a:gdLst>
                <a:gd name="connsiteX0" fmla="*/ 62753 w 143435"/>
                <a:gd name="connsiteY0" fmla="*/ 0 h 735106"/>
                <a:gd name="connsiteX1" fmla="*/ 0 w 143435"/>
                <a:gd name="connsiteY1" fmla="*/ 385482 h 735106"/>
                <a:gd name="connsiteX2" fmla="*/ 62753 w 143435"/>
                <a:gd name="connsiteY2" fmla="*/ 645459 h 735106"/>
                <a:gd name="connsiteX3" fmla="*/ 143435 w 143435"/>
                <a:gd name="connsiteY3" fmla="*/ 735106 h 735106"/>
              </a:gdLst>
              <a:ahLst/>
              <a:cxnLst>
                <a:cxn ang="0">
                  <a:pos x="connsiteX0" y="connsiteY0"/>
                </a:cxn>
                <a:cxn ang="0">
                  <a:pos x="connsiteX1" y="connsiteY1"/>
                </a:cxn>
                <a:cxn ang="0">
                  <a:pos x="connsiteX2" y="connsiteY2"/>
                </a:cxn>
                <a:cxn ang="0">
                  <a:pos x="connsiteX3" y="connsiteY3"/>
                </a:cxn>
              </a:cxnLst>
              <a:rect l="l" t="t" r="r" b="b"/>
              <a:pathLst>
                <a:path w="143435" h="735106">
                  <a:moveTo>
                    <a:pt x="62753" y="0"/>
                  </a:moveTo>
                  <a:cubicBezTo>
                    <a:pt x="31376" y="138953"/>
                    <a:pt x="0" y="277906"/>
                    <a:pt x="0" y="385482"/>
                  </a:cubicBezTo>
                  <a:cubicBezTo>
                    <a:pt x="0" y="493058"/>
                    <a:pt x="38847" y="587188"/>
                    <a:pt x="62753" y="645459"/>
                  </a:cubicBezTo>
                  <a:cubicBezTo>
                    <a:pt x="86659" y="703730"/>
                    <a:pt x="115047" y="719418"/>
                    <a:pt x="143435" y="735106"/>
                  </a:cubicBezTo>
                </a:path>
              </a:pathLst>
            </a:custGeom>
            <a:no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6" name="フリーフォーム 247">
              <a:extLst>
                <a:ext uri="{FF2B5EF4-FFF2-40B4-BE49-F238E27FC236}">
                  <a16:creationId xmlns:a16="http://schemas.microsoft.com/office/drawing/2014/main" id="{49935F1F-C51A-7A6C-964B-304C3BB45766}"/>
                </a:ext>
              </a:extLst>
            </xdr:cNvPr>
            <xdr:cNvSpPr/>
          </xdr:nvSpPr>
          <xdr:spPr>
            <a:xfrm>
              <a:off x="9574307" y="3101788"/>
              <a:ext cx="71717" cy="358588"/>
            </a:xfrm>
            <a:custGeom>
              <a:avLst/>
              <a:gdLst>
                <a:gd name="connsiteX0" fmla="*/ 62753 w 143435"/>
                <a:gd name="connsiteY0" fmla="*/ 0 h 735106"/>
                <a:gd name="connsiteX1" fmla="*/ 0 w 143435"/>
                <a:gd name="connsiteY1" fmla="*/ 385482 h 735106"/>
                <a:gd name="connsiteX2" fmla="*/ 62753 w 143435"/>
                <a:gd name="connsiteY2" fmla="*/ 645459 h 735106"/>
                <a:gd name="connsiteX3" fmla="*/ 143435 w 143435"/>
                <a:gd name="connsiteY3" fmla="*/ 735106 h 735106"/>
              </a:gdLst>
              <a:ahLst/>
              <a:cxnLst>
                <a:cxn ang="0">
                  <a:pos x="connsiteX0" y="connsiteY0"/>
                </a:cxn>
                <a:cxn ang="0">
                  <a:pos x="connsiteX1" y="connsiteY1"/>
                </a:cxn>
                <a:cxn ang="0">
                  <a:pos x="connsiteX2" y="connsiteY2"/>
                </a:cxn>
                <a:cxn ang="0">
                  <a:pos x="connsiteX3" y="connsiteY3"/>
                </a:cxn>
              </a:cxnLst>
              <a:rect l="l" t="t" r="r" b="b"/>
              <a:pathLst>
                <a:path w="143435" h="735106">
                  <a:moveTo>
                    <a:pt x="62753" y="0"/>
                  </a:moveTo>
                  <a:cubicBezTo>
                    <a:pt x="31376" y="138953"/>
                    <a:pt x="0" y="277906"/>
                    <a:pt x="0" y="385482"/>
                  </a:cubicBezTo>
                  <a:cubicBezTo>
                    <a:pt x="0" y="493058"/>
                    <a:pt x="38847" y="587188"/>
                    <a:pt x="62753" y="645459"/>
                  </a:cubicBezTo>
                  <a:cubicBezTo>
                    <a:pt x="86659" y="703730"/>
                    <a:pt x="115047" y="719418"/>
                    <a:pt x="143435" y="735106"/>
                  </a:cubicBezTo>
                </a:path>
              </a:pathLst>
            </a:custGeom>
            <a:no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7" name="フリーフォーム 248">
              <a:extLst>
                <a:ext uri="{FF2B5EF4-FFF2-40B4-BE49-F238E27FC236}">
                  <a16:creationId xmlns:a16="http://schemas.microsoft.com/office/drawing/2014/main" id="{B22AAC42-90AA-7780-1344-ED65A42C3F95}"/>
                </a:ext>
              </a:extLst>
            </xdr:cNvPr>
            <xdr:cNvSpPr/>
          </xdr:nvSpPr>
          <xdr:spPr>
            <a:xfrm rot="20360317">
              <a:off x="8378537" y="2828763"/>
              <a:ext cx="1523219" cy="809845"/>
            </a:xfrm>
            <a:custGeom>
              <a:avLst/>
              <a:gdLst>
                <a:gd name="connsiteX0" fmla="*/ 0 w 1595718"/>
                <a:gd name="connsiteY0" fmla="*/ 0 h 842682"/>
                <a:gd name="connsiteX1" fmla="*/ 654423 w 1595718"/>
                <a:gd name="connsiteY1" fmla="*/ 555811 h 842682"/>
                <a:gd name="connsiteX2" fmla="*/ 1595718 w 1595718"/>
                <a:gd name="connsiteY2" fmla="*/ 842682 h 842682"/>
              </a:gdLst>
              <a:ahLst/>
              <a:cxnLst>
                <a:cxn ang="0">
                  <a:pos x="connsiteX0" y="connsiteY0"/>
                </a:cxn>
                <a:cxn ang="0">
                  <a:pos x="connsiteX1" y="connsiteY1"/>
                </a:cxn>
                <a:cxn ang="0">
                  <a:pos x="connsiteX2" y="connsiteY2"/>
                </a:cxn>
              </a:cxnLst>
              <a:rect l="l" t="t" r="r" b="b"/>
              <a:pathLst>
                <a:path w="1595718" h="842682">
                  <a:moveTo>
                    <a:pt x="0" y="0"/>
                  </a:moveTo>
                  <a:cubicBezTo>
                    <a:pt x="194235" y="207682"/>
                    <a:pt x="388470" y="415364"/>
                    <a:pt x="654423" y="555811"/>
                  </a:cubicBezTo>
                  <a:cubicBezTo>
                    <a:pt x="920376" y="696258"/>
                    <a:pt x="1258047" y="769470"/>
                    <a:pt x="1595718" y="842682"/>
                  </a:cubicBezTo>
                </a:path>
              </a:pathLst>
            </a:custGeom>
            <a:no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8" name="フリーフォーム 249">
              <a:extLst>
                <a:ext uri="{FF2B5EF4-FFF2-40B4-BE49-F238E27FC236}">
                  <a16:creationId xmlns:a16="http://schemas.microsoft.com/office/drawing/2014/main" id="{2110A8F9-9724-A77D-24A9-A96D9989BB3D}"/>
                </a:ext>
              </a:extLst>
            </xdr:cNvPr>
            <xdr:cNvSpPr/>
          </xdr:nvSpPr>
          <xdr:spPr>
            <a:xfrm>
              <a:off x="9645128" y="3182470"/>
              <a:ext cx="45719" cy="268941"/>
            </a:xfrm>
            <a:custGeom>
              <a:avLst/>
              <a:gdLst>
                <a:gd name="connsiteX0" fmla="*/ 62753 w 143435"/>
                <a:gd name="connsiteY0" fmla="*/ 0 h 735106"/>
                <a:gd name="connsiteX1" fmla="*/ 0 w 143435"/>
                <a:gd name="connsiteY1" fmla="*/ 385482 h 735106"/>
                <a:gd name="connsiteX2" fmla="*/ 62753 w 143435"/>
                <a:gd name="connsiteY2" fmla="*/ 645459 h 735106"/>
                <a:gd name="connsiteX3" fmla="*/ 143435 w 143435"/>
                <a:gd name="connsiteY3" fmla="*/ 735106 h 735106"/>
              </a:gdLst>
              <a:ahLst/>
              <a:cxnLst>
                <a:cxn ang="0">
                  <a:pos x="connsiteX0" y="connsiteY0"/>
                </a:cxn>
                <a:cxn ang="0">
                  <a:pos x="connsiteX1" y="connsiteY1"/>
                </a:cxn>
                <a:cxn ang="0">
                  <a:pos x="connsiteX2" y="connsiteY2"/>
                </a:cxn>
                <a:cxn ang="0">
                  <a:pos x="connsiteX3" y="connsiteY3"/>
                </a:cxn>
              </a:cxnLst>
              <a:rect l="l" t="t" r="r" b="b"/>
              <a:pathLst>
                <a:path w="143435" h="735106">
                  <a:moveTo>
                    <a:pt x="62753" y="0"/>
                  </a:moveTo>
                  <a:cubicBezTo>
                    <a:pt x="31376" y="138953"/>
                    <a:pt x="0" y="277906"/>
                    <a:pt x="0" y="385482"/>
                  </a:cubicBezTo>
                  <a:cubicBezTo>
                    <a:pt x="0" y="493058"/>
                    <a:pt x="38847" y="587188"/>
                    <a:pt x="62753" y="645459"/>
                  </a:cubicBezTo>
                  <a:cubicBezTo>
                    <a:pt x="86659" y="703730"/>
                    <a:pt x="115047" y="719418"/>
                    <a:pt x="143435" y="735106"/>
                  </a:cubicBezTo>
                </a:path>
              </a:pathLst>
            </a:custGeom>
            <a:no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152" name="グループ化 151">
            <a:extLst>
              <a:ext uri="{FF2B5EF4-FFF2-40B4-BE49-F238E27FC236}">
                <a16:creationId xmlns:a16="http://schemas.microsoft.com/office/drawing/2014/main" id="{7DCF3049-F937-8F48-DEE8-98CBE754E4A3}"/>
              </a:ext>
            </a:extLst>
          </xdr:cNvPr>
          <xdr:cNvGrpSpPr/>
        </xdr:nvGrpSpPr>
        <xdr:grpSpPr>
          <a:xfrm rot="2213378">
            <a:off x="5551292" y="4078587"/>
            <a:ext cx="467736" cy="271189"/>
            <a:chOff x="8054340" y="4739639"/>
            <a:chExt cx="708666" cy="261501"/>
          </a:xfrm>
          <a:solidFill>
            <a:schemeClr val="bg1"/>
          </a:solidFill>
        </xdr:grpSpPr>
        <xdr:sp macro="" textlink="">
          <xdr:nvSpPr>
            <xdr:cNvPr id="162" name="楕円 161">
              <a:extLst>
                <a:ext uri="{FF2B5EF4-FFF2-40B4-BE49-F238E27FC236}">
                  <a16:creationId xmlns:a16="http://schemas.microsoft.com/office/drawing/2014/main" id="{D4909638-4AA0-FB6D-CF80-F4F8299EA731}"/>
                </a:ext>
              </a:extLst>
            </xdr:cNvPr>
            <xdr:cNvSpPr/>
          </xdr:nvSpPr>
          <xdr:spPr>
            <a:xfrm>
              <a:off x="8054340" y="4800600"/>
              <a:ext cx="601980" cy="167640"/>
            </a:xfrm>
            <a:prstGeom prst="ellipse">
              <a:avLst/>
            </a:prstGeom>
            <a:grp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63" name="二等辺三角形 162">
              <a:extLst>
                <a:ext uri="{FF2B5EF4-FFF2-40B4-BE49-F238E27FC236}">
                  <a16:creationId xmlns:a16="http://schemas.microsoft.com/office/drawing/2014/main" id="{BB6EB202-C621-D761-7099-E6BCFB494FFC}"/>
                </a:ext>
              </a:extLst>
            </xdr:cNvPr>
            <xdr:cNvSpPr/>
          </xdr:nvSpPr>
          <xdr:spPr>
            <a:xfrm rot="16200000">
              <a:off x="8511545" y="4749680"/>
              <a:ext cx="261501" cy="241420"/>
            </a:xfrm>
            <a:prstGeom prst="triangle">
              <a:avLst>
                <a:gd name="adj" fmla="val 41837"/>
              </a:avLst>
            </a:prstGeom>
            <a:grp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grpSp>
        <xdr:nvGrpSpPr>
          <xdr:cNvPr id="153" name="グループ化 152">
            <a:extLst>
              <a:ext uri="{FF2B5EF4-FFF2-40B4-BE49-F238E27FC236}">
                <a16:creationId xmlns:a16="http://schemas.microsoft.com/office/drawing/2014/main" id="{D1AAA253-2CD3-C426-FB8D-34921AADD67D}"/>
              </a:ext>
            </a:extLst>
          </xdr:cNvPr>
          <xdr:cNvGrpSpPr/>
        </xdr:nvGrpSpPr>
        <xdr:grpSpPr>
          <a:xfrm rot="21354896">
            <a:off x="5537220" y="4416471"/>
            <a:ext cx="678550" cy="318139"/>
            <a:chOff x="8054340" y="4739639"/>
            <a:chExt cx="708666" cy="261501"/>
          </a:xfrm>
          <a:solidFill>
            <a:schemeClr val="accent5">
              <a:lumMod val="75000"/>
            </a:schemeClr>
          </a:solidFill>
        </xdr:grpSpPr>
        <xdr:sp macro="" textlink="">
          <xdr:nvSpPr>
            <xdr:cNvPr id="160" name="楕円 159">
              <a:extLst>
                <a:ext uri="{FF2B5EF4-FFF2-40B4-BE49-F238E27FC236}">
                  <a16:creationId xmlns:a16="http://schemas.microsoft.com/office/drawing/2014/main" id="{FE0FE36E-1789-D1D1-0B2C-5A8FA02F5076}"/>
                </a:ext>
              </a:extLst>
            </xdr:cNvPr>
            <xdr:cNvSpPr/>
          </xdr:nvSpPr>
          <xdr:spPr>
            <a:xfrm>
              <a:off x="8054340" y="4800600"/>
              <a:ext cx="601980" cy="167640"/>
            </a:xfrm>
            <a:prstGeom prst="ellipse">
              <a:avLst/>
            </a:prstGeom>
            <a:solidFill>
              <a:schemeClr val="accent5">
                <a:lumMod val="75000"/>
              </a:schemeClr>
            </a:solid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61" name="二等辺三角形 160">
              <a:extLst>
                <a:ext uri="{FF2B5EF4-FFF2-40B4-BE49-F238E27FC236}">
                  <a16:creationId xmlns:a16="http://schemas.microsoft.com/office/drawing/2014/main" id="{BB561C27-ADAF-50D2-F734-DF91DD510AB7}"/>
                </a:ext>
              </a:extLst>
            </xdr:cNvPr>
            <xdr:cNvSpPr/>
          </xdr:nvSpPr>
          <xdr:spPr>
            <a:xfrm rot="16200000">
              <a:off x="8511545" y="4749680"/>
              <a:ext cx="261501" cy="241420"/>
            </a:xfrm>
            <a:prstGeom prst="triangle">
              <a:avLst>
                <a:gd name="adj" fmla="val 41837"/>
              </a:avLst>
            </a:prstGeom>
            <a:solidFill>
              <a:schemeClr val="accent5">
                <a:lumMod val="75000"/>
              </a:schemeClr>
            </a:solid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grpSp>
        <xdr:nvGrpSpPr>
          <xdr:cNvPr id="154" name="グループ化 153">
            <a:extLst>
              <a:ext uri="{FF2B5EF4-FFF2-40B4-BE49-F238E27FC236}">
                <a16:creationId xmlns:a16="http://schemas.microsoft.com/office/drawing/2014/main" id="{611F8D5F-BE78-0574-1855-597F15797190}"/>
              </a:ext>
            </a:extLst>
          </xdr:cNvPr>
          <xdr:cNvGrpSpPr/>
        </xdr:nvGrpSpPr>
        <xdr:grpSpPr>
          <a:xfrm rot="11825226">
            <a:off x="6076525" y="4038386"/>
            <a:ext cx="99894" cy="164036"/>
            <a:chOff x="7275443" y="11297478"/>
            <a:chExt cx="109722" cy="179047"/>
          </a:xfrm>
          <a:solidFill>
            <a:schemeClr val="accent5">
              <a:lumMod val="60000"/>
              <a:lumOff val="40000"/>
            </a:schemeClr>
          </a:solidFill>
        </xdr:grpSpPr>
        <xdr:sp macro="" textlink="">
          <xdr:nvSpPr>
            <xdr:cNvPr id="158" name="二等辺三角形 157">
              <a:extLst>
                <a:ext uri="{FF2B5EF4-FFF2-40B4-BE49-F238E27FC236}">
                  <a16:creationId xmlns:a16="http://schemas.microsoft.com/office/drawing/2014/main" id="{3C776109-B890-85F0-482B-4EC8A2A6FAE7}"/>
                </a:ext>
              </a:extLst>
            </xdr:cNvPr>
            <xdr:cNvSpPr/>
          </xdr:nvSpPr>
          <xdr:spPr>
            <a:xfrm>
              <a:off x="7275443" y="11297478"/>
              <a:ext cx="105803" cy="112877"/>
            </a:xfrm>
            <a:prstGeom prst="triangle">
              <a:avLst/>
            </a:prstGeom>
            <a:grp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59" name="楕円 158">
              <a:extLst>
                <a:ext uri="{FF2B5EF4-FFF2-40B4-BE49-F238E27FC236}">
                  <a16:creationId xmlns:a16="http://schemas.microsoft.com/office/drawing/2014/main" id="{02348CF3-6738-709C-D8D4-26535F03E490}"/>
                </a:ext>
              </a:extLst>
            </xdr:cNvPr>
            <xdr:cNvSpPr/>
          </xdr:nvSpPr>
          <xdr:spPr>
            <a:xfrm>
              <a:off x="7275443" y="11383109"/>
              <a:ext cx="109722" cy="93416"/>
            </a:xfrm>
            <a:prstGeom prst="ellipse">
              <a:avLst/>
            </a:prstGeom>
            <a:grp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155" name="グループ化 154">
            <a:extLst>
              <a:ext uri="{FF2B5EF4-FFF2-40B4-BE49-F238E27FC236}">
                <a16:creationId xmlns:a16="http://schemas.microsoft.com/office/drawing/2014/main" id="{AFFE35A1-7037-64F9-5BDB-9580A67073AB}"/>
              </a:ext>
            </a:extLst>
          </xdr:cNvPr>
          <xdr:cNvGrpSpPr/>
        </xdr:nvGrpSpPr>
        <xdr:grpSpPr>
          <a:xfrm rot="17159254">
            <a:off x="6141914" y="4161754"/>
            <a:ext cx="111746" cy="183498"/>
            <a:chOff x="7275443" y="11297478"/>
            <a:chExt cx="109722" cy="179047"/>
          </a:xfrm>
          <a:solidFill>
            <a:schemeClr val="accent5">
              <a:lumMod val="60000"/>
              <a:lumOff val="40000"/>
            </a:schemeClr>
          </a:solidFill>
        </xdr:grpSpPr>
        <xdr:sp macro="" textlink="">
          <xdr:nvSpPr>
            <xdr:cNvPr id="156" name="二等辺三角形 155">
              <a:extLst>
                <a:ext uri="{FF2B5EF4-FFF2-40B4-BE49-F238E27FC236}">
                  <a16:creationId xmlns:a16="http://schemas.microsoft.com/office/drawing/2014/main" id="{3E3974B5-173C-F454-B151-5409D8CF118C}"/>
                </a:ext>
              </a:extLst>
            </xdr:cNvPr>
            <xdr:cNvSpPr/>
          </xdr:nvSpPr>
          <xdr:spPr>
            <a:xfrm>
              <a:off x="7275443" y="11297478"/>
              <a:ext cx="105803" cy="112877"/>
            </a:xfrm>
            <a:prstGeom prst="triangle">
              <a:avLst/>
            </a:prstGeom>
            <a:grp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57" name="楕円 156">
              <a:extLst>
                <a:ext uri="{FF2B5EF4-FFF2-40B4-BE49-F238E27FC236}">
                  <a16:creationId xmlns:a16="http://schemas.microsoft.com/office/drawing/2014/main" id="{35D324A0-2805-CCF6-8AFD-60608B4C9A4A}"/>
                </a:ext>
              </a:extLst>
            </xdr:cNvPr>
            <xdr:cNvSpPr/>
          </xdr:nvSpPr>
          <xdr:spPr>
            <a:xfrm>
              <a:off x="7275443" y="11383109"/>
              <a:ext cx="109722" cy="93416"/>
            </a:xfrm>
            <a:prstGeom prst="ellipse">
              <a:avLst/>
            </a:prstGeom>
            <a:grpFill/>
            <a:ln w="3175">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xdr:col>
      <xdr:colOff>143439</xdr:colOff>
      <xdr:row>31</xdr:row>
      <xdr:rowOff>62755</xdr:rowOff>
    </xdr:from>
    <xdr:to>
      <xdr:col>11</xdr:col>
      <xdr:colOff>62755</xdr:colOff>
      <xdr:row>33</xdr:row>
      <xdr:rowOff>17929</xdr:rowOff>
    </xdr:to>
    <xdr:sp macro="" textlink="">
      <xdr:nvSpPr>
        <xdr:cNvPr id="179" name="テキスト ボックス 178">
          <a:extLst>
            <a:ext uri="{FF2B5EF4-FFF2-40B4-BE49-F238E27FC236}">
              <a16:creationId xmlns:a16="http://schemas.microsoft.com/office/drawing/2014/main" id="{B939A6B6-CFF8-4E24-BE61-8EEF40C6FAA8}"/>
            </a:ext>
          </a:extLst>
        </xdr:cNvPr>
        <xdr:cNvSpPr txBox="1"/>
      </xdr:nvSpPr>
      <xdr:spPr>
        <a:xfrm>
          <a:off x="245039" y="11397505"/>
          <a:ext cx="6129616" cy="298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Meiryo UI" panose="020B0604030504040204" pitchFamily="50" charset="-128"/>
              <a:ea typeface="Meiryo UI" panose="020B0604030504040204" pitchFamily="50" charset="-128"/>
            </a:rPr>
            <a:t>※</a:t>
          </a:r>
          <a:r>
            <a:rPr kumimoji="1" lang="ja-JP" altLang="en-US" sz="1100">
              <a:latin typeface="Meiryo UI" panose="020B0604030504040204" pitchFamily="50" charset="-128"/>
              <a:ea typeface="Meiryo UI" panose="020B0604030504040204" pitchFamily="50" charset="-128"/>
            </a:rPr>
            <a:t>　このデータは、集約した各種情報に対し、日数（</a:t>
          </a:r>
          <a:r>
            <a:rPr kumimoji="1" lang="en-US" altLang="ja-JP" sz="1100">
              <a:latin typeface="Meiryo UI" panose="020B0604030504040204" pitchFamily="50" charset="-128"/>
              <a:ea typeface="Meiryo UI" panose="020B0604030504040204" pitchFamily="50" charset="-128"/>
            </a:rPr>
            <a:t>365</a:t>
          </a:r>
          <a:r>
            <a:rPr kumimoji="1" lang="ja-JP" altLang="en-US" sz="1100">
              <a:latin typeface="Meiryo UI" panose="020B0604030504040204" pitchFamily="50" charset="-128"/>
              <a:ea typeface="Meiryo UI" panose="020B0604030504040204" pitchFamily="50" charset="-128"/>
            </a:rPr>
            <a:t>日）を母数として除算した参考値です。</a:t>
          </a:r>
          <a:endParaRPr kumimoji="1" lang="en-US" altLang="ja-JP" sz="1100">
            <a:latin typeface="Meiryo UI" panose="020B0604030504040204" pitchFamily="50" charset="-128"/>
            <a:ea typeface="Meiryo UI" panose="020B0604030504040204" pitchFamily="50" charset="-128"/>
          </a:endParaRPr>
        </a:p>
      </xdr:txBody>
    </xdr:sp>
    <xdr:clientData/>
  </xdr:twoCellAnchor>
  <xdr:twoCellAnchor>
    <xdr:from>
      <xdr:col>1</xdr:col>
      <xdr:colOff>96371</xdr:colOff>
      <xdr:row>9</xdr:row>
      <xdr:rowOff>44450</xdr:rowOff>
    </xdr:from>
    <xdr:to>
      <xdr:col>1</xdr:col>
      <xdr:colOff>323850</xdr:colOff>
      <xdr:row>9</xdr:row>
      <xdr:rowOff>254748</xdr:rowOff>
    </xdr:to>
    <xdr:grpSp>
      <xdr:nvGrpSpPr>
        <xdr:cNvPr id="180" name="グループ化 179">
          <a:extLst>
            <a:ext uri="{FF2B5EF4-FFF2-40B4-BE49-F238E27FC236}">
              <a16:creationId xmlns:a16="http://schemas.microsoft.com/office/drawing/2014/main" id="{4D90298C-56CE-49E6-A4F9-7E697FD26B89}"/>
            </a:ext>
          </a:extLst>
        </xdr:cNvPr>
        <xdr:cNvGrpSpPr/>
      </xdr:nvGrpSpPr>
      <xdr:grpSpPr>
        <a:xfrm>
          <a:off x="201146" y="2466975"/>
          <a:ext cx="227479" cy="210298"/>
          <a:chOff x="8480611" y="1899466"/>
          <a:chExt cx="2327239" cy="1973288"/>
        </a:xfrm>
      </xdr:grpSpPr>
      <xdr:sp macro="" textlink="">
        <xdr:nvSpPr>
          <xdr:cNvPr id="181" name="楕円 180">
            <a:extLst>
              <a:ext uri="{FF2B5EF4-FFF2-40B4-BE49-F238E27FC236}">
                <a16:creationId xmlns:a16="http://schemas.microsoft.com/office/drawing/2014/main" id="{7A8C83D6-ED54-B8FF-9B0A-59926B0823C5}"/>
              </a:ext>
            </a:extLst>
          </xdr:cNvPr>
          <xdr:cNvSpPr/>
        </xdr:nvSpPr>
        <xdr:spPr>
          <a:xfrm>
            <a:off x="10285581" y="2143022"/>
            <a:ext cx="522269" cy="522267"/>
          </a:xfrm>
          <a:prstGeom prst="ellipse">
            <a:avLst/>
          </a:prstGeom>
          <a:solidFill>
            <a:schemeClr val="bg1"/>
          </a:solidFill>
          <a:ln w="1905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2" name="楕円 181">
            <a:extLst>
              <a:ext uri="{FF2B5EF4-FFF2-40B4-BE49-F238E27FC236}">
                <a16:creationId xmlns:a16="http://schemas.microsoft.com/office/drawing/2014/main" id="{741AC9D7-6B06-0765-A10E-18EFB1832401}"/>
              </a:ext>
            </a:extLst>
          </xdr:cNvPr>
          <xdr:cNvSpPr/>
        </xdr:nvSpPr>
        <xdr:spPr>
          <a:xfrm>
            <a:off x="10285581" y="2591152"/>
            <a:ext cx="522269" cy="522267"/>
          </a:xfrm>
          <a:prstGeom prst="ellipse">
            <a:avLst/>
          </a:prstGeom>
          <a:solidFill>
            <a:schemeClr val="bg1"/>
          </a:solidFill>
          <a:ln w="1905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3" name="楕円 182">
            <a:extLst>
              <a:ext uri="{FF2B5EF4-FFF2-40B4-BE49-F238E27FC236}">
                <a16:creationId xmlns:a16="http://schemas.microsoft.com/office/drawing/2014/main" id="{3C3D2DA4-2B95-BCFD-796D-99E93C352C37}"/>
              </a:ext>
            </a:extLst>
          </xdr:cNvPr>
          <xdr:cNvSpPr/>
        </xdr:nvSpPr>
        <xdr:spPr>
          <a:xfrm>
            <a:off x="10235793" y="3014388"/>
            <a:ext cx="522269" cy="522267"/>
          </a:xfrm>
          <a:prstGeom prst="ellipse">
            <a:avLst/>
          </a:prstGeom>
          <a:solidFill>
            <a:schemeClr val="bg1"/>
          </a:solidFill>
          <a:ln w="1905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4" name="楕円 183">
            <a:extLst>
              <a:ext uri="{FF2B5EF4-FFF2-40B4-BE49-F238E27FC236}">
                <a16:creationId xmlns:a16="http://schemas.microsoft.com/office/drawing/2014/main" id="{C33FF4B3-B267-E186-FAC6-B704BDD0125A}"/>
              </a:ext>
            </a:extLst>
          </xdr:cNvPr>
          <xdr:cNvSpPr/>
        </xdr:nvSpPr>
        <xdr:spPr>
          <a:xfrm>
            <a:off x="9961934" y="3288246"/>
            <a:ext cx="522269" cy="522267"/>
          </a:xfrm>
          <a:prstGeom prst="ellipse">
            <a:avLst/>
          </a:prstGeom>
          <a:solidFill>
            <a:schemeClr val="bg1"/>
          </a:solidFill>
          <a:ln w="1905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5" name="楕円 184">
            <a:extLst>
              <a:ext uri="{FF2B5EF4-FFF2-40B4-BE49-F238E27FC236}">
                <a16:creationId xmlns:a16="http://schemas.microsoft.com/office/drawing/2014/main" id="{44565EED-7138-3350-CAE3-04ACC752618D}"/>
              </a:ext>
            </a:extLst>
          </xdr:cNvPr>
          <xdr:cNvSpPr/>
        </xdr:nvSpPr>
        <xdr:spPr>
          <a:xfrm>
            <a:off x="9513802" y="3350487"/>
            <a:ext cx="522269" cy="522267"/>
          </a:xfrm>
          <a:prstGeom prst="ellipse">
            <a:avLst/>
          </a:prstGeom>
          <a:solidFill>
            <a:schemeClr val="bg1"/>
          </a:solidFill>
          <a:ln w="1905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6" name="楕円 185">
            <a:extLst>
              <a:ext uri="{FF2B5EF4-FFF2-40B4-BE49-F238E27FC236}">
                <a16:creationId xmlns:a16="http://schemas.microsoft.com/office/drawing/2014/main" id="{61659555-8222-40E7-D88E-1972997B653F}"/>
              </a:ext>
            </a:extLst>
          </xdr:cNvPr>
          <xdr:cNvSpPr/>
        </xdr:nvSpPr>
        <xdr:spPr>
          <a:xfrm>
            <a:off x="9053221" y="3350485"/>
            <a:ext cx="522269" cy="522267"/>
          </a:xfrm>
          <a:prstGeom prst="ellipse">
            <a:avLst/>
          </a:prstGeom>
          <a:solidFill>
            <a:schemeClr val="bg1"/>
          </a:solidFill>
          <a:ln w="1905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7" name="楕円 186">
            <a:extLst>
              <a:ext uri="{FF2B5EF4-FFF2-40B4-BE49-F238E27FC236}">
                <a16:creationId xmlns:a16="http://schemas.microsoft.com/office/drawing/2014/main" id="{646C9D19-72FA-337D-B1F7-B238BA6CA037}"/>
              </a:ext>
            </a:extLst>
          </xdr:cNvPr>
          <xdr:cNvSpPr/>
        </xdr:nvSpPr>
        <xdr:spPr>
          <a:xfrm>
            <a:off x="8654883" y="3163763"/>
            <a:ext cx="522269" cy="522267"/>
          </a:xfrm>
          <a:prstGeom prst="ellipse">
            <a:avLst/>
          </a:prstGeom>
          <a:solidFill>
            <a:schemeClr val="bg1"/>
          </a:solidFill>
          <a:ln w="1905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8" name="楕円 187">
            <a:extLst>
              <a:ext uri="{FF2B5EF4-FFF2-40B4-BE49-F238E27FC236}">
                <a16:creationId xmlns:a16="http://schemas.microsoft.com/office/drawing/2014/main" id="{1E376702-6E84-CB99-E5E0-209E7FAE65BA}"/>
              </a:ext>
            </a:extLst>
          </xdr:cNvPr>
          <xdr:cNvSpPr/>
        </xdr:nvSpPr>
        <xdr:spPr>
          <a:xfrm>
            <a:off x="8480611" y="2728082"/>
            <a:ext cx="522269" cy="522267"/>
          </a:xfrm>
          <a:prstGeom prst="ellipse">
            <a:avLst/>
          </a:prstGeom>
          <a:solidFill>
            <a:schemeClr val="bg1"/>
          </a:solidFill>
          <a:ln w="1905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9" name="楕円 188">
            <a:extLst>
              <a:ext uri="{FF2B5EF4-FFF2-40B4-BE49-F238E27FC236}">
                <a16:creationId xmlns:a16="http://schemas.microsoft.com/office/drawing/2014/main" id="{A9F9D3E8-FDDF-83C1-4701-8AF37E8F20BF}"/>
              </a:ext>
            </a:extLst>
          </xdr:cNvPr>
          <xdr:cNvSpPr/>
        </xdr:nvSpPr>
        <xdr:spPr>
          <a:xfrm>
            <a:off x="8480612" y="2242607"/>
            <a:ext cx="522269" cy="522267"/>
          </a:xfrm>
          <a:prstGeom prst="ellipse">
            <a:avLst/>
          </a:prstGeom>
          <a:solidFill>
            <a:schemeClr val="bg1"/>
          </a:solidFill>
          <a:ln w="1905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90" name="グループ化 189">
            <a:extLst>
              <a:ext uri="{FF2B5EF4-FFF2-40B4-BE49-F238E27FC236}">
                <a16:creationId xmlns:a16="http://schemas.microsoft.com/office/drawing/2014/main" id="{D5121036-F122-0F34-6975-59ADDA4DFF44}"/>
              </a:ext>
            </a:extLst>
          </xdr:cNvPr>
          <xdr:cNvGrpSpPr/>
        </xdr:nvGrpSpPr>
        <xdr:grpSpPr>
          <a:xfrm>
            <a:off x="8747046" y="1899466"/>
            <a:ext cx="1755185" cy="1646607"/>
            <a:chOff x="8756218" y="2850777"/>
            <a:chExt cx="869577" cy="815788"/>
          </a:xfrm>
        </xdr:grpSpPr>
        <xdr:sp macro="" textlink="">
          <xdr:nvSpPr>
            <xdr:cNvPr id="191" name="角丸四角形 341">
              <a:extLst>
                <a:ext uri="{FF2B5EF4-FFF2-40B4-BE49-F238E27FC236}">
                  <a16:creationId xmlns:a16="http://schemas.microsoft.com/office/drawing/2014/main" id="{3C3AE635-7B0F-BCA3-2DC7-FAE5F6B0E60D}"/>
                </a:ext>
              </a:extLst>
            </xdr:cNvPr>
            <xdr:cNvSpPr/>
          </xdr:nvSpPr>
          <xdr:spPr>
            <a:xfrm>
              <a:off x="8756218" y="2850777"/>
              <a:ext cx="869577" cy="815788"/>
            </a:xfrm>
            <a:prstGeom prst="roundRect">
              <a:avLst>
                <a:gd name="adj" fmla="val 34249"/>
              </a:avLst>
            </a:prstGeom>
            <a:solidFill>
              <a:schemeClr val="bg1"/>
            </a:solidFill>
            <a:ln>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2" name="角丸四角形 342">
              <a:extLst>
                <a:ext uri="{FF2B5EF4-FFF2-40B4-BE49-F238E27FC236}">
                  <a16:creationId xmlns:a16="http://schemas.microsoft.com/office/drawing/2014/main" id="{D80F4736-1241-754A-ACF4-825A58748A3E}"/>
                </a:ext>
              </a:extLst>
            </xdr:cNvPr>
            <xdr:cNvSpPr/>
          </xdr:nvSpPr>
          <xdr:spPr>
            <a:xfrm>
              <a:off x="8964708" y="2889687"/>
              <a:ext cx="484094" cy="319680"/>
            </a:xfrm>
            <a:prstGeom prst="roundRect">
              <a:avLst>
                <a:gd name="adj" fmla="val 34249"/>
              </a:avLst>
            </a:prstGeom>
            <a:solidFill>
              <a:schemeClr val="accent5">
                <a:lumMod val="20000"/>
                <a:lumOff val="80000"/>
              </a:schemeClr>
            </a:solidFill>
            <a:ln w="1905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xdr:col>
      <xdr:colOff>76200</xdr:colOff>
      <xdr:row>1</xdr:row>
      <xdr:rowOff>11206</xdr:rowOff>
    </xdr:from>
    <xdr:to>
      <xdr:col>11</xdr:col>
      <xdr:colOff>999565</xdr:colOff>
      <xdr:row>1</xdr:row>
      <xdr:rowOff>486335</xdr:rowOff>
    </xdr:to>
    <xdr:sp macro="" textlink="">
      <xdr:nvSpPr>
        <xdr:cNvPr id="193" name="正方形/長方形 192">
          <a:extLst>
            <a:ext uri="{FF2B5EF4-FFF2-40B4-BE49-F238E27FC236}">
              <a16:creationId xmlns:a16="http://schemas.microsoft.com/office/drawing/2014/main" id="{8F8A9A35-AAD5-4993-BBB6-FC0748B55BCB}"/>
            </a:ext>
          </a:extLst>
        </xdr:cNvPr>
        <xdr:cNvSpPr/>
      </xdr:nvSpPr>
      <xdr:spPr>
        <a:xfrm>
          <a:off x="177800" y="430306"/>
          <a:ext cx="7095565" cy="475129"/>
        </a:xfrm>
        <a:prstGeom prst="rect">
          <a:avLst/>
        </a:prstGeom>
        <a:solidFill>
          <a:schemeClr val="accent5">
            <a:lumMod val="50000"/>
          </a:schemeClr>
        </a:solidFill>
        <a:ln>
          <a:solidFill>
            <a:schemeClr val="accent5">
              <a:lumMod val="7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3d extrusionH="57150">
            <a:bevelT w="38100" h="38100"/>
          </a:sp3d>
        </a:bodyPr>
        <a:lstStyle/>
        <a:p>
          <a:pPr algn="l"/>
          <a:endParaRPr kumimoji="1" lang="ja-JP" altLang="en-US" sz="1100"/>
        </a:p>
      </xdr:txBody>
    </xdr:sp>
    <xdr:clientData/>
  </xdr:twoCellAnchor>
  <xdr:twoCellAnchor>
    <xdr:from>
      <xdr:col>1</xdr:col>
      <xdr:colOff>78829</xdr:colOff>
      <xdr:row>14</xdr:row>
      <xdr:rowOff>57149</xdr:rowOff>
    </xdr:from>
    <xdr:to>
      <xdr:col>1</xdr:col>
      <xdr:colOff>520700</xdr:colOff>
      <xdr:row>14</xdr:row>
      <xdr:rowOff>218429</xdr:rowOff>
    </xdr:to>
    <xdr:grpSp>
      <xdr:nvGrpSpPr>
        <xdr:cNvPr id="194" name="グループ化 193">
          <a:extLst>
            <a:ext uri="{FF2B5EF4-FFF2-40B4-BE49-F238E27FC236}">
              <a16:creationId xmlns:a16="http://schemas.microsoft.com/office/drawing/2014/main" id="{E8F3A490-4821-4D85-BF54-8F4876DEC702}"/>
            </a:ext>
          </a:extLst>
        </xdr:cNvPr>
        <xdr:cNvGrpSpPr/>
      </xdr:nvGrpSpPr>
      <xdr:grpSpPr>
        <a:xfrm flipH="1">
          <a:off x="183604" y="4533899"/>
          <a:ext cx="445046" cy="164455"/>
          <a:chOff x="8862247" y="7810500"/>
          <a:chExt cx="1478093" cy="413537"/>
        </a:xfrm>
      </xdr:grpSpPr>
      <xdr:sp macro="" textlink="">
        <xdr:nvSpPr>
          <xdr:cNvPr id="195" name="楕円 194">
            <a:extLst>
              <a:ext uri="{FF2B5EF4-FFF2-40B4-BE49-F238E27FC236}">
                <a16:creationId xmlns:a16="http://schemas.microsoft.com/office/drawing/2014/main" id="{FEB93228-73D8-ECE4-7407-732E8C8ED2D1}"/>
              </a:ext>
            </a:extLst>
          </xdr:cNvPr>
          <xdr:cNvSpPr/>
        </xdr:nvSpPr>
        <xdr:spPr>
          <a:xfrm>
            <a:off x="9077055" y="8086877"/>
            <a:ext cx="137160" cy="137160"/>
          </a:xfrm>
          <a:prstGeom prst="ellipse">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96" name="楕円 195">
            <a:extLst>
              <a:ext uri="{FF2B5EF4-FFF2-40B4-BE49-F238E27FC236}">
                <a16:creationId xmlns:a16="http://schemas.microsoft.com/office/drawing/2014/main" id="{8FAF4722-8CC3-08D9-91D3-F68F6B21AFD0}"/>
              </a:ext>
            </a:extLst>
          </xdr:cNvPr>
          <xdr:cNvSpPr/>
        </xdr:nvSpPr>
        <xdr:spPr>
          <a:xfrm>
            <a:off x="9427575" y="8086877"/>
            <a:ext cx="137160" cy="137160"/>
          </a:xfrm>
          <a:prstGeom prst="ellipse">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97" name="楕円 196">
            <a:extLst>
              <a:ext uri="{FF2B5EF4-FFF2-40B4-BE49-F238E27FC236}">
                <a16:creationId xmlns:a16="http://schemas.microsoft.com/office/drawing/2014/main" id="{22009ECD-FCB4-B748-4C8E-16D2E260503C}"/>
              </a:ext>
            </a:extLst>
          </xdr:cNvPr>
          <xdr:cNvSpPr/>
        </xdr:nvSpPr>
        <xdr:spPr>
          <a:xfrm>
            <a:off x="9252315" y="8086877"/>
            <a:ext cx="137160" cy="137160"/>
          </a:xfrm>
          <a:prstGeom prst="ellipse">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98" name="楕円 197">
            <a:extLst>
              <a:ext uri="{FF2B5EF4-FFF2-40B4-BE49-F238E27FC236}">
                <a16:creationId xmlns:a16="http://schemas.microsoft.com/office/drawing/2014/main" id="{1B5BFF38-76CD-3918-73E6-F39E20D1DB8B}"/>
              </a:ext>
            </a:extLst>
          </xdr:cNvPr>
          <xdr:cNvSpPr/>
        </xdr:nvSpPr>
        <xdr:spPr>
          <a:xfrm>
            <a:off x="8894175" y="8086877"/>
            <a:ext cx="137160" cy="137160"/>
          </a:xfrm>
          <a:prstGeom prst="ellipse">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99" name="楕円 198">
            <a:extLst>
              <a:ext uri="{FF2B5EF4-FFF2-40B4-BE49-F238E27FC236}">
                <a16:creationId xmlns:a16="http://schemas.microsoft.com/office/drawing/2014/main" id="{A77D7C55-83EE-0517-AD72-49CBE8FD8F15}"/>
              </a:ext>
            </a:extLst>
          </xdr:cNvPr>
          <xdr:cNvSpPr/>
        </xdr:nvSpPr>
        <xdr:spPr>
          <a:xfrm>
            <a:off x="9815430" y="8086877"/>
            <a:ext cx="137160" cy="137160"/>
          </a:xfrm>
          <a:prstGeom prst="ellipse">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00" name="楕円 199">
            <a:extLst>
              <a:ext uri="{FF2B5EF4-FFF2-40B4-BE49-F238E27FC236}">
                <a16:creationId xmlns:a16="http://schemas.microsoft.com/office/drawing/2014/main" id="{98DB68ED-50BF-45CC-DDE9-79564E445CF2}"/>
              </a:ext>
            </a:extLst>
          </xdr:cNvPr>
          <xdr:cNvSpPr/>
        </xdr:nvSpPr>
        <xdr:spPr>
          <a:xfrm>
            <a:off x="10165950" y="8086877"/>
            <a:ext cx="137160" cy="137160"/>
          </a:xfrm>
          <a:prstGeom prst="ellipse">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01" name="楕円 200">
            <a:extLst>
              <a:ext uri="{FF2B5EF4-FFF2-40B4-BE49-F238E27FC236}">
                <a16:creationId xmlns:a16="http://schemas.microsoft.com/office/drawing/2014/main" id="{20B886F8-F84C-48DA-EDBB-0EDBB80AC187}"/>
              </a:ext>
            </a:extLst>
          </xdr:cNvPr>
          <xdr:cNvSpPr/>
        </xdr:nvSpPr>
        <xdr:spPr>
          <a:xfrm>
            <a:off x="9990690" y="8086877"/>
            <a:ext cx="137160" cy="137160"/>
          </a:xfrm>
          <a:prstGeom prst="ellipse">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02" name="楕円 201">
            <a:extLst>
              <a:ext uri="{FF2B5EF4-FFF2-40B4-BE49-F238E27FC236}">
                <a16:creationId xmlns:a16="http://schemas.microsoft.com/office/drawing/2014/main" id="{EA4B14F1-02A4-6EB1-C27B-223CA23337F9}"/>
              </a:ext>
            </a:extLst>
          </xdr:cNvPr>
          <xdr:cNvSpPr/>
        </xdr:nvSpPr>
        <xdr:spPr>
          <a:xfrm>
            <a:off x="9632550" y="8086877"/>
            <a:ext cx="137160" cy="137160"/>
          </a:xfrm>
          <a:prstGeom prst="ellipse">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nvGrpSpPr>
          <xdr:cNvPr id="203" name="グループ化 202">
            <a:extLst>
              <a:ext uri="{FF2B5EF4-FFF2-40B4-BE49-F238E27FC236}">
                <a16:creationId xmlns:a16="http://schemas.microsoft.com/office/drawing/2014/main" id="{512560B0-5C32-4D56-A949-609CBEB5DCF2}"/>
              </a:ext>
            </a:extLst>
          </xdr:cNvPr>
          <xdr:cNvGrpSpPr/>
        </xdr:nvGrpSpPr>
        <xdr:grpSpPr>
          <a:xfrm>
            <a:off x="9608820" y="7810500"/>
            <a:ext cx="731520" cy="342900"/>
            <a:chOff x="7978140" y="6880860"/>
            <a:chExt cx="731520" cy="342900"/>
          </a:xfrm>
        </xdr:grpSpPr>
        <xdr:sp macro="" textlink="">
          <xdr:nvSpPr>
            <xdr:cNvPr id="209" name="正方形/長方形 208">
              <a:extLst>
                <a:ext uri="{FF2B5EF4-FFF2-40B4-BE49-F238E27FC236}">
                  <a16:creationId xmlns:a16="http://schemas.microsoft.com/office/drawing/2014/main" id="{2A0F4421-096A-5C3D-EE9C-12398EA968F2}"/>
                </a:ext>
              </a:extLst>
            </xdr:cNvPr>
            <xdr:cNvSpPr/>
          </xdr:nvSpPr>
          <xdr:spPr>
            <a:xfrm>
              <a:off x="7978140" y="6880860"/>
              <a:ext cx="731520" cy="342900"/>
            </a:xfrm>
            <a:prstGeom prst="rect">
              <a:avLst/>
            </a:prstGeom>
            <a:solidFill>
              <a:schemeClr val="accent5">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10" name="正方形/長方形 209">
              <a:extLst>
                <a:ext uri="{FF2B5EF4-FFF2-40B4-BE49-F238E27FC236}">
                  <a16:creationId xmlns:a16="http://schemas.microsoft.com/office/drawing/2014/main" id="{CC801EA2-BEC7-389C-D35E-DB808B9E49E3}"/>
                </a:ext>
              </a:extLst>
            </xdr:cNvPr>
            <xdr:cNvSpPr/>
          </xdr:nvSpPr>
          <xdr:spPr>
            <a:xfrm>
              <a:off x="8535375" y="6927599"/>
              <a:ext cx="129540" cy="1285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11" name="正方形/長方形 210">
              <a:extLst>
                <a:ext uri="{FF2B5EF4-FFF2-40B4-BE49-F238E27FC236}">
                  <a16:creationId xmlns:a16="http://schemas.microsoft.com/office/drawing/2014/main" id="{9E9B875C-22B0-0870-5784-F8256641FC54}"/>
                </a:ext>
              </a:extLst>
            </xdr:cNvPr>
            <xdr:cNvSpPr/>
          </xdr:nvSpPr>
          <xdr:spPr>
            <a:xfrm>
              <a:off x="8362620" y="6927599"/>
              <a:ext cx="129540" cy="1285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12" name="正方形/長方形 211">
              <a:extLst>
                <a:ext uri="{FF2B5EF4-FFF2-40B4-BE49-F238E27FC236}">
                  <a16:creationId xmlns:a16="http://schemas.microsoft.com/office/drawing/2014/main" id="{5F8C49AA-9190-B722-4832-326266AD5758}"/>
                </a:ext>
              </a:extLst>
            </xdr:cNvPr>
            <xdr:cNvSpPr/>
          </xdr:nvSpPr>
          <xdr:spPr>
            <a:xfrm>
              <a:off x="8198355" y="6927599"/>
              <a:ext cx="129540" cy="1285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13" name="正方形/長方形 212">
              <a:extLst>
                <a:ext uri="{FF2B5EF4-FFF2-40B4-BE49-F238E27FC236}">
                  <a16:creationId xmlns:a16="http://schemas.microsoft.com/office/drawing/2014/main" id="{ED95A26C-37F1-21E4-900B-377548E88DF9}"/>
                </a:ext>
              </a:extLst>
            </xdr:cNvPr>
            <xdr:cNvSpPr/>
          </xdr:nvSpPr>
          <xdr:spPr>
            <a:xfrm>
              <a:off x="8025600" y="6927599"/>
              <a:ext cx="129540" cy="1285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sp macro="" textlink="">
        <xdr:nvSpPr>
          <xdr:cNvPr id="204" name="正方形/長方形 203">
            <a:extLst>
              <a:ext uri="{FF2B5EF4-FFF2-40B4-BE49-F238E27FC236}">
                <a16:creationId xmlns:a16="http://schemas.microsoft.com/office/drawing/2014/main" id="{14414C7F-DB6B-2381-72C8-0BFE83F1AC9C}"/>
              </a:ext>
            </a:extLst>
          </xdr:cNvPr>
          <xdr:cNvSpPr/>
        </xdr:nvSpPr>
        <xdr:spPr>
          <a:xfrm>
            <a:off x="8862247" y="7810500"/>
            <a:ext cx="731520" cy="342901"/>
          </a:xfrm>
          <a:prstGeom prst="rect">
            <a:avLst/>
          </a:prstGeom>
          <a:solidFill>
            <a:schemeClr val="accent5">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05" name="正方形/長方形 204">
            <a:extLst>
              <a:ext uri="{FF2B5EF4-FFF2-40B4-BE49-F238E27FC236}">
                <a16:creationId xmlns:a16="http://schemas.microsoft.com/office/drawing/2014/main" id="{770CE50D-9CC9-2483-FF84-D6C1A718B848}"/>
              </a:ext>
            </a:extLst>
          </xdr:cNvPr>
          <xdr:cNvSpPr/>
        </xdr:nvSpPr>
        <xdr:spPr>
          <a:xfrm>
            <a:off x="9420572" y="7857240"/>
            <a:ext cx="129539" cy="1285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06" name="正方形/長方形 205">
            <a:extLst>
              <a:ext uri="{FF2B5EF4-FFF2-40B4-BE49-F238E27FC236}">
                <a16:creationId xmlns:a16="http://schemas.microsoft.com/office/drawing/2014/main" id="{7B458FA0-4599-3F21-CBB9-E335AB973FA4}"/>
              </a:ext>
            </a:extLst>
          </xdr:cNvPr>
          <xdr:cNvSpPr/>
        </xdr:nvSpPr>
        <xdr:spPr>
          <a:xfrm>
            <a:off x="9251550" y="7857239"/>
            <a:ext cx="129540" cy="1285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07" name="正方形/長方形 206">
            <a:extLst>
              <a:ext uri="{FF2B5EF4-FFF2-40B4-BE49-F238E27FC236}">
                <a16:creationId xmlns:a16="http://schemas.microsoft.com/office/drawing/2014/main" id="{84D38A1F-DDE8-BFEB-A93F-5B9018C7EA63}"/>
              </a:ext>
            </a:extLst>
          </xdr:cNvPr>
          <xdr:cNvSpPr/>
        </xdr:nvSpPr>
        <xdr:spPr>
          <a:xfrm>
            <a:off x="9072915" y="7857239"/>
            <a:ext cx="129540" cy="1285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08" name="正方形/長方形 207">
            <a:extLst>
              <a:ext uri="{FF2B5EF4-FFF2-40B4-BE49-F238E27FC236}">
                <a16:creationId xmlns:a16="http://schemas.microsoft.com/office/drawing/2014/main" id="{226CA258-7A44-43F1-88AB-3D0956CD1651}"/>
              </a:ext>
            </a:extLst>
          </xdr:cNvPr>
          <xdr:cNvSpPr/>
        </xdr:nvSpPr>
        <xdr:spPr>
          <a:xfrm>
            <a:off x="8900160" y="7857239"/>
            <a:ext cx="129540" cy="1285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2</xdr:col>
      <xdr:colOff>838201</xdr:colOff>
      <xdr:row>28</xdr:row>
      <xdr:rowOff>336549</xdr:rowOff>
    </xdr:from>
    <xdr:to>
      <xdr:col>2</xdr:col>
      <xdr:colOff>958850</xdr:colOff>
      <xdr:row>28</xdr:row>
      <xdr:rowOff>562624</xdr:rowOff>
    </xdr:to>
    <xdr:grpSp>
      <xdr:nvGrpSpPr>
        <xdr:cNvPr id="214" name="グループ化 213">
          <a:extLst>
            <a:ext uri="{FF2B5EF4-FFF2-40B4-BE49-F238E27FC236}">
              <a16:creationId xmlns:a16="http://schemas.microsoft.com/office/drawing/2014/main" id="{EF19B413-9A1C-4B8F-9846-D22B26609F3F}"/>
            </a:ext>
          </a:extLst>
        </xdr:cNvPr>
        <xdr:cNvGrpSpPr/>
      </xdr:nvGrpSpPr>
      <xdr:grpSpPr>
        <a:xfrm>
          <a:off x="1876426" y="10448924"/>
          <a:ext cx="0" cy="226075"/>
          <a:chOff x="8256494" y="7153834"/>
          <a:chExt cx="475130" cy="833718"/>
        </a:xfrm>
      </xdr:grpSpPr>
      <xdr:sp macro="" textlink="">
        <xdr:nvSpPr>
          <xdr:cNvPr id="215" name="台形 214">
            <a:extLst>
              <a:ext uri="{FF2B5EF4-FFF2-40B4-BE49-F238E27FC236}">
                <a16:creationId xmlns:a16="http://schemas.microsoft.com/office/drawing/2014/main" id="{0117ED48-E06A-D22B-CCBC-B282BD8DD703}"/>
              </a:ext>
            </a:extLst>
          </xdr:cNvPr>
          <xdr:cNvSpPr/>
        </xdr:nvSpPr>
        <xdr:spPr>
          <a:xfrm rot="10800000">
            <a:off x="8256494" y="7566211"/>
            <a:ext cx="475130" cy="421341"/>
          </a:xfrm>
          <a:prstGeom prst="trapezoid">
            <a:avLst>
              <a:gd name="adj" fmla="val 19737"/>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6" name="台形 215">
            <a:extLst>
              <a:ext uri="{FF2B5EF4-FFF2-40B4-BE49-F238E27FC236}">
                <a16:creationId xmlns:a16="http://schemas.microsoft.com/office/drawing/2014/main" id="{48F6AD70-E737-498B-D919-626E818A34CD}"/>
              </a:ext>
            </a:extLst>
          </xdr:cNvPr>
          <xdr:cNvSpPr/>
        </xdr:nvSpPr>
        <xdr:spPr>
          <a:xfrm rot="2710910">
            <a:off x="8328211" y="7333129"/>
            <a:ext cx="475130" cy="116540"/>
          </a:xfrm>
          <a:prstGeom prst="trapezoid">
            <a:avLst>
              <a:gd name="adj" fmla="val 19737"/>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7" name="台形 216">
            <a:extLst>
              <a:ext uri="{FF2B5EF4-FFF2-40B4-BE49-F238E27FC236}">
                <a16:creationId xmlns:a16="http://schemas.microsoft.com/office/drawing/2014/main" id="{DF856CD1-3FA7-CF0C-DD25-40B7D2734AD4}"/>
              </a:ext>
            </a:extLst>
          </xdr:cNvPr>
          <xdr:cNvSpPr/>
        </xdr:nvSpPr>
        <xdr:spPr>
          <a:xfrm rot="2710910">
            <a:off x="8546253" y="7282168"/>
            <a:ext cx="123605" cy="103007"/>
          </a:xfrm>
          <a:prstGeom prst="trapezoid">
            <a:avLst>
              <a:gd name="adj" fmla="val 19737"/>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8" name="台形 217">
            <a:extLst>
              <a:ext uri="{FF2B5EF4-FFF2-40B4-BE49-F238E27FC236}">
                <a16:creationId xmlns:a16="http://schemas.microsoft.com/office/drawing/2014/main" id="{5DFC2F0F-F4A0-565D-B78D-13A29DA3B0A7}"/>
              </a:ext>
            </a:extLst>
          </xdr:cNvPr>
          <xdr:cNvSpPr/>
        </xdr:nvSpPr>
        <xdr:spPr>
          <a:xfrm rot="10800000">
            <a:off x="8377330" y="7602070"/>
            <a:ext cx="72000" cy="376516"/>
          </a:xfrm>
          <a:prstGeom prst="trapezoid">
            <a:avLst>
              <a:gd name="adj" fmla="val 1973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9" name="台形 218">
            <a:extLst>
              <a:ext uri="{FF2B5EF4-FFF2-40B4-BE49-F238E27FC236}">
                <a16:creationId xmlns:a16="http://schemas.microsoft.com/office/drawing/2014/main" id="{442105FF-3F60-6870-6C72-A8E3B3DFFB14}"/>
              </a:ext>
            </a:extLst>
          </xdr:cNvPr>
          <xdr:cNvSpPr/>
        </xdr:nvSpPr>
        <xdr:spPr>
          <a:xfrm rot="10800000">
            <a:off x="8538696" y="7602070"/>
            <a:ext cx="72000" cy="376516"/>
          </a:xfrm>
          <a:prstGeom prst="trapezoid">
            <a:avLst>
              <a:gd name="adj" fmla="val 19737"/>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10</xdr:col>
      <xdr:colOff>107316</xdr:colOff>
      <xdr:row>23</xdr:row>
      <xdr:rowOff>495300</xdr:rowOff>
    </xdr:from>
    <xdr:to>
      <xdr:col>10</xdr:col>
      <xdr:colOff>533401</xdr:colOff>
      <xdr:row>24</xdr:row>
      <xdr:rowOff>218328</xdr:rowOff>
    </xdr:to>
    <xdr:grpSp>
      <xdr:nvGrpSpPr>
        <xdr:cNvPr id="220" name="グループ化 219">
          <a:extLst>
            <a:ext uri="{FF2B5EF4-FFF2-40B4-BE49-F238E27FC236}">
              <a16:creationId xmlns:a16="http://schemas.microsoft.com/office/drawing/2014/main" id="{FA18AEED-CC5A-4E66-80DD-FB427D9755EC}"/>
            </a:ext>
          </a:extLst>
        </xdr:cNvPr>
        <xdr:cNvGrpSpPr/>
      </xdr:nvGrpSpPr>
      <xdr:grpSpPr>
        <a:xfrm>
          <a:off x="5866766" y="8505825"/>
          <a:ext cx="429260" cy="307228"/>
          <a:chOff x="5562600" y="8100060"/>
          <a:chExt cx="784860" cy="558053"/>
        </a:xfrm>
      </xdr:grpSpPr>
      <xdr:grpSp>
        <xdr:nvGrpSpPr>
          <xdr:cNvPr id="221" name="グループ化 220">
            <a:extLst>
              <a:ext uri="{FF2B5EF4-FFF2-40B4-BE49-F238E27FC236}">
                <a16:creationId xmlns:a16="http://schemas.microsoft.com/office/drawing/2014/main" id="{A40D46EF-5692-6F83-B2B3-8B441504D14E}"/>
              </a:ext>
            </a:extLst>
          </xdr:cNvPr>
          <xdr:cNvGrpSpPr/>
        </xdr:nvGrpSpPr>
        <xdr:grpSpPr>
          <a:xfrm>
            <a:off x="5694705" y="8212161"/>
            <a:ext cx="532187" cy="445952"/>
            <a:chOff x="7834661" y="8032377"/>
            <a:chExt cx="752858" cy="636493"/>
          </a:xfrm>
        </xdr:grpSpPr>
        <xdr:sp macro="" textlink="">
          <xdr:nvSpPr>
            <xdr:cNvPr id="224" name="楕円 223">
              <a:extLst>
                <a:ext uri="{FF2B5EF4-FFF2-40B4-BE49-F238E27FC236}">
                  <a16:creationId xmlns:a16="http://schemas.microsoft.com/office/drawing/2014/main" id="{38B70AE1-F622-ED6E-B4DA-669B83DA028D}"/>
                </a:ext>
              </a:extLst>
            </xdr:cNvPr>
            <xdr:cNvSpPr/>
          </xdr:nvSpPr>
          <xdr:spPr>
            <a:xfrm>
              <a:off x="7897906" y="8032377"/>
              <a:ext cx="636493" cy="636493"/>
            </a:xfrm>
            <a:prstGeom prst="ellipse">
              <a:avLst/>
            </a:prstGeom>
            <a:noFill/>
            <a:ln w="889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k</a:t>
              </a:r>
              <a:endParaRPr kumimoji="1" lang="ja-JP" altLang="en-US" sz="1100"/>
            </a:p>
          </xdr:txBody>
        </xdr:sp>
        <xdr:cxnSp macro="">
          <xdr:nvCxnSpPr>
            <xdr:cNvPr id="225" name="直線コネクタ 224">
              <a:extLst>
                <a:ext uri="{FF2B5EF4-FFF2-40B4-BE49-F238E27FC236}">
                  <a16:creationId xmlns:a16="http://schemas.microsoft.com/office/drawing/2014/main" id="{C6149C72-4101-2CCF-4BEF-2EA9A021274D}"/>
                </a:ext>
              </a:extLst>
            </xdr:cNvPr>
            <xdr:cNvCxnSpPr>
              <a:stCxn id="224" idx="7"/>
              <a:endCxn id="224" idx="3"/>
            </xdr:cNvCxnSpPr>
          </xdr:nvCxnSpPr>
          <xdr:spPr>
            <a:xfrm flipH="1">
              <a:off x="7991118" y="8125589"/>
              <a:ext cx="450069" cy="450069"/>
            </a:xfrm>
            <a:prstGeom prst="line">
              <a:avLst/>
            </a:prstGeom>
            <a:ln w="88900">
              <a:solidFill>
                <a:schemeClr val="accent5">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6" name="直線コネクタ 225">
              <a:extLst>
                <a:ext uri="{FF2B5EF4-FFF2-40B4-BE49-F238E27FC236}">
                  <a16:creationId xmlns:a16="http://schemas.microsoft.com/office/drawing/2014/main" id="{947B6911-E0FF-976C-99F6-1D2778A8AF91}"/>
                </a:ext>
              </a:extLst>
            </xdr:cNvPr>
            <xdr:cNvCxnSpPr>
              <a:stCxn id="224" idx="1"/>
              <a:endCxn id="224" idx="5"/>
            </xdr:cNvCxnSpPr>
          </xdr:nvCxnSpPr>
          <xdr:spPr>
            <a:xfrm>
              <a:off x="7991118" y="8125589"/>
              <a:ext cx="450069" cy="450069"/>
            </a:xfrm>
            <a:prstGeom prst="line">
              <a:avLst/>
            </a:prstGeom>
            <a:ln w="88900">
              <a:solidFill>
                <a:schemeClr val="accent5">
                  <a:lumMod val="60000"/>
                  <a:lumOff val="40000"/>
                </a:schemeClr>
              </a:solidFill>
            </a:ln>
          </xdr:spPr>
          <xdr:style>
            <a:lnRef idx="1">
              <a:schemeClr val="accent1"/>
            </a:lnRef>
            <a:fillRef idx="0">
              <a:schemeClr val="accent1"/>
            </a:fillRef>
            <a:effectRef idx="0">
              <a:schemeClr val="accent1"/>
            </a:effectRef>
            <a:fontRef idx="minor">
              <a:schemeClr val="tx1"/>
            </a:fontRef>
          </xdr:style>
        </xdr:cxnSp>
        <xdr:grpSp>
          <xdr:nvGrpSpPr>
            <xdr:cNvPr id="227" name="グループ化 226">
              <a:extLst>
                <a:ext uri="{FF2B5EF4-FFF2-40B4-BE49-F238E27FC236}">
                  <a16:creationId xmlns:a16="http://schemas.microsoft.com/office/drawing/2014/main" id="{50B21746-DB23-0BFC-6D4E-EBE94C779A16}"/>
                </a:ext>
              </a:extLst>
            </xdr:cNvPr>
            <xdr:cNvGrpSpPr/>
          </xdr:nvGrpSpPr>
          <xdr:grpSpPr>
            <a:xfrm>
              <a:off x="8047668" y="8148859"/>
              <a:ext cx="332807" cy="332807"/>
              <a:chOff x="8047668" y="8148859"/>
              <a:chExt cx="332807" cy="332807"/>
            </a:xfrm>
          </xdr:grpSpPr>
          <xdr:grpSp>
            <xdr:nvGrpSpPr>
              <xdr:cNvPr id="237" name="グループ化 236">
                <a:extLst>
                  <a:ext uri="{FF2B5EF4-FFF2-40B4-BE49-F238E27FC236}">
                    <a16:creationId xmlns:a16="http://schemas.microsoft.com/office/drawing/2014/main" id="{403D36A9-2766-FEA8-4DA8-08AD1DB24963}"/>
                  </a:ext>
                </a:extLst>
              </xdr:cNvPr>
              <xdr:cNvGrpSpPr/>
            </xdr:nvGrpSpPr>
            <xdr:grpSpPr>
              <a:xfrm>
                <a:off x="8047668" y="8148859"/>
                <a:ext cx="332807" cy="332807"/>
                <a:chOff x="8220634" y="7548282"/>
                <a:chExt cx="717177" cy="717177"/>
              </a:xfrm>
              <a:solidFill>
                <a:schemeClr val="accent5">
                  <a:lumMod val="75000"/>
                </a:schemeClr>
              </a:solidFill>
            </xdr:grpSpPr>
            <xdr:sp macro="" textlink="">
              <xdr:nvSpPr>
                <xdr:cNvPr id="240" name="楕円 239">
                  <a:extLst>
                    <a:ext uri="{FF2B5EF4-FFF2-40B4-BE49-F238E27FC236}">
                      <a16:creationId xmlns:a16="http://schemas.microsoft.com/office/drawing/2014/main" id="{91F8F6C5-0E77-4060-313A-9726589885AA}"/>
                    </a:ext>
                  </a:extLst>
                </xdr:cNvPr>
                <xdr:cNvSpPr/>
              </xdr:nvSpPr>
              <xdr:spPr>
                <a:xfrm>
                  <a:off x="8220634" y="7548282"/>
                  <a:ext cx="717177" cy="71717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1" name="月 240">
                  <a:extLst>
                    <a:ext uri="{FF2B5EF4-FFF2-40B4-BE49-F238E27FC236}">
                      <a16:creationId xmlns:a16="http://schemas.microsoft.com/office/drawing/2014/main" id="{5A3D04F4-549B-8F80-B49D-BFBCF680D44D}"/>
                    </a:ext>
                  </a:extLst>
                </xdr:cNvPr>
                <xdr:cNvSpPr/>
              </xdr:nvSpPr>
              <xdr:spPr>
                <a:xfrm rot="16200000">
                  <a:off x="8497165" y="7851705"/>
                  <a:ext cx="182051" cy="394446"/>
                </a:xfrm>
                <a:prstGeom prst="moon">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38" name="弦 237">
                <a:extLst>
                  <a:ext uri="{FF2B5EF4-FFF2-40B4-BE49-F238E27FC236}">
                    <a16:creationId xmlns:a16="http://schemas.microsoft.com/office/drawing/2014/main" id="{223CAEF2-7E39-08AA-14C8-FE981719B670}"/>
                  </a:ext>
                </a:extLst>
              </xdr:cNvPr>
              <xdr:cNvSpPr/>
            </xdr:nvSpPr>
            <xdr:spPr>
              <a:xfrm rot="19800000">
                <a:off x="8097590" y="8227901"/>
                <a:ext cx="87361" cy="74882"/>
              </a:xfrm>
              <a:prstGeom prst="chord">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9" name="弦 238">
                <a:extLst>
                  <a:ext uri="{FF2B5EF4-FFF2-40B4-BE49-F238E27FC236}">
                    <a16:creationId xmlns:a16="http://schemas.microsoft.com/office/drawing/2014/main" id="{90826856-59C3-5504-CF24-6F6EEB19D4F2}"/>
                  </a:ext>
                </a:extLst>
              </xdr:cNvPr>
              <xdr:cNvSpPr/>
            </xdr:nvSpPr>
            <xdr:spPr>
              <a:xfrm rot="16200000">
                <a:off x="8255673" y="8227901"/>
                <a:ext cx="87361" cy="74882"/>
              </a:xfrm>
              <a:prstGeom prst="chord">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28" name="フローチャート: 端子 227">
              <a:extLst>
                <a:ext uri="{FF2B5EF4-FFF2-40B4-BE49-F238E27FC236}">
                  <a16:creationId xmlns:a16="http://schemas.microsoft.com/office/drawing/2014/main" id="{A878A4B2-93C0-CB68-D903-2304E1DB1FFE}"/>
                </a:ext>
              </a:extLst>
            </xdr:cNvPr>
            <xdr:cNvSpPr/>
          </xdr:nvSpPr>
          <xdr:spPr>
            <a:xfrm>
              <a:off x="8085108" y="8444225"/>
              <a:ext cx="266246" cy="195524"/>
            </a:xfrm>
            <a:prstGeom prst="flowChartTerminator">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nvGrpSpPr>
            <xdr:cNvPr id="229" name="グループ化 228">
              <a:extLst>
                <a:ext uri="{FF2B5EF4-FFF2-40B4-BE49-F238E27FC236}">
                  <a16:creationId xmlns:a16="http://schemas.microsoft.com/office/drawing/2014/main" id="{39529AA1-513C-945D-D5AF-CDFEF69B1F57}"/>
                </a:ext>
              </a:extLst>
            </xdr:cNvPr>
            <xdr:cNvGrpSpPr/>
          </xdr:nvGrpSpPr>
          <xdr:grpSpPr>
            <a:xfrm rot="2238312">
              <a:off x="7834661" y="8386716"/>
              <a:ext cx="242195" cy="126576"/>
              <a:chOff x="8581425" y="6722333"/>
              <a:chExt cx="894269" cy="467361"/>
            </a:xfrm>
            <a:solidFill>
              <a:schemeClr val="accent5">
                <a:lumMod val="75000"/>
              </a:schemeClr>
            </a:solidFill>
          </xdr:grpSpPr>
          <xdr:sp macro="" textlink="">
            <xdr:nvSpPr>
              <xdr:cNvPr id="234" name="正方形/長方形 233">
                <a:extLst>
                  <a:ext uri="{FF2B5EF4-FFF2-40B4-BE49-F238E27FC236}">
                    <a16:creationId xmlns:a16="http://schemas.microsoft.com/office/drawing/2014/main" id="{719EB09A-AA41-6E12-749B-A5B682CC8FB0}"/>
                  </a:ext>
                </a:extLst>
              </xdr:cNvPr>
              <xdr:cNvSpPr/>
            </xdr:nvSpPr>
            <xdr:spPr>
              <a:xfrm>
                <a:off x="8581425" y="6722333"/>
                <a:ext cx="806822" cy="179294"/>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5" name="正方形/長方形 234">
                <a:extLst>
                  <a:ext uri="{FF2B5EF4-FFF2-40B4-BE49-F238E27FC236}">
                    <a16:creationId xmlns:a16="http://schemas.microsoft.com/office/drawing/2014/main" id="{73FB118E-209E-212E-468A-AB1CD9A38BBE}"/>
                  </a:ext>
                </a:extLst>
              </xdr:cNvPr>
              <xdr:cNvSpPr/>
            </xdr:nvSpPr>
            <xdr:spPr>
              <a:xfrm>
                <a:off x="9045388" y="6884895"/>
                <a:ext cx="430306" cy="17033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6" name="正方形/長方形 235">
                <a:extLst>
                  <a:ext uri="{FF2B5EF4-FFF2-40B4-BE49-F238E27FC236}">
                    <a16:creationId xmlns:a16="http://schemas.microsoft.com/office/drawing/2014/main" id="{AF67C519-8164-395A-BD64-FA10ED38CC01}"/>
                  </a:ext>
                </a:extLst>
              </xdr:cNvPr>
              <xdr:cNvSpPr/>
            </xdr:nvSpPr>
            <xdr:spPr>
              <a:xfrm>
                <a:off x="9233646" y="7037295"/>
                <a:ext cx="242047" cy="152399"/>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230" name="グループ化 229">
              <a:extLst>
                <a:ext uri="{FF2B5EF4-FFF2-40B4-BE49-F238E27FC236}">
                  <a16:creationId xmlns:a16="http://schemas.microsoft.com/office/drawing/2014/main" id="{BFCB6736-781A-0E32-F6BE-64963EAEAD88}"/>
                </a:ext>
              </a:extLst>
            </xdr:cNvPr>
            <xdr:cNvGrpSpPr/>
          </xdr:nvGrpSpPr>
          <xdr:grpSpPr>
            <a:xfrm rot="8461293" flipV="1">
              <a:off x="8354603" y="8361299"/>
              <a:ext cx="232916" cy="114495"/>
              <a:chOff x="8761468" y="6439427"/>
              <a:chExt cx="1234179" cy="564265"/>
            </a:xfrm>
          </xdr:grpSpPr>
          <xdr:sp macro="" textlink="">
            <xdr:nvSpPr>
              <xdr:cNvPr id="231" name="正方形/長方形 230">
                <a:extLst>
                  <a:ext uri="{FF2B5EF4-FFF2-40B4-BE49-F238E27FC236}">
                    <a16:creationId xmlns:a16="http://schemas.microsoft.com/office/drawing/2014/main" id="{1F52029D-4A2F-6BEF-0598-02DCE8B659CB}"/>
                  </a:ext>
                </a:extLst>
              </xdr:cNvPr>
              <xdr:cNvSpPr/>
            </xdr:nvSpPr>
            <xdr:spPr>
              <a:xfrm>
                <a:off x="8991602" y="6615952"/>
                <a:ext cx="627528" cy="385483"/>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2" name="正方形/長方形 231">
                <a:extLst>
                  <a:ext uri="{FF2B5EF4-FFF2-40B4-BE49-F238E27FC236}">
                    <a16:creationId xmlns:a16="http://schemas.microsoft.com/office/drawing/2014/main" id="{89E5A8B3-D363-3B95-BC2F-96DF01031D0C}"/>
                  </a:ext>
                </a:extLst>
              </xdr:cNvPr>
              <xdr:cNvSpPr/>
            </xdr:nvSpPr>
            <xdr:spPr>
              <a:xfrm>
                <a:off x="9188824" y="6615953"/>
                <a:ext cx="806823" cy="179294"/>
              </a:xfrm>
              <a:prstGeom prst="rect">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3" name="弦 232">
                <a:extLst>
                  <a:ext uri="{FF2B5EF4-FFF2-40B4-BE49-F238E27FC236}">
                    <a16:creationId xmlns:a16="http://schemas.microsoft.com/office/drawing/2014/main" id="{D3F9395B-C152-29C9-00B2-B8689DB5E7E2}"/>
                  </a:ext>
                </a:extLst>
              </xdr:cNvPr>
              <xdr:cNvSpPr/>
            </xdr:nvSpPr>
            <xdr:spPr>
              <a:xfrm rot="17529660">
                <a:off x="8742498" y="6458397"/>
                <a:ext cx="564265" cy="526326"/>
              </a:xfrm>
              <a:prstGeom prst="chord">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sp macro="" textlink="">
        <xdr:nvSpPr>
          <xdr:cNvPr id="222" name="爆発 1 19">
            <a:extLst>
              <a:ext uri="{FF2B5EF4-FFF2-40B4-BE49-F238E27FC236}">
                <a16:creationId xmlns:a16="http://schemas.microsoft.com/office/drawing/2014/main" id="{B7862757-E15B-204F-1A6E-5B024BBEC589}"/>
              </a:ext>
            </a:extLst>
          </xdr:cNvPr>
          <xdr:cNvSpPr/>
        </xdr:nvSpPr>
        <xdr:spPr>
          <a:xfrm>
            <a:off x="5562600" y="8100060"/>
            <a:ext cx="190500" cy="190500"/>
          </a:xfrm>
          <a:prstGeom prst="irregularSeal1">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3" name="爆発 1 397">
            <a:extLst>
              <a:ext uri="{FF2B5EF4-FFF2-40B4-BE49-F238E27FC236}">
                <a16:creationId xmlns:a16="http://schemas.microsoft.com/office/drawing/2014/main" id="{6D450DEE-0D4F-57D1-C857-72C0BDCE9AD6}"/>
              </a:ext>
            </a:extLst>
          </xdr:cNvPr>
          <xdr:cNvSpPr/>
        </xdr:nvSpPr>
        <xdr:spPr>
          <a:xfrm>
            <a:off x="6217920" y="8282940"/>
            <a:ext cx="129540" cy="129540"/>
          </a:xfrm>
          <a:prstGeom prst="irregularSeal1">
            <a:avLst/>
          </a:prstGeom>
          <a:solidFill>
            <a:schemeClr val="accent5">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10</xdr:col>
      <xdr:colOff>86360</xdr:colOff>
      <xdr:row>28</xdr:row>
      <xdr:rowOff>520700</xdr:rowOff>
    </xdr:from>
    <xdr:to>
      <xdr:col>10</xdr:col>
      <xdr:colOff>311150</xdr:colOff>
      <xdr:row>29</xdr:row>
      <xdr:rowOff>259714</xdr:rowOff>
    </xdr:to>
    <xdr:grpSp>
      <xdr:nvGrpSpPr>
        <xdr:cNvPr id="242" name="グループ化 241">
          <a:extLst>
            <a:ext uri="{FF2B5EF4-FFF2-40B4-BE49-F238E27FC236}">
              <a16:creationId xmlns:a16="http://schemas.microsoft.com/office/drawing/2014/main" id="{E5F53DC0-BBA1-4A8B-8082-7934D7E2EB08}"/>
            </a:ext>
          </a:extLst>
        </xdr:cNvPr>
        <xdr:cNvGrpSpPr/>
      </xdr:nvGrpSpPr>
      <xdr:grpSpPr>
        <a:xfrm>
          <a:off x="5845810" y="10639425"/>
          <a:ext cx="231140" cy="313689"/>
          <a:chOff x="9067220" y="9545002"/>
          <a:chExt cx="1532200" cy="2563178"/>
        </a:xfrm>
      </xdr:grpSpPr>
      <xdr:sp macro="" textlink="">
        <xdr:nvSpPr>
          <xdr:cNvPr id="243" name="楕円 242">
            <a:extLst>
              <a:ext uri="{FF2B5EF4-FFF2-40B4-BE49-F238E27FC236}">
                <a16:creationId xmlns:a16="http://schemas.microsoft.com/office/drawing/2014/main" id="{B96A26DB-5DF3-EA23-882D-5A5577B43577}"/>
              </a:ext>
            </a:extLst>
          </xdr:cNvPr>
          <xdr:cNvSpPr/>
        </xdr:nvSpPr>
        <xdr:spPr>
          <a:xfrm>
            <a:off x="9311640" y="10797540"/>
            <a:ext cx="632460" cy="1310640"/>
          </a:xfrm>
          <a:prstGeom prst="ellipse">
            <a:avLst/>
          </a:prstGeom>
          <a:noFill/>
          <a:ln w="22225">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4" name="楕円 243">
            <a:extLst>
              <a:ext uri="{FF2B5EF4-FFF2-40B4-BE49-F238E27FC236}">
                <a16:creationId xmlns:a16="http://schemas.microsoft.com/office/drawing/2014/main" id="{ED140E61-B430-C6F4-651D-578E71BE608A}"/>
              </a:ext>
            </a:extLst>
          </xdr:cNvPr>
          <xdr:cNvSpPr/>
        </xdr:nvSpPr>
        <xdr:spPr>
          <a:xfrm rot="21117471">
            <a:off x="10149840" y="10668000"/>
            <a:ext cx="449580" cy="1310640"/>
          </a:xfrm>
          <a:prstGeom prst="ellipse">
            <a:avLst/>
          </a:prstGeom>
          <a:noFill/>
          <a:ln w="22225">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45" name="直線コネクタ 244">
            <a:extLst>
              <a:ext uri="{FF2B5EF4-FFF2-40B4-BE49-F238E27FC236}">
                <a16:creationId xmlns:a16="http://schemas.microsoft.com/office/drawing/2014/main" id="{91403A87-152B-D6D1-D3B4-FBE2C59B1AA3}"/>
              </a:ext>
            </a:extLst>
          </xdr:cNvPr>
          <xdr:cNvCxnSpPr/>
        </xdr:nvCxnSpPr>
        <xdr:spPr>
          <a:xfrm flipH="1">
            <a:off x="9525000" y="10378440"/>
            <a:ext cx="137160" cy="111252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6" name="直線コネクタ 245">
            <a:extLst>
              <a:ext uri="{FF2B5EF4-FFF2-40B4-BE49-F238E27FC236}">
                <a16:creationId xmlns:a16="http://schemas.microsoft.com/office/drawing/2014/main" id="{8C6449E3-0113-E3DD-E0D0-A518A94F2178}"/>
              </a:ext>
            </a:extLst>
          </xdr:cNvPr>
          <xdr:cNvCxnSpPr/>
        </xdr:nvCxnSpPr>
        <xdr:spPr>
          <a:xfrm>
            <a:off x="9989820" y="10454640"/>
            <a:ext cx="266700" cy="883920"/>
          </a:xfrm>
          <a:prstGeom prst="line">
            <a:avLst/>
          </a:prstGeom>
          <a:ln w="53975">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7" name="直線コネクタ 246">
            <a:extLst>
              <a:ext uri="{FF2B5EF4-FFF2-40B4-BE49-F238E27FC236}">
                <a16:creationId xmlns:a16="http://schemas.microsoft.com/office/drawing/2014/main" id="{49BEED48-47C3-CA6E-E0F7-21C52B328D88}"/>
              </a:ext>
            </a:extLst>
          </xdr:cNvPr>
          <xdr:cNvCxnSpPr/>
        </xdr:nvCxnSpPr>
        <xdr:spPr>
          <a:xfrm>
            <a:off x="9669780" y="10393680"/>
            <a:ext cx="335280" cy="91440"/>
          </a:xfrm>
          <a:prstGeom prst="line">
            <a:avLst/>
          </a:prstGeom>
          <a:ln w="53975">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8" name="直線コネクタ 247">
            <a:extLst>
              <a:ext uri="{FF2B5EF4-FFF2-40B4-BE49-F238E27FC236}">
                <a16:creationId xmlns:a16="http://schemas.microsoft.com/office/drawing/2014/main" id="{45A4A0C8-0F6D-DC50-9439-E66D1AD5648C}"/>
              </a:ext>
            </a:extLst>
          </xdr:cNvPr>
          <xdr:cNvCxnSpPr/>
        </xdr:nvCxnSpPr>
        <xdr:spPr>
          <a:xfrm flipV="1">
            <a:off x="9639300" y="10530840"/>
            <a:ext cx="381000" cy="5334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9" name="直線コネクタ 248">
            <a:extLst>
              <a:ext uri="{FF2B5EF4-FFF2-40B4-BE49-F238E27FC236}">
                <a16:creationId xmlns:a16="http://schemas.microsoft.com/office/drawing/2014/main" id="{DA464A6F-E7DC-D948-F8FF-174DE9228051}"/>
              </a:ext>
            </a:extLst>
          </xdr:cNvPr>
          <xdr:cNvCxnSpPr/>
        </xdr:nvCxnSpPr>
        <xdr:spPr>
          <a:xfrm flipV="1">
            <a:off x="9169037" y="10401300"/>
            <a:ext cx="470263" cy="121920"/>
          </a:xfrm>
          <a:prstGeom prst="line">
            <a:avLst/>
          </a:prstGeom>
          <a:ln w="3810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50" name="フリーフォーム 406">
            <a:extLst>
              <a:ext uri="{FF2B5EF4-FFF2-40B4-BE49-F238E27FC236}">
                <a16:creationId xmlns:a16="http://schemas.microsoft.com/office/drawing/2014/main" id="{70718444-B2EE-CF7C-CB64-CC4396675778}"/>
              </a:ext>
            </a:extLst>
          </xdr:cNvPr>
          <xdr:cNvSpPr/>
        </xdr:nvSpPr>
        <xdr:spPr>
          <a:xfrm>
            <a:off x="9144000" y="10507980"/>
            <a:ext cx="60960" cy="321366"/>
          </a:xfrm>
          <a:custGeom>
            <a:avLst/>
            <a:gdLst>
              <a:gd name="connsiteX0" fmla="*/ 60960 w 60960"/>
              <a:gd name="connsiteY0" fmla="*/ 0 h 321366"/>
              <a:gd name="connsiteX1" fmla="*/ 22860 w 60960"/>
              <a:gd name="connsiteY1" fmla="*/ 281940 h 321366"/>
              <a:gd name="connsiteX2" fmla="*/ 0 w 60960"/>
              <a:gd name="connsiteY2" fmla="*/ 312420 h 321366"/>
            </a:gdLst>
            <a:ahLst/>
            <a:cxnLst>
              <a:cxn ang="0">
                <a:pos x="connsiteX0" y="connsiteY0"/>
              </a:cxn>
              <a:cxn ang="0">
                <a:pos x="connsiteX1" y="connsiteY1"/>
              </a:cxn>
              <a:cxn ang="0">
                <a:pos x="connsiteX2" y="connsiteY2"/>
              </a:cxn>
            </a:cxnLst>
            <a:rect l="l" t="t" r="r" b="b"/>
            <a:pathLst>
              <a:path w="60960" h="321366">
                <a:moveTo>
                  <a:pt x="60960" y="0"/>
                </a:moveTo>
                <a:lnTo>
                  <a:pt x="22860" y="281940"/>
                </a:lnTo>
                <a:cubicBezTo>
                  <a:pt x="12700" y="334010"/>
                  <a:pt x="6350" y="323215"/>
                  <a:pt x="0" y="312420"/>
                </a:cubicBezTo>
              </a:path>
            </a:pathLst>
          </a:custGeom>
          <a:noFill/>
          <a:ln w="60325">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1" name="フリーフォーム 407">
            <a:extLst>
              <a:ext uri="{FF2B5EF4-FFF2-40B4-BE49-F238E27FC236}">
                <a16:creationId xmlns:a16="http://schemas.microsoft.com/office/drawing/2014/main" id="{9A7C4B88-F71F-4980-9B26-471ACCBAF6D9}"/>
              </a:ext>
            </a:extLst>
          </xdr:cNvPr>
          <xdr:cNvSpPr/>
        </xdr:nvSpPr>
        <xdr:spPr>
          <a:xfrm>
            <a:off x="9819977" y="10462260"/>
            <a:ext cx="101263" cy="335280"/>
          </a:xfrm>
          <a:custGeom>
            <a:avLst/>
            <a:gdLst>
              <a:gd name="connsiteX0" fmla="*/ 32683 w 101263"/>
              <a:gd name="connsiteY0" fmla="*/ 0 h 335280"/>
              <a:gd name="connsiteX1" fmla="*/ 9823 w 101263"/>
              <a:gd name="connsiteY1" fmla="*/ 60960 h 335280"/>
              <a:gd name="connsiteX2" fmla="*/ 2203 w 101263"/>
              <a:gd name="connsiteY2" fmla="*/ 236220 h 335280"/>
              <a:gd name="connsiteX3" fmla="*/ 47923 w 101263"/>
              <a:gd name="connsiteY3" fmla="*/ 289560 h 335280"/>
              <a:gd name="connsiteX4" fmla="*/ 101263 w 101263"/>
              <a:gd name="connsiteY4" fmla="*/ 335280 h 33528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263" h="335280">
                <a:moveTo>
                  <a:pt x="32683" y="0"/>
                </a:moveTo>
                <a:cubicBezTo>
                  <a:pt x="23793" y="10795"/>
                  <a:pt x="14903" y="21590"/>
                  <a:pt x="9823" y="60960"/>
                </a:cubicBezTo>
                <a:cubicBezTo>
                  <a:pt x="4743" y="100330"/>
                  <a:pt x="-4147" y="198120"/>
                  <a:pt x="2203" y="236220"/>
                </a:cubicBezTo>
                <a:cubicBezTo>
                  <a:pt x="8553" y="274320"/>
                  <a:pt x="31413" y="273050"/>
                  <a:pt x="47923" y="289560"/>
                </a:cubicBezTo>
                <a:cubicBezTo>
                  <a:pt x="64433" y="306070"/>
                  <a:pt x="82848" y="320675"/>
                  <a:pt x="101263" y="335280"/>
                </a:cubicBezTo>
              </a:path>
            </a:pathLst>
          </a:custGeom>
          <a:noFill/>
          <a:ln w="381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2" name="フリーフォーム 409">
            <a:extLst>
              <a:ext uri="{FF2B5EF4-FFF2-40B4-BE49-F238E27FC236}">
                <a16:creationId xmlns:a16="http://schemas.microsoft.com/office/drawing/2014/main" id="{EB39C504-505D-FD48-87A5-B8D82EC1F479}"/>
              </a:ext>
            </a:extLst>
          </xdr:cNvPr>
          <xdr:cNvSpPr/>
        </xdr:nvSpPr>
        <xdr:spPr>
          <a:xfrm>
            <a:off x="9067220" y="9545002"/>
            <a:ext cx="1311407" cy="1351893"/>
          </a:xfrm>
          <a:custGeom>
            <a:avLst/>
            <a:gdLst>
              <a:gd name="connsiteX0" fmla="*/ 968320 w 1311407"/>
              <a:gd name="connsiteY0" fmla="*/ 1176338 h 1351893"/>
              <a:gd name="connsiteX1" fmla="*/ 998800 w 1311407"/>
              <a:gd name="connsiteY1" fmla="*/ 1130618 h 1351893"/>
              <a:gd name="connsiteX2" fmla="*/ 1075000 w 1311407"/>
              <a:gd name="connsiteY2" fmla="*/ 871538 h 1351893"/>
              <a:gd name="connsiteX3" fmla="*/ 1273120 w 1311407"/>
              <a:gd name="connsiteY3" fmla="*/ 871538 h 1351893"/>
              <a:gd name="connsiteX4" fmla="*/ 1311220 w 1311407"/>
              <a:gd name="connsiteY4" fmla="*/ 909638 h 1351893"/>
              <a:gd name="connsiteX5" fmla="*/ 1288360 w 1311407"/>
              <a:gd name="connsiteY5" fmla="*/ 505778 h 1351893"/>
              <a:gd name="connsiteX6" fmla="*/ 1303600 w 1311407"/>
              <a:gd name="connsiteY6" fmla="*/ 421958 h 1351893"/>
              <a:gd name="connsiteX7" fmla="*/ 1166440 w 1311407"/>
              <a:gd name="connsiteY7" fmla="*/ 322898 h 1351893"/>
              <a:gd name="connsiteX8" fmla="*/ 1014040 w 1311407"/>
              <a:gd name="connsiteY8" fmla="*/ 353378 h 1351893"/>
              <a:gd name="connsiteX9" fmla="*/ 945460 w 1311407"/>
              <a:gd name="connsiteY9" fmla="*/ 216218 h 1351893"/>
              <a:gd name="connsiteX10" fmla="*/ 1181680 w 1311407"/>
              <a:gd name="connsiteY10" fmla="*/ 353378 h 1351893"/>
              <a:gd name="connsiteX11" fmla="*/ 1181680 w 1311407"/>
              <a:gd name="connsiteY11" fmla="*/ 239078 h 1351893"/>
              <a:gd name="connsiteX12" fmla="*/ 854020 w 1311407"/>
              <a:gd name="connsiteY12" fmla="*/ 56198 h 1351893"/>
              <a:gd name="connsiteX13" fmla="*/ 533980 w 1311407"/>
              <a:gd name="connsiteY13" fmla="*/ 63818 h 1351893"/>
              <a:gd name="connsiteX14" fmla="*/ 366340 w 1311407"/>
              <a:gd name="connsiteY14" fmla="*/ 2858 h 1351893"/>
              <a:gd name="connsiteX15" fmla="*/ 145360 w 1311407"/>
              <a:gd name="connsiteY15" fmla="*/ 33338 h 1351893"/>
              <a:gd name="connsiteX16" fmla="*/ 38680 w 1311407"/>
              <a:gd name="connsiteY16" fmla="*/ 231458 h 1351893"/>
              <a:gd name="connsiteX17" fmla="*/ 114880 w 1311407"/>
              <a:gd name="connsiteY17" fmla="*/ 376238 h 1351893"/>
              <a:gd name="connsiteX18" fmla="*/ 53920 w 1311407"/>
              <a:gd name="connsiteY18" fmla="*/ 536258 h 1351893"/>
              <a:gd name="connsiteX19" fmla="*/ 76780 w 1311407"/>
              <a:gd name="connsiteY19" fmla="*/ 604838 h 1351893"/>
              <a:gd name="connsiteX20" fmla="*/ 38680 w 1311407"/>
              <a:gd name="connsiteY20" fmla="*/ 734378 h 1351893"/>
              <a:gd name="connsiteX21" fmla="*/ 38680 w 1311407"/>
              <a:gd name="connsiteY21" fmla="*/ 955358 h 1351893"/>
              <a:gd name="connsiteX22" fmla="*/ 69160 w 1311407"/>
              <a:gd name="connsiteY22" fmla="*/ 1183958 h 1351893"/>
              <a:gd name="connsiteX23" fmla="*/ 580 w 1311407"/>
              <a:gd name="connsiteY23" fmla="*/ 1298258 h 1351893"/>
              <a:gd name="connsiteX24" fmla="*/ 114880 w 1311407"/>
              <a:gd name="connsiteY24" fmla="*/ 1351598 h 1351893"/>
              <a:gd name="connsiteX25" fmla="*/ 252040 w 1311407"/>
              <a:gd name="connsiteY25" fmla="*/ 1321118 h 1351893"/>
              <a:gd name="connsiteX26" fmla="*/ 191080 w 1311407"/>
              <a:gd name="connsiteY26" fmla="*/ 1283018 h 1351893"/>
              <a:gd name="connsiteX27" fmla="*/ 69160 w 1311407"/>
              <a:gd name="connsiteY27" fmla="*/ 1206818 h 1351893"/>
              <a:gd name="connsiteX28" fmla="*/ 206320 w 1311407"/>
              <a:gd name="connsiteY28" fmla="*/ 1130618 h 1351893"/>
              <a:gd name="connsiteX29" fmla="*/ 259660 w 1311407"/>
              <a:gd name="connsiteY29" fmla="*/ 940118 h 1351893"/>
              <a:gd name="connsiteX30" fmla="*/ 328240 w 1311407"/>
              <a:gd name="connsiteY30" fmla="*/ 871538 h 1351893"/>
              <a:gd name="connsiteX31" fmla="*/ 267280 w 1311407"/>
              <a:gd name="connsiteY31" fmla="*/ 802958 h 1351893"/>
              <a:gd name="connsiteX32" fmla="*/ 343480 w 1311407"/>
              <a:gd name="connsiteY32" fmla="*/ 604838 h 1351893"/>
              <a:gd name="connsiteX33" fmla="*/ 267280 w 1311407"/>
              <a:gd name="connsiteY33" fmla="*/ 551498 h 1351893"/>
              <a:gd name="connsiteX34" fmla="*/ 305380 w 1311407"/>
              <a:gd name="connsiteY34" fmla="*/ 460058 h 1351893"/>
              <a:gd name="connsiteX35" fmla="*/ 389200 w 1311407"/>
              <a:gd name="connsiteY35" fmla="*/ 429578 h 1351893"/>
              <a:gd name="connsiteX36" fmla="*/ 450160 w 1311407"/>
              <a:gd name="connsiteY36" fmla="*/ 368618 h 1351893"/>
              <a:gd name="connsiteX37" fmla="*/ 526360 w 1311407"/>
              <a:gd name="connsiteY37" fmla="*/ 460058 h 1351893"/>
              <a:gd name="connsiteX38" fmla="*/ 373960 w 1311407"/>
              <a:gd name="connsiteY38" fmla="*/ 604838 h 1351893"/>
              <a:gd name="connsiteX39" fmla="*/ 457780 w 1311407"/>
              <a:gd name="connsiteY39" fmla="*/ 696278 h 1351893"/>
              <a:gd name="connsiteX40" fmla="*/ 564460 w 1311407"/>
              <a:gd name="connsiteY40" fmla="*/ 658178 h 1351893"/>
              <a:gd name="connsiteX41" fmla="*/ 724480 w 1311407"/>
              <a:gd name="connsiteY41" fmla="*/ 772478 h 1351893"/>
              <a:gd name="connsiteX42" fmla="*/ 732100 w 1311407"/>
              <a:gd name="connsiteY42" fmla="*/ 856298 h 1351893"/>
              <a:gd name="connsiteX43" fmla="*/ 526360 w 1311407"/>
              <a:gd name="connsiteY43" fmla="*/ 856298 h 1351893"/>
              <a:gd name="connsiteX44" fmla="*/ 495880 w 1311407"/>
              <a:gd name="connsiteY44" fmla="*/ 947738 h 1351893"/>
              <a:gd name="connsiteX45" fmla="*/ 610180 w 1311407"/>
              <a:gd name="connsiteY45" fmla="*/ 947738 h 1351893"/>
              <a:gd name="connsiteX46" fmla="*/ 732100 w 1311407"/>
              <a:gd name="connsiteY46" fmla="*/ 894398 h 1351893"/>
              <a:gd name="connsiteX47" fmla="*/ 815920 w 1311407"/>
              <a:gd name="connsiteY47" fmla="*/ 970598 h 1351893"/>
              <a:gd name="connsiteX48" fmla="*/ 968320 w 1311407"/>
              <a:gd name="connsiteY48" fmla="*/ 1176338 h 13518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Lst>
            <a:rect l="l" t="t" r="r" b="b"/>
            <a:pathLst>
              <a:path w="1311407" h="1351893">
                <a:moveTo>
                  <a:pt x="968320" y="1176338"/>
                </a:moveTo>
                <a:cubicBezTo>
                  <a:pt x="998800" y="1203008"/>
                  <a:pt x="981020" y="1181418"/>
                  <a:pt x="998800" y="1130618"/>
                </a:cubicBezTo>
                <a:cubicBezTo>
                  <a:pt x="1016580" y="1079818"/>
                  <a:pt x="1029280" y="914718"/>
                  <a:pt x="1075000" y="871538"/>
                </a:cubicBezTo>
                <a:cubicBezTo>
                  <a:pt x="1120720" y="828358"/>
                  <a:pt x="1233750" y="865188"/>
                  <a:pt x="1273120" y="871538"/>
                </a:cubicBezTo>
                <a:cubicBezTo>
                  <a:pt x="1312490" y="877888"/>
                  <a:pt x="1308680" y="970598"/>
                  <a:pt x="1311220" y="909638"/>
                </a:cubicBezTo>
                <a:cubicBezTo>
                  <a:pt x="1313760" y="848678"/>
                  <a:pt x="1289630" y="587058"/>
                  <a:pt x="1288360" y="505778"/>
                </a:cubicBezTo>
                <a:cubicBezTo>
                  <a:pt x="1287090" y="424498"/>
                  <a:pt x="1323920" y="452438"/>
                  <a:pt x="1303600" y="421958"/>
                </a:cubicBezTo>
                <a:cubicBezTo>
                  <a:pt x="1283280" y="391478"/>
                  <a:pt x="1214700" y="334328"/>
                  <a:pt x="1166440" y="322898"/>
                </a:cubicBezTo>
                <a:cubicBezTo>
                  <a:pt x="1118180" y="311468"/>
                  <a:pt x="1050870" y="371158"/>
                  <a:pt x="1014040" y="353378"/>
                </a:cubicBezTo>
                <a:cubicBezTo>
                  <a:pt x="977210" y="335598"/>
                  <a:pt x="917520" y="216218"/>
                  <a:pt x="945460" y="216218"/>
                </a:cubicBezTo>
                <a:cubicBezTo>
                  <a:pt x="973400" y="216218"/>
                  <a:pt x="1142310" y="349568"/>
                  <a:pt x="1181680" y="353378"/>
                </a:cubicBezTo>
                <a:cubicBezTo>
                  <a:pt x="1221050" y="357188"/>
                  <a:pt x="1236290" y="288608"/>
                  <a:pt x="1181680" y="239078"/>
                </a:cubicBezTo>
                <a:cubicBezTo>
                  <a:pt x="1127070" y="189548"/>
                  <a:pt x="961970" y="85408"/>
                  <a:pt x="854020" y="56198"/>
                </a:cubicBezTo>
                <a:cubicBezTo>
                  <a:pt x="746070" y="26988"/>
                  <a:pt x="615260" y="72708"/>
                  <a:pt x="533980" y="63818"/>
                </a:cubicBezTo>
                <a:cubicBezTo>
                  <a:pt x="452700" y="54928"/>
                  <a:pt x="431110" y="7938"/>
                  <a:pt x="366340" y="2858"/>
                </a:cubicBezTo>
                <a:cubicBezTo>
                  <a:pt x="301570" y="-2222"/>
                  <a:pt x="199970" y="-4762"/>
                  <a:pt x="145360" y="33338"/>
                </a:cubicBezTo>
                <a:cubicBezTo>
                  <a:pt x="90750" y="71438"/>
                  <a:pt x="43760" y="174308"/>
                  <a:pt x="38680" y="231458"/>
                </a:cubicBezTo>
                <a:cubicBezTo>
                  <a:pt x="33600" y="288608"/>
                  <a:pt x="112340" y="325438"/>
                  <a:pt x="114880" y="376238"/>
                </a:cubicBezTo>
                <a:cubicBezTo>
                  <a:pt x="117420" y="427038"/>
                  <a:pt x="60270" y="498158"/>
                  <a:pt x="53920" y="536258"/>
                </a:cubicBezTo>
                <a:cubicBezTo>
                  <a:pt x="47570" y="574358"/>
                  <a:pt x="79320" y="571818"/>
                  <a:pt x="76780" y="604838"/>
                </a:cubicBezTo>
                <a:cubicBezTo>
                  <a:pt x="74240" y="637858"/>
                  <a:pt x="45030" y="675958"/>
                  <a:pt x="38680" y="734378"/>
                </a:cubicBezTo>
                <a:cubicBezTo>
                  <a:pt x="32330" y="792798"/>
                  <a:pt x="33600" y="880428"/>
                  <a:pt x="38680" y="955358"/>
                </a:cubicBezTo>
                <a:cubicBezTo>
                  <a:pt x="43760" y="1030288"/>
                  <a:pt x="75510" y="1126808"/>
                  <a:pt x="69160" y="1183958"/>
                </a:cubicBezTo>
                <a:cubicBezTo>
                  <a:pt x="62810" y="1241108"/>
                  <a:pt x="-7040" y="1270318"/>
                  <a:pt x="580" y="1298258"/>
                </a:cubicBezTo>
                <a:cubicBezTo>
                  <a:pt x="8200" y="1326198"/>
                  <a:pt x="72970" y="1347788"/>
                  <a:pt x="114880" y="1351598"/>
                </a:cubicBezTo>
                <a:cubicBezTo>
                  <a:pt x="156790" y="1355408"/>
                  <a:pt x="252040" y="1321118"/>
                  <a:pt x="252040" y="1321118"/>
                </a:cubicBezTo>
                <a:cubicBezTo>
                  <a:pt x="264740" y="1309688"/>
                  <a:pt x="191080" y="1283018"/>
                  <a:pt x="191080" y="1283018"/>
                </a:cubicBezTo>
                <a:cubicBezTo>
                  <a:pt x="160600" y="1263968"/>
                  <a:pt x="66620" y="1232218"/>
                  <a:pt x="69160" y="1206818"/>
                </a:cubicBezTo>
                <a:cubicBezTo>
                  <a:pt x="71700" y="1181418"/>
                  <a:pt x="174570" y="1175068"/>
                  <a:pt x="206320" y="1130618"/>
                </a:cubicBezTo>
                <a:cubicBezTo>
                  <a:pt x="238070" y="1086168"/>
                  <a:pt x="239340" y="983298"/>
                  <a:pt x="259660" y="940118"/>
                </a:cubicBezTo>
                <a:cubicBezTo>
                  <a:pt x="279980" y="896938"/>
                  <a:pt x="326970" y="894398"/>
                  <a:pt x="328240" y="871538"/>
                </a:cubicBezTo>
                <a:cubicBezTo>
                  <a:pt x="329510" y="848678"/>
                  <a:pt x="264740" y="847408"/>
                  <a:pt x="267280" y="802958"/>
                </a:cubicBezTo>
                <a:cubicBezTo>
                  <a:pt x="269820" y="758508"/>
                  <a:pt x="343480" y="646748"/>
                  <a:pt x="343480" y="604838"/>
                </a:cubicBezTo>
                <a:cubicBezTo>
                  <a:pt x="343480" y="562928"/>
                  <a:pt x="273630" y="575628"/>
                  <a:pt x="267280" y="551498"/>
                </a:cubicBezTo>
                <a:cubicBezTo>
                  <a:pt x="260930" y="527368"/>
                  <a:pt x="285060" y="480378"/>
                  <a:pt x="305380" y="460058"/>
                </a:cubicBezTo>
                <a:cubicBezTo>
                  <a:pt x="325700" y="439738"/>
                  <a:pt x="365070" y="444818"/>
                  <a:pt x="389200" y="429578"/>
                </a:cubicBezTo>
                <a:cubicBezTo>
                  <a:pt x="413330" y="414338"/>
                  <a:pt x="427300" y="363538"/>
                  <a:pt x="450160" y="368618"/>
                </a:cubicBezTo>
                <a:cubicBezTo>
                  <a:pt x="473020" y="373698"/>
                  <a:pt x="539060" y="420688"/>
                  <a:pt x="526360" y="460058"/>
                </a:cubicBezTo>
                <a:cubicBezTo>
                  <a:pt x="513660" y="499428"/>
                  <a:pt x="385390" y="565468"/>
                  <a:pt x="373960" y="604838"/>
                </a:cubicBezTo>
                <a:cubicBezTo>
                  <a:pt x="362530" y="644208"/>
                  <a:pt x="426030" y="687388"/>
                  <a:pt x="457780" y="696278"/>
                </a:cubicBezTo>
                <a:cubicBezTo>
                  <a:pt x="489530" y="705168"/>
                  <a:pt x="520010" y="645478"/>
                  <a:pt x="564460" y="658178"/>
                </a:cubicBezTo>
                <a:cubicBezTo>
                  <a:pt x="608910" y="670878"/>
                  <a:pt x="696540" y="739458"/>
                  <a:pt x="724480" y="772478"/>
                </a:cubicBezTo>
                <a:cubicBezTo>
                  <a:pt x="752420" y="805498"/>
                  <a:pt x="765120" y="842328"/>
                  <a:pt x="732100" y="856298"/>
                </a:cubicBezTo>
                <a:cubicBezTo>
                  <a:pt x="699080" y="870268"/>
                  <a:pt x="565730" y="841058"/>
                  <a:pt x="526360" y="856298"/>
                </a:cubicBezTo>
                <a:cubicBezTo>
                  <a:pt x="486990" y="871538"/>
                  <a:pt x="481910" y="932498"/>
                  <a:pt x="495880" y="947738"/>
                </a:cubicBezTo>
                <a:cubicBezTo>
                  <a:pt x="509850" y="962978"/>
                  <a:pt x="570810" y="956628"/>
                  <a:pt x="610180" y="947738"/>
                </a:cubicBezTo>
                <a:cubicBezTo>
                  <a:pt x="649550" y="938848"/>
                  <a:pt x="697810" y="890588"/>
                  <a:pt x="732100" y="894398"/>
                </a:cubicBezTo>
                <a:cubicBezTo>
                  <a:pt x="766390" y="898208"/>
                  <a:pt x="777820" y="929958"/>
                  <a:pt x="815920" y="970598"/>
                </a:cubicBezTo>
                <a:cubicBezTo>
                  <a:pt x="854020" y="1011238"/>
                  <a:pt x="937840" y="1149668"/>
                  <a:pt x="968320" y="1176338"/>
                </a:cubicBezTo>
                <a:close/>
              </a:path>
            </a:pathLst>
          </a:custGeom>
          <a:solidFill>
            <a:schemeClr val="accent5">
              <a:lumMod val="75000"/>
            </a:schemeClr>
          </a:solidFill>
          <a:ln w="444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53" name="フリーフォーム 410">
            <a:extLst>
              <a:ext uri="{FF2B5EF4-FFF2-40B4-BE49-F238E27FC236}">
                <a16:creationId xmlns:a16="http://schemas.microsoft.com/office/drawing/2014/main" id="{CAD9DA70-9568-FBDE-D498-2D5FFF0F875B}"/>
              </a:ext>
            </a:extLst>
          </xdr:cNvPr>
          <xdr:cNvSpPr/>
        </xdr:nvSpPr>
        <xdr:spPr>
          <a:xfrm>
            <a:off x="10157460" y="11201400"/>
            <a:ext cx="434340" cy="441960"/>
          </a:xfrm>
          <a:custGeom>
            <a:avLst/>
            <a:gdLst>
              <a:gd name="connsiteX0" fmla="*/ 76200 w 434340"/>
              <a:gd name="connsiteY0" fmla="*/ 53340 h 441960"/>
              <a:gd name="connsiteX1" fmla="*/ 76200 w 434340"/>
              <a:gd name="connsiteY1" fmla="*/ 53340 h 441960"/>
              <a:gd name="connsiteX2" fmla="*/ 160020 w 434340"/>
              <a:gd name="connsiteY2" fmla="*/ 99060 h 441960"/>
              <a:gd name="connsiteX3" fmla="*/ 251460 w 434340"/>
              <a:gd name="connsiteY3" fmla="*/ 0 h 441960"/>
              <a:gd name="connsiteX4" fmla="*/ 350520 w 434340"/>
              <a:gd name="connsiteY4" fmla="*/ 30480 h 441960"/>
              <a:gd name="connsiteX5" fmla="*/ 434340 w 434340"/>
              <a:gd name="connsiteY5" fmla="*/ 182880 h 441960"/>
              <a:gd name="connsiteX6" fmla="*/ 358140 w 434340"/>
              <a:gd name="connsiteY6" fmla="*/ 266700 h 441960"/>
              <a:gd name="connsiteX7" fmla="*/ 327660 w 434340"/>
              <a:gd name="connsiteY7" fmla="*/ 426720 h 441960"/>
              <a:gd name="connsiteX8" fmla="*/ 114300 w 434340"/>
              <a:gd name="connsiteY8" fmla="*/ 441960 h 441960"/>
              <a:gd name="connsiteX9" fmla="*/ 76200 w 434340"/>
              <a:gd name="connsiteY9" fmla="*/ 388620 h 441960"/>
              <a:gd name="connsiteX10" fmla="*/ 198120 w 434340"/>
              <a:gd name="connsiteY10" fmla="*/ 335280 h 441960"/>
              <a:gd name="connsiteX11" fmla="*/ 167640 w 434340"/>
              <a:gd name="connsiteY11" fmla="*/ 259080 h 441960"/>
              <a:gd name="connsiteX12" fmla="*/ 76200 w 434340"/>
              <a:gd name="connsiteY12" fmla="*/ 259080 h 441960"/>
              <a:gd name="connsiteX13" fmla="*/ 0 w 434340"/>
              <a:gd name="connsiteY13" fmla="*/ 144780 h 441960"/>
              <a:gd name="connsiteX14" fmla="*/ 76200 w 434340"/>
              <a:gd name="connsiteY14" fmla="*/ 53340 h 4419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434340" h="441960">
                <a:moveTo>
                  <a:pt x="76200" y="53340"/>
                </a:moveTo>
                <a:lnTo>
                  <a:pt x="76200" y="53340"/>
                </a:lnTo>
                <a:lnTo>
                  <a:pt x="160020" y="99060"/>
                </a:lnTo>
                <a:lnTo>
                  <a:pt x="251460" y="0"/>
                </a:lnTo>
                <a:lnTo>
                  <a:pt x="350520" y="30480"/>
                </a:lnTo>
                <a:lnTo>
                  <a:pt x="434340" y="182880"/>
                </a:lnTo>
                <a:lnTo>
                  <a:pt x="358140" y="266700"/>
                </a:lnTo>
                <a:lnTo>
                  <a:pt x="327660" y="426720"/>
                </a:lnTo>
                <a:lnTo>
                  <a:pt x="114300" y="441960"/>
                </a:lnTo>
                <a:lnTo>
                  <a:pt x="76200" y="388620"/>
                </a:lnTo>
                <a:lnTo>
                  <a:pt x="198120" y="335280"/>
                </a:lnTo>
                <a:lnTo>
                  <a:pt x="167640" y="259080"/>
                </a:lnTo>
                <a:lnTo>
                  <a:pt x="76200" y="259080"/>
                </a:lnTo>
                <a:lnTo>
                  <a:pt x="0" y="144780"/>
                </a:lnTo>
                <a:lnTo>
                  <a:pt x="76200" y="53340"/>
                </a:lnTo>
                <a:close/>
              </a:path>
            </a:pathLst>
          </a:custGeom>
          <a:solidFill>
            <a:schemeClr val="accent5">
              <a:lumMod val="75000"/>
            </a:schemeClr>
          </a:solidFill>
          <a:ln w="444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254" name="フリーフォーム 411">
            <a:extLst>
              <a:ext uri="{FF2B5EF4-FFF2-40B4-BE49-F238E27FC236}">
                <a16:creationId xmlns:a16="http://schemas.microsoft.com/office/drawing/2014/main" id="{B0A69A28-99C1-C495-DBDF-B5E8BE483388}"/>
              </a:ext>
            </a:extLst>
          </xdr:cNvPr>
          <xdr:cNvSpPr/>
        </xdr:nvSpPr>
        <xdr:spPr>
          <a:xfrm>
            <a:off x="9944100" y="11529060"/>
            <a:ext cx="289560" cy="228600"/>
          </a:xfrm>
          <a:custGeom>
            <a:avLst/>
            <a:gdLst>
              <a:gd name="connsiteX0" fmla="*/ 0 w 289560"/>
              <a:gd name="connsiteY0" fmla="*/ 99060 h 228600"/>
              <a:gd name="connsiteX1" fmla="*/ 114300 w 289560"/>
              <a:gd name="connsiteY1" fmla="*/ 228600 h 228600"/>
              <a:gd name="connsiteX2" fmla="*/ 205740 w 289560"/>
              <a:gd name="connsiteY2" fmla="*/ 160020 h 228600"/>
              <a:gd name="connsiteX3" fmla="*/ 289560 w 289560"/>
              <a:gd name="connsiteY3" fmla="*/ 129540 h 228600"/>
              <a:gd name="connsiteX4" fmla="*/ 144780 w 289560"/>
              <a:gd name="connsiteY4" fmla="*/ 0 h 228600"/>
              <a:gd name="connsiteX5" fmla="*/ 0 w 289560"/>
              <a:gd name="connsiteY5" fmla="*/ 99060 h 228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89560" h="228600">
                <a:moveTo>
                  <a:pt x="0" y="99060"/>
                </a:moveTo>
                <a:lnTo>
                  <a:pt x="114300" y="228600"/>
                </a:lnTo>
                <a:lnTo>
                  <a:pt x="205740" y="160020"/>
                </a:lnTo>
                <a:lnTo>
                  <a:pt x="289560" y="129540"/>
                </a:lnTo>
                <a:lnTo>
                  <a:pt x="144780" y="0"/>
                </a:lnTo>
                <a:lnTo>
                  <a:pt x="0" y="99060"/>
                </a:lnTo>
                <a:close/>
              </a:path>
            </a:pathLst>
          </a:custGeom>
          <a:solidFill>
            <a:schemeClr val="accent5">
              <a:lumMod val="75000"/>
            </a:schemeClr>
          </a:solidFill>
          <a:ln w="44450">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5</xdr:col>
      <xdr:colOff>89535</xdr:colOff>
      <xdr:row>0</xdr:row>
      <xdr:rowOff>388620</xdr:rowOff>
    </xdr:from>
    <xdr:to>
      <xdr:col>8</xdr:col>
      <xdr:colOff>495300</xdr:colOff>
      <xdr:row>2</xdr:row>
      <xdr:rowOff>36195</xdr:rowOff>
    </xdr:to>
    <xdr:sp macro="" textlink="">
      <xdr:nvSpPr>
        <xdr:cNvPr id="255" name="正方形/長方形 254">
          <a:extLst>
            <a:ext uri="{FF2B5EF4-FFF2-40B4-BE49-F238E27FC236}">
              <a16:creationId xmlns:a16="http://schemas.microsoft.com/office/drawing/2014/main" id="{FEF26449-E40F-4C35-842E-0E6C69171440}"/>
            </a:ext>
          </a:extLst>
        </xdr:cNvPr>
        <xdr:cNvSpPr/>
      </xdr:nvSpPr>
      <xdr:spPr>
        <a:xfrm>
          <a:off x="2807335" y="388620"/>
          <a:ext cx="2202815" cy="561975"/>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r>
            <a:rPr kumimoji="1" lang="ja-JP" altLang="en-US" sz="2000" b="1">
              <a:solidFill>
                <a:schemeClr val="bg1"/>
              </a:solidFill>
              <a:latin typeface="メイリオ" panose="020B0604030504040204" pitchFamily="50" charset="-128"/>
              <a:ea typeface="メイリオ" panose="020B0604030504040204" pitchFamily="50" charset="-128"/>
            </a:rPr>
            <a:t>いわき市の</a:t>
          </a:r>
          <a:r>
            <a:rPr kumimoji="1" lang="en-US" altLang="ja-JP" sz="2000" b="1">
              <a:solidFill>
                <a:schemeClr val="bg1"/>
              </a:solidFill>
              <a:latin typeface="メイリオ" panose="020B0604030504040204" pitchFamily="50" charset="-128"/>
              <a:ea typeface="メイリオ" panose="020B0604030504040204" pitchFamily="50" charset="-128"/>
            </a:rPr>
            <a:t>1</a:t>
          </a:r>
          <a:r>
            <a:rPr kumimoji="1" lang="ja-JP" altLang="en-US" sz="2000" b="1">
              <a:solidFill>
                <a:schemeClr val="bg1"/>
              </a:solidFill>
              <a:latin typeface="メイリオ" panose="020B0604030504040204" pitchFamily="50" charset="-128"/>
              <a:ea typeface="メイリオ" panose="020B0604030504040204" pitchFamily="50" charset="-128"/>
            </a:rPr>
            <a:t>日</a:t>
          </a:r>
        </a:p>
      </xdr:txBody>
    </xdr:sp>
    <xdr:clientData/>
  </xdr:twoCellAnchor>
  <xdr:twoCellAnchor editAs="oneCell">
    <xdr:from>
      <xdr:col>4</xdr:col>
      <xdr:colOff>0</xdr:colOff>
      <xdr:row>18</xdr:row>
      <xdr:rowOff>400049</xdr:rowOff>
    </xdr:from>
    <xdr:to>
      <xdr:col>4</xdr:col>
      <xdr:colOff>514349</xdr:colOff>
      <xdr:row>20</xdr:row>
      <xdr:rowOff>57148</xdr:rowOff>
    </xdr:to>
    <xdr:pic>
      <xdr:nvPicPr>
        <xdr:cNvPr id="257" name="グラフィックス 256" descr="喫煙 枠線">
          <a:extLst>
            <a:ext uri="{FF2B5EF4-FFF2-40B4-BE49-F238E27FC236}">
              <a16:creationId xmlns:a16="http://schemas.microsoft.com/office/drawing/2014/main" id="{D02600BE-6DF0-F6FD-AA59-734024E102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90725" y="6353174"/>
          <a:ext cx="514349" cy="5143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22860</xdr:colOff>
      <xdr:row>2</xdr:row>
      <xdr:rowOff>7619</xdr:rowOff>
    </xdr:from>
    <xdr:to>
      <xdr:col>0</xdr:col>
      <xdr:colOff>857250</xdr:colOff>
      <xdr:row>4</xdr:row>
      <xdr:rowOff>314324</xdr:rowOff>
    </xdr:to>
    <xdr:sp macro="" textlink="">
      <xdr:nvSpPr>
        <xdr:cNvPr id="2" name="Line 2">
          <a:extLst>
            <a:ext uri="{FF2B5EF4-FFF2-40B4-BE49-F238E27FC236}">
              <a16:creationId xmlns:a16="http://schemas.microsoft.com/office/drawing/2014/main" id="{06A099C0-6F0F-4A54-B422-581581002FFE}"/>
            </a:ext>
          </a:extLst>
        </xdr:cNvPr>
        <xdr:cNvSpPr>
          <a:spLocks noChangeShapeType="1"/>
        </xdr:cNvSpPr>
      </xdr:nvSpPr>
      <xdr:spPr bwMode="auto">
        <a:xfrm>
          <a:off x="22860" y="471169"/>
          <a:ext cx="834390" cy="96710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xdr:row>
      <xdr:rowOff>9525</xdr:rowOff>
    </xdr:from>
    <xdr:to>
      <xdr:col>1</xdr:col>
      <xdr:colOff>0</xdr:colOff>
      <xdr:row>3</xdr:row>
      <xdr:rowOff>276225</xdr:rowOff>
    </xdr:to>
    <xdr:sp macro="" textlink="">
      <xdr:nvSpPr>
        <xdr:cNvPr id="2" name="Line 4">
          <a:extLst>
            <a:ext uri="{FF2B5EF4-FFF2-40B4-BE49-F238E27FC236}">
              <a16:creationId xmlns:a16="http://schemas.microsoft.com/office/drawing/2014/main" id="{BAE8D885-3BAC-4869-9BCF-1231CEF46B5C}"/>
            </a:ext>
          </a:extLst>
        </xdr:cNvPr>
        <xdr:cNvSpPr>
          <a:spLocks noChangeShapeType="1"/>
        </xdr:cNvSpPr>
      </xdr:nvSpPr>
      <xdr:spPr bwMode="auto">
        <a:xfrm>
          <a:off x="9525" y="473075"/>
          <a:ext cx="1647825" cy="444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16</xdr:row>
      <xdr:rowOff>9525</xdr:rowOff>
    </xdr:from>
    <xdr:to>
      <xdr:col>1</xdr:col>
      <xdr:colOff>9525</xdr:colOff>
      <xdr:row>18</xdr:row>
      <xdr:rowOff>9524</xdr:rowOff>
    </xdr:to>
    <xdr:sp macro="" textlink="">
      <xdr:nvSpPr>
        <xdr:cNvPr id="3" name="Line 1">
          <a:extLst>
            <a:ext uri="{FF2B5EF4-FFF2-40B4-BE49-F238E27FC236}">
              <a16:creationId xmlns:a16="http://schemas.microsoft.com/office/drawing/2014/main" id="{7B33C538-0C8F-4317-B165-066D2F7EA825}"/>
            </a:ext>
          </a:extLst>
        </xdr:cNvPr>
        <xdr:cNvSpPr>
          <a:spLocks noChangeShapeType="1"/>
        </xdr:cNvSpPr>
      </xdr:nvSpPr>
      <xdr:spPr bwMode="auto">
        <a:xfrm>
          <a:off x="19050" y="3730625"/>
          <a:ext cx="1647825" cy="4571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3</xdr:row>
      <xdr:rowOff>0</xdr:rowOff>
    </xdr:from>
    <xdr:to>
      <xdr:col>1</xdr:col>
      <xdr:colOff>0</xdr:colOff>
      <xdr:row>4</xdr:row>
      <xdr:rowOff>247650</xdr:rowOff>
    </xdr:to>
    <xdr:sp macro="" textlink="">
      <xdr:nvSpPr>
        <xdr:cNvPr id="2" name="Line 5">
          <a:extLst>
            <a:ext uri="{FF2B5EF4-FFF2-40B4-BE49-F238E27FC236}">
              <a16:creationId xmlns:a16="http://schemas.microsoft.com/office/drawing/2014/main" id="{DB5AC96E-F5C6-47AC-8284-EEE50FFB518C}"/>
            </a:ext>
          </a:extLst>
        </xdr:cNvPr>
        <xdr:cNvSpPr>
          <a:spLocks noChangeShapeType="1"/>
        </xdr:cNvSpPr>
      </xdr:nvSpPr>
      <xdr:spPr bwMode="auto">
        <a:xfrm>
          <a:off x="38100" y="692150"/>
          <a:ext cx="7810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38100</xdr:colOff>
      <xdr:row>19</xdr:row>
      <xdr:rowOff>9525</xdr:rowOff>
    </xdr:from>
    <xdr:to>
      <xdr:col>3</xdr:col>
      <xdr:colOff>0</xdr:colOff>
      <xdr:row>20</xdr:row>
      <xdr:rowOff>247650</xdr:rowOff>
    </xdr:to>
    <xdr:sp macro="" textlink="">
      <xdr:nvSpPr>
        <xdr:cNvPr id="2" name="Line 3">
          <a:extLst>
            <a:ext uri="{FF2B5EF4-FFF2-40B4-BE49-F238E27FC236}">
              <a16:creationId xmlns:a16="http://schemas.microsoft.com/office/drawing/2014/main" id="{00F3F5C3-E646-43CD-8D41-E2E4547F9554}"/>
            </a:ext>
          </a:extLst>
        </xdr:cNvPr>
        <xdr:cNvSpPr>
          <a:spLocks noChangeShapeType="1"/>
        </xdr:cNvSpPr>
      </xdr:nvSpPr>
      <xdr:spPr bwMode="auto">
        <a:xfrm>
          <a:off x="38100" y="3527425"/>
          <a:ext cx="2755900" cy="320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4</xdr:row>
      <xdr:rowOff>9525</xdr:rowOff>
    </xdr:from>
    <xdr:to>
      <xdr:col>2</xdr:col>
      <xdr:colOff>0</xdr:colOff>
      <xdr:row>5</xdr:row>
      <xdr:rowOff>238125</xdr:rowOff>
    </xdr:to>
    <xdr:sp macro="" textlink="">
      <xdr:nvSpPr>
        <xdr:cNvPr id="3" name="Line 6">
          <a:extLst>
            <a:ext uri="{FF2B5EF4-FFF2-40B4-BE49-F238E27FC236}">
              <a16:creationId xmlns:a16="http://schemas.microsoft.com/office/drawing/2014/main" id="{E823D067-3841-44F0-96CE-DE3C4E2AFD83}"/>
            </a:ext>
          </a:extLst>
        </xdr:cNvPr>
        <xdr:cNvSpPr>
          <a:spLocks noChangeShapeType="1"/>
        </xdr:cNvSpPr>
      </xdr:nvSpPr>
      <xdr:spPr bwMode="auto">
        <a:xfrm>
          <a:off x="9525" y="739775"/>
          <a:ext cx="2098675" cy="387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19050</xdr:colOff>
      <xdr:row>3</xdr:row>
      <xdr:rowOff>0</xdr:rowOff>
    </xdr:from>
    <xdr:to>
      <xdr:col>3</xdr:col>
      <xdr:colOff>0</xdr:colOff>
      <xdr:row>4</xdr:row>
      <xdr:rowOff>238125</xdr:rowOff>
    </xdr:to>
    <xdr:sp macro="" textlink="">
      <xdr:nvSpPr>
        <xdr:cNvPr id="2" name="Line 3">
          <a:extLst>
            <a:ext uri="{FF2B5EF4-FFF2-40B4-BE49-F238E27FC236}">
              <a16:creationId xmlns:a16="http://schemas.microsoft.com/office/drawing/2014/main" id="{4F9046EA-0E92-4F26-8E5E-3456E4F9592B}"/>
            </a:ext>
          </a:extLst>
        </xdr:cNvPr>
        <xdr:cNvSpPr>
          <a:spLocks noChangeShapeType="1"/>
        </xdr:cNvSpPr>
      </xdr:nvSpPr>
      <xdr:spPr bwMode="auto">
        <a:xfrm>
          <a:off x="19050" y="565150"/>
          <a:ext cx="2921000" cy="327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22860</xdr:colOff>
      <xdr:row>2</xdr:row>
      <xdr:rowOff>0</xdr:rowOff>
    </xdr:from>
    <xdr:to>
      <xdr:col>1</xdr:col>
      <xdr:colOff>7620</xdr:colOff>
      <xdr:row>5</xdr:row>
      <xdr:rowOff>7620</xdr:rowOff>
    </xdr:to>
    <xdr:sp macro="" textlink="">
      <xdr:nvSpPr>
        <xdr:cNvPr id="2" name="Line 1">
          <a:extLst>
            <a:ext uri="{FF2B5EF4-FFF2-40B4-BE49-F238E27FC236}">
              <a16:creationId xmlns:a16="http://schemas.microsoft.com/office/drawing/2014/main" id="{2070D53E-6689-4230-83E0-212AE1A0765E}"/>
            </a:ext>
          </a:extLst>
        </xdr:cNvPr>
        <xdr:cNvSpPr>
          <a:spLocks noChangeShapeType="1"/>
        </xdr:cNvSpPr>
      </xdr:nvSpPr>
      <xdr:spPr bwMode="auto">
        <a:xfrm>
          <a:off x="22860" y="463550"/>
          <a:ext cx="1127760" cy="6934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7620</xdr:colOff>
      <xdr:row>3</xdr:row>
      <xdr:rowOff>7620</xdr:rowOff>
    </xdr:from>
    <xdr:to>
      <xdr:col>1</xdr:col>
      <xdr:colOff>7620</xdr:colOff>
      <xdr:row>4</xdr:row>
      <xdr:rowOff>7620</xdr:rowOff>
    </xdr:to>
    <xdr:sp macro="" textlink="">
      <xdr:nvSpPr>
        <xdr:cNvPr id="2" name="Line 2">
          <a:extLst>
            <a:ext uri="{FF2B5EF4-FFF2-40B4-BE49-F238E27FC236}">
              <a16:creationId xmlns:a16="http://schemas.microsoft.com/office/drawing/2014/main" id="{BE0E22E4-E52F-4954-8DF2-494F34DD221C}"/>
            </a:ext>
          </a:extLst>
        </xdr:cNvPr>
        <xdr:cNvSpPr>
          <a:spLocks noChangeShapeType="1"/>
        </xdr:cNvSpPr>
      </xdr:nvSpPr>
      <xdr:spPr bwMode="auto">
        <a:xfrm>
          <a:off x="7620" y="699770"/>
          <a:ext cx="1187450" cy="469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7620</xdr:colOff>
      <xdr:row>3</xdr:row>
      <xdr:rowOff>7620</xdr:rowOff>
    </xdr:from>
    <xdr:to>
      <xdr:col>1</xdr:col>
      <xdr:colOff>7620</xdr:colOff>
      <xdr:row>4</xdr:row>
      <xdr:rowOff>7620</xdr:rowOff>
    </xdr:to>
    <xdr:sp macro="" textlink="">
      <xdr:nvSpPr>
        <xdr:cNvPr id="3" name="Line 2">
          <a:extLst>
            <a:ext uri="{FF2B5EF4-FFF2-40B4-BE49-F238E27FC236}">
              <a16:creationId xmlns:a16="http://schemas.microsoft.com/office/drawing/2014/main" id="{8EB3B221-EC63-49BE-A89F-C69D2041D73A}"/>
            </a:ext>
          </a:extLst>
        </xdr:cNvPr>
        <xdr:cNvSpPr>
          <a:spLocks noChangeShapeType="1"/>
        </xdr:cNvSpPr>
      </xdr:nvSpPr>
      <xdr:spPr bwMode="auto">
        <a:xfrm>
          <a:off x="7620" y="699770"/>
          <a:ext cx="1187450" cy="469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xdr:colOff>
      <xdr:row>3</xdr:row>
      <xdr:rowOff>7620</xdr:rowOff>
    </xdr:from>
    <xdr:to>
      <xdr:col>2</xdr:col>
      <xdr:colOff>0</xdr:colOff>
      <xdr:row>5</xdr:row>
      <xdr:rowOff>236220</xdr:rowOff>
    </xdr:to>
    <xdr:sp macro="" textlink="">
      <xdr:nvSpPr>
        <xdr:cNvPr id="2" name="Line 1">
          <a:extLst>
            <a:ext uri="{FF2B5EF4-FFF2-40B4-BE49-F238E27FC236}">
              <a16:creationId xmlns:a16="http://schemas.microsoft.com/office/drawing/2014/main" id="{AF5DBCFB-10F1-42D8-9904-DE374D957F36}"/>
            </a:ext>
          </a:extLst>
        </xdr:cNvPr>
        <xdr:cNvSpPr>
          <a:spLocks noChangeShapeType="1"/>
        </xdr:cNvSpPr>
      </xdr:nvSpPr>
      <xdr:spPr bwMode="auto">
        <a:xfrm>
          <a:off x="15240" y="636270"/>
          <a:ext cx="1470660" cy="679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7620</xdr:colOff>
      <xdr:row>2</xdr:row>
      <xdr:rowOff>7620</xdr:rowOff>
    </xdr:from>
    <xdr:to>
      <xdr:col>1</xdr:col>
      <xdr:colOff>0</xdr:colOff>
      <xdr:row>3</xdr:row>
      <xdr:rowOff>209550</xdr:rowOff>
    </xdr:to>
    <xdr:sp macro="" textlink="">
      <xdr:nvSpPr>
        <xdr:cNvPr id="2" name="Line 1">
          <a:extLst>
            <a:ext uri="{FF2B5EF4-FFF2-40B4-BE49-F238E27FC236}">
              <a16:creationId xmlns:a16="http://schemas.microsoft.com/office/drawing/2014/main" id="{C7815A05-3F19-40A3-BCEF-8346A7DD8BEE}"/>
            </a:ext>
          </a:extLst>
        </xdr:cNvPr>
        <xdr:cNvSpPr>
          <a:spLocks noChangeShapeType="1"/>
        </xdr:cNvSpPr>
      </xdr:nvSpPr>
      <xdr:spPr bwMode="auto">
        <a:xfrm>
          <a:off x="7620" y="471170"/>
          <a:ext cx="1097280" cy="43053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7620</xdr:colOff>
      <xdr:row>13</xdr:row>
      <xdr:rowOff>0</xdr:rowOff>
    </xdr:from>
    <xdr:to>
      <xdr:col>1</xdr:col>
      <xdr:colOff>7620</xdr:colOff>
      <xdr:row>15</xdr:row>
      <xdr:rowOff>0</xdr:rowOff>
    </xdr:to>
    <xdr:sp macro="" textlink="">
      <xdr:nvSpPr>
        <xdr:cNvPr id="2" name="Line 2">
          <a:extLst>
            <a:ext uri="{FF2B5EF4-FFF2-40B4-BE49-F238E27FC236}">
              <a16:creationId xmlns:a16="http://schemas.microsoft.com/office/drawing/2014/main" id="{A26D7EA0-0A24-4AF7-B7BE-977CE196E922}"/>
            </a:ext>
          </a:extLst>
        </xdr:cNvPr>
        <xdr:cNvSpPr>
          <a:spLocks noChangeShapeType="1"/>
        </xdr:cNvSpPr>
      </xdr:nvSpPr>
      <xdr:spPr bwMode="auto">
        <a:xfrm>
          <a:off x="7620" y="2997200"/>
          <a:ext cx="95885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22860</xdr:colOff>
      <xdr:row>3</xdr:row>
      <xdr:rowOff>7620</xdr:rowOff>
    </xdr:from>
    <xdr:to>
      <xdr:col>1</xdr:col>
      <xdr:colOff>0</xdr:colOff>
      <xdr:row>5</xdr:row>
      <xdr:rowOff>0</xdr:rowOff>
    </xdr:to>
    <xdr:sp macro="" textlink="">
      <xdr:nvSpPr>
        <xdr:cNvPr id="3" name="Line 3">
          <a:extLst>
            <a:ext uri="{FF2B5EF4-FFF2-40B4-BE49-F238E27FC236}">
              <a16:creationId xmlns:a16="http://schemas.microsoft.com/office/drawing/2014/main" id="{796E62FF-4D4B-45E2-ACE3-7249979FDC00}"/>
            </a:ext>
          </a:extLst>
        </xdr:cNvPr>
        <xdr:cNvSpPr>
          <a:spLocks noChangeShapeType="1"/>
        </xdr:cNvSpPr>
      </xdr:nvSpPr>
      <xdr:spPr bwMode="auto">
        <a:xfrm>
          <a:off x="22860" y="706120"/>
          <a:ext cx="935990" cy="4495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2267792</xdr:colOff>
      <xdr:row>3</xdr:row>
      <xdr:rowOff>93345</xdr:rowOff>
    </xdr:from>
    <xdr:to>
      <xdr:col>3</xdr:col>
      <xdr:colOff>2320285</xdr:colOff>
      <xdr:row>6</xdr:row>
      <xdr:rowOff>184785</xdr:rowOff>
    </xdr:to>
    <xdr:grpSp>
      <xdr:nvGrpSpPr>
        <xdr:cNvPr id="3" name="Group 10">
          <a:extLst>
            <a:ext uri="{FF2B5EF4-FFF2-40B4-BE49-F238E27FC236}">
              <a16:creationId xmlns:a16="http://schemas.microsoft.com/office/drawing/2014/main" id="{A7DBAD96-5285-409F-B9AC-70434EEEFEFC}"/>
            </a:ext>
          </a:extLst>
        </xdr:cNvPr>
        <xdr:cNvGrpSpPr>
          <a:grpSpLocks/>
        </xdr:cNvGrpSpPr>
      </xdr:nvGrpSpPr>
      <xdr:grpSpPr bwMode="auto">
        <a:xfrm>
          <a:off x="4353767" y="788670"/>
          <a:ext cx="49318" cy="793115"/>
          <a:chOff x="472" y="62"/>
          <a:chExt cx="31" cy="66"/>
        </a:xfrm>
      </xdr:grpSpPr>
      <xdr:sp macro="" textlink="">
        <xdr:nvSpPr>
          <xdr:cNvPr id="4" name="AutoShape 11">
            <a:extLst>
              <a:ext uri="{FF2B5EF4-FFF2-40B4-BE49-F238E27FC236}">
                <a16:creationId xmlns:a16="http://schemas.microsoft.com/office/drawing/2014/main" id="{184779D5-9C2C-DC03-2777-4DC2F23D8835}"/>
              </a:ext>
            </a:extLst>
          </xdr:cNvPr>
          <xdr:cNvSpPr>
            <a:spLocks/>
          </xdr:cNvSpPr>
        </xdr:nvSpPr>
        <xdr:spPr bwMode="auto">
          <a:xfrm>
            <a:off x="475" y="62"/>
            <a:ext cx="27" cy="29"/>
          </a:xfrm>
          <a:prstGeom prst="rightBrace">
            <a:avLst>
              <a:gd name="adj1" fmla="val 30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 name="AutoShape 12">
            <a:extLst>
              <a:ext uri="{FF2B5EF4-FFF2-40B4-BE49-F238E27FC236}">
                <a16:creationId xmlns:a16="http://schemas.microsoft.com/office/drawing/2014/main" id="{D783B24D-16FF-6994-B467-3469AE663A7B}"/>
              </a:ext>
            </a:extLst>
          </xdr:cNvPr>
          <xdr:cNvSpPr>
            <a:spLocks/>
          </xdr:cNvSpPr>
        </xdr:nvSpPr>
        <xdr:spPr bwMode="auto">
          <a:xfrm>
            <a:off x="472" y="99"/>
            <a:ext cx="31" cy="29"/>
          </a:xfrm>
          <a:prstGeom prst="rightBrace">
            <a:avLst>
              <a:gd name="adj1" fmla="val 30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38100</xdr:colOff>
      <xdr:row>4</xdr:row>
      <xdr:rowOff>15240</xdr:rowOff>
    </xdr:from>
    <xdr:to>
      <xdr:col>6</xdr:col>
      <xdr:colOff>160020</xdr:colOff>
      <xdr:row>12</xdr:row>
      <xdr:rowOff>0</xdr:rowOff>
    </xdr:to>
    <xdr:sp macro="" textlink="">
      <xdr:nvSpPr>
        <xdr:cNvPr id="2" name="テキスト ボックス 1">
          <a:extLst>
            <a:ext uri="{FF2B5EF4-FFF2-40B4-BE49-F238E27FC236}">
              <a16:creationId xmlns:a16="http://schemas.microsoft.com/office/drawing/2014/main" id="{4EA28174-2A8B-491F-B230-4481111F6D3F}"/>
            </a:ext>
          </a:extLst>
        </xdr:cNvPr>
        <xdr:cNvSpPr txBox="1"/>
      </xdr:nvSpPr>
      <xdr:spPr>
        <a:xfrm>
          <a:off x="514350" y="1266190"/>
          <a:ext cx="3271520" cy="1508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nSpc>
              <a:spcPts val="1400"/>
            </a:lnSpc>
          </a:pPr>
          <a:r>
            <a:rPr kumimoji="1" lang="ja-JP" altLang="en-US" sz="1100">
              <a:latin typeface="BIZ UDゴシック" panose="020B0400000000000000" pitchFamily="49" charset="-128"/>
              <a:ea typeface="BIZ UDゴシック" panose="020B0400000000000000" pitchFamily="49" charset="-128"/>
            </a:rPr>
            <a:t>いわき市の頭文字「い」を図案化したもので、本市の発展と融和団結、円満、平和を表徴しています。</a:t>
          </a:r>
        </a:p>
      </xdr:txBody>
    </xdr:sp>
    <xdr:clientData/>
  </xdr:twoCellAnchor>
  <xdr:twoCellAnchor>
    <xdr:from>
      <xdr:col>2</xdr:col>
      <xdr:colOff>38100</xdr:colOff>
      <xdr:row>14</xdr:row>
      <xdr:rowOff>15240</xdr:rowOff>
    </xdr:from>
    <xdr:to>
      <xdr:col>6</xdr:col>
      <xdr:colOff>251460</xdr:colOff>
      <xdr:row>22</xdr:row>
      <xdr:rowOff>0</xdr:rowOff>
    </xdr:to>
    <xdr:sp macro="" textlink="">
      <xdr:nvSpPr>
        <xdr:cNvPr id="3" name="テキスト ボックス 2">
          <a:extLst>
            <a:ext uri="{FF2B5EF4-FFF2-40B4-BE49-F238E27FC236}">
              <a16:creationId xmlns:a16="http://schemas.microsoft.com/office/drawing/2014/main" id="{F46A951E-253B-48A6-9CD1-1695C663DD32}"/>
            </a:ext>
          </a:extLst>
        </xdr:cNvPr>
        <xdr:cNvSpPr txBox="1"/>
      </xdr:nvSpPr>
      <xdr:spPr>
        <a:xfrm>
          <a:off x="514350" y="3406140"/>
          <a:ext cx="3362960" cy="1508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nSpc>
              <a:spcPts val="1400"/>
            </a:lnSpc>
          </a:pPr>
          <a:r>
            <a:rPr kumimoji="1" lang="ja-JP" altLang="en-US" sz="1100">
              <a:latin typeface="BIZ UDゴシック" panose="020B0400000000000000" pitchFamily="49" charset="-128"/>
              <a:ea typeface="BIZ UDゴシック" panose="020B0400000000000000" pitchFamily="49" charset="-128"/>
            </a:rPr>
            <a:t>いわき市の「い」と、未来に向けて「ひと　まち　自然」が輝く姿を太陽でエネルギッシュにデザインしています。躍動的な「い」は人の姿も意味しており、活力と熱意にあふれる市民の行動をシンボライズしています。</a:t>
          </a:r>
        </a:p>
        <a:p>
          <a:pPr>
            <a:lnSpc>
              <a:spcPts val="1400"/>
            </a:lnSpc>
          </a:pPr>
          <a:endParaRPr kumimoji="1" lang="ja-JP" altLang="en-US" sz="1100">
            <a:latin typeface="BIZ UDゴシック" panose="020B0400000000000000" pitchFamily="49" charset="-128"/>
            <a:ea typeface="BIZ UDゴシック" panose="020B0400000000000000" pitchFamily="49" charset="-128"/>
          </a:endParaRPr>
        </a:p>
      </xdr:txBody>
    </xdr:sp>
    <xdr:clientData/>
  </xdr:twoCellAnchor>
  <xdr:twoCellAnchor>
    <xdr:from>
      <xdr:col>2</xdr:col>
      <xdr:colOff>38100</xdr:colOff>
      <xdr:row>26</xdr:row>
      <xdr:rowOff>15240</xdr:rowOff>
    </xdr:from>
    <xdr:to>
      <xdr:col>8</xdr:col>
      <xdr:colOff>685800</xdr:colOff>
      <xdr:row>29</xdr:row>
      <xdr:rowOff>76200</xdr:rowOff>
    </xdr:to>
    <xdr:sp macro="" textlink="">
      <xdr:nvSpPr>
        <xdr:cNvPr id="4" name="テキスト ボックス 3">
          <a:extLst>
            <a:ext uri="{FF2B5EF4-FFF2-40B4-BE49-F238E27FC236}">
              <a16:creationId xmlns:a16="http://schemas.microsoft.com/office/drawing/2014/main" id="{5884A44C-174F-45D5-8729-079092299274}"/>
            </a:ext>
          </a:extLst>
        </xdr:cNvPr>
        <xdr:cNvSpPr txBox="1"/>
      </xdr:nvSpPr>
      <xdr:spPr>
        <a:xfrm>
          <a:off x="514350" y="5927090"/>
          <a:ext cx="513080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nSpc>
              <a:spcPts val="1400"/>
            </a:lnSpc>
          </a:pPr>
          <a:r>
            <a:rPr kumimoji="1" lang="ja-JP" altLang="en-US" sz="1100">
              <a:latin typeface="BIZ UDゴシック" panose="020B0400000000000000" pitchFamily="49" charset="-128"/>
              <a:ea typeface="BIZ UDゴシック" panose="020B0400000000000000" pitchFamily="49" charset="-128"/>
            </a:rPr>
            <a:t>国内におけるフラ文化発祥の地「いわき市」に根付いているアイデンティティは「フラ」であることを改めて認識し、既存の地域資源と調和・融合を図りながらシティセールスを推進していくという意味を込めて作成しました。 </a:t>
          </a:r>
        </a:p>
      </xdr:txBody>
    </xdr:sp>
    <xdr:clientData/>
  </xdr:twoCellAnchor>
  <xdr:twoCellAnchor editAs="oneCell">
    <xdr:from>
      <xdr:col>6</xdr:col>
      <xdr:colOff>303120</xdr:colOff>
      <xdr:row>4</xdr:row>
      <xdr:rowOff>7619</xdr:rowOff>
    </xdr:from>
    <xdr:to>
      <xdr:col>10</xdr:col>
      <xdr:colOff>53975</xdr:colOff>
      <xdr:row>8</xdr:row>
      <xdr:rowOff>190194</xdr:rowOff>
    </xdr:to>
    <xdr:pic>
      <xdr:nvPicPr>
        <xdr:cNvPr id="5" name="図 4" descr="市章">
          <a:extLst>
            <a:ext uri="{FF2B5EF4-FFF2-40B4-BE49-F238E27FC236}">
              <a16:creationId xmlns:a16="http://schemas.microsoft.com/office/drawing/2014/main" id="{8A2CD86F-AF67-4C29-AD49-50D78CA0D9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8970" y="1258569"/>
          <a:ext cx="1922555" cy="941400"/>
        </a:xfrm>
        <a:prstGeom prst="rect">
          <a:avLst/>
        </a:prstGeom>
        <a:noFill/>
        <a:ln>
          <a:noFill/>
        </a:ln>
      </xdr:spPr>
    </xdr:pic>
    <xdr:clientData/>
  </xdr:twoCellAnchor>
  <xdr:twoCellAnchor editAs="oneCell">
    <xdr:from>
      <xdr:col>6</xdr:col>
      <xdr:colOff>325980</xdr:colOff>
      <xdr:row>14</xdr:row>
      <xdr:rowOff>15240</xdr:rowOff>
    </xdr:from>
    <xdr:to>
      <xdr:col>10</xdr:col>
      <xdr:colOff>161925</xdr:colOff>
      <xdr:row>21</xdr:row>
      <xdr:rowOff>27695</xdr:rowOff>
    </xdr:to>
    <xdr:pic>
      <xdr:nvPicPr>
        <xdr:cNvPr id="6" name="図 5" descr="シンボルマーク">
          <a:extLst>
            <a:ext uri="{FF2B5EF4-FFF2-40B4-BE49-F238E27FC236}">
              <a16:creationId xmlns:a16="http://schemas.microsoft.com/office/drawing/2014/main" id="{36A8B7C7-29AC-4619-9DA7-BEA8F134D3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1830" y="3406140"/>
          <a:ext cx="2004470" cy="1345955"/>
        </a:xfrm>
        <a:prstGeom prst="rect">
          <a:avLst/>
        </a:prstGeom>
        <a:noFill/>
        <a:ln>
          <a:noFill/>
        </a:ln>
      </xdr:spPr>
    </xdr:pic>
    <xdr:clientData/>
  </xdr:twoCellAnchor>
  <xdr:twoCellAnchor editAs="oneCell">
    <xdr:from>
      <xdr:col>4</xdr:col>
      <xdr:colOff>0</xdr:colOff>
      <xdr:row>30</xdr:row>
      <xdr:rowOff>15240</xdr:rowOff>
    </xdr:from>
    <xdr:to>
      <xdr:col>10</xdr:col>
      <xdr:colOff>133350</xdr:colOff>
      <xdr:row>35</xdr:row>
      <xdr:rowOff>190003</xdr:rowOff>
    </xdr:to>
    <xdr:pic>
      <xdr:nvPicPr>
        <xdr:cNvPr id="7" name="図 6">
          <a:extLst>
            <a:ext uri="{FF2B5EF4-FFF2-40B4-BE49-F238E27FC236}">
              <a16:creationId xmlns:a16="http://schemas.microsoft.com/office/drawing/2014/main" id="{090C5B74-8ACF-47CA-BDE4-981E1D9F9D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51050" y="6689090"/>
          <a:ext cx="3886200" cy="1311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4080</xdr:colOff>
      <xdr:row>14</xdr:row>
      <xdr:rowOff>7620</xdr:rowOff>
    </xdr:from>
    <xdr:to>
      <xdr:col>16</xdr:col>
      <xdr:colOff>349250</xdr:colOff>
      <xdr:row>20</xdr:row>
      <xdr:rowOff>141270</xdr:rowOff>
    </xdr:to>
    <xdr:pic>
      <xdr:nvPicPr>
        <xdr:cNvPr id="8" name="図 7" descr="つつじ写真">
          <a:extLst>
            <a:ext uri="{FF2B5EF4-FFF2-40B4-BE49-F238E27FC236}">
              <a16:creationId xmlns:a16="http://schemas.microsoft.com/office/drawing/2014/main" id="{485ED7BA-B7D1-4908-9D9C-7F90354B22ED}"/>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92380" y="3398520"/>
          <a:ext cx="2367645" cy="1276650"/>
        </a:xfrm>
        <a:prstGeom prst="rect">
          <a:avLst/>
        </a:prstGeom>
        <a:noFill/>
        <a:ln>
          <a:noFill/>
        </a:ln>
      </xdr:spPr>
    </xdr:pic>
    <xdr:clientData/>
  </xdr:twoCellAnchor>
  <xdr:twoCellAnchor editAs="oneCell">
    <xdr:from>
      <xdr:col>16</xdr:col>
      <xdr:colOff>674498</xdr:colOff>
      <xdr:row>3</xdr:row>
      <xdr:rowOff>0</xdr:rowOff>
    </xdr:from>
    <xdr:to>
      <xdr:col>19</xdr:col>
      <xdr:colOff>406400</xdr:colOff>
      <xdr:row>8</xdr:row>
      <xdr:rowOff>142875</xdr:rowOff>
    </xdr:to>
    <xdr:pic>
      <xdr:nvPicPr>
        <xdr:cNvPr id="9" name="図 8" descr="くろまつ写真">
          <a:extLst>
            <a:ext uri="{FF2B5EF4-FFF2-40B4-BE49-F238E27FC236}">
              <a16:creationId xmlns:a16="http://schemas.microsoft.com/office/drawing/2014/main" id="{B8450DAD-7436-4A30-BABC-3D0941AA52E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682098" y="882650"/>
          <a:ext cx="2440177" cy="1273175"/>
        </a:xfrm>
        <a:prstGeom prst="rect">
          <a:avLst/>
        </a:prstGeom>
        <a:noFill/>
        <a:ln>
          <a:noFill/>
        </a:ln>
      </xdr:spPr>
    </xdr:pic>
    <xdr:clientData/>
  </xdr:twoCellAnchor>
  <xdr:twoCellAnchor>
    <xdr:from>
      <xdr:col>13</xdr:col>
      <xdr:colOff>38100</xdr:colOff>
      <xdr:row>3</xdr:row>
      <xdr:rowOff>15240</xdr:rowOff>
    </xdr:from>
    <xdr:to>
      <xdr:col>16</xdr:col>
      <xdr:colOff>579120</xdr:colOff>
      <xdr:row>11</xdr:row>
      <xdr:rowOff>0</xdr:rowOff>
    </xdr:to>
    <xdr:sp macro="" textlink="">
      <xdr:nvSpPr>
        <xdr:cNvPr id="10" name="テキスト ボックス 9">
          <a:extLst>
            <a:ext uri="{FF2B5EF4-FFF2-40B4-BE49-F238E27FC236}">
              <a16:creationId xmlns:a16="http://schemas.microsoft.com/office/drawing/2014/main" id="{BB1F61E4-6D49-498C-BC5E-3D87C0912F87}"/>
            </a:ext>
          </a:extLst>
        </xdr:cNvPr>
        <xdr:cNvSpPr txBox="1"/>
      </xdr:nvSpPr>
      <xdr:spPr>
        <a:xfrm>
          <a:off x="8026400" y="897890"/>
          <a:ext cx="2560320" cy="1686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nSpc>
              <a:spcPts val="1400"/>
            </a:lnSpc>
          </a:pPr>
          <a:r>
            <a:rPr kumimoji="1" lang="ja-JP" altLang="en-US" sz="1100">
              <a:latin typeface="BIZ UDゴシック" panose="020B0400000000000000" pitchFamily="49" charset="-128"/>
              <a:ea typeface="BIZ UDゴシック" panose="020B0400000000000000" pitchFamily="49" charset="-128"/>
            </a:rPr>
            <a:t>市制施行</a:t>
          </a:r>
          <a:r>
            <a:rPr kumimoji="1" lang="en-US" altLang="ja-JP" sz="1100">
              <a:latin typeface="BIZ UDゴシック" panose="020B0400000000000000" pitchFamily="49" charset="-128"/>
              <a:ea typeface="BIZ UDゴシック" panose="020B0400000000000000" pitchFamily="49" charset="-128"/>
            </a:rPr>
            <a:t>5</a:t>
          </a:r>
          <a:r>
            <a:rPr kumimoji="1" lang="ja-JP" altLang="en-US" sz="1100">
              <a:latin typeface="BIZ UDゴシック" panose="020B0400000000000000" pitchFamily="49" charset="-128"/>
              <a:ea typeface="BIZ UDゴシック" panose="020B0400000000000000" pitchFamily="49" charset="-128"/>
            </a:rPr>
            <a:t>周年を記念して制定されました。</a:t>
          </a:r>
          <a:br>
            <a:rPr kumimoji="1" lang="ja-JP" altLang="en-US" sz="1100">
              <a:latin typeface="BIZ UDゴシック" panose="020B0400000000000000" pitchFamily="49" charset="-128"/>
              <a:ea typeface="BIZ UDゴシック" panose="020B0400000000000000" pitchFamily="49" charset="-128"/>
            </a:rPr>
          </a:br>
          <a:r>
            <a:rPr kumimoji="1" lang="ja-JP" altLang="en-US" sz="1100">
              <a:latin typeface="BIZ UDゴシック" panose="020B0400000000000000" pitchFamily="49" charset="-128"/>
              <a:ea typeface="BIZ UDゴシック" panose="020B0400000000000000" pitchFamily="49" charset="-128"/>
            </a:rPr>
            <a:t>当地方の気候は、松の育ちに適しており、海岸線・浜街道の松並木はひろく知られています。</a:t>
          </a:r>
          <a:br>
            <a:rPr kumimoji="1" lang="ja-JP" altLang="en-US" sz="1100">
              <a:latin typeface="BIZ UDゴシック" panose="020B0400000000000000" pitchFamily="49" charset="-128"/>
              <a:ea typeface="BIZ UDゴシック" panose="020B0400000000000000" pitchFamily="49" charset="-128"/>
            </a:rPr>
          </a:br>
          <a:r>
            <a:rPr kumimoji="1" lang="ja-JP" altLang="en-US" sz="1100">
              <a:latin typeface="BIZ UDゴシック" panose="020B0400000000000000" pitchFamily="49" charset="-128"/>
              <a:ea typeface="BIZ UDゴシック" panose="020B0400000000000000" pitchFamily="49" charset="-128"/>
            </a:rPr>
            <a:t>松は百木の長といわれ、成長力が強く、本市の発展を象徴しています。</a:t>
          </a:r>
        </a:p>
      </xdr:txBody>
    </xdr:sp>
    <xdr:clientData/>
  </xdr:twoCellAnchor>
  <xdr:twoCellAnchor>
    <xdr:from>
      <xdr:col>16</xdr:col>
      <xdr:colOff>462915</xdr:colOff>
      <xdr:row>14</xdr:row>
      <xdr:rowOff>15240</xdr:rowOff>
    </xdr:from>
    <xdr:to>
      <xdr:col>20</xdr:col>
      <xdr:colOff>295275</xdr:colOff>
      <xdr:row>22</xdr:row>
      <xdr:rowOff>0</xdr:rowOff>
    </xdr:to>
    <xdr:sp macro="" textlink="">
      <xdr:nvSpPr>
        <xdr:cNvPr id="11" name="テキスト ボックス 10">
          <a:extLst>
            <a:ext uri="{FF2B5EF4-FFF2-40B4-BE49-F238E27FC236}">
              <a16:creationId xmlns:a16="http://schemas.microsoft.com/office/drawing/2014/main" id="{F9B79027-7191-481E-AD84-05A510BF09FB}"/>
            </a:ext>
          </a:extLst>
        </xdr:cNvPr>
        <xdr:cNvSpPr txBox="1"/>
      </xdr:nvSpPr>
      <xdr:spPr>
        <a:xfrm>
          <a:off x="10470515" y="3406140"/>
          <a:ext cx="3058160" cy="1508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nSpc>
              <a:spcPts val="1400"/>
            </a:lnSpc>
          </a:pPr>
          <a:r>
            <a:rPr kumimoji="1" lang="ja-JP" altLang="en-US" sz="1100">
              <a:latin typeface="BIZ UDゴシック" panose="020B0400000000000000" pitchFamily="49" charset="-128"/>
              <a:ea typeface="BIZ UDゴシック" panose="020B0400000000000000" pitchFamily="49" charset="-128"/>
            </a:rPr>
            <a:t>市庁舎の落成を記念して制定されました。</a:t>
          </a:r>
          <a:br>
            <a:rPr kumimoji="1" lang="ja-JP" altLang="en-US" sz="1100">
              <a:latin typeface="BIZ UDゴシック" panose="020B0400000000000000" pitchFamily="49" charset="-128"/>
              <a:ea typeface="BIZ UDゴシック" panose="020B0400000000000000" pitchFamily="49" charset="-128"/>
            </a:rPr>
          </a:br>
          <a:r>
            <a:rPr kumimoji="1" lang="ja-JP" altLang="en-US" sz="1100">
              <a:latin typeface="BIZ UDゴシック" panose="020B0400000000000000" pitchFamily="49" charset="-128"/>
              <a:ea typeface="BIZ UDゴシック" panose="020B0400000000000000" pitchFamily="49" charset="-128"/>
            </a:rPr>
            <a:t>市内には、つつじで有名な公園や野生の群落があり、造園・盆栽などひろく一般に栽培され、開花時には美しい花が人々を楽しませています。</a:t>
          </a:r>
        </a:p>
        <a:p>
          <a:pPr>
            <a:lnSpc>
              <a:spcPts val="1400"/>
            </a:lnSpc>
          </a:pPr>
          <a:endParaRPr kumimoji="1" lang="ja-JP" altLang="en-US" sz="1100">
            <a:latin typeface="BIZ UDゴシック" panose="020B0400000000000000" pitchFamily="49" charset="-128"/>
            <a:ea typeface="BIZ UDゴシック" panose="020B0400000000000000" pitchFamily="49" charset="-128"/>
          </a:endParaRPr>
        </a:p>
      </xdr:txBody>
    </xdr:sp>
    <xdr:clientData/>
  </xdr:twoCellAnchor>
  <xdr:oneCellAnchor>
    <xdr:from>
      <xdr:col>16</xdr:col>
      <xdr:colOff>678134</xdr:colOff>
      <xdr:row>25</xdr:row>
      <xdr:rowOff>0</xdr:rowOff>
    </xdr:from>
    <xdr:ext cx="2156506" cy="1562400"/>
    <xdr:pic>
      <xdr:nvPicPr>
        <xdr:cNvPr id="12" name="図 11" descr="かもめ写真">
          <a:extLst>
            <a:ext uri="{FF2B5EF4-FFF2-40B4-BE49-F238E27FC236}">
              <a16:creationId xmlns:a16="http://schemas.microsoft.com/office/drawing/2014/main" id="{1D0D2DF4-2119-4781-AC8F-4E9DBE98970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685734" y="5543550"/>
          <a:ext cx="2156506" cy="1562400"/>
        </a:xfrm>
        <a:prstGeom prst="rect">
          <a:avLst/>
        </a:prstGeom>
        <a:noFill/>
        <a:ln>
          <a:noFill/>
        </a:ln>
      </xdr:spPr>
    </xdr:pic>
    <xdr:clientData/>
  </xdr:oneCellAnchor>
  <xdr:twoCellAnchor>
    <xdr:from>
      <xdr:col>13</xdr:col>
      <xdr:colOff>38100</xdr:colOff>
      <xdr:row>25</xdr:row>
      <xdr:rowOff>15240</xdr:rowOff>
    </xdr:from>
    <xdr:to>
      <xdr:col>16</xdr:col>
      <xdr:colOff>579120</xdr:colOff>
      <xdr:row>33</xdr:row>
      <xdr:rowOff>0</xdr:rowOff>
    </xdr:to>
    <xdr:sp macro="" textlink="">
      <xdr:nvSpPr>
        <xdr:cNvPr id="13" name="テキスト ボックス 12">
          <a:extLst>
            <a:ext uri="{FF2B5EF4-FFF2-40B4-BE49-F238E27FC236}">
              <a16:creationId xmlns:a16="http://schemas.microsoft.com/office/drawing/2014/main" id="{7E58C8CA-CB7E-4344-BFAE-850E2F7E0F21}"/>
            </a:ext>
          </a:extLst>
        </xdr:cNvPr>
        <xdr:cNvSpPr txBox="1"/>
      </xdr:nvSpPr>
      <xdr:spPr>
        <a:xfrm>
          <a:off x="8026400" y="5558790"/>
          <a:ext cx="2560320" cy="1864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nSpc>
              <a:spcPts val="1400"/>
            </a:lnSpc>
          </a:pPr>
          <a:r>
            <a:rPr kumimoji="1" lang="ja-JP" altLang="en-US" sz="1100">
              <a:latin typeface="BIZ UDゴシック" panose="020B0400000000000000" pitchFamily="49" charset="-128"/>
              <a:ea typeface="BIZ UDゴシック" panose="020B0400000000000000" pitchFamily="49" charset="-128"/>
            </a:rPr>
            <a:t>市制施行</a:t>
          </a:r>
          <a:r>
            <a:rPr kumimoji="1" lang="en-US" altLang="ja-JP" sz="1100">
              <a:latin typeface="BIZ UDゴシック" panose="020B0400000000000000" pitchFamily="49" charset="-128"/>
              <a:ea typeface="BIZ UDゴシック" panose="020B0400000000000000" pitchFamily="49" charset="-128"/>
            </a:rPr>
            <a:t>30</a:t>
          </a:r>
          <a:r>
            <a:rPr kumimoji="1" lang="ja-JP" altLang="en-US" sz="1100">
              <a:latin typeface="BIZ UDゴシック" panose="020B0400000000000000" pitchFamily="49" charset="-128"/>
              <a:ea typeface="BIZ UDゴシック" panose="020B0400000000000000" pitchFamily="49" charset="-128"/>
            </a:rPr>
            <a:t>周年を記念して制定されました。</a:t>
          </a:r>
          <a:br>
            <a:rPr kumimoji="1" lang="ja-JP" altLang="en-US" sz="1100">
              <a:latin typeface="BIZ UDゴシック" panose="020B0400000000000000" pitchFamily="49" charset="-128"/>
              <a:ea typeface="BIZ UDゴシック" panose="020B0400000000000000" pitchFamily="49" charset="-128"/>
            </a:rPr>
          </a:br>
          <a:r>
            <a:rPr kumimoji="1" lang="ja-JP" altLang="en-US" sz="1100">
              <a:latin typeface="BIZ UDゴシック" panose="020B0400000000000000" pitchFamily="49" charset="-128"/>
              <a:ea typeface="BIZ UDゴシック" panose="020B0400000000000000" pitchFamily="49" charset="-128"/>
            </a:rPr>
            <a:t>かもめは身近な海鳥として、ひろく一般に知られています。</a:t>
          </a:r>
          <a:br>
            <a:rPr kumimoji="1" lang="ja-JP" altLang="en-US" sz="1100">
              <a:latin typeface="BIZ UDゴシック" panose="020B0400000000000000" pitchFamily="49" charset="-128"/>
              <a:ea typeface="BIZ UDゴシック" panose="020B0400000000000000" pitchFamily="49" charset="-128"/>
            </a:rPr>
          </a:br>
          <a:r>
            <a:rPr kumimoji="1" lang="ja-JP" altLang="en-US" sz="1100">
              <a:latin typeface="BIZ UDゴシック" panose="020B0400000000000000" pitchFamily="49" charset="-128"/>
              <a:ea typeface="BIZ UDゴシック" panose="020B0400000000000000" pitchFamily="49" charset="-128"/>
            </a:rPr>
            <a:t>本市には約</a:t>
          </a:r>
          <a:r>
            <a:rPr kumimoji="1" lang="en-US" altLang="ja-JP" sz="1100">
              <a:latin typeface="BIZ UDゴシック" panose="020B0400000000000000" pitchFamily="49" charset="-128"/>
              <a:ea typeface="BIZ UDゴシック" panose="020B0400000000000000" pitchFamily="49" charset="-128"/>
            </a:rPr>
            <a:t>60</a:t>
          </a:r>
          <a:r>
            <a:rPr kumimoji="1" lang="ja-JP" altLang="en-US" sz="1100">
              <a:latin typeface="BIZ UDゴシック" panose="020B0400000000000000" pitchFamily="49" charset="-128"/>
              <a:ea typeface="BIZ UDゴシック" panose="020B0400000000000000" pitchFamily="49" charset="-128"/>
            </a:rPr>
            <a:t>キロメートルにわたる美しい海岸線があり、市のイメージに最もふさわしい鳥です。</a:t>
          </a:r>
        </a:p>
        <a:p>
          <a:pPr>
            <a:lnSpc>
              <a:spcPts val="1400"/>
            </a:lnSpc>
          </a:pPr>
          <a:endParaRPr kumimoji="1" lang="ja-JP" altLang="en-US" sz="1100">
            <a:latin typeface="BIZ UDゴシック" panose="020B0400000000000000" pitchFamily="49" charset="-128"/>
            <a:ea typeface="BIZ UDゴシック" panose="020B0400000000000000" pitchFamily="49" charset="-128"/>
          </a:endParaRPr>
        </a:p>
      </xdr:txBody>
    </xdr:sp>
    <xdr:clientData/>
  </xdr:twoCellAnchor>
  <xdr:oneCellAnchor>
    <xdr:from>
      <xdr:col>13</xdr:col>
      <xdr:colOff>0</xdr:colOff>
      <xdr:row>36</xdr:row>
      <xdr:rowOff>7620</xdr:rowOff>
    </xdr:from>
    <xdr:ext cx="2160000" cy="1274493"/>
    <xdr:pic>
      <xdr:nvPicPr>
        <xdr:cNvPr id="14" name="図 13" descr="めひかり写真">
          <a:extLst>
            <a:ext uri="{FF2B5EF4-FFF2-40B4-BE49-F238E27FC236}">
              <a16:creationId xmlns:a16="http://schemas.microsoft.com/office/drawing/2014/main" id="{4F2E8F9F-C5BD-4BF0-BB83-D595395FD30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988300" y="8002270"/>
          <a:ext cx="2160000" cy="1274493"/>
        </a:xfrm>
        <a:prstGeom prst="rect">
          <a:avLst/>
        </a:prstGeom>
        <a:noFill/>
        <a:ln>
          <a:noFill/>
        </a:ln>
      </xdr:spPr>
    </xdr:pic>
    <xdr:clientData/>
  </xdr:oneCellAnchor>
  <xdr:twoCellAnchor>
    <xdr:from>
      <xdr:col>16</xdr:col>
      <xdr:colOff>163560</xdr:colOff>
      <xdr:row>36</xdr:row>
      <xdr:rowOff>15240</xdr:rowOff>
    </xdr:from>
    <xdr:to>
      <xdr:col>19</xdr:col>
      <xdr:colOff>704580</xdr:colOff>
      <xdr:row>44</xdr:row>
      <xdr:rowOff>0</xdr:rowOff>
    </xdr:to>
    <xdr:sp macro="" textlink="">
      <xdr:nvSpPr>
        <xdr:cNvPr id="15" name="テキスト ボックス 14">
          <a:extLst>
            <a:ext uri="{FF2B5EF4-FFF2-40B4-BE49-F238E27FC236}">
              <a16:creationId xmlns:a16="http://schemas.microsoft.com/office/drawing/2014/main" id="{1B535811-D296-42D6-9A3C-C8A1E0C1357E}"/>
            </a:ext>
          </a:extLst>
        </xdr:cNvPr>
        <xdr:cNvSpPr txBox="1"/>
      </xdr:nvSpPr>
      <xdr:spPr>
        <a:xfrm>
          <a:off x="10171160" y="8009890"/>
          <a:ext cx="3061970" cy="1356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nSpc>
              <a:spcPts val="1400"/>
            </a:lnSpc>
          </a:pPr>
          <a:r>
            <a:rPr kumimoji="1" lang="ja-JP" altLang="en-US" sz="1100">
              <a:latin typeface="BIZ UDゴシック" panose="020B0400000000000000" pitchFamily="49" charset="-128"/>
              <a:ea typeface="BIZ UDゴシック" panose="020B0400000000000000" pitchFamily="49" charset="-128"/>
            </a:rPr>
            <a:t>市制施行</a:t>
          </a:r>
          <a:r>
            <a:rPr kumimoji="1" lang="en-US" altLang="ja-JP" sz="1100">
              <a:latin typeface="BIZ UDゴシック" panose="020B0400000000000000" pitchFamily="49" charset="-128"/>
              <a:ea typeface="BIZ UDゴシック" panose="020B0400000000000000" pitchFamily="49" charset="-128"/>
            </a:rPr>
            <a:t>35</a:t>
          </a:r>
          <a:r>
            <a:rPr kumimoji="1" lang="ja-JP" altLang="en-US" sz="1100">
              <a:latin typeface="BIZ UDゴシック" panose="020B0400000000000000" pitchFamily="49" charset="-128"/>
              <a:ea typeface="BIZ UDゴシック" panose="020B0400000000000000" pitchFamily="49" charset="-128"/>
            </a:rPr>
            <a:t>周年を記念し、本市の水産物のイメージアップと消費拡大を図るために制定されました。</a:t>
          </a:r>
          <a:br>
            <a:rPr kumimoji="1" lang="ja-JP" altLang="en-US" sz="1100">
              <a:latin typeface="BIZ UDゴシック" panose="020B0400000000000000" pitchFamily="49" charset="-128"/>
              <a:ea typeface="BIZ UDゴシック" panose="020B0400000000000000" pitchFamily="49" charset="-128"/>
            </a:rPr>
          </a:br>
          <a:r>
            <a:rPr kumimoji="1" lang="ja-JP" altLang="en-US" sz="1100">
              <a:latin typeface="BIZ UDゴシック" panose="020B0400000000000000" pitchFamily="49" charset="-128"/>
              <a:ea typeface="BIZ UDゴシック" panose="020B0400000000000000" pitchFamily="49" charset="-128"/>
            </a:rPr>
            <a:t>標準和名は「アオメエソ」といい、目が非常に大きく青緑色に光ることから、通称「目光＝めひかり」と呼ばれています。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70680</xdr:colOff>
      <xdr:row>4</xdr:row>
      <xdr:rowOff>80799</xdr:rowOff>
    </xdr:from>
    <xdr:to>
      <xdr:col>0</xdr:col>
      <xdr:colOff>742949</xdr:colOff>
      <xdr:row>5</xdr:row>
      <xdr:rowOff>190500</xdr:rowOff>
    </xdr:to>
    <xdr:grpSp>
      <xdr:nvGrpSpPr>
        <xdr:cNvPr id="2" name="グループ化 1">
          <a:extLst>
            <a:ext uri="{FF2B5EF4-FFF2-40B4-BE49-F238E27FC236}">
              <a16:creationId xmlns:a16="http://schemas.microsoft.com/office/drawing/2014/main" id="{E1F6DFE8-DA30-4365-B62B-BA312B15A18E}"/>
            </a:ext>
          </a:extLst>
        </xdr:cNvPr>
        <xdr:cNvGrpSpPr/>
      </xdr:nvGrpSpPr>
      <xdr:grpSpPr>
        <a:xfrm>
          <a:off x="67505" y="1007899"/>
          <a:ext cx="675444" cy="335126"/>
          <a:chOff x="536640" y="1676400"/>
          <a:chExt cx="685800" cy="274583"/>
        </a:xfrm>
      </xdr:grpSpPr>
      <xdr:sp macro="" textlink="">
        <xdr:nvSpPr>
          <xdr:cNvPr id="3" name="AutoShape 1">
            <a:extLst>
              <a:ext uri="{FF2B5EF4-FFF2-40B4-BE49-F238E27FC236}">
                <a16:creationId xmlns:a16="http://schemas.microsoft.com/office/drawing/2014/main" id="{C0C5B379-BE08-94C9-F143-5E41C2028968}"/>
              </a:ext>
            </a:extLst>
          </xdr:cNvPr>
          <xdr:cNvSpPr>
            <a:spLocks/>
          </xdr:cNvSpPr>
        </xdr:nvSpPr>
        <xdr:spPr bwMode="auto">
          <a:xfrm>
            <a:off x="536640" y="1676400"/>
            <a:ext cx="76200" cy="266963"/>
          </a:xfrm>
          <a:prstGeom prst="leftBracket">
            <a:avLst>
              <a:gd name="adj" fmla="val 291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2">
            <a:extLst>
              <a:ext uri="{FF2B5EF4-FFF2-40B4-BE49-F238E27FC236}">
                <a16:creationId xmlns:a16="http://schemas.microsoft.com/office/drawing/2014/main" id="{EE13680F-23E7-7A36-8659-B93F29BD1B22}"/>
              </a:ext>
            </a:extLst>
          </xdr:cNvPr>
          <xdr:cNvSpPr>
            <a:spLocks/>
          </xdr:cNvSpPr>
        </xdr:nvSpPr>
        <xdr:spPr bwMode="auto">
          <a:xfrm>
            <a:off x="1146240" y="1676400"/>
            <a:ext cx="76200" cy="274583"/>
          </a:xfrm>
          <a:prstGeom prst="rightBracket">
            <a:avLst>
              <a:gd name="adj" fmla="val 3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67353</xdr:colOff>
      <xdr:row>4</xdr:row>
      <xdr:rowOff>17298</xdr:rowOff>
    </xdr:from>
    <xdr:to>
      <xdr:col>2</xdr:col>
      <xdr:colOff>1739900</xdr:colOff>
      <xdr:row>5</xdr:row>
      <xdr:rowOff>187325</xdr:rowOff>
    </xdr:to>
    <xdr:grpSp>
      <xdr:nvGrpSpPr>
        <xdr:cNvPr id="5" name="グループ化 4">
          <a:extLst>
            <a:ext uri="{FF2B5EF4-FFF2-40B4-BE49-F238E27FC236}">
              <a16:creationId xmlns:a16="http://schemas.microsoft.com/office/drawing/2014/main" id="{ED49147E-D8AC-4AA8-9476-DC51E9A1BE6E}"/>
            </a:ext>
          </a:extLst>
        </xdr:cNvPr>
        <xdr:cNvGrpSpPr/>
      </xdr:nvGrpSpPr>
      <xdr:grpSpPr>
        <a:xfrm>
          <a:off x="1692953" y="941223"/>
          <a:ext cx="1678897" cy="398627"/>
          <a:chOff x="3534016" y="1676400"/>
          <a:chExt cx="1480907" cy="274583"/>
        </a:xfrm>
      </xdr:grpSpPr>
      <xdr:sp macro="" textlink="">
        <xdr:nvSpPr>
          <xdr:cNvPr id="6" name="AutoShape 3">
            <a:extLst>
              <a:ext uri="{FF2B5EF4-FFF2-40B4-BE49-F238E27FC236}">
                <a16:creationId xmlns:a16="http://schemas.microsoft.com/office/drawing/2014/main" id="{B1D9BD82-2134-5395-A3F7-C72D08666263}"/>
              </a:ext>
            </a:extLst>
          </xdr:cNvPr>
          <xdr:cNvSpPr>
            <a:spLocks/>
          </xdr:cNvSpPr>
        </xdr:nvSpPr>
        <xdr:spPr bwMode="auto">
          <a:xfrm>
            <a:off x="3534016" y="1684020"/>
            <a:ext cx="76200" cy="266963"/>
          </a:xfrm>
          <a:prstGeom prst="leftBracket">
            <a:avLst>
              <a:gd name="adj" fmla="val 291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2">
            <a:extLst>
              <a:ext uri="{FF2B5EF4-FFF2-40B4-BE49-F238E27FC236}">
                <a16:creationId xmlns:a16="http://schemas.microsoft.com/office/drawing/2014/main" id="{2F7EDC28-6207-04C0-43BC-585C29D69BD1}"/>
              </a:ext>
            </a:extLst>
          </xdr:cNvPr>
          <xdr:cNvSpPr>
            <a:spLocks/>
          </xdr:cNvSpPr>
        </xdr:nvSpPr>
        <xdr:spPr bwMode="auto">
          <a:xfrm>
            <a:off x="4938723" y="1676400"/>
            <a:ext cx="76200" cy="274583"/>
          </a:xfrm>
          <a:prstGeom prst="rightBracket">
            <a:avLst>
              <a:gd name="adj" fmla="val 3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41487</xdr:colOff>
      <xdr:row>47</xdr:row>
      <xdr:rowOff>50799</xdr:rowOff>
    </xdr:from>
    <xdr:to>
      <xdr:col>1</xdr:col>
      <xdr:colOff>160020</xdr:colOff>
      <xdr:row>48</xdr:row>
      <xdr:rowOff>186266</xdr:rowOff>
    </xdr:to>
    <xdr:sp macro="" textlink="">
      <xdr:nvSpPr>
        <xdr:cNvPr id="2" name="右中かっこ 1">
          <a:extLst>
            <a:ext uri="{FF2B5EF4-FFF2-40B4-BE49-F238E27FC236}">
              <a16:creationId xmlns:a16="http://schemas.microsoft.com/office/drawing/2014/main" id="{69CBBCF8-EA9A-445E-8087-2A956A663D36}"/>
            </a:ext>
          </a:extLst>
        </xdr:cNvPr>
        <xdr:cNvSpPr/>
      </xdr:nvSpPr>
      <xdr:spPr>
        <a:xfrm>
          <a:off x="2035387" y="11706224"/>
          <a:ext cx="121708" cy="373592"/>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16933</xdr:colOff>
      <xdr:row>110</xdr:row>
      <xdr:rowOff>50800</xdr:rowOff>
    </xdr:from>
    <xdr:to>
      <xdr:col>1</xdr:col>
      <xdr:colOff>228600</xdr:colOff>
      <xdr:row>113</xdr:row>
      <xdr:rowOff>110067</xdr:rowOff>
    </xdr:to>
    <xdr:sp macro="" textlink="">
      <xdr:nvSpPr>
        <xdr:cNvPr id="3" name="右中かっこ 2">
          <a:extLst>
            <a:ext uri="{FF2B5EF4-FFF2-40B4-BE49-F238E27FC236}">
              <a16:creationId xmlns:a16="http://schemas.microsoft.com/office/drawing/2014/main" id="{61157EDD-A5EE-493C-9AD6-1625E0344121}"/>
            </a:ext>
          </a:extLst>
        </xdr:cNvPr>
        <xdr:cNvSpPr/>
      </xdr:nvSpPr>
      <xdr:spPr>
        <a:xfrm>
          <a:off x="2010833" y="26908125"/>
          <a:ext cx="211667" cy="779992"/>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33867</xdr:colOff>
      <xdr:row>91</xdr:row>
      <xdr:rowOff>25400</xdr:rowOff>
    </xdr:from>
    <xdr:to>
      <xdr:col>1</xdr:col>
      <xdr:colOff>194733</xdr:colOff>
      <xdr:row>92</xdr:row>
      <xdr:rowOff>177800</xdr:rowOff>
    </xdr:to>
    <xdr:sp macro="" textlink="">
      <xdr:nvSpPr>
        <xdr:cNvPr id="4" name="右中かっこ 3">
          <a:extLst>
            <a:ext uri="{FF2B5EF4-FFF2-40B4-BE49-F238E27FC236}">
              <a16:creationId xmlns:a16="http://schemas.microsoft.com/office/drawing/2014/main" id="{2B270868-49ED-4056-9D32-D8000E9F2AA9}"/>
            </a:ext>
          </a:extLst>
        </xdr:cNvPr>
        <xdr:cNvSpPr/>
      </xdr:nvSpPr>
      <xdr:spPr>
        <a:xfrm>
          <a:off x="2027767" y="22298025"/>
          <a:ext cx="160866"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50799</xdr:colOff>
      <xdr:row>97</xdr:row>
      <xdr:rowOff>42335</xdr:rowOff>
    </xdr:from>
    <xdr:to>
      <xdr:col>1</xdr:col>
      <xdr:colOff>160865</xdr:colOff>
      <xdr:row>100</xdr:row>
      <xdr:rowOff>169335</xdr:rowOff>
    </xdr:to>
    <xdr:sp macro="" textlink="">
      <xdr:nvSpPr>
        <xdr:cNvPr id="5" name="右中かっこ 4">
          <a:extLst>
            <a:ext uri="{FF2B5EF4-FFF2-40B4-BE49-F238E27FC236}">
              <a16:creationId xmlns:a16="http://schemas.microsoft.com/office/drawing/2014/main" id="{8D3542E3-815F-4094-A9F0-4984324237A3}"/>
            </a:ext>
          </a:extLst>
        </xdr:cNvPr>
        <xdr:cNvSpPr/>
      </xdr:nvSpPr>
      <xdr:spPr>
        <a:xfrm>
          <a:off x="2047874" y="23759585"/>
          <a:ext cx="110066" cy="850900"/>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50800</xdr:colOff>
      <xdr:row>101</xdr:row>
      <xdr:rowOff>16933</xdr:rowOff>
    </xdr:from>
    <xdr:to>
      <xdr:col>1</xdr:col>
      <xdr:colOff>194733</xdr:colOff>
      <xdr:row>102</xdr:row>
      <xdr:rowOff>160866</xdr:rowOff>
    </xdr:to>
    <xdr:sp macro="" textlink="">
      <xdr:nvSpPr>
        <xdr:cNvPr id="6" name="右中かっこ 5">
          <a:extLst>
            <a:ext uri="{FF2B5EF4-FFF2-40B4-BE49-F238E27FC236}">
              <a16:creationId xmlns:a16="http://schemas.microsoft.com/office/drawing/2014/main" id="{0A8E43CA-FDB8-4D56-8D19-167EB4892E8D}"/>
            </a:ext>
          </a:extLst>
        </xdr:cNvPr>
        <xdr:cNvSpPr/>
      </xdr:nvSpPr>
      <xdr:spPr>
        <a:xfrm>
          <a:off x="2047875" y="24699383"/>
          <a:ext cx="140758" cy="388408"/>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50800</xdr:colOff>
      <xdr:row>103</xdr:row>
      <xdr:rowOff>76200</xdr:rowOff>
    </xdr:from>
    <xdr:to>
      <xdr:col>1</xdr:col>
      <xdr:colOff>194733</xdr:colOff>
      <xdr:row>105</xdr:row>
      <xdr:rowOff>140565</xdr:rowOff>
    </xdr:to>
    <xdr:sp macro="" textlink="">
      <xdr:nvSpPr>
        <xdr:cNvPr id="7" name="右中かっこ 6">
          <a:extLst>
            <a:ext uri="{FF2B5EF4-FFF2-40B4-BE49-F238E27FC236}">
              <a16:creationId xmlns:a16="http://schemas.microsoft.com/office/drawing/2014/main" id="{87501061-6100-4866-8B01-479E6E5C0F3E}"/>
            </a:ext>
          </a:extLst>
        </xdr:cNvPr>
        <xdr:cNvSpPr/>
      </xdr:nvSpPr>
      <xdr:spPr>
        <a:xfrm>
          <a:off x="2047875" y="25241250"/>
          <a:ext cx="140758" cy="550140"/>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50800</xdr:colOff>
      <xdr:row>121</xdr:row>
      <xdr:rowOff>67733</xdr:rowOff>
    </xdr:from>
    <xdr:to>
      <xdr:col>1</xdr:col>
      <xdr:colOff>211666</xdr:colOff>
      <xdr:row>123</xdr:row>
      <xdr:rowOff>157497</xdr:rowOff>
    </xdr:to>
    <xdr:sp macro="" textlink="">
      <xdr:nvSpPr>
        <xdr:cNvPr id="8" name="右中かっこ 7">
          <a:extLst>
            <a:ext uri="{FF2B5EF4-FFF2-40B4-BE49-F238E27FC236}">
              <a16:creationId xmlns:a16="http://schemas.microsoft.com/office/drawing/2014/main" id="{DBB469E2-5A34-4727-A337-58B9AA951546}"/>
            </a:ext>
          </a:extLst>
        </xdr:cNvPr>
        <xdr:cNvSpPr/>
      </xdr:nvSpPr>
      <xdr:spPr>
        <a:xfrm>
          <a:off x="2047875" y="29579358"/>
          <a:ext cx="157691" cy="572364"/>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45291</xdr:colOff>
      <xdr:row>132</xdr:row>
      <xdr:rowOff>105104</xdr:rowOff>
    </xdr:from>
    <xdr:to>
      <xdr:col>1</xdr:col>
      <xdr:colOff>209515</xdr:colOff>
      <xdr:row>134</xdr:row>
      <xdr:rowOff>173356</xdr:rowOff>
    </xdr:to>
    <xdr:sp macro="" textlink="">
      <xdr:nvSpPr>
        <xdr:cNvPr id="9" name="AutoShape 8">
          <a:extLst>
            <a:ext uri="{FF2B5EF4-FFF2-40B4-BE49-F238E27FC236}">
              <a16:creationId xmlns:a16="http://schemas.microsoft.com/office/drawing/2014/main" id="{05BCE162-4E82-4AD3-BEF7-B4C78D42E998}"/>
            </a:ext>
          </a:extLst>
        </xdr:cNvPr>
        <xdr:cNvSpPr>
          <a:spLocks/>
        </xdr:cNvSpPr>
      </xdr:nvSpPr>
      <xdr:spPr bwMode="auto">
        <a:xfrm>
          <a:off x="2042366" y="32271029"/>
          <a:ext cx="161049" cy="547677"/>
        </a:xfrm>
        <a:prstGeom prst="rightBrace">
          <a:avLst>
            <a:gd name="adj1" fmla="val 22044"/>
            <a:gd name="adj2" fmla="val 4118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25400</xdr:colOff>
      <xdr:row>148</xdr:row>
      <xdr:rowOff>33867</xdr:rowOff>
    </xdr:from>
    <xdr:to>
      <xdr:col>1</xdr:col>
      <xdr:colOff>203200</xdr:colOff>
      <xdr:row>150</xdr:row>
      <xdr:rowOff>177800</xdr:rowOff>
    </xdr:to>
    <xdr:sp macro="" textlink="">
      <xdr:nvSpPr>
        <xdr:cNvPr id="10" name="右中かっこ 9">
          <a:extLst>
            <a:ext uri="{FF2B5EF4-FFF2-40B4-BE49-F238E27FC236}">
              <a16:creationId xmlns:a16="http://schemas.microsoft.com/office/drawing/2014/main" id="{9C15DF8F-C108-4D35-9F35-B65F047EA7D6}"/>
            </a:ext>
          </a:extLst>
        </xdr:cNvPr>
        <xdr:cNvSpPr/>
      </xdr:nvSpPr>
      <xdr:spPr>
        <a:xfrm>
          <a:off x="2022475" y="36057417"/>
          <a:ext cx="177800" cy="62970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42333</xdr:colOff>
      <xdr:row>162</xdr:row>
      <xdr:rowOff>25400</xdr:rowOff>
    </xdr:from>
    <xdr:to>
      <xdr:col>1</xdr:col>
      <xdr:colOff>194733</xdr:colOff>
      <xdr:row>163</xdr:row>
      <xdr:rowOff>186267</xdr:rowOff>
    </xdr:to>
    <xdr:sp macro="" textlink="">
      <xdr:nvSpPr>
        <xdr:cNvPr id="11" name="右中かっこ 10">
          <a:extLst>
            <a:ext uri="{FF2B5EF4-FFF2-40B4-BE49-F238E27FC236}">
              <a16:creationId xmlns:a16="http://schemas.microsoft.com/office/drawing/2014/main" id="{1B0776A8-6037-470C-937D-65CE05A38554}"/>
            </a:ext>
          </a:extLst>
        </xdr:cNvPr>
        <xdr:cNvSpPr/>
      </xdr:nvSpPr>
      <xdr:spPr>
        <a:xfrm>
          <a:off x="2036233" y="39430325"/>
          <a:ext cx="152400" cy="398992"/>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33866</xdr:colOff>
      <xdr:row>164</xdr:row>
      <xdr:rowOff>118534</xdr:rowOff>
    </xdr:from>
    <xdr:to>
      <xdr:col>1</xdr:col>
      <xdr:colOff>194733</xdr:colOff>
      <xdr:row>167</xdr:row>
      <xdr:rowOff>143934</xdr:rowOff>
    </xdr:to>
    <xdr:sp macro="" textlink="">
      <xdr:nvSpPr>
        <xdr:cNvPr id="12" name="右中かっこ 11">
          <a:extLst>
            <a:ext uri="{FF2B5EF4-FFF2-40B4-BE49-F238E27FC236}">
              <a16:creationId xmlns:a16="http://schemas.microsoft.com/office/drawing/2014/main" id="{01D512AA-FC51-4507-8DFF-91C042201019}"/>
            </a:ext>
          </a:extLst>
        </xdr:cNvPr>
        <xdr:cNvSpPr/>
      </xdr:nvSpPr>
      <xdr:spPr>
        <a:xfrm>
          <a:off x="2027766" y="40002884"/>
          <a:ext cx="160867" cy="752475"/>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15239</xdr:colOff>
      <xdr:row>177</xdr:row>
      <xdr:rowOff>38100</xdr:rowOff>
    </xdr:from>
    <xdr:to>
      <xdr:col>1</xdr:col>
      <xdr:colOff>147734</xdr:colOff>
      <xdr:row>178</xdr:row>
      <xdr:rowOff>182880</xdr:rowOff>
    </xdr:to>
    <xdr:sp macro="" textlink="">
      <xdr:nvSpPr>
        <xdr:cNvPr id="13" name="AutoShape 8">
          <a:extLst>
            <a:ext uri="{FF2B5EF4-FFF2-40B4-BE49-F238E27FC236}">
              <a16:creationId xmlns:a16="http://schemas.microsoft.com/office/drawing/2014/main" id="{30F43C7E-9EB5-4C04-AAFB-B819BA72D06E}"/>
            </a:ext>
          </a:extLst>
        </xdr:cNvPr>
        <xdr:cNvSpPr>
          <a:spLocks/>
        </xdr:cNvSpPr>
      </xdr:nvSpPr>
      <xdr:spPr bwMode="auto">
        <a:xfrm>
          <a:off x="2009139" y="43059350"/>
          <a:ext cx="132495" cy="389255"/>
        </a:xfrm>
        <a:prstGeom prst="rightBrace">
          <a:avLst>
            <a:gd name="adj1" fmla="val 22292"/>
            <a:gd name="adj2" fmla="val 224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53962</xdr:colOff>
      <xdr:row>201</xdr:row>
      <xdr:rowOff>38100</xdr:rowOff>
    </xdr:from>
    <xdr:to>
      <xdr:col>1</xdr:col>
      <xdr:colOff>178682</xdr:colOff>
      <xdr:row>202</xdr:row>
      <xdr:rowOff>175260</xdr:rowOff>
    </xdr:to>
    <xdr:sp macro="" textlink="">
      <xdr:nvSpPr>
        <xdr:cNvPr id="14" name="AutoShape 8">
          <a:extLst>
            <a:ext uri="{FF2B5EF4-FFF2-40B4-BE49-F238E27FC236}">
              <a16:creationId xmlns:a16="http://schemas.microsoft.com/office/drawing/2014/main" id="{82A51969-28A9-43FF-815D-A1537370C476}"/>
            </a:ext>
          </a:extLst>
        </xdr:cNvPr>
        <xdr:cNvSpPr>
          <a:spLocks/>
        </xdr:cNvSpPr>
      </xdr:nvSpPr>
      <xdr:spPr bwMode="auto">
        <a:xfrm>
          <a:off x="2047862" y="48850550"/>
          <a:ext cx="127895" cy="378460"/>
        </a:xfrm>
        <a:prstGeom prst="rightBrace">
          <a:avLst>
            <a:gd name="adj1" fmla="val 21198"/>
            <a:gd name="adj2" fmla="val 2420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53806</xdr:colOff>
      <xdr:row>212</xdr:row>
      <xdr:rowOff>38722</xdr:rowOff>
    </xdr:from>
    <xdr:to>
      <xdr:col>1</xdr:col>
      <xdr:colOff>217091</xdr:colOff>
      <xdr:row>213</xdr:row>
      <xdr:rowOff>175881</xdr:rowOff>
    </xdr:to>
    <xdr:sp macro="" textlink="">
      <xdr:nvSpPr>
        <xdr:cNvPr id="15" name="AutoShape 8">
          <a:extLst>
            <a:ext uri="{FF2B5EF4-FFF2-40B4-BE49-F238E27FC236}">
              <a16:creationId xmlns:a16="http://schemas.microsoft.com/office/drawing/2014/main" id="{50C68B95-E02A-48C6-AE3A-909319531260}"/>
            </a:ext>
          </a:extLst>
        </xdr:cNvPr>
        <xdr:cNvSpPr>
          <a:spLocks/>
        </xdr:cNvSpPr>
      </xdr:nvSpPr>
      <xdr:spPr bwMode="auto">
        <a:xfrm>
          <a:off x="2047706" y="51505472"/>
          <a:ext cx="166460" cy="378459"/>
        </a:xfrm>
        <a:prstGeom prst="rightBrace">
          <a:avLst>
            <a:gd name="adj1" fmla="val 21198"/>
            <a:gd name="adj2" fmla="val 2420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61426</xdr:colOff>
      <xdr:row>214</xdr:row>
      <xdr:rowOff>30947</xdr:rowOff>
    </xdr:from>
    <xdr:to>
      <xdr:col>1</xdr:col>
      <xdr:colOff>224711</xdr:colOff>
      <xdr:row>215</xdr:row>
      <xdr:rowOff>168106</xdr:rowOff>
    </xdr:to>
    <xdr:sp macro="" textlink="">
      <xdr:nvSpPr>
        <xdr:cNvPr id="16" name="AutoShape 8">
          <a:extLst>
            <a:ext uri="{FF2B5EF4-FFF2-40B4-BE49-F238E27FC236}">
              <a16:creationId xmlns:a16="http://schemas.microsoft.com/office/drawing/2014/main" id="{32965F30-A86C-4975-9CB0-1E93E49DED3B}"/>
            </a:ext>
          </a:extLst>
        </xdr:cNvPr>
        <xdr:cNvSpPr>
          <a:spLocks/>
        </xdr:cNvSpPr>
      </xdr:nvSpPr>
      <xdr:spPr bwMode="auto">
        <a:xfrm>
          <a:off x="2055326" y="51983472"/>
          <a:ext cx="163285" cy="375284"/>
        </a:xfrm>
        <a:prstGeom prst="rightBrace">
          <a:avLst>
            <a:gd name="adj1" fmla="val 21198"/>
            <a:gd name="adj2" fmla="val 2420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76665</xdr:colOff>
      <xdr:row>216</xdr:row>
      <xdr:rowOff>61582</xdr:rowOff>
    </xdr:from>
    <xdr:to>
      <xdr:col>1</xdr:col>
      <xdr:colOff>216624</xdr:colOff>
      <xdr:row>218</xdr:row>
      <xdr:rowOff>621</xdr:rowOff>
    </xdr:to>
    <xdr:sp macro="" textlink="">
      <xdr:nvSpPr>
        <xdr:cNvPr id="17" name="AutoShape 8">
          <a:extLst>
            <a:ext uri="{FF2B5EF4-FFF2-40B4-BE49-F238E27FC236}">
              <a16:creationId xmlns:a16="http://schemas.microsoft.com/office/drawing/2014/main" id="{69BCB1C2-AC84-4CD8-B0FC-E9A72F011983}"/>
            </a:ext>
          </a:extLst>
        </xdr:cNvPr>
        <xdr:cNvSpPr>
          <a:spLocks/>
        </xdr:cNvSpPr>
      </xdr:nvSpPr>
      <xdr:spPr bwMode="auto">
        <a:xfrm>
          <a:off x="2070565" y="52493532"/>
          <a:ext cx="143134" cy="421639"/>
        </a:xfrm>
        <a:prstGeom prst="rightBrace">
          <a:avLst>
            <a:gd name="adj1" fmla="val 21198"/>
            <a:gd name="adj2" fmla="val 2420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183</xdr:row>
      <xdr:rowOff>60960</xdr:rowOff>
    </xdr:from>
    <xdr:to>
      <xdr:col>1</xdr:col>
      <xdr:colOff>152400</xdr:colOff>
      <xdr:row>185</xdr:row>
      <xdr:rowOff>167640</xdr:rowOff>
    </xdr:to>
    <xdr:sp macro="" textlink="">
      <xdr:nvSpPr>
        <xdr:cNvPr id="18" name="AutoShape 8">
          <a:extLst>
            <a:ext uri="{FF2B5EF4-FFF2-40B4-BE49-F238E27FC236}">
              <a16:creationId xmlns:a16="http://schemas.microsoft.com/office/drawing/2014/main" id="{5FF51A3E-0511-45EE-9FA5-7573A7E146D3}"/>
            </a:ext>
          </a:extLst>
        </xdr:cNvPr>
        <xdr:cNvSpPr>
          <a:spLocks/>
        </xdr:cNvSpPr>
      </xdr:nvSpPr>
      <xdr:spPr bwMode="auto">
        <a:xfrm>
          <a:off x="2032000" y="44530010"/>
          <a:ext cx="114300" cy="589280"/>
        </a:xfrm>
        <a:prstGeom prst="rightBrace">
          <a:avLst>
            <a:gd name="adj1" fmla="val 22188"/>
            <a:gd name="adj2" fmla="val 4952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60960</xdr:colOff>
      <xdr:row>206</xdr:row>
      <xdr:rowOff>38100</xdr:rowOff>
    </xdr:from>
    <xdr:to>
      <xdr:col>1</xdr:col>
      <xdr:colOff>175260</xdr:colOff>
      <xdr:row>208</xdr:row>
      <xdr:rowOff>144780</xdr:rowOff>
    </xdr:to>
    <xdr:sp macro="" textlink="">
      <xdr:nvSpPr>
        <xdr:cNvPr id="19" name="AutoShape 8">
          <a:extLst>
            <a:ext uri="{FF2B5EF4-FFF2-40B4-BE49-F238E27FC236}">
              <a16:creationId xmlns:a16="http://schemas.microsoft.com/office/drawing/2014/main" id="{4C4CE92A-C55B-4C3B-AF75-313D50D219F9}"/>
            </a:ext>
          </a:extLst>
        </xdr:cNvPr>
        <xdr:cNvSpPr>
          <a:spLocks/>
        </xdr:cNvSpPr>
      </xdr:nvSpPr>
      <xdr:spPr bwMode="auto">
        <a:xfrm>
          <a:off x="2054860" y="50057050"/>
          <a:ext cx="114300" cy="592455"/>
        </a:xfrm>
        <a:prstGeom prst="rightBrace">
          <a:avLst>
            <a:gd name="adj1" fmla="val 22188"/>
            <a:gd name="adj2" fmla="val 4952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53340</xdr:colOff>
      <xdr:row>239</xdr:row>
      <xdr:rowOff>19049</xdr:rowOff>
    </xdr:from>
    <xdr:to>
      <xdr:col>1</xdr:col>
      <xdr:colOff>200025</xdr:colOff>
      <xdr:row>240</xdr:row>
      <xdr:rowOff>180975</xdr:rowOff>
    </xdr:to>
    <xdr:sp macro="" textlink="">
      <xdr:nvSpPr>
        <xdr:cNvPr id="20" name="AutoShape 8">
          <a:extLst>
            <a:ext uri="{FF2B5EF4-FFF2-40B4-BE49-F238E27FC236}">
              <a16:creationId xmlns:a16="http://schemas.microsoft.com/office/drawing/2014/main" id="{7D03A594-6FA7-44C4-A744-48808A5C8696}"/>
            </a:ext>
          </a:extLst>
        </xdr:cNvPr>
        <xdr:cNvSpPr>
          <a:spLocks/>
        </xdr:cNvSpPr>
      </xdr:nvSpPr>
      <xdr:spPr bwMode="auto">
        <a:xfrm>
          <a:off x="2047240" y="58000899"/>
          <a:ext cx="149860" cy="406401"/>
        </a:xfrm>
        <a:prstGeom prst="rightBrace">
          <a:avLst>
            <a:gd name="adj1" fmla="val 22078"/>
            <a:gd name="adj2" fmla="val 2351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55439</xdr:colOff>
      <xdr:row>222</xdr:row>
      <xdr:rowOff>28381</xdr:rowOff>
    </xdr:from>
    <xdr:to>
      <xdr:col>1</xdr:col>
      <xdr:colOff>201543</xdr:colOff>
      <xdr:row>223</xdr:row>
      <xdr:rowOff>165541</xdr:rowOff>
    </xdr:to>
    <xdr:sp macro="" textlink="">
      <xdr:nvSpPr>
        <xdr:cNvPr id="21" name="AutoShape 8">
          <a:extLst>
            <a:ext uri="{FF2B5EF4-FFF2-40B4-BE49-F238E27FC236}">
              <a16:creationId xmlns:a16="http://schemas.microsoft.com/office/drawing/2014/main" id="{9C643C25-DD2D-4484-9D8D-2D31039171B1}"/>
            </a:ext>
          </a:extLst>
        </xdr:cNvPr>
        <xdr:cNvSpPr>
          <a:spLocks/>
        </xdr:cNvSpPr>
      </xdr:nvSpPr>
      <xdr:spPr bwMode="auto">
        <a:xfrm>
          <a:off x="2049339" y="53911306"/>
          <a:ext cx="149279" cy="378460"/>
        </a:xfrm>
        <a:prstGeom prst="rightBrace">
          <a:avLst>
            <a:gd name="adj1" fmla="val 21036"/>
            <a:gd name="adj2" fmla="val 265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53340</xdr:colOff>
      <xdr:row>236</xdr:row>
      <xdr:rowOff>24961</xdr:rowOff>
    </xdr:from>
    <xdr:to>
      <xdr:col>1</xdr:col>
      <xdr:colOff>193922</xdr:colOff>
      <xdr:row>237</xdr:row>
      <xdr:rowOff>186614</xdr:rowOff>
    </xdr:to>
    <xdr:sp macro="" textlink="">
      <xdr:nvSpPr>
        <xdr:cNvPr id="22" name="AutoShape 8">
          <a:extLst>
            <a:ext uri="{FF2B5EF4-FFF2-40B4-BE49-F238E27FC236}">
              <a16:creationId xmlns:a16="http://schemas.microsoft.com/office/drawing/2014/main" id="{6A14B5E8-C907-424C-8F1E-B46C5866353A}"/>
            </a:ext>
          </a:extLst>
        </xdr:cNvPr>
        <xdr:cNvSpPr>
          <a:spLocks/>
        </xdr:cNvSpPr>
      </xdr:nvSpPr>
      <xdr:spPr bwMode="auto">
        <a:xfrm>
          <a:off x="2047240" y="57286086"/>
          <a:ext cx="140582" cy="399778"/>
        </a:xfrm>
        <a:prstGeom prst="rightBrace">
          <a:avLst>
            <a:gd name="adj1" fmla="val 22078"/>
            <a:gd name="adj2" fmla="val 2351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43815</xdr:colOff>
      <xdr:row>245</xdr:row>
      <xdr:rowOff>43815</xdr:rowOff>
    </xdr:from>
    <xdr:to>
      <xdr:col>1</xdr:col>
      <xdr:colOff>158115</xdr:colOff>
      <xdr:row>247</xdr:row>
      <xdr:rowOff>150495</xdr:rowOff>
    </xdr:to>
    <xdr:sp macro="" textlink="">
      <xdr:nvSpPr>
        <xdr:cNvPr id="23" name="AutoShape 8">
          <a:extLst>
            <a:ext uri="{FF2B5EF4-FFF2-40B4-BE49-F238E27FC236}">
              <a16:creationId xmlns:a16="http://schemas.microsoft.com/office/drawing/2014/main" id="{B8900DF0-3B96-43DB-A961-D763215F787E}"/>
            </a:ext>
          </a:extLst>
        </xdr:cNvPr>
        <xdr:cNvSpPr>
          <a:spLocks/>
        </xdr:cNvSpPr>
      </xdr:nvSpPr>
      <xdr:spPr bwMode="auto">
        <a:xfrm>
          <a:off x="2040890" y="59476640"/>
          <a:ext cx="114300" cy="586105"/>
        </a:xfrm>
        <a:prstGeom prst="rightBrace">
          <a:avLst>
            <a:gd name="adj1" fmla="val 22188"/>
            <a:gd name="adj2" fmla="val 4952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47625</xdr:colOff>
      <xdr:row>242</xdr:row>
      <xdr:rowOff>38101</xdr:rowOff>
    </xdr:from>
    <xdr:to>
      <xdr:col>1</xdr:col>
      <xdr:colOff>200025</xdr:colOff>
      <xdr:row>243</xdr:row>
      <xdr:rowOff>152400</xdr:rowOff>
    </xdr:to>
    <xdr:sp macro="" textlink="">
      <xdr:nvSpPr>
        <xdr:cNvPr id="24" name="右中かっこ 23">
          <a:extLst>
            <a:ext uri="{FF2B5EF4-FFF2-40B4-BE49-F238E27FC236}">
              <a16:creationId xmlns:a16="http://schemas.microsoft.com/office/drawing/2014/main" id="{3AD641C7-21CC-4C1D-8BDB-17E45A3CE473}"/>
            </a:ext>
          </a:extLst>
        </xdr:cNvPr>
        <xdr:cNvSpPr/>
      </xdr:nvSpPr>
      <xdr:spPr>
        <a:xfrm>
          <a:off x="2044700" y="58743851"/>
          <a:ext cx="152400" cy="355599"/>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67734</xdr:colOff>
      <xdr:row>265</xdr:row>
      <xdr:rowOff>67733</xdr:rowOff>
    </xdr:from>
    <xdr:to>
      <xdr:col>1</xdr:col>
      <xdr:colOff>203200</xdr:colOff>
      <xdr:row>268</xdr:row>
      <xdr:rowOff>110067</xdr:rowOff>
    </xdr:to>
    <xdr:sp macro="" textlink="">
      <xdr:nvSpPr>
        <xdr:cNvPr id="25" name="AutoShape 8">
          <a:extLst>
            <a:ext uri="{FF2B5EF4-FFF2-40B4-BE49-F238E27FC236}">
              <a16:creationId xmlns:a16="http://schemas.microsoft.com/office/drawing/2014/main" id="{01F81F23-3725-4FE8-8E89-4B622A9B6558}"/>
            </a:ext>
          </a:extLst>
        </xdr:cNvPr>
        <xdr:cNvSpPr>
          <a:spLocks/>
        </xdr:cNvSpPr>
      </xdr:nvSpPr>
      <xdr:spPr bwMode="auto">
        <a:xfrm>
          <a:off x="2064809" y="64326558"/>
          <a:ext cx="135466" cy="763059"/>
        </a:xfrm>
        <a:prstGeom prst="rightBrace">
          <a:avLst>
            <a:gd name="adj1" fmla="val 22174"/>
            <a:gd name="adj2" fmla="val 502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101600</xdr:colOff>
      <xdr:row>271</xdr:row>
      <xdr:rowOff>76200</xdr:rowOff>
    </xdr:from>
    <xdr:to>
      <xdr:col>1</xdr:col>
      <xdr:colOff>194733</xdr:colOff>
      <xdr:row>275</xdr:row>
      <xdr:rowOff>169333</xdr:rowOff>
    </xdr:to>
    <xdr:sp macro="" textlink="">
      <xdr:nvSpPr>
        <xdr:cNvPr id="26" name="右中かっこ 25">
          <a:extLst>
            <a:ext uri="{FF2B5EF4-FFF2-40B4-BE49-F238E27FC236}">
              <a16:creationId xmlns:a16="http://schemas.microsoft.com/office/drawing/2014/main" id="{643894D5-34DB-4301-B982-A26230E1B6A6}"/>
            </a:ext>
          </a:extLst>
        </xdr:cNvPr>
        <xdr:cNvSpPr/>
      </xdr:nvSpPr>
      <xdr:spPr>
        <a:xfrm>
          <a:off x="2098675" y="65779650"/>
          <a:ext cx="89958" cy="1058333"/>
        </a:xfrm>
        <a:prstGeom prst="rightBrace">
          <a:avLst>
            <a:gd name="adj1" fmla="val 22619"/>
            <a:gd name="adj2" fmla="val 45168"/>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16933</xdr:colOff>
      <xdr:row>339</xdr:row>
      <xdr:rowOff>56728</xdr:rowOff>
    </xdr:from>
    <xdr:to>
      <xdr:col>1</xdr:col>
      <xdr:colOff>220133</xdr:colOff>
      <xdr:row>341</xdr:row>
      <xdr:rowOff>152401</xdr:rowOff>
    </xdr:to>
    <xdr:sp macro="" textlink="">
      <xdr:nvSpPr>
        <xdr:cNvPr id="27" name="AutoShape 15">
          <a:extLst>
            <a:ext uri="{FF2B5EF4-FFF2-40B4-BE49-F238E27FC236}">
              <a16:creationId xmlns:a16="http://schemas.microsoft.com/office/drawing/2014/main" id="{92B64B3C-D655-481E-9330-E2D170ED8216}"/>
            </a:ext>
          </a:extLst>
        </xdr:cNvPr>
        <xdr:cNvSpPr>
          <a:spLocks/>
        </xdr:cNvSpPr>
      </xdr:nvSpPr>
      <xdr:spPr bwMode="auto">
        <a:xfrm>
          <a:off x="2010833" y="82168578"/>
          <a:ext cx="206375" cy="578273"/>
        </a:xfrm>
        <a:prstGeom prst="rightBrace">
          <a:avLst>
            <a:gd name="adj1" fmla="val 20645"/>
            <a:gd name="adj2" fmla="val 3790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31538</xdr:colOff>
      <xdr:row>333</xdr:row>
      <xdr:rowOff>15453</xdr:rowOff>
    </xdr:from>
    <xdr:to>
      <xdr:col>1</xdr:col>
      <xdr:colOff>174414</xdr:colOff>
      <xdr:row>334</xdr:row>
      <xdr:rowOff>160232</xdr:rowOff>
    </xdr:to>
    <xdr:sp macro="" textlink="">
      <xdr:nvSpPr>
        <xdr:cNvPr id="28" name="AutoShape 8">
          <a:extLst>
            <a:ext uri="{FF2B5EF4-FFF2-40B4-BE49-F238E27FC236}">
              <a16:creationId xmlns:a16="http://schemas.microsoft.com/office/drawing/2014/main" id="{75DF6AEF-3CF5-4ABE-9E34-BD7DDEC54EC8}"/>
            </a:ext>
          </a:extLst>
        </xdr:cNvPr>
        <xdr:cNvSpPr>
          <a:spLocks/>
        </xdr:cNvSpPr>
      </xdr:nvSpPr>
      <xdr:spPr bwMode="auto">
        <a:xfrm>
          <a:off x="2028613" y="80679503"/>
          <a:ext cx="139701" cy="389254"/>
        </a:xfrm>
        <a:prstGeom prst="rightBrace">
          <a:avLst>
            <a:gd name="adj1" fmla="val 22174"/>
            <a:gd name="adj2" fmla="val 2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25401</xdr:colOff>
      <xdr:row>337</xdr:row>
      <xdr:rowOff>16933</xdr:rowOff>
    </xdr:from>
    <xdr:to>
      <xdr:col>1</xdr:col>
      <xdr:colOff>143933</xdr:colOff>
      <xdr:row>338</xdr:row>
      <xdr:rowOff>177800</xdr:rowOff>
    </xdr:to>
    <xdr:sp macro="" textlink="">
      <xdr:nvSpPr>
        <xdr:cNvPr id="29" name="AutoShape 8">
          <a:extLst>
            <a:ext uri="{FF2B5EF4-FFF2-40B4-BE49-F238E27FC236}">
              <a16:creationId xmlns:a16="http://schemas.microsoft.com/office/drawing/2014/main" id="{67EE5034-890E-40AF-A9FD-33C7E9FEE29F}"/>
            </a:ext>
          </a:extLst>
        </xdr:cNvPr>
        <xdr:cNvSpPr>
          <a:spLocks/>
        </xdr:cNvSpPr>
      </xdr:nvSpPr>
      <xdr:spPr bwMode="auto">
        <a:xfrm>
          <a:off x="2022476" y="81646183"/>
          <a:ext cx="118532" cy="405342"/>
        </a:xfrm>
        <a:prstGeom prst="rightBrace">
          <a:avLst>
            <a:gd name="adj1" fmla="val 2175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61807</xdr:colOff>
      <xdr:row>324</xdr:row>
      <xdr:rowOff>22861</xdr:rowOff>
    </xdr:from>
    <xdr:to>
      <xdr:col>1</xdr:col>
      <xdr:colOff>206587</xdr:colOff>
      <xdr:row>326</xdr:row>
      <xdr:rowOff>175261</xdr:rowOff>
    </xdr:to>
    <xdr:sp macro="" textlink="">
      <xdr:nvSpPr>
        <xdr:cNvPr id="30" name="AutoShape 8">
          <a:extLst>
            <a:ext uri="{FF2B5EF4-FFF2-40B4-BE49-F238E27FC236}">
              <a16:creationId xmlns:a16="http://schemas.microsoft.com/office/drawing/2014/main" id="{5507AC5E-3453-48D1-B5A8-1B70B5EC063B}"/>
            </a:ext>
          </a:extLst>
        </xdr:cNvPr>
        <xdr:cNvSpPr>
          <a:spLocks/>
        </xdr:cNvSpPr>
      </xdr:nvSpPr>
      <xdr:spPr bwMode="auto">
        <a:xfrm>
          <a:off x="2055707" y="78515211"/>
          <a:ext cx="144780" cy="635000"/>
        </a:xfrm>
        <a:prstGeom prst="rightBrace">
          <a:avLst>
            <a:gd name="adj1" fmla="val 22174"/>
            <a:gd name="adj2" fmla="val 502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41413</xdr:colOff>
      <xdr:row>344</xdr:row>
      <xdr:rowOff>24848</xdr:rowOff>
    </xdr:from>
    <xdr:to>
      <xdr:col>1</xdr:col>
      <xdr:colOff>140804</xdr:colOff>
      <xdr:row>347</xdr:row>
      <xdr:rowOff>165653</xdr:rowOff>
    </xdr:to>
    <xdr:sp macro="" textlink="">
      <xdr:nvSpPr>
        <xdr:cNvPr id="31" name="AutoShape 15">
          <a:extLst>
            <a:ext uri="{FF2B5EF4-FFF2-40B4-BE49-F238E27FC236}">
              <a16:creationId xmlns:a16="http://schemas.microsoft.com/office/drawing/2014/main" id="{5AFCC24A-5CA7-47D2-B2B7-BD4F9EA0C564}"/>
            </a:ext>
          </a:extLst>
        </xdr:cNvPr>
        <xdr:cNvSpPr>
          <a:spLocks/>
        </xdr:cNvSpPr>
      </xdr:nvSpPr>
      <xdr:spPr bwMode="auto">
        <a:xfrm>
          <a:off x="2035313" y="83346373"/>
          <a:ext cx="102566" cy="864705"/>
        </a:xfrm>
        <a:prstGeom prst="rightBrace">
          <a:avLst>
            <a:gd name="adj1" fmla="val 20645"/>
            <a:gd name="adj2" fmla="val 3790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49695</xdr:colOff>
      <xdr:row>348</xdr:row>
      <xdr:rowOff>41412</xdr:rowOff>
    </xdr:from>
    <xdr:to>
      <xdr:col>1</xdr:col>
      <xdr:colOff>124239</xdr:colOff>
      <xdr:row>351</xdr:row>
      <xdr:rowOff>165651</xdr:rowOff>
    </xdr:to>
    <xdr:sp macro="" textlink="">
      <xdr:nvSpPr>
        <xdr:cNvPr id="32" name="右中かっこ 31">
          <a:extLst>
            <a:ext uri="{FF2B5EF4-FFF2-40B4-BE49-F238E27FC236}">
              <a16:creationId xmlns:a16="http://schemas.microsoft.com/office/drawing/2014/main" id="{E0ABA3E7-9797-4B9A-9672-44F0D194EB35}"/>
            </a:ext>
          </a:extLst>
        </xdr:cNvPr>
        <xdr:cNvSpPr/>
      </xdr:nvSpPr>
      <xdr:spPr>
        <a:xfrm>
          <a:off x="2046770" y="84324962"/>
          <a:ext cx="74544" cy="851314"/>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50800</xdr:colOff>
      <xdr:row>352</xdr:row>
      <xdr:rowOff>42334</xdr:rowOff>
    </xdr:from>
    <xdr:to>
      <xdr:col>1</xdr:col>
      <xdr:colOff>220133</xdr:colOff>
      <xdr:row>354</xdr:row>
      <xdr:rowOff>132099</xdr:rowOff>
    </xdr:to>
    <xdr:sp macro="" textlink="">
      <xdr:nvSpPr>
        <xdr:cNvPr id="33" name="右中かっこ 32">
          <a:extLst>
            <a:ext uri="{FF2B5EF4-FFF2-40B4-BE49-F238E27FC236}">
              <a16:creationId xmlns:a16="http://schemas.microsoft.com/office/drawing/2014/main" id="{BC258D83-71B3-4B7C-B6B7-073DF8792FFF}"/>
            </a:ext>
          </a:extLst>
        </xdr:cNvPr>
        <xdr:cNvSpPr/>
      </xdr:nvSpPr>
      <xdr:spPr>
        <a:xfrm>
          <a:off x="2047875" y="85291084"/>
          <a:ext cx="169333" cy="572365"/>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19050</xdr:colOff>
      <xdr:row>359</xdr:row>
      <xdr:rowOff>20955</xdr:rowOff>
    </xdr:from>
    <xdr:to>
      <xdr:col>1</xdr:col>
      <xdr:colOff>175260</xdr:colOff>
      <xdr:row>360</xdr:row>
      <xdr:rowOff>158115</xdr:rowOff>
    </xdr:to>
    <xdr:sp macro="" textlink="">
      <xdr:nvSpPr>
        <xdr:cNvPr id="34" name="AutoShape 60">
          <a:extLst>
            <a:ext uri="{FF2B5EF4-FFF2-40B4-BE49-F238E27FC236}">
              <a16:creationId xmlns:a16="http://schemas.microsoft.com/office/drawing/2014/main" id="{6F69E96D-5F2E-4448-818B-9C423058DB3F}"/>
            </a:ext>
          </a:extLst>
        </xdr:cNvPr>
        <xdr:cNvSpPr>
          <a:spLocks/>
        </xdr:cNvSpPr>
      </xdr:nvSpPr>
      <xdr:spPr bwMode="auto">
        <a:xfrm>
          <a:off x="2012950" y="86958805"/>
          <a:ext cx="156210" cy="381635"/>
        </a:xfrm>
        <a:prstGeom prst="rightBrace">
          <a:avLst>
            <a:gd name="adj1" fmla="val 22700"/>
            <a:gd name="adj2" fmla="val 2727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50995</xdr:colOff>
      <xdr:row>393</xdr:row>
      <xdr:rowOff>28282</xdr:rowOff>
    </xdr:from>
    <xdr:to>
      <xdr:col>1</xdr:col>
      <xdr:colOff>182441</xdr:colOff>
      <xdr:row>394</xdr:row>
      <xdr:rowOff>165443</xdr:rowOff>
    </xdr:to>
    <xdr:sp macro="" textlink="">
      <xdr:nvSpPr>
        <xdr:cNvPr id="35" name="AutoShape 60">
          <a:extLst>
            <a:ext uri="{FF2B5EF4-FFF2-40B4-BE49-F238E27FC236}">
              <a16:creationId xmlns:a16="http://schemas.microsoft.com/office/drawing/2014/main" id="{04C49069-BF77-45B2-9927-0438DB1AD042}"/>
            </a:ext>
          </a:extLst>
        </xdr:cNvPr>
        <xdr:cNvSpPr>
          <a:spLocks/>
        </xdr:cNvSpPr>
      </xdr:nvSpPr>
      <xdr:spPr bwMode="auto">
        <a:xfrm>
          <a:off x="2048070" y="95173507"/>
          <a:ext cx="131446" cy="378461"/>
        </a:xfrm>
        <a:prstGeom prst="rightBrace">
          <a:avLst>
            <a:gd name="adj1" fmla="val 22700"/>
            <a:gd name="adj2" fmla="val 2045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46892</xdr:colOff>
      <xdr:row>380</xdr:row>
      <xdr:rowOff>28428</xdr:rowOff>
    </xdr:from>
    <xdr:to>
      <xdr:col>1</xdr:col>
      <xdr:colOff>158343</xdr:colOff>
      <xdr:row>381</xdr:row>
      <xdr:rowOff>173207</xdr:rowOff>
    </xdr:to>
    <xdr:sp macro="" textlink="">
      <xdr:nvSpPr>
        <xdr:cNvPr id="36" name="AutoShape 60">
          <a:extLst>
            <a:ext uri="{FF2B5EF4-FFF2-40B4-BE49-F238E27FC236}">
              <a16:creationId xmlns:a16="http://schemas.microsoft.com/office/drawing/2014/main" id="{8B8F7788-4D67-465E-90A0-166C7E91A13F}"/>
            </a:ext>
          </a:extLst>
        </xdr:cNvPr>
        <xdr:cNvSpPr>
          <a:spLocks/>
        </xdr:cNvSpPr>
      </xdr:nvSpPr>
      <xdr:spPr bwMode="auto">
        <a:xfrm>
          <a:off x="2043967" y="92036753"/>
          <a:ext cx="111451" cy="382904"/>
        </a:xfrm>
        <a:prstGeom prst="rightBrace">
          <a:avLst>
            <a:gd name="adj1" fmla="val 23216"/>
            <a:gd name="adj2" fmla="val 2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28576</xdr:colOff>
      <xdr:row>371</xdr:row>
      <xdr:rowOff>38100</xdr:rowOff>
    </xdr:from>
    <xdr:to>
      <xdr:col>1</xdr:col>
      <xdr:colOff>160021</xdr:colOff>
      <xdr:row>372</xdr:row>
      <xdr:rowOff>180976</xdr:rowOff>
    </xdr:to>
    <xdr:sp macro="" textlink="">
      <xdr:nvSpPr>
        <xdr:cNvPr id="37" name="AutoShape 60">
          <a:extLst>
            <a:ext uri="{FF2B5EF4-FFF2-40B4-BE49-F238E27FC236}">
              <a16:creationId xmlns:a16="http://schemas.microsoft.com/office/drawing/2014/main" id="{7A8F576B-DE06-4195-BF78-F73805B538FC}"/>
            </a:ext>
          </a:extLst>
        </xdr:cNvPr>
        <xdr:cNvSpPr>
          <a:spLocks/>
        </xdr:cNvSpPr>
      </xdr:nvSpPr>
      <xdr:spPr bwMode="auto">
        <a:xfrm>
          <a:off x="2025651" y="89871550"/>
          <a:ext cx="131445" cy="387351"/>
        </a:xfrm>
        <a:prstGeom prst="rightBrace">
          <a:avLst>
            <a:gd name="adj1" fmla="val 22745"/>
            <a:gd name="adj2" fmla="val 2765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52754</xdr:colOff>
      <xdr:row>386</xdr:row>
      <xdr:rowOff>46892</xdr:rowOff>
    </xdr:from>
    <xdr:to>
      <xdr:col>1</xdr:col>
      <xdr:colOff>164205</xdr:colOff>
      <xdr:row>387</xdr:row>
      <xdr:rowOff>191671</xdr:rowOff>
    </xdr:to>
    <xdr:sp macro="" textlink="">
      <xdr:nvSpPr>
        <xdr:cNvPr id="38" name="AutoShape 60">
          <a:extLst>
            <a:ext uri="{FF2B5EF4-FFF2-40B4-BE49-F238E27FC236}">
              <a16:creationId xmlns:a16="http://schemas.microsoft.com/office/drawing/2014/main" id="{D956DC76-0757-4646-A531-DC94C7BADFC9}"/>
            </a:ext>
          </a:extLst>
        </xdr:cNvPr>
        <xdr:cNvSpPr>
          <a:spLocks/>
        </xdr:cNvSpPr>
      </xdr:nvSpPr>
      <xdr:spPr bwMode="auto">
        <a:xfrm>
          <a:off x="2046654" y="93503017"/>
          <a:ext cx="114626" cy="382904"/>
        </a:xfrm>
        <a:prstGeom prst="rightBrace">
          <a:avLst>
            <a:gd name="adj1" fmla="val 23216"/>
            <a:gd name="adj2" fmla="val 2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46892</xdr:colOff>
      <xdr:row>395</xdr:row>
      <xdr:rowOff>29308</xdr:rowOff>
    </xdr:from>
    <xdr:to>
      <xdr:col>1</xdr:col>
      <xdr:colOff>178338</xdr:colOff>
      <xdr:row>396</xdr:row>
      <xdr:rowOff>166469</xdr:rowOff>
    </xdr:to>
    <xdr:sp macro="" textlink="">
      <xdr:nvSpPr>
        <xdr:cNvPr id="39" name="AutoShape 60">
          <a:extLst>
            <a:ext uri="{FF2B5EF4-FFF2-40B4-BE49-F238E27FC236}">
              <a16:creationId xmlns:a16="http://schemas.microsoft.com/office/drawing/2014/main" id="{C284B0F4-3E5D-4240-9B1D-0B2B1F6DFC60}"/>
            </a:ext>
          </a:extLst>
        </xdr:cNvPr>
        <xdr:cNvSpPr>
          <a:spLocks/>
        </xdr:cNvSpPr>
      </xdr:nvSpPr>
      <xdr:spPr bwMode="auto">
        <a:xfrm>
          <a:off x="2043967" y="95657133"/>
          <a:ext cx="131446" cy="378461"/>
        </a:xfrm>
        <a:prstGeom prst="rightBrace">
          <a:avLst>
            <a:gd name="adj1" fmla="val 22700"/>
            <a:gd name="adj2" fmla="val 2045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46893</xdr:colOff>
      <xdr:row>427</xdr:row>
      <xdr:rowOff>46892</xdr:rowOff>
    </xdr:from>
    <xdr:to>
      <xdr:col>1</xdr:col>
      <xdr:colOff>169985</xdr:colOff>
      <xdr:row>428</xdr:row>
      <xdr:rowOff>193431</xdr:rowOff>
    </xdr:to>
    <xdr:sp macro="" textlink="">
      <xdr:nvSpPr>
        <xdr:cNvPr id="40" name="AutoShape 15">
          <a:extLst>
            <a:ext uri="{FF2B5EF4-FFF2-40B4-BE49-F238E27FC236}">
              <a16:creationId xmlns:a16="http://schemas.microsoft.com/office/drawing/2014/main" id="{DDAD0158-8F5A-4ABF-9ABE-06ADF9436390}"/>
            </a:ext>
          </a:extLst>
        </xdr:cNvPr>
        <xdr:cNvSpPr>
          <a:spLocks/>
        </xdr:cNvSpPr>
      </xdr:nvSpPr>
      <xdr:spPr bwMode="auto">
        <a:xfrm>
          <a:off x="2043968" y="103396317"/>
          <a:ext cx="119917" cy="384664"/>
        </a:xfrm>
        <a:prstGeom prst="rightBrace">
          <a:avLst>
            <a:gd name="adj1" fmla="val 20645"/>
            <a:gd name="adj2" fmla="val 3790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41031</xdr:colOff>
      <xdr:row>429</xdr:row>
      <xdr:rowOff>52755</xdr:rowOff>
    </xdr:from>
    <xdr:to>
      <xdr:col>1</xdr:col>
      <xdr:colOff>152400</xdr:colOff>
      <xdr:row>430</xdr:row>
      <xdr:rowOff>164123</xdr:rowOff>
    </xdr:to>
    <xdr:sp macro="" textlink="">
      <xdr:nvSpPr>
        <xdr:cNvPr id="41" name="AutoShape 15">
          <a:extLst>
            <a:ext uri="{FF2B5EF4-FFF2-40B4-BE49-F238E27FC236}">
              <a16:creationId xmlns:a16="http://schemas.microsoft.com/office/drawing/2014/main" id="{03E6C0B7-14EE-4AB6-916A-825F9E1A3B64}"/>
            </a:ext>
          </a:extLst>
        </xdr:cNvPr>
        <xdr:cNvSpPr>
          <a:spLocks/>
        </xdr:cNvSpPr>
      </xdr:nvSpPr>
      <xdr:spPr bwMode="auto">
        <a:xfrm>
          <a:off x="2034931" y="103881605"/>
          <a:ext cx="111369" cy="355843"/>
        </a:xfrm>
        <a:prstGeom prst="rightBrace">
          <a:avLst>
            <a:gd name="adj1" fmla="val 20645"/>
            <a:gd name="adj2" fmla="val 3790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41031</xdr:colOff>
      <xdr:row>435</xdr:row>
      <xdr:rowOff>58615</xdr:rowOff>
    </xdr:from>
    <xdr:to>
      <xdr:col>1</xdr:col>
      <xdr:colOff>158263</xdr:colOff>
      <xdr:row>437</xdr:row>
      <xdr:rowOff>158261</xdr:rowOff>
    </xdr:to>
    <xdr:sp macro="" textlink="">
      <xdr:nvSpPr>
        <xdr:cNvPr id="42" name="右中かっこ 41">
          <a:extLst>
            <a:ext uri="{FF2B5EF4-FFF2-40B4-BE49-F238E27FC236}">
              <a16:creationId xmlns:a16="http://schemas.microsoft.com/office/drawing/2014/main" id="{D4C651EF-0F16-4040-B8B1-D86B26E738CB}"/>
            </a:ext>
          </a:extLst>
        </xdr:cNvPr>
        <xdr:cNvSpPr/>
      </xdr:nvSpPr>
      <xdr:spPr>
        <a:xfrm>
          <a:off x="2034931" y="105335265"/>
          <a:ext cx="120407" cy="585421"/>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25159</xdr:colOff>
      <xdr:row>441</xdr:row>
      <xdr:rowOff>52421</xdr:rowOff>
    </xdr:from>
    <xdr:to>
      <xdr:col>1</xdr:col>
      <xdr:colOff>152400</xdr:colOff>
      <xdr:row>442</xdr:row>
      <xdr:rowOff>175260</xdr:rowOff>
    </xdr:to>
    <xdr:sp macro="" textlink="">
      <xdr:nvSpPr>
        <xdr:cNvPr id="43" name="AutoShape 60">
          <a:extLst>
            <a:ext uri="{FF2B5EF4-FFF2-40B4-BE49-F238E27FC236}">
              <a16:creationId xmlns:a16="http://schemas.microsoft.com/office/drawing/2014/main" id="{19C707E9-9BC6-4EBA-85EA-02E56065AE0E}"/>
            </a:ext>
          </a:extLst>
        </xdr:cNvPr>
        <xdr:cNvSpPr>
          <a:spLocks/>
        </xdr:cNvSpPr>
      </xdr:nvSpPr>
      <xdr:spPr bwMode="auto">
        <a:xfrm>
          <a:off x="2022234" y="106776871"/>
          <a:ext cx="124066" cy="364139"/>
        </a:xfrm>
        <a:prstGeom prst="rightBrace">
          <a:avLst>
            <a:gd name="adj1" fmla="val 22995"/>
            <a:gd name="adj2" fmla="val 2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45720</xdr:colOff>
      <xdr:row>454</xdr:row>
      <xdr:rowOff>45720</xdr:rowOff>
    </xdr:from>
    <xdr:to>
      <xdr:col>1</xdr:col>
      <xdr:colOff>213360</xdr:colOff>
      <xdr:row>455</xdr:row>
      <xdr:rowOff>190500</xdr:rowOff>
    </xdr:to>
    <xdr:sp macro="" textlink="">
      <xdr:nvSpPr>
        <xdr:cNvPr id="44" name="AutoShape 60">
          <a:extLst>
            <a:ext uri="{FF2B5EF4-FFF2-40B4-BE49-F238E27FC236}">
              <a16:creationId xmlns:a16="http://schemas.microsoft.com/office/drawing/2014/main" id="{9345A41C-4146-4BB8-9F03-2975E7A6949D}"/>
            </a:ext>
          </a:extLst>
        </xdr:cNvPr>
        <xdr:cNvSpPr>
          <a:spLocks/>
        </xdr:cNvSpPr>
      </xdr:nvSpPr>
      <xdr:spPr bwMode="auto">
        <a:xfrm>
          <a:off x="2042795" y="109910245"/>
          <a:ext cx="164465" cy="382905"/>
        </a:xfrm>
        <a:prstGeom prst="rightBrace">
          <a:avLst>
            <a:gd name="adj1" fmla="val 22773"/>
            <a:gd name="adj2" fmla="val 2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60961</xdr:colOff>
      <xdr:row>481</xdr:row>
      <xdr:rowOff>61437</xdr:rowOff>
    </xdr:from>
    <xdr:to>
      <xdr:col>1</xdr:col>
      <xdr:colOff>240031</xdr:colOff>
      <xdr:row>483</xdr:row>
      <xdr:rowOff>160021</xdr:rowOff>
    </xdr:to>
    <xdr:sp macro="" textlink="">
      <xdr:nvSpPr>
        <xdr:cNvPr id="45" name="AutoShape 8">
          <a:extLst>
            <a:ext uri="{FF2B5EF4-FFF2-40B4-BE49-F238E27FC236}">
              <a16:creationId xmlns:a16="http://schemas.microsoft.com/office/drawing/2014/main" id="{4D7985E9-FAA7-4362-9A04-336E46A8D03F}"/>
            </a:ext>
          </a:extLst>
        </xdr:cNvPr>
        <xdr:cNvSpPr>
          <a:spLocks/>
        </xdr:cNvSpPr>
      </xdr:nvSpPr>
      <xdr:spPr bwMode="auto">
        <a:xfrm>
          <a:off x="2054861" y="116437887"/>
          <a:ext cx="182245" cy="584359"/>
        </a:xfrm>
        <a:prstGeom prst="rightBrace">
          <a:avLst>
            <a:gd name="adj1" fmla="val 21758"/>
            <a:gd name="adj2" fmla="val 520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65859</xdr:colOff>
      <xdr:row>447</xdr:row>
      <xdr:rowOff>16328</xdr:rowOff>
    </xdr:from>
    <xdr:to>
      <xdr:col>1</xdr:col>
      <xdr:colOff>212544</xdr:colOff>
      <xdr:row>449</xdr:row>
      <xdr:rowOff>183968</xdr:rowOff>
    </xdr:to>
    <xdr:sp macro="" textlink="">
      <xdr:nvSpPr>
        <xdr:cNvPr id="46" name="AutoShape 8">
          <a:extLst>
            <a:ext uri="{FF2B5EF4-FFF2-40B4-BE49-F238E27FC236}">
              <a16:creationId xmlns:a16="http://schemas.microsoft.com/office/drawing/2014/main" id="{13D1E0AE-8A4B-4BEC-A1DF-065EA0B5FA49}"/>
            </a:ext>
          </a:extLst>
        </xdr:cNvPr>
        <xdr:cNvSpPr>
          <a:spLocks/>
        </xdr:cNvSpPr>
      </xdr:nvSpPr>
      <xdr:spPr bwMode="auto">
        <a:xfrm>
          <a:off x="2062934" y="108188578"/>
          <a:ext cx="143510" cy="653415"/>
        </a:xfrm>
        <a:prstGeom prst="rightBrace">
          <a:avLst>
            <a:gd name="adj1" fmla="val 2175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62246</xdr:colOff>
      <xdr:row>457</xdr:row>
      <xdr:rowOff>37506</xdr:rowOff>
    </xdr:from>
    <xdr:to>
      <xdr:col>1</xdr:col>
      <xdr:colOff>229886</xdr:colOff>
      <xdr:row>458</xdr:row>
      <xdr:rowOff>182286</xdr:rowOff>
    </xdr:to>
    <xdr:sp macro="" textlink="">
      <xdr:nvSpPr>
        <xdr:cNvPr id="47" name="AutoShape 60">
          <a:extLst>
            <a:ext uri="{FF2B5EF4-FFF2-40B4-BE49-F238E27FC236}">
              <a16:creationId xmlns:a16="http://schemas.microsoft.com/office/drawing/2014/main" id="{5A6F64B9-D2D8-4631-8ECE-16BF30F4A558}"/>
            </a:ext>
          </a:extLst>
        </xdr:cNvPr>
        <xdr:cNvSpPr>
          <a:spLocks/>
        </xdr:cNvSpPr>
      </xdr:nvSpPr>
      <xdr:spPr bwMode="auto">
        <a:xfrm>
          <a:off x="2059321" y="110622756"/>
          <a:ext cx="164465" cy="389255"/>
        </a:xfrm>
        <a:prstGeom prst="rightBrace">
          <a:avLst>
            <a:gd name="adj1" fmla="val 22773"/>
            <a:gd name="adj2" fmla="val 2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443</xdr:row>
      <xdr:rowOff>45720</xdr:rowOff>
    </xdr:from>
    <xdr:to>
      <xdr:col>1</xdr:col>
      <xdr:colOff>160020</xdr:colOff>
      <xdr:row>444</xdr:row>
      <xdr:rowOff>168559</xdr:rowOff>
    </xdr:to>
    <xdr:sp macro="" textlink="">
      <xdr:nvSpPr>
        <xdr:cNvPr id="48" name="AutoShape 60">
          <a:extLst>
            <a:ext uri="{FF2B5EF4-FFF2-40B4-BE49-F238E27FC236}">
              <a16:creationId xmlns:a16="http://schemas.microsoft.com/office/drawing/2014/main" id="{036422B4-15C1-4F4E-BC64-846ABAC3FBD2}"/>
            </a:ext>
          </a:extLst>
        </xdr:cNvPr>
        <xdr:cNvSpPr>
          <a:spLocks/>
        </xdr:cNvSpPr>
      </xdr:nvSpPr>
      <xdr:spPr bwMode="auto">
        <a:xfrm>
          <a:off x="2032000" y="107255945"/>
          <a:ext cx="125095" cy="360964"/>
        </a:xfrm>
        <a:prstGeom prst="rightBrace">
          <a:avLst>
            <a:gd name="adj1" fmla="val 22995"/>
            <a:gd name="adj2" fmla="val 2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76199</xdr:colOff>
      <xdr:row>459</xdr:row>
      <xdr:rowOff>47626</xdr:rowOff>
    </xdr:from>
    <xdr:to>
      <xdr:col>1</xdr:col>
      <xdr:colOff>219075</xdr:colOff>
      <xdr:row>461</xdr:row>
      <xdr:rowOff>161926</xdr:rowOff>
    </xdr:to>
    <xdr:sp macro="" textlink="">
      <xdr:nvSpPr>
        <xdr:cNvPr id="49" name="AutoShape 60">
          <a:extLst>
            <a:ext uri="{FF2B5EF4-FFF2-40B4-BE49-F238E27FC236}">
              <a16:creationId xmlns:a16="http://schemas.microsoft.com/office/drawing/2014/main" id="{212E5D15-D852-4DB5-A769-3D3F3C270E42}"/>
            </a:ext>
          </a:extLst>
        </xdr:cNvPr>
        <xdr:cNvSpPr>
          <a:spLocks/>
        </xdr:cNvSpPr>
      </xdr:nvSpPr>
      <xdr:spPr bwMode="auto">
        <a:xfrm>
          <a:off x="2070099" y="111118651"/>
          <a:ext cx="146051" cy="596900"/>
        </a:xfrm>
        <a:prstGeom prst="rightBrace">
          <a:avLst>
            <a:gd name="adj1" fmla="val 22773"/>
            <a:gd name="adj2" fmla="val 4902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465</xdr:row>
      <xdr:rowOff>30480</xdr:rowOff>
    </xdr:from>
    <xdr:to>
      <xdr:col>1</xdr:col>
      <xdr:colOff>205740</xdr:colOff>
      <xdr:row>466</xdr:row>
      <xdr:rowOff>175260</xdr:rowOff>
    </xdr:to>
    <xdr:sp macro="" textlink="">
      <xdr:nvSpPr>
        <xdr:cNvPr id="50" name="AutoShape 60">
          <a:extLst>
            <a:ext uri="{FF2B5EF4-FFF2-40B4-BE49-F238E27FC236}">
              <a16:creationId xmlns:a16="http://schemas.microsoft.com/office/drawing/2014/main" id="{EB8B9D9D-2335-4AEB-8DBF-F52F18615D74}"/>
            </a:ext>
          </a:extLst>
        </xdr:cNvPr>
        <xdr:cNvSpPr>
          <a:spLocks/>
        </xdr:cNvSpPr>
      </xdr:nvSpPr>
      <xdr:spPr bwMode="auto">
        <a:xfrm>
          <a:off x="2032000" y="112549305"/>
          <a:ext cx="167640" cy="382905"/>
        </a:xfrm>
        <a:prstGeom prst="rightBrace">
          <a:avLst>
            <a:gd name="adj1" fmla="val 22773"/>
            <a:gd name="adj2" fmla="val 2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22860</xdr:colOff>
      <xdr:row>469</xdr:row>
      <xdr:rowOff>30480</xdr:rowOff>
    </xdr:from>
    <xdr:to>
      <xdr:col>1</xdr:col>
      <xdr:colOff>198120</xdr:colOff>
      <xdr:row>470</xdr:row>
      <xdr:rowOff>175260</xdr:rowOff>
    </xdr:to>
    <xdr:sp macro="" textlink="">
      <xdr:nvSpPr>
        <xdr:cNvPr id="51" name="AutoShape 60">
          <a:extLst>
            <a:ext uri="{FF2B5EF4-FFF2-40B4-BE49-F238E27FC236}">
              <a16:creationId xmlns:a16="http://schemas.microsoft.com/office/drawing/2014/main" id="{C542DCF7-F09A-45DC-A192-9523EECD2910}"/>
            </a:ext>
          </a:extLst>
        </xdr:cNvPr>
        <xdr:cNvSpPr>
          <a:spLocks/>
        </xdr:cNvSpPr>
      </xdr:nvSpPr>
      <xdr:spPr bwMode="auto">
        <a:xfrm>
          <a:off x="2016760" y="113514505"/>
          <a:ext cx="178435" cy="382905"/>
        </a:xfrm>
        <a:prstGeom prst="rightBrace">
          <a:avLst>
            <a:gd name="adj1" fmla="val 22552"/>
            <a:gd name="adj2" fmla="val 2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471</xdr:row>
      <xdr:rowOff>38100</xdr:rowOff>
    </xdr:from>
    <xdr:to>
      <xdr:col>1</xdr:col>
      <xdr:colOff>213360</xdr:colOff>
      <xdr:row>472</xdr:row>
      <xdr:rowOff>182880</xdr:rowOff>
    </xdr:to>
    <xdr:sp macro="" textlink="">
      <xdr:nvSpPr>
        <xdr:cNvPr id="52" name="AutoShape 60">
          <a:extLst>
            <a:ext uri="{FF2B5EF4-FFF2-40B4-BE49-F238E27FC236}">
              <a16:creationId xmlns:a16="http://schemas.microsoft.com/office/drawing/2014/main" id="{86289AF5-8CBD-441F-AB64-6E1085D67496}"/>
            </a:ext>
          </a:extLst>
        </xdr:cNvPr>
        <xdr:cNvSpPr>
          <a:spLocks/>
        </xdr:cNvSpPr>
      </xdr:nvSpPr>
      <xdr:spPr bwMode="auto">
        <a:xfrm>
          <a:off x="2032000" y="114001550"/>
          <a:ext cx="175260" cy="389255"/>
        </a:xfrm>
        <a:prstGeom prst="rightBrace">
          <a:avLst>
            <a:gd name="adj1" fmla="val 22552"/>
            <a:gd name="adj2" fmla="val 2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51435</xdr:colOff>
      <xdr:row>503</xdr:row>
      <xdr:rowOff>36195</xdr:rowOff>
    </xdr:from>
    <xdr:to>
      <xdr:col>1</xdr:col>
      <xdr:colOff>175260</xdr:colOff>
      <xdr:row>504</xdr:row>
      <xdr:rowOff>182880</xdr:rowOff>
    </xdr:to>
    <xdr:sp macro="" textlink="">
      <xdr:nvSpPr>
        <xdr:cNvPr id="53" name="AutoShape 8">
          <a:extLst>
            <a:ext uri="{FF2B5EF4-FFF2-40B4-BE49-F238E27FC236}">
              <a16:creationId xmlns:a16="http://schemas.microsoft.com/office/drawing/2014/main" id="{761025B7-D076-4963-A9B6-FA5B843E0B9C}"/>
            </a:ext>
          </a:extLst>
        </xdr:cNvPr>
        <xdr:cNvSpPr>
          <a:spLocks/>
        </xdr:cNvSpPr>
      </xdr:nvSpPr>
      <xdr:spPr bwMode="auto">
        <a:xfrm>
          <a:off x="2048510" y="121721245"/>
          <a:ext cx="120650" cy="391160"/>
        </a:xfrm>
        <a:prstGeom prst="rightBrace">
          <a:avLst>
            <a:gd name="adj1" fmla="val 35017"/>
            <a:gd name="adj2" fmla="val 2391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53340</xdr:colOff>
      <xdr:row>510</xdr:row>
      <xdr:rowOff>55245</xdr:rowOff>
    </xdr:from>
    <xdr:to>
      <xdr:col>1</xdr:col>
      <xdr:colOff>220980</xdr:colOff>
      <xdr:row>511</xdr:row>
      <xdr:rowOff>160020</xdr:rowOff>
    </xdr:to>
    <xdr:sp macro="" textlink="">
      <xdr:nvSpPr>
        <xdr:cNvPr id="54" name="AutoShape 8">
          <a:extLst>
            <a:ext uri="{FF2B5EF4-FFF2-40B4-BE49-F238E27FC236}">
              <a16:creationId xmlns:a16="http://schemas.microsoft.com/office/drawing/2014/main" id="{D2DE08D6-B814-498F-949B-5428004FF116}"/>
            </a:ext>
          </a:extLst>
        </xdr:cNvPr>
        <xdr:cNvSpPr>
          <a:spLocks/>
        </xdr:cNvSpPr>
      </xdr:nvSpPr>
      <xdr:spPr bwMode="auto">
        <a:xfrm>
          <a:off x="2047240" y="123429395"/>
          <a:ext cx="170815" cy="349250"/>
        </a:xfrm>
        <a:prstGeom prst="rightBrace">
          <a:avLst>
            <a:gd name="adj1" fmla="val 22096"/>
            <a:gd name="adj2" fmla="val 3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485</xdr:row>
      <xdr:rowOff>45720</xdr:rowOff>
    </xdr:from>
    <xdr:to>
      <xdr:col>1</xdr:col>
      <xdr:colOff>175260</xdr:colOff>
      <xdr:row>486</xdr:row>
      <xdr:rowOff>168559</xdr:rowOff>
    </xdr:to>
    <xdr:sp macro="" textlink="">
      <xdr:nvSpPr>
        <xdr:cNvPr id="55" name="AutoShape 60">
          <a:extLst>
            <a:ext uri="{FF2B5EF4-FFF2-40B4-BE49-F238E27FC236}">
              <a16:creationId xmlns:a16="http://schemas.microsoft.com/office/drawing/2014/main" id="{B90D96BF-793B-41DB-989C-822AD7AB8E13}"/>
            </a:ext>
          </a:extLst>
        </xdr:cNvPr>
        <xdr:cNvSpPr>
          <a:spLocks/>
        </xdr:cNvSpPr>
      </xdr:nvSpPr>
      <xdr:spPr bwMode="auto">
        <a:xfrm>
          <a:off x="2032000" y="117390545"/>
          <a:ext cx="137160" cy="360964"/>
        </a:xfrm>
        <a:prstGeom prst="rightBrace">
          <a:avLst>
            <a:gd name="adj1" fmla="val 22995"/>
            <a:gd name="adj2" fmla="val 2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30480</xdr:colOff>
      <xdr:row>490</xdr:row>
      <xdr:rowOff>53340</xdr:rowOff>
    </xdr:from>
    <xdr:to>
      <xdr:col>1</xdr:col>
      <xdr:colOff>198120</xdr:colOff>
      <xdr:row>492</xdr:row>
      <xdr:rowOff>167658</xdr:rowOff>
    </xdr:to>
    <xdr:sp macro="" textlink="">
      <xdr:nvSpPr>
        <xdr:cNvPr id="56" name="右中かっこ 55">
          <a:extLst>
            <a:ext uri="{FF2B5EF4-FFF2-40B4-BE49-F238E27FC236}">
              <a16:creationId xmlns:a16="http://schemas.microsoft.com/office/drawing/2014/main" id="{4A948B02-83D5-449A-9CB2-416E33F25D27}"/>
            </a:ext>
          </a:extLst>
        </xdr:cNvPr>
        <xdr:cNvSpPr/>
      </xdr:nvSpPr>
      <xdr:spPr>
        <a:xfrm>
          <a:off x="2027555" y="118601490"/>
          <a:ext cx="167640" cy="59691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45720</xdr:colOff>
      <xdr:row>515</xdr:row>
      <xdr:rowOff>53340</xdr:rowOff>
    </xdr:from>
    <xdr:to>
      <xdr:col>1</xdr:col>
      <xdr:colOff>213360</xdr:colOff>
      <xdr:row>516</xdr:row>
      <xdr:rowOff>158115</xdr:rowOff>
    </xdr:to>
    <xdr:sp macro="" textlink="">
      <xdr:nvSpPr>
        <xdr:cNvPr id="57" name="AutoShape 8">
          <a:extLst>
            <a:ext uri="{FF2B5EF4-FFF2-40B4-BE49-F238E27FC236}">
              <a16:creationId xmlns:a16="http://schemas.microsoft.com/office/drawing/2014/main" id="{0F6A93B1-E88F-4057-B341-2600465A133E}"/>
            </a:ext>
          </a:extLst>
        </xdr:cNvPr>
        <xdr:cNvSpPr>
          <a:spLocks/>
        </xdr:cNvSpPr>
      </xdr:nvSpPr>
      <xdr:spPr bwMode="auto">
        <a:xfrm>
          <a:off x="2042795" y="124633990"/>
          <a:ext cx="164465" cy="349250"/>
        </a:xfrm>
        <a:prstGeom prst="rightBrace">
          <a:avLst>
            <a:gd name="adj1" fmla="val 22096"/>
            <a:gd name="adj2" fmla="val 3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52754</xdr:colOff>
      <xdr:row>530</xdr:row>
      <xdr:rowOff>52753</xdr:rowOff>
    </xdr:from>
    <xdr:to>
      <xdr:col>1</xdr:col>
      <xdr:colOff>175846</xdr:colOff>
      <xdr:row>531</xdr:row>
      <xdr:rowOff>181706</xdr:rowOff>
    </xdr:to>
    <xdr:sp macro="" textlink="">
      <xdr:nvSpPr>
        <xdr:cNvPr id="58" name="右中かっこ 57">
          <a:extLst>
            <a:ext uri="{FF2B5EF4-FFF2-40B4-BE49-F238E27FC236}">
              <a16:creationId xmlns:a16="http://schemas.microsoft.com/office/drawing/2014/main" id="{B5412A6D-2443-4277-9023-83AB1078982C}"/>
            </a:ext>
          </a:extLst>
        </xdr:cNvPr>
        <xdr:cNvSpPr/>
      </xdr:nvSpPr>
      <xdr:spPr>
        <a:xfrm>
          <a:off x="2046654" y="128252903"/>
          <a:ext cx="123092" cy="373428"/>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41031</xdr:colOff>
      <xdr:row>541</xdr:row>
      <xdr:rowOff>87923</xdr:rowOff>
    </xdr:from>
    <xdr:to>
      <xdr:col>1</xdr:col>
      <xdr:colOff>234461</xdr:colOff>
      <xdr:row>544</xdr:row>
      <xdr:rowOff>134815</xdr:rowOff>
    </xdr:to>
    <xdr:sp macro="" textlink="">
      <xdr:nvSpPr>
        <xdr:cNvPr id="59" name="右中かっこ 58">
          <a:extLst>
            <a:ext uri="{FF2B5EF4-FFF2-40B4-BE49-F238E27FC236}">
              <a16:creationId xmlns:a16="http://schemas.microsoft.com/office/drawing/2014/main" id="{C90530D1-8937-4323-B7B7-BFE6F0F7AD75}"/>
            </a:ext>
          </a:extLst>
        </xdr:cNvPr>
        <xdr:cNvSpPr/>
      </xdr:nvSpPr>
      <xdr:spPr>
        <a:xfrm>
          <a:off x="2034931" y="130945548"/>
          <a:ext cx="196605" cy="767617"/>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52753</xdr:colOff>
      <xdr:row>548</xdr:row>
      <xdr:rowOff>64477</xdr:rowOff>
    </xdr:from>
    <xdr:to>
      <xdr:col>1</xdr:col>
      <xdr:colOff>158261</xdr:colOff>
      <xdr:row>550</xdr:row>
      <xdr:rowOff>134815</xdr:rowOff>
    </xdr:to>
    <xdr:sp macro="" textlink="">
      <xdr:nvSpPr>
        <xdr:cNvPr id="60" name="右中かっこ 59">
          <a:extLst>
            <a:ext uri="{FF2B5EF4-FFF2-40B4-BE49-F238E27FC236}">
              <a16:creationId xmlns:a16="http://schemas.microsoft.com/office/drawing/2014/main" id="{7A89ACBE-B8C5-4C45-ADC8-60AC8CBEA3F3}"/>
            </a:ext>
          </a:extLst>
        </xdr:cNvPr>
        <xdr:cNvSpPr/>
      </xdr:nvSpPr>
      <xdr:spPr>
        <a:xfrm>
          <a:off x="2046653" y="132611202"/>
          <a:ext cx="108683" cy="549763"/>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46893</xdr:colOff>
      <xdr:row>555</xdr:row>
      <xdr:rowOff>82062</xdr:rowOff>
    </xdr:from>
    <xdr:to>
      <xdr:col>1</xdr:col>
      <xdr:colOff>216877</xdr:colOff>
      <xdr:row>557</xdr:row>
      <xdr:rowOff>164123</xdr:rowOff>
    </xdr:to>
    <xdr:sp macro="" textlink="">
      <xdr:nvSpPr>
        <xdr:cNvPr id="61" name="右中かっこ 60">
          <a:extLst>
            <a:ext uri="{FF2B5EF4-FFF2-40B4-BE49-F238E27FC236}">
              <a16:creationId xmlns:a16="http://schemas.microsoft.com/office/drawing/2014/main" id="{26D101D9-5840-4266-B094-1D8A712BF73E}"/>
            </a:ext>
          </a:extLst>
        </xdr:cNvPr>
        <xdr:cNvSpPr/>
      </xdr:nvSpPr>
      <xdr:spPr>
        <a:xfrm>
          <a:off x="2043968" y="134317887"/>
          <a:ext cx="169984" cy="564661"/>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46893</xdr:colOff>
      <xdr:row>558</xdr:row>
      <xdr:rowOff>93785</xdr:rowOff>
    </xdr:from>
    <xdr:to>
      <xdr:col>1</xdr:col>
      <xdr:colOff>216877</xdr:colOff>
      <xdr:row>560</xdr:row>
      <xdr:rowOff>175846</xdr:rowOff>
    </xdr:to>
    <xdr:sp macro="" textlink="">
      <xdr:nvSpPr>
        <xdr:cNvPr id="62" name="右中かっこ 61">
          <a:extLst>
            <a:ext uri="{FF2B5EF4-FFF2-40B4-BE49-F238E27FC236}">
              <a16:creationId xmlns:a16="http://schemas.microsoft.com/office/drawing/2014/main" id="{A3D21F0B-5143-4AC9-8A6C-C0436ADA4120}"/>
            </a:ext>
          </a:extLst>
        </xdr:cNvPr>
        <xdr:cNvSpPr/>
      </xdr:nvSpPr>
      <xdr:spPr>
        <a:xfrm>
          <a:off x="2043968" y="135050335"/>
          <a:ext cx="169984" cy="564661"/>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52754</xdr:colOff>
      <xdr:row>561</xdr:row>
      <xdr:rowOff>76200</xdr:rowOff>
    </xdr:from>
    <xdr:to>
      <xdr:col>1</xdr:col>
      <xdr:colOff>222738</xdr:colOff>
      <xdr:row>563</xdr:row>
      <xdr:rowOff>158261</xdr:rowOff>
    </xdr:to>
    <xdr:sp macro="" textlink="">
      <xdr:nvSpPr>
        <xdr:cNvPr id="63" name="右中かっこ 62">
          <a:extLst>
            <a:ext uri="{FF2B5EF4-FFF2-40B4-BE49-F238E27FC236}">
              <a16:creationId xmlns:a16="http://schemas.microsoft.com/office/drawing/2014/main" id="{9CB7593B-7F1D-4B9E-8CEF-143997DC80FF}"/>
            </a:ext>
          </a:extLst>
        </xdr:cNvPr>
        <xdr:cNvSpPr/>
      </xdr:nvSpPr>
      <xdr:spPr>
        <a:xfrm>
          <a:off x="2046654" y="135756650"/>
          <a:ext cx="173159" cy="567836"/>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64477</xdr:colOff>
      <xdr:row>567</xdr:row>
      <xdr:rowOff>41031</xdr:rowOff>
    </xdr:from>
    <xdr:to>
      <xdr:col>1</xdr:col>
      <xdr:colOff>211014</xdr:colOff>
      <xdr:row>569</xdr:row>
      <xdr:rowOff>181708</xdr:rowOff>
    </xdr:to>
    <xdr:sp macro="" textlink="">
      <xdr:nvSpPr>
        <xdr:cNvPr id="64" name="右中かっこ 63">
          <a:extLst>
            <a:ext uri="{FF2B5EF4-FFF2-40B4-BE49-F238E27FC236}">
              <a16:creationId xmlns:a16="http://schemas.microsoft.com/office/drawing/2014/main" id="{6455C9C6-0677-4972-8D12-D4A31CC49264}"/>
            </a:ext>
          </a:extLst>
        </xdr:cNvPr>
        <xdr:cNvSpPr/>
      </xdr:nvSpPr>
      <xdr:spPr>
        <a:xfrm>
          <a:off x="2061552" y="137169281"/>
          <a:ext cx="143362" cy="626452"/>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58617</xdr:colOff>
      <xdr:row>573</xdr:row>
      <xdr:rowOff>76199</xdr:rowOff>
    </xdr:from>
    <xdr:to>
      <xdr:col>1</xdr:col>
      <xdr:colOff>175847</xdr:colOff>
      <xdr:row>575</xdr:row>
      <xdr:rowOff>164122</xdr:rowOff>
    </xdr:to>
    <xdr:sp macro="" textlink="">
      <xdr:nvSpPr>
        <xdr:cNvPr id="65" name="右中かっこ 64">
          <a:extLst>
            <a:ext uri="{FF2B5EF4-FFF2-40B4-BE49-F238E27FC236}">
              <a16:creationId xmlns:a16="http://schemas.microsoft.com/office/drawing/2014/main" id="{FE241BA8-6E8A-4086-AAC5-D2C23A214A0A}"/>
            </a:ext>
          </a:extLst>
        </xdr:cNvPr>
        <xdr:cNvSpPr/>
      </xdr:nvSpPr>
      <xdr:spPr>
        <a:xfrm>
          <a:off x="2052517" y="138652249"/>
          <a:ext cx="117230" cy="57369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58615</xdr:colOff>
      <xdr:row>576</xdr:row>
      <xdr:rowOff>87923</xdr:rowOff>
    </xdr:from>
    <xdr:to>
      <xdr:col>1</xdr:col>
      <xdr:colOff>175845</xdr:colOff>
      <xdr:row>578</xdr:row>
      <xdr:rowOff>175846</xdr:rowOff>
    </xdr:to>
    <xdr:sp macro="" textlink="">
      <xdr:nvSpPr>
        <xdr:cNvPr id="66" name="右中かっこ 65">
          <a:extLst>
            <a:ext uri="{FF2B5EF4-FFF2-40B4-BE49-F238E27FC236}">
              <a16:creationId xmlns:a16="http://schemas.microsoft.com/office/drawing/2014/main" id="{5E638181-C290-40A7-9135-18B56FD8961A}"/>
            </a:ext>
          </a:extLst>
        </xdr:cNvPr>
        <xdr:cNvSpPr/>
      </xdr:nvSpPr>
      <xdr:spPr>
        <a:xfrm>
          <a:off x="2052515" y="139391048"/>
          <a:ext cx="117230" cy="56734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64477</xdr:colOff>
      <xdr:row>590</xdr:row>
      <xdr:rowOff>82061</xdr:rowOff>
    </xdr:from>
    <xdr:to>
      <xdr:col>1</xdr:col>
      <xdr:colOff>181707</xdr:colOff>
      <xdr:row>592</xdr:row>
      <xdr:rowOff>169983</xdr:rowOff>
    </xdr:to>
    <xdr:sp macro="" textlink="">
      <xdr:nvSpPr>
        <xdr:cNvPr id="67" name="右中かっこ 66">
          <a:extLst>
            <a:ext uri="{FF2B5EF4-FFF2-40B4-BE49-F238E27FC236}">
              <a16:creationId xmlns:a16="http://schemas.microsoft.com/office/drawing/2014/main" id="{A1BA7A03-6D09-4FB0-9560-44A9A738371C}"/>
            </a:ext>
          </a:extLst>
        </xdr:cNvPr>
        <xdr:cNvSpPr/>
      </xdr:nvSpPr>
      <xdr:spPr>
        <a:xfrm>
          <a:off x="2061552" y="142763386"/>
          <a:ext cx="117230" cy="567347"/>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29308</xdr:colOff>
      <xdr:row>595</xdr:row>
      <xdr:rowOff>23446</xdr:rowOff>
    </xdr:from>
    <xdr:to>
      <xdr:col>1</xdr:col>
      <xdr:colOff>174088</xdr:colOff>
      <xdr:row>596</xdr:row>
      <xdr:rowOff>181560</xdr:rowOff>
    </xdr:to>
    <xdr:sp macro="" textlink="">
      <xdr:nvSpPr>
        <xdr:cNvPr id="68" name="AutoShape 15">
          <a:extLst>
            <a:ext uri="{FF2B5EF4-FFF2-40B4-BE49-F238E27FC236}">
              <a16:creationId xmlns:a16="http://schemas.microsoft.com/office/drawing/2014/main" id="{BD3E76A7-502A-4EE2-A3D5-7BD43F0F4AA8}"/>
            </a:ext>
          </a:extLst>
        </xdr:cNvPr>
        <xdr:cNvSpPr>
          <a:spLocks/>
        </xdr:cNvSpPr>
      </xdr:nvSpPr>
      <xdr:spPr bwMode="auto">
        <a:xfrm>
          <a:off x="2026383" y="143908096"/>
          <a:ext cx="141605" cy="402589"/>
        </a:xfrm>
        <a:prstGeom prst="rightBrace">
          <a:avLst>
            <a:gd name="adj1" fmla="val 20174"/>
            <a:gd name="adj2" fmla="val 283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29307</xdr:colOff>
      <xdr:row>600</xdr:row>
      <xdr:rowOff>46892</xdr:rowOff>
    </xdr:from>
    <xdr:to>
      <xdr:col>1</xdr:col>
      <xdr:colOff>152399</xdr:colOff>
      <xdr:row>601</xdr:row>
      <xdr:rowOff>175845</xdr:rowOff>
    </xdr:to>
    <xdr:sp macro="" textlink="">
      <xdr:nvSpPr>
        <xdr:cNvPr id="69" name="右中かっこ 68">
          <a:extLst>
            <a:ext uri="{FF2B5EF4-FFF2-40B4-BE49-F238E27FC236}">
              <a16:creationId xmlns:a16="http://schemas.microsoft.com/office/drawing/2014/main" id="{8874D980-52EE-4FDA-8970-9AAC6BBC5553}"/>
            </a:ext>
          </a:extLst>
        </xdr:cNvPr>
        <xdr:cNvSpPr/>
      </xdr:nvSpPr>
      <xdr:spPr>
        <a:xfrm>
          <a:off x="2026382" y="145141217"/>
          <a:ext cx="119917" cy="367078"/>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52755</xdr:colOff>
      <xdr:row>603</xdr:row>
      <xdr:rowOff>76200</xdr:rowOff>
    </xdr:from>
    <xdr:to>
      <xdr:col>1</xdr:col>
      <xdr:colOff>193432</xdr:colOff>
      <xdr:row>606</xdr:row>
      <xdr:rowOff>146539</xdr:rowOff>
    </xdr:to>
    <xdr:sp macro="" textlink="">
      <xdr:nvSpPr>
        <xdr:cNvPr id="70" name="右中かっこ 69">
          <a:extLst>
            <a:ext uri="{FF2B5EF4-FFF2-40B4-BE49-F238E27FC236}">
              <a16:creationId xmlns:a16="http://schemas.microsoft.com/office/drawing/2014/main" id="{E4792C14-AAEC-4197-9780-F97E97679912}"/>
            </a:ext>
          </a:extLst>
        </xdr:cNvPr>
        <xdr:cNvSpPr/>
      </xdr:nvSpPr>
      <xdr:spPr>
        <a:xfrm>
          <a:off x="2046655" y="145891250"/>
          <a:ext cx="140677" cy="797414"/>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55418</xdr:colOff>
      <xdr:row>580</xdr:row>
      <xdr:rowOff>69273</xdr:rowOff>
    </xdr:from>
    <xdr:to>
      <xdr:col>1</xdr:col>
      <xdr:colOff>200891</xdr:colOff>
      <xdr:row>583</xdr:row>
      <xdr:rowOff>145473</xdr:rowOff>
    </xdr:to>
    <xdr:sp macro="" textlink="">
      <xdr:nvSpPr>
        <xdr:cNvPr id="71" name="右中かっこ 70">
          <a:extLst>
            <a:ext uri="{FF2B5EF4-FFF2-40B4-BE49-F238E27FC236}">
              <a16:creationId xmlns:a16="http://schemas.microsoft.com/office/drawing/2014/main" id="{A45C7DFD-E91D-4659-B024-82EEDB6F24F3}"/>
            </a:ext>
          </a:extLst>
        </xdr:cNvPr>
        <xdr:cNvSpPr/>
      </xdr:nvSpPr>
      <xdr:spPr>
        <a:xfrm>
          <a:off x="2049318" y="140337598"/>
          <a:ext cx="148648" cy="800100"/>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43296</xdr:colOff>
      <xdr:row>610</xdr:row>
      <xdr:rowOff>34636</xdr:rowOff>
    </xdr:from>
    <xdr:to>
      <xdr:col>1</xdr:col>
      <xdr:colOff>166388</xdr:colOff>
      <xdr:row>611</xdr:row>
      <xdr:rowOff>163588</xdr:rowOff>
    </xdr:to>
    <xdr:sp macro="" textlink="">
      <xdr:nvSpPr>
        <xdr:cNvPr id="72" name="右中かっこ 71">
          <a:extLst>
            <a:ext uri="{FF2B5EF4-FFF2-40B4-BE49-F238E27FC236}">
              <a16:creationId xmlns:a16="http://schemas.microsoft.com/office/drawing/2014/main" id="{27278F61-FE42-46CA-9669-6AF170749BD9}"/>
            </a:ext>
          </a:extLst>
        </xdr:cNvPr>
        <xdr:cNvSpPr/>
      </xdr:nvSpPr>
      <xdr:spPr>
        <a:xfrm>
          <a:off x="2040371" y="147538786"/>
          <a:ext cx="123092" cy="373427"/>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42863</xdr:colOff>
      <xdr:row>616</xdr:row>
      <xdr:rowOff>46196</xdr:rowOff>
    </xdr:from>
    <xdr:to>
      <xdr:col>1</xdr:col>
      <xdr:colOff>152401</xdr:colOff>
      <xdr:row>617</xdr:row>
      <xdr:rowOff>161924</xdr:rowOff>
    </xdr:to>
    <xdr:sp macro="" textlink="">
      <xdr:nvSpPr>
        <xdr:cNvPr id="73" name="AutoShape 8">
          <a:extLst>
            <a:ext uri="{FF2B5EF4-FFF2-40B4-BE49-F238E27FC236}">
              <a16:creationId xmlns:a16="http://schemas.microsoft.com/office/drawing/2014/main" id="{354F34FF-D093-4FF6-83DE-8A340A9D2783}"/>
            </a:ext>
          </a:extLst>
        </xdr:cNvPr>
        <xdr:cNvSpPr>
          <a:spLocks/>
        </xdr:cNvSpPr>
      </xdr:nvSpPr>
      <xdr:spPr bwMode="auto">
        <a:xfrm>
          <a:off x="2039938" y="149001321"/>
          <a:ext cx="106363" cy="357028"/>
        </a:xfrm>
        <a:prstGeom prst="rightBrace">
          <a:avLst>
            <a:gd name="adj1" fmla="val 21407"/>
            <a:gd name="adj2" fmla="val 2708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28575</xdr:colOff>
      <xdr:row>622</xdr:row>
      <xdr:rowOff>61913</xdr:rowOff>
    </xdr:from>
    <xdr:to>
      <xdr:col>1</xdr:col>
      <xdr:colOff>138113</xdr:colOff>
      <xdr:row>623</xdr:row>
      <xdr:rowOff>177641</xdr:rowOff>
    </xdr:to>
    <xdr:sp macro="" textlink="">
      <xdr:nvSpPr>
        <xdr:cNvPr id="74" name="AutoShape 8">
          <a:extLst>
            <a:ext uri="{FF2B5EF4-FFF2-40B4-BE49-F238E27FC236}">
              <a16:creationId xmlns:a16="http://schemas.microsoft.com/office/drawing/2014/main" id="{316D04D5-B7FE-4FC1-8355-1614F292CEA2}"/>
            </a:ext>
          </a:extLst>
        </xdr:cNvPr>
        <xdr:cNvSpPr>
          <a:spLocks/>
        </xdr:cNvSpPr>
      </xdr:nvSpPr>
      <xdr:spPr bwMode="auto">
        <a:xfrm>
          <a:off x="2025650" y="150464838"/>
          <a:ext cx="109538" cy="357028"/>
        </a:xfrm>
        <a:prstGeom prst="rightBrace">
          <a:avLst>
            <a:gd name="adj1" fmla="val 21407"/>
            <a:gd name="adj2" fmla="val 2708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35169</xdr:colOff>
      <xdr:row>636</xdr:row>
      <xdr:rowOff>82062</xdr:rowOff>
    </xdr:from>
    <xdr:to>
      <xdr:col>1</xdr:col>
      <xdr:colOff>187569</xdr:colOff>
      <xdr:row>639</xdr:row>
      <xdr:rowOff>130237</xdr:rowOff>
    </xdr:to>
    <xdr:sp macro="" textlink="">
      <xdr:nvSpPr>
        <xdr:cNvPr id="75" name="右中かっこ 74">
          <a:extLst>
            <a:ext uri="{FF2B5EF4-FFF2-40B4-BE49-F238E27FC236}">
              <a16:creationId xmlns:a16="http://schemas.microsoft.com/office/drawing/2014/main" id="{76E46F54-F7A4-41BF-A142-193350E1F070}"/>
            </a:ext>
          </a:extLst>
        </xdr:cNvPr>
        <xdr:cNvSpPr/>
      </xdr:nvSpPr>
      <xdr:spPr>
        <a:xfrm>
          <a:off x="2029069" y="153863187"/>
          <a:ext cx="152400" cy="768900"/>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35169</xdr:colOff>
      <xdr:row>644</xdr:row>
      <xdr:rowOff>70339</xdr:rowOff>
    </xdr:from>
    <xdr:to>
      <xdr:col>1</xdr:col>
      <xdr:colOff>144707</xdr:colOff>
      <xdr:row>645</xdr:row>
      <xdr:rowOff>186066</xdr:rowOff>
    </xdr:to>
    <xdr:sp macro="" textlink="">
      <xdr:nvSpPr>
        <xdr:cNvPr id="76" name="AutoShape 8">
          <a:extLst>
            <a:ext uri="{FF2B5EF4-FFF2-40B4-BE49-F238E27FC236}">
              <a16:creationId xmlns:a16="http://schemas.microsoft.com/office/drawing/2014/main" id="{62A293C9-5C3A-4548-A072-6634F218D7DA}"/>
            </a:ext>
          </a:extLst>
        </xdr:cNvPr>
        <xdr:cNvSpPr>
          <a:spLocks/>
        </xdr:cNvSpPr>
      </xdr:nvSpPr>
      <xdr:spPr bwMode="auto">
        <a:xfrm>
          <a:off x="2029069" y="155781864"/>
          <a:ext cx="112713" cy="353852"/>
        </a:xfrm>
        <a:prstGeom prst="rightBrace">
          <a:avLst>
            <a:gd name="adj1" fmla="val 21407"/>
            <a:gd name="adj2" fmla="val 2708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45720</xdr:colOff>
      <xdr:row>659</xdr:row>
      <xdr:rowOff>45720</xdr:rowOff>
    </xdr:from>
    <xdr:to>
      <xdr:col>1</xdr:col>
      <xdr:colOff>198120</xdr:colOff>
      <xdr:row>660</xdr:row>
      <xdr:rowOff>190500</xdr:rowOff>
    </xdr:to>
    <xdr:sp macro="" textlink="">
      <xdr:nvSpPr>
        <xdr:cNvPr id="77" name="AutoShape 8">
          <a:extLst>
            <a:ext uri="{FF2B5EF4-FFF2-40B4-BE49-F238E27FC236}">
              <a16:creationId xmlns:a16="http://schemas.microsoft.com/office/drawing/2014/main" id="{03DD0759-1BCA-48A7-96D1-BCD4C5A7B3B2}"/>
            </a:ext>
          </a:extLst>
        </xdr:cNvPr>
        <xdr:cNvSpPr>
          <a:spLocks/>
        </xdr:cNvSpPr>
      </xdr:nvSpPr>
      <xdr:spPr bwMode="auto">
        <a:xfrm>
          <a:off x="2042795" y="159376745"/>
          <a:ext cx="152400" cy="382905"/>
        </a:xfrm>
        <a:prstGeom prst="rightBrace">
          <a:avLst>
            <a:gd name="adj1" fmla="val 22096"/>
            <a:gd name="adj2" fmla="val 23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30480</xdr:colOff>
      <xdr:row>668</xdr:row>
      <xdr:rowOff>48065</xdr:rowOff>
    </xdr:from>
    <xdr:to>
      <xdr:col>1</xdr:col>
      <xdr:colOff>182880</xdr:colOff>
      <xdr:row>669</xdr:row>
      <xdr:rowOff>185225</xdr:rowOff>
    </xdr:to>
    <xdr:sp macro="" textlink="">
      <xdr:nvSpPr>
        <xdr:cNvPr id="78" name="AutoShape 8">
          <a:extLst>
            <a:ext uri="{FF2B5EF4-FFF2-40B4-BE49-F238E27FC236}">
              <a16:creationId xmlns:a16="http://schemas.microsoft.com/office/drawing/2014/main" id="{BB014F88-D000-4BEF-BC7B-17023873D2C5}"/>
            </a:ext>
          </a:extLst>
        </xdr:cNvPr>
        <xdr:cNvSpPr>
          <a:spLocks/>
        </xdr:cNvSpPr>
      </xdr:nvSpPr>
      <xdr:spPr bwMode="auto">
        <a:xfrm>
          <a:off x="2027555" y="161550790"/>
          <a:ext cx="152400" cy="378460"/>
        </a:xfrm>
        <a:prstGeom prst="rightBrace">
          <a:avLst>
            <a:gd name="adj1" fmla="val 21605"/>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35811</xdr:colOff>
      <xdr:row>664</xdr:row>
      <xdr:rowOff>24088</xdr:rowOff>
    </xdr:from>
    <xdr:to>
      <xdr:col>1</xdr:col>
      <xdr:colOff>188211</xdr:colOff>
      <xdr:row>665</xdr:row>
      <xdr:rowOff>168867</xdr:rowOff>
    </xdr:to>
    <xdr:sp macro="" textlink="">
      <xdr:nvSpPr>
        <xdr:cNvPr id="79" name="AutoShape 8">
          <a:extLst>
            <a:ext uri="{FF2B5EF4-FFF2-40B4-BE49-F238E27FC236}">
              <a16:creationId xmlns:a16="http://schemas.microsoft.com/office/drawing/2014/main" id="{EF3F8746-AD85-4B7F-9C2D-8D2D9647DD92}"/>
            </a:ext>
          </a:extLst>
        </xdr:cNvPr>
        <xdr:cNvSpPr>
          <a:spLocks/>
        </xdr:cNvSpPr>
      </xdr:nvSpPr>
      <xdr:spPr bwMode="auto">
        <a:xfrm>
          <a:off x="2029711" y="160561613"/>
          <a:ext cx="152400" cy="382904"/>
        </a:xfrm>
        <a:prstGeom prst="rightBrace">
          <a:avLst>
            <a:gd name="adj1" fmla="val 22096"/>
            <a:gd name="adj2" fmla="val 23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41031</xdr:colOff>
      <xdr:row>672</xdr:row>
      <xdr:rowOff>52754</xdr:rowOff>
    </xdr:from>
    <xdr:to>
      <xdr:col>1</xdr:col>
      <xdr:colOff>193431</xdr:colOff>
      <xdr:row>673</xdr:row>
      <xdr:rowOff>189915</xdr:rowOff>
    </xdr:to>
    <xdr:sp macro="" textlink="">
      <xdr:nvSpPr>
        <xdr:cNvPr id="80" name="AutoShape 8">
          <a:extLst>
            <a:ext uri="{FF2B5EF4-FFF2-40B4-BE49-F238E27FC236}">
              <a16:creationId xmlns:a16="http://schemas.microsoft.com/office/drawing/2014/main" id="{7630990B-E6AB-446B-9D47-4A46CF9FE90D}"/>
            </a:ext>
          </a:extLst>
        </xdr:cNvPr>
        <xdr:cNvSpPr>
          <a:spLocks/>
        </xdr:cNvSpPr>
      </xdr:nvSpPr>
      <xdr:spPr bwMode="auto">
        <a:xfrm>
          <a:off x="2034931" y="162517504"/>
          <a:ext cx="152400" cy="378461"/>
        </a:xfrm>
        <a:prstGeom prst="rightBrace">
          <a:avLst>
            <a:gd name="adj1" fmla="val 21605"/>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35170</xdr:colOff>
      <xdr:row>691</xdr:row>
      <xdr:rowOff>46892</xdr:rowOff>
    </xdr:from>
    <xdr:to>
      <xdr:col>1</xdr:col>
      <xdr:colOff>187570</xdr:colOff>
      <xdr:row>692</xdr:row>
      <xdr:rowOff>184053</xdr:rowOff>
    </xdr:to>
    <xdr:sp macro="" textlink="">
      <xdr:nvSpPr>
        <xdr:cNvPr id="81" name="AutoShape 8">
          <a:extLst>
            <a:ext uri="{FF2B5EF4-FFF2-40B4-BE49-F238E27FC236}">
              <a16:creationId xmlns:a16="http://schemas.microsoft.com/office/drawing/2014/main" id="{01E591FB-0013-4C35-AEE1-3B2E1E352645}"/>
            </a:ext>
          </a:extLst>
        </xdr:cNvPr>
        <xdr:cNvSpPr>
          <a:spLocks/>
        </xdr:cNvSpPr>
      </xdr:nvSpPr>
      <xdr:spPr bwMode="auto">
        <a:xfrm>
          <a:off x="2029070" y="167099517"/>
          <a:ext cx="152400" cy="378461"/>
        </a:xfrm>
        <a:prstGeom prst="rightBrace">
          <a:avLst>
            <a:gd name="adj1" fmla="val 21605"/>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31750</xdr:colOff>
      <xdr:row>712</xdr:row>
      <xdr:rowOff>31750</xdr:rowOff>
    </xdr:from>
    <xdr:to>
      <xdr:col>1</xdr:col>
      <xdr:colOff>158750</xdr:colOff>
      <xdr:row>713</xdr:row>
      <xdr:rowOff>190500</xdr:rowOff>
    </xdr:to>
    <xdr:sp macro="" textlink="">
      <xdr:nvSpPr>
        <xdr:cNvPr id="82" name="AutoShape 8">
          <a:extLst>
            <a:ext uri="{FF2B5EF4-FFF2-40B4-BE49-F238E27FC236}">
              <a16:creationId xmlns:a16="http://schemas.microsoft.com/office/drawing/2014/main" id="{C3F73CF9-5BDF-47B7-9C54-06B14A158E06}"/>
            </a:ext>
          </a:extLst>
        </xdr:cNvPr>
        <xdr:cNvSpPr>
          <a:spLocks/>
        </xdr:cNvSpPr>
      </xdr:nvSpPr>
      <xdr:spPr bwMode="auto">
        <a:xfrm>
          <a:off x="2028825" y="172151675"/>
          <a:ext cx="127000" cy="396875"/>
        </a:xfrm>
        <a:prstGeom prst="rightBrace">
          <a:avLst>
            <a:gd name="adj1" fmla="val 22096"/>
            <a:gd name="adj2" fmla="val 38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44450</xdr:colOff>
      <xdr:row>719</xdr:row>
      <xdr:rowOff>38100</xdr:rowOff>
    </xdr:from>
    <xdr:to>
      <xdr:col>1</xdr:col>
      <xdr:colOff>191920</xdr:colOff>
      <xdr:row>720</xdr:row>
      <xdr:rowOff>167640</xdr:rowOff>
    </xdr:to>
    <xdr:sp macro="" textlink="">
      <xdr:nvSpPr>
        <xdr:cNvPr id="83" name="AutoShape 8">
          <a:extLst>
            <a:ext uri="{FF2B5EF4-FFF2-40B4-BE49-F238E27FC236}">
              <a16:creationId xmlns:a16="http://schemas.microsoft.com/office/drawing/2014/main" id="{ABBD7516-BEC0-464D-8AE6-188AFE32D572}"/>
            </a:ext>
          </a:extLst>
        </xdr:cNvPr>
        <xdr:cNvSpPr>
          <a:spLocks/>
        </xdr:cNvSpPr>
      </xdr:nvSpPr>
      <xdr:spPr bwMode="auto">
        <a:xfrm>
          <a:off x="2041525" y="173843950"/>
          <a:ext cx="144295" cy="370840"/>
        </a:xfrm>
        <a:prstGeom prst="rightBrace">
          <a:avLst>
            <a:gd name="adj1" fmla="val 22894"/>
            <a:gd name="adj2" fmla="val 2256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30856</xdr:colOff>
      <xdr:row>725</xdr:row>
      <xdr:rowOff>43250</xdr:rowOff>
    </xdr:from>
    <xdr:to>
      <xdr:col>1</xdr:col>
      <xdr:colOff>178326</xdr:colOff>
      <xdr:row>726</xdr:row>
      <xdr:rowOff>172790</xdr:rowOff>
    </xdr:to>
    <xdr:sp macro="" textlink="">
      <xdr:nvSpPr>
        <xdr:cNvPr id="84" name="AutoShape 8">
          <a:extLst>
            <a:ext uri="{FF2B5EF4-FFF2-40B4-BE49-F238E27FC236}">
              <a16:creationId xmlns:a16="http://schemas.microsoft.com/office/drawing/2014/main" id="{C6F76FC8-763B-497D-849D-38979CBDFBD8}"/>
            </a:ext>
          </a:extLst>
        </xdr:cNvPr>
        <xdr:cNvSpPr>
          <a:spLocks/>
        </xdr:cNvSpPr>
      </xdr:nvSpPr>
      <xdr:spPr bwMode="auto">
        <a:xfrm>
          <a:off x="2027931" y="175300075"/>
          <a:ext cx="147470" cy="367665"/>
        </a:xfrm>
        <a:prstGeom prst="rightBrace">
          <a:avLst>
            <a:gd name="adj1" fmla="val 22894"/>
            <a:gd name="adj2" fmla="val 2256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39689</xdr:colOff>
      <xdr:row>714</xdr:row>
      <xdr:rowOff>22225</xdr:rowOff>
    </xdr:from>
    <xdr:to>
      <xdr:col>1</xdr:col>
      <xdr:colOff>158750</xdr:colOff>
      <xdr:row>715</xdr:row>
      <xdr:rowOff>182562</xdr:rowOff>
    </xdr:to>
    <xdr:sp macro="" textlink="">
      <xdr:nvSpPr>
        <xdr:cNvPr id="85" name="右中かっこ 84">
          <a:extLst>
            <a:ext uri="{FF2B5EF4-FFF2-40B4-BE49-F238E27FC236}">
              <a16:creationId xmlns:a16="http://schemas.microsoft.com/office/drawing/2014/main" id="{61CE072C-DE1B-41DD-B125-EA7055E48056}"/>
            </a:ext>
          </a:extLst>
        </xdr:cNvPr>
        <xdr:cNvSpPr/>
      </xdr:nvSpPr>
      <xdr:spPr>
        <a:xfrm>
          <a:off x="2033589" y="172621575"/>
          <a:ext cx="122236" cy="404812"/>
        </a:xfrm>
        <a:prstGeom prst="rightBrace">
          <a:avLst>
            <a:gd name="adj1" fmla="val 22619"/>
            <a:gd name="adj2" fmla="val 2582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31750</xdr:colOff>
      <xdr:row>731</xdr:row>
      <xdr:rowOff>50800</xdr:rowOff>
    </xdr:from>
    <xdr:to>
      <xdr:col>1</xdr:col>
      <xdr:colOff>179220</xdr:colOff>
      <xdr:row>732</xdr:row>
      <xdr:rowOff>180340</xdr:rowOff>
    </xdr:to>
    <xdr:sp macro="" textlink="">
      <xdr:nvSpPr>
        <xdr:cNvPr id="86" name="AutoShape 8">
          <a:extLst>
            <a:ext uri="{FF2B5EF4-FFF2-40B4-BE49-F238E27FC236}">
              <a16:creationId xmlns:a16="http://schemas.microsoft.com/office/drawing/2014/main" id="{50D90732-7E3F-4493-B856-B600FBD0101E}"/>
            </a:ext>
          </a:extLst>
        </xdr:cNvPr>
        <xdr:cNvSpPr>
          <a:spLocks/>
        </xdr:cNvSpPr>
      </xdr:nvSpPr>
      <xdr:spPr bwMode="auto">
        <a:xfrm>
          <a:off x="2028825" y="176755425"/>
          <a:ext cx="147470" cy="370840"/>
        </a:xfrm>
        <a:prstGeom prst="rightBrace">
          <a:avLst>
            <a:gd name="adj1" fmla="val 22894"/>
            <a:gd name="adj2" fmla="val 2256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44450</xdr:colOff>
      <xdr:row>742</xdr:row>
      <xdr:rowOff>25400</xdr:rowOff>
    </xdr:from>
    <xdr:to>
      <xdr:col>1</xdr:col>
      <xdr:colOff>191920</xdr:colOff>
      <xdr:row>743</xdr:row>
      <xdr:rowOff>154940</xdr:rowOff>
    </xdr:to>
    <xdr:sp macro="" textlink="">
      <xdr:nvSpPr>
        <xdr:cNvPr id="87" name="AutoShape 8">
          <a:extLst>
            <a:ext uri="{FF2B5EF4-FFF2-40B4-BE49-F238E27FC236}">
              <a16:creationId xmlns:a16="http://schemas.microsoft.com/office/drawing/2014/main" id="{C1D53F9D-8200-4209-9922-6551BDA430B1}"/>
            </a:ext>
          </a:extLst>
        </xdr:cNvPr>
        <xdr:cNvSpPr>
          <a:spLocks/>
        </xdr:cNvSpPr>
      </xdr:nvSpPr>
      <xdr:spPr bwMode="auto">
        <a:xfrm>
          <a:off x="2041525" y="179384325"/>
          <a:ext cx="144295" cy="367665"/>
        </a:xfrm>
        <a:prstGeom prst="rightBrace">
          <a:avLst>
            <a:gd name="adj1" fmla="val 22894"/>
            <a:gd name="adj2" fmla="val 2256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50800</xdr:colOff>
      <xdr:row>745</xdr:row>
      <xdr:rowOff>44450</xdr:rowOff>
    </xdr:from>
    <xdr:to>
      <xdr:col>1</xdr:col>
      <xdr:colOff>189306</xdr:colOff>
      <xdr:row>746</xdr:row>
      <xdr:rowOff>181610</xdr:rowOff>
    </xdr:to>
    <xdr:sp macro="" textlink="">
      <xdr:nvSpPr>
        <xdr:cNvPr id="88" name="AutoShape 8">
          <a:extLst>
            <a:ext uri="{FF2B5EF4-FFF2-40B4-BE49-F238E27FC236}">
              <a16:creationId xmlns:a16="http://schemas.microsoft.com/office/drawing/2014/main" id="{A13D5CB9-3B22-401A-9BFE-3D309B32F9E5}"/>
            </a:ext>
          </a:extLst>
        </xdr:cNvPr>
        <xdr:cNvSpPr>
          <a:spLocks/>
        </xdr:cNvSpPr>
      </xdr:nvSpPr>
      <xdr:spPr bwMode="auto">
        <a:xfrm>
          <a:off x="2047875" y="180127275"/>
          <a:ext cx="135331" cy="378460"/>
        </a:xfrm>
        <a:prstGeom prst="rightBrace">
          <a:avLst>
            <a:gd name="adj1" fmla="val 21605"/>
            <a:gd name="adj2" fmla="val 2587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25400</xdr:colOff>
      <xdr:row>757</xdr:row>
      <xdr:rowOff>44450</xdr:rowOff>
    </xdr:from>
    <xdr:to>
      <xdr:col>1</xdr:col>
      <xdr:colOff>163906</xdr:colOff>
      <xdr:row>758</xdr:row>
      <xdr:rowOff>181610</xdr:rowOff>
    </xdr:to>
    <xdr:sp macro="" textlink="">
      <xdr:nvSpPr>
        <xdr:cNvPr id="89" name="AutoShape 8">
          <a:extLst>
            <a:ext uri="{FF2B5EF4-FFF2-40B4-BE49-F238E27FC236}">
              <a16:creationId xmlns:a16="http://schemas.microsoft.com/office/drawing/2014/main" id="{5D72E23C-8536-409A-ADD8-D0E166038D09}"/>
            </a:ext>
          </a:extLst>
        </xdr:cNvPr>
        <xdr:cNvSpPr>
          <a:spLocks/>
        </xdr:cNvSpPr>
      </xdr:nvSpPr>
      <xdr:spPr bwMode="auto">
        <a:xfrm>
          <a:off x="2022475" y="183022875"/>
          <a:ext cx="138506" cy="378460"/>
        </a:xfrm>
        <a:prstGeom prst="rightBrace">
          <a:avLst>
            <a:gd name="adj1" fmla="val 21605"/>
            <a:gd name="adj2" fmla="val 2587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50800</xdr:colOff>
      <xdr:row>772</xdr:row>
      <xdr:rowOff>50800</xdr:rowOff>
    </xdr:from>
    <xdr:to>
      <xdr:col>1</xdr:col>
      <xdr:colOff>198270</xdr:colOff>
      <xdr:row>773</xdr:row>
      <xdr:rowOff>180340</xdr:rowOff>
    </xdr:to>
    <xdr:sp macro="" textlink="">
      <xdr:nvSpPr>
        <xdr:cNvPr id="90" name="AutoShape 8">
          <a:extLst>
            <a:ext uri="{FF2B5EF4-FFF2-40B4-BE49-F238E27FC236}">
              <a16:creationId xmlns:a16="http://schemas.microsoft.com/office/drawing/2014/main" id="{CF16E848-35DF-4E75-B3BA-2AA791C4D31C}"/>
            </a:ext>
          </a:extLst>
        </xdr:cNvPr>
        <xdr:cNvSpPr>
          <a:spLocks/>
        </xdr:cNvSpPr>
      </xdr:nvSpPr>
      <xdr:spPr bwMode="auto">
        <a:xfrm>
          <a:off x="2047875" y="186648725"/>
          <a:ext cx="147470" cy="370840"/>
        </a:xfrm>
        <a:prstGeom prst="rightBrace">
          <a:avLst>
            <a:gd name="adj1" fmla="val 22894"/>
            <a:gd name="adj2" fmla="val 2256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63500</xdr:colOff>
      <xdr:row>779</xdr:row>
      <xdr:rowOff>50800</xdr:rowOff>
    </xdr:from>
    <xdr:to>
      <xdr:col>1</xdr:col>
      <xdr:colOff>210970</xdr:colOff>
      <xdr:row>780</xdr:row>
      <xdr:rowOff>180340</xdr:rowOff>
    </xdr:to>
    <xdr:sp macro="" textlink="">
      <xdr:nvSpPr>
        <xdr:cNvPr id="91" name="AutoShape 8">
          <a:extLst>
            <a:ext uri="{FF2B5EF4-FFF2-40B4-BE49-F238E27FC236}">
              <a16:creationId xmlns:a16="http://schemas.microsoft.com/office/drawing/2014/main" id="{008FB8AE-5A9E-42E9-BE8A-851629CE9E61}"/>
            </a:ext>
          </a:extLst>
        </xdr:cNvPr>
        <xdr:cNvSpPr>
          <a:spLocks/>
        </xdr:cNvSpPr>
      </xdr:nvSpPr>
      <xdr:spPr bwMode="auto">
        <a:xfrm>
          <a:off x="2060575" y="188337825"/>
          <a:ext cx="144295" cy="370840"/>
        </a:xfrm>
        <a:prstGeom prst="rightBrace">
          <a:avLst>
            <a:gd name="adj1" fmla="val 22894"/>
            <a:gd name="adj2" fmla="val 2256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63500</xdr:colOff>
      <xdr:row>781</xdr:row>
      <xdr:rowOff>57150</xdr:rowOff>
    </xdr:from>
    <xdr:to>
      <xdr:col>1</xdr:col>
      <xdr:colOff>190500</xdr:colOff>
      <xdr:row>782</xdr:row>
      <xdr:rowOff>186690</xdr:rowOff>
    </xdr:to>
    <xdr:sp macro="" textlink="">
      <xdr:nvSpPr>
        <xdr:cNvPr id="92" name="AutoShape 8">
          <a:extLst>
            <a:ext uri="{FF2B5EF4-FFF2-40B4-BE49-F238E27FC236}">
              <a16:creationId xmlns:a16="http://schemas.microsoft.com/office/drawing/2014/main" id="{80D2988F-E053-46CA-AE24-A9AF77C313A5}"/>
            </a:ext>
          </a:extLst>
        </xdr:cNvPr>
        <xdr:cNvSpPr>
          <a:spLocks/>
        </xdr:cNvSpPr>
      </xdr:nvSpPr>
      <xdr:spPr bwMode="auto">
        <a:xfrm>
          <a:off x="2060575" y="188823600"/>
          <a:ext cx="123825" cy="370840"/>
        </a:xfrm>
        <a:prstGeom prst="rightBrace">
          <a:avLst>
            <a:gd name="adj1" fmla="val 22894"/>
            <a:gd name="adj2" fmla="val 2256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xdr:colOff>
      <xdr:row>783</xdr:row>
      <xdr:rowOff>44450</xdr:rowOff>
    </xdr:from>
    <xdr:to>
      <xdr:col>1</xdr:col>
      <xdr:colOff>184150</xdr:colOff>
      <xdr:row>784</xdr:row>
      <xdr:rowOff>173990</xdr:rowOff>
    </xdr:to>
    <xdr:sp macro="" textlink="">
      <xdr:nvSpPr>
        <xdr:cNvPr id="93" name="AutoShape 8">
          <a:extLst>
            <a:ext uri="{FF2B5EF4-FFF2-40B4-BE49-F238E27FC236}">
              <a16:creationId xmlns:a16="http://schemas.microsoft.com/office/drawing/2014/main" id="{DC67FA5F-4C47-4813-A9AE-8420AC990E7F}"/>
            </a:ext>
          </a:extLst>
        </xdr:cNvPr>
        <xdr:cNvSpPr>
          <a:spLocks/>
        </xdr:cNvSpPr>
      </xdr:nvSpPr>
      <xdr:spPr bwMode="auto">
        <a:xfrm>
          <a:off x="2051050" y="189296675"/>
          <a:ext cx="130175" cy="367665"/>
        </a:xfrm>
        <a:prstGeom prst="rightBrace">
          <a:avLst>
            <a:gd name="adj1" fmla="val 22894"/>
            <a:gd name="adj2" fmla="val 2256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791</xdr:row>
      <xdr:rowOff>30480</xdr:rowOff>
    </xdr:from>
    <xdr:to>
      <xdr:col>1</xdr:col>
      <xdr:colOff>167640</xdr:colOff>
      <xdr:row>792</xdr:row>
      <xdr:rowOff>167640</xdr:rowOff>
    </xdr:to>
    <xdr:sp macro="" textlink="">
      <xdr:nvSpPr>
        <xdr:cNvPr id="94" name="AutoShape 8">
          <a:extLst>
            <a:ext uri="{FF2B5EF4-FFF2-40B4-BE49-F238E27FC236}">
              <a16:creationId xmlns:a16="http://schemas.microsoft.com/office/drawing/2014/main" id="{FBC9EF73-F51A-4BE8-BE5C-0269B40E8704}"/>
            </a:ext>
          </a:extLst>
        </xdr:cNvPr>
        <xdr:cNvSpPr>
          <a:spLocks/>
        </xdr:cNvSpPr>
      </xdr:nvSpPr>
      <xdr:spPr bwMode="auto">
        <a:xfrm>
          <a:off x="2032000" y="191213105"/>
          <a:ext cx="129540" cy="375285"/>
        </a:xfrm>
        <a:prstGeom prst="rightBrace">
          <a:avLst>
            <a:gd name="adj1" fmla="val 22096"/>
            <a:gd name="adj2" fmla="val 2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820</xdr:row>
      <xdr:rowOff>38100</xdr:rowOff>
    </xdr:from>
    <xdr:to>
      <xdr:col>1</xdr:col>
      <xdr:colOff>145710</xdr:colOff>
      <xdr:row>821</xdr:row>
      <xdr:rowOff>175260</xdr:rowOff>
    </xdr:to>
    <xdr:sp macro="" textlink="">
      <xdr:nvSpPr>
        <xdr:cNvPr id="95" name="AutoShape 8">
          <a:extLst>
            <a:ext uri="{FF2B5EF4-FFF2-40B4-BE49-F238E27FC236}">
              <a16:creationId xmlns:a16="http://schemas.microsoft.com/office/drawing/2014/main" id="{4D0CB9EA-D956-490A-BDE9-392BA562ACD4}"/>
            </a:ext>
          </a:extLst>
        </xdr:cNvPr>
        <xdr:cNvSpPr>
          <a:spLocks/>
        </xdr:cNvSpPr>
      </xdr:nvSpPr>
      <xdr:spPr bwMode="auto">
        <a:xfrm>
          <a:off x="2032000" y="198215250"/>
          <a:ext cx="110785" cy="378460"/>
        </a:xfrm>
        <a:prstGeom prst="rightBrace">
          <a:avLst>
            <a:gd name="adj1" fmla="val 21605"/>
            <a:gd name="adj2" fmla="val 231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45720</xdr:colOff>
      <xdr:row>788</xdr:row>
      <xdr:rowOff>45720</xdr:rowOff>
    </xdr:from>
    <xdr:to>
      <xdr:col>1</xdr:col>
      <xdr:colOff>209774</xdr:colOff>
      <xdr:row>789</xdr:row>
      <xdr:rowOff>190500</xdr:rowOff>
    </xdr:to>
    <xdr:sp macro="" textlink="">
      <xdr:nvSpPr>
        <xdr:cNvPr id="96" name="AutoShape 8">
          <a:extLst>
            <a:ext uri="{FF2B5EF4-FFF2-40B4-BE49-F238E27FC236}">
              <a16:creationId xmlns:a16="http://schemas.microsoft.com/office/drawing/2014/main" id="{BA4189B1-7179-4858-9D94-3D53DD87CA07}"/>
            </a:ext>
          </a:extLst>
        </xdr:cNvPr>
        <xdr:cNvSpPr>
          <a:spLocks/>
        </xdr:cNvSpPr>
      </xdr:nvSpPr>
      <xdr:spPr bwMode="auto">
        <a:xfrm>
          <a:off x="2042795" y="190504445"/>
          <a:ext cx="160879" cy="382905"/>
        </a:xfrm>
        <a:prstGeom prst="rightBrace">
          <a:avLst>
            <a:gd name="adj1" fmla="val 22096"/>
            <a:gd name="adj2" fmla="val 2116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60960</xdr:colOff>
      <xdr:row>798</xdr:row>
      <xdr:rowOff>83820</xdr:rowOff>
    </xdr:from>
    <xdr:to>
      <xdr:col>1</xdr:col>
      <xdr:colOff>269390</xdr:colOff>
      <xdr:row>801</xdr:row>
      <xdr:rowOff>152400</xdr:rowOff>
    </xdr:to>
    <xdr:sp macro="" textlink="">
      <xdr:nvSpPr>
        <xdr:cNvPr id="97" name="AutoShape 8">
          <a:extLst>
            <a:ext uri="{FF2B5EF4-FFF2-40B4-BE49-F238E27FC236}">
              <a16:creationId xmlns:a16="http://schemas.microsoft.com/office/drawing/2014/main" id="{EEECED03-D78E-4686-9F10-6C0C49D2B65C}"/>
            </a:ext>
          </a:extLst>
        </xdr:cNvPr>
        <xdr:cNvSpPr>
          <a:spLocks/>
        </xdr:cNvSpPr>
      </xdr:nvSpPr>
      <xdr:spPr bwMode="auto">
        <a:xfrm>
          <a:off x="2054860" y="192955545"/>
          <a:ext cx="208430" cy="789305"/>
        </a:xfrm>
        <a:prstGeom prst="rightBrace">
          <a:avLst>
            <a:gd name="adj1" fmla="val 22096"/>
            <a:gd name="adj2" fmla="val 2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826</xdr:row>
      <xdr:rowOff>38100</xdr:rowOff>
    </xdr:from>
    <xdr:to>
      <xdr:col>1</xdr:col>
      <xdr:colOff>193190</xdr:colOff>
      <xdr:row>827</xdr:row>
      <xdr:rowOff>182880</xdr:rowOff>
    </xdr:to>
    <xdr:sp macro="" textlink="">
      <xdr:nvSpPr>
        <xdr:cNvPr id="98" name="AutoShape 8">
          <a:extLst>
            <a:ext uri="{FF2B5EF4-FFF2-40B4-BE49-F238E27FC236}">
              <a16:creationId xmlns:a16="http://schemas.microsoft.com/office/drawing/2014/main" id="{D592E140-C1AC-4F0C-B116-CE118192EE7D}"/>
            </a:ext>
          </a:extLst>
        </xdr:cNvPr>
        <xdr:cNvSpPr>
          <a:spLocks/>
        </xdr:cNvSpPr>
      </xdr:nvSpPr>
      <xdr:spPr bwMode="auto">
        <a:xfrm>
          <a:off x="2032000" y="199663050"/>
          <a:ext cx="155090" cy="389255"/>
        </a:xfrm>
        <a:prstGeom prst="rightBrace">
          <a:avLst>
            <a:gd name="adj1" fmla="val 22096"/>
            <a:gd name="adj2" fmla="val 2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53340</xdr:colOff>
      <xdr:row>794</xdr:row>
      <xdr:rowOff>30480</xdr:rowOff>
    </xdr:from>
    <xdr:to>
      <xdr:col>1</xdr:col>
      <xdr:colOff>175260</xdr:colOff>
      <xdr:row>795</xdr:row>
      <xdr:rowOff>167640</xdr:rowOff>
    </xdr:to>
    <xdr:sp macro="" textlink="">
      <xdr:nvSpPr>
        <xdr:cNvPr id="99" name="AutoShape 8">
          <a:extLst>
            <a:ext uri="{FF2B5EF4-FFF2-40B4-BE49-F238E27FC236}">
              <a16:creationId xmlns:a16="http://schemas.microsoft.com/office/drawing/2014/main" id="{DB526976-9054-4DBF-A454-0C3767E16CEA}"/>
            </a:ext>
          </a:extLst>
        </xdr:cNvPr>
        <xdr:cNvSpPr>
          <a:spLocks/>
        </xdr:cNvSpPr>
      </xdr:nvSpPr>
      <xdr:spPr bwMode="auto">
        <a:xfrm>
          <a:off x="2047240" y="191937005"/>
          <a:ext cx="121920" cy="375285"/>
        </a:xfrm>
        <a:prstGeom prst="rightBrace">
          <a:avLst>
            <a:gd name="adj1" fmla="val 22096"/>
            <a:gd name="adj2" fmla="val 2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45720</xdr:colOff>
      <xdr:row>805</xdr:row>
      <xdr:rowOff>91440</xdr:rowOff>
    </xdr:from>
    <xdr:to>
      <xdr:col>1</xdr:col>
      <xdr:colOff>228600</xdr:colOff>
      <xdr:row>807</xdr:row>
      <xdr:rowOff>167657</xdr:rowOff>
    </xdr:to>
    <xdr:sp macro="" textlink="">
      <xdr:nvSpPr>
        <xdr:cNvPr id="100" name="右中かっこ 99">
          <a:extLst>
            <a:ext uri="{FF2B5EF4-FFF2-40B4-BE49-F238E27FC236}">
              <a16:creationId xmlns:a16="http://schemas.microsoft.com/office/drawing/2014/main" id="{917D475F-CE0B-444E-9A6D-5763714625F7}"/>
            </a:ext>
          </a:extLst>
        </xdr:cNvPr>
        <xdr:cNvSpPr/>
      </xdr:nvSpPr>
      <xdr:spPr>
        <a:xfrm>
          <a:off x="2042795" y="194649090"/>
          <a:ext cx="179705" cy="558817"/>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45720</xdr:colOff>
      <xdr:row>831</xdr:row>
      <xdr:rowOff>38100</xdr:rowOff>
    </xdr:from>
    <xdr:to>
      <xdr:col>1</xdr:col>
      <xdr:colOff>153330</xdr:colOff>
      <xdr:row>832</xdr:row>
      <xdr:rowOff>175260</xdr:rowOff>
    </xdr:to>
    <xdr:sp macro="" textlink="">
      <xdr:nvSpPr>
        <xdr:cNvPr id="101" name="AutoShape 8">
          <a:extLst>
            <a:ext uri="{FF2B5EF4-FFF2-40B4-BE49-F238E27FC236}">
              <a16:creationId xmlns:a16="http://schemas.microsoft.com/office/drawing/2014/main" id="{5BD10C0D-2B51-4AF2-A0C3-FFE9618BDD28}"/>
            </a:ext>
          </a:extLst>
        </xdr:cNvPr>
        <xdr:cNvSpPr>
          <a:spLocks/>
        </xdr:cNvSpPr>
      </xdr:nvSpPr>
      <xdr:spPr bwMode="auto">
        <a:xfrm>
          <a:off x="2042795" y="200869550"/>
          <a:ext cx="104435" cy="378460"/>
        </a:xfrm>
        <a:prstGeom prst="rightBrace">
          <a:avLst>
            <a:gd name="adj1" fmla="val 21605"/>
            <a:gd name="adj2" fmla="val 231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30480</xdr:colOff>
      <xdr:row>840</xdr:row>
      <xdr:rowOff>91440</xdr:rowOff>
    </xdr:from>
    <xdr:to>
      <xdr:col>1</xdr:col>
      <xdr:colOff>213360</xdr:colOff>
      <xdr:row>844</xdr:row>
      <xdr:rowOff>175260</xdr:rowOff>
    </xdr:to>
    <xdr:sp macro="" textlink="">
      <xdr:nvSpPr>
        <xdr:cNvPr id="102" name="右中かっこ 101">
          <a:extLst>
            <a:ext uri="{FF2B5EF4-FFF2-40B4-BE49-F238E27FC236}">
              <a16:creationId xmlns:a16="http://schemas.microsoft.com/office/drawing/2014/main" id="{A800A080-68DD-4868-9D40-E7637D0759CB}"/>
            </a:ext>
          </a:extLst>
        </xdr:cNvPr>
        <xdr:cNvSpPr/>
      </xdr:nvSpPr>
      <xdr:spPr>
        <a:xfrm>
          <a:off x="2027555" y="203094590"/>
          <a:ext cx="179705" cy="1049020"/>
        </a:xfrm>
        <a:prstGeom prst="rightBrace">
          <a:avLst>
            <a:gd name="adj1" fmla="val 22619"/>
            <a:gd name="adj2" fmla="val 4782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864</xdr:row>
      <xdr:rowOff>83820</xdr:rowOff>
    </xdr:from>
    <xdr:to>
      <xdr:col>1</xdr:col>
      <xdr:colOff>243840</xdr:colOff>
      <xdr:row>867</xdr:row>
      <xdr:rowOff>119687</xdr:rowOff>
    </xdr:to>
    <xdr:sp macro="" textlink="">
      <xdr:nvSpPr>
        <xdr:cNvPr id="103" name="右中かっこ 102">
          <a:extLst>
            <a:ext uri="{FF2B5EF4-FFF2-40B4-BE49-F238E27FC236}">
              <a16:creationId xmlns:a16="http://schemas.microsoft.com/office/drawing/2014/main" id="{0BB60C7B-FC32-4A63-8CB6-5925AF35C7C6}"/>
            </a:ext>
          </a:extLst>
        </xdr:cNvPr>
        <xdr:cNvSpPr/>
      </xdr:nvSpPr>
      <xdr:spPr>
        <a:xfrm>
          <a:off x="2027555" y="208881345"/>
          <a:ext cx="210185" cy="759767"/>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45720</xdr:colOff>
      <xdr:row>903</xdr:row>
      <xdr:rowOff>45720</xdr:rowOff>
    </xdr:from>
    <xdr:to>
      <xdr:col>1</xdr:col>
      <xdr:colOff>182879</xdr:colOff>
      <xdr:row>904</xdr:row>
      <xdr:rowOff>129540</xdr:rowOff>
    </xdr:to>
    <xdr:sp macro="" textlink="">
      <xdr:nvSpPr>
        <xdr:cNvPr id="104" name="右中かっこ 103">
          <a:extLst>
            <a:ext uri="{FF2B5EF4-FFF2-40B4-BE49-F238E27FC236}">
              <a16:creationId xmlns:a16="http://schemas.microsoft.com/office/drawing/2014/main" id="{F57E1900-8D6E-47DA-BA69-1838F52EB7FC}"/>
            </a:ext>
          </a:extLst>
        </xdr:cNvPr>
        <xdr:cNvSpPr/>
      </xdr:nvSpPr>
      <xdr:spPr>
        <a:xfrm>
          <a:off x="2042795" y="218253945"/>
          <a:ext cx="137159" cy="32194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0</xdr:colOff>
      <xdr:row>914</xdr:row>
      <xdr:rowOff>38100</xdr:rowOff>
    </xdr:from>
    <xdr:to>
      <xdr:col>1</xdr:col>
      <xdr:colOff>182880</xdr:colOff>
      <xdr:row>915</xdr:row>
      <xdr:rowOff>144780</xdr:rowOff>
    </xdr:to>
    <xdr:sp macro="" textlink="">
      <xdr:nvSpPr>
        <xdr:cNvPr id="105" name="右中かっこ 104">
          <a:extLst>
            <a:ext uri="{FF2B5EF4-FFF2-40B4-BE49-F238E27FC236}">
              <a16:creationId xmlns:a16="http://schemas.microsoft.com/office/drawing/2014/main" id="{FA9E31B4-C40C-4A25-B806-05A3F7547AA8}"/>
            </a:ext>
          </a:extLst>
        </xdr:cNvPr>
        <xdr:cNvSpPr/>
      </xdr:nvSpPr>
      <xdr:spPr>
        <a:xfrm>
          <a:off x="1993900" y="220897450"/>
          <a:ext cx="186055" cy="35115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60960</xdr:colOff>
      <xdr:row>944</xdr:row>
      <xdr:rowOff>22860</xdr:rowOff>
    </xdr:from>
    <xdr:to>
      <xdr:col>1</xdr:col>
      <xdr:colOff>205740</xdr:colOff>
      <xdr:row>945</xdr:row>
      <xdr:rowOff>144780</xdr:rowOff>
    </xdr:to>
    <xdr:sp macro="" textlink="">
      <xdr:nvSpPr>
        <xdr:cNvPr id="106" name="AutoShape 8">
          <a:extLst>
            <a:ext uri="{FF2B5EF4-FFF2-40B4-BE49-F238E27FC236}">
              <a16:creationId xmlns:a16="http://schemas.microsoft.com/office/drawing/2014/main" id="{18E7264F-5777-4410-BB88-469FC0A0F6F3}"/>
            </a:ext>
          </a:extLst>
        </xdr:cNvPr>
        <xdr:cNvSpPr>
          <a:spLocks/>
        </xdr:cNvSpPr>
      </xdr:nvSpPr>
      <xdr:spPr bwMode="auto">
        <a:xfrm>
          <a:off x="2054860" y="228121210"/>
          <a:ext cx="144780" cy="366395"/>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50367</xdr:colOff>
      <xdr:row>951</xdr:row>
      <xdr:rowOff>21558</xdr:rowOff>
    </xdr:from>
    <xdr:to>
      <xdr:col>1</xdr:col>
      <xdr:colOff>195147</xdr:colOff>
      <xdr:row>952</xdr:row>
      <xdr:rowOff>157604</xdr:rowOff>
    </xdr:to>
    <xdr:sp macro="" textlink="">
      <xdr:nvSpPr>
        <xdr:cNvPr id="107" name="AutoShape 8">
          <a:extLst>
            <a:ext uri="{FF2B5EF4-FFF2-40B4-BE49-F238E27FC236}">
              <a16:creationId xmlns:a16="http://schemas.microsoft.com/office/drawing/2014/main" id="{72140181-FDF3-4024-AE8C-34B901729B54}"/>
            </a:ext>
          </a:extLst>
        </xdr:cNvPr>
        <xdr:cNvSpPr>
          <a:spLocks/>
        </xdr:cNvSpPr>
      </xdr:nvSpPr>
      <xdr:spPr bwMode="auto">
        <a:xfrm>
          <a:off x="2047442" y="229809008"/>
          <a:ext cx="141605" cy="380521"/>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30480</xdr:colOff>
      <xdr:row>960</xdr:row>
      <xdr:rowOff>38100</xdr:rowOff>
    </xdr:from>
    <xdr:to>
      <xdr:col>1</xdr:col>
      <xdr:colOff>175260</xdr:colOff>
      <xdr:row>961</xdr:row>
      <xdr:rowOff>175260</xdr:rowOff>
    </xdr:to>
    <xdr:sp macro="" textlink="">
      <xdr:nvSpPr>
        <xdr:cNvPr id="108" name="AutoShape 8">
          <a:extLst>
            <a:ext uri="{FF2B5EF4-FFF2-40B4-BE49-F238E27FC236}">
              <a16:creationId xmlns:a16="http://schemas.microsoft.com/office/drawing/2014/main" id="{8139D73A-837C-45D0-91D3-E7A7272271D2}"/>
            </a:ext>
          </a:extLst>
        </xdr:cNvPr>
        <xdr:cNvSpPr>
          <a:spLocks/>
        </xdr:cNvSpPr>
      </xdr:nvSpPr>
      <xdr:spPr bwMode="auto">
        <a:xfrm>
          <a:off x="2027555" y="231997250"/>
          <a:ext cx="141605" cy="378460"/>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60960</xdr:colOff>
      <xdr:row>954</xdr:row>
      <xdr:rowOff>38100</xdr:rowOff>
    </xdr:from>
    <xdr:to>
      <xdr:col>1</xdr:col>
      <xdr:colOff>205740</xdr:colOff>
      <xdr:row>955</xdr:row>
      <xdr:rowOff>175260</xdr:rowOff>
    </xdr:to>
    <xdr:sp macro="" textlink="">
      <xdr:nvSpPr>
        <xdr:cNvPr id="109" name="AutoShape 8">
          <a:extLst>
            <a:ext uri="{FF2B5EF4-FFF2-40B4-BE49-F238E27FC236}">
              <a16:creationId xmlns:a16="http://schemas.microsoft.com/office/drawing/2014/main" id="{3BB83315-47A5-4F85-BD8A-FA6ED7E271CE}"/>
            </a:ext>
          </a:extLst>
        </xdr:cNvPr>
        <xdr:cNvSpPr>
          <a:spLocks/>
        </xdr:cNvSpPr>
      </xdr:nvSpPr>
      <xdr:spPr bwMode="auto">
        <a:xfrm>
          <a:off x="2054860" y="230549450"/>
          <a:ext cx="144780" cy="378460"/>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40144</xdr:colOff>
      <xdr:row>929</xdr:row>
      <xdr:rowOff>30851</xdr:rowOff>
    </xdr:from>
    <xdr:to>
      <xdr:col>1</xdr:col>
      <xdr:colOff>192544</xdr:colOff>
      <xdr:row>930</xdr:row>
      <xdr:rowOff>183252</xdr:rowOff>
    </xdr:to>
    <xdr:sp macro="" textlink="">
      <xdr:nvSpPr>
        <xdr:cNvPr id="110" name="AutoShape 8">
          <a:extLst>
            <a:ext uri="{FF2B5EF4-FFF2-40B4-BE49-F238E27FC236}">
              <a16:creationId xmlns:a16="http://schemas.microsoft.com/office/drawing/2014/main" id="{5CF206AD-811C-49E0-BA90-6B977D7E1F9E}"/>
            </a:ext>
          </a:extLst>
        </xdr:cNvPr>
        <xdr:cNvSpPr>
          <a:spLocks/>
        </xdr:cNvSpPr>
      </xdr:nvSpPr>
      <xdr:spPr bwMode="auto">
        <a:xfrm>
          <a:off x="2034044" y="224512876"/>
          <a:ext cx="152400" cy="393701"/>
        </a:xfrm>
        <a:prstGeom prst="rightBrace">
          <a:avLst>
            <a:gd name="adj1" fmla="val 21656"/>
            <a:gd name="adj2" fmla="val 2608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933</xdr:row>
      <xdr:rowOff>22860</xdr:rowOff>
    </xdr:from>
    <xdr:to>
      <xdr:col>1</xdr:col>
      <xdr:colOff>213360</xdr:colOff>
      <xdr:row>934</xdr:row>
      <xdr:rowOff>190500</xdr:rowOff>
    </xdr:to>
    <xdr:sp macro="" textlink="">
      <xdr:nvSpPr>
        <xdr:cNvPr id="111" name="右中かっこ 110">
          <a:extLst>
            <a:ext uri="{FF2B5EF4-FFF2-40B4-BE49-F238E27FC236}">
              <a16:creationId xmlns:a16="http://schemas.microsoft.com/office/drawing/2014/main" id="{EA768E26-D56C-4C60-8D1F-9B890054BF10}"/>
            </a:ext>
          </a:extLst>
        </xdr:cNvPr>
        <xdr:cNvSpPr/>
      </xdr:nvSpPr>
      <xdr:spPr>
        <a:xfrm>
          <a:off x="2032000" y="225466910"/>
          <a:ext cx="175260" cy="40894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966</xdr:row>
      <xdr:rowOff>30480</xdr:rowOff>
    </xdr:from>
    <xdr:to>
      <xdr:col>1</xdr:col>
      <xdr:colOff>182880</xdr:colOff>
      <xdr:row>967</xdr:row>
      <xdr:rowOff>167640</xdr:rowOff>
    </xdr:to>
    <xdr:sp macro="" textlink="">
      <xdr:nvSpPr>
        <xdr:cNvPr id="112" name="AutoShape 8">
          <a:extLst>
            <a:ext uri="{FF2B5EF4-FFF2-40B4-BE49-F238E27FC236}">
              <a16:creationId xmlns:a16="http://schemas.microsoft.com/office/drawing/2014/main" id="{D4317E3D-D553-4E4C-A9BE-0528CAE7BFF8}"/>
            </a:ext>
          </a:extLst>
        </xdr:cNvPr>
        <xdr:cNvSpPr>
          <a:spLocks/>
        </xdr:cNvSpPr>
      </xdr:nvSpPr>
      <xdr:spPr bwMode="auto">
        <a:xfrm>
          <a:off x="2032000" y="233440605"/>
          <a:ext cx="147955" cy="375285"/>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51807</xdr:colOff>
      <xdr:row>992</xdr:row>
      <xdr:rowOff>25136</xdr:rowOff>
    </xdr:from>
    <xdr:to>
      <xdr:col>1</xdr:col>
      <xdr:colOff>188967</xdr:colOff>
      <xdr:row>993</xdr:row>
      <xdr:rowOff>162296</xdr:rowOff>
    </xdr:to>
    <xdr:sp macro="" textlink="">
      <xdr:nvSpPr>
        <xdr:cNvPr id="113" name="AutoShape 8">
          <a:extLst>
            <a:ext uri="{FF2B5EF4-FFF2-40B4-BE49-F238E27FC236}">
              <a16:creationId xmlns:a16="http://schemas.microsoft.com/office/drawing/2014/main" id="{35B714D9-09F1-41B6-BFC9-FF7A32101CDC}"/>
            </a:ext>
          </a:extLst>
        </xdr:cNvPr>
        <xdr:cNvSpPr>
          <a:spLocks/>
        </xdr:cNvSpPr>
      </xdr:nvSpPr>
      <xdr:spPr bwMode="auto">
        <a:xfrm>
          <a:off x="2048882" y="239709061"/>
          <a:ext cx="133985" cy="378460"/>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32292</xdr:colOff>
      <xdr:row>1030</xdr:row>
      <xdr:rowOff>46464</xdr:rowOff>
    </xdr:from>
    <xdr:to>
      <xdr:col>1</xdr:col>
      <xdr:colOff>167036</xdr:colOff>
      <xdr:row>1031</xdr:row>
      <xdr:rowOff>183623</xdr:rowOff>
    </xdr:to>
    <xdr:sp macro="" textlink="">
      <xdr:nvSpPr>
        <xdr:cNvPr id="114" name="AutoShape 8">
          <a:extLst>
            <a:ext uri="{FF2B5EF4-FFF2-40B4-BE49-F238E27FC236}">
              <a16:creationId xmlns:a16="http://schemas.microsoft.com/office/drawing/2014/main" id="{7B12AF2A-6C21-4116-9482-09D35F63D422}"/>
            </a:ext>
          </a:extLst>
        </xdr:cNvPr>
        <xdr:cNvSpPr>
          <a:spLocks/>
        </xdr:cNvSpPr>
      </xdr:nvSpPr>
      <xdr:spPr bwMode="auto">
        <a:xfrm>
          <a:off x="2029367" y="248899789"/>
          <a:ext cx="131569" cy="378459"/>
        </a:xfrm>
        <a:prstGeom prst="rightBrace">
          <a:avLst>
            <a:gd name="adj1" fmla="val 21007"/>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47624</xdr:colOff>
      <xdr:row>1011</xdr:row>
      <xdr:rowOff>66674</xdr:rowOff>
    </xdr:from>
    <xdr:to>
      <xdr:col>1</xdr:col>
      <xdr:colOff>228600</xdr:colOff>
      <xdr:row>1013</xdr:row>
      <xdr:rowOff>190499</xdr:rowOff>
    </xdr:to>
    <xdr:sp macro="" textlink="">
      <xdr:nvSpPr>
        <xdr:cNvPr id="115" name="右中かっこ 114">
          <a:extLst>
            <a:ext uri="{FF2B5EF4-FFF2-40B4-BE49-F238E27FC236}">
              <a16:creationId xmlns:a16="http://schemas.microsoft.com/office/drawing/2014/main" id="{46F6A5C1-5A86-4F50-9784-53B418EEE011}"/>
            </a:ext>
          </a:extLst>
        </xdr:cNvPr>
        <xdr:cNvSpPr/>
      </xdr:nvSpPr>
      <xdr:spPr>
        <a:xfrm>
          <a:off x="2044699" y="244335299"/>
          <a:ext cx="177801" cy="603250"/>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1014</xdr:row>
      <xdr:rowOff>47625</xdr:rowOff>
    </xdr:from>
    <xdr:to>
      <xdr:col>1</xdr:col>
      <xdr:colOff>205543</xdr:colOff>
      <xdr:row>1015</xdr:row>
      <xdr:rowOff>184785</xdr:rowOff>
    </xdr:to>
    <xdr:sp macro="" textlink="">
      <xdr:nvSpPr>
        <xdr:cNvPr id="116" name="AutoShape 8">
          <a:extLst>
            <a:ext uri="{FF2B5EF4-FFF2-40B4-BE49-F238E27FC236}">
              <a16:creationId xmlns:a16="http://schemas.microsoft.com/office/drawing/2014/main" id="{1634AF91-265D-41C0-818C-94501E118CAE}"/>
            </a:ext>
          </a:extLst>
        </xdr:cNvPr>
        <xdr:cNvSpPr>
          <a:spLocks/>
        </xdr:cNvSpPr>
      </xdr:nvSpPr>
      <xdr:spPr bwMode="auto">
        <a:xfrm>
          <a:off x="2044700" y="245040150"/>
          <a:ext cx="154743" cy="378460"/>
        </a:xfrm>
        <a:prstGeom prst="rightBrace">
          <a:avLst>
            <a:gd name="adj1" fmla="val 21007"/>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1032</xdr:row>
      <xdr:rowOff>38100</xdr:rowOff>
    </xdr:from>
    <xdr:to>
      <xdr:col>1</xdr:col>
      <xdr:colOff>172844</xdr:colOff>
      <xdr:row>1033</xdr:row>
      <xdr:rowOff>175259</xdr:rowOff>
    </xdr:to>
    <xdr:sp macro="" textlink="">
      <xdr:nvSpPr>
        <xdr:cNvPr id="117" name="AutoShape 8">
          <a:extLst>
            <a:ext uri="{FF2B5EF4-FFF2-40B4-BE49-F238E27FC236}">
              <a16:creationId xmlns:a16="http://schemas.microsoft.com/office/drawing/2014/main" id="{C75B3C66-36E1-418F-9762-7247D2487B8C}"/>
            </a:ext>
          </a:extLst>
        </xdr:cNvPr>
        <xdr:cNvSpPr>
          <a:spLocks/>
        </xdr:cNvSpPr>
      </xdr:nvSpPr>
      <xdr:spPr bwMode="auto">
        <a:xfrm>
          <a:off x="2032000" y="249370850"/>
          <a:ext cx="134744" cy="378459"/>
        </a:xfrm>
        <a:prstGeom prst="rightBrace">
          <a:avLst>
            <a:gd name="adj1" fmla="val 21007"/>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33021</xdr:colOff>
      <xdr:row>1057</xdr:row>
      <xdr:rowOff>31750</xdr:rowOff>
    </xdr:from>
    <xdr:to>
      <xdr:col>1</xdr:col>
      <xdr:colOff>152401</xdr:colOff>
      <xdr:row>1058</xdr:row>
      <xdr:rowOff>184150</xdr:rowOff>
    </xdr:to>
    <xdr:sp macro="" textlink="">
      <xdr:nvSpPr>
        <xdr:cNvPr id="118" name="AutoShape 8">
          <a:extLst>
            <a:ext uri="{FF2B5EF4-FFF2-40B4-BE49-F238E27FC236}">
              <a16:creationId xmlns:a16="http://schemas.microsoft.com/office/drawing/2014/main" id="{DA0FF883-083D-4896-969E-D1AFC1A82306}"/>
            </a:ext>
          </a:extLst>
        </xdr:cNvPr>
        <xdr:cNvSpPr>
          <a:spLocks/>
        </xdr:cNvSpPr>
      </xdr:nvSpPr>
      <xdr:spPr bwMode="auto">
        <a:xfrm>
          <a:off x="2030096" y="255400175"/>
          <a:ext cx="116205" cy="393700"/>
        </a:xfrm>
        <a:prstGeom prst="rightBrace">
          <a:avLst>
            <a:gd name="adj1" fmla="val 23872"/>
            <a:gd name="adj2" fmla="val 2872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39688</xdr:colOff>
      <xdr:row>1059</xdr:row>
      <xdr:rowOff>31751</xdr:rowOff>
    </xdr:from>
    <xdr:to>
      <xdr:col>1</xdr:col>
      <xdr:colOff>166688</xdr:colOff>
      <xdr:row>1061</xdr:row>
      <xdr:rowOff>161926</xdr:rowOff>
    </xdr:to>
    <xdr:sp macro="" textlink="">
      <xdr:nvSpPr>
        <xdr:cNvPr id="119" name="AutoShape 8">
          <a:extLst>
            <a:ext uri="{FF2B5EF4-FFF2-40B4-BE49-F238E27FC236}">
              <a16:creationId xmlns:a16="http://schemas.microsoft.com/office/drawing/2014/main" id="{CF36E306-303E-4722-BF76-E237614AA467}"/>
            </a:ext>
          </a:extLst>
        </xdr:cNvPr>
        <xdr:cNvSpPr>
          <a:spLocks/>
        </xdr:cNvSpPr>
      </xdr:nvSpPr>
      <xdr:spPr bwMode="auto">
        <a:xfrm>
          <a:off x="2033588" y="255882776"/>
          <a:ext cx="127000" cy="612775"/>
        </a:xfrm>
        <a:prstGeom prst="rightBrace">
          <a:avLst>
            <a:gd name="adj1" fmla="val 23872"/>
            <a:gd name="adj2" fmla="val 4679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38101</xdr:colOff>
      <xdr:row>1073</xdr:row>
      <xdr:rowOff>44450</xdr:rowOff>
    </xdr:from>
    <xdr:to>
      <xdr:col>1</xdr:col>
      <xdr:colOff>165101</xdr:colOff>
      <xdr:row>1074</xdr:row>
      <xdr:rowOff>177800</xdr:rowOff>
    </xdr:to>
    <xdr:sp macro="" textlink="">
      <xdr:nvSpPr>
        <xdr:cNvPr id="120" name="AutoShape 8">
          <a:extLst>
            <a:ext uri="{FF2B5EF4-FFF2-40B4-BE49-F238E27FC236}">
              <a16:creationId xmlns:a16="http://schemas.microsoft.com/office/drawing/2014/main" id="{D6CC42A3-DC11-4D84-BDC5-D9891DA1CD1A}"/>
            </a:ext>
          </a:extLst>
        </xdr:cNvPr>
        <xdr:cNvSpPr>
          <a:spLocks/>
        </xdr:cNvSpPr>
      </xdr:nvSpPr>
      <xdr:spPr bwMode="auto">
        <a:xfrm>
          <a:off x="2032001" y="259273675"/>
          <a:ext cx="130175" cy="374650"/>
        </a:xfrm>
        <a:prstGeom prst="rightBrace">
          <a:avLst>
            <a:gd name="adj1" fmla="val 23872"/>
            <a:gd name="adj2" fmla="val 2872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33745</xdr:colOff>
      <xdr:row>1153</xdr:row>
      <xdr:rowOff>27214</xdr:rowOff>
    </xdr:from>
    <xdr:to>
      <xdr:col>1</xdr:col>
      <xdr:colOff>136071</xdr:colOff>
      <xdr:row>1154</xdr:row>
      <xdr:rowOff>168729</xdr:rowOff>
    </xdr:to>
    <xdr:sp macro="" textlink="">
      <xdr:nvSpPr>
        <xdr:cNvPr id="121" name="AutoShape 8">
          <a:extLst>
            <a:ext uri="{FF2B5EF4-FFF2-40B4-BE49-F238E27FC236}">
              <a16:creationId xmlns:a16="http://schemas.microsoft.com/office/drawing/2014/main" id="{46C52888-86B0-42F5-89A3-D6B4386C6B79}"/>
            </a:ext>
          </a:extLst>
        </xdr:cNvPr>
        <xdr:cNvSpPr>
          <a:spLocks/>
        </xdr:cNvSpPr>
      </xdr:nvSpPr>
      <xdr:spPr bwMode="auto">
        <a:xfrm>
          <a:off x="2027645" y="278560439"/>
          <a:ext cx="102326" cy="379640"/>
        </a:xfrm>
        <a:prstGeom prst="rightBrace">
          <a:avLst>
            <a:gd name="adj1" fmla="val 23872"/>
            <a:gd name="adj2" fmla="val 2872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43542</xdr:colOff>
      <xdr:row>1163</xdr:row>
      <xdr:rowOff>59871</xdr:rowOff>
    </xdr:from>
    <xdr:to>
      <xdr:col>1</xdr:col>
      <xdr:colOff>201385</xdr:colOff>
      <xdr:row>1165</xdr:row>
      <xdr:rowOff>161124</xdr:rowOff>
    </xdr:to>
    <xdr:sp macro="" textlink="">
      <xdr:nvSpPr>
        <xdr:cNvPr id="122" name="右中かっこ 121">
          <a:extLst>
            <a:ext uri="{FF2B5EF4-FFF2-40B4-BE49-F238E27FC236}">
              <a16:creationId xmlns:a16="http://schemas.microsoft.com/office/drawing/2014/main" id="{59DFD671-8B5D-4002-AD0D-CA9C74DF38C6}"/>
            </a:ext>
          </a:extLst>
        </xdr:cNvPr>
        <xdr:cNvSpPr/>
      </xdr:nvSpPr>
      <xdr:spPr>
        <a:xfrm>
          <a:off x="2040617" y="281002921"/>
          <a:ext cx="157843" cy="58702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43543</xdr:colOff>
      <xdr:row>1170</xdr:row>
      <xdr:rowOff>38098</xdr:rowOff>
    </xdr:from>
    <xdr:to>
      <xdr:col>1</xdr:col>
      <xdr:colOff>212271</xdr:colOff>
      <xdr:row>1173</xdr:row>
      <xdr:rowOff>152399</xdr:rowOff>
    </xdr:to>
    <xdr:sp macro="" textlink="">
      <xdr:nvSpPr>
        <xdr:cNvPr id="123" name="右中かっこ 122">
          <a:extLst>
            <a:ext uri="{FF2B5EF4-FFF2-40B4-BE49-F238E27FC236}">
              <a16:creationId xmlns:a16="http://schemas.microsoft.com/office/drawing/2014/main" id="{9B08ADCF-7AB5-487A-B100-894D4E8837BA}"/>
            </a:ext>
          </a:extLst>
        </xdr:cNvPr>
        <xdr:cNvSpPr/>
      </xdr:nvSpPr>
      <xdr:spPr>
        <a:xfrm>
          <a:off x="2040618" y="282670248"/>
          <a:ext cx="165553" cy="838201"/>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29392</xdr:colOff>
      <xdr:row>1197</xdr:row>
      <xdr:rowOff>39188</xdr:rowOff>
    </xdr:from>
    <xdr:to>
      <xdr:col>1</xdr:col>
      <xdr:colOff>141515</xdr:colOff>
      <xdr:row>1198</xdr:row>
      <xdr:rowOff>157842</xdr:rowOff>
    </xdr:to>
    <xdr:sp macro="" textlink="">
      <xdr:nvSpPr>
        <xdr:cNvPr id="124" name="AutoShape 8">
          <a:extLst>
            <a:ext uri="{FF2B5EF4-FFF2-40B4-BE49-F238E27FC236}">
              <a16:creationId xmlns:a16="http://schemas.microsoft.com/office/drawing/2014/main" id="{6CA9FE1C-362B-4BA4-A447-805DE080CA79}"/>
            </a:ext>
          </a:extLst>
        </xdr:cNvPr>
        <xdr:cNvSpPr>
          <a:spLocks/>
        </xdr:cNvSpPr>
      </xdr:nvSpPr>
      <xdr:spPr bwMode="auto">
        <a:xfrm>
          <a:off x="2026467" y="289186438"/>
          <a:ext cx="112123" cy="363129"/>
        </a:xfrm>
        <a:prstGeom prst="rightBrace">
          <a:avLst>
            <a:gd name="adj1" fmla="val 21484"/>
            <a:gd name="adj2" fmla="val 2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27215</xdr:colOff>
      <xdr:row>1199</xdr:row>
      <xdr:rowOff>43543</xdr:rowOff>
    </xdr:from>
    <xdr:to>
      <xdr:col>1</xdr:col>
      <xdr:colOff>139338</xdr:colOff>
      <xdr:row>1200</xdr:row>
      <xdr:rowOff>162197</xdr:rowOff>
    </xdr:to>
    <xdr:sp macro="" textlink="">
      <xdr:nvSpPr>
        <xdr:cNvPr id="125" name="AutoShape 8">
          <a:extLst>
            <a:ext uri="{FF2B5EF4-FFF2-40B4-BE49-F238E27FC236}">
              <a16:creationId xmlns:a16="http://schemas.microsoft.com/office/drawing/2014/main" id="{A6CC9B3E-CBA6-41EA-A384-188E6AB20DB1}"/>
            </a:ext>
          </a:extLst>
        </xdr:cNvPr>
        <xdr:cNvSpPr>
          <a:spLocks/>
        </xdr:cNvSpPr>
      </xdr:nvSpPr>
      <xdr:spPr bwMode="auto">
        <a:xfrm>
          <a:off x="2024290" y="289676568"/>
          <a:ext cx="112123" cy="359954"/>
        </a:xfrm>
        <a:prstGeom prst="rightBrace">
          <a:avLst>
            <a:gd name="adj1" fmla="val 21484"/>
            <a:gd name="adj2" fmla="val 2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27214</xdr:colOff>
      <xdr:row>1206</xdr:row>
      <xdr:rowOff>54429</xdr:rowOff>
    </xdr:from>
    <xdr:to>
      <xdr:col>1</xdr:col>
      <xdr:colOff>139337</xdr:colOff>
      <xdr:row>1207</xdr:row>
      <xdr:rowOff>173083</xdr:rowOff>
    </xdr:to>
    <xdr:sp macro="" textlink="">
      <xdr:nvSpPr>
        <xdr:cNvPr id="126" name="AutoShape 8">
          <a:extLst>
            <a:ext uri="{FF2B5EF4-FFF2-40B4-BE49-F238E27FC236}">
              <a16:creationId xmlns:a16="http://schemas.microsoft.com/office/drawing/2014/main" id="{E6A69D9D-A535-4C35-995C-8181E6DD0A0E}"/>
            </a:ext>
          </a:extLst>
        </xdr:cNvPr>
        <xdr:cNvSpPr>
          <a:spLocks/>
        </xdr:cNvSpPr>
      </xdr:nvSpPr>
      <xdr:spPr bwMode="auto">
        <a:xfrm>
          <a:off x="2024289" y="291373379"/>
          <a:ext cx="112123" cy="359954"/>
        </a:xfrm>
        <a:prstGeom prst="rightBrace">
          <a:avLst>
            <a:gd name="adj1" fmla="val 21484"/>
            <a:gd name="adj2" fmla="val 2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32657</xdr:colOff>
      <xdr:row>1220</xdr:row>
      <xdr:rowOff>59872</xdr:rowOff>
    </xdr:from>
    <xdr:to>
      <xdr:col>1</xdr:col>
      <xdr:colOff>190500</xdr:colOff>
      <xdr:row>1222</xdr:row>
      <xdr:rowOff>161125</xdr:rowOff>
    </xdr:to>
    <xdr:sp macro="" textlink="">
      <xdr:nvSpPr>
        <xdr:cNvPr id="127" name="右中かっこ 126">
          <a:extLst>
            <a:ext uri="{FF2B5EF4-FFF2-40B4-BE49-F238E27FC236}">
              <a16:creationId xmlns:a16="http://schemas.microsoft.com/office/drawing/2014/main" id="{A9B83D44-CC8C-4955-A70D-03D3E0A4F252}"/>
            </a:ext>
          </a:extLst>
        </xdr:cNvPr>
        <xdr:cNvSpPr/>
      </xdr:nvSpPr>
      <xdr:spPr>
        <a:xfrm>
          <a:off x="2029732" y="294757022"/>
          <a:ext cx="154668" cy="58702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27709</xdr:colOff>
      <xdr:row>1228</xdr:row>
      <xdr:rowOff>13854</xdr:rowOff>
    </xdr:from>
    <xdr:to>
      <xdr:col>1</xdr:col>
      <xdr:colOff>138545</xdr:colOff>
      <xdr:row>1229</xdr:row>
      <xdr:rowOff>166254</xdr:rowOff>
    </xdr:to>
    <xdr:sp macro="" textlink="">
      <xdr:nvSpPr>
        <xdr:cNvPr id="128" name="右中かっこ 127">
          <a:extLst>
            <a:ext uri="{FF2B5EF4-FFF2-40B4-BE49-F238E27FC236}">
              <a16:creationId xmlns:a16="http://schemas.microsoft.com/office/drawing/2014/main" id="{279C1573-8AAD-4202-BDDD-FF067504E095}"/>
            </a:ext>
          </a:extLst>
        </xdr:cNvPr>
        <xdr:cNvSpPr/>
      </xdr:nvSpPr>
      <xdr:spPr>
        <a:xfrm>
          <a:off x="2024784" y="296644579"/>
          <a:ext cx="110836"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41563</xdr:colOff>
      <xdr:row>1231</xdr:row>
      <xdr:rowOff>27709</xdr:rowOff>
    </xdr:from>
    <xdr:to>
      <xdr:col>1</xdr:col>
      <xdr:colOff>159327</xdr:colOff>
      <xdr:row>1232</xdr:row>
      <xdr:rowOff>180109</xdr:rowOff>
    </xdr:to>
    <xdr:sp macro="" textlink="">
      <xdr:nvSpPr>
        <xdr:cNvPr id="129" name="右中かっこ 128">
          <a:extLst>
            <a:ext uri="{FF2B5EF4-FFF2-40B4-BE49-F238E27FC236}">
              <a16:creationId xmlns:a16="http://schemas.microsoft.com/office/drawing/2014/main" id="{F7A4C8AB-FC10-4623-91DB-A71CC6813CAE}"/>
            </a:ext>
          </a:extLst>
        </xdr:cNvPr>
        <xdr:cNvSpPr/>
      </xdr:nvSpPr>
      <xdr:spPr>
        <a:xfrm>
          <a:off x="2035463" y="297382334"/>
          <a:ext cx="120939"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27709</xdr:colOff>
      <xdr:row>1254</xdr:row>
      <xdr:rowOff>55418</xdr:rowOff>
    </xdr:from>
    <xdr:to>
      <xdr:col>1</xdr:col>
      <xdr:colOff>214746</xdr:colOff>
      <xdr:row>1256</xdr:row>
      <xdr:rowOff>175969</xdr:rowOff>
    </xdr:to>
    <xdr:sp macro="" textlink="">
      <xdr:nvSpPr>
        <xdr:cNvPr id="130" name="右中かっこ 129">
          <a:extLst>
            <a:ext uri="{FF2B5EF4-FFF2-40B4-BE49-F238E27FC236}">
              <a16:creationId xmlns:a16="http://schemas.microsoft.com/office/drawing/2014/main" id="{4B245FDD-7D97-4056-B3D2-FC58DA1694CA}"/>
            </a:ext>
          </a:extLst>
        </xdr:cNvPr>
        <xdr:cNvSpPr/>
      </xdr:nvSpPr>
      <xdr:spPr>
        <a:xfrm>
          <a:off x="2024784" y="302956768"/>
          <a:ext cx="187037" cy="603151"/>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27710</xdr:colOff>
      <xdr:row>1258</xdr:row>
      <xdr:rowOff>62345</xdr:rowOff>
    </xdr:from>
    <xdr:to>
      <xdr:col>1</xdr:col>
      <xdr:colOff>214747</xdr:colOff>
      <xdr:row>1260</xdr:row>
      <xdr:rowOff>182897</xdr:rowOff>
    </xdr:to>
    <xdr:sp macro="" textlink="">
      <xdr:nvSpPr>
        <xdr:cNvPr id="131" name="右中かっこ 130">
          <a:extLst>
            <a:ext uri="{FF2B5EF4-FFF2-40B4-BE49-F238E27FC236}">
              <a16:creationId xmlns:a16="http://schemas.microsoft.com/office/drawing/2014/main" id="{BC82C2AD-6FE4-4DF3-B561-4B6A655A43B4}"/>
            </a:ext>
          </a:extLst>
        </xdr:cNvPr>
        <xdr:cNvSpPr/>
      </xdr:nvSpPr>
      <xdr:spPr>
        <a:xfrm>
          <a:off x="2024785" y="303932070"/>
          <a:ext cx="187037" cy="603152"/>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40178</xdr:colOff>
      <xdr:row>1289</xdr:row>
      <xdr:rowOff>50569</xdr:rowOff>
    </xdr:from>
    <xdr:to>
      <xdr:col>1</xdr:col>
      <xdr:colOff>177338</xdr:colOff>
      <xdr:row>1290</xdr:row>
      <xdr:rowOff>195349</xdr:rowOff>
    </xdr:to>
    <xdr:sp macro="" textlink="">
      <xdr:nvSpPr>
        <xdr:cNvPr id="132" name="AutoShape 8">
          <a:extLst>
            <a:ext uri="{FF2B5EF4-FFF2-40B4-BE49-F238E27FC236}">
              <a16:creationId xmlns:a16="http://schemas.microsoft.com/office/drawing/2014/main" id="{6918F6AF-C4FA-4D21-B6C2-74A3F0348758}"/>
            </a:ext>
          </a:extLst>
        </xdr:cNvPr>
        <xdr:cNvSpPr>
          <a:spLocks/>
        </xdr:cNvSpPr>
      </xdr:nvSpPr>
      <xdr:spPr bwMode="auto">
        <a:xfrm>
          <a:off x="2034078" y="311400594"/>
          <a:ext cx="140335" cy="386080"/>
        </a:xfrm>
        <a:prstGeom prst="rightBrace">
          <a:avLst>
            <a:gd name="adj1" fmla="val 21484"/>
            <a:gd name="adj2" fmla="val 2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41564</xdr:colOff>
      <xdr:row>1267</xdr:row>
      <xdr:rowOff>27710</xdr:rowOff>
    </xdr:from>
    <xdr:to>
      <xdr:col>1</xdr:col>
      <xdr:colOff>249382</xdr:colOff>
      <xdr:row>1268</xdr:row>
      <xdr:rowOff>187037</xdr:rowOff>
    </xdr:to>
    <xdr:sp macro="" textlink="">
      <xdr:nvSpPr>
        <xdr:cNvPr id="133" name="右中かっこ 132">
          <a:extLst>
            <a:ext uri="{FF2B5EF4-FFF2-40B4-BE49-F238E27FC236}">
              <a16:creationId xmlns:a16="http://schemas.microsoft.com/office/drawing/2014/main" id="{C5C682AB-2E5E-4E40-96D0-2ADF238C192B}"/>
            </a:ext>
          </a:extLst>
        </xdr:cNvPr>
        <xdr:cNvSpPr/>
      </xdr:nvSpPr>
      <xdr:spPr>
        <a:xfrm>
          <a:off x="2035464" y="306069135"/>
          <a:ext cx="207818" cy="397452"/>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27709</xdr:colOff>
      <xdr:row>1278</xdr:row>
      <xdr:rowOff>55419</xdr:rowOff>
    </xdr:from>
    <xdr:to>
      <xdr:col>1</xdr:col>
      <xdr:colOff>180109</xdr:colOff>
      <xdr:row>1280</xdr:row>
      <xdr:rowOff>175971</xdr:rowOff>
    </xdr:to>
    <xdr:sp macro="" textlink="">
      <xdr:nvSpPr>
        <xdr:cNvPr id="134" name="右中かっこ 133">
          <a:extLst>
            <a:ext uri="{FF2B5EF4-FFF2-40B4-BE49-F238E27FC236}">
              <a16:creationId xmlns:a16="http://schemas.microsoft.com/office/drawing/2014/main" id="{41FF0EF4-0E55-4A93-9F8F-731AEDAD11D9}"/>
            </a:ext>
          </a:extLst>
        </xdr:cNvPr>
        <xdr:cNvSpPr/>
      </xdr:nvSpPr>
      <xdr:spPr>
        <a:xfrm>
          <a:off x="2024784" y="308747969"/>
          <a:ext cx="152400" cy="603152"/>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27709</xdr:colOff>
      <xdr:row>1293</xdr:row>
      <xdr:rowOff>69272</xdr:rowOff>
    </xdr:from>
    <xdr:to>
      <xdr:col>1</xdr:col>
      <xdr:colOff>193964</xdr:colOff>
      <xdr:row>1295</xdr:row>
      <xdr:rowOff>175968</xdr:rowOff>
    </xdr:to>
    <xdr:sp macro="" textlink="">
      <xdr:nvSpPr>
        <xdr:cNvPr id="135" name="右中かっこ 134">
          <a:extLst>
            <a:ext uri="{FF2B5EF4-FFF2-40B4-BE49-F238E27FC236}">
              <a16:creationId xmlns:a16="http://schemas.microsoft.com/office/drawing/2014/main" id="{54DDBD23-BB47-4E19-B962-6D7F876F7A93}"/>
            </a:ext>
          </a:extLst>
        </xdr:cNvPr>
        <xdr:cNvSpPr/>
      </xdr:nvSpPr>
      <xdr:spPr>
        <a:xfrm>
          <a:off x="2024784" y="312384497"/>
          <a:ext cx="163080" cy="586121"/>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20782</xdr:colOff>
      <xdr:row>1299</xdr:row>
      <xdr:rowOff>48490</xdr:rowOff>
    </xdr:from>
    <xdr:to>
      <xdr:col>1</xdr:col>
      <xdr:colOff>152400</xdr:colOff>
      <xdr:row>1300</xdr:row>
      <xdr:rowOff>200890</xdr:rowOff>
    </xdr:to>
    <xdr:sp macro="" textlink="">
      <xdr:nvSpPr>
        <xdr:cNvPr id="136" name="右中かっこ 135">
          <a:extLst>
            <a:ext uri="{FF2B5EF4-FFF2-40B4-BE49-F238E27FC236}">
              <a16:creationId xmlns:a16="http://schemas.microsoft.com/office/drawing/2014/main" id="{D57EB49F-873E-4317-AA51-F4753A25AE7F}"/>
            </a:ext>
          </a:extLst>
        </xdr:cNvPr>
        <xdr:cNvSpPr/>
      </xdr:nvSpPr>
      <xdr:spPr>
        <a:xfrm>
          <a:off x="2014682" y="313811515"/>
          <a:ext cx="131618"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34636</xdr:colOff>
      <xdr:row>1301</xdr:row>
      <xdr:rowOff>62345</xdr:rowOff>
    </xdr:from>
    <xdr:to>
      <xdr:col>1</xdr:col>
      <xdr:colOff>173182</xdr:colOff>
      <xdr:row>1305</xdr:row>
      <xdr:rowOff>180108</xdr:rowOff>
    </xdr:to>
    <xdr:sp macro="" textlink="">
      <xdr:nvSpPr>
        <xdr:cNvPr id="137" name="右中かっこ 136">
          <a:extLst>
            <a:ext uri="{FF2B5EF4-FFF2-40B4-BE49-F238E27FC236}">
              <a16:creationId xmlns:a16="http://schemas.microsoft.com/office/drawing/2014/main" id="{266F5716-E5C3-4035-A396-5740DC338E24}"/>
            </a:ext>
          </a:extLst>
        </xdr:cNvPr>
        <xdr:cNvSpPr/>
      </xdr:nvSpPr>
      <xdr:spPr>
        <a:xfrm>
          <a:off x="2028536" y="314307970"/>
          <a:ext cx="138546" cy="1082963"/>
        </a:xfrm>
        <a:prstGeom prst="rightBrace">
          <a:avLst>
            <a:gd name="adj1" fmla="val 22619"/>
            <a:gd name="adj2" fmla="val 4782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55418</xdr:colOff>
      <xdr:row>1306</xdr:row>
      <xdr:rowOff>83126</xdr:rowOff>
    </xdr:from>
    <xdr:to>
      <xdr:col>1</xdr:col>
      <xdr:colOff>214746</xdr:colOff>
      <xdr:row>1309</xdr:row>
      <xdr:rowOff>166254</xdr:rowOff>
    </xdr:to>
    <xdr:sp macro="" textlink="">
      <xdr:nvSpPr>
        <xdr:cNvPr id="138" name="右中かっこ 137">
          <a:extLst>
            <a:ext uri="{FF2B5EF4-FFF2-40B4-BE49-F238E27FC236}">
              <a16:creationId xmlns:a16="http://schemas.microsoft.com/office/drawing/2014/main" id="{4341127B-24EA-4FCF-A39F-745C8E81FE5C}"/>
            </a:ext>
          </a:extLst>
        </xdr:cNvPr>
        <xdr:cNvSpPr/>
      </xdr:nvSpPr>
      <xdr:spPr>
        <a:xfrm>
          <a:off x="2049318" y="315535251"/>
          <a:ext cx="162503" cy="807028"/>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42203</xdr:colOff>
      <xdr:row>1317</xdr:row>
      <xdr:rowOff>46892</xdr:rowOff>
    </xdr:from>
    <xdr:to>
      <xdr:col>1</xdr:col>
      <xdr:colOff>169984</xdr:colOff>
      <xdr:row>1318</xdr:row>
      <xdr:rowOff>158261</xdr:rowOff>
    </xdr:to>
    <xdr:sp macro="" textlink="">
      <xdr:nvSpPr>
        <xdr:cNvPr id="139" name="AutoShape 8">
          <a:extLst>
            <a:ext uri="{FF2B5EF4-FFF2-40B4-BE49-F238E27FC236}">
              <a16:creationId xmlns:a16="http://schemas.microsoft.com/office/drawing/2014/main" id="{86B02DD7-8451-43AE-98D0-578DCCFBB25B}"/>
            </a:ext>
          </a:extLst>
        </xdr:cNvPr>
        <xdr:cNvSpPr>
          <a:spLocks/>
        </xdr:cNvSpPr>
      </xdr:nvSpPr>
      <xdr:spPr bwMode="auto">
        <a:xfrm>
          <a:off x="2036103" y="318153317"/>
          <a:ext cx="127781" cy="352669"/>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48891</xdr:colOff>
      <xdr:row>1340</xdr:row>
      <xdr:rowOff>57979</xdr:rowOff>
    </xdr:from>
    <xdr:to>
      <xdr:col>1</xdr:col>
      <xdr:colOff>231913</xdr:colOff>
      <xdr:row>1342</xdr:row>
      <xdr:rowOff>155876</xdr:rowOff>
    </xdr:to>
    <xdr:sp macro="" textlink="">
      <xdr:nvSpPr>
        <xdr:cNvPr id="140" name="AutoShape 8">
          <a:extLst>
            <a:ext uri="{FF2B5EF4-FFF2-40B4-BE49-F238E27FC236}">
              <a16:creationId xmlns:a16="http://schemas.microsoft.com/office/drawing/2014/main" id="{9EA5EC05-AB86-4170-933B-6EAD835B5B5D}"/>
            </a:ext>
          </a:extLst>
        </xdr:cNvPr>
        <xdr:cNvSpPr>
          <a:spLocks/>
        </xdr:cNvSpPr>
      </xdr:nvSpPr>
      <xdr:spPr bwMode="auto">
        <a:xfrm>
          <a:off x="2045966" y="323711129"/>
          <a:ext cx="179847" cy="580497"/>
        </a:xfrm>
        <a:prstGeom prst="rightBrace">
          <a:avLst>
            <a:gd name="adj1" fmla="val 21007"/>
            <a:gd name="adj2" fmla="val 5007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29308</xdr:colOff>
      <xdr:row>1325</xdr:row>
      <xdr:rowOff>35169</xdr:rowOff>
    </xdr:from>
    <xdr:to>
      <xdr:col>1</xdr:col>
      <xdr:colOff>164123</xdr:colOff>
      <xdr:row>1326</xdr:row>
      <xdr:rowOff>169985</xdr:rowOff>
    </xdr:to>
    <xdr:sp macro="" textlink="">
      <xdr:nvSpPr>
        <xdr:cNvPr id="141" name="右中かっこ 140">
          <a:extLst>
            <a:ext uri="{FF2B5EF4-FFF2-40B4-BE49-F238E27FC236}">
              <a16:creationId xmlns:a16="http://schemas.microsoft.com/office/drawing/2014/main" id="{99FC6BC2-9BA3-4EDB-9570-216C32B5CBAA}"/>
            </a:ext>
          </a:extLst>
        </xdr:cNvPr>
        <xdr:cNvSpPr/>
      </xdr:nvSpPr>
      <xdr:spPr>
        <a:xfrm>
          <a:off x="2026383" y="320068819"/>
          <a:ext cx="134815" cy="376116"/>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29308</xdr:colOff>
      <xdr:row>1347</xdr:row>
      <xdr:rowOff>29308</xdr:rowOff>
    </xdr:from>
    <xdr:to>
      <xdr:col>1</xdr:col>
      <xdr:colOff>166468</xdr:colOff>
      <xdr:row>1348</xdr:row>
      <xdr:rowOff>166469</xdr:rowOff>
    </xdr:to>
    <xdr:sp macro="" textlink="">
      <xdr:nvSpPr>
        <xdr:cNvPr id="142" name="AutoShape 8">
          <a:extLst>
            <a:ext uri="{FF2B5EF4-FFF2-40B4-BE49-F238E27FC236}">
              <a16:creationId xmlns:a16="http://schemas.microsoft.com/office/drawing/2014/main" id="{0D927ABD-5787-4A80-9CAE-6AA0C9E4E896}"/>
            </a:ext>
          </a:extLst>
        </xdr:cNvPr>
        <xdr:cNvSpPr>
          <a:spLocks/>
        </xdr:cNvSpPr>
      </xdr:nvSpPr>
      <xdr:spPr bwMode="auto">
        <a:xfrm>
          <a:off x="2026383" y="325374733"/>
          <a:ext cx="137160" cy="378461"/>
        </a:xfrm>
        <a:prstGeom prst="rightBrace">
          <a:avLst>
            <a:gd name="adj1" fmla="val 21007"/>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32239</xdr:colOff>
      <xdr:row>1370</xdr:row>
      <xdr:rowOff>30480</xdr:rowOff>
    </xdr:from>
    <xdr:to>
      <xdr:col>1</xdr:col>
      <xdr:colOff>169985</xdr:colOff>
      <xdr:row>1371</xdr:row>
      <xdr:rowOff>167640</xdr:rowOff>
    </xdr:to>
    <xdr:sp macro="" textlink="">
      <xdr:nvSpPr>
        <xdr:cNvPr id="143" name="AutoShape 8">
          <a:extLst>
            <a:ext uri="{FF2B5EF4-FFF2-40B4-BE49-F238E27FC236}">
              <a16:creationId xmlns:a16="http://schemas.microsoft.com/office/drawing/2014/main" id="{96081210-00E0-4C58-B0E2-168F4D2FADCF}"/>
            </a:ext>
          </a:extLst>
        </xdr:cNvPr>
        <xdr:cNvSpPr>
          <a:spLocks/>
        </xdr:cNvSpPr>
      </xdr:nvSpPr>
      <xdr:spPr bwMode="auto">
        <a:xfrm>
          <a:off x="2029314" y="330925805"/>
          <a:ext cx="134571" cy="375285"/>
        </a:xfrm>
        <a:prstGeom prst="rightBrace">
          <a:avLst>
            <a:gd name="adj1" fmla="val 21007"/>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43375</xdr:colOff>
      <xdr:row>1389</xdr:row>
      <xdr:rowOff>40445</xdr:rowOff>
    </xdr:from>
    <xdr:to>
      <xdr:col>1</xdr:col>
      <xdr:colOff>165295</xdr:colOff>
      <xdr:row>1390</xdr:row>
      <xdr:rowOff>185224</xdr:rowOff>
    </xdr:to>
    <xdr:sp macro="" textlink="">
      <xdr:nvSpPr>
        <xdr:cNvPr id="144" name="AutoShape 8">
          <a:extLst>
            <a:ext uri="{FF2B5EF4-FFF2-40B4-BE49-F238E27FC236}">
              <a16:creationId xmlns:a16="http://schemas.microsoft.com/office/drawing/2014/main" id="{029D4E2E-F266-4B6F-A0B7-48FCBB64CDE2}"/>
            </a:ext>
          </a:extLst>
        </xdr:cNvPr>
        <xdr:cNvSpPr>
          <a:spLocks/>
        </xdr:cNvSpPr>
      </xdr:nvSpPr>
      <xdr:spPr bwMode="auto">
        <a:xfrm>
          <a:off x="2040450" y="335517295"/>
          <a:ext cx="121920" cy="389254"/>
        </a:xfrm>
        <a:prstGeom prst="rightBrace">
          <a:avLst>
            <a:gd name="adj1" fmla="val 21484"/>
            <a:gd name="adj2" fmla="val 23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38966</xdr:colOff>
      <xdr:row>1356</xdr:row>
      <xdr:rowOff>43297</xdr:rowOff>
    </xdr:from>
    <xdr:to>
      <xdr:col>1</xdr:col>
      <xdr:colOff>206606</xdr:colOff>
      <xdr:row>1357</xdr:row>
      <xdr:rowOff>180456</xdr:rowOff>
    </xdr:to>
    <xdr:sp macro="" textlink="">
      <xdr:nvSpPr>
        <xdr:cNvPr id="145" name="AutoShape 8">
          <a:extLst>
            <a:ext uri="{FF2B5EF4-FFF2-40B4-BE49-F238E27FC236}">
              <a16:creationId xmlns:a16="http://schemas.microsoft.com/office/drawing/2014/main" id="{302D3377-CDFC-4237-A880-6B36ECD5E03D}"/>
            </a:ext>
          </a:extLst>
        </xdr:cNvPr>
        <xdr:cNvSpPr>
          <a:spLocks/>
        </xdr:cNvSpPr>
      </xdr:nvSpPr>
      <xdr:spPr bwMode="auto">
        <a:xfrm>
          <a:off x="2032866" y="327560422"/>
          <a:ext cx="167640" cy="378459"/>
        </a:xfrm>
        <a:prstGeom prst="rightBrace">
          <a:avLst>
            <a:gd name="adj1" fmla="val 21007"/>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35170</xdr:colOff>
      <xdr:row>1374</xdr:row>
      <xdr:rowOff>35169</xdr:rowOff>
    </xdr:from>
    <xdr:to>
      <xdr:col>1</xdr:col>
      <xdr:colOff>172916</xdr:colOff>
      <xdr:row>1375</xdr:row>
      <xdr:rowOff>172329</xdr:rowOff>
    </xdr:to>
    <xdr:sp macro="" textlink="">
      <xdr:nvSpPr>
        <xdr:cNvPr id="146" name="AutoShape 8">
          <a:extLst>
            <a:ext uri="{FF2B5EF4-FFF2-40B4-BE49-F238E27FC236}">
              <a16:creationId xmlns:a16="http://schemas.microsoft.com/office/drawing/2014/main" id="{5EAF91DD-D2B0-4974-94D4-9FB36CD8443D}"/>
            </a:ext>
          </a:extLst>
        </xdr:cNvPr>
        <xdr:cNvSpPr>
          <a:spLocks/>
        </xdr:cNvSpPr>
      </xdr:nvSpPr>
      <xdr:spPr bwMode="auto">
        <a:xfrm>
          <a:off x="2029070" y="331892519"/>
          <a:ext cx="137746" cy="378460"/>
        </a:xfrm>
        <a:prstGeom prst="rightBrace">
          <a:avLst>
            <a:gd name="adj1" fmla="val 21007"/>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41031</xdr:colOff>
      <xdr:row>1391</xdr:row>
      <xdr:rowOff>46892</xdr:rowOff>
    </xdr:from>
    <xdr:to>
      <xdr:col>1</xdr:col>
      <xdr:colOff>162951</xdr:colOff>
      <xdr:row>1392</xdr:row>
      <xdr:rowOff>191672</xdr:rowOff>
    </xdr:to>
    <xdr:sp macro="" textlink="">
      <xdr:nvSpPr>
        <xdr:cNvPr id="147" name="AutoShape 8">
          <a:extLst>
            <a:ext uri="{FF2B5EF4-FFF2-40B4-BE49-F238E27FC236}">
              <a16:creationId xmlns:a16="http://schemas.microsoft.com/office/drawing/2014/main" id="{20EC88DD-D445-4507-838A-346B76684E4C}"/>
            </a:ext>
          </a:extLst>
        </xdr:cNvPr>
        <xdr:cNvSpPr>
          <a:spLocks/>
        </xdr:cNvSpPr>
      </xdr:nvSpPr>
      <xdr:spPr bwMode="auto">
        <a:xfrm>
          <a:off x="2034931" y="336009517"/>
          <a:ext cx="125095" cy="382905"/>
        </a:xfrm>
        <a:prstGeom prst="rightBrace">
          <a:avLst>
            <a:gd name="adj1" fmla="val 21484"/>
            <a:gd name="adj2" fmla="val 23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29307</xdr:colOff>
      <xdr:row>1394</xdr:row>
      <xdr:rowOff>29308</xdr:rowOff>
    </xdr:from>
    <xdr:to>
      <xdr:col>1</xdr:col>
      <xdr:colOff>151227</xdr:colOff>
      <xdr:row>1395</xdr:row>
      <xdr:rowOff>174088</xdr:rowOff>
    </xdr:to>
    <xdr:sp macro="" textlink="">
      <xdr:nvSpPr>
        <xdr:cNvPr id="148" name="AutoShape 8">
          <a:extLst>
            <a:ext uri="{FF2B5EF4-FFF2-40B4-BE49-F238E27FC236}">
              <a16:creationId xmlns:a16="http://schemas.microsoft.com/office/drawing/2014/main" id="{E813E463-4874-4493-933A-F6EDC2EA39B2}"/>
            </a:ext>
          </a:extLst>
        </xdr:cNvPr>
        <xdr:cNvSpPr>
          <a:spLocks/>
        </xdr:cNvSpPr>
      </xdr:nvSpPr>
      <xdr:spPr bwMode="auto">
        <a:xfrm>
          <a:off x="2026382" y="336715833"/>
          <a:ext cx="118745" cy="382905"/>
        </a:xfrm>
        <a:prstGeom prst="rightBrace">
          <a:avLst>
            <a:gd name="adj1" fmla="val 21484"/>
            <a:gd name="adj2" fmla="val 23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30480</xdr:colOff>
      <xdr:row>1402</xdr:row>
      <xdr:rowOff>30480</xdr:rowOff>
    </xdr:from>
    <xdr:to>
      <xdr:col>1</xdr:col>
      <xdr:colOff>152400</xdr:colOff>
      <xdr:row>1403</xdr:row>
      <xdr:rowOff>187960</xdr:rowOff>
    </xdr:to>
    <xdr:sp macro="" textlink="">
      <xdr:nvSpPr>
        <xdr:cNvPr id="149" name="右中かっこ 148">
          <a:extLst>
            <a:ext uri="{FF2B5EF4-FFF2-40B4-BE49-F238E27FC236}">
              <a16:creationId xmlns:a16="http://schemas.microsoft.com/office/drawing/2014/main" id="{94AA1D50-835A-4D2E-A5D2-648292EC89B9}"/>
            </a:ext>
          </a:extLst>
        </xdr:cNvPr>
        <xdr:cNvSpPr/>
      </xdr:nvSpPr>
      <xdr:spPr>
        <a:xfrm>
          <a:off x="2027555" y="338647405"/>
          <a:ext cx="118745" cy="39560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25400</xdr:colOff>
      <xdr:row>1407</xdr:row>
      <xdr:rowOff>45720</xdr:rowOff>
    </xdr:from>
    <xdr:to>
      <xdr:col>1</xdr:col>
      <xdr:colOff>142240</xdr:colOff>
      <xdr:row>1408</xdr:row>
      <xdr:rowOff>162560</xdr:rowOff>
    </xdr:to>
    <xdr:sp macro="" textlink="">
      <xdr:nvSpPr>
        <xdr:cNvPr id="150" name="右中かっこ 149">
          <a:extLst>
            <a:ext uri="{FF2B5EF4-FFF2-40B4-BE49-F238E27FC236}">
              <a16:creationId xmlns:a16="http://schemas.microsoft.com/office/drawing/2014/main" id="{E68447A9-1754-4A32-802C-FF4B7CF0444A}"/>
            </a:ext>
          </a:extLst>
        </xdr:cNvPr>
        <xdr:cNvSpPr/>
      </xdr:nvSpPr>
      <xdr:spPr>
        <a:xfrm>
          <a:off x="2022475" y="339869145"/>
          <a:ext cx="116840" cy="35814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25400</xdr:colOff>
      <xdr:row>1439</xdr:row>
      <xdr:rowOff>91440</xdr:rowOff>
    </xdr:from>
    <xdr:to>
      <xdr:col>1</xdr:col>
      <xdr:colOff>162560</xdr:colOff>
      <xdr:row>1441</xdr:row>
      <xdr:rowOff>157497</xdr:rowOff>
    </xdr:to>
    <xdr:sp macro="" textlink="">
      <xdr:nvSpPr>
        <xdr:cNvPr id="151" name="右中かっこ 150">
          <a:extLst>
            <a:ext uri="{FF2B5EF4-FFF2-40B4-BE49-F238E27FC236}">
              <a16:creationId xmlns:a16="http://schemas.microsoft.com/office/drawing/2014/main" id="{BE7937EE-1350-4ED8-AE63-02AE3F299D07}"/>
            </a:ext>
          </a:extLst>
        </xdr:cNvPr>
        <xdr:cNvSpPr/>
      </xdr:nvSpPr>
      <xdr:spPr>
        <a:xfrm>
          <a:off x="2022475" y="347633290"/>
          <a:ext cx="137160" cy="551832"/>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1452</xdr:row>
      <xdr:rowOff>60960</xdr:rowOff>
    </xdr:from>
    <xdr:to>
      <xdr:col>1</xdr:col>
      <xdr:colOff>152400</xdr:colOff>
      <xdr:row>1453</xdr:row>
      <xdr:rowOff>147320</xdr:rowOff>
    </xdr:to>
    <xdr:sp macro="" textlink="">
      <xdr:nvSpPr>
        <xdr:cNvPr id="152" name="右中かっこ 151">
          <a:extLst>
            <a:ext uri="{FF2B5EF4-FFF2-40B4-BE49-F238E27FC236}">
              <a16:creationId xmlns:a16="http://schemas.microsoft.com/office/drawing/2014/main" id="{080EE2F7-441E-43DD-89E1-5618F3A3BF3A}"/>
            </a:ext>
          </a:extLst>
        </xdr:cNvPr>
        <xdr:cNvSpPr/>
      </xdr:nvSpPr>
      <xdr:spPr>
        <a:xfrm>
          <a:off x="2027555" y="350739710"/>
          <a:ext cx="118745" cy="33083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35560</xdr:colOff>
      <xdr:row>1454</xdr:row>
      <xdr:rowOff>35560</xdr:rowOff>
    </xdr:from>
    <xdr:to>
      <xdr:col>1</xdr:col>
      <xdr:colOff>157480</xdr:colOff>
      <xdr:row>1455</xdr:row>
      <xdr:rowOff>152400</xdr:rowOff>
    </xdr:to>
    <xdr:sp macro="" textlink="">
      <xdr:nvSpPr>
        <xdr:cNvPr id="153" name="右中かっこ 152">
          <a:extLst>
            <a:ext uri="{FF2B5EF4-FFF2-40B4-BE49-F238E27FC236}">
              <a16:creationId xmlns:a16="http://schemas.microsoft.com/office/drawing/2014/main" id="{2B55B0E9-03BF-4A48-98DB-134A191883C7}"/>
            </a:ext>
          </a:extLst>
        </xdr:cNvPr>
        <xdr:cNvSpPr/>
      </xdr:nvSpPr>
      <xdr:spPr>
        <a:xfrm>
          <a:off x="2029460" y="351196910"/>
          <a:ext cx="125095" cy="35814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25400</xdr:colOff>
      <xdr:row>1457</xdr:row>
      <xdr:rowOff>55880</xdr:rowOff>
    </xdr:from>
    <xdr:to>
      <xdr:col>1</xdr:col>
      <xdr:colOff>147320</xdr:colOff>
      <xdr:row>1458</xdr:row>
      <xdr:rowOff>142240</xdr:rowOff>
    </xdr:to>
    <xdr:sp macro="" textlink="">
      <xdr:nvSpPr>
        <xdr:cNvPr id="154" name="右中かっこ 153">
          <a:extLst>
            <a:ext uri="{FF2B5EF4-FFF2-40B4-BE49-F238E27FC236}">
              <a16:creationId xmlns:a16="http://schemas.microsoft.com/office/drawing/2014/main" id="{343EB263-AB19-42E2-8CFB-565800DF6C82}"/>
            </a:ext>
          </a:extLst>
        </xdr:cNvPr>
        <xdr:cNvSpPr/>
      </xdr:nvSpPr>
      <xdr:spPr>
        <a:xfrm>
          <a:off x="2022475" y="351941130"/>
          <a:ext cx="121920" cy="33083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40640</xdr:colOff>
      <xdr:row>1463</xdr:row>
      <xdr:rowOff>76200</xdr:rowOff>
    </xdr:from>
    <xdr:to>
      <xdr:col>1</xdr:col>
      <xdr:colOff>187960</xdr:colOff>
      <xdr:row>1467</xdr:row>
      <xdr:rowOff>142240</xdr:rowOff>
    </xdr:to>
    <xdr:sp macro="" textlink="">
      <xdr:nvSpPr>
        <xdr:cNvPr id="155" name="右中かっこ 154">
          <a:extLst>
            <a:ext uri="{FF2B5EF4-FFF2-40B4-BE49-F238E27FC236}">
              <a16:creationId xmlns:a16="http://schemas.microsoft.com/office/drawing/2014/main" id="{068246EC-F447-4879-908B-5D3C738980B8}"/>
            </a:ext>
          </a:extLst>
        </xdr:cNvPr>
        <xdr:cNvSpPr/>
      </xdr:nvSpPr>
      <xdr:spPr>
        <a:xfrm>
          <a:off x="2034540" y="353409250"/>
          <a:ext cx="147320" cy="1034415"/>
        </a:xfrm>
        <a:prstGeom prst="rightBrace">
          <a:avLst>
            <a:gd name="adj1" fmla="val 22619"/>
            <a:gd name="adj2" fmla="val 4782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45720</xdr:colOff>
      <xdr:row>1472</xdr:row>
      <xdr:rowOff>25400</xdr:rowOff>
    </xdr:from>
    <xdr:to>
      <xdr:col>1</xdr:col>
      <xdr:colOff>187960</xdr:colOff>
      <xdr:row>1475</xdr:row>
      <xdr:rowOff>172720</xdr:rowOff>
    </xdr:to>
    <xdr:sp macro="" textlink="">
      <xdr:nvSpPr>
        <xdr:cNvPr id="156" name="右中かっこ 155">
          <a:extLst>
            <a:ext uri="{FF2B5EF4-FFF2-40B4-BE49-F238E27FC236}">
              <a16:creationId xmlns:a16="http://schemas.microsoft.com/office/drawing/2014/main" id="{41B71336-A11C-4ABB-BDF1-D28F33D6BDD6}"/>
            </a:ext>
          </a:extLst>
        </xdr:cNvPr>
        <xdr:cNvSpPr/>
      </xdr:nvSpPr>
      <xdr:spPr>
        <a:xfrm>
          <a:off x="2042795" y="355533325"/>
          <a:ext cx="139065" cy="868045"/>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25400</xdr:colOff>
      <xdr:row>1479</xdr:row>
      <xdr:rowOff>40640</xdr:rowOff>
    </xdr:from>
    <xdr:to>
      <xdr:col>1</xdr:col>
      <xdr:colOff>157480</xdr:colOff>
      <xdr:row>1480</xdr:row>
      <xdr:rowOff>177800</xdr:rowOff>
    </xdr:to>
    <xdr:sp macro="" textlink="">
      <xdr:nvSpPr>
        <xdr:cNvPr id="157" name="右中かっこ 156">
          <a:extLst>
            <a:ext uri="{FF2B5EF4-FFF2-40B4-BE49-F238E27FC236}">
              <a16:creationId xmlns:a16="http://schemas.microsoft.com/office/drawing/2014/main" id="{A5C1B929-2838-406C-BD35-F9425B5A0D3C}"/>
            </a:ext>
          </a:extLst>
        </xdr:cNvPr>
        <xdr:cNvSpPr/>
      </xdr:nvSpPr>
      <xdr:spPr>
        <a:xfrm>
          <a:off x="2022475" y="357234490"/>
          <a:ext cx="132080" cy="38163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25400</xdr:colOff>
      <xdr:row>1481</xdr:row>
      <xdr:rowOff>86360</xdr:rowOff>
    </xdr:from>
    <xdr:to>
      <xdr:col>1</xdr:col>
      <xdr:colOff>182880</xdr:colOff>
      <xdr:row>1484</xdr:row>
      <xdr:rowOff>147320</xdr:rowOff>
    </xdr:to>
    <xdr:sp macro="" textlink="">
      <xdr:nvSpPr>
        <xdr:cNvPr id="158" name="右中かっこ 157">
          <a:extLst>
            <a:ext uri="{FF2B5EF4-FFF2-40B4-BE49-F238E27FC236}">
              <a16:creationId xmlns:a16="http://schemas.microsoft.com/office/drawing/2014/main" id="{C140C3C7-0B81-4C8F-ABB3-182817CE49A5}"/>
            </a:ext>
          </a:extLst>
        </xdr:cNvPr>
        <xdr:cNvSpPr/>
      </xdr:nvSpPr>
      <xdr:spPr>
        <a:xfrm>
          <a:off x="2022475" y="357765985"/>
          <a:ext cx="157480" cy="784860"/>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15240</xdr:colOff>
      <xdr:row>1498</xdr:row>
      <xdr:rowOff>66040</xdr:rowOff>
    </xdr:from>
    <xdr:to>
      <xdr:col>1</xdr:col>
      <xdr:colOff>152400</xdr:colOff>
      <xdr:row>1499</xdr:row>
      <xdr:rowOff>172720</xdr:rowOff>
    </xdr:to>
    <xdr:sp macro="" textlink="">
      <xdr:nvSpPr>
        <xdr:cNvPr id="159" name="右中かっこ 158">
          <a:extLst>
            <a:ext uri="{FF2B5EF4-FFF2-40B4-BE49-F238E27FC236}">
              <a16:creationId xmlns:a16="http://schemas.microsoft.com/office/drawing/2014/main" id="{D66E610A-A588-44BE-BCF6-A57A2B526DE0}"/>
            </a:ext>
          </a:extLst>
        </xdr:cNvPr>
        <xdr:cNvSpPr/>
      </xdr:nvSpPr>
      <xdr:spPr>
        <a:xfrm>
          <a:off x="2009140" y="361847765"/>
          <a:ext cx="137160" cy="34480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25400</xdr:colOff>
      <xdr:row>1503</xdr:row>
      <xdr:rowOff>40640</xdr:rowOff>
    </xdr:from>
    <xdr:to>
      <xdr:col>1</xdr:col>
      <xdr:colOff>147320</xdr:colOff>
      <xdr:row>1504</xdr:row>
      <xdr:rowOff>182880</xdr:rowOff>
    </xdr:to>
    <xdr:sp macro="" textlink="">
      <xdr:nvSpPr>
        <xdr:cNvPr id="160" name="右中かっこ 159">
          <a:extLst>
            <a:ext uri="{FF2B5EF4-FFF2-40B4-BE49-F238E27FC236}">
              <a16:creationId xmlns:a16="http://schemas.microsoft.com/office/drawing/2014/main" id="{7A75E467-5E25-4AF7-99FF-AA6C42644647}"/>
            </a:ext>
          </a:extLst>
        </xdr:cNvPr>
        <xdr:cNvSpPr/>
      </xdr:nvSpPr>
      <xdr:spPr>
        <a:xfrm>
          <a:off x="2022475" y="363025690"/>
          <a:ext cx="121920" cy="38671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31461</xdr:colOff>
      <xdr:row>1561</xdr:row>
      <xdr:rowOff>10679</xdr:rowOff>
    </xdr:from>
    <xdr:to>
      <xdr:col>1</xdr:col>
      <xdr:colOff>197138</xdr:colOff>
      <xdr:row>1563</xdr:row>
      <xdr:rowOff>10101</xdr:rowOff>
    </xdr:to>
    <xdr:sp macro="" textlink="">
      <xdr:nvSpPr>
        <xdr:cNvPr id="161" name="右中かっこ 160">
          <a:extLst>
            <a:ext uri="{FF2B5EF4-FFF2-40B4-BE49-F238E27FC236}">
              <a16:creationId xmlns:a16="http://schemas.microsoft.com/office/drawing/2014/main" id="{308F4A08-D3A6-44CC-8111-B8980E9B386D}"/>
            </a:ext>
          </a:extLst>
        </xdr:cNvPr>
        <xdr:cNvSpPr/>
      </xdr:nvSpPr>
      <xdr:spPr>
        <a:xfrm>
          <a:off x="2028536" y="376994304"/>
          <a:ext cx="165677" cy="482022"/>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10680</xdr:colOff>
      <xdr:row>1567</xdr:row>
      <xdr:rowOff>10678</xdr:rowOff>
    </xdr:from>
    <xdr:to>
      <xdr:col>1</xdr:col>
      <xdr:colOff>152402</xdr:colOff>
      <xdr:row>1568</xdr:row>
      <xdr:rowOff>183860</xdr:rowOff>
    </xdr:to>
    <xdr:sp macro="" textlink="">
      <xdr:nvSpPr>
        <xdr:cNvPr id="162" name="右中かっこ 161">
          <a:extLst>
            <a:ext uri="{FF2B5EF4-FFF2-40B4-BE49-F238E27FC236}">
              <a16:creationId xmlns:a16="http://schemas.microsoft.com/office/drawing/2014/main" id="{5C62CF7E-160B-4ADB-9E0C-FD5F0D1D385E}"/>
            </a:ext>
          </a:extLst>
        </xdr:cNvPr>
        <xdr:cNvSpPr/>
      </xdr:nvSpPr>
      <xdr:spPr>
        <a:xfrm>
          <a:off x="2007755" y="378442103"/>
          <a:ext cx="138547" cy="414482"/>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23446</xdr:colOff>
      <xdr:row>1601</xdr:row>
      <xdr:rowOff>52753</xdr:rowOff>
    </xdr:from>
    <xdr:to>
      <xdr:col>1</xdr:col>
      <xdr:colOff>193339</xdr:colOff>
      <xdr:row>1602</xdr:row>
      <xdr:rowOff>146537</xdr:rowOff>
    </xdr:to>
    <xdr:sp macro="" textlink="">
      <xdr:nvSpPr>
        <xdr:cNvPr id="163" name="右中かっこ 162">
          <a:extLst>
            <a:ext uri="{FF2B5EF4-FFF2-40B4-BE49-F238E27FC236}">
              <a16:creationId xmlns:a16="http://schemas.microsoft.com/office/drawing/2014/main" id="{CEFAD775-83CF-4227-A104-FE766D58007B}"/>
            </a:ext>
          </a:extLst>
        </xdr:cNvPr>
        <xdr:cNvSpPr/>
      </xdr:nvSpPr>
      <xdr:spPr>
        <a:xfrm>
          <a:off x="2017346" y="386685203"/>
          <a:ext cx="169893" cy="338259"/>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41030</xdr:colOff>
      <xdr:row>1604</xdr:row>
      <xdr:rowOff>64477</xdr:rowOff>
    </xdr:from>
    <xdr:to>
      <xdr:col>1</xdr:col>
      <xdr:colOff>210923</xdr:colOff>
      <xdr:row>1605</xdr:row>
      <xdr:rowOff>158262</xdr:rowOff>
    </xdr:to>
    <xdr:sp macro="" textlink="">
      <xdr:nvSpPr>
        <xdr:cNvPr id="164" name="右中かっこ 163">
          <a:extLst>
            <a:ext uri="{FF2B5EF4-FFF2-40B4-BE49-F238E27FC236}">
              <a16:creationId xmlns:a16="http://schemas.microsoft.com/office/drawing/2014/main" id="{C271F53F-F66D-4E20-8698-3D4E78923F89}"/>
            </a:ext>
          </a:extLst>
        </xdr:cNvPr>
        <xdr:cNvSpPr/>
      </xdr:nvSpPr>
      <xdr:spPr>
        <a:xfrm>
          <a:off x="2034930" y="387424002"/>
          <a:ext cx="169893" cy="33508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29308</xdr:colOff>
      <xdr:row>1612</xdr:row>
      <xdr:rowOff>70338</xdr:rowOff>
    </xdr:from>
    <xdr:to>
      <xdr:col>1</xdr:col>
      <xdr:colOff>175846</xdr:colOff>
      <xdr:row>1614</xdr:row>
      <xdr:rowOff>141867</xdr:rowOff>
    </xdr:to>
    <xdr:sp macro="" textlink="">
      <xdr:nvSpPr>
        <xdr:cNvPr id="165" name="右中かっこ 164">
          <a:extLst>
            <a:ext uri="{FF2B5EF4-FFF2-40B4-BE49-F238E27FC236}">
              <a16:creationId xmlns:a16="http://schemas.microsoft.com/office/drawing/2014/main" id="{6192980E-B19C-45C0-85A3-FDC75CB1DB12}"/>
            </a:ext>
          </a:extLst>
        </xdr:cNvPr>
        <xdr:cNvSpPr/>
      </xdr:nvSpPr>
      <xdr:spPr>
        <a:xfrm>
          <a:off x="2026383" y="389360263"/>
          <a:ext cx="143363" cy="554129"/>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33130</xdr:colOff>
      <xdr:row>1582</xdr:row>
      <xdr:rowOff>24848</xdr:rowOff>
    </xdr:from>
    <xdr:to>
      <xdr:col>1</xdr:col>
      <xdr:colOff>191392</xdr:colOff>
      <xdr:row>1583</xdr:row>
      <xdr:rowOff>183109</xdr:rowOff>
    </xdr:to>
    <xdr:sp macro="" textlink="">
      <xdr:nvSpPr>
        <xdr:cNvPr id="166" name="右中かっこ 165">
          <a:extLst>
            <a:ext uri="{FF2B5EF4-FFF2-40B4-BE49-F238E27FC236}">
              <a16:creationId xmlns:a16="http://schemas.microsoft.com/office/drawing/2014/main" id="{99382BF6-3BAD-456D-B479-A35AAF8E36FE}"/>
            </a:ext>
          </a:extLst>
        </xdr:cNvPr>
        <xdr:cNvSpPr/>
      </xdr:nvSpPr>
      <xdr:spPr>
        <a:xfrm>
          <a:off x="2030205" y="382075773"/>
          <a:ext cx="155087" cy="399561"/>
        </a:xfrm>
        <a:prstGeom prst="rightBrace">
          <a:avLst>
            <a:gd name="adj1" fmla="val 15389"/>
            <a:gd name="adj2" fmla="val 27500"/>
          </a:avLst>
        </a:prstGeom>
        <a:noFill/>
        <a:ln w="9525" cap="flat" cmpd="sng" algn="ctr">
          <a:solidFill>
            <a:sysClr val="windowText" lastClr="000000">
              <a:shade val="95000"/>
              <a:satMod val="105000"/>
            </a:sys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twoCellAnchor>
    <xdr:from>
      <xdr:col>1</xdr:col>
      <xdr:colOff>0</xdr:colOff>
      <xdr:row>1593</xdr:row>
      <xdr:rowOff>0</xdr:rowOff>
    </xdr:from>
    <xdr:to>
      <xdr:col>1</xdr:col>
      <xdr:colOff>158262</xdr:colOff>
      <xdr:row>1594</xdr:row>
      <xdr:rowOff>158261</xdr:rowOff>
    </xdr:to>
    <xdr:sp macro="" textlink="">
      <xdr:nvSpPr>
        <xdr:cNvPr id="167" name="右中かっこ 166">
          <a:extLst>
            <a:ext uri="{FF2B5EF4-FFF2-40B4-BE49-F238E27FC236}">
              <a16:creationId xmlns:a16="http://schemas.microsoft.com/office/drawing/2014/main" id="{97E1E6C5-983B-468F-A32A-31EAE26AF1F5}"/>
            </a:ext>
          </a:extLst>
        </xdr:cNvPr>
        <xdr:cNvSpPr/>
      </xdr:nvSpPr>
      <xdr:spPr>
        <a:xfrm>
          <a:off x="1993900" y="384702050"/>
          <a:ext cx="161437" cy="402736"/>
        </a:xfrm>
        <a:prstGeom prst="rightBrace">
          <a:avLst>
            <a:gd name="adj1" fmla="val 15389"/>
            <a:gd name="adj2" fmla="val 27500"/>
          </a:avLst>
        </a:prstGeom>
        <a:noFill/>
        <a:ln w="9525" cap="flat" cmpd="sng" algn="ctr">
          <a:solidFill>
            <a:sysClr val="windowText" lastClr="000000">
              <a:shade val="95000"/>
              <a:satMod val="105000"/>
            </a:sys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twoCellAnchor>
    <xdr:from>
      <xdr:col>1</xdr:col>
      <xdr:colOff>8283</xdr:colOff>
      <xdr:row>1595</xdr:row>
      <xdr:rowOff>16565</xdr:rowOff>
    </xdr:from>
    <xdr:to>
      <xdr:col>1</xdr:col>
      <xdr:colOff>166545</xdr:colOff>
      <xdr:row>1596</xdr:row>
      <xdr:rowOff>174826</xdr:rowOff>
    </xdr:to>
    <xdr:sp macro="" textlink="">
      <xdr:nvSpPr>
        <xdr:cNvPr id="168" name="右中かっこ 167">
          <a:extLst>
            <a:ext uri="{FF2B5EF4-FFF2-40B4-BE49-F238E27FC236}">
              <a16:creationId xmlns:a16="http://schemas.microsoft.com/office/drawing/2014/main" id="{5C34C7BF-8C00-4725-9EB1-FACD113B33D9}"/>
            </a:ext>
          </a:extLst>
        </xdr:cNvPr>
        <xdr:cNvSpPr/>
      </xdr:nvSpPr>
      <xdr:spPr>
        <a:xfrm>
          <a:off x="2005358" y="385201215"/>
          <a:ext cx="158262" cy="399561"/>
        </a:xfrm>
        <a:prstGeom prst="rightBrace">
          <a:avLst>
            <a:gd name="adj1" fmla="val 15389"/>
            <a:gd name="adj2" fmla="val 27500"/>
          </a:avLst>
        </a:prstGeom>
        <a:noFill/>
        <a:ln w="9525" cap="flat" cmpd="sng" algn="ctr">
          <a:solidFill>
            <a:sysClr val="windowText" lastClr="000000">
              <a:shade val="95000"/>
              <a:satMod val="105000"/>
            </a:sys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twoCellAnchor>
    <xdr:from>
      <xdr:col>1</xdr:col>
      <xdr:colOff>11723</xdr:colOff>
      <xdr:row>1616</xdr:row>
      <xdr:rowOff>23446</xdr:rowOff>
    </xdr:from>
    <xdr:to>
      <xdr:col>1</xdr:col>
      <xdr:colOff>169985</xdr:colOff>
      <xdr:row>1617</xdr:row>
      <xdr:rowOff>181707</xdr:rowOff>
    </xdr:to>
    <xdr:sp macro="" textlink="">
      <xdr:nvSpPr>
        <xdr:cNvPr id="169" name="右中かっこ 168">
          <a:extLst>
            <a:ext uri="{FF2B5EF4-FFF2-40B4-BE49-F238E27FC236}">
              <a16:creationId xmlns:a16="http://schemas.microsoft.com/office/drawing/2014/main" id="{F23D0ADE-42F8-40A0-B794-3711663D0C44}"/>
            </a:ext>
          </a:extLst>
        </xdr:cNvPr>
        <xdr:cNvSpPr/>
      </xdr:nvSpPr>
      <xdr:spPr>
        <a:xfrm>
          <a:off x="2008798" y="390275396"/>
          <a:ext cx="155087" cy="402736"/>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23445</xdr:colOff>
      <xdr:row>1625</xdr:row>
      <xdr:rowOff>70338</xdr:rowOff>
    </xdr:from>
    <xdr:to>
      <xdr:col>1</xdr:col>
      <xdr:colOff>187568</xdr:colOff>
      <xdr:row>1627</xdr:row>
      <xdr:rowOff>175845</xdr:rowOff>
    </xdr:to>
    <xdr:sp macro="" textlink="">
      <xdr:nvSpPr>
        <xdr:cNvPr id="170" name="右中かっこ 169">
          <a:extLst>
            <a:ext uri="{FF2B5EF4-FFF2-40B4-BE49-F238E27FC236}">
              <a16:creationId xmlns:a16="http://schemas.microsoft.com/office/drawing/2014/main" id="{042652FC-D791-48B6-A975-25AF8F5C6243}"/>
            </a:ext>
          </a:extLst>
        </xdr:cNvPr>
        <xdr:cNvSpPr/>
      </xdr:nvSpPr>
      <xdr:spPr>
        <a:xfrm>
          <a:off x="2017345" y="392497163"/>
          <a:ext cx="164123" cy="584932"/>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33867</xdr:colOff>
      <xdr:row>1653</xdr:row>
      <xdr:rowOff>42333</xdr:rowOff>
    </xdr:from>
    <xdr:to>
      <xdr:col>1</xdr:col>
      <xdr:colOff>203200</xdr:colOff>
      <xdr:row>1655</xdr:row>
      <xdr:rowOff>0</xdr:rowOff>
    </xdr:to>
    <xdr:sp macro="" textlink="">
      <xdr:nvSpPr>
        <xdr:cNvPr id="171" name="右中かっこ 170">
          <a:extLst>
            <a:ext uri="{FF2B5EF4-FFF2-40B4-BE49-F238E27FC236}">
              <a16:creationId xmlns:a16="http://schemas.microsoft.com/office/drawing/2014/main" id="{92A49F4A-AF4D-4253-9EDE-C6FF214EC486}"/>
            </a:ext>
          </a:extLst>
        </xdr:cNvPr>
        <xdr:cNvSpPr/>
      </xdr:nvSpPr>
      <xdr:spPr>
        <a:xfrm>
          <a:off x="2027767" y="399222383"/>
          <a:ext cx="172508" cy="440267"/>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42334</xdr:colOff>
      <xdr:row>1657</xdr:row>
      <xdr:rowOff>16933</xdr:rowOff>
    </xdr:from>
    <xdr:to>
      <xdr:col>1</xdr:col>
      <xdr:colOff>177800</xdr:colOff>
      <xdr:row>1658</xdr:row>
      <xdr:rowOff>152400</xdr:rowOff>
    </xdr:to>
    <xdr:sp macro="" textlink="">
      <xdr:nvSpPr>
        <xdr:cNvPr id="172" name="右中かっこ 171">
          <a:extLst>
            <a:ext uri="{FF2B5EF4-FFF2-40B4-BE49-F238E27FC236}">
              <a16:creationId xmlns:a16="http://schemas.microsoft.com/office/drawing/2014/main" id="{B722CDAD-25DA-40B7-92FD-427D981A3C64}"/>
            </a:ext>
          </a:extLst>
        </xdr:cNvPr>
        <xdr:cNvSpPr/>
      </xdr:nvSpPr>
      <xdr:spPr>
        <a:xfrm>
          <a:off x="2036234" y="400162183"/>
          <a:ext cx="138641" cy="376767"/>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48490</xdr:colOff>
      <xdr:row>1663</xdr:row>
      <xdr:rowOff>69272</xdr:rowOff>
    </xdr:from>
    <xdr:to>
      <xdr:col>1</xdr:col>
      <xdr:colOff>228600</xdr:colOff>
      <xdr:row>1666</xdr:row>
      <xdr:rowOff>159327</xdr:rowOff>
    </xdr:to>
    <xdr:sp macro="" textlink="">
      <xdr:nvSpPr>
        <xdr:cNvPr id="173" name="右中かっこ 172">
          <a:extLst>
            <a:ext uri="{FF2B5EF4-FFF2-40B4-BE49-F238E27FC236}">
              <a16:creationId xmlns:a16="http://schemas.microsoft.com/office/drawing/2014/main" id="{FC3C605A-F4D0-44FD-BA95-22E79603DEF2}"/>
            </a:ext>
          </a:extLst>
        </xdr:cNvPr>
        <xdr:cNvSpPr/>
      </xdr:nvSpPr>
      <xdr:spPr>
        <a:xfrm>
          <a:off x="2045565" y="401665497"/>
          <a:ext cx="176935" cy="813955"/>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27709</xdr:colOff>
      <xdr:row>1694</xdr:row>
      <xdr:rowOff>6926</xdr:rowOff>
    </xdr:from>
    <xdr:to>
      <xdr:col>1</xdr:col>
      <xdr:colOff>166255</xdr:colOff>
      <xdr:row>1695</xdr:row>
      <xdr:rowOff>173180</xdr:rowOff>
    </xdr:to>
    <xdr:sp macro="" textlink="">
      <xdr:nvSpPr>
        <xdr:cNvPr id="174" name="右中かっこ 173">
          <a:extLst>
            <a:ext uri="{FF2B5EF4-FFF2-40B4-BE49-F238E27FC236}">
              <a16:creationId xmlns:a16="http://schemas.microsoft.com/office/drawing/2014/main" id="{8D868CBA-FDF9-48BA-A4AA-1B578D8222D8}"/>
            </a:ext>
          </a:extLst>
        </xdr:cNvPr>
        <xdr:cNvSpPr/>
      </xdr:nvSpPr>
      <xdr:spPr>
        <a:xfrm>
          <a:off x="2024784" y="409083451"/>
          <a:ext cx="138546" cy="404379"/>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27710</xdr:colOff>
      <xdr:row>1721</xdr:row>
      <xdr:rowOff>34636</xdr:rowOff>
    </xdr:from>
    <xdr:to>
      <xdr:col>1</xdr:col>
      <xdr:colOff>180110</xdr:colOff>
      <xdr:row>1722</xdr:row>
      <xdr:rowOff>187036</xdr:rowOff>
    </xdr:to>
    <xdr:sp macro="" textlink="">
      <xdr:nvSpPr>
        <xdr:cNvPr id="175" name="右中かっこ 174">
          <a:extLst>
            <a:ext uri="{FF2B5EF4-FFF2-40B4-BE49-F238E27FC236}">
              <a16:creationId xmlns:a16="http://schemas.microsoft.com/office/drawing/2014/main" id="{29686246-40EC-4856-B0DF-FB97274894D6}"/>
            </a:ext>
          </a:extLst>
        </xdr:cNvPr>
        <xdr:cNvSpPr/>
      </xdr:nvSpPr>
      <xdr:spPr>
        <a:xfrm>
          <a:off x="2024785" y="415623086"/>
          <a:ext cx="152400"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20782</xdr:colOff>
      <xdr:row>1741</xdr:row>
      <xdr:rowOff>41563</xdr:rowOff>
    </xdr:from>
    <xdr:to>
      <xdr:col>1</xdr:col>
      <xdr:colOff>173182</xdr:colOff>
      <xdr:row>1742</xdr:row>
      <xdr:rowOff>193963</xdr:rowOff>
    </xdr:to>
    <xdr:sp macro="" textlink="">
      <xdr:nvSpPr>
        <xdr:cNvPr id="176" name="右中かっこ 175">
          <a:extLst>
            <a:ext uri="{FF2B5EF4-FFF2-40B4-BE49-F238E27FC236}">
              <a16:creationId xmlns:a16="http://schemas.microsoft.com/office/drawing/2014/main" id="{E4AD6286-5EDA-4753-BAAE-0ABBE9F67641}"/>
            </a:ext>
          </a:extLst>
        </xdr:cNvPr>
        <xdr:cNvSpPr/>
      </xdr:nvSpPr>
      <xdr:spPr>
        <a:xfrm>
          <a:off x="2014682" y="420456013"/>
          <a:ext cx="152400"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15240</xdr:colOff>
      <xdr:row>1763</xdr:row>
      <xdr:rowOff>45720</xdr:rowOff>
    </xdr:from>
    <xdr:to>
      <xdr:col>1</xdr:col>
      <xdr:colOff>182880</xdr:colOff>
      <xdr:row>1765</xdr:row>
      <xdr:rowOff>182898</xdr:rowOff>
    </xdr:to>
    <xdr:sp macro="" textlink="">
      <xdr:nvSpPr>
        <xdr:cNvPr id="177" name="右中かっこ 176">
          <a:extLst>
            <a:ext uri="{FF2B5EF4-FFF2-40B4-BE49-F238E27FC236}">
              <a16:creationId xmlns:a16="http://schemas.microsoft.com/office/drawing/2014/main" id="{F93AD6D6-3934-4CDA-90E2-BDAAD9C7352C}"/>
            </a:ext>
          </a:extLst>
        </xdr:cNvPr>
        <xdr:cNvSpPr/>
      </xdr:nvSpPr>
      <xdr:spPr>
        <a:xfrm>
          <a:off x="2009140" y="425771945"/>
          <a:ext cx="170815" cy="61977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1773</xdr:row>
      <xdr:rowOff>22860</xdr:rowOff>
    </xdr:from>
    <xdr:to>
      <xdr:col>1</xdr:col>
      <xdr:colOff>182880</xdr:colOff>
      <xdr:row>1775</xdr:row>
      <xdr:rowOff>0</xdr:rowOff>
    </xdr:to>
    <xdr:sp macro="" textlink="">
      <xdr:nvSpPr>
        <xdr:cNvPr id="178" name="右中かっこ 177">
          <a:extLst>
            <a:ext uri="{FF2B5EF4-FFF2-40B4-BE49-F238E27FC236}">
              <a16:creationId xmlns:a16="http://schemas.microsoft.com/office/drawing/2014/main" id="{326385DF-04A5-4451-8D64-DEC56E99B74C}"/>
            </a:ext>
          </a:extLst>
        </xdr:cNvPr>
        <xdr:cNvSpPr/>
      </xdr:nvSpPr>
      <xdr:spPr>
        <a:xfrm>
          <a:off x="2027555" y="428158910"/>
          <a:ext cx="152400" cy="45974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1776</xdr:row>
      <xdr:rowOff>68580</xdr:rowOff>
    </xdr:from>
    <xdr:to>
      <xdr:col>1</xdr:col>
      <xdr:colOff>198120</xdr:colOff>
      <xdr:row>1779</xdr:row>
      <xdr:rowOff>144780</xdr:rowOff>
    </xdr:to>
    <xdr:sp macro="" textlink="">
      <xdr:nvSpPr>
        <xdr:cNvPr id="179" name="右中かっこ 178">
          <a:extLst>
            <a:ext uri="{FF2B5EF4-FFF2-40B4-BE49-F238E27FC236}">
              <a16:creationId xmlns:a16="http://schemas.microsoft.com/office/drawing/2014/main" id="{C357A685-C98F-42AB-8606-587825AED772}"/>
            </a:ext>
          </a:extLst>
        </xdr:cNvPr>
        <xdr:cNvSpPr/>
      </xdr:nvSpPr>
      <xdr:spPr>
        <a:xfrm>
          <a:off x="2032000" y="428931705"/>
          <a:ext cx="163195" cy="800100"/>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15240</xdr:colOff>
      <xdr:row>1788</xdr:row>
      <xdr:rowOff>30480</xdr:rowOff>
    </xdr:from>
    <xdr:to>
      <xdr:col>1</xdr:col>
      <xdr:colOff>175260</xdr:colOff>
      <xdr:row>1789</xdr:row>
      <xdr:rowOff>175260</xdr:rowOff>
    </xdr:to>
    <xdr:sp macro="" textlink="">
      <xdr:nvSpPr>
        <xdr:cNvPr id="180" name="右中かっこ 179">
          <a:extLst>
            <a:ext uri="{FF2B5EF4-FFF2-40B4-BE49-F238E27FC236}">
              <a16:creationId xmlns:a16="http://schemas.microsoft.com/office/drawing/2014/main" id="{40003CBA-5973-4C25-A1CE-8A6070B9D011}"/>
            </a:ext>
          </a:extLst>
        </xdr:cNvPr>
        <xdr:cNvSpPr/>
      </xdr:nvSpPr>
      <xdr:spPr>
        <a:xfrm>
          <a:off x="2009140" y="431789205"/>
          <a:ext cx="160020" cy="38290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1795</xdr:row>
      <xdr:rowOff>60960</xdr:rowOff>
    </xdr:from>
    <xdr:to>
      <xdr:col>1</xdr:col>
      <xdr:colOff>220980</xdr:colOff>
      <xdr:row>1797</xdr:row>
      <xdr:rowOff>175278</xdr:rowOff>
    </xdr:to>
    <xdr:sp macro="" textlink="">
      <xdr:nvSpPr>
        <xdr:cNvPr id="181" name="右中かっこ 180">
          <a:extLst>
            <a:ext uri="{FF2B5EF4-FFF2-40B4-BE49-F238E27FC236}">
              <a16:creationId xmlns:a16="http://schemas.microsoft.com/office/drawing/2014/main" id="{23E3388C-A7ED-4337-A5EB-07D2BC822351}"/>
            </a:ext>
          </a:extLst>
        </xdr:cNvPr>
        <xdr:cNvSpPr/>
      </xdr:nvSpPr>
      <xdr:spPr>
        <a:xfrm>
          <a:off x="2032000" y="433505610"/>
          <a:ext cx="186055" cy="59691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1816</xdr:row>
      <xdr:rowOff>68580</xdr:rowOff>
    </xdr:from>
    <xdr:to>
      <xdr:col>1</xdr:col>
      <xdr:colOff>228600</xdr:colOff>
      <xdr:row>1819</xdr:row>
      <xdr:rowOff>160020</xdr:rowOff>
    </xdr:to>
    <xdr:sp macro="" textlink="">
      <xdr:nvSpPr>
        <xdr:cNvPr id="182" name="右中かっこ 181">
          <a:extLst>
            <a:ext uri="{FF2B5EF4-FFF2-40B4-BE49-F238E27FC236}">
              <a16:creationId xmlns:a16="http://schemas.microsoft.com/office/drawing/2014/main" id="{A8E55E34-87AF-4BC1-B18B-2FCC4A7E1A86}"/>
            </a:ext>
          </a:extLst>
        </xdr:cNvPr>
        <xdr:cNvSpPr/>
      </xdr:nvSpPr>
      <xdr:spPr>
        <a:xfrm>
          <a:off x="2032000" y="438583705"/>
          <a:ext cx="190500" cy="815340"/>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1832</xdr:row>
      <xdr:rowOff>7620</xdr:rowOff>
    </xdr:from>
    <xdr:to>
      <xdr:col>1</xdr:col>
      <xdr:colOff>182880</xdr:colOff>
      <xdr:row>1834</xdr:row>
      <xdr:rowOff>7620</xdr:rowOff>
    </xdr:to>
    <xdr:sp macro="" textlink="">
      <xdr:nvSpPr>
        <xdr:cNvPr id="183" name="右中かっこ 182">
          <a:extLst>
            <a:ext uri="{FF2B5EF4-FFF2-40B4-BE49-F238E27FC236}">
              <a16:creationId xmlns:a16="http://schemas.microsoft.com/office/drawing/2014/main" id="{859824CE-3333-4729-AAA6-63774187D922}"/>
            </a:ext>
          </a:extLst>
        </xdr:cNvPr>
        <xdr:cNvSpPr/>
      </xdr:nvSpPr>
      <xdr:spPr>
        <a:xfrm>
          <a:off x="2032000" y="442383545"/>
          <a:ext cx="147955" cy="4826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1845</xdr:row>
      <xdr:rowOff>22860</xdr:rowOff>
    </xdr:from>
    <xdr:to>
      <xdr:col>1</xdr:col>
      <xdr:colOff>167640</xdr:colOff>
      <xdr:row>1846</xdr:row>
      <xdr:rowOff>182880</xdr:rowOff>
    </xdr:to>
    <xdr:sp macro="" textlink="">
      <xdr:nvSpPr>
        <xdr:cNvPr id="184" name="右中かっこ 183">
          <a:extLst>
            <a:ext uri="{FF2B5EF4-FFF2-40B4-BE49-F238E27FC236}">
              <a16:creationId xmlns:a16="http://schemas.microsoft.com/office/drawing/2014/main" id="{7C9C1980-3079-4F6B-977A-32C39DB96997}"/>
            </a:ext>
          </a:extLst>
        </xdr:cNvPr>
        <xdr:cNvSpPr/>
      </xdr:nvSpPr>
      <xdr:spPr>
        <a:xfrm>
          <a:off x="2032000" y="445532510"/>
          <a:ext cx="129540" cy="40449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1850</xdr:row>
      <xdr:rowOff>22860</xdr:rowOff>
    </xdr:from>
    <xdr:to>
      <xdr:col>1</xdr:col>
      <xdr:colOff>160020</xdr:colOff>
      <xdr:row>1851</xdr:row>
      <xdr:rowOff>182880</xdr:rowOff>
    </xdr:to>
    <xdr:sp macro="" textlink="">
      <xdr:nvSpPr>
        <xdr:cNvPr id="185" name="右中かっこ 184">
          <a:extLst>
            <a:ext uri="{FF2B5EF4-FFF2-40B4-BE49-F238E27FC236}">
              <a16:creationId xmlns:a16="http://schemas.microsoft.com/office/drawing/2014/main" id="{17D88542-E3D3-4E6E-B599-5E6325C40D9A}"/>
            </a:ext>
          </a:extLst>
        </xdr:cNvPr>
        <xdr:cNvSpPr/>
      </xdr:nvSpPr>
      <xdr:spPr>
        <a:xfrm>
          <a:off x="2032000" y="446739010"/>
          <a:ext cx="125095" cy="40449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48491</xdr:colOff>
      <xdr:row>1857</xdr:row>
      <xdr:rowOff>83128</xdr:rowOff>
    </xdr:from>
    <xdr:to>
      <xdr:col>1</xdr:col>
      <xdr:colOff>228600</xdr:colOff>
      <xdr:row>1859</xdr:row>
      <xdr:rowOff>162116</xdr:rowOff>
    </xdr:to>
    <xdr:sp macro="" textlink="">
      <xdr:nvSpPr>
        <xdr:cNvPr id="186" name="右中かっこ 185">
          <a:extLst>
            <a:ext uri="{FF2B5EF4-FFF2-40B4-BE49-F238E27FC236}">
              <a16:creationId xmlns:a16="http://schemas.microsoft.com/office/drawing/2014/main" id="{E38D10AF-436E-4639-8440-18E92AB8C2E4}"/>
            </a:ext>
          </a:extLst>
        </xdr:cNvPr>
        <xdr:cNvSpPr/>
      </xdr:nvSpPr>
      <xdr:spPr>
        <a:xfrm>
          <a:off x="2045566" y="448491553"/>
          <a:ext cx="176934" cy="56158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62345</xdr:colOff>
      <xdr:row>1863</xdr:row>
      <xdr:rowOff>20782</xdr:rowOff>
    </xdr:from>
    <xdr:to>
      <xdr:col>1</xdr:col>
      <xdr:colOff>193964</xdr:colOff>
      <xdr:row>1864</xdr:row>
      <xdr:rowOff>180110</xdr:rowOff>
    </xdr:to>
    <xdr:sp macro="" textlink="">
      <xdr:nvSpPr>
        <xdr:cNvPr id="187" name="右中かっこ 186">
          <a:extLst>
            <a:ext uri="{FF2B5EF4-FFF2-40B4-BE49-F238E27FC236}">
              <a16:creationId xmlns:a16="http://schemas.microsoft.com/office/drawing/2014/main" id="{C41974B2-3311-46DA-962D-5687C2EF10EB}"/>
            </a:ext>
          </a:extLst>
        </xdr:cNvPr>
        <xdr:cNvSpPr/>
      </xdr:nvSpPr>
      <xdr:spPr>
        <a:xfrm>
          <a:off x="2059420" y="449873832"/>
          <a:ext cx="128444" cy="403803"/>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34636</xdr:colOff>
      <xdr:row>1866</xdr:row>
      <xdr:rowOff>90056</xdr:rowOff>
    </xdr:from>
    <xdr:to>
      <xdr:col>1</xdr:col>
      <xdr:colOff>180109</xdr:colOff>
      <xdr:row>1868</xdr:row>
      <xdr:rowOff>141335</xdr:rowOff>
    </xdr:to>
    <xdr:sp macro="" textlink="">
      <xdr:nvSpPr>
        <xdr:cNvPr id="188" name="右中かっこ 187">
          <a:extLst>
            <a:ext uri="{FF2B5EF4-FFF2-40B4-BE49-F238E27FC236}">
              <a16:creationId xmlns:a16="http://schemas.microsoft.com/office/drawing/2014/main" id="{0A583604-B47D-420B-A253-C1397C8E4344}"/>
            </a:ext>
          </a:extLst>
        </xdr:cNvPr>
        <xdr:cNvSpPr/>
      </xdr:nvSpPr>
      <xdr:spPr>
        <a:xfrm>
          <a:off x="2028536" y="450670181"/>
          <a:ext cx="148648" cy="533879"/>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40870</xdr:colOff>
      <xdr:row>1912</xdr:row>
      <xdr:rowOff>9005</xdr:rowOff>
    </xdr:from>
    <xdr:to>
      <xdr:col>1</xdr:col>
      <xdr:colOff>179935</xdr:colOff>
      <xdr:row>1914</xdr:row>
      <xdr:rowOff>170930</xdr:rowOff>
    </xdr:to>
    <xdr:sp macro="" textlink="">
      <xdr:nvSpPr>
        <xdr:cNvPr id="189" name="AutoShape 8">
          <a:extLst>
            <a:ext uri="{FF2B5EF4-FFF2-40B4-BE49-F238E27FC236}">
              <a16:creationId xmlns:a16="http://schemas.microsoft.com/office/drawing/2014/main" id="{9D348F5E-8212-45FF-87FC-B7CD569813C7}"/>
            </a:ext>
          </a:extLst>
        </xdr:cNvPr>
        <xdr:cNvSpPr>
          <a:spLocks/>
        </xdr:cNvSpPr>
      </xdr:nvSpPr>
      <xdr:spPr bwMode="auto">
        <a:xfrm>
          <a:off x="2034770" y="461688930"/>
          <a:ext cx="142240" cy="641350"/>
        </a:xfrm>
        <a:prstGeom prst="rightBrace">
          <a:avLst>
            <a:gd name="adj1" fmla="val 2100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48490</xdr:colOff>
      <xdr:row>1885</xdr:row>
      <xdr:rowOff>20782</xdr:rowOff>
    </xdr:from>
    <xdr:to>
      <xdr:col>1</xdr:col>
      <xdr:colOff>235527</xdr:colOff>
      <xdr:row>1886</xdr:row>
      <xdr:rowOff>180110</xdr:rowOff>
    </xdr:to>
    <xdr:sp macro="" textlink="">
      <xdr:nvSpPr>
        <xdr:cNvPr id="190" name="右中かっこ 189">
          <a:extLst>
            <a:ext uri="{FF2B5EF4-FFF2-40B4-BE49-F238E27FC236}">
              <a16:creationId xmlns:a16="http://schemas.microsoft.com/office/drawing/2014/main" id="{4CA60528-292F-4823-9B67-9F77D9AE7E38}"/>
            </a:ext>
          </a:extLst>
        </xdr:cNvPr>
        <xdr:cNvSpPr/>
      </xdr:nvSpPr>
      <xdr:spPr>
        <a:xfrm>
          <a:off x="2045565" y="455182432"/>
          <a:ext cx="187037" cy="403803"/>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20782</xdr:colOff>
      <xdr:row>1890</xdr:row>
      <xdr:rowOff>83128</xdr:rowOff>
    </xdr:from>
    <xdr:to>
      <xdr:col>1</xdr:col>
      <xdr:colOff>207819</xdr:colOff>
      <xdr:row>1892</xdr:row>
      <xdr:rowOff>175969</xdr:rowOff>
    </xdr:to>
    <xdr:sp macro="" textlink="">
      <xdr:nvSpPr>
        <xdr:cNvPr id="191" name="右中かっこ 190">
          <a:extLst>
            <a:ext uri="{FF2B5EF4-FFF2-40B4-BE49-F238E27FC236}">
              <a16:creationId xmlns:a16="http://schemas.microsoft.com/office/drawing/2014/main" id="{B20B3090-D469-4A57-A322-AC5D20FF3B94}"/>
            </a:ext>
          </a:extLst>
        </xdr:cNvPr>
        <xdr:cNvSpPr/>
      </xdr:nvSpPr>
      <xdr:spPr>
        <a:xfrm>
          <a:off x="2014682" y="456454453"/>
          <a:ext cx="187037" cy="572266"/>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55418</xdr:colOff>
      <xdr:row>1901</xdr:row>
      <xdr:rowOff>13855</xdr:rowOff>
    </xdr:from>
    <xdr:to>
      <xdr:col>1</xdr:col>
      <xdr:colOff>207818</xdr:colOff>
      <xdr:row>1902</xdr:row>
      <xdr:rowOff>187037</xdr:rowOff>
    </xdr:to>
    <xdr:sp macro="" textlink="">
      <xdr:nvSpPr>
        <xdr:cNvPr id="192" name="右中かっこ 191">
          <a:extLst>
            <a:ext uri="{FF2B5EF4-FFF2-40B4-BE49-F238E27FC236}">
              <a16:creationId xmlns:a16="http://schemas.microsoft.com/office/drawing/2014/main" id="{24072E68-A109-4332-A769-4D9EAEEABE31}"/>
            </a:ext>
          </a:extLst>
        </xdr:cNvPr>
        <xdr:cNvSpPr/>
      </xdr:nvSpPr>
      <xdr:spPr>
        <a:xfrm>
          <a:off x="2049318" y="459039480"/>
          <a:ext cx="152400" cy="411307"/>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41564</xdr:colOff>
      <xdr:row>1903</xdr:row>
      <xdr:rowOff>34636</xdr:rowOff>
    </xdr:from>
    <xdr:to>
      <xdr:col>1</xdr:col>
      <xdr:colOff>228601</xdr:colOff>
      <xdr:row>1904</xdr:row>
      <xdr:rowOff>200890</xdr:rowOff>
    </xdr:to>
    <xdr:sp macro="" textlink="">
      <xdr:nvSpPr>
        <xdr:cNvPr id="193" name="右中かっこ 192">
          <a:extLst>
            <a:ext uri="{FF2B5EF4-FFF2-40B4-BE49-F238E27FC236}">
              <a16:creationId xmlns:a16="http://schemas.microsoft.com/office/drawing/2014/main" id="{FDE96F3F-C6D7-4D3F-BD60-A9329799A6A9}"/>
            </a:ext>
          </a:extLst>
        </xdr:cNvPr>
        <xdr:cNvSpPr/>
      </xdr:nvSpPr>
      <xdr:spPr>
        <a:xfrm>
          <a:off x="2035464" y="459539686"/>
          <a:ext cx="187037" cy="410729"/>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27709</xdr:colOff>
      <xdr:row>1916</xdr:row>
      <xdr:rowOff>27710</xdr:rowOff>
    </xdr:from>
    <xdr:to>
      <xdr:col>1</xdr:col>
      <xdr:colOff>166774</xdr:colOff>
      <xdr:row>1918</xdr:row>
      <xdr:rowOff>189636</xdr:rowOff>
    </xdr:to>
    <xdr:sp macro="" textlink="">
      <xdr:nvSpPr>
        <xdr:cNvPr id="194" name="AutoShape 8">
          <a:extLst>
            <a:ext uri="{FF2B5EF4-FFF2-40B4-BE49-F238E27FC236}">
              <a16:creationId xmlns:a16="http://schemas.microsoft.com/office/drawing/2014/main" id="{021D5578-3433-4CDC-8D28-7548FD4BE832}"/>
            </a:ext>
          </a:extLst>
        </xdr:cNvPr>
        <xdr:cNvSpPr>
          <a:spLocks/>
        </xdr:cNvSpPr>
      </xdr:nvSpPr>
      <xdr:spPr bwMode="auto">
        <a:xfrm>
          <a:off x="2024784" y="462672835"/>
          <a:ext cx="135890" cy="641351"/>
        </a:xfrm>
        <a:prstGeom prst="rightBrace">
          <a:avLst>
            <a:gd name="adj1" fmla="val 2100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48491</xdr:colOff>
      <xdr:row>1926</xdr:row>
      <xdr:rowOff>20782</xdr:rowOff>
    </xdr:from>
    <xdr:to>
      <xdr:col>1</xdr:col>
      <xdr:colOff>200891</xdr:colOff>
      <xdr:row>1927</xdr:row>
      <xdr:rowOff>180110</xdr:rowOff>
    </xdr:to>
    <xdr:sp macro="" textlink="">
      <xdr:nvSpPr>
        <xdr:cNvPr id="195" name="右中かっこ 194">
          <a:extLst>
            <a:ext uri="{FF2B5EF4-FFF2-40B4-BE49-F238E27FC236}">
              <a16:creationId xmlns:a16="http://schemas.microsoft.com/office/drawing/2014/main" id="{920250AA-9C40-4B26-8A6E-D02EC8F1E44F}"/>
            </a:ext>
          </a:extLst>
        </xdr:cNvPr>
        <xdr:cNvSpPr/>
      </xdr:nvSpPr>
      <xdr:spPr>
        <a:xfrm>
          <a:off x="2045566" y="465075732"/>
          <a:ext cx="152400" cy="403803"/>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34636</xdr:colOff>
      <xdr:row>1930</xdr:row>
      <xdr:rowOff>55418</xdr:rowOff>
    </xdr:from>
    <xdr:to>
      <xdr:col>1</xdr:col>
      <xdr:colOff>214746</xdr:colOff>
      <xdr:row>1932</xdr:row>
      <xdr:rowOff>155187</xdr:rowOff>
    </xdr:to>
    <xdr:sp macro="" textlink="">
      <xdr:nvSpPr>
        <xdr:cNvPr id="196" name="右中かっこ 195">
          <a:extLst>
            <a:ext uri="{FF2B5EF4-FFF2-40B4-BE49-F238E27FC236}">
              <a16:creationId xmlns:a16="http://schemas.microsoft.com/office/drawing/2014/main" id="{1C762BDE-08A2-48F2-84DF-1D1AF7657247}"/>
            </a:ext>
          </a:extLst>
        </xdr:cNvPr>
        <xdr:cNvSpPr/>
      </xdr:nvSpPr>
      <xdr:spPr>
        <a:xfrm>
          <a:off x="2028536" y="466075568"/>
          <a:ext cx="183285" cy="582369"/>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27709</xdr:colOff>
      <xdr:row>1936</xdr:row>
      <xdr:rowOff>27709</xdr:rowOff>
    </xdr:from>
    <xdr:to>
      <xdr:col>1</xdr:col>
      <xdr:colOff>207818</xdr:colOff>
      <xdr:row>1938</xdr:row>
      <xdr:rowOff>6927</xdr:rowOff>
    </xdr:to>
    <xdr:sp macro="" textlink="">
      <xdr:nvSpPr>
        <xdr:cNvPr id="197" name="右中かっこ 196">
          <a:extLst>
            <a:ext uri="{FF2B5EF4-FFF2-40B4-BE49-F238E27FC236}">
              <a16:creationId xmlns:a16="http://schemas.microsoft.com/office/drawing/2014/main" id="{90B80F71-DE22-4672-B5E2-60B2D4B02CFC}"/>
            </a:ext>
          </a:extLst>
        </xdr:cNvPr>
        <xdr:cNvSpPr/>
      </xdr:nvSpPr>
      <xdr:spPr>
        <a:xfrm>
          <a:off x="2024784" y="467498834"/>
          <a:ext cx="176934" cy="461818"/>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27709</xdr:colOff>
      <xdr:row>1940</xdr:row>
      <xdr:rowOff>13854</xdr:rowOff>
    </xdr:from>
    <xdr:to>
      <xdr:col>1</xdr:col>
      <xdr:colOff>214746</xdr:colOff>
      <xdr:row>1941</xdr:row>
      <xdr:rowOff>193963</xdr:rowOff>
    </xdr:to>
    <xdr:sp macro="" textlink="">
      <xdr:nvSpPr>
        <xdr:cNvPr id="198" name="右中かっこ 197">
          <a:extLst>
            <a:ext uri="{FF2B5EF4-FFF2-40B4-BE49-F238E27FC236}">
              <a16:creationId xmlns:a16="http://schemas.microsoft.com/office/drawing/2014/main" id="{235EC475-94BD-4C47-B585-013D8909BD4B}"/>
            </a:ext>
          </a:extLst>
        </xdr:cNvPr>
        <xdr:cNvSpPr/>
      </xdr:nvSpPr>
      <xdr:spPr>
        <a:xfrm>
          <a:off x="2024784" y="468450179"/>
          <a:ext cx="187037" cy="418234"/>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34636</xdr:colOff>
      <xdr:row>1949</xdr:row>
      <xdr:rowOff>20781</xdr:rowOff>
    </xdr:from>
    <xdr:to>
      <xdr:col>1</xdr:col>
      <xdr:colOff>200891</xdr:colOff>
      <xdr:row>1950</xdr:row>
      <xdr:rowOff>159327</xdr:rowOff>
    </xdr:to>
    <xdr:sp macro="" textlink="">
      <xdr:nvSpPr>
        <xdr:cNvPr id="199" name="右中かっこ 198">
          <a:extLst>
            <a:ext uri="{FF2B5EF4-FFF2-40B4-BE49-F238E27FC236}">
              <a16:creationId xmlns:a16="http://schemas.microsoft.com/office/drawing/2014/main" id="{83D7E803-2004-4DEC-AA1C-633B1CC8F9C7}"/>
            </a:ext>
          </a:extLst>
        </xdr:cNvPr>
        <xdr:cNvSpPr/>
      </xdr:nvSpPr>
      <xdr:spPr>
        <a:xfrm>
          <a:off x="2028536" y="470625631"/>
          <a:ext cx="169430" cy="383021"/>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34636</xdr:colOff>
      <xdr:row>1961</xdr:row>
      <xdr:rowOff>13853</xdr:rowOff>
    </xdr:from>
    <xdr:to>
      <xdr:col>1</xdr:col>
      <xdr:colOff>173181</xdr:colOff>
      <xdr:row>1963</xdr:row>
      <xdr:rowOff>6926</xdr:rowOff>
    </xdr:to>
    <xdr:sp macro="" textlink="">
      <xdr:nvSpPr>
        <xdr:cNvPr id="200" name="右中かっこ 199">
          <a:extLst>
            <a:ext uri="{FF2B5EF4-FFF2-40B4-BE49-F238E27FC236}">
              <a16:creationId xmlns:a16="http://schemas.microsoft.com/office/drawing/2014/main" id="{5348D40B-9B80-4BBB-B7C5-A6A1B1B72248}"/>
            </a:ext>
          </a:extLst>
        </xdr:cNvPr>
        <xdr:cNvSpPr/>
      </xdr:nvSpPr>
      <xdr:spPr>
        <a:xfrm>
          <a:off x="2028536" y="473517478"/>
          <a:ext cx="138545" cy="475673"/>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48491</xdr:colOff>
      <xdr:row>1954</xdr:row>
      <xdr:rowOff>34637</xdr:rowOff>
    </xdr:from>
    <xdr:to>
      <xdr:col>1</xdr:col>
      <xdr:colOff>214746</xdr:colOff>
      <xdr:row>1957</xdr:row>
      <xdr:rowOff>0</xdr:rowOff>
    </xdr:to>
    <xdr:sp macro="" textlink="">
      <xdr:nvSpPr>
        <xdr:cNvPr id="201" name="右中かっこ 200">
          <a:extLst>
            <a:ext uri="{FF2B5EF4-FFF2-40B4-BE49-F238E27FC236}">
              <a16:creationId xmlns:a16="http://schemas.microsoft.com/office/drawing/2014/main" id="{1F9A7DD5-69D7-4CEE-AD7E-4861C07E3362}"/>
            </a:ext>
          </a:extLst>
        </xdr:cNvPr>
        <xdr:cNvSpPr/>
      </xdr:nvSpPr>
      <xdr:spPr>
        <a:xfrm>
          <a:off x="2045566" y="471845987"/>
          <a:ext cx="166255" cy="689263"/>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50048</xdr:colOff>
      <xdr:row>2003</xdr:row>
      <xdr:rowOff>32213</xdr:rowOff>
    </xdr:from>
    <xdr:to>
      <xdr:col>1</xdr:col>
      <xdr:colOff>227214</xdr:colOff>
      <xdr:row>2004</xdr:row>
      <xdr:rowOff>169373</xdr:rowOff>
    </xdr:to>
    <xdr:sp macro="" textlink="">
      <xdr:nvSpPr>
        <xdr:cNvPr id="202" name="AutoShape 8">
          <a:extLst>
            <a:ext uri="{FF2B5EF4-FFF2-40B4-BE49-F238E27FC236}">
              <a16:creationId xmlns:a16="http://schemas.microsoft.com/office/drawing/2014/main" id="{FA120732-EBFE-40CB-B229-A9841128B078}"/>
            </a:ext>
          </a:extLst>
        </xdr:cNvPr>
        <xdr:cNvSpPr>
          <a:spLocks/>
        </xdr:cNvSpPr>
      </xdr:nvSpPr>
      <xdr:spPr bwMode="auto">
        <a:xfrm>
          <a:off x="2047123" y="483670438"/>
          <a:ext cx="173991" cy="375285"/>
        </a:xfrm>
        <a:prstGeom prst="rightBrace">
          <a:avLst>
            <a:gd name="adj1" fmla="val 21007"/>
            <a:gd name="adj2" fmla="val 2954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19398</xdr:colOff>
      <xdr:row>1965</xdr:row>
      <xdr:rowOff>60614</xdr:rowOff>
    </xdr:from>
    <xdr:to>
      <xdr:col>1</xdr:col>
      <xdr:colOff>173182</xdr:colOff>
      <xdr:row>1968</xdr:row>
      <xdr:rowOff>192924</xdr:rowOff>
    </xdr:to>
    <xdr:sp macro="" textlink="">
      <xdr:nvSpPr>
        <xdr:cNvPr id="203" name="AutoShape 8">
          <a:extLst>
            <a:ext uri="{FF2B5EF4-FFF2-40B4-BE49-F238E27FC236}">
              <a16:creationId xmlns:a16="http://schemas.microsoft.com/office/drawing/2014/main" id="{7E62E828-6517-4EB9-B4BF-4151EA165B31}"/>
            </a:ext>
          </a:extLst>
        </xdr:cNvPr>
        <xdr:cNvSpPr>
          <a:spLocks/>
        </xdr:cNvSpPr>
      </xdr:nvSpPr>
      <xdr:spPr bwMode="auto">
        <a:xfrm>
          <a:off x="2013298" y="474526264"/>
          <a:ext cx="153784" cy="856210"/>
        </a:xfrm>
        <a:prstGeom prst="rightBrace">
          <a:avLst>
            <a:gd name="adj1" fmla="val 21484"/>
            <a:gd name="adj2" fmla="val 3338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38663</xdr:colOff>
      <xdr:row>1979</xdr:row>
      <xdr:rowOff>34637</xdr:rowOff>
    </xdr:from>
    <xdr:to>
      <xdr:col>1</xdr:col>
      <xdr:colOff>181840</xdr:colOff>
      <xdr:row>1981</xdr:row>
      <xdr:rowOff>155862</xdr:rowOff>
    </xdr:to>
    <xdr:sp macro="" textlink="">
      <xdr:nvSpPr>
        <xdr:cNvPr id="204" name="AutoShape 8">
          <a:extLst>
            <a:ext uri="{FF2B5EF4-FFF2-40B4-BE49-F238E27FC236}">
              <a16:creationId xmlns:a16="http://schemas.microsoft.com/office/drawing/2014/main" id="{46FC076B-6398-4C0F-A653-F818EAF84D30}"/>
            </a:ext>
          </a:extLst>
        </xdr:cNvPr>
        <xdr:cNvSpPr>
          <a:spLocks/>
        </xdr:cNvSpPr>
      </xdr:nvSpPr>
      <xdr:spPr bwMode="auto">
        <a:xfrm>
          <a:off x="2032563" y="477878487"/>
          <a:ext cx="146352" cy="603825"/>
        </a:xfrm>
        <a:prstGeom prst="rightBrace">
          <a:avLst>
            <a:gd name="adj1" fmla="val 22160"/>
            <a:gd name="adj2" fmla="val 4964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31865</xdr:colOff>
      <xdr:row>1982</xdr:row>
      <xdr:rowOff>44335</xdr:rowOff>
    </xdr:from>
    <xdr:to>
      <xdr:col>1</xdr:col>
      <xdr:colOff>184265</xdr:colOff>
      <xdr:row>1983</xdr:row>
      <xdr:rowOff>181495</xdr:rowOff>
    </xdr:to>
    <xdr:sp macro="" textlink="">
      <xdr:nvSpPr>
        <xdr:cNvPr id="205" name="AutoShape 8">
          <a:extLst>
            <a:ext uri="{FF2B5EF4-FFF2-40B4-BE49-F238E27FC236}">
              <a16:creationId xmlns:a16="http://schemas.microsoft.com/office/drawing/2014/main" id="{D51C84B8-36C6-4DBD-AF72-4853B0DF7345}"/>
            </a:ext>
          </a:extLst>
        </xdr:cNvPr>
        <xdr:cNvSpPr>
          <a:spLocks/>
        </xdr:cNvSpPr>
      </xdr:nvSpPr>
      <xdr:spPr bwMode="auto">
        <a:xfrm>
          <a:off x="2028940" y="478615260"/>
          <a:ext cx="152400" cy="378460"/>
        </a:xfrm>
        <a:prstGeom prst="rightBrace">
          <a:avLst>
            <a:gd name="adj1" fmla="val 22160"/>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38099</xdr:colOff>
      <xdr:row>1986</xdr:row>
      <xdr:rowOff>24246</xdr:rowOff>
    </xdr:from>
    <xdr:to>
      <xdr:col>1</xdr:col>
      <xdr:colOff>190499</xdr:colOff>
      <xdr:row>1987</xdr:row>
      <xdr:rowOff>161406</xdr:rowOff>
    </xdr:to>
    <xdr:sp macro="" textlink="">
      <xdr:nvSpPr>
        <xdr:cNvPr id="206" name="AutoShape 8">
          <a:extLst>
            <a:ext uri="{FF2B5EF4-FFF2-40B4-BE49-F238E27FC236}">
              <a16:creationId xmlns:a16="http://schemas.microsoft.com/office/drawing/2014/main" id="{D3185AB4-6FF2-4860-9464-3864C621C25B}"/>
            </a:ext>
          </a:extLst>
        </xdr:cNvPr>
        <xdr:cNvSpPr>
          <a:spLocks/>
        </xdr:cNvSpPr>
      </xdr:nvSpPr>
      <xdr:spPr bwMode="auto">
        <a:xfrm>
          <a:off x="2031999" y="479560371"/>
          <a:ext cx="152400" cy="378460"/>
        </a:xfrm>
        <a:prstGeom prst="rightBrace">
          <a:avLst>
            <a:gd name="adj1" fmla="val 22160"/>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27709</xdr:colOff>
      <xdr:row>1969</xdr:row>
      <xdr:rowOff>20782</xdr:rowOff>
    </xdr:from>
    <xdr:to>
      <xdr:col>1</xdr:col>
      <xdr:colOff>180109</xdr:colOff>
      <xdr:row>1971</xdr:row>
      <xdr:rowOff>163656</xdr:rowOff>
    </xdr:to>
    <xdr:sp macro="" textlink="">
      <xdr:nvSpPr>
        <xdr:cNvPr id="207" name="AutoShape 8">
          <a:extLst>
            <a:ext uri="{FF2B5EF4-FFF2-40B4-BE49-F238E27FC236}">
              <a16:creationId xmlns:a16="http://schemas.microsoft.com/office/drawing/2014/main" id="{9B3E606B-CF69-4FB6-BF80-0287842A7D35}"/>
            </a:ext>
          </a:extLst>
        </xdr:cNvPr>
        <xdr:cNvSpPr>
          <a:spLocks/>
        </xdr:cNvSpPr>
      </xdr:nvSpPr>
      <xdr:spPr bwMode="auto">
        <a:xfrm>
          <a:off x="2024784" y="475451632"/>
          <a:ext cx="152400" cy="628649"/>
        </a:xfrm>
        <a:prstGeom prst="rightBrace">
          <a:avLst>
            <a:gd name="adj1" fmla="val 2148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34637</xdr:colOff>
      <xdr:row>1972</xdr:row>
      <xdr:rowOff>20782</xdr:rowOff>
    </xdr:from>
    <xdr:to>
      <xdr:col>1</xdr:col>
      <xdr:colOff>173183</xdr:colOff>
      <xdr:row>1973</xdr:row>
      <xdr:rowOff>193964</xdr:rowOff>
    </xdr:to>
    <xdr:sp macro="" textlink="">
      <xdr:nvSpPr>
        <xdr:cNvPr id="208" name="右中かっこ 207">
          <a:extLst>
            <a:ext uri="{FF2B5EF4-FFF2-40B4-BE49-F238E27FC236}">
              <a16:creationId xmlns:a16="http://schemas.microsoft.com/office/drawing/2014/main" id="{265221A8-1672-42DD-B7D5-E60818AB479B}"/>
            </a:ext>
          </a:extLst>
        </xdr:cNvPr>
        <xdr:cNvSpPr/>
      </xdr:nvSpPr>
      <xdr:spPr>
        <a:xfrm>
          <a:off x="2028537" y="476175532"/>
          <a:ext cx="138546" cy="414482"/>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34636</xdr:colOff>
      <xdr:row>1988</xdr:row>
      <xdr:rowOff>62347</xdr:rowOff>
    </xdr:from>
    <xdr:to>
      <xdr:col>1</xdr:col>
      <xdr:colOff>221673</xdr:colOff>
      <xdr:row>1990</xdr:row>
      <xdr:rowOff>162117</xdr:rowOff>
    </xdr:to>
    <xdr:sp macro="" textlink="">
      <xdr:nvSpPr>
        <xdr:cNvPr id="209" name="右中かっこ 208">
          <a:extLst>
            <a:ext uri="{FF2B5EF4-FFF2-40B4-BE49-F238E27FC236}">
              <a16:creationId xmlns:a16="http://schemas.microsoft.com/office/drawing/2014/main" id="{E162FD10-8BBF-4553-AEE4-4A1D6C446AEA}"/>
            </a:ext>
          </a:extLst>
        </xdr:cNvPr>
        <xdr:cNvSpPr/>
      </xdr:nvSpPr>
      <xdr:spPr>
        <a:xfrm>
          <a:off x="2028536" y="480081072"/>
          <a:ext cx="190212" cy="582370"/>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36195</xdr:colOff>
      <xdr:row>2020</xdr:row>
      <xdr:rowOff>32385</xdr:rowOff>
    </xdr:from>
    <xdr:to>
      <xdr:col>1</xdr:col>
      <xdr:colOff>190501</xdr:colOff>
      <xdr:row>2021</xdr:row>
      <xdr:rowOff>169545</xdr:rowOff>
    </xdr:to>
    <xdr:sp macro="" textlink="">
      <xdr:nvSpPr>
        <xdr:cNvPr id="210" name="AutoShape 8">
          <a:extLst>
            <a:ext uri="{FF2B5EF4-FFF2-40B4-BE49-F238E27FC236}">
              <a16:creationId xmlns:a16="http://schemas.microsoft.com/office/drawing/2014/main" id="{8249819A-05D0-47A3-9194-93149E683AD1}"/>
            </a:ext>
          </a:extLst>
        </xdr:cNvPr>
        <xdr:cNvSpPr>
          <a:spLocks/>
        </xdr:cNvSpPr>
      </xdr:nvSpPr>
      <xdr:spPr bwMode="auto">
        <a:xfrm>
          <a:off x="2030095" y="487772710"/>
          <a:ext cx="154306" cy="375285"/>
        </a:xfrm>
        <a:prstGeom prst="rightBrace">
          <a:avLst>
            <a:gd name="adj1" fmla="val 21007"/>
            <a:gd name="adj2" fmla="val 2045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2045</xdr:row>
      <xdr:rowOff>38100</xdr:rowOff>
    </xdr:from>
    <xdr:to>
      <xdr:col>1</xdr:col>
      <xdr:colOff>198120</xdr:colOff>
      <xdr:row>2046</xdr:row>
      <xdr:rowOff>160020</xdr:rowOff>
    </xdr:to>
    <xdr:sp macro="" textlink="">
      <xdr:nvSpPr>
        <xdr:cNvPr id="211" name="右中かっこ 210">
          <a:extLst>
            <a:ext uri="{FF2B5EF4-FFF2-40B4-BE49-F238E27FC236}">
              <a16:creationId xmlns:a16="http://schemas.microsoft.com/office/drawing/2014/main" id="{D436B50D-3E3C-4861-9989-2A7D2AC430B5}"/>
            </a:ext>
          </a:extLst>
        </xdr:cNvPr>
        <xdr:cNvSpPr/>
      </xdr:nvSpPr>
      <xdr:spPr>
        <a:xfrm>
          <a:off x="2032000" y="493807750"/>
          <a:ext cx="163195" cy="36639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61059</xdr:colOff>
      <xdr:row>2085</xdr:row>
      <xdr:rowOff>19050</xdr:rowOff>
    </xdr:from>
    <xdr:to>
      <xdr:col>1</xdr:col>
      <xdr:colOff>209550</xdr:colOff>
      <xdr:row>2087</xdr:row>
      <xdr:rowOff>174859</xdr:rowOff>
    </xdr:to>
    <xdr:sp macro="" textlink="">
      <xdr:nvSpPr>
        <xdr:cNvPr id="212" name="AutoShape 8">
          <a:extLst>
            <a:ext uri="{FF2B5EF4-FFF2-40B4-BE49-F238E27FC236}">
              <a16:creationId xmlns:a16="http://schemas.microsoft.com/office/drawing/2014/main" id="{0AF1F570-BBA4-4D72-B401-E024E5452A1B}"/>
            </a:ext>
          </a:extLst>
        </xdr:cNvPr>
        <xdr:cNvSpPr>
          <a:spLocks/>
        </xdr:cNvSpPr>
      </xdr:nvSpPr>
      <xdr:spPr bwMode="auto">
        <a:xfrm>
          <a:off x="2054959" y="503440700"/>
          <a:ext cx="148491" cy="638409"/>
        </a:xfrm>
        <a:prstGeom prst="rightBrace">
          <a:avLst>
            <a:gd name="adj1" fmla="val 21007"/>
            <a:gd name="adj2" fmla="val 4718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2105</xdr:row>
      <xdr:rowOff>38100</xdr:rowOff>
    </xdr:from>
    <xdr:to>
      <xdr:col>1</xdr:col>
      <xdr:colOff>182880</xdr:colOff>
      <xdr:row>2106</xdr:row>
      <xdr:rowOff>182880</xdr:rowOff>
    </xdr:to>
    <xdr:sp macro="" textlink="">
      <xdr:nvSpPr>
        <xdr:cNvPr id="213" name="右中かっこ 212">
          <a:extLst>
            <a:ext uri="{FF2B5EF4-FFF2-40B4-BE49-F238E27FC236}">
              <a16:creationId xmlns:a16="http://schemas.microsoft.com/office/drawing/2014/main" id="{8C532D85-0752-4064-A590-89AFFCF3095F}"/>
            </a:ext>
          </a:extLst>
        </xdr:cNvPr>
        <xdr:cNvSpPr/>
      </xdr:nvSpPr>
      <xdr:spPr>
        <a:xfrm>
          <a:off x="2032000" y="508285750"/>
          <a:ext cx="147955" cy="38925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26670</xdr:colOff>
      <xdr:row>2107</xdr:row>
      <xdr:rowOff>38100</xdr:rowOff>
    </xdr:from>
    <xdr:to>
      <xdr:col>1</xdr:col>
      <xdr:colOff>163830</xdr:colOff>
      <xdr:row>2108</xdr:row>
      <xdr:rowOff>167640</xdr:rowOff>
    </xdr:to>
    <xdr:sp macro="" textlink="">
      <xdr:nvSpPr>
        <xdr:cNvPr id="214" name="右中かっこ 213">
          <a:extLst>
            <a:ext uri="{FF2B5EF4-FFF2-40B4-BE49-F238E27FC236}">
              <a16:creationId xmlns:a16="http://schemas.microsoft.com/office/drawing/2014/main" id="{3BD8F3FC-9A84-4A70-84F2-A8BEE7741454}"/>
            </a:ext>
          </a:extLst>
        </xdr:cNvPr>
        <xdr:cNvSpPr/>
      </xdr:nvSpPr>
      <xdr:spPr>
        <a:xfrm>
          <a:off x="2023745" y="508768350"/>
          <a:ext cx="137160" cy="37084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2110</xdr:row>
      <xdr:rowOff>53340</xdr:rowOff>
    </xdr:from>
    <xdr:to>
      <xdr:col>1</xdr:col>
      <xdr:colOff>182880</xdr:colOff>
      <xdr:row>2112</xdr:row>
      <xdr:rowOff>167640</xdr:rowOff>
    </xdr:to>
    <xdr:sp macro="" textlink="">
      <xdr:nvSpPr>
        <xdr:cNvPr id="215" name="右中かっこ 214">
          <a:extLst>
            <a:ext uri="{FF2B5EF4-FFF2-40B4-BE49-F238E27FC236}">
              <a16:creationId xmlns:a16="http://schemas.microsoft.com/office/drawing/2014/main" id="{470D9882-5D07-4E29-8B1F-E2392FF8E920}"/>
            </a:ext>
          </a:extLst>
        </xdr:cNvPr>
        <xdr:cNvSpPr/>
      </xdr:nvSpPr>
      <xdr:spPr>
        <a:xfrm>
          <a:off x="2032000" y="509507490"/>
          <a:ext cx="147955" cy="596900"/>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45720</xdr:colOff>
      <xdr:row>2114</xdr:row>
      <xdr:rowOff>15240</xdr:rowOff>
    </xdr:from>
    <xdr:to>
      <xdr:col>1</xdr:col>
      <xdr:colOff>198120</xdr:colOff>
      <xdr:row>2115</xdr:row>
      <xdr:rowOff>182880</xdr:rowOff>
    </xdr:to>
    <xdr:sp macro="" textlink="">
      <xdr:nvSpPr>
        <xdr:cNvPr id="216" name="右中かっこ 215">
          <a:extLst>
            <a:ext uri="{FF2B5EF4-FFF2-40B4-BE49-F238E27FC236}">
              <a16:creationId xmlns:a16="http://schemas.microsoft.com/office/drawing/2014/main" id="{61033134-15E3-47E7-9C5C-D1B47DBC472A}"/>
            </a:ext>
          </a:extLst>
        </xdr:cNvPr>
        <xdr:cNvSpPr/>
      </xdr:nvSpPr>
      <xdr:spPr>
        <a:xfrm>
          <a:off x="2042795" y="510434590"/>
          <a:ext cx="152400" cy="41211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2119</xdr:row>
      <xdr:rowOff>38100</xdr:rowOff>
    </xdr:from>
    <xdr:to>
      <xdr:col>1</xdr:col>
      <xdr:colOff>167640</xdr:colOff>
      <xdr:row>2120</xdr:row>
      <xdr:rowOff>167640</xdr:rowOff>
    </xdr:to>
    <xdr:sp macro="" textlink="">
      <xdr:nvSpPr>
        <xdr:cNvPr id="217" name="右中かっこ 216">
          <a:extLst>
            <a:ext uri="{FF2B5EF4-FFF2-40B4-BE49-F238E27FC236}">
              <a16:creationId xmlns:a16="http://schemas.microsoft.com/office/drawing/2014/main" id="{7A2E913F-DCAB-452C-A4EF-05F82BA96C08}"/>
            </a:ext>
          </a:extLst>
        </xdr:cNvPr>
        <xdr:cNvSpPr/>
      </xdr:nvSpPr>
      <xdr:spPr>
        <a:xfrm>
          <a:off x="2027555" y="511663950"/>
          <a:ext cx="133985" cy="37084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53340</xdr:colOff>
      <xdr:row>2122</xdr:row>
      <xdr:rowOff>38100</xdr:rowOff>
    </xdr:from>
    <xdr:to>
      <xdr:col>1</xdr:col>
      <xdr:colOff>190500</xdr:colOff>
      <xdr:row>2123</xdr:row>
      <xdr:rowOff>167640</xdr:rowOff>
    </xdr:to>
    <xdr:sp macro="" textlink="">
      <xdr:nvSpPr>
        <xdr:cNvPr id="218" name="右中かっこ 217">
          <a:extLst>
            <a:ext uri="{FF2B5EF4-FFF2-40B4-BE49-F238E27FC236}">
              <a16:creationId xmlns:a16="http://schemas.microsoft.com/office/drawing/2014/main" id="{1E384905-AE6B-4E1D-B46D-1864FD353BCC}"/>
            </a:ext>
          </a:extLst>
        </xdr:cNvPr>
        <xdr:cNvSpPr/>
      </xdr:nvSpPr>
      <xdr:spPr>
        <a:xfrm>
          <a:off x="2047240" y="512387850"/>
          <a:ext cx="137160" cy="37084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2131</xdr:row>
      <xdr:rowOff>22860</xdr:rowOff>
    </xdr:from>
    <xdr:to>
      <xdr:col>1</xdr:col>
      <xdr:colOff>160020</xdr:colOff>
      <xdr:row>2132</xdr:row>
      <xdr:rowOff>175260</xdr:rowOff>
    </xdr:to>
    <xdr:sp macro="" textlink="">
      <xdr:nvSpPr>
        <xdr:cNvPr id="219" name="右中かっこ 218">
          <a:extLst>
            <a:ext uri="{FF2B5EF4-FFF2-40B4-BE49-F238E27FC236}">
              <a16:creationId xmlns:a16="http://schemas.microsoft.com/office/drawing/2014/main" id="{56D748BB-C756-45B9-941F-9991BD0C2402}"/>
            </a:ext>
          </a:extLst>
        </xdr:cNvPr>
        <xdr:cNvSpPr/>
      </xdr:nvSpPr>
      <xdr:spPr>
        <a:xfrm>
          <a:off x="2027555" y="514544310"/>
          <a:ext cx="129540"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2134</xdr:row>
      <xdr:rowOff>30480</xdr:rowOff>
    </xdr:from>
    <xdr:to>
      <xdr:col>1</xdr:col>
      <xdr:colOff>167640</xdr:colOff>
      <xdr:row>2135</xdr:row>
      <xdr:rowOff>182880</xdr:rowOff>
    </xdr:to>
    <xdr:sp macro="" textlink="">
      <xdr:nvSpPr>
        <xdr:cNvPr id="220" name="右中かっこ 219">
          <a:extLst>
            <a:ext uri="{FF2B5EF4-FFF2-40B4-BE49-F238E27FC236}">
              <a16:creationId xmlns:a16="http://schemas.microsoft.com/office/drawing/2014/main" id="{B58748E2-5A32-43EE-9149-955A8C7CD268}"/>
            </a:ext>
          </a:extLst>
        </xdr:cNvPr>
        <xdr:cNvSpPr/>
      </xdr:nvSpPr>
      <xdr:spPr>
        <a:xfrm>
          <a:off x="2032000" y="515279005"/>
          <a:ext cx="129540"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2137</xdr:row>
      <xdr:rowOff>30480</xdr:rowOff>
    </xdr:from>
    <xdr:to>
      <xdr:col>1</xdr:col>
      <xdr:colOff>167640</xdr:colOff>
      <xdr:row>2138</xdr:row>
      <xdr:rowOff>182880</xdr:rowOff>
    </xdr:to>
    <xdr:sp macro="" textlink="">
      <xdr:nvSpPr>
        <xdr:cNvPr id="221" name="右中かっこ 220">
          <a:extLst>
            <a:ext uri="{FF2B5EF4-FFF2-40B4-BE49-F238E27FC236}">
              <a16:creationId xmlns:a16="http://schemas.microsoft.com/office/drawing/2014/main" id="{D40A49E9-D38E-493F-829F-A0158CEEB9BF}"/>
            </a:ext>
          </a:extLst>
        </xdr:cNvPr>
        <xdr:cNvSpPr/>
      </xdr:nvSpPr>
      <xdr:spPr>
        <a:xfrm>
          <a:off x="2032000" y="516002905"/>
          <a:ext cx="129540"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51435</xdr:colOff>
      <xdr:row>2149</xdr:row>
      <xdr:rowOff>45720</xdr:rowOff>
    </xdr:from>
    <xdr:to>
      <xdr:col>1</xdr:col>
      <xdr:colOff>203835</xdr:colOff>
      <xdr:row>2150</xdr:row>
      <xdr:rowOff>182880</xdr:rowOff>
    </xdr:to>
    <xdr:sp macro="" textlink="">
      <xdr:nvSpPr>
        <xdr:cNvPr id="222" name="AutoShape 8">
          <a:extLst>
            <a:ext uri="{FF2B5EF4-FFF2-40B4-BE49-F238E27FC236}">
              <a16:creationId xmlns:a16="http://schemas.microsoft.com/office/drawing/2014/main" id="{8D8A45B7-D41E-4748-923F-34D630F3FD69}"/>
            </a:ext>
          </a:extLst>
        </xdr:cNvPr>
        <xdr:cNvSpPr>
          <a:spLocks/>
        </xdr:cNvSpPr>
      </xdr:nvSpPr>
      <xdr:spPr bwMode="auto">
        <a:xfrm>
          <a:off x="2048510" y="518913745"/>
          <a:ext cx="152400" cy="378460"/>
        </a:xfrm>
        <a:prstGeom prst="rightBrace">
          <a:avLst>
            <a:gd name="adj1" fmla="val 21007"/>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45720</xdr:colOff>
      <xdr:row>2153</xdr:row>
      <xdr:rowOff>45720</xdr:rowOff>
    </xdr:from>
    <xdr:to>
      <xdr:col>1</xdr:col>
      <xdr:colOff>198120</xdr:colOff>
      <xdr:row>2154</xdr:row>
      <xdr:rowOff>182880</xdr:rowOff>
    </xdr:to>
    <xdr:sp macro="" textlink="">
      <xdr:nvSpPr>
        <xdr:cNvPr id="223" name="AutoShape 8">
          <a:extLst>
            <a:ext uri="{FF2B5EF4-FFF2-40B4-BE49-F238E27FC236}">
              <a16:creationId xmlns:a16="http://schemas.microsoft.com/office/drawing/2014/main" id="{04EFF738-CE81-405D-831A-1CA63E809509}"/>
            </a:ext>
          </a:extLst>
        </xdr:cNvPr>
        <xdr:cNvSpPr>
          <a:spLocks/>
        </xdr:cNvSpPr>
      </xdr:nvSpPr>
      <xdr:spPr bwMode="auto">
        <a:xfrm>
          <a:off x="2042795" y="519878945"/>
          <a:ext cx="152400" cy="378460"/>
        </a:xfrm>
        <a:prstGeom prst="rightBrace">
          <a:avLst>
            <a:gd name="adj1" fmla="val 21007"/>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72390</xdr:colOff>
      <xdr:row>2163</xdr:row>
      <xdr:rowOff>28575</xdr:rowOff>
    </xdr:from>
    <xdr:to>
      <xdr:col>1</xdr:col>
      <xdr:colOff>224790</xdr:colOff>
      <xdr:row>2164</xdr:row>
      <xdr:rowOff>165735</xdr:rowOff>
    </xdr:to>
    <xdr:sp macro="" textlink="">
      <xdr:nvSpPr>
        <xdr:cNvPr id="224" name="AutoShape 8">
          <a:extLst>
            <a:ext uri="{FF2B5EF4-FFF2-40B4-BE49-F238E27FC236}">
              <a16:creationId xmlns:a16="http://schemas.microsoft.com/office/drawing/2014/main" id="{50B58053-38B1-4748-BA80-B1E081D21B67}"/>
            </a:ext>
          </a:extLst>
        </xdr:cNvPr>
        <xdr:cNvSpPr>
          <a:spLocks/>
        </xdr:cNvSpPr>
      </xdr:nvSpPr>
      <xdr:spPr bwMode="auto">
        <a:xfrm>
          <a:off x="2066290" y="522274800"/>
          <a:ext cx="152400" cy="378460"/>
        </a:xfrm>
        <a:prstGeom prst="rightBrace">
          <a:avLst>
            <a:gd name="adj1" fmla="val 21007"/>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53340</xdr:colOff>
      <xdr:row>2172</xdr:row>
      <xdr:rowOff>20955</xdr:rowOff>
    </xdr:from>
    <xdr:to>
      <xdr:col>1</xdr:col>
      <xdr:colOff>205740</xdr:colOff>
      <xdr:row>2173</xdr:row>
      <xdr:rowOff>158115</xdr:rowOff>
    </xdr:to>
    <xdr:sp macro="" textlink="">
      <xdr:nvSpPr>
        <xdr:cNvPr id="225" name="AutoShape 8">
          <a:extLst>
            <a:ext uri="{FF2B5EF4-FFF2-40B4-BE49-F238E27FC236}">
              <a16:creationId xmlns:a16="http://schemas.microsoft.com/office/drawing/2014/main" id="{34D837C9-2F51-45AF-AA95-45186058E23C}"/>
            </a:ext>
          </a:extLst>
        </xdr:cNvPr>
        <xdr:cNvSpPr>
          <a:spLocks/>
        </xdr:cNvSpPr>
      </xdr:nvSpPr>
      <xdr:spPr bwMode="auto">
        <a:xfrm>
          <a:off x="2047240" y="524435705"/>
          <a:ext cx="152400" cy="381635"/>
        </a:xfrm>
        <a:prstGeom prst="rightBrace">
          <a:avLst>
            <a:gd name="adj1" fmla="val 21007"/>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53340</xdr:colOff>
      <xdr:row>2141</xdr:row>
      <xdr:rowOff>30480</xdr:rowOff>
    </xdr:from>
    <xdr:to>
      <xdr:col>1</xdr:col>
      <xdr:colOff>182880</xdr:colOff>
      <xdr:row>2142</xdr:row>
      <xdr:rowOff>182880</xdr:rowOff>
    </xdr:to>
    <xdr:sp macro="" textlink="">
      <xdr:nvSpPr>
        <xdr:cNvPr id="226" name="右中かっこ 225">
          <a:extLst>
            <a:ext uri="{FF2B5EF4-FFF2-40B4-BE49-F238E27FC236}">
              <a16:creationId xmlns:a16="http://schemas.microsoft.com/office/drawing/2014/main" id="{665AF614-A953-47E2-85A3-29B33D3E96AF}"/>
            </a:ext>
          </a:extLst>
        </xdr:cNvPr>
        <xdr:cNvSpPr/>
      </xdr:nvSpPr>
      <xdr:spPr>
        <a:xfrm>
          <a:off x="2047240" y="516968105"/>
          <a:ext cx="132715"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2155</xdr:row>
      <xdr:rowOff>38100</xdr:rowOff>
    </xdr:from>
    <xdr:to>
      <xdr:col>1</xdr:col>
      <xdr:colOff>190500</xdr:colOff>
      <xdr:row>2156</xdr:row>
      <xdr:rowOff>175260</xdr:rowOff>
    </xdr:to>
    <xdr:sp macro="" textlink="">
      <xdr:nvSpPr>
        <xdr:cNvPr id="227" name="AutoShape 8">
          <a:extLst>
            <a:ext uri="{FF2B5EF4-FFF2-40B4-BE49-F238E27FC236}">
              <a16:creationId xmlns:a16="http://schemas.microsoft.com/office/drawing/2014/main" id="{D2D2E1F0-EA8B-434B-A611-5BD6447E465F}"/>
            </a:ext>
          </a:extLst>
        </xdr:cNvPr>
        <xdr:cNvSpPr>
          <a:spLocks/>
        </xdr:cNvSpPr>
      </xdr:nvSpPr>
      <xdr:spPr bwMode="auto">
        <a:xfrm>
          <a:off x="2032000" y="520350750"/>
          <a:ext cx="152400" cy="378460"/>
        </a:xfrm>
        <a:prstGeom prst="rightBrace">
          <a:avLst>
            <a:gd name="adj1" fmla="val 21007"/>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45720</xdr:colOff>
      <xdr:row>2244</xdr:row>
      <xdr:rowOff>22860</xdr:rowOff>
    </xdr:from>
    <xdr:to>
      <xdr:col>1</xdr:col>
      <xdr:colOff>213360</xdr:colOff>
      <xdr:row>2245</xdr:row>
      <xdr:rowOff>167640</xdr:rowOff>
    </xdr:to>
    <xdr:sp macro="" textlink="">
      <xdr:nvSpPr>
        <xdr:cNvPr id="228" name="AutoShape 8">
          <a:extLst>
            <a:ext uri="{FF2B5EF4-FFF2-40B4-BE49-F238E27FC236}">
              <a16:creationId xmlns:a16="http://schemas.microsoft.com/office/drawing/2014/main" id="{EF8ECF52-A20F-4EFC-9BA1-C3A55532AD83}"/>
            </a:ext>
          </a:extLst>
        </xdr:cNvPr>
        <xdr:cNvSpPr>
          <a:spLocks/>
        </xdr:cNvSpPr>
      </xdr:nvSpPr>
      <xdr:spPr bwMode="auto">
        <a:xfrm>
          <a:off x="2042795" y="541811210"/>
          <a:ext cx="164465" cy="386080"/>
        </a:xfrm>
        <a:prstGeom prst="rightBrace">
          <a:avLst>
            <a:gd name="adj1" fmla="val 22372"/>
            <a:gd name="adj2" fmla="val 1888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53340</xdr:colOff>
      <xdr:row>2193</xdr:row>
      <xdr:rowOff>15240</xdr:rowOff>
    </xdr:from>
    <xdr:to>
      <xdr:col>1</xdr:col>
      <xdr:colOff>205740</xdr:colOff>
      <xdr:row>2195</xdr:row>
      <xdr:rowOff>165735</xdr:rowOff>
    </xdr:to>
    <xdr:sp macro="" textlink="">
      <xdr:nvSpPr>
        <xdr:cNvPr id="229" name="AutoShape 8">
          <a:extLst>
            <a:ext uri="{FF2B5EF4-FFF2-40B4-BE49-F238E27FC236}">
              <a16:creationId xmlns:a16="http://schemas.microsoft.com/office/drawing/2014/main" id="{55DE5D21-1BB0-4E10-9657-4E17EB7DC983}"/>
            </a:ext>
          </a:extLst>
        </xdr:cNvPr>
        <xdr:cNvSpPr>
          <a:spLocks/>
        </xdr:cNvSpPr>
      </xdr:nvSpPr>
      <xdr:spPr bwMode="auto">
        <a:xfrm>
          <a:off x="2047240" y="529497290"/>
          <a:ext cx="152400" cy="636270"/>
        </a:xfrm>
        <a:prstGeom prst="rightBrace">
          <a:avLst>
            <a:gd name="adj1" fmla="val 2100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51435</xdr:colOff>
      <xdr:row>2188</xdr:row>
      <xdr:rowOff>24765</xdr:rowOff>
    </xdr:from>
    <xdr:to>
      <xdr:col>1</xdr:col>
      <xdr:colOff>228601</xdr:colOff>
      <xdr:row>2189</xdr:row>
      <xdr:rowOff>169545</xdr:rowOff>
    </xdr:to>
    <xdr:sp macro="" textlink="">
      <xdr:nvSpPr>
        <xdr:cNvPr id="230" name="AutoShape 8">
          <a:extLst>
            <a:ext uri="{FF2B5EF4-FFF2-40B4-BE49-F238E27FC236}">
              <a16:creationId xmlns:a16="http://schemas.microsoft.com/office/drawing/2014/main" id="{472E076C-8276-47BE-8667-AC0EC4D387BD}"/>
            </a:ext>
          </a:extLst>
        </xdr:cNvPr>
        <xdr:cNvSpPr>
          <a:spLocks/>
        </xdr:cNvSpPr>
      </xdr:nvSpPr>
      <xdr:spPr bwMode="auto">
        <a:xfrm>
          <a:off x="2048510" y="528303490"/>
          <a:ext cx="173991" cy="382905"/>
        </a:xfrm>
        <a:prstGeom prst="rightBrace">
          <a:avLst>
            <a:gd name="adj1" fmla="val 21484"/>
            <a:gd name="adj2" fmla="val 2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83820</xdr:colOff>
      <xdr:row>2257</xdr:row>
      <xdr:rowOff>22860</xdr:rowOff>
    </xdr:from>
    <xdr:to>
      <xdr:col>1</xdr:col>
      <xdr:colOff>236220</xdr:colOff>
      <xdr:row>2258</xdr:row>
      <xdr:rowOff>167640</xdr:rowOff>
    </xdr:to>
    <xdr:sp macro="" textlink="">
      <xdr:nvSpPr>
        <xdr:cNvPr id="231" name="AutoShape 8">
          <a:extLst>
            <a:ext uri="{FF2B5EF4-FFF2-40B4-BE49-F238E27FC236}">
              <a16:creationId xmlns:a16="http://schemas.microsoft.com/office/drawing/2014/main" id="{718B11CF-C872-4839-B359-04EF69EA3B4D}"/>
            </a:ext>
          </a:extLst>
        </xdr:cNvPr>
        <xdr:cNvSpPr>
          <a:spLocks/>
        </xdr:cNvSpPr>
      </xdr:nvSpPr>
      <xdr:spPr bwMode="auto">
        <a:xfrm>
          <a:off x="2080895" y="544948110"/>
          <a:ext cx="152400" cy="386080"/>
        </a:xfrm>
        <a:prstGeom prst="rightBrace">
          <a:avLst>
            <a:gd name="adj1" fmla="val 21484"/>
            <a:gd name="adj2" fmla="val 2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45720</xdr:colOff>
      <xdr:row>2185</xdr:row>
      <xdr:rowOff>60960</xdr:rowOff>
    </xdr:from>
    <xdr:to>
      <xdr:col>1</xdr:col>
      <xdr:colOff>198120</xdr:colOff>
      <xdr:row>2187</xdr:row>
      <xdr:rowOff>137176</xdr:rowOff>
    </xdr:to>
    <xdr:sp macro="" textlink="">
      <xdr:nvSpPr>
        <xdr:cNvPr id="232" name="右中かっこ 231">
          <a:extLst>
            <a:ext uri="{FF2B5EF4-FFF2-40B4-BE49-F238E27FC236}">
              <a16:creationId xmlns:a16="http://schemas.microsoft.com/office/drawing/2014/main" id="{6D35154A-0E1F-4028-914F-AE52B445496B}"/>
            </a:ext>
          </a:extLst>
        </xdr:cNvPr>
        <xdr:cNvSpPr/>
      </xdr:nvSpPr>
      <xdr:spPr>
        <a:xfrm>
          <a:off x="2042795" y="527612610"/>
          <a:ext cx="152400" cy="558816"/>
        </a:xfrm>
        <a:prstGeom prst="rightBrace">
          <a:avLst>
            <a:gd name="adj1" fmla="val 22619"/>
            <a:gd name="adj2" fmla="val 45733"/>
          </a:avLst>
        </a:prstGeom>
        <a:noFill/>
        <a:ln w="635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xdr:col>
      <xdr:colOff>38100</xdr:colOff>
      <xdr:row>2247</xdr:row>
      <xdr:rowOff>22860</xdr:rowOff>
    </xdr:from>
    <xdr:to>
      <xdr:col>1</xdr:col>
      <xdr:colOff>205740</xdr:colOff>
      <xdr:row>2248</xdr:row>
      <xdr:rowOff>167640</xdr:rowOff>
    </xdr:to>
    <xdr:sp macro="" textlink="">
      <xdr:nvSpPr>
        <xdr:cNvPr id="233" name="AutoShape 8">
          <a:extLst>
            <a:ext uri="{FF2B5EF4-FFF2-40B4-BE49-F238E27FC236}">
              <a16:creationId xmlns:a16="http://schemas.microsoft.com/office/drawing/2014/main" id="{5582A0B3-48B1-4515-88E9-847780F4026A}"/>
            </a:ext>
          </a:extLst>
        </xdr:cNvPr>
        <xdr:cNvSpPr>
          <a:spLocks/>
        </xdr:cNvSpPr>
      </xdr:nvSpPr>
      <xdr:spPr bwMode="auto">
        <a:xfrm>
          <a:off x="2032000" y="542535110"/>
          <a:ext cx="167640" cy="386080"/>
        </a:xfrm>
        <a:prstGeom prst="rightBrace">
          <a:avLst>
            <a:gd name="adj1" fmla="val 22372"/>
            <a:gd name="adj2" fmla="val 1888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45720</xdr:colOff>
      <xdr:row>2250</xdr:row>
      <xdr:rowOff>53340</xdr:rowOff>
    </xdr:from>
    <xdr:to>
      <xdr:col>1</xdr:col>
      <xdr:colOff>251460</xdr:colOff>
      <xdr:row>2253</xdr:row>
      <xdr:rowOff>96828</xdr:rowOff>
    </xdr:to>
    <xdr:sp macro="" textlink="">
      <xdr:nvSpPr>
        <xdr:cNvPr id="234" name="右中かっこ 233">
          <a:extLst>
            <a:ext uri="{FF2B5EF4-FFF2-40B4-BE49-F238E27FC236}">
              <a16:creationId xmlns:a16="http://schemas.microsoft.com/office/drawing/2014/main" id="{29C4C38E-21DF-49EB-B75E-21B2B59805CA}"/>
            </a:ext>
          </a:extLst>
        </xdr:cNvPr>
        <xdr:cNvSpPr/>
      </xdr:nvSpPr>
      <xdr:spPr>
        <a:xfrm>
          <a:off x="2042795" y="543289490"/>
          <a:ext cx="202565" cy="767388"/>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2262</xdr:row>
      <xdr:rowOff>53340</xdr:rowOff>
    </xdr:from>
    <xdr:to>
      <xdr:col>1</xdr:col>
      <xdr:colOff>220980</xdr:colOff>
      <xdr:row>2264</xdr:row>
      <xdr:rowOff>152400</xdr:rowOff>
    </xdr:to>
    <xdr:sp macro="" textlink="">
      <xdr:nvSpPr>
        <xdr:cNvPr id="235" name="右中かっこ 234">
          <a:extLst>
            <a:ext uri="{FF2B5EF4-FFF2-40B4-BE49-F238E27FC236}">
              <a16:creationId xmlns:a16="http://schemas.microsoft.com/office/drawing/2014/main" id="{99D52D8C-B0B3-41D1-9731-ABD34EAA3F6F}"/>
            </a:ext>
          </a:extLst>
        </xdr:cNvPr>
        <xdr:cNvSpPr/>
      </xdr:nvSpPr>
      <xdr:spPr>
        <a:xfrm>
          <a:off x="2032000" y="546185090"/>
          <a:ext cx="186055" cy="581660"/>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52461</xdr:colOff>
      <xdr:row>2265</xdr:row>
      <xdr:rowOff>21982</xdr:rowOff>
    </xdr:from>
    <xdr:to>
      <xdr:col>1</xdr:col>
      <xdr:colOff>205155</xdr:colOff>
      <xdr:row>2267</xdr:row>
      <xdr:rowOff>175554</xdr:rowOff>
    </xdr:to>
    <xdr:sp macro="" textlink="">
      <xdr:nvSpPr>
        <xdr:cNvPr id="236" name="右中かっこ 235">
          <a:extLst>
            <a:ext uri="{FF2B5EF4-FFF2-40B4-BE49-F238E27FC236}">
              <a16:creationId xmlns:a16="http://schemas.microsoft.com/office/drawing/2014/main" id="{5FE60E77-47B6-4FDA-86E4-1723F5BB9A96}"/>
            </a:ext>
          </a:extLst>
        </xdr:cNvPr>
        <xdr:cNvSpPr/>
      </xdr:nvSpPr>
      <xdr:spPr>
        <a:xfrm>
          <a:off x="2046361" y="546877632"/>
          <a:ext cx="152694" cy="636172"/>
        </a:xfrm>
        <a:prstGeom prst="rightBrace">
          <a:avLst>
            <a:gd name="adj1" fmla="val 15389"/>
            <a:gd name="adj2" fmla="val 48845"/>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65943</xdr:colOff>
      <xdr:row>2259</xdr:row>
      <xdr:rowOff>21981</xdr:rowOff>
    </xdr:from>
    <xdr:to>
      <xdr:col>1</xdr:col>
      <xdr:colOff>218343</xdr:colOff>
      <xdr:row>2260</xdr:row>
      <xdr:rowOff>166761</xdr:rowOff>
    </xdr:to>
    <xdr:sp macro="" textlink="">
      <xdr:nvSpPr>
        <xdr:cNvPr id="237" name="AutoShape 8">
          <a:extLst>
            <a:ext uri="{FF2B5EF4-FFF2-40B4-BE49-F238E27FC236}">
              <a16:creationId xmlns:a16="http://schemas.microsoft.com/office/drawing/2014/main" id="{26C73035-6C7A-4D33-899E-8C9DDFEF7B8F}"/>
            </a:ext>
          </a:extLst>
        </xdr:cNvPr>
        <xdr:cNvSpPr>
          <a:spLocks/>
        </xdr:cNvSpPr>
      </xdr:nvSpPr>
      <xdr:spPr bwMode="auto">
        <a:xfrm>
          <a:off x="2063018" y="545429831"/>
          <a:ext cx="152400" cy="386080"/>
        </a:xfrm>
        <a:prstGeom prst="rightBrace">
          <a:avLst>
            <a:gd name="adj1" fmla="val 21484"/>
            <a:gd name="adj2" fmla="val 2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29308</xdr:colOff>
      <xdr:row>2269</xdr:row>
      <xdr:rowOff>29308</xdr:rowOff>
    </xdr:from>
    <xdr:to>
      <xdr:col>1</xdr:col>
      <xdr:colOff>181708</xdr:colOff>
      <xdr:row>2270</xdr:row>
      <xdr:rowOff>174088</xdr:rowOff>
    </xdr:to>
    <xdr:sp macro="" textlink="">
      <xdr:nvSpPr>
        <xdr:cNvPr id="238" name="AutoShape 8">
          <a:extLst>
            <a:ext uri="{FF2B5EF4-FFF2-40B4-BE49-F238E27FC236}">
              <a16:creationId xmlns:a16="http://schemas.microsoft.com/office/drawing/2014/main" id="{A8CE563F-9681-4BA8-83C8-41B9663CE61C}"/>
            </a:ext>
          </a:extLst>
        </xdr:cNvPr>
        <xdr:cNvSpPr>
          <a:spLocks/>
        </xdr:cNvSpPr>
      </xdr:nvSpPr>
      <xdr:spPr bwMode="auto">
        <a:xfrm>
          <a:off x="2026383" y="547853333"/>
          <a:ext cx="152400" cy="382905"/>
        </a:xfrm>
        <a:prstGeom prst="rightBrace">
          <a:avLst>
            <a:gd name="adj1" fmla="val 21484"/>
            <a:gd name="adj2" fmla="val 2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21981</xdr:colOff>
      <xdr:row>2271</xdr:row>
      <xdr:rowOff>14653</xdr:rowOff>
    </xdr:from>
    <xdr:to>
      <xdr:col>1</xdr:col>
      <xdr:colOff>174381</xdr:colOff>
      <xdr:row>2272</xdr:row>
      <xdr:rowOff>159433</xdr:rowOff>
    </xdr:to>
    <xdr:sp macro="" textlink="">
      <xdr:nvSpPr>
        <xdr:cNvPr id="239" name="AutoShape 8">
          <a:extLst>
            <a:ext uri="{FF2B5EF4-FFF2-40B4-BE49-F238E27FC236}">
              <a16:creationId xmlns:a16="http://schemas.microsoft.com/office/drawing/2014/main" id="{081EC990-127F-46BF-814A-312F2A6EE4B8}"/>
            </a:ext>
          </a:extLst>
        </xdr:cNvPr>
        <xdr:cNvSpPr>
          <a:spLocks/>
        </xdr:cNvSpPr>
      </xdr:nvSpPr>
      <xdr:spPr bwMode="auto">
        <a:xfrm>
          <a:off x="2015881" y="548318103"/>
          <a:ext cx="152400" cy="389255"/>
        </a:xfrm>
        <a:prstGeom prst="rightBrace">
          <a:avLst>
            <a:gd name="adj1" fmla="val 21484"/>
            <a:gd name="adj2" fmla="val 2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41910</xdr:colOff>
      <xdr:row>2280</xdr:row>
      <xdr:rowOff>24765</xdr:rowOff>
    </xdr:from>
    <xdr:to>
      <xdr:col>1</xdr:col>
      <xdr:colOff>201930</xdr:colOff>
      <xdr:row>2282</xdr:row>
      <xdr:rowOff>0</xdr:rowOff>
    </xdr:to>
    <xdr:sp macro="" textlink="">
      <xdr:nvSpPr>
        <xdr:cNvPr id="240" name="右中かっこ 239">
          <a:extLst>
            <a:ext uri="{FF2B5EF4-FFF2-40B4-BE49-F238E27FC236}">
              <a16:creationId xmlns:a16="http://schemas.microsoft.com/office/drawing/2014/main" id="{CA346732-87AD-4354-9883-5BD976A404EC}"/>
            </a:ext>
          </a:extLst>
        </xdr:cNvPr>
        <xdr:cNvSpPr/>
      </xdr:nvSpPr>
      <xdr:spPr>
        <a:xfrm>
          <a:off x="2035810" y="550503090"/>
          <a:ext cx="163195" cy="45466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45720</xdr:colOff>
      <xdr:row>2273</xdr:row>
      <xdr:rowOff>51436</xdr:rowOff>
    </xdr:from>
    <xdr:to>
      <xdr:col>1</xdr:col>
      <xdr:colOff>180975</xdr:colOff>
      <xdr:row>2278</xdr:row>
      <xdr:rowOff>85726</xdr:rowOff>
    </xdr:to>
    <xdr:sp macro="" textlink="">
      <xdr:nvSpPr>
        <xdr:cNvPr id="241" name="AutoShape 8">
          <a:extLst>
            <a:ext uri="{FF2B5EF4-FFF2-40B4-BE49-F238E27FC236}">
              <a16:creationId xmlns:a16="http://schemas.microsoft.com/office/drawing/2014/main" id="{0EF774D4-9E25-4A00-A518-F6B0AD92E5FF}"/>
            </a:ext>
          </a:extLst>
        </xdr:cNvPr>
        <xdr:cNvSpPr>
          <a:spLocks/>
        </xdr:cNvSpPr>
      </xdr:nvSpPr>
      <xdr:spPr bwMode="auto">
        <a:xfrm>
          <a:off x="2042795" y="548840661"/>
          <a:ext cx="135255" cy="1240790"/>
        </a:xfrm>
        <a:prstGeom prst="rightBrace">
          <a:avLst>
            <a:gd name="adj1" fmla="val 21007"/>
            <a:gd name="adj2" fmla="val 4416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45720</xdr:colOff>
      <xdr:row>2314</xdr:row>
      <xdr:rowOff>32385</xdr:rowOff>
    </xdr:from>
    <xdr:to>
      <xdr:col>1</xdr:col>
      <xdr:colOff>198120</xdr:colOff>
      <xdr:row>2315</xdr:row>
      <xdr:rowOff>169545</xdr:rowOff>
    </xdr:to>
    <xdr:sp macro="" textlink="">
      <xdr:nvSpPr>
        <xdr:cNvPr id="242" name="AutoShape 8">
          <a:extLst>
            <a:ext uri="{FF2B5EF4-FFF2-40B4-BE49-F238E27FC236}">
              <a16:creationId xmlns:a16="http://schemas.microsoft.com/office/drawing/2014/main" id="{40ACC8C4-E4FD-4853-BED9-DDEB0BCC1DD6}"/>
            </a:ext>
          </a:extLst>
        </xdr:cNvPr>
        <xdr:cNvSpPr>
          <a:spLocks/>
        </xdr:cNvSpPr>
      </xdr:nvSpPr>
      <xdr:spPr bwMode="auto">
        <a:xfrm>
          <a:off x="2042795" y="558714910"/>
          <a:ext cx="152400" cy="375285"/>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47625</xdr:colOff>
      <xdr:row>2342</xdr:row>
      <xdr:rowOff>28575</xdr:rowOff>
    </xdr:from>
    <xdr:to>
      <xdr:col>1</xdr:col>
      <xdr:colOff>207645</xdr:colOff>
      <xdr:row>2344</xdr:row>
      <xdr:rowOff>3810</xdr:rowOff>
    </xdr:to>
    <xdr:sp macro="" textlink="">
      <xdr:nvSpPr>
        <xdr:cNvPr id="243" name="右中かっこ 242">
          <a:extLst>
            <a:ext uri="{FF2B5EF4-FFF2-40B4-BE49-F238E27FC236}">
              <a16:creationId xmlns:a16="http://schemas.microsoft.com/office/drawing/2014/main" id="{2EAE13F1-3A3C-4E5F-AEA5-26F18EF442EE}"/>
            </a:ext>
          </a:extLst>
        </xdr:cNvPr>
        <xdr:cNvSpPr/>
      </xdr:nvSpPr>
      <xdr:spPr>
        <a:xfrm>
          <a:off x="2044700" y="565467500"/>
          <a:ext cx="156845" cy="454660"/>
        </a:xfrm>
        <a:prstGeom prst="rightBrace">
          <a:avLst>
            <a:gd name="adj1" fmla="val 15389"/>
            <a:gd name="adj2" fmla="val 27500"/>
          </a:avLst>
        </a:prstGeom>
        <a:noFill/>
        <a:ln w="9525" cap="flat" cmpd="sng" algn="ctr">
          <a:solidFill>
            <a:sysClr val="windowText" lastClr="000000">
              <a:shade val="95000"/>
              <a:satMod val="105000"/>
            </a:sys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twoCellAnchor>
    <xdr:from>
      <xdr:col>1</xdr:col>
      <xdr:colOff>44874</xdr:colOff>
      <xdr:row>2417</xdr:row>
      <xdr:rowOff>38101</xdr:rowOff>
    </xdr:from>
    <xdr:to>
      <xdr:col>1</xdr:col>
      <xdr:colOff>197274</xdr:colOff>
      <xdr:row>2418</xdr:row>
      <xdr:rowOff>175261</xdr:rowOff>
    </xdr:to>
    <xdr:sp macro="" textlink="">
      <xdr:nvSpPr>
        <xdr:cNvPr id="244" name="AutoShape 8">
          <a:extLst>
            <a:ext uri="{FF2B5EF4-FFF2-40B4-BE49-F238E27FC236}">
              <a16:creationId xmlns:a16="http://schemas.microsoft.com/office/drawing/2014/main" id="{E2D3216D-04FD-4C25-B3F6-52EA3018F170}"/>
            </a:ext>
          </a:extLst>
        </xdr:cNvPr>
        <xdr:cNvSpPr>
          <a:spLocks/>
        </xdr:cNvSpPr>
      </xdr:nvSpPr>
      <xdr:spPr bwMode="auto">
        <a:xfrm>
          <a:off x="2041949" y="583571351"/>
          <a:ext cx="152400" cy="378460"/>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46567</xdr:colOff>
      <xdr:row>2439</xdr:row>
      <xdr:rowOff>78740</xdr:rowOff>
    </xdr:from>
    <xdr:to>
      <xdr:col>1</xdr:col>
      <xdr:colOff>191347</xdr:colOff>
      <xdr:row>2440</xdr:row>
      <xdr:rowOff>154939</xdr:rowOff>
    </xdr:to>
    <xdr:sp macro="" textlink="">
      <xdr:nvSpPr>
        <xdr:cNvPr id="245" name="AutoShape 8">
          <a:extLst>
            <a:ext uri="{FF2B5EF4-FFF2-40B4-BE49-F238E27FC236}">
              <a16:creationId xmlns:a16="http://schemas.microsoft.com/office/drawing/2014/main" id="{949C1B70-6A68-4CC6-B2CF-5DC8A2AB4EE2}"/>
            </a:ext>
          </a:extLst>
        </xdr:cNvPr>
        <xdr:cNvSpPr>
          <a:spLocks/>
        </xdr:cNvSpPr>
      </xdr:nvSpPr>
      <xdr:spPr bwMode="auto">
        <a:xfrm>
          <a:off x="2043642" y="588920590"/>
          <a:ext cx="141605" cy="317499"/>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42333</xdr:colOff>
      <xdr:row>2364</xdr:row>
      <xdr:rowOff>50800</xdr:rowOff>
    </xdr:from>
    <xdr:to>
      <xdr:col>1</xdr:col>
      <xdr:colOff>194733</xdr:colOff>
      <xdr:row>2365</xdr:row>
      <xdr:rowOff>187960</xdr:rowOff>
    </xdr:to>
    <xdr:sp macro="" textlink="">
      <xdr:nvSpPr>
        <xdr:cNvPr id="246" name="AutoShape 8">
          <a:extLst>
            <a:ext uri="{FF2B5EF4-FFF2-40B4-BE49-F238E27FC236}">
              <a16:creationId xmlns:a16="http://schemas.microsoft.com/office/drawing/2014/main" id="{B8D2808A-2764-4F2D-9B67-7B777D136B96}"/>
            </a:ext>
          </a:extLst>
        </xdr:cNvPr>
        <xdr:cNvSpPr>
          <a:spLocks/>
        </xdr:cNvSpPr>
      </xdr:nvSpPr>
      <xdr:spPr bwMode="auto">
        <a:xfrm>
          <a:off x="2036233" y="570798325"/>
          <a:ext cx="152400" cy="375285"/>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42334</xdr:colOff>
      <xdr:row>2394</xdr:row>
      <xdr:rowOff>16933</xdr:rowOff>
    </xdr:from>
    <xdr:to>
      <xdr:col>1</xdr:col>
      <xdr:colOff>211667</xdr:colOff>
      <xdr:row>2395</xdr:row>
      <xdr:rowOff>186266</xdr:rowOff>
    </xdr:to>
    <xdr:sp macro="" textlink="">
      <xdr:nvSpPr>
        <xdr:cNvPr id="247" name="右中かっこ 246">
          <a:extLst>
            <a:ext uri="{FF2B5EF4-FFF2-40B4-BE49-F238E27FC236}">
              <a16:creationId xmlns:a16="http://schemas.microsoft.com/office/drawing/2014/main" id="{3D301D39-E684-46CE-AB5B-8A2B061040C6}"/>
            </a:ext>
          </a:extLst>
        </xdr:cNvPr>
        <xdr:cNvSpPr/>
      </xdr:nvSpPr>
      <xdr:spPr>
        <a:xfrm>
          <a:off x="2036234" y="578000283"/>
          <a:ext cx="169333" cy="410633"/>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33866</xdr:colOff>
      <xdr:row>2410</xdr:row>
      <xdr:rowOff>25399</xdr:rowOff>
    </xdr:from>
    <xdr:to>
      <xdr:col>1</xdr:col>
      <xdr:colOff>177800</xdr:colOff>
      <xdr:row>2411</xdr:row>
      <xdr:rowOff>177799</xdr:rowOff>
    </xdr:to>
    <xdr:sp macro="" textlink="">
      <xdr:nvSpPr>
        <xdr:cNvPr id="248" name="右中かっこ 247">
          <a:extLst>
            <a:ext uri="{FF2B5EF4-FFF2-40B4-BE49-F238E27FC236}">
              <a16:creationId xmlns:a16="http://schemas.microsoft.com/office/drawing/2014/main" id="{DB990130-B42B-44AA-9257-66552C9785B5}"/>
            </a:ext>
          </a:extLst>
        </xdr:cNvPr>
        <xdr:cNvSpPr/>
      </xdr:nvSpPr>
      <xdr:spPr>
        <a:xfrm>
          <a:off x="2027766" y="581872724"/>
          <a:ext cx="147109"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36433</xdr:colOff>
      <xdr:row>2447</xdr:row>
      <xdr:rowOff>19526</xdr:rowOff>
    </xdr:from>
    <xdr:to>
      <xdr:col>1</xdr:col>
      <xdr:colOff>165020</xdr:colOff>
      <xdr:row>2448</xdr:row>
      <xdr:rowOff>164306</xdr:rowOff>
    </xdr:to>
    <xdr:sp macro="" textlink="">
      <xdr:nvSpPr>
        <xdr:cNvPr id="249" name="AutoShape 8">
          <a:extLst>
            <a:ext uri="{FF2B5EF4-FFF2-40B4-BE49-F238E27FC236}">
              <a16:creationId xmlns:a16="http://schemas.microsoft.com/office/drawing/2014/main" id="{766C8033-5B00-4EC1-A3C3-8FE8B97A0A7C}"/>
            </a:ext>
          </a:extLst>
        </xdr:cNvPr>
        <xdr:cNvSpPr>
          <a:spLocks/>
        </xdr:cNvSpPr>
      </xdr:nvSpPr>
      <xdr:spPr bwMode="auto">
        <a:xfrm>
          <a:off x="2030333" y="590791776"/>
          <a:ext cx="131762" cy="389255"/>
        </a:xfrm>
        <a:prstGeom prst="rightBrace">
          <a:avLst>
            <a:gd name="adj1" fmla="val 21484"/>
            <a:gd name="adj2" fmla="val 2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14288</xdr:colOff>
      <xdr:row>2480</xdr:row>
      <xdr:rowOff>35480</xdr:rowOff>
    </xdr:from>
    <xdr:to>
      <xdr:col>1</xdr:col>
      <xdr:colOff>174308</xdr:colOff>
      <xdr:row>2481</xdr:row>
      <xdr:rowOff>184546</xdr:rowOff>
    </xdr:to>
    <xdr:sp macro="" textlink="">
      <xdr:nvSpPr>
        <xdr:cNvPr id="250" name="AutoShape 8">
          <a:extLst>
            <a:ext uri="{FF2B5EF4-FFF2-40B4-BE49-F238E27FC236}">
              <a16:creationId xmlns:a16="http://schemas.microsoft.com/office/drawing/2014/main" id="{205537AE-15EA-4927-A2A1-650A8AE02586}"/>
            </a:ext>
          </a:extLst>
        </xdr:cNvPr>
        <xdr:cNvSpPr>
          <a:spLocks/>
        </xdr:cNvSpPr>
      </xdr:nvSpPr>
      <xdr:spPr bwMode="auto">
        <a:xfrm>
          <a:off x="2008188" y="598770630"/>
          <a:ext cx="160020" cy="393541"/>
        </a:xfrm>
        <a:prstGeom prst="rightBrace">
          <a:avLst>
            <a:gd name="adj1" fmla="val 21484"/>
            <a:gd name="adj2" fmla="val 2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60960</xdr:colOff>
      <xdr:row>2524</xdr:row>
      <xdr:rowOff>30480</xdr:rowOff>
    </xdr:from>
    <xdr:to>
      <xdr:col>1</xdr:col>
      <xdr:colOff>198120</xdr:colOff>
      <xdr:row>2525</xdr:row>
      <xdr:rowOff>175260</xdr:rowOff>
    </xdr:to>
    <xdr:sp macro="" textlink="">
      <xdr:nvSpPr>
        <xdr:cNvPr id="251" name="AutoShape 8">
          <a:extLst>
            <a:ext uri="{FF2B5EF4-FFF2-40B4-BE49-F238E27FC236}">
              <a16:creationId xmlns:a16="http://schemas.microsoft.com/office/drawing/2014/main" id="{C0242E3D-9ABB-45B2-8B63-D6B9FEC27D44}"/>
            </a:ext>
          </a:extLst>
        </xdr:cNvPr>
        <xdr:cNvSpPr>
          <a:spLocks/>
        </xdr:cNvSpPr>
      </xdr:nvSpPr>
      <xdr:spPr bwMode="auto">
        <a:xfrm>
          <a:off x="2054860" y="609386005"/>
          <a:ext cx="140335" cy="382905"/>
        </a:xfrm>
        <a:prstGeom prst="rightBrace">
          <a:avLst>
            <a:gd name="adj1" fmla="val 21484"/>
            <a:gd name="adj2" fmla="val 1888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30480</xdr:colOff>
      <xdr:row>2457</xdr:row>
      <xdr:rowOff>15240</xdr:rowOff>
    </xdr:from>
    <xdr:to>
      <xdr:col>1</xdr:col>
      <xdr:colOff>220980</xdr:colOff>
      <xdr:row>2459</xdr:row>
      <xdr:rowOff>0</xdr:rowOff>
    </xdr:to>
    <xdr:sp macro="" textlink="">
      <xdr:nvSpPr>
        <xdr:cNvPr id="252" name="右中かっこ 251">
          <a:extLst>
            <a:ext uri="{FF2B5EF4-FFF2-40B4-BE49-F238E27FC236}">
              <a16:creationId xmlns:a16="http://schemas.microsoft.com/office/drawing/2014/main" id="{72B34EAB-72E5-4ADF-BDCA-88E86FFEE5DD}"/>
            </a:ext>
          </a:extLst>
        </xdr:cNvPr>
        <xdr:cNvSpPr/>
      </xdr:nvSpPr>
      <xdr:spPr>
        <a:xfrm>
          <a:off x="2027555" y="593200490"/>
          <a:ext cx="190500" cy="46736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2460</xdr:row>
      <xdr:rowOff>60960</xdr:rowOff>
    </xdr:from>
    <xdr:to>
      <xdr:col>1</xdr:col>
      <xdr:colOff>205740</xdr:colOff>
      <xdr:row>2462</xdr:row>
      <xdr:rowOff>152417</xdr:rowOff>
    </xdr:to>
    <xdr:sp macro="" textlink="">
      <xdr:nvSpPr>
        <xdr:cNvPr id="253" name="右中かっこ 252">
          <a:extLst>
            <a:ext uri="{FF2B5EF4-FFF2-40B4-BE49-F238E27FC236}">
              <a16:creationId xmlns:a16="http://schemas.microsoft.com/office/drawing/2014/main" id="{39AAD685-D04F-488F-9469-5D4A61054BC9}"/>
            </a:ext>
          </a:extLst>
        </xdr:cNvPr>
        <xdr:cNvSpPr/>
      </xdr:nvSpPr>
      <xdr:spPr>
        <a:xfrm>
          <a:off x="2032000" y="593970110"/>
          <a:ext cx="167640" cy="574057"/>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53340</xdr:colOff>
      <xdr:row>2528</xdr:row>
      <xdr:rowOff>38100</xdr:rowOff>
    </xdr:from>
    <xdr:to>
      <xdr:col>1</xdr:col>
      <xdr:colOff>190500</xdr:colOff>
      <xdr:row>2529</xdr:row>
      <xdr:rowOff>182880</xdr:rowOff>
    </xdr:to>
    <xdr:sp macro="" textlink="">
      <xdr:nvSpPr>
        <xdr:cNvPr id="254" name="AutoShape 8">
          <a:extLst>
            <a:ext uri="{FF2B5EF4-FFF2-40B4-BE49-F238E27FC236}">
              <a16:creationId xmlns:a16="http://schemas.microsoft.com/office/drawing/2014/main" id="{5F22EBA9-7BBE-49D7-8B59-DDADC2142AB2}"/>
            </a:ext>
          </a:extLst>
        </xdr:cNvPr>
        <xdr:cNvSpPr>
          <a:spLocks/>
        </xdr:cNvSpPr>
      </xdr:nvSpPr>
      <xdr:spPr bwMode="auto">
        <a:xfrm>
          <a:off x="2047240" y="610355650"/>
          <a:ext cx="137160" cy="389255"/>
        </a:xfrm>
        <a:prstGeom prst="rightBrace">
          <a:avLst>
            <a:gd name="adj1" fmla="val 21484"/>
            <a:gd name="adj2" fmla="val 1888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58616</xdr:colOff>
      <xdr:row>2526</xdr:row>
      <xdr:rowOff>36634</xdr:rowOff>
    </xdr:from>
    <xdr:to>
      <xdr:col>1</xdr:col>
      <xdr:colOff>195776</xdr:colOff>
      <xdr:row>2527</xdr:row>
      <xdr:rowOff>181414</xdr:rowOff>
    </xdr:to>
    <xdr:sp macro="" textlink="">
      <xdr:nvSpPr>
        <xdr:cNvPr id="255" name="AutoShape 8">
          <a:extLst>
            <a:ext uri="{FF2B5EF4-FFF2-40B4-BE49-F238E27FC236}">
              <a16:creationId xmlns:a16="http://schemas.microsoft.com/office/drawing/2014/main" id="{6CFF889A-279E-468B-8AB5-FCDB74315D1F}"/>
            </a:ext>
          </a:extLst>
        </xdr:cNvPr>
        <xdr:cNvSpPr>
          <a:spLocks/>
        </xdr:cNvSpPr>
      </xdr:nvSpPr>
      <xdr:spPr bwMode="auto">
        <a:xfrm>
          <a:off x="2052516" y="609871584"/>
          <a:ext cx="140335" cy="389255"/>
        </a:xfrm>
        <a:prstGeom prst="rightBrace">
          <a:avLst>
            <a:gd name="adj1" fmla="val 21484"/>
            <a:gd name="adj2" fmla="val 1888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60960</xdr:colOff>
      <xdr:row>2555</xdr:row>
      <xdr:rowOff>58615</xdr:rowOff>
    </xdr:from>
    <xdr:to>
      <xdr:col>1</xdr:col>
      <xdr:colOff>183174</xdr:colOff>
      <xdr:row>2557</xdr:row>
      <xdr:rowOff>160020</xdr:rowOff>
    </xdr:to>
    <xdr:sp macro="" textlink="">
      <xdr:nvSpPr>
        <xdr:cNvPr id="256" name="AutoShape 8">
          <a:extLst>
            <a:ext uri="{FF2B5EF4-FFF2-40B4-BE49-F238E27FC236}">
              <a16:creationId xmlns:a16="http://schemas.microsoft.com/office/drawing/2014/main" id="{21EE5E7B-67AD-43BC-A355-D5E747588300}"/>
            </a:ext>
          </a:extLst>
        </xdr:cNvPr>
        <xdr:cNvSpPr>
          <a:spLocks/>
        </xdr:cNvSpPr>
      </xdr:nvSpPr>
      <xdr:spPr bwMode="auto">
        <a:xfrm>
          <a:off x="2054860" y="616891265"/>
          <a:ext cx="125389" cy="587180"/>
        </a:xfrm>
        <a:prstGeom prst="rightBrace">
          <a:avLst>
            <a:gd name="adj1" fmla="val 21484"/>
            <a:gd name="adj2" fmla="val 5117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2571</xdr:row>
      <xdr:rowOff>22860</xdr:rowOff>
    </xdr:from>
    <xdr:to>
      <xdr:col>1</xdr:col>
      <xdr:colOff>198120</xdr:colOff>
      <xdr:row>2572</xdr:row>
      <xdr:rowOff>167640</xdr:rowOff>
    </xdr:to>
    <xdr:sp macro="" textlink="">
      <xdr:nvSpPr>
        <xdr:cNvPr id="257" name="AutoShape 8">
          <a:extLst>
            <a:ext uri="{FF2B5EF4-FFF2-40B4-BE49-F238E27FC236}">
              <a16:creationId xmlns:a16="http://schemas.microsoft.com/office/drawing/2014/main" id="{84249DA5-99CB-4294-BED7-FDEA12BDE6B4}"/>
            </a:ext>
          </a:extLst>
        </xdr:cNvPr>
        <xdr:cNvSpPr>
          <a:spLocks/>
        </xdr:cNvSpPr>
      </xdr:nvSpPr>
      <xdr:spPr bwMode="auto">
        <a:xfrm>
          <a:off x="2032000" y="620716310"/>
          <a:ext cx="163195" cy="386080"/>
        </a:xfrm>
        <a:prstGeom prst="rightBrace">
          <a:avLst>
            <a:gd name="adj1" fmla="val 21484"/>
            <a:gd name="adj2" fmla="val 2797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53340</xdr:colOff>
      <xdr:row>2536</xdr:row>
      <xdr:rowOff>15240</xdr:rowOff>
    </xdr:from>
    <xdr:to>
      <xdr:col>1</xdr:col>
      <xdr:colOff>205740</xdr:colOff>
      <xdr:row>2538</xdr:row>
      <xdr:rowOff>165735</xdr:rowOff>
    </xdr:to>
    <xdr:sp macro="" textlink="">
      <xdr:nvSpPr>
        <xdr:cNvPr id="258" name="AutoShape 8">
          <a:extLst>
            <a:ext uri="{FF2B5EF4-FFF2-40B4-BE49-F238E27FC236}">
              <a16:creationId xmlns:a16="http://schemas.microsoft.com/office/drawing/2014/main" id="{218EFE98-AB26-48B0-928F-4EE80CB7ADC6}"/>
            </a:ext>
          </a:extLst>
        </xdr:cNvPr>
        <xdr:cNvSpPr>
          <a:spLocks/>
        </xdr:cNvSpPr>
      </xdr:nvSpPr>
      <xdr:spPr bwMode="auto">
        <a:xfrm>
          <a:off x="2047240" y="612263190"/>
          <a:ext cx="152400" cy="636270"/>
        </a:xfrm>
        <a:prstGeom prst="rightBrace">
          <a:avLst>
            <a:gd name="adj1" fmla="val 2100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45720</xdr:colOff>
      <xdr:row>2577</xdr:row>
      <xdr:rowOff>22860</xdr:rowOff>
    </xdr:from>
    <xdr:to>
      <xdr:col>1</xdr:col>
      <xdr:colOff>190500</xdr:colOff>
      <xdr:row>2578</xdr:row>
      <xdr:rowOff>160020</xdr:rowOff>
    </xdr:to>
    <xdr:sp macro="" textlink="">
      <xdr:nvSpPr>
        <xdr:cNvPr id="259" name="AutoShape 8">
          <a:extLst>
            <a:ext uri="{FF2B5EF4-FFF2-40B4-BE49-F238E27FC236}">
              <a16:creationId xmlns:a16="http://schemas.microsoft.com/office/drawing/2014/main" id="{DCAB54EF-BE5F-45CC-B0B9-6C320FF3331E}"/>
            </a:ext>
          </a:extLst>
        </xdr:cNvPr>
        <xdr:cNvSpPr>
          <a:spLocks/>
        </xdr:cNvSpPr>
      </xdr:nvSpPr>
      <xdr:spPr bwMode="auto">
        <a:xfrm>
          <a:off x="2042795" y="622164110"/>
          <a:ext cx="141605" cy="381635"/>
        </a:xfrm>
        <a:prstGeom prst="rightBrace">
          <a:avLst>
            <a:gd name="adj1" fmla="val 21007"/>
            <a:gd name="adj2" fmla="val 2045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2533</xdr:row>
      <xdr:rowOff>38100</xdr:rowOff>
    </xdr:from>
    <xdr:to>
      <xdr:col>1</xdr:col>
      <xdr:colOff>182880</xdr:colOff>
      <xdr:row>2535</xdr:row>
      <xdr:rowOff>0</xdr:rowOff>
    </xdr:to>
    <xdr:sp macro="" textlink="">
      <xdr:nvSpPr>
        <xdr:cNvPr id="260" name="右中かっこ 259">
          <a:extLst>
            <a:ext uri="{FF2B5EF4-FFF2-40B4-BE49-F238E27FC236}">
              <a16:creationId xmlns:a16="http://schemas.microsoft.com/office/drawing/2014/main" id="{777EA1AB-0BE7-4D29-A7B3-D10A17EAB127}"/>
            </a:ext>
          </a:extLst>
        </xdr:cNvPr>
        <xdr:cNvSpPr/>
      </xdr:nvSpPr>
      <xdr:spPr>
        <a:xfrm>
          <a:off x="2032000" y="611562150"/>
          <a:ext cx="147955" cy="4445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22860</xdr:colOff>
      <xdr:row>2543</xdr:row>
      <xdr:rowOff>15240</xdr:rowOff>
    </xdr:from>
    <xdr:to>
      <xdr:col>1</xdr:col>
      <xdr:colOff>182880</xdr:colOff>
      <xdr:row>2544</xdr:row>
      <xdr:rowOff>182880</xdr:rowOff>
    </xdr:to>
    <xdr:sp macro="" textlink="">
      <xdr:nvSpPr>
        <xdr:cNvPr id="261" name="右中かっこ 260">
          <a:extLst>
            <a:ext uri="{FF2B5EF4-FFF2-40B4-BE49-F238E27FC236}">
              <a16:creationId xmlns:a16="http://schemas.microsoft.com/office/drawing/2014/main" id="{A138082B-9CAB-4061-899D-EC42A827CFD3}"/>
            </a:ext>
          </a:extLst>
        </xdr:cNvPr>
        <xdr:cNvSpPr/>
      </xdr:nvSpPr>
      <xdr:spPr>
        <a:xfrm>
          <a:off x="2016760" y="613952290"/>
          <a:ext cx="163195" cy="41211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22860</xdr:colOff>
      <xdr:row>2545</xdr:row>
      <xdr:rowOff>68580</xdr:rowOff>
    </xdr:from>
    <xdr:to>
      <xdr:col>1</xdr:col>
      <xdr:colOff>213360</xdr:colOff>
      <xdr:row>2547</xdr:row>
      <xdr:rowOff>175277</xdr:rowOff>
    </xdr:to>
    <xdr:sp macro="" textlink="">
      <xdr:nvSpPr>
        <xdr:cNvPr id="262" name="右中かっこ 261">
          <a:extLst>
            <a:ext uri="{FF2B5EF4-FFF2-40B4-BE49-F238E27FC236}">
              <a16:creationId xmlns:a16="http://schemas.microsoft.com/office/drawing/2014/main" id="{98D6F900-7899-4E0C-82B0-F7B4D7427B5F}"/>
            </a:ext>
          </a:extLst>
        </xdr:cNvPr>
        <xdr:cNvSpPr/>
      </xdr:nvSpPr>
      <xdr:spPr>
        <a:xfrm>
          <a:off x="2016760" y="614491405"/>
          <a:ext cx="190500" cy="586122"/>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45720</xdr:colOff>
      <xdr:row>2559</xdr:row>
      <xdr:rowOff>38100</xdr:rowOff>
    </xdr:from>
    <xdr:to>
      <xdr:col>1</xdr:col>
      <xdr:colOff>182880</xdr:colOff>
      <xdr:row>2560</xdr:row>
      <xdr:rowOff>182880</xdr:rowOff>
    </xdr:to>
    <xdr:sp macro="" textlink="">
      <xdr:nvSpPr>
        <xdr:cNvPr id="263" name="AutoShape 8">
          <a:extLst>
            <a:ext uri="{FF2B5EF4-FFF2-40B4-BE49-F238E27FC236}">
              <a16:creationId xmlns:a16="http://schemas.microsoft.com/office/drawing/2014/main" id="{6DDA5E7D-3589-4C3C-B1E8-0A1A5B78CA14}"/>
            </a:ext>
          </a:extLst>
        </xdr:cNvPr>
        <xdr:cNvSpPr>
          <a:spLocks/>
        </xdr:cNvSpPr>
      </xdr:nvSpPr>
      <xdr:spPr bwMode="auto">
        <a:xfrm>
          <a:off x="2042795" y="617835950"/>
          <a:ext cx="137160" cy="389255"/>
        </a:xfrm>
        <a:prstGeom prst="rightBrace">
          <a:avLst>
            <a:gd name="adj1" fmla="val 21484"/>
            <a:gd name="adj2" fmla="val 23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2573</xdr:row>
      <xdr:rowOff>30480</xdr:rowOff>
    </xdr:from>
    <xdr:to>
      <xdr:col>1</xdr:col>
      <xdr:colOff>175260</xdr:colOff>
      <xdr:row>2574</xdr:row>
      <xdr:rowOff>144780</xdr:rowOff>
    </xdr:to>
    <xdr:sp macro="" textlink="">
      <xdr:nvSpPr>
        <xdr:cNvPr id="264" name="右中かっこ 263">
          <a:extLst>
            <a:ext uri="{FF2B5EF4-FFF2-40B4-BE49-F238E27FC236}">
              <a16:creationId xmlns:a16="http://schemas.microsoft.com/office/drawing/2014/main" id="{D565E32A-32AF-41B5-8AD8-3E359525B9ED}"/>
            </a:ext>
          </a:extLst>
        </xdr:cNvPr>
        <xdr:cNvSpPr/>
      </xdr:nvSpPr>
      <xdr:spPr>
        <a:xfrm>
          <a:off x="2032000" y="621209705"/>
          <a:ext cx="137160" cy="3556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2589</xdr:row>
      <xdr:rowOff>45720</xdr:rowOff>
    </xdr:from>
    <xdr:to>
      <xdr:col>1</xdr:col>
      <xdr:colOff>175260</xdr:colOff>
      <xdr:row>2591</xdr:row>
      <xdr:rowOff>7620</xdr:rowOff>
    </xdr:to>
    <xdr:sp macro="" textlink="">
      <xdr:nvSpPr>
        <xdr:cNvPr id="265" name="右中かっこ 264">
          <a:extLst>
            <a:ext uri="{FF2B5EF4-FFF2-40B4-BE49-F238E27FC236}">
              <a16:creationId xmlns:a16="http://schemas.microsoft.com/office/drawing/2014/main" id="{68834087-2A93-43E1-B129-BFB773F89DA2}"/>
            </a:ext>
          </a:extLst>
        </xdr:cNvPr>
        <xdr:cNvSpPr/>
      </xdr:nvSpPr>
      <xdr:spPr>
        <a:xfrm>
          <a:off x="2032000" y="625085745"/>
          <a:ext cx="137160" cy="4445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2591</xdr:row>
      <xdr:rowOff>53340</xdr:rowOff>
    </xdr:from>
    <xdr:to>
      <xdr:col>1</xdr:col>
      <xdr:colOff>205740</xdr:colOff>
      <xdr:row>2593</xdr:row>
      <xdr:rowOff>7620</xdr:rowOff>
    </xdr:to>
    <xdr:sp macro="" textlink="">
      <xdr:nvSpPr>
        <xdr:cNvPr id="266" name="右中かっこ 265">
          <a:extLst>
            <a:ext uri="{FF2B5EF4-FFF2-40B4-BE49-F238E27FC236}">
              <a16:creationId xmlns:a16="http://schemas.microsoft.com/office/drawing/2014/main" id="{8E245442-D8D1-47DF-BCC4-27A91AA86BDB}"/>
            </a:ext>
          </a:extLst>
        </xdr:cNvPr>
        <xdr:cNvSpPr/>
      </xdr:nvSpPr>
      <xdr:spPr>
        <a:xfrm>
          <a:off x="2027555" y="625572790"/>
          <a:ext cx="172085" cy="44005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2595</xdr:row>
      <xdr:rowOff>114300</xdr:rowOff>
    </xdr:from>
    <xdr:to>
      <xdr:col>1</xdr:col>
      <xdr:colOff>198120</xdr:colOff>
      <xdr:row>2597</xdr:row>
      <xdr:rowOff>167658</xdr:rowOff>
    </xdr:to>
    <xdr:sp macro="" textlink="">
      <xdr:nvSpPr>
        <xdr:cNvPr id="267" name="右中かっこ 266">
          <a:extLst>
            <a:ext uri="{FF2B5EF4-FFF2-40B4-BE49-F238E27FC236}">
              <a16:creationId xmlns:a16="http://schemas.microsoft.com/office/drawing/2014/main" id="{3EB11DDE-D0B7-491E-B907-DE957875070D}"/>
            </a:ext>
          </a:extLst>
        </xdr:cNvPr>
        <xdr:cNvSpPr/>
      </xdr:nvSpPr>
      <xdr:spPr>
        <a:xfrm>
          <a:off x="2032000" y="626598950"/>
          <a:ext cx="163195" cy="53595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2600</xdr:row>
      <xdr:rowOff>30480</xdr:rowOff>
    </xdr:from>
    <xdr:to>
      <xdr:col>1</xdr:col>
      <xdr:colOff>182880</xdr:colOff>
      <xdr:row>2601</xdr:row>
      <xdr:rowOff>182880</xdr:rowOff>
    </xdr:to>
    <xdr:sp macro="" textlink="">
      <xdr:nvSpPr>
        <xdr:cNvPr id="268" name="右中かっこ 267">
          <a:extLst>
            <a:ext uri="{FF2B5EF4-FFF2-40B4-BE49-F238E27FC236}">
              <a16:creationId xmlns:a16="http://schemas.microsoft.com/office/drawing/2014/main" id="{BDD09F4E-E620-4754-BB68-3C416E43C3DA}"/>
            </a:ext>
          </a:extLst>
        </xdr:cNvPr>
        <xdr:cNvSpPr/>
      </xdr:nvSpPr>
      <xdr:spPr>
        <a:xfrm>
          <a:off x="2027555" y="627724805"/>
          <a:ext cx="152400"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2604</xdr:row>
      <xdr:rowOff>30480</xdr:rowOff>
    </xdr:from>
    <xdr:to>
      <xdr:col>1</xdr:col>
      <xdr:colOff>182880</xdr:colOff>
      <xdr:row>2605</xdr:row>
      <xdr:rowOff>182880</xdr:rowOff>
    </xdr:to>
    <xdr:sp macro="" textlink="">
      <xdr:nvSpPr>
        <xdr:cNvPr id="269" name="右中かっこ 268">
          <a:extLst>
            <a:ext uri="{FF2B5EF4-FFF2-40B4-BE49-F238E27FC236}">
              <a16:creationId xmlns:a16="http://schemas.microsoft.com/office/drawing/2014/main" id="{FA4288E2-7600-4F65-8FC7-0471C2C57094}"/>
            </a:ext>
          </a:extLst>
        </xdr:cNvPr>
        <xdr:cNvSpPr/>
      </xdr:nvSpPr>
      <xdr:spPr>
        <a:xfrm>
          <a:off x="2027555" y="628690005"/>
          <a:ext cx="152400"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45720</xdr:colOff>
      <xdr:row>2610</xdr:row>
      <xdr:rowOff>22860</xdr:rowOff>
    </xdr:from>
    <xdr:to>
      <xdr:col>1</xdr:col>
      <xdr:colOff>190500</xdr:colOff>
      <xdr:row>2611</xdr:row>
      <xdr:rowOff>175260</xdr:rowOff>
    </xdr:to>
    <xdr:sp macro="" textlink="">
      <xdr:nvSpPr>
        <xdr:cNvPr id="270" name="右中かっこ 269">
          <a:extLst>
            <a:ext uri="{FF2B5EF4-FFF2-40B4-BE49-F238E27FC236}">
              <a16:creationId xmlns:a16="http://schemas.microsoft.com/office/drawing/2014/main" id="{8488CEDA-0E7E-455D-800E-DA678479CABA}"/>
            </a:ext>
          </a:extLst>
        </xdr:cNvPr>
        <xdr:cNvSpPr/>
      </xdr:nvSpPr>
      <xdr:spPr>
        <a:xfrm>
          <a:off x="2042795" y="630127010"/>
          <a:ext cx="141605"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2612</xdr:row>
      <xdr:rowOff>30480</xdr:rowOff>
    </xdr:from>
    <xdr:to>
      <xdr:col>1</xdr:col>
      <xdr:colOff>190500</xdr:colOff>
      <xdr:row>2613</xdr:row>
      <xdr:rowOff>167640</xdr:rowOff>
    </xdr:to>
    <xdr:sp macro="" textlink="">
      <xdr:nvSpPr>
        <xdr:cNvPr id="271" name="右中かっこ 270">
          <a:extLst>
            <a:ext uri="{FF2B5EF4-FFF2-40B4-BE49-F238E27FC236}">
              <a16:creationId xmlns:a16="http://schemas.microsoft.com/office/drawing/2014/main" id="{8DF44912-29E8-4890-844E-FB9B03804AE8}"/>
            </a:ext>
          </a:extLst>
        </xdr:cNvPr>
        <xdr:cNvSpPr/>
      </xdr:nvSpPr>
      <xdr:spPr>
        <a:xfrm>
          <a:off x="2032000" y="630620405"/>
          <a:ext cx="152400" cy="37528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2614</xdr:row>
      <xdr:rowOff>76200</xdr:rowOff>
    </xdr:from>
    <xdr:to>
      <xdr:col>1</xdr:col>
      <xdr:colOff>213360</xdr:colOff>
      <xdr:row>2617</xdr:row>
      <xdr:rowOff>119688</xdr:rowOff>
    </xdr:to>
    <xdr:sp macro="" textlink="">
      <xdr:nvSpPr>
        <xdr:cNvPr id="272" name="右中かっこ 271">
          <a:extLst>
            <a:ext uri="{FF2B5EF4-FFF2-40B4-BE49-F238E27FC236}">
              <a16:creationId xmlns:a16="http://schemas.microsoft.com/office/drawing/2014/main" id="{636D9DCC-E7A0-49AA-B8E6-E8F1BBA382BF}"/>
            </a:ext>
          </a:extLst>
        </xdr:cNvPr>
        <xdr:cNvSpPr/>
      </xdr:nvSpPr>
      <xdr:spPr>
        <a:xfrm>
          <a:off x="2032000" y="631145550"/>
          <a:ext cx="175260" cy="770563"/>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43961</xdr:colOff>
      <xdr:row>2587</xdr:row>
      <xdr:rowOff>21981</xdr:rowOff>
    </xdr:from>
    <xdr:to>
      <xdr:col>1</xdr:col>
      <xdr:colOff>181121</xdr:colOff>
      <xdr:row>2588</xdr:row>
      <xdr:rowOff>181708</xdr:rowOff>
    </xdr:to>
    <xdr:sp macro="" textlink="">
      <xdr:nvSpPr>
        <xdr:cNvPr id="273" name="右中かっこ 272">
          <a:extLst>
            <a:ext uri="{FF2B5EF4-FFF2-40B4-BE49-F238E27FC236}">
              <a16:creationId xmlns:a16="http://schemas.microsoft.com/office/drawing/2014/main" id="{9694256A-9BAD-4030-9C78-35BA1A60B8F0}"/>
            </a:ext>
          </a:extLst>
        </xdr:cNvPr>
        <xdr:cNvSpPr/>
      </xdr:nvSpPr>
      <xdr:spPr>
        <a:xfrm>
          <a:off x="2041036" y="624576231"/>
          <a:ext cx="137160" cy="404202"/>
        </a:xfrm>
        <a:prstGeom prst="rightBrace">
          <a:avLst>
            <a:gd name="adj1" fmla="val 15389"/>
            <a:gd name="adj2" fmla="val 27500"/>
          </a:avLst>
        </a:prstGeom>
        <a:noFill/>
        <a:ln w="9525" cap="flat" cmpd="sng" algn="ctr">
          <a:solidFill>
            <a:sysClr val="windowText" lastClr="000000">
              <a:shade val="95000"/>
              <a:satMod val="105000"/>
            </a:sys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twoCellAnchor>
  <xdr:twoCellAnchor>
    <xdr:from>
      <xdr:col>1</xdr:col>
      <xdr:colOff>29307</xdr:colOff>
      <xdr:row>2598</xdr:row>
      <xdr:rowOff>14654</xdr:rowOff>
    </xdr:from>
    <xdr:to>
      <xdr:col>1</xdr:col>
      <xdr:colOff>166467</xdr:colOff>
      <xdr:row>2599</xdr:row>
      <xdr:rowOff>174381</xdr:rowOff>
    </xdr:to>
    <xdr:sp macro="" textlink="">
      <xdr:nvSpPr>
        <xdr:cNvPr id="274" name="右中かっこ 273">
          <a:extLst>
            <a:ext uri="{FF2B5EF4-FFF2-40B4-BE49-F238E27FC236}">
              <a16:creationId xmlns:a16="http://schemas.microsoft.com/office/drawing/2014/main" id="{58EEE55C-F73E-4F33-9479-04A0CC6DDFCB}"/>
            </a:ext>
          </a:extLst>
        </xdr:cNvPr>
        <xdr:cNvSpPr/>
      </xdr:nvSpPr>
      <xdr:spPr>
        <a:xfrm>
          <a:off x="2026382" y="627223204"/>
          <a:ext cx="137160" cy="401027"/>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43815</xdr:colOff>
      <xdr:row>2631</xdr:row>
      <xdr:rowOff>45720</xdr:rowOff>
    </xdr:from>
    <xdr:to>
      <xdr:col>1</xdr:col>
      <xdr:colOff>182881</xdr:colOff>
      <xdr:row>2632</xdr:row>
      <xdr:rowOff>182880</xdr:rowOff>
    </xdr:to>
    <xdr:sp macro="" textlink="">
      <xdr:nvSpPr>
        <xdr:cNvPr id="275" name="AutoShape 8">
          <a:extLst>
            <a:ext uri="{FF2B5EF4-FFF2-40B4-BE49-F238E27FC236}">
              <a16:creationId xmlns:a16="http://schemas.microsoft.com/office/drawing/2014/main" id="{2861DCF3-273B-417E-882C-F2DF157C2C81}"/>
            </a:ext>
          </a:extLst>
        </xdr:cNvPr>
        <xdr:cNvSpPr>
          <a:spLocks/>
        </xdr:cNvSpPr>
      </xdr:nvSpPr>
      <xdr:spPr bwMode="auto">
        <a:xfrm>
          <a:off x="2040890" y="635220345"/>
          <a:ext cx="139066" cy="378460"/>
        </a:xfrm>
        <a:prstGeom prst="rightBrace">
          <a:avLst>
            <a:gd name="adj1" fmla="val 21007"/>
            <a:gd name="adj2" fmla="val 2045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43356</xdr:colOff>
      <xdr:row>2624</xdr:row>
      <xdr:rowOff>55441</xdr:rowOff>
    </xdr:from>
    <xdr:to>
      <xdr:col>1</xdr:col>
      <xdr:colOff>195756</xdr:colOff>
      <xdr:row>2626</xdr:row>
      <xdr:rowOff>169741</xdr:rowOff>
    </xdr:to>
    <xdr:sp macro="" textlink="">
      <xdr:nvSpPr>
        <xdr:cNvPr id="276" name="AutoShape 8">
          <a:extLst>
            <a:ext uri="{FF2B5EF4-FFF2-40B4-BE49-F238E27FC236}">
              <a16:creationId xmlns:a16="http://schemas.microsoft.com/office/drawing/2014/main" id="{B68B6EA0-FFF0-46CD-860D-96965482887D}"/>
            </a:ext>
          </a:extLst>
        </xdr:cNvPr>
        <xdr:cNvSpPr>
          <a:spLocks/>
        </xdr:cNvSpPr>
      </xdr:nvSpPr>
      <xdr:spPr bwMode="auto">
        <a:xfrm>
          <a:off x="2040431" y="633537791"/>
          <a:ext cx="152400" cy="596900"/>
        </a:xfrm>
        <a:prstGeom prst="rightBrace">
          <a:avLst>
            <a:gd name="adj1" fmla="val 216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30480</xdr:colOff>
      <xdr:row>2619</xdr:row>
      <xdr:rowOff>129540</xdr:rowOff>
    </xdr:from>
    <xdr:to>
      <xdr:col>1</xdr:col>
      <xdr:colOff>175260</xdr:colOff>
      <xdr:row>2621</xdr:row>
      <xdr:rowOff>121936</xdr:rowOff>
    </xdr:to>
    <xdr:sp macro="" textlink="">
      <xdr:nvSpPr>
        <xdr:cNvPr id="277" name="右中かっこ 276">
          <a:extLst>
            <a:ext uri="{FF2B5EF4-FFF2-40B4-BE49-F238E27FC236}">
              <a16:creationId xmlns:a16="http://schemas.microsoft.com/office/drawing/2014/main" id="{EB123231-B420-4744-A72E-61A9D27EA771}"/>
            </a:ext>
          </a:extLst>
        </xdr:cNvPr>
        <xdr:cNvSpPr/>
      </xdr:nvSpPr>
      <xdr:spPr>
        <a:xfrm>
          <a:off x="2027555" y="632405390"/>
          <a:ext cx="141605" cy="478171"/>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2641</xdr:row>
      <xdr:rowOff>30480</xdr:rowOff>
    </xdr:from>
    <xdr:to>
      <xdr:col>1</xdr:col>
      <xdr:colOff>266700</xdr:colOff>
      <xdr:row>2645</xdr:row>
      <xdr:rowOff>167640</xdr:rowOff>
    </xdr:to>
    <xdr:sp macro="" textlink="">
      <xdr:nvSpPr>
        <xdr:cNvPr id="278" name="右中かっこ 277">
          <a:extLst>
            <a:ext uri="{FF2B5EF4-FFF2-40B4-BE49-F238E27FC236}">
              <a16:creationId xmlns:a16="http://schemas.microsoft.com/office/drawing/2014/main" id="{2E800ED0-1828-4A6B-83E0-7BBD1A37BC5B}"/>
            </a:ext>
          </a:extLst>
        </xdr:cNvPr>
        <xdr:cNvSpPr/>
      </xdr:nvSpPr>
      <xdr:spPr>
        <a:xfrm>
          <a:off x="2027555" y="637618105"/>
          <a:ext cx="233045" cy="1099185"/>
        </a:xfrm>
        <a:prstGeom prst="rightBrace">
          <a:avLst>
            <a:gd name="adj1" fmla="val 22619"/>
            <a:gd name="adj2" fmla="val 4782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2646</xdr:row>
      <xdr:rowOff>45720</xdr:rowOff>
    </xdr:from>
    <xdr:to>
      <xdr:col>1</xdr:col>
      <xdr:colOff>281940</xdr:colOff>
      <xdr:row>2650</xdr:row>
      <xdr:rowOff>190781</xdr:rowOff>
    </xdr:to>
    <xdr:sp macro="" textlink="">
      <xdr:nvSpPr>
        <xdr:cNvPr id="279" name="右中かっこ 278">
          <a:extLst>
            <a:ext uri="{FF2B5EF4-FFF2-40B4-BE49-F238E27FC236}">
              <a16:creationId xmlns:a16="http://schemas.microsoft.com/office/drawing/2014/main" id="{2F15DB14-2CC2-4839-9BE2-9C61D0DAD0E9}"/>
            </a:ext>
          </a:extLst>
        </xdr:cNvPr>
        <xdr:cNvSpPr/>
      </xdr:nvSpPr>
      <xdr:spPr>
        <a:xfrm>
          <a:off x="2032000" y="638839845"/>
          <a:ext cx="243840" cy="1107086"/>
        </a:xfrm>
        <a:prstGeom prst="rightBrace">
          <a:avLst>
            <a:gd name="adj1" fmla="val 22619"/>
            <a:gd name="adj2" fmla="val 4782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45720</xdr:colOff>
      <xdr:row>2653</xdr:row>
      <xdr:rowOff>30480</xdr:rowOff>
    </xdr:from>
    <xdr:to>
      <xdr:col>1</xdr:col>
      <xdr:colOff>243840</xdr:colOff>
      <xdr:row>2655</xdr:row>
      <xdr:rowOff>144798</xdr:rowOff>
    </xdr:to>
    <xdr:sp macro="" textlink="">
      <xdr:nvSpPr>
        <xdr:cNvPr id="280" name="右中かっこ 279">
          <a:extLst>
            <a:ext uri="{FF2B5EF4-FFF2-40B4-BE49-F238E27FC236}">
              <a16:creationId xmlns:a16="http://schemas.microsoft.com/office/drawing/2014/main" id="{56400571-FA03-4FC4-A156-70D65A40C1D8}"/>
            </a:ext>
          </a:extLst>
        </xdr:cNvPr>
        <xdr:cNvSpPr/>
      </xdr:nvSpPr>
      <xdr:spPr>
        <a:xfrm>
          <a:off x="2042795" y="640513705"/>
          <a:ext cx="194945" cy="59691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45720</xdr:colOff>
      <xdr:row>2658</xdr:row>
      <xdr:rowOff>38100</xdr:rowOff>
    </xdr:from>
    <xdr:to>
      <xdr:col>1</xdr:col>
      <xdr:colOff>236220</xdr:colOff>
      <xdr:row>2659</xdr:row>
      <xdr:rowOff>175260</xdr:rowOff>
    </xdr:to>
    <xdr:sp macro="" textlink="">
      <xdr:nvSpPr>
        <xdr:cNvPr id="281" name="右中かっこ 280">
          <a:extLst>
            <a:ext uri="{FF2B5EF4-FFF2-40B4-BE49-F238E27FC236}">
              <a16:creationId xmlns:a16="http://schemas.microsoft.com/office/drawing/2014/main" id="{4D82DE88-B949-4EFC-BB3C-BCC699E197DD}"/>
            </a:ext>
          </a:extLst>
        </xdr:cNvPr>
        <xdr:cNvSpPr/>
      </xdr:nvSpPr>
      <xdr:spPr>
        <a:xfrm>
          <a:off x="2042795" y="641724650"/>
          <a:ext cx="190500" cy="37846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22860</xdr:colOff>
      <xdr:row>2664</xdr:row>
      <xdr:rowOff>38100</xdr:rowOff>
    </xdr:from>
    <xdr:to>
      <xdr:col>1</xdr:col>
      <xdr:colOff>190500</xdr:colOff>
      <xdr:row>2665</xdr:row>
      <xdr:rowOff>182880</xdr:rowOff>
    </xdr:to>
    <xdr:sp macro="" textlink="">
      <xdr:nvSpPr>
        <xdr:cNvPr id="282" name="右中かっこ 281">
          <a:extLst>
            <a:ext uri="{FF2B5EF4-FFF2-40B4-BE49-F238E27FC236}">
              <a16:creationId xmlns:a16="http://schemas.microsoft.com/office/drawing/2014/main" id="{7873D764-4891-42B9-A9B8-2BE74430BF78}"/>
            </a:ext>
          </a:extLst>
        </xdr:cNvPr>
        <xdr:cNvSpPr/>
      </xdr:nvSpPr>
      <xdr:spPr>
        <a:xfrm>
          <a:off x="2016760" y="643172450"/>
          <a:ext cx="167640" cy="38925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59120</xdr:colOff>
      <xdr:row>2673</xdr:row>
      <xdr:rowOff>15240</xdr:rowOff>
    </xdr:from>
    <xdr:to>
      <xdr:col>1</xdr:col>
      <xdr:colOff>182880</xdr:colOff>
      <xdr:row>2676</xdr:row>
      <xdr:rowOff>0</xdr:rowOff>
    </xdr:to>
    <xdr:sp macro="" textlink="">
      <xdr:nvSpPr>
        <xdr:cNvPr id="283" name="右中かっこ 282">
          <a:extLst>
            <a:ext uri="{FF2B5EF4-FFF2-40B4-BE49-F238E27FC236}">
              <a16:creationId xmlns:a16="http://schemas.microsoft.com/office/drawing/2014/main" id="{D2A7A139-8C99-48C7-80E7-A430846FF52D}"/>
            </a:ext>
          </a:extLst>
        </xdr:cNvPr>
        <xdr:cNvSpPr/>
      </xdr:nvSpPr>
      <xdr:spPr>
        <a:xfrm>
          <a:off x="2053020" y="645321290"/>
          <a:ext cx="126935" cy="708660"/>
        </a:xfrm>
        <a:prstGeom prst="rightBrace">
          <a:avLst>
            <a:gd name="adj1" fmla="val 15389"/>
            <a:gd name="adj2" fmla="val 5031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2680</xdr:row>
      <xdr:rowOff>83820</xdr:rowOff>
    </xdr:from>
    <xdr:to>
      <xdr:col>1</xdr:col>
      <xdr:colOff>213360</xdr:colOff>
      <xdr:row>2683</xdr:row>
      <xdr:rowOff>134928</xdr:rowOff>
    </xdr:to>
    <xdr:sp macro="" textlink="">
      <xdr:nvSpPr>
        <xdr:cNvPr id="284" name="右中かっこ 283">
          <a:extLst>
            <a:ext uri="{FF2B5EF4-FFF2-40B4-BE49-F238E27FC236}">
              <a16:creationId xmlns:a16="http://schemas.microsoft.com/office/drawing/2014/main" id="{9593331C-2D6E-4CE5-A8E2-C657CAB82150}"/>
            </a:ext>
          </a:extLst>
        </xdr:cNvPr>
        <xdr:cNvSpPr/>
      </xdr:nvSpPr>
      <xdr:spPr>
        <a:xfrm>
          <a:off x="2027555" y="647082145"/>
          <a:ext cx="179705" cy="771833"/>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15240</xdr:colOff>
      <xdr:row>2687</xdr:row>
      <xdr:rowOff>45720</xdr:rowOff>
    </xdr:from>
    <xdr:to>
      <xdr:col>1</xdr:col>
      <xdr:colOff>205740</xdr:colOff>
      <xdr:row>2689</xdr:row>
      <xdr:rowOff>175260</xdr:rowOff>
    </xdr:to>
    <xdr:sp macro="" textlink="">
      <xdr:nvSpPr>
        <xdr:cNvPr id="285" name="右中かっこ 284">
          <a:extLst>
            <a:ext uri="{FF2B5EF4-FFF2-40B4-BE49-F238E27FC236}">
              <a16:creationId xmlns:a16="http://schemas.microsoft.com/office/drawing/2014/main" id="{2009438C-9D69-46CD-8CFB-7819F96FB5BA}"/>
            </a:ext>
          </a:extLst>
        </xdr:cNvPr>
        <xdr:cNvSpPr/>
      </xdr:nvSpPr>
      <xdr:spPr>
        <a:xfrm>
          <a:off x="2009140" y="648733145"/>
          <a:ext cx="190500" cy="608965"/>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53340</xdr:colOff>
      <xdr:row>2698</xdr:row>
      <xdr:rowOff>22860</xdr:rowOff>
    </xdr:from>
    <xdr:to>
      <xdr:col>1</xdr:col>
      <xdr:colOff>228600</xdr:colOff>
      <xdr:row>2700</xdr:row>
      <xdr:rowOff>7620</xdr:rowOff>
    </xdr:to>
    <xdr:sp macro="" textlink="">
      <xdr:nvSpPr>
        <xdr:cNvPr id="286" name="右中かっこ 285">
          <a:extLst>
            <a:ext uri="{FF2B5EF4-FFF2-40B4-BE49-F238E27FC236}">
              <a16:creationId xmlns:a16="http://schemas.microsoft.com/office/drawing/2014/main" id="{BE2BA8CF-38D5-4453-AF27-EA78DFE549CB}"/>
            </a:ext>
          </a:extLst>
        </xdr:cNvPr>
        <xdr:cNvSpPr/>
      </xdr:nvSpPr>
      <xdr:spPr>
        <a:xfrm>
          <a:off x="2047240" y="651361410"/>
          <a:ext cx="175260" cy="47053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36195</xdr:colOff>
      <xdr:row>2653</xdr:row>
      <xdr:rowOff>30480</xdr:rowOff>
    </xdr:from>
    <xdr:to>
      <xdr:col>1</xdr:col>
      <xdr:colOff>234315</xdr:colOff>
      <xdr:row>2655</xdr:row>
      <xdr:rowOff>144798</xdr:rowOff>
    </xdr:to>
    <xdr:sp macro="" textlink="">
      <xdr:nvSpPr>
        <xdr:cNvPr id="287" name="右中かっこ 286">
          <a:extLst>
            <a:ext uri="{FF2B5EF4-FFF2-40B4-BE49-F238E27FC236}">
              <a16:creationId xmlns:a16="http://schemas.microsoft.com/office/drawing/2014/main" id="{AD4A00DF-982C-460F-A154-C5C7D1169C11}"/>
            </a:ext>
          </a:extLst>
        </xdr:cNvPr>
        <xdr:cNvSpPr/>
      </xdr:nvSpPr>
      <xdr:spPr>
        <a:xfrm>
          <a:off x="2030095" y="640513705"/>
          <a:ext cx="201295" cy="59691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56409</xdr:colOff>
      <xdr:row>2706</xdr:row>
      <xdr:rowOff>43710</xdr:rowOff>
    </xdr:from>
    <xdr:to>
      <xdr:col>1</xdr:col>
      <xdr:colOff>216429</xdr:colOff>
      <xdr:row>2707</xdr:row>
      <xdr:rowOff>180870</xdr:rowOff>
    </xdr:to>
    <xdr:sp macro="" textlink="">
      <xdr:nvSpPr>
        <xdr:cNvPr id="288" name="AutoShape 8">
          <a:extLst>
            <a:ext uri="{FF2B5EF4-FFF2-40B4-BE49-F238E27FC236}">
              <a16:creationId xmlns:a16="http://schemas.microsoft.com/office/drawing/2014/main" id="{9E2F4813-890A-4BBD-A267-CAC6A933A8F5}"/>
            </a:ext>
          </a:extLst>
        </xdr:cNvPr>
        <xdr:cNvSpPr>
          <a:spLocks/>
        </xdr:cNvSpPr>
      </xdr:nvSpPr>
      <xdr:spPr bwMode="auto">
        <a:xfrm>
          <a:off x="2050309" y="653315835"/>
          <a:ext cx="163195" cy="378460"/>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34290</xdr:colOff>
      <xdr:row>2749</xdr:row>
      <xdr:rowOff>51435</xdr:rowOff>
    </xdr:from>
    <xdr:to>
      <xdr:col>1</xdr:col>
      <xdr:colOff>177800</xdr:colOff>
      <xdr:row>2750</xdr:row>
      <xdr:rowOff>152400</xdr:rowOff>
    </xdr:to>
    <xdr:sp macro="" textlink="">
      <xdr:nvSpPr>
        <xdr:cNvPr id="289" name="AutoShape 8">
          <a:extLst>
            <a:ext uri="{FF2B5EF4-FFF2-40B4-BE49-F238E27FC236}">
              <a16:creationId xmlns:a16="http://schemas.microsoft.com/office/drawing/2014/main" id="{78E9FF59-FD88-476A-AAB8-B0B6A843F9BA}"/>
            </a:ext>
          </a:extLst>
        </xdr:cNvPr>
        <xdr:cNvSpPr>
          <a:spLocks/>
        </xdr:cNvSpPr>
      </xdr:nvSpPr>
      <xdr:spPr bwMode="auto">
        <a:xfrm>
          <a:off x="2028190" y="663699460"/>
          <a:ext cx="146685" cy="339090"/>
        </a:xfrm>
        <a:prstGeom prst="rightBrace">
          <a:avLst>
            <a:gd name="adj1" fmla="val 21484"/>
            <a:gd name="adj2" fmla="val 23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31750</xdr:colOff>
      <xdr:row>2755</xdr:row>
      <xdr:rowOff>36830</xdr:rowOff>
    </xdr:from>
    <xdr:to>
      <xdr:col>1</xdr:col>
      <xdr:colOff>184150</xdr:colOff>
      <xdr:row>2756</xdr:row>
      <xdr:rowOff>173990</xdr:rowOff>
    </xdr:to>
    <xdr:sp macro="" textlink="">
      <xdr:nvSpPr>
        <xdr:cNvPr id="290" name="AutoShape 8">
          <a:extLst>
            <a:ext uri="{FF2B5EF4-FFF2-40B4-BE49-F238E27FC236}">
              <a16:creationId xmlns:a16="http://schemas.microsoft.com/office/drawing/2014/main" id="{5EBCA3FC-91C7-40B6-8F45-F9D1EF9D97E9}"/>
            </a:ext>
          </a:extLst>
        </xdr:cNvPr>
        <xdr:cNvSpPr>
          <a:spLocks/>
        </xdr:cNvSpPr>
      </xdr:nvSpPr>
      <xdr:spPr bwMode="auto">
        <a:xfrm>
          <a:off x="2028825" y="665129480"/>
          <a:ext cx="152400" cy="378460"/>
        </a:xfrm>
        <a:prstGeom prst="rightBrace">
          <a:avLst>
            <a:gd name="adj1" fmla="val 21007"/>
            <a:gd name="adj2" fmla="val 2727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31750</xdr:colOff>
      <xdr:row>2770</xdr:row>
      <xdr:rowOff>36830</xdr:rowOff>
    </xdr:from>
    <xdr:to>
      <xdr:col>1</xdr:col>
      <xdr:colOff>184150</xdr:colOff>
      <xdr:row>2771</xdr:row>
      <xdr:rowOff>173990</xdr:rowOff>
    </xdr:to>
    <xdr:sp macro="" textlink="">
      <xdr:nvSpPr>
        <xdr:cNvPr id="291" name="AutoShape 8">
          <a:extLst>
            <a:ext uri="{FF2B5EF4-FFF2-40B4-BE49-F238E27FC236}">
              <a16:creationId xmlns:a16="http://schemas.microsoft.com/office/drawing/2014/main" id="{9849B6B1-E85B-4EF7-927D-0EE2BFB8F63E}"/>
            </a:ext>
          </a:extLst>
        </xdr:cNvPr>
        <xdr:cNvSpPr>
          <a:spLocks/>
        </xdr:cNvSpPr>
      </xdr:nvSpPr>
      <xdr:spPr bwMode="auto">
        <a:xfrm>
          <a:off x="2028825" y="668748980"/>
          <a:ext cx="152400" cy="378460"/>
        </a:xfrm>
        <a:prstGeom prst="rightBrace">
          <a:avLst>
            <a:gd name="adj1" fmla="val 21007"/>
            <a:gd name="adj2" fmla="val 2727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25400</xdr:colOff>
      <xdr:row>2712</xdr:row>
      <xdr:rowOff>38100</xdr:rowOff>
    </xdr:from>
    <xdr:to>
      <xdr:col>1</xdr:col>
      <xdr:colOff>171450</xdr:colOff>
      <xdr:row>2714</xdr:row>
      <xdr:rowOff>0</xdr:rowOff>
    </xdr:to>
    <xdr:sp macro="" textlink="">
      <xdr:nvSpPr>
        <xdr:cNvPr id="292" name="右中かっこ 291">
          <a:extLst>
            <a:ext uri="{FF2B5EF4-FFF2-40B4-BE49-F238E27FC236}">
              <a16:creationId xmlns:a16="http://schemas.microsoft.com/office/drawing/2014/main" id="{7BBC7DD8-D12D-40FB-89DB-967A310C0BE5}"/>
            </a:ext>
          </a:extLst>
        </xdr:cNvPr>
        <xdr:cNvSpPr/>
      </xdr:nvSpPr>
      <xdr:spPr>
        <a:xfrm>
          <a:off x="2022475" y="654754850"/>
          <a:ext cx="142875" cy="4445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44450</xdr:colOff>
      <xdr:row>2716</xdr:row>
      <xdr:rowOff>57150</xdr:rowOff>
    </xdr:from>
    <xdr:to>
      <xdr:col>1</xdr:col>
      <xdr:colOff>209550</xdr:colOff>
      <xdr:row>2717</xdr:row>
      <xdr:rowOff>178384</xdr:rowOff>
    </xdr:to>
    <xdr:sp macro="" textlink="">
      <xdr:nvSpPr>
        <xdr:cNvPr id="293" name="右中かっこ 292">
          <a:extLst>
            <a:ext uri="{FF2B5EF4-FFF2-40B4-BE49-F238E27FC236}">
              <a16:creationId xmlns:a16="http://schemas.microsoft.com/office/drawing/2014/main" id="{688FEF96-63B2-482B-80E1-A57C5055111B}"/>
            </a:ext>
          </a:extLst>
        </xdr:cNvPr>
        <xdr:cNvSpPr/>
      </xdr:nvSpPr>
      <xdr:spPr>
        <a:xfrm>
          <a:off x="2041525" y="655739100"/>
          <a:ext cx="161925" cy="365709"/>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25400</xdr:colOff>
      <xdr:row>2726</xdr:row>
      <xdr:rowOff>31750</xdr:rowOff>
    </xdr:from>
    <xdr:to>
      <xdr:col>1</xdr:col>
      <xdr:colOff>184150</xdr:colOff>
      <xdr:row>2730</xdr:row>
      <xdr:rowOff>165100</xdr:rowOff>
    </xdr:to>
    <xdr:sp macro="" textlink="">
      <xdr:nvSpPr>
        <xdr:cNvPr id="294" name="右中かっこ 293">
          <a:extLst>
            <a:ext uri="{FF2B5EF4-FFF2-40B4-BE49-F238E27FC236}">
              <a16:creationId xmlns:a16="http://schemas.microsoft.com/office/drawing/2014/main" id="{3B70843C-BB9A-4FE5-B92D-188026C787EA}"/>
            </a:ext>
          </a:extLst>
        </xdr:cNvPr>
        <xdr:cNvSpPr/>
      </xdr:nvSpPr>
      <xdr:spPr>
        <a:xfrm>
          <a:off x="2022475" y="658129875"/>
          <a:ext cx="158750" cy="1098550"/>
        </a:xfrm>
        <a:prstGeom prst="rightBrace">
          <a:avLst>
            <a:gd name="adj1" fmla="val 22619"/>
            <a:gd name="adj2" fmla="val 4782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50800</xdr:colOff>
      <xdr:row>2732</xdr:row>
      <xdr:rowOff>31750</xdr:rowOff>
    </xdr:from>
    <xdr:to>
      <xdr:col>1</xdr:col>
      <xdr:colOff>190500</xdr:colOff>
      <xdr:row>2733</xdr:row>
      <xdr:rowOff>165100</xdr:rowOff>
    </xdr:to>
    <xdr:sp macro="" textlink="">
      <xdr:nvSpPr>
        <xdr:cNvPr id="295" name="右中かっこ 294">
          <a:extLst>
            <a:ext uri="{FF2B5EF4-FFF2-40B4-BE49-F238E27FC236}">
              <a16:creationId xmlns:a16="http://schemas.microsoft.com/office/drawing/2014/main" id="{2602B29A-F3E9-4071-A9EE-215C5838E916}"/>
            </a:ext>
          </a:extLst>
        </xdr:cNvPr>
        <xdr:cNvSpPr/>
      </xdr:nvSpPr>
      <xdr:spPr>
        <a:xfrm>
          <a:off x="2047875" y="659577675"/>
          <a:ext cx="136525" cy="37465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19050</xdr:colOff>
      <xdr:row>2736</xdr:row>
      <xdr:rowOff>69850</xdr:rowOff>
    </xdr:from>
    <xdr:to>
      <xdr:col>1</xdr:col>
      <xdr:colOff>165100</xdr:colOff>
      <xdr:row>2737</xdr:row>
      <xdr:rowOff>158750</xdr:rowOff>
    </xdr:to>
    <xdr:sp macro="" textlink="">
      <xdr:nvSpPr>
        <xdr:cNvPr id="296" name="右中かっこ 295">
          <a:extLst>
            <a:ext uri="{FF2B5EF4-FFF2-40B4-BE49-F238E27FC236}">
              <a16:creationId xmlns:a16="http://schemas.microsoft.com/office/drawing/2014/main" id="{05FDA1BD-A199-4308-B622-43E6A63EC5CC}"/>
            </a:ext>
          </a:extLst>
        </xdr:cNvPr>
        <xdr:cNvSpPr/>
      </xdr:nvSpPr>
      <xdr:spPr>
        <a:xfrm>
          <a:off x="2012950" y="660580975"/>
          <a:ext cx="149225" cy="3302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25400</xdr:colOff>
      <xdr:row>2741</xdr:row>
      <xdr:rowOff>44450</xdr:rowOff>
    </xdr:from>
    <xdr:to>
      <xdr:col>1</xdr:col>
      <xdr:colOff>165100</xdr:colOff>
      <xdr:row>2743</xdr:row>
      <xdr:rowOff>157498</xdr:rowOff>
    </xdr:to>
    <xdr:sp macro="" textlink="">
      <xdr:nvSpPr>
        <xdr:cNvPr id="297" name="右中かっこ 296">
          <a:extLst>
            <a:ext uri="{FF2B5EF4-FFF2-40B4-BE49-F238E27FC236}">
              <a16:creationId xmlns:a16="http://schemas.microsoft.com/office/drawing/2014/main" id="{72AA7612-D90F-426A-B4E2-43BAFC616E4A}"/>
            </a:ext>
          </a:extLst>
        </xdr:cNvPr>
        <xdr:cNvSpPr/>
      </xdr:nvSpPr>
      <xdr:spPr>
        <a:xfrm>
          <a:off x="2022475" y="661762075"/>
          <a:ext cx="139700" cy="59564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25400</xdr:colOff>
      <xdr:row>2759</xdr:row>
      <xdr:rowOff>50800</xdr:rowOff>
    </xdr:from>
    <xdr:to>
      <xdr:col>1</xdr:col>
      <xdr:colOff>190500</xdr:colOff>
      <xdr:row>2761</xdr:row>
      <xdr:rowOff>163847</xdr:rowOff>
    </xdr:to>
    <xdr:sp macro="" textlink="">
      <xdr:nvSpPr>
        <xdr:cNvPr id="298" name="右中かっこ 297">
          <a:extLst>
            <a:ext uri="{FF2B5EF4-FFF2-40B4-BE49-F238E27FC236}">
              <a16:creationId xmlns:a16="http://schemas.microsoft.com/office/drawing/2014/main" id="{38CADB82-B772-48FF-8695-684AE3FB3F01}"/>
            </a:ext>
          </a:extLst>
        </xdr:cNvPr>
        <xdr:cNvSpPr/>
      </xdr:nvSpPr>
      <xdr:spPr>
        <a:xfrm>
          <a:off x="2022475" y="666111825"/>
          <a:ext cx="161925" cy="595647"/>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31750</xdr:colOff>
      <xdr:row>2788</xdr:row>
      <xdr:rowOff>19050</xdr:rowOff>
    </xdr:from>
    <xdr:to>
      <xdr:col>1</xdr:col>
      <xdr:colOff>152400</xdr:colOff>
      <xdr:row>2789</xdr:row>
      <xdr:rowOff>165100</xdr:rowOff>
    </xdr:to>
    <xdr:sp macro="" textlink="">
      <xdr:nvSpPr>
        <xdr:cNvPr id="300" name="右中かっこ 299">
          <a:extLst>
            <a:ext uri="{FF2B5EF4-FFF2-40B4-BE49-F238E27FC236}">
              <a16:creationId xmlns:a16="http://schemas.microsoft.com/office/drawing/2014/main" id="{FFBB7884-DCCA-46DD-BD6D-488C13DFEC78}"/>
            </a:ext>
          </a:extLst>
        </xdr:cNvPr>
        <xdr:cNvSpPr/>
      </xdr:nvSpPr>
      <xdr:spPr>
        <a:xfrm>
          <a:off x="2028825" y="673074600"/>
          <a:ext cx="117475" cy="39052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31750</xdr:colOff>
      <xdr:row>2762</xdr:row>
      <xdr:rowOff>38100</xdr:rowOff>
    </xdr:from>
    <xdr:to>
      <xdr:col>1</xdr:col>
      <xdr:colOff>190500</xdr:colOff>
      <xdr:row>2763</xdr:row>
      <xdr:rowOff>184150</xdr:rowOff>
    </xdr:to>
    <xdr:sp macro="" textlink="">
      <xdr:nvSpPr>
        <xdr:cNvPr id="301" name="右中かっこ 300">
          <a:extLst>
            <a:ext uri="{FF2B5EF4-FFF2-40B4-BE49-F238E27FC236}">
              <a16:creationId xmlns:a16="http://schemas.microsoft.com/office/drawing/2014/main" id="{A45943E0-5F55-457F-B976-B08007D8B7C0}"/>
            </a:ext>
          </a:extLst>
        </xdr:cNvPr>
        <xdr:cNvSpPr/>
      </xdr:nvSpPr>
      <xdr:spPr>
        <a:xfrm>
          <a:off x="2028825" y="666819850"/>
          <a:ext cx="155575" cy="39052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22860</xdr:colOff>
      <xdr:row>2814</xdr:row>
      <xdr:rowOff>38100</xdr:rowOff>
    </xdr:from>
    <xdr:to>
      <xdr:col>1</xdr:col>
      <xdr:colOff>190500</xdr:colOff>
      <xdr:row>2815</xdr:row>
      <xdr:rowOff>175260</xdr:rowOff>
    </xdr:to>
    <xdr:sp macro="" textlink="">
      <xdr:nvSpPr>
        <xdr:cNvPr id="302" name="AutoShape 8">
          <a:extLst>
            <a:ext uri="{FF2B5EF4-FFF2-40B4-BE49-F238E27FC236}">
              <a16:creationId xmlns:a16="http://schemas.microsoft.com/office/drawing/2014/main" id="{5373769F-6FA2-458F-8D20-23767720F090}"/>
            </a:ext>
          </a:extLst>
        </xdr:cNvPr>
        <xdr:cNvSpPr>
          <a:spLocks/>
        </xdr:cNvSpPr>
      </xdr:nvSpPr>
      <xdr:spPr bwMode="auto">
        <a:xfrm>
          <a:off x="2016760" y="679367450"/>
          <a:ext cx="167640" cy="378460"/>
        </a:xfrm>
        <a:prstGeom prst="rightBrace">
          <a:avLst>
            <a:gd name="adj1" fmla="val 21007"/>
            <a:gd name="adj2" fmla="val 2727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22861</xdr:colOff>
      <xdr:row>2820</xdr:row>
      <xdr:rowOff>15240</xdr:rowOff>
    </xdr:from>
    <xdr:to>
      <xdr:col>1</xdr:col>
      <xdr:colOff>167641</xdr:colOff>
      <xdr:row>2822</xdr:row>
      <xdr:rowOff>167640</xdr:rowOff>
    </xdr:to>
    <xdr:sp macro="" textlink="">
      <xdr:nvSpPr>
        <xdr:cNvPr id="303" name="AutoShape 8">
          <a:extLst>
            <a:ext uri="{FF2B5EF4-FFF2-40B4-BE49-F238E27FC236}">
              <a16:creationId xmlns:a16="http://schemas.microsoft.com/office/drawing/2014/main" id="{A551DBF9-4AA1-4882-8726-8CA69EDA7244}"/>
            </a:ext>
          </a:extLst>
        </xdr:cNvPr>
        <xdr:cNvSpPr>
          <a:spLocks/>
        </xdr:cNvSpPr>
      </xdr:nvSpPr>
      <xdr:spPr bwMode="auto">
        <a:xfrm>
          <a:off x="2016761" y="680792390"/>
          <a:ext cx="144780" cy="635000"/>
        </a:xfrm>
        <a:prstGeom prst="rightBrace">
          <a:avLst>
            <a:gd name="adj1" fmla="val 2067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2830</xdr:row>
      <xdr:rowOff>22860</xdr:rowOff>
    </xdr:from>
    <xdr:to>
      <xdr:col>1</xdr:col>
      <xdr:colOff>228600</xdr:colOff>
      <xdr:row>2832</xdr:row>
      <xdr:rowOff>160020</xdr:rowOff>
    </xdr:to>
    <xdr:sp macro="" textlink="">
      <xdr:nvSpPr>
        <xdr:cNvPr id="304" name="AutoShape 8">
          <a:extLst>
            <a:ext uri="{FF2B5EF4-FFF2-40B4-BE49-F238E27FC236}">
              <a16:creationId xmlns:a16="http://schemas.microsoft.com/office/drawing/2014/main" id="{48BD5E82-5783-4B4E-9779-1A49A50F1582}"/>
            </a:ext>
          </a:extLst>
        </xdr:cNvPr>
        <xdr:cNvSpPr>
          <a:spLocks/>
        </xdr:cNvSpPr>
      </xdr:nvSpPr>
      <xdr:spPr bwMode="auto">
        <a:xfrm>
          <a:off x="2032000" y="683213010"/>
          <a:ext cx="190500" cy="622935"/>
        </a:xfrm>
        <a:prstGeom prst="rightBrace">
          <a:avLst>
            <a:gd name="adj1" fmla="val 2067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30481</xdr:colOff>
      <xdr:row>2835</xdr:row>
      <xdr:rowOff>45720</xdr:rowOff>
    </xdr:from>
    <xdr:to>
      <xdr:col>1</xdr:col>
      <xdr:colOff>190501</xdr:colOff>
      <xdr:row>2837</xdr:row>
      <xdr:rowOff>175260</xdr:rowOff>
    </xdr:to>
    <xdr:sp macro="" textlink="">
      <xdr:nvSpPr>
        <xdr:cNvPr id="305" name="AutoShape 8">
          <a:extLst>
            <a:ext uri="{FF2B5EF4-FFF2-40B4-BE49-F238E27FC236}">
              <a16:creationId xmlns:a16="http://schemas.microsoft.com/office/drawing/2014/main" id="{4BF95315-392C-4897-9028-8A1A57F85CFE}"/>
            </a:ext>
          </a:extLst>
        </xdr:cNvPr>
        <xdr:cNvSpPr>
          <a:spLocks/>
        </xdr:cNvSpPr>
      </xdr:nvSpPr>
      <xdr:spPr bwMode="auto">
        <a:xfrm>
          <a:off x="2027556" y="684445545"/>
          <a:ext cx="156845" cy="608965"/>
        </a:xfrm>
        <a:prstGeom prst="rightBrace">
          <a:avLst>
            <a:gd name="adj1" fmla="val 2067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30480</xdr:colOff>
      <xdr:row>2803</xdr:row>
      <xdr:rowOff>53340</xdr:rowOff>
    </xdr:from>
    <xdr:to>
      <xdr:col>1</xdr:col>
      <xdr:colOff>213360</xdr:colOff>
      <xdr:row>2806</xdr:row>
      <xdr:rowOff>182880</xdr:rowOff>
    </xdr:to>
    <xdr:sp macro="" textlink="">
      <xdr:nvSpPr>
        <xdr:cNvPr id="306" name="右中かっこ 305">
          <a:extLst>
            <a:ext uri="{FF2B5EF4-FFF2-40B4-BE49-F238E27FC236}">
              <a16:creationId xmlns:a16="http://schemas.microsoft.com/office/drawing/2014/main" id="{12A12B7B-37A1-425C-8E78-4258D2C59480}"/>
            </a:ext>
          </a:extLst>
        </xdr:cNvPr>
        <xdr:cNvSpPr/>
      </xdr:nvSpPr>
      <xdr:spPr>
        <a:xfrm>
          <a:off x="2027555" y="676728390"/>
          <a:ext cx="179705" cy="856615"/>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45720</xdr:colOff>
      <xdr:row>2839</xdr:row>
      <xdr:rowOff>45720</xdr:rowOff>
    </xdr:from>
    <xdr:to>
      <xdr:col>1</xdr:col>
      <xdr:colOff>205740</xdr:colOff>
      <xdr:row>2841</xdr:row>
      <xdr:rowOff>175260</xdr:rowOff>
    </xdr:to>
    <xdr:sp macro="" textlink="">
      <xdr:nvSpPr>
        <xdr:cNvPr id="307" name="AutoShape 8">
          <a:extLst>
            <a:ext uri="{FF2B5EF4-FFF2-40B4-BE49-F238E27FC236}">
              <a16:creationId xmlns:a16="http://schemas.microsoft.com/office/drawing/2014/main" id="{5A1E2305-8030-4A9A-8510-969701E944CB}"/>
            </a:ext>
          </a:extLst>
        </xdr:cNvPr>
        <xdr:cNvSpPr>
          <a:spLocks/>
        </xdr:cNvSpPr>
      </xdr:nvSpPr>
      <xdr:spPr bwMode="auto">
        <a:xfrm>
          <a:off x="2042795" y="685410745"/>
          <a:ext cx="156845" cy="608965"/>
        </a:xfrm>
        <a:prstGeom prst="rightBrace">
          <a:avLst>
            <a:gd name="adj1" fmla="val 2067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22860</xdr:colOff>
      <xdr:row>2843</xdr:row>
      <xdr:rowOff>53340</xdr:rowOff>
    </xdr:from>
    <xdr:to>
      <xdr:col>1</xdr:col>
      <xdr:colOff>190500</xdr:colOff>
      <xdr:row>2846</xdr:row>
      <xdr:rowOff>167640</xdr:rowOff>
    </xdr:to>
    <xdr:sp macro="" textlink="">
      <xdr:nvSpPr>
        <xdr:cNvPr id="308" name="右中かっこ 307">
          <a:extLst>
            <a:ext uri="{FF2B5EF4-FFF2-40B4-BE49-F238E27FC236}">
              <a16:creationId xmlns:a16="http://schemas.microsoft.com/office/drawing/2014/main" id="{FAE5A647-4D8A-43C3-85A9-01F2D5665182}"/>
            </a:ext>
          </a:extLst>
        </xdr:cNvPr>
        <xdr:cNvSpPr/>
      </xdr:nvSpPr>
      <xdr:spPr>
        <a:xfrm>
          <a:off x="2016760" y="686380390"/>
          <a:ext cx="167640" cy="838200"/>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15240</xdr:colOff>
      <xdr:row>2852</xdr:row>
      <xdr:rowOff>30480</xdr:rowOff>
    </xdr:from>
    <xdr:to>
      <xdr:col>1</xdr:col>
      <xdr:colOff>175260</xdr:colOff>
      <xdr:row>2854</xdr:row>
      <xdr:rowOff>0</xdr:rowOff>
    </xdr:to>
    <xdr:sp macro="" textlink="">
      <xdr:nvSpPr>
        <xdr:cNvPr id="309" name="右中かっこ 308">
          <a:extLst>
            <a:ext uri="{FF2B5EF4-FFF2-40B4-BE49-F238E27FC236}">
              <a16:creationId xmlns:a16="http://schemas.microsoft.com/office/drawing/2014/main" id="{A6D28A51-8AAE-46A1-954A-7CF3DEFC5D13}"/>
            </a:ext>
          </a:extLst>
        </xdr:cNvPr>
        <xdr:cNvSpPr/>
      </xdr:nvSpPr>
      <xdr:spPr>
        <a:xfrm>
          <a:off x="2009140" y="688532405"/>
          <a:ext cx="160020" cy="44894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36635</xdr:colOff>
      <xdr:row>2809</xdr:row>
      <xdr:rowOff>14654</xdr:rowOff>
    </xdr:from>
    <xdr:to>
      <xdr:col>1</xdr:col>
      <xdr:colOff>196655</xdr:colOff>
      <xdr:row>2810</xdr:row>
      <xdr:rowOff>182001</xdr:rowOff>
    </xdr:to>
    <xdr:sp macro="" textlink="">
      <xdr:nvSpPr>
        <xdr:cNvPr id="310" name="右中かっこ 309">
          <a:extLst>
            <a:ext uri="{FF2B5EF4-FFF2-40B4-BE49-F238E27FC236}">
              <a16:creationId xmlns:a16="http://schemas.microsoft.com/office/drawing/2014/main" id="{D84B8035-F393-4C12-9399-FC8C5897F452}"/>
            </a:ext>
          </a:extLst>
        </xdr:cNvPr>
        <xdr:cNvSpPr/>
      </xdr:nvSpPr>
      <xdr:spPr>
        <a:xfrm>
          <a:off x="2030535" y="678137504"/>
          <a:ext cx="163195" cy="411822"/>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37253</xdr:colOff>
      <xdr:row>2954</xdr:row>
      <xdr:rowOff>15240</xdr:rowOff>
    </xdr:from>
    <xdr:to>
      <xdr:col>1</xdr:col>
      <xdr:colOff>182033</xdr:colOff>
      <xdr:row>2955</xdr:row>
      <xdr:rowOff>167640</xdr:rowOff>
    </xdr:to>
    <xdr:sp macro="" textlink="">
      <xdr:nvSpPr>
        <xdr:cNvPr id="311" name="AutoShape 8">
          <a:extLst>
            <a:ext uri="{FF2B5EF4-FFF2-40B4-BE49-F238E27FC236}">
              <a16:creationId xmlns:a16="http://schemas.microsoft.com/office/drawing/2014/main" id="{202BF84A-EB7B-400A-9587-036DD3CC7462}"/>
            </a:ext>
          </a:extLst>
        </xdr:cNvPr>
        <xdr:cNvSpPr>
          <a:spLocks/>
        </xdr:cNvSpPr>
      </xdr:nvSpPr>
      <xdr:spPr bwMode="auto">
        <a:xfrm>
          <a:off x="2031153" y="713126590"/>
          <a:ext cx="147955" cy="393700"/>
        </a:xfrm>
        <a:prstGeom prst="rightBrace">
          <a:avLst>
            <a:gd name="adj1" fmla="val 21694"/>
            <a:gd name="adj2" fmla="val 2608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44027</xdr:colOff>
      <xdr:row>2899</xdr:row>
      <xdr:rowOff>23707</xdr:rowOff>
    </xdr:from>
    <xdr:to>
      <xdr:col>1</xdr:col>
      <xdr:colOff>196427</xdr:colOff>
      <xdr:row>2900</xdr:row>
      <xdr:rowOff>168487</xdr:rowOff>
    </xdr:to>
    <xdr:sp macro="" textlink="">
      <xdr:nvSpPr>
        <xdr:cNvPr id="312" name="AutoShape 8">
          <a:extLst>
            <a:ext uri="{FF2B5EF4-FFF2-40B4-BE49-F238E27FC236}">
              <a16:creationId xmlns:a16="http://schemas.microsoft.com/office/drawing/2014/main" id="{64CB4623-00B5-43A2-A257-FF8C90303213}"/>
            </a:ext>
          </a:extLst>
        </xdr:cNvPr>
        <xdr:cNvSpPr>
          <a:spLocks/>
        </xdr:cNvSpPr>
      </xdr:nvSpPr>
      <xdr:spPr bwMode="auto">
        <a:xfrm>
          <a:off x="2041102" y="699863557"/>
          <a:ext cx="152400" cy="386080"/>
        </a:xfrm>
        <a:prstGeom prst="rightBrace">
          <a:avLst>
            <a:gd name="adj1" fmla="val 21484"/>
            <a:gd name="adj2" fmla="val 2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33868</xdr:colOff>
      <xdr:row>2878</xdr:row>
      <xdr:rowOff>8466</xdr:rowOff>
    </xdr:from>
    <xdr:to>
      <xdr:col>1</xdr:col>
      <xdr:colOff>197828</xdr:colOff>
      <xdr:row>2880</xdr:row>
      <xdr:rowOff>175845</xdr:rowOff>
    </xdr:to>
    <xdr:sp macro="" textlink="">
      <xdr:nvSpPr>
        <xdr:cNvPr id="313" name="右中かっこ 312">
          <a:extLst>
            <a:ext uri="{FF2B5EF4-FFF2-40B4-BE49-F238E27FC236}">
              <a16:creationId xmlns:a16="http://schemas.microsoft.com/office/drawing/2014/main" id="{9E902EBE-BA0B-4661-8974-EC11D61106CD}"/>
            </a:ext>
          </a:extLst>
        </xdr:cNvPr>
        <xdr:cNvSpPr/>
      </xdr:nvSpPr>
      <xdr:spPr>
        <a:xfrm>
          <a:off x="2027768" y="694784191"/>
          <a:ext cx="167135" cy="646804"/>
        </a:xfrm>
        <a:prstGeom prst="rightBrace">
          <a:avLst>
            <a:gd name="adj1" fmla="val 15389"/>
            <a:gd name="adj2" fmla="val 5092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25400</xdr:colOff>
      <xdr:row>2882</xdr:row>
      <xdr:rowOff>194732</xdr:rowOff>
    </xdr:from>
    <xdr:to>
      <xdr:col>1</xdr:col>
      <xdr:colOff>186266</xdr:colOff>
      <xdr:row>2884</xdr:row>
      <xdr:rowOff>169332</xdr:rowOff>
    </xdr:to>
    <xdr:sp macro="" textlink="">
      <xdr:nvSpPr>
        <xdr:cNvPr id="314" name="右中かっこ 313">
          <a:extLst>
            <a:ext uri="{FF2B5EF4-FFF2-40B4-BE49-F238E27FC236}">
              <a16:creationId xmlns:a16="http://schemas.microsoft.com/office/drawing/2014/main" id="{ACEF8914-F0BE-434C-B7C5-1C24964B02E0}"/>
            </a:ext>
          </a:extLst>
        </xdr:cNvPr>
        <xdr:cNvSpPr/>
      </xdr:nvSpPr>
      <xdr:spPr>
        <a:xfrm>
          <a:off x="2022475" y="695932482"/>
          <a:ext cx="157691" cy="4572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33865</xdr:colOff>
      <xdr:row>2914</xdr:row>
      <xdr:rowOff>67733</xdr:rowOff>
    </xdr:from>
    <xdr:to>
      <xdr:col>1</xdr:col>
      <xdr:colOff>228599</xdr:colOff>
      <xdr:row>2917</xdr:row>
      <xdr:rowOff>160866</xdr:rowOff>
    </xdr:to>
    <xdr:sp macro="" textlink="">
      <xdr:nvSpPr>
        <xdr:cNvPr id="315" name="右中かっこ 314">
          <a:extLst>
            <a:ext uri="{FF2B5EF4-FFF2-40B4-BE49-F238E27FC236}">
              <a16:creationId xmlns:a16="http://schemas.microsoft.com/office/drawing/2014/main" id="{12AF8AE4-C10F-4BCD-AA7F-BB1FBD07EFE3}"/>
            </a:ext>
          </a:extLst>
        </xdr:cNvPr>
        <xdr:cNvSpPr/>
      </xdr:nvSpPr>
      <xdr:spPr>
        <a:xfrm>
          <a:off x="2027765" y="703530258"/>
          <a:ext cx="194734" cy="817033"/>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33866</xdr:colOff>
      <xdr:row>2931</xdr:row>
      <xdr:rowOff>8466</xdr:rowOff>
    </xdr:from>
    <xdr:to>
      <xdr:col>1</xdr:col>
      <xdr:colOff>194732</xdr:colOff>
      <xdr:row>2932</xdr:row>
      <xdr:rowOff>177800</xdr:rowOff>
    </xdr:to>
    <xdr:sp macro="" textlink="">
      <xdr:nvSpPr>
        <xdr:cNvPr id="316" name="右中かっこ 315">
          <a:extLst>
            <a:ext uri="{FF2B5EF4-FFF2-40B4-BE49-F238E27FC236}">
              <a16:creationId xmlns:a16="http://schemas.microsoft.com/office/drawing/2014/main" id="{D3D10A27-21BC-4A8C-8069-74DDAE0DDE9C}"/>
            </a:ext>
          </a:extLst>
        </xdr:cNvPr>
        <xdr:cNvSpPr/>
      </xdr:nvSpPr>
      <xdr:spPr>
        <a:xfrm>
          <a:off x="2027766" y="707573091"/>
          <a:ext cx="160866" cy="410634"/>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42333</xdr:colOff>
      <xdr:row>2934</xdr:row>
      <xdr:rowOff>33866</xdr:rowOff>
    </xdr:from>
    <xdr:to>
      <xdr:col>1</xdr:col>
      <xdr:colOff>203199</xdr:colOff>
      <xdr:row>2936</xdr:row>
      <xdr:rowOff>8466</xdr:rowOff>
    </xdr:to>
    <xdr:sp macro="" textlink="">
      <xdr:nvSpPr>
        <xdr:cNvPr id="317" name="右中かっこ 316">
          <a:extLst>
            <a:ext uri="{FF2B5EF4-FFF2-40B4-BE49-F238E27FC236}">
              <a16:creationId xmlns:a16="http://schemas.microsoft.com/office/drawing/2014/main" id="{C297DCE9-7C3D-407D-AB3E-C930BB694516}"/>
            </a:ext>
          </a:extLst>
        </xdr:cNvPr>
        <xdr:cNvSpPr/>
      </xdr:nvSpPr>
      <xdr:spPr>
        <a:xfrm>
          <a:off x="2036233" y="708319216"/>
          <a:ext cx="164041" cy="46037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36634</xdr:colOff>
      <xdr:row>2942</xdr:row>
      <xdr:rowOff>36636</xdr:rowOff>
    </xdr:from>
    <xdr:to>
      <xdr:col>1</xdr:col>
      <xdr:colOff>219807</xdr:colOff>
      <xdr:row>2944</xdr:row>
      <xdr:rowOff>175522</xdr:rowOff>
    </xdr:to>
    <xdr:sp macro="" textlink="">
      <xdr:nvSpPr>
        <xdr:cNvPr id="318" name="右中かっこ 317">
          <a:extLst>
            <a:ext uri="{FF2B5EF4-FFF2-40B4-BE49-F238E27FC236}">
              <a16:creationId xmlns:a16="http://schemas.microsoft.com/office/drawing/2014/main" id="{D46076E0-5573-4C6A-B9AB-A507A2E9012E}"/>
            </a:ext>
          </a:extLst>
        </xdr:cNvPr>
        <xdr:cNvSpPr/>
      </xdr:nvSpPr>
      <xdr:spPr>
        <a:xfrm>
          <a:off x="2030534" y="710252386"/>
          <a:ext cx="186348" cy="621486"/>
        </a:xfrm>
        <a:prstGeom prst="rightBrace">
          <a:avLst>
            <a:gd name="adj1" fmla="val 15389"/>
            <a:gd name="adj2" fmla="val 4806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25401</xdr:colOff>
      <xdr:row>2946</xdr:row>
      <xdr:rowOff>33867</xdr:rowOff>
    </xdr:from>
    <xdr:to>
      <xdr:col>1</xdr:col>
      <xdr:colOff>186267</xdr:colOff>
      <xdr:row>2947</xdr:row>
      <xdr:rowOff>160867</xdr:rowOff>
    </xdr:to>
    <xdr:sp macro="" textlink="">
      <xdr:nvSpPr>
        <xdr:cNvPr id="319" name="右中かっこ 318">
          <a:extLst>
            <a:ext uri="{FF2B5EF4-FFF2-40B4-BE49-F238E27FC236}">
              <a16:creationId xmlns:a16="http://schemas.microsoft.com/office/drawing/2014/main" id="{02AA2E6E-6967-4FC3-A5C2-F2CFAB0745A5}"/>
            </a:ext>
          </a:extLst>
        </xdr:cNvPr>
        <xdr:cNvSpPr/>
      </xdr:nvSpPr>
      <xdr:spPr>
        <a:xfrm>
          <a:off x="2022476" y="711214817"/>
          <a:ext cx="157691" cy="37147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50800</xdr:colOff>
      <xdr:row>2906</xdr:row>
      <xdr:rowOff>16933</xdr:rowOff>
    </xdr:from>
    <xdr:to>
      <xdr:col>1</xdr:col>
      <xdr:colOff>220134</xdr:colOff>
      <xdr:row>2907</xdr:row>
      <xdr:rowOff>177800</xdr:rowOff>
    </xdr:to>
    <xdr:sp macro="" textlink="">
      <xdr:nvSpPr>
        <xdr:cNvPr id="320" name="AutoShape 8">
          <a:extLst>
            <a:ext uri="{FF2B5EF4-FFF2-40B4-BE49-F238E27FC236}">
              <a16:creationId xmlns:a16="http://schemas.microsoft.com/office/drawing/2014/main" id="{FDD26462-CBDD-4DF7-9A94-0561DFD2B8B9}"/>
            </a:ext>
          </a:extLst>
        </xdr:cNvPr>
        <xdr:cNvSpPr>
          <a:spLocks/>
        </xdr:cNvSpPr>
      </xdr:nvSpPr>
      <xdr:spPr bwMode="auto">
        <a:xfrm>
          <a:off x="2047875" y="701545883"/>
          <a:ext cx="169334" cy="405342"/>
        </a:xfrm>
        <a:prstGeom prst="rightBrace">
          <a:avLst>
            <a:gd name="adj1" fmla="val 21484"/>
            <a:gd name="adj2" fmla="val 2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15240</xdr:colOff>
      <xdr:row>2964</xdr:row>
      <xdr:rowOff>15240</xdr:rowOff>
    </xdr:from>
    <xdr:to>
      <xdr:col>1</xdr:col>
      <xdr:colOff>160020</xdr:colOff>
      <xdr:row>2965</xdr:row>
      <xdr:rowOff>175260</xdr:rowOff>
    </xdr:to>
    <xdr:sp macro="" textlink="">
      <xdr:nvSpPr>
        <xdr:cNvPr id="321" name="右中かっこ 320">
          <a:extLst>
            <a:ext uri="{FF2B5EF4-FFF2-40B4-BE49-F238E27FC236}">
              <a16:creationId xmlns:a16="http://schemas.microsoft.com/office/drawing/2014/main" id="{DD351338-515C-4ACC-9C85-DE66AED4AEB5}"/>
            </a:ext>
          </a:extLst>
        </xdr:cNvPr>
        <xdr:cNvSpPr/>
      </xdr:nvSpPr>
      <xdr:spPr>
        <a:xfrm>
          <a:off x="2009140" y="715539590"/>
          <a:ext cx="147955" cy="40132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22860</xdr:colOff>
      <xdr:row>2984</xdr:row>
      <xdr:rowOff>15240</xdr:rowOff>
    </xdr:from>
    <xdr:to>
      <xdr:col>1</xdr:col>
      <xdr:colOff>152400</xdr:colOff>
      <xdr:row>2985</xdr:row>
      <xdr:rowOff>175260</xdr:rowOff>
    </xdr:to>
    <xdr:sp macro="" textlink="">
      <xdr:nvSpPr>
        <xdr:cNvPr id="322" name="右中かっこ 321">
          <a:extLst>
            <a:ext uri="{FF2B5EF4-FFF2-40B4-BE49-F238E27FC236}">
              <a16:creationId xmlns:a16="http://schemas.microsoft.com/office/drawing/2014/main" id="{F0808310-037C-4424-9C61-E20F224FF31F}"/>
            </a:ext>
          </a:extLst>
        </xdr:cNvPr>
        <xdr:cNvSpPr/>
      </xdr:nvSpPr>
      <xdr:spPr>
        <a:xfrm>
          <a:off x="2016760" y="720365590"/>
          <a:ext cx="129540" cy="40132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15240</xdr:colOff>
      <xdr:row>2994</xdr:row>
      <xdr:rowOff>45720</xdr:rowOff>
    </xdr:from>
    <xdr:to>
      <xdr:col>1</xdr:col>
      <xdr:colOff>190500</xdr:colOff>
      <xdr:row>2995</xdr:row>
      <xdr:rowOff>190500</xdr:rowOff>
    </xdr:to>
    <xdr:sp macro="" textlink="">
      <xdr:nvSpPr>
        <xdr:cNvPr id="323" name="右中かっこ 322">
          <a:extLst>
            <a:ext uri="{FF2B5EF4-FFF2-40B4-BE49-F238E27FC236}">
              <a16:creationId xmlns:a16="http://schemas.microsoft.com/office/drawing/2014/main" id="{6B677531-7793-4253-836B-4838EF441D81}"/>
            </a:ext>
          </a:extLst>
        </xdr:cNvPr>
        <xdr:cNvSpPr/>
      </xdr:nvSpPr>
      <xdr:spPr>
        <a:xfrm>
          <a:off x="2009140" y="722812245"/>
          <a:ext cx="175260" cy="38290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22860</xdr:colOff>
      <xdr:row>3000</xdr:row>
      <xdr:rowOff>38100</xdr:rowOff>
    </xdr:from>
    <xdr:to>
      <xdr:col>1</xdr:col>
      <xdr:colOff>175260</xdr:colOff>
      <xdr:row>3002</xdr:row>
      <xdr:rowOff>129558</xdr:rowOff>
    </xdr:to>
    <xdr:sp macro="" textlink="">
      <xdr:nvSpPr>
        <xdr:cNvPr id="324" name="右中かっこ 323">
          <a:extLst>
            <a:ext uri="{FF2B5EF4-FFF2-40B4-BE49-F238E27FC236}">
              <a16:creationId xmlns:a16="http://schemas.microsoft.com/office/drawing/2014/main" id="{5D39B7C5-020F-4EDE-A5A9-6FC75925200C}"/>
            </a:ext>
          </a:extLst>
        </xdr:cNvPr>
        <xdr:cNvSpPr/>
      </xdr:nvSpPr>
      <xdr:spPr>
        <a:xfrm>
          <a:off x="2016760" y="724249250"/>
          <a:ext cx="152400" cy="57405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3005</xdr:row>
      <xdr:rowOff>38100</xdr:rowOff>
    </xdr:from>
    <xdr:to>
      <xdr:col>1</xdr:col>
      <xdr:colOff>190500</xdr:colOff>
      <xdr:row>3007</xdr:row>
      <xdr:rowOff>160038</xdr:rowOff>
    </xdr:to>
    <xdr:sp macro="" textlink="">
      <xdr:nvSpPr>
        <xdr:cNvPr id="325" name="右中かっこ 324">
          <a:extLst>
            <a:ext uri="{FF2B5EF4-FFF2-40B4-BE49-F238E27FC236}">
              <a16:creationId xmlns:a16="http://schemas.microsoft.com/office/drawing/2014/main" id="{C465FC8F-9A50-496B-B4D8-33A7E94B92C9}"/>
            </a:ext>
          </a:extLst>
        </xdr:cNvPr>
        <xdr:cNvSpPr/>
      </xdr:nvSpPr>
      <xdr:spPr>
        <a:xfrm>
          <a:off x="2027555" y="725455750"/>
          <a:ext cx="156845" cy="607713"/>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22860</xdr:colOff>
      <xdr:row>3014</xdr:row>
      <xdr:rowOff>38100</xdr:rowOff>
    </xdr:from>
    <xdr:to>
      <xdr:col>1</xdr:col>
      <xdr:colOff>198120</xdr:colOff>
      <xdr:row>3016</xdr:row>
      <xdr:rowOff>175277</xdr:rowOff>
    </xdr:to>
    <xdr:sp macro="" textlink="">
      <xdr:nvSpPr>
        <xdr:cNvPr id="326" name="右中かっこ 325">
          <a:extLst>
            <a:ext uri="{FF2B5EF4-FFF2-40B4-BE49-F238E27FC236}">
              <a16:creationId xmlns:a16="http://schemas.microsoft.com/office/drawing/2014/main" id="{E571EC0C-DEFE-4B25-8285-2F6D9EEA6E51}"/>
            </a:ext>
          </a:extLst>
        </xdr:cNvPr>
        <xdr:cNvSpPr/>
      </xdr:nvSpPr>
      <xdr:spPr>
        <a:xfrm>
          <a:off x="2016760" y="727627450"/>
          <a:ext cx="178435" cy="619777"/>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3026</xdr:row>
      <xdr:rowOff>22860</xdr:rowOff>
    </xdr:from>
    <xdr:to>
      <xdr:col>1</xdr:col>
      <xdr:colOff>182880</xdr:colOff>
      <xdr:row>3027</xdr:row>
      <xdr:rowOff>175260</xdr:rowOff>
    </xdr:to>
    <xdr:sp macro="" textlink="">
      <xdr:nvSpPr>
        <xdr:cNvPr id="327" name="右中かっこ 326">
          <a:extLst>
            <a:ext uri="{FF2B5EF4-FFF2-40B4-BE49-F238E27FC236}">
              <a16:creationId xmlns:a16="http://schemas.microsoft.com/office/drawing/2014/main" id="{AF8AB0B2-8A8A-46B9-BFC1-E7B92F0C342F}"/>
            </a:ext>
          </a:extLst>
        </xdr:cNvPr>
        <xdr:cNvSpPr/>
      </xdr:nvSpPr>
      <xdr:spPr>
        <a:xfrm>
          <a:off x="2027555" y="730507810"/>
          <a:ext cx="152400"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15240</xdr:colOff>
      <xdr:row>3041</xdr:row>
      <xdr:rowOff>76200</xdr:rowOff>
    </xdr:from>
    <xdr:to>
      <xdr:col>1</xdr:col>
      <xdr:colOff>198120</xdr:colOff>
      <xdr:row>3043</xdr:row>
      <xdr:rowOff>144798</xdr:rowOff>
    </xdr:to>
    <xdr:sp macro="" textlink="">
      <xdr:nvSpPr>
        <xdr:cNvPr id="329" name="右中かっこ 328">
          <a:extLst>
            <a:ext uri="{FF2B5EF4-FFF2-40B4-BE49-F238E27FC236}">
              <a16:creationId xmlns:a16="http://schemas.microsoft.com/office/drawing/2014/main" id="{AC3B7B5F-A4FA-4D37-A14E-780FDE2B0D9A}"/>
            </a:ext>
          </a:extLst>
        </xdr:cNvPr>
        <xdr:cNvSpPr/>
      </xdr:nvSpPr>
      <xdr:spPr>
        <a:xfrm>
          <a:off x="2009140" y="734180650"/>
          <a:ext cx="186055" cy="554373"/>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33815</xdr:colOff>
      <xdr:row>3069</xdr:row>
      <xdr:rowOff>30480</xdr:rowOff>
    </xdr:from>
    <xdr:to>
      <xdr:col>1</xdr:col>
      <xdr:colOff>213361</xdr:colOff>
      <xdr:row>3071</xdr:row>
      <xdr:rowOff>144780</xdr:rowOff>
    </xdr:to>
    <xdr:sp macro="" textlink="">
      <xdr:nvSpPr>
        <xdr:cNvPr id="330" name="AutoShape 8">
          <a:extLst>
            <a:ext uri="{FF2B5EF4-FFF2-40B4-BE49-F238E27FC236}">
              <a16:creationId xmlns:a16="http://schemas.microsoft.com/office/drawing/2014/main" id="{47DEDF3F-9EDA-48C3-B7C5-ED182065F748}"/>
            </a:ext>
          </a:extLst>
        </xdr:cNvPr>
        <xdr:cNvSpPr>
          <a:spLocks/>
        </xdr:cNvSpPr>
      </xdr:nvSpPr>
      <xdr:spPr bwMode="auto">
        <a:xfrm>
          <a:off x="2027715" y="740894505"/>
          <a:ext cx="179546" cy="596900"/>
        </a:xfrm>
        <a:prstGeom prst="rightBrace">
          <a:avLst>
            <a:gd name="adj1" fmla="val 213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22860</xdr:colOff>
      <xdr:row>3049</xdr:row>
      <xdr:rowOff>15240</xdr:rowOff>
    </xdr:from>
    <xdr:to>
      <xdr:col>1</xdr:col>
      <xdr:colOff>182880</xdr:colOff>
      <xdr:row>3050</xdr:row>
      <xdr:rowOff>182880</xdr:rowOff>
    </xdr:to>
    <xdr:sp macro="" textlink="">
      <xdr:nvSpPr>
        <xdr:cNvPr id="331" name="右中かっこ 330">
          <a:extLst>
            <a:ext uri="{FF2B5EF4-FFF2-40B4-BE49-F238E27FC236}">
              <a16:creationId xmlns:a16="http://schemas.microsoft.com/office/drawing/2014/main" id="{9E3137A4-927D-4D27-9DEA-4BD39AD54E6B}"/>
            </a:ext>
          </a:extLst>
        </xdr:cNvPr>
        <xdr:cNvSpPr/>
      </xdr:nvSpPr>
      <xdr:spPr>
        <a:xfrm>
          <a:off x="2016760" y="736050090"/>
          <a:ext cx="163195" cy="41211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3055</xdr:row>
      <xdr:rowOff>38100</xdr:rowOff>
    </xdr:from>
    <xdr:to>
      <xdr:col>1</xdr:col>
      <xdr:colOff>198120</xdr:colOff>
      <xdr:row>3057</xdr:row>
      <xdr:rowOff>167640</xdr:rowOff>
    </xdr:to>
    <xdr:sp macro="" textlink="">
      <xdr:nvSpPr>
        <xdr:cNvPr id="332" name="右中かっこ 331">
          <a:extLst>
            <a:ext uri="{FF2B5EF4-FFF2-40B4-BE49-F238E27FC236}">
              <a16:creationId xmlns:a16="http://schemas.microsoft.com/office/drawing/2014/main" id="{E044CA7E-FB31-4988-BC43-972A9EF687F6}"/>
            </a:ext>
          </a:extLst>
        </xdr:cNvPr>
        <xdr:cNvSpPr/>
      </xdr:nvSpPr>
      <xdr:spPr>
        <a:xfrm>
          <a:off x="2032000" y="737520750"/>
          <a:ext cx="163195" cy="612140"/>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3058</xdr:row>
      <xdr:rowOff>68580</xdr:rowOff>
    </xdr:from>
    <xdr:to>
      <xdr:col>1</xdr:col>
      <xdr:colOff>205740</xdr:colOff>
      <xdr:row>3060</xdr:row>
      <xdr:rowOff>152418</xdr:rowOff>
    </xdr:to>
    <xdr:sp macro="" textlink="">
      <xdr:nvSpPr>
        <xdr:cNvPr id="333" name="右中かっこ 332">
          <a:extLst>
            <a:ext uri="{FF2B5EF4-FFF2-40B4-BE49-F238E27FC236}">
              <a16:creationId xmlns:a16="http://schemas.microsoft.com/office/drawing/2014/main" id="{D0575998-9EA1-4381-9354-4A4EDDA05C55}"/>
            </a:ext>
          </a:extLst>
        </xdr:cNvPr>
        <xdr:cNvSpPr/>
      </xdr:nvSpPr>
      <xdr:spPr>
        <a:xfrm>
          <a:off x="2032000" y="738278305"/>
          <a:ext cx="167640" cy="563263"/>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3062</xdr:row>
      <xdr:rowOff>15240</xdr:rowOff>
    </xdr:from>
    <xdr:to>
      <xdr:col>1</xdr:col>
      <xdr:colOff>160020</xdr:colOff>
      <xdr:row>3064</xdr:row>
      <xdr:rowOff>0</xdr:rowOff>
    </xdr:to>
    <xdr:sp macro="" textlink="">
      <xdr:nvSpPr>
        <xdr:cNvPr id="334" name="右中かっこ 333">
          <a:extLst>
            <a:ext uri="{FF2B5EF4-FFF2-40B4-BE49-F238E27FC236}">
              <a16:creationId xmlns:a16="http://schemas.microsoft.com/office/drawing/2014/main" id="{74B2BC79-B660-46F9-90D7-A4A0D0A342A2}"/>
            </a:ext>
          </a:extLst>
        </xdr:cNvPr>
        <xdr:cNvSpPr/>
      </xdr:nvSpPr>
      <xdr:spPr>
        <a:xfrm>
          <a:off x="2027555" y="739186990"/>
          <a:ext cx="129540" cy="46736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3065</xdr:row>
      <xdr:rowOff>22860</xdr:rowOff>
    </xdr:from>
    <xdr:to>
      <xdr:col>1</xdr:col>
      <xdr:colOff>175260</xdr:colOff>
      <xdr:row>3066</xdr:row>
      <xdr:rowOff>167640</xdr:rowOff>
    </xdr:to>
    <xdr:sp macro="" textlink="">
      <xdr:nvSpPr>
        <xdr:cNvPr id="335" name="右中かっこ 334">
          <a:extLst>
            <a:ext uri="{FF2B5EF4-FFF2-40B4-BE49-F238E27FC236}">
              <a16:creationId xmlns:a16="http://schemas.microsoft.com/office/drawing/2014/main" id="{F67D5938-8E03-42D5-9C70-A72CE975FF07}"/>
            </a:ext>
          </a:extLst>
        </xdr:cNvPr>
        <xdr:cNvSpPr/>
      </xdr:nvSpPr>
      <xdr:spPr>
        <a:xfrm>
          <a:off x="2027555" y="739918510"/>
          <a:ext cx="141605" cy="38608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3077</xdr:row>
      <xdr:rowOff>45720</xdr:rowOff>
    </xdr:from>
    <xdr:to>
      <xdr:col>1</xdr:col>
      <xdr:colOff>198120</xdr:colOff>
      <xdr:row>3079</xdr:row>
      <xdr:rowOff>144798</xdr:rowOff>
    </xdr:to>
    <xdr:sp macro="" textlink="">
      <xdr:nvSpPr>
        <xdr:cNvPr id="336" name="右中かっこ 335">
          <a:extLst>
            <a:ext uri="{FF2B5EF4-FFF2-40B4-BE49-F238E27FC236}">
              <a16:creationId xmlns:a16="http://schemas.microsoft.com/office/drawing/2014/main" id="{455908D9-CF68-4099-8959-402F386ADE17}"/>
            </a:ext>
          </a:extLst>
        </xdr:cNvPr>
        <xdr:cNvSpPr/>
      </xdr:nvSpPr>
      <xdr:spPr>
        <a:xfrm>
          <a:off x="2027555" y="742840145"/>
          <a:ext cx="167640" cy="58167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3085</xdr:row>
      <xdr:rowOff>22860</xdr:rowOff>
    </xdr:from>
    <xdr:to>
      <xdr:col>1</xdr:col>
      <xdr:colOff>205740</xdr:colOff>
      <xdr:row>3087</xdr:row>
      <xdr:rowOff>0</xdr:rowOff>
    </xdr:to>
    <xdr:sp macro="" textlink="">
      <xdr:nvSpPr>
        <xdr:cNvPr id="337" name="右中かっこ 336">
          <a:extLst>
            <a:ext uri="{FF2B5EF4-FFF2-40B4-BE49-F238E27FC236}">
              <a16:creationId xmlns:a16="http://schemas.microsoft.com/office/drawing/2014/main" id="{2BEBD741-9070-4874-9BD5-0370837F9A27}"/>
            </a:ext>
          </a:extLst>
        </xdr:cNvPr>
        <xdr:cNvSpPr/>
      </xdr:nvSpPr>
      <xdr:spPr>
        <a:xfrm>
          <a:off x="2032000" y="744744510"/>
          <a:ext cx="167640" cy="45974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15240</xdr:colOff>
      <xdr:row>3103</xdr:row>
      <xdr:rowOff>45720</xdr:rowOff>
    </xdr:from>
    <xdr:to>
      <xdr:col>1</xdr:col>
      <xdr:colOff>182880</xdr:colOff>
      <xdr:row>3105</xdr:row>
      <xdr:rowOff>190500</xdr:rowOff>
    </xdr:to>
    <xdr:sp macro="" textlink="">
      <xdr:nvSpPr>
        <xdr:cNvPr id="338" name="右中かっこ 337">
          <a:extLst>
            <a:ext uri="{FF2B5EF4-FFF2-40B4-BE49-F238E27FC236}">
              <a16:creationId xmlns:a16="http://schemas.microsoft.com/office/drawing/2014/main" id="{835989F1-8C1E-4ECA-845D-A1D8C4ABC592}"/>
            </a:ext>
          </a:extLst>
        </xdr:cNvPr>
        <xdr:cNvSpPr/>
      </xdr:nvSpPr>
      <xdr:spPr>
        <a:xfrm>
          <a:off x="2009140" y="749113945"/>
          <a:ext cx="170815" cy="624205"/>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3108</xdr:row>
      <xdr:rowOff>22860</xdr:rowOff>
    </xdr:from>
    <xdr:to>
      <xdr:col>1</xdr:col>
      <xdr:colOff>182880</xdr:colOff>
      <xdr:row>3110</xdr:row>
      <xdr:rowOff>7620</xdr:rowOff>
    </xdr:to>
    <xdr:sp macro="" textlink="">
      <xdr:nvSpPr>
        <xdr:cNvPr id="339" name="右中かっこ 338">
          <a:extLst>
            <a:ext uri="{FF2B5EF4-FFF2-40B4-BE49-F238E27FC236}">
              <a16:creationId xmlns:a16="http://schemas.microsoft.com/office/drawing/2014/main" id="{3F6A1F94-A6D1-4B1A-B6C6-7CC7C8E6DE6D}"/>
            </a:ext>
          </a:extLst>
        </xdr:cNvPr>
        <xdr:cNvSpPr/>
      </xdr:nvSpPr>
      <xdr:spPr>
        <a:xfrm>
          <a:off x="2027555" y="750294410"/>
          <a:ext cx="152400" cy="47053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45720</xdr:colOff>
      <xdr:row>3118</xdr:row>
      <xdr:rowOff>91440</xdr:rowOff>
    </xdr:from>
    <xdr:to>
      <xdr:col>1</xdr:col>
      <xdr:colOff>190500</xdr:colOff>
      <xdr:row>3121</xdr:row>
      <xdr:rowOff>160020</xdr:rowOff>
    </xdr:to>
    <xdr:sp macro="" textlink="">
      <xdr:nvSpPr>
        <xdr:cNvPr id="341" name="右中かっこ 340">
          <a:extLst>
            <a:ext uri="{FF2B5EF4-FFF2-40B4-BE49-F238E27FC236}">
              <a16:creationId xmlns:a16="http://schemas.microsoft.com/office/drawing/2014/main" id="{81792948-9087-44C9-A9D2-8D345CB38AC5}"/>
            </a:ext>
          </a:extLst>
        </xdr:cNvPr>
        <xdr:cNvSpPr/>
      </xdr:nvSpPr>
      <xdr:spPr>
        <a:xfrm>
          <a:off x="2042795" y="752775990"/>
          <a:ext cx="141605" cy="795655"/>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3123</xdr:row>
      <xdr:rowOff>22860</xdr:rowOff>
    </xdr:from>
    <xdr:to>
      <xdr:col>1</xdr:col>
      <xdr:colOff>198120</xdr:colOff>
      <xdr:row>3124</xdr:row>
      <xdr:rowOff>190500</xdr:rowOff>
    </xdr:to>
    <xdr:sp macro="" textlink="">
      <xdr:nvSpPr>
        <xdr:cNvPr id="342" name="右中かっこ 341">
          <a:extLst>
            <a:ext uri="{FF2B5EF4-FFF2-40B4-BE49-F238E27FC236}">
              <a16:creationId xmlns:a16="http://schemas.microsoft.com/office/drawing/2014/main" id="{B7AD7E06-3823-40CF-879E-63AD52F16CA3}"/>
            </a:ext>
          </a:extLst>
        </xdr:cNvPr>
        <xdr:cNvSpPr/>
      </xdr:nvSpPr>
      <xdr:spPr>
        <a:xfrm>
          <a:off x="2027555" y="753913910"/>
          <a:ext cx="167640" cy="40894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22860</xdr:colOff>
      <xdr:row>3127</xdr:row>
      <xdr:rowOff>15240</xdr:rowOff>
    </xdr:from>
    <xdr:to>
      <xdr:col>1</xdr:col>
      <xdr:colOff>182880</xdr:colOff>
      <xdr:row>3128</xdr:row>
      <xdr:rowOff>190500</xdr:rowOff>
    </xdr:to>
    <xdr:sp macro="" textlink="">
      <xdr:nvSpPr>
        <xdr:cNvPr id="343" name="右中かっこ 342">
          <a:extLst>
            <a:ext uri="{FF2B5EF4-FFF2-40B4-BE49-F238E27FC236}">
              <a16:creationId xmlns:a16="http://schemas.microsoft.com/office/drawing/2014/main" id="{AD90EE6C-85FE-4620-AB47-B19E54B20E0E}"/>
            </a:ext>
          </a:extLst>
        </xdr:cNvPr>
        <xdr:cNvSpPr/>
      </xdr:nvSpPr>
      <xdr:spPr>
        <a:xfrm>
          <a:off x="2016760" y="754871490"/>
          <a:ext cx="163195" cy="41656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29308</xdr:colOff>
      <xdr:row>3073</xdr:row>
      <xdr:rowOff>51288</xdr:rowOff>
    </xdr:from>
    <xdr:to>
      <xdr:col>1</xdr:col>
      <xdr:colOff>208854</xdr:colOff>
      <xdr:row>3075</xdr:row>
      <xdr:rowOff>165588</xdr:rowOff>
    </xdr:to>
    <xdr:sp macro="" textlink="">
      <xdr:nvSpPr>
        <xdr:cNvPr id="344" name="AutoShape 8">
          <a:extLst>
            <a:ext uri="{FF2B5EF4-FFF2-40B4-BE49-F238E27FC236}">
              <a16:creationId xmlns:a16="http://schemas.microsoft.com/office/drawing/2014/main" id="{2BE0E4BF-3888-44C0-BF77-D6FFC7771DCF}"/>
            </a:ext>
          </a:extLst>
        </xdr:cNvPr>
        <xdr:cNvSpPr>
          <a:spLocks/>
        </xdr:cNvSpPr>
      </xdr:nvSpPr>
      <xdr:spPr bwMode="auto">
        <a:xfrm>
          <a:off x="2026383" y="741880513"/>
          <a:ext cx="176371" cy="596900"/>
        </a:xfrm>
        <a:prstGeom prst="rightBrace">
          <a:avLst>
            <a:gd name="adj1" fmla="val 213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30480</xdr:colOff>
      <xdr:row>3162</xdr:row>
      <xdr:rowOff>30480</xdr:rowOff>
    </xdr:from>
    <xdr:to>
      <xdr:col>1</xdr:col>
      <xdr:colOff>188259</xdr:colOff>
      <xdr:row>3163</xdr:row>
      <xdr:rowOff>175260</xdr:rowOff>
    </xdr:to>
    <xdr:sp macro="" textlink="">
      <xdr:nvSpPr>
        <xdr:cNvPr id="345" name="AutoShape 8">
          <a:extLst>
            <a:ext uri="{FF2B5EF4-FFF2-40B4-BE49-F238E27FC236}">
              <a16:creationId xmlns:a16="http://schemas.microsoft.com/office/drawing/2014/main" id="{CF3C596B-E008-4800-80DD-67F2780A9FA2}"/>
            </a:ext>
          </a:extLst>
        </xdr:cNvPr>
        <xdr:cNvSpPr>
          <a:spLocks/>
        </xdr:cNvSpPr>
      </xdr:nvSpPr>
      <xdr:spPr bwMode="auto">
        <a:xfrm>
          <a:off x="2027555" y="763335405"/>
          <a:ext cx="154604" cy="382905"/>
        </a:xfrm>
        <a:prstGeom prst="rightBrace">
          <a:avLst>
            <a:gd name="adj1" fmla="val 21484"/>
            <a:gd name="adj2" fmla="val 2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15240</xdr:colOff>
      <xdr:row>3132</xdr:row>
      <xdr:rowOff>15240</xdr:rowOff>
    </xdr:from>
    <xdr:to>
      <xdr:col>1</xdr:col>
      <xdr:colOff>175260</xdr:colOff>
      <xdr:row>3133</xdr:row>
      <xdr:rowOff>167640</xdr:rowOff>
    </xdr:to>
    <xdr:sp macro="" textlink="">
      <xdr:nvSpPr>
        <xdr:cNvPr id="346" name="右中かっこ 345">
          <a:extLst>
            <a:ext uri="{FF2B5EF4-FFF2-40B4-BE49-F238E27FC236}">
              <a16:creationId xmlns:a16="http://schemas.microsoft.com/office/drawing/2014/main" id="{F3CD8140-6CB4-40A1-99EC-16369CBA7539}"/>
            </a:ext>
          </a:extLst>
        </xdr:cNvPr>
        <xdr:cNvSpPr/>
      </xdr:nvSpPr>
      <xdr:spPr>
        <a:xfrm>
          <a:off x="2009140" y="756077990"/>
          <a:ext cx="160020"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22860</xdr:colOff>
      <xdr:row>3135</xdr:row>
      <xdr:rowOff>15240</xdr:rowOff>
    </xdr:from>
    <xdr:to>
      <xdr:col>1</xdr:col>
      <xdr:colOff>190500</xdr:colOff>
      <xdr:row>3136</xdr:row>
      <xdr:rowOff>190500</xdr:rowOff>
    </xdr:to>
    <xdr:sp macro="" textlink="">
      <xdr:nvSpPr>
        <xdr:cNvPr id="347" name="右中かっこ 346">
          <a:extLst>
            <a:ext uri="{FF2B5EF4-FFF2-40B4-BE49-F238E27FC236}">
              <a16:creationId xmlns:a16="http://schemas.microsoft.com/office/drawing/2014/main" id="{2948CF79-3113-4343-A750-E9143678EF0D}"/>
            </a:ext>
          </a:extLst>
        </xdr:cNvPr>
        <xdr:cNvSpPr/>
      </xdr:nvSpPr>
      <xdr:spPr>
        <a:xfrm>
          <a:off x="2016760" y="756801890"/>
          <a:ext cx="167640" cy="41656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22860</xdr:colOff>
      <xdr:row>3138</xdr:row>
      <xdr:rowOff>45720</xdr:rowOff>
    </xdr:from>
    <xdr:to>
      <xdr:col>1</xdr:col>
      <xdr:colOff>182880</xdr:colOff>
      <xdr:row>3140</xdr:row>
      <xdr:rowOff>144798</xdr:rowOff>
    </xdr:to>
    <xdr:sp macro="" textlink="">
      <xdr:nvSpPr>
        <xdr:cNvPr id="348" name="右中かっこ 347">
          <a:extLst>
            <a:ext uri="{FF2B5EF4-FFF2-40B4-BE49-F238E27FC236}">
              <a16:creationId xmlns:a16="http://schemas.microsoft.com/office/drawing/2014/main" id="{8C95D054-1C37-40E7-99FB-91EB55DBD654}"/>
            </a:ext>
          </a:extLst>
        </xdr:cNvPr>
        <xdr:cNvSpPr/>
      </xdr:nvSpPr>
      <xdr:spPr>
        <a:xfrm>
          <a:off x="2016760" y="757559445"/>
          <a:ext cx="163195" cy="58167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3143</xdr:row>
      <xdr:rowOff>76200</xdr:rowOff>
    </xdr:from>
    <xdr:to>
      <xdr:col>1</xdr:col>
      <xdr:colOff>205740</xdr:colOff>
      <xdr:row>3147</xdr:row>
      <xdr:rowOff>160020</xdr:rowOff>
    </xdr:to>
    <xdr:sp macro="" textlink="">
      <xdr:nvSpPr>
        <xdr:cNvPr id="349" name="右中かっこ 348">
          <a:extLst>
            <a:ext uri="{FF2B5EF4-FFF2-40B4-BE49-F238E27FC236}">
              <a16:creationId xmlns:a16="http://schemas.microsoft.com/office/drawing/2014/main" id="{E38BA810-391C-49FC-8651-18D532D5AD46}"/>
            </a:ext>
          </a:extLst>
        </xdr:cNvPr>
        <xdr:cNvSpPr/>
      </xdr:nvSpPr>
      <xdr:spPr>
        <a:xfrm>
          <a:off x="2032000" y="758793250"/>
          <a:ext cx="167640" cy="1052195"/>
        </a:xfrm>
        <a:prstGeom prst="rightBrace">
          <a:avLst>
            <a:gd name="adj1" fmla="val 22619"/>
            <a:gd name="adj2" fmla="val 4782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3156</xdr:row>
      <xdr:rowOff>30480</xdr:rowOff>
    </xdr:from>
    <xdr:to>
      <xdr:col>1</xdr:col>
      <xdr:colOff>175260</xdr:colOff>
      <xdr:row>3158</xdr:row>
      <xdr:rowOff>0</xdr:rowOff>
    </xdr:to>
    <xdr:sp macro="" textlink="">
      <xdr:nvSpPr>
        <xdr:cNvPr id="350" name="右中かっこ 349">
          <a:extLst>
            <a:ext uri="{FF2B5EF4-FFF2-40B4-BE49-F238E27FC236}">
              <a16:creationId xmlns:a16="http://schemas.microsoft.com/office/drawing/2014/main" id="{80E726F1-C3A6-4988-B3F0-79DD6CE35CE3}"/>
            </a:ext>
          </a:extLst>
        </xdr:cNvPr>
        <xdr:cNvSpPr/>
      </xdr:nvSpPr>
      <xdr:spPr>
        <a:xfrm>
          <a:off x="2032000" y="761887605"/>
          <a:ext cx="137160" cy="44894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3172</xdr:row>
      <xdr:rowOff>29633</xdr:rowOff>
    </xdr:from>
    <xdr:to>
      <xdr:col>1</xdr:col>
      <xdr:colOff>197223</xdr:colOff>
      <xdr:row>3173</xdr:row>
      <xdr:rowOff>174413</xdr:rowOff>
    </xdr:to>
    <xdr:sp macro="" textlink="">
      <xdr:nvSpPr>
        <xdr:cNvPr id="351" name="AutoShape 8">
          <a:extLst>
            <a:ext uri="{FF2B5EF4-FFF2-40B4-BE49-F238E27FC236}">
              <a16:creationId xmlns:a16="http://schemas.microsoft.com/office/drawing/2014/main" id="{FE5BE3C6-4C9C-47C2-8087-94E27EB6A45C}"/>
            </a:ext>
          </a:extLst>
        </xdr:cNvPr>
        <xdr:cNvSpPr>
          <a:spLocks/>
        </xdr:cNvSpPr>
      </xdr:nvSpPr>
      <xdr:spPr bwMode="auto">
        <a:xfrm>
          <a:off x="2032000" y="765747558"/>
          <a:ext cx="162298" cy="382905"/>
        </a:xfrm>
        <a:prstGeom prst="rightBrace">
          <a:avLst>
            <a:gd name="adj1" fmla="val 21484"/>
            <a:gd name="adj2" fmla="val 2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45720</xdr:colOff>
      <xdr:row>3180</xdr:row>
      <xdr:rowOff>6774</xdr:rowOff>
    </xdr:from>
    <xdr:to>
      <xdr:col>1</xdr:col>
      <xdr:colOff>190500</xdr:colOff>
      <xdr:row>3181</xdr:row>
      <xdr:rowOff>174413</xdr:rowOff>
    </xdr:to>
    <xdr:sp macro="" textlink="">
      <xdr:nvSpPr>
        <xdr:cNvPr id="352" name="右中かっこ 351">
          <a:extLst>
            <a:ext uri="{FF2B5EF4-FFF2-40B4-BE49-F238E27FC236}">
              <a16:creationId xmlns:a16="http://schemas.microsoft.com/office/drawing/2014/main" id="{49273F8C-D135-4F60-8BED-D0B829C1C720}"/>
            </a:ext>
          </a:extLst>
        </xdr:cNvPr>
        <xdr:cNvSpPr/>
      </xdr:nvSpPr>
      <xdr:spPr>
        <a:xfrm>
          <a:off x="2042795" y="767655099"/>
          <a:ext cx="141605" cy="405764"/>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38947</xdr:colOff>
      <xdr:row>3190</xdr:row>
      <xdr:rowOff>29633</xdr:rowOff>
    </xdr:from>
    <xdr:to>
      <xdr:col>1</xdr:col>
      <xdr:colOff>191347</xdr:colOff>
      <xdr:row>3192</xdr:row>
      <xdr:rowOff>182034</xdr:rowOff>
    </xdr:to>
    <xdr:sp macro="" textlink="">
      <xdr:nvSpPr>
        <xdr:cNvPr id="353" name="右中かっこ 352">
          <a:extLst>
            <a:ext uri="{FF2B5EF4-FFF2-40B4-BE49-F238E27FC236}">
              <a16:creationId xmlns:a16="http://schemas.microsoft.com/office/drawing/2014/main" id="{712C4A79-D7BD-4EB0-B364-1F552056296B}"/>
            </a:ext>
          </a:extLst>
        </xdr:cNvPr>
        <xdr:cNvSpPr/>
      </xdr:nvSpPr>
      <xdr:spPr>
        <a:xfrm>
          <a:off x="2032847" y="770090958"/>
          <a:ext cx="152400" cy="635001"/>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21167</xdr:colOff>
      <xdr:row>3204</xdr:row>
      <xdr:rowOff>15241</xdr:rowOff>
    </xdr:from>
    <xdr:to>
      <xdr:col>1</xdr:col>
      <xdr:colOff>188807</xdr:colOff>
      <xdr:row>3205</xdr:row>
      <xdr:rowOff>182880</xdr:rowOff>
    </xdr:to>
    <xdr:sp macro="" textlink="">
      <xdr:nvSpPr>
        <xdr:cNvPr id="354" name="右中かっこ 353">
          <a:extLst>
            <a:ext uri="{FF2B5EF4-FFF2-40B4-BE49-F238E27FC236}">
              <a16:creationId xmlns:a16="http://schemas.microsoft.com/office/drawing/2014/main" id="{D60B0370-8ADF-4C75-9362-3D4BF75517A4}"/>
            </a:ext>
          </a:extLst>
        </xdr:cNvPr>
        <xdr:cNvSpPr/>
      </xdr:nvSpPr>
      <xdr:spPr>
        <a:xfrm>
          <a:off x="2015067" y="773451591"/>
          <a:ext cx="167640" cy="412114"/>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42333</xdr:colOff>
      <xdr:row>3222</xdr:row>
      <xdr:rowOff>42334</xdr:rowOff>
    </xdr:from>
    <xdr:to>
      <xdr:col>1</xdr:col>
      <xdr:colOff>169333</xdr:colOff>
      <xdr:row>3224</xdr:row>
      <xdr:rowOff>160867</xdr:rowOff>
    </xdr:to>
    <xdr:sp macro="" textlink="">
      <xdr:nvSpPr>
        <xdr:cNvPr id="355" name="右中かっこ 354">
          <a:extLst>
            <a:ext uri="{FF2B5EF4-FFF2-40B4-BE49-F238E27FC236}">
              <a16:creationId xmlns:a16="http://schemas.microsoft.com/office/drawing/2014/main" id="{491FE358-5B9A-4127-B75F-3D5D69A475B9}"/>
            </a:ext>
          </a:extLst>
        </xdr:cNvPr>
        <xdr:cNvSpPr/>
      </xdr:nvSpPr>
      <xdr:spPr>
        <a:xfrm>
          <a:off x="2036233" y="777822084"/>
          <a:ext cx="127000" cy="60430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33866</xdr:colOff>
      <xdr:row>3250</xdr:row>
      <xdr:rowOff>25399</xdr:rowOff>
    </xdr:from>
    <xdr:to>
      <xdr:col>1</xdr:col>
      <xdr:colOff>169332</xdr:colOff>
      <xdr:row>3252</xdr:row>
      <xdr:rowOff>8466</xdr:rowOff>
    </xdr:to>
    <xdr:sp macro="" textlink="">
      <xdr:nvSpPr>
        <xdr:cNvPr id="356" name="右中かっこ 355">
          <a:extLst>
            <a:ext uri="{FF2B5EF4-FFF2-40B4-BE49-F238E27FC236}">
              <a16:creationId xmlns:a16="http://schemas.microsoft.com/office/drawing/2014/main" id="{0A06AAB3-11F9-46BF-BD64-322E8F05CD67}"/>
            </a:ext>
          </a:extLst>
        </xdr:cNvPr>
        <xdr:cNvSpPr/>
      </xdr:nvSpPr>
      <xdr:spPr>
        <a:xfrm>
          <a:off x="2027766" y="784564724"/>
          <a:ext cx="135466" cy="465667"/>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48895</xdr:colOff>
      <xdr:row>3283</xdr:row>
      <xdr:rowOff>27305</xdr:rowOff>
    </xdr:from>
    <xdr:to>
      <xdr:col>1</xdr:col>
      <xdr:colOff>217805</xdr:colOff>
      <xdr:row>3285</xdr:row>
      <xdr:rowOff>152400</xdr:rowOff>
    </xdr:to>
    <xdr:sp macro="" textlink="">
      <xdr:nvSpPr>
        <xdr:cNvPr id="357" name="AutoShape 8">
          <a:extLst>
            <a:ext uri="{FF2B5EF4-FFF2-40B4-BE49-F238E27FC236}">
              <a16:creationId xmlns:a16="http://schemas.microsoft.com/office/drawing/2014/main" id="{61B5315B-9330-4753-8B92-8D02F82B93BF}"/>
            </a:ext>
          </a:extLst>
        </xdr:cNvPr>
        <xdr:cNvSpPr>
          <a:spLocks/>
        </xdr:cNvSpPr>
      </xdr:nvSpPr>
      <xdr:spPr bwMode="auto">
        <a:xfrm>
          <a:off x="2045970" y="792529530"/>
          <a:ext cx="168910" cy="604520"/>
        </a:xfrm>
        <a:prstGeom prst="rightBrace">
          <a:avLst>
            <a:gd name="adj1" fmla="val 21484"/>
            <a:gd name="adj2" fmla="val 5047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50165</xdr:colOff>
      <xdr:row>3281</xdr:row>
      <xdr:rowOff>26459</xdr:rowOff>
    </xdr:from>
    <xdr:to>
      <xdr:col>1</xdr:col>
      <xdr:colOff>202565</xdr:colOff>
      <xdr:row>3282</xdr:row>
      <xdr:rowOff>163618</xdr:rowOff>
    </xdr:to>
    <xdr:sp macro="" textlink="">
      <xdr:nvSpPr>
        <xdr:cNvPr id="358" name="AutoShape 8">
          <a:extLst>
            <a:ext uri="{FF2B5EF4-FFF2-40B4-BE49-F238E27FC236}">
              <a16:creationId xmlns:a16="http://schemas.microsoft.com/office/drawing/2014/main" id="{EF5A7B08-5B53-45BB-9062-C36751920D20}"/>
            </a:ext>
          </a:extLst>
        </xdr:cNvPr>
        <xdr:cNvSpPr>
          <a:spLocks/>
        </xdr:cNvSpPr>
      </xdr:nvSpPr>
      <xdr:spPr bwMode="auto">
        <a:xfrm>
          <a:off x="2047240" y="792046084"/>
          <a:ext cx="152400" cy="378459"/>
        </a:xfrm>
        <a:prstGeom prst="rightBrace">
          <a:avLst>
            <a:gd name="adj1" fmla="val 21007"/>
            <a:gd name="adj2" fmla="val 2727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29422</xdr:colOff>
      <xdr:row>3291</xdr:row>
      <xdr:rowOff>26034</xdr:rowOff>
    </xdr:from>
    <xdr:to>
      <xdr:col>1</xdr:col>
      <xdr:colOff>183092</xdr:colOff>
      <xdr:row>3292</xdr:row>
      <xdr:rowOff>163194</xdr:rowOff>
    </xdr:to>
    <xdr:sp macro="" textlink="">
      <xdr:nvSpPr>
        <xdr:cNvPr id="359" name="AutoShape 8">
          <a:extLst>
            <a:ext uri="{FF2B5EF4-FFF2-40B4-BE49-F238E27FC236}">
              <a16:creationId xmlns:a16="http://schemas.microsoft.com/office/drawing/2014/main" id="{F944B44A-63B1-4CE7-B3B7-0E0FFF516509}"/>
            </a:ext>
          </a:extLst>
        </xdr:cNvPr>
        <xdr:cNvSpPr>
          <a:spLocks/>
        </xdr:cNvSpPr>
      </xdr:nvSpPr>
      <xdr:spPr bwMode="auto">
        <a:xfrm>
          <a:off x="2026497" y="794458659"/>
          <a:ext cx="153670" cy="378460"/>
        </a:xfrm>
        <a:prstGeom prst="rightBrace">
          <a:avLst>
            <a:gd name="adj1" fmla="val 21007"/>
            <a:gd name="adj2" fmla="val 1590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3361</xdr:row>
      <xdr:rowOff>45720</xdr:rowOff>
    </xdr:from>
    <xdr:to>
      <xdr:col>1</xdr:col>
      <xdr:colOff>190500</xdr:colOff>
      <xdr:row>3362</xdr:row>
      <xdr:rowOff>160020</xdr:rowOff>
    </xdr:to>
    <xdr:sp macro="" textlink="">
      <xdr:nvSpPr>
        <xdr:cNvPr id="360" name="AutoShape 8">
          <a:extLst>
            <a:ext uri="{FF2B5EF4-FFF2-40B4-BE49-F238E27FC236}">
              <a16:creationId xmlns:a16="http://schemas.microsoft.com/office/drawing/2014/main" id="{0518CEF0-E764-47D5-8776-94AB8465E912}"/>
            </a:ext>
          </a:extLst>
        </xdr:cNvPr>
        <xdr:cNvSpPr>
          <a:spLocks/>
        </xdr:cNvSpPr>
      </xdr:nvSpPr>
      <xdr:spPr bwMode="auto">
        <a:xfrm>
          <a:off x="2032000" y="811369345"/>
          <a:ext cx="152400" cy="355600"/>
        </a:xfrm>
        <a:prstGeom prst="rightBrace">
          <a:avLst>
            <a:gd name="adj1" fmla="val 21484"/>
            <a:gd name="adj2" fmla="val 2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3346</xdr:row>
      <xdr:rowOff>53340</xdr:rowOff>
    </xdr:from>
    <xdr:to>
      <xdr:col>1</xdr:col>
      <xdr:colOff>181213</xdr:colOff>
      <xdr:row>3347</xdr:row>
      <xdr:rowOff>190500</xdr:rowOff>
    </xdr:to>
    <xdr:sp macro="" textlink="">
      <xdr:nvSpPr>
        <xdr:cNvPr id="361" name="AutoShape 8">
          <a:extLst>
            <a:ext uri="{FF2B5EF4-FFF2-40B4-BE49-F238E27FC236}">
              <a16:creationId xmlns:a16="http://schemas.microsoft.com/office/drawing/2014/main" id="{7DEAA2A2-FDC8-44FB-82D3-77A422F747E3}"/>
            </a:ext>
          </a:extLst>
        </xdr:cNvPr>
        <xdr:cNvSpPr>
          <a:spLocks/>
        </xdr:cNvSpPr>
      </xdr:nvSpPr>
      <xdr:spPr bwMode="auto">
        <a:xfrm>
          <a:off x="2032000" y="807754290"/>
          <a:ext cx="146288" cy="378460"/>
        </a:xfrm>
        <a:prstGeom prst="rightBrace">
          <a:avLst>
            <a:gd name="adj1" fmla="val 21007"/>
            <a:gd name="adj2" fmla="val 2727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22860</xdr:colOff>
      <xdr:row>3351</xdr:row>
      <xdr:rowOff>30480</xdr:rowOff>
    </xdr:from>
    <xdr:to>
      <xdr:col>1</xdr:col>
      <xdr:colOff>164306</xdr:colOff>
      <xdr:row>3352</xdr:row>
      <xdr:rowOff>167640</xdr:rowOff>
    </xdr:to>
    <xdr:sp macro="" textlink="">
      <xdr:nvSpPr>
        <xdr:cNvPr id="362" name="AutoShape 8">
          <a:extLst>
            <a:ext uri="{FF2B5EF4-FFF2-40B4-BE49-F238E27FC236}">
              <a16:creationId xmlns:a16="http://schemas.microsoft.com/office/drawing/2014/main" id="{1FCF7A5A-790B-4040-977A-92ED6CBD2730}"/>
            </a:ext>
          </a:extLst>
        </xdr:cNvPr>
        <xdr:cNvSpPr>
          <a:spLocks/>
        </xdr:cNvSpPr>
      </xdr:nvSpPr>
      <xdr:spPr bwMode="auto">
        <a:xfrm>
          <a:off x="2016760" y="808941105"/>
          <a:ext cx="144621" cy="375285"/>
        </a:xfrm>
        <a:prstGeom prst="rightBrace">
          <a:avLst>
            <a:gd name="adj1" fmla="val 21007"/>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3367</xdr:row>
      <xdr:rowOff>22860</xdr:rowOff>
    </xdr:from>
    <xdr:to>
      <xdr:col>1</xdr:col>
      <xdr:colOff>175846</xdr:colOff>
      <xdr:row>3368</xdr:row>
      <xdr:rowOff>167640</xdr:rowOff>
    </xdr:to>
    <xdr:sp macro="" textlink="">
      <xdr:nvSpPr>
        <xdr:cNvPr id="363" name="AutoShape 8">
          <a:extLst>
            <a:ext uri="{FF2B5EF4-FFF2-40B4-BE49-F238E27FC236}">
              <a16:creationId xmlns:a16="http://schemas.microsoft.com/office/drawing/2014/main" id="{5514801D-067A-4CA7-A17A-731FA24F7A0A}"/>
            </a:ext>
          </a:extLst>
        </xdr:cNvPr>
        <xdr:cNvSpPr>
          <a:spLocks/>
        </xdr:cNvSpPr>
      </xdr:nvSpPr>
      <xdr:spPr bwMode="auto">
        <a:xfrm>
          <a:off x="2032000" y="812791110"/>
          <a:ext cx="137746" cy="386080"/>
        </a:xfrm>
        <a:prstGeom prst="rightBrace">
          <a:avLst>
            <a:gd name="adj1" fmla="val 21484"/>
            <a:gd name="adj2" fmla="val 2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3309</xdr:row>
      <xdr:rowOff>30480</xdr:rowOff>
    </xdr:from>
    <xdr:to>
      <xdr:col>1</xdr:col>
      <xdr:colOff>178593</xdr:colOff>
      <xdr:row>3310</xdr:row>
      <xdr:rowOff>167640</xdr:rowOff>
    </xdr:to>
    <xdr:sp macro="" textlink="">
      <xdr:nvSpPr>
        <xdr:cNvPr id="364" name="AutoShape 8">
          <a:extLst>
            <a:ext uri="{FF2B5EF4-FFF2-40B4-BE49-F238E27FC236}">
              <a16:creationId xmlns:a16="http://schemas.microsoft.com/office/drawing/2014/main" id="{8A49A656-C66D-495B-B78B-8FC321AB73CA}"/>
            </a:ext>
          </a:extLst>
        </xdr:cNvPr>
        <xdr:cNvSpPr>
          <a:spLocks/>
        </xdr:cNvSpPr>
      </xdr:nvSpPr>
      <xdr:spPr bwMode="auto">
        <a:xfrm>
          <a:off x="2032000" y="798806505"/>
          <a:ext cx="143668" cy="375285"/>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47386</xdr:colOff>
      <xdr:row>3320</xdr:row>
      <xdr:rowOff>38100</xdr:rowOff>
    </xdr:from>
    <xdr:to>
      <xdr:col>1</xdr:col>
      <xdr:colOff>178593</xdr:colOff>
      <xdr:row>3321</xdr:row>
      <xdr:rowOff>175260</xdr:rowOff>
    </xdr:to>
    <xdr:sp macro="" textlink="">
      <xdr:nvSpPr>
        <xdr:cNvPr id="365" name="AutoShape 8">
          <a:extLst>
            <a:ext uri="{FF2B5EF4-FFF2-40B4-BE49-F238E27FC236}">
              <a16:creationId xmlns:a16="http://schemas.microsoft.com/office/drawing/2014/main" id="{5214DF3A-4436-48C0-82B0-E0BE6EBF1A04}"/>
            </a:ext>
          </a:extLst>
        </xdr:cNvPr>
        <xdr:cNvSpPr>
          <a:spLocks/>
        </xdr:cNvSpPr>
      </xdr:nvSpPr>
      <xdr:spPr bwMode="auto">
        <a:xfrm>
          <a:off x="2044461" y="801465250"/>
          <a:ext cx="131207" cy="378460"/>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30480</xdr:colOff>
      <xdr:row>3369</xdr:row>
      <xdr:rowOff>22860</xdr:rowOff>
    </xdr:from>
    <xdr:to>
      <xdr:col>1</xdr:col>
      <xdr:colOff>198120</xdr:colOff>
      <xdr:row>3371</xdr:row>
      <xdr:rowOff>160020</xdr:rowOff>
    </xdr:to>
    <xdr:sp macro="" textlink="">
      <xdr:nvSpPr>
        <xdr:cNvPr id="366" name="AutoShape 8">
          <a:extLst>
            <a:ext uri="{FF2B5EF4-FFF2-40B4-BE49-F238E27FC236}">
              <a16:creationId xmlns:a16="http://schemas.microsoft.com/office/drawing/2014/main" id="{3BA8BD96-F87C-4016-BC4B-2702A2ED1C86}"/>
            </a:ext>
          </a:extLst>
        </xdr:cNvPr>
        <xdr:cNvSpPr>
          <a:spLocks/>
        </xdr:cNvSpPr>
      </xdr:nvSpPr>
      <xdr:spPr bwMode="auto">
        <a:xfrm>
          <a:off x="2027555" y="813273710"/>
          <a:ext cx="167640" cy="622935"/>
        </a:xfrm>
        <a:prstGeom prst="rightBrace">
          <a:avLst>
            <a:gd name="adj1" fmla="val 2100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35023</xdr:colOff>
      <xdr:row>3375</xdr:row>
      <xdr:rowOff>31854</xdr:rowOff>
    </xdr:from>
    <xdr:to>
      <xdr:col>1</xdr:col>
      <xdr:colOff>202663</xdr:colOff>
      <xdr:row>3377</xdr:row>
      <xdr:rowOff>169014</xdr:rowOff>
    </xdr:to>
    <xdr:sp macro="" textlink="">
      <xdr:nvSpPr>
        <xdr:cNvPr id="367" name="AutoShape 8">
          <a:extLst>
            <a:ext uri="{FF2B5EF4-FFF2-40B4-BE49-F238E27FC236}">
              <a16:creationId xmlns:a16="http://schemas.microsoft.com/office/drawing/2014/main" id="{CE975001-4659-4C6C-B5AD-FFA8A58D3067}"/>
            </a:ext>
          </a:extLst>
        </xdr:cNvPr>
        <xdr:cNvSpPr>
          <a:spLocks/>
        </xdr:cNvSpPr>
      </xdr:nvSpPr>
      <xdr:spPr bwMode="auto">
        <a:xfrm>
          <a:off x="2028923" y="814733679"/>
          <a:ext cx="170815" cy="616585"/>
        </a:xfrm>
        <a:prstGeom prst="rightBrace">
          <a:avLst>
            <a:gd name="adj1" fmla="val 2100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3386</xdr:row>
      <xdr:rowOff>48895</xdr:rowOff>
    </xdr:from>
    <xdr:to>
      <xdr:col>1</xdr:col>
      <xdr:colOff>190500</xdr:colOff>
      <xdr:row>3389</xdr:row>
      <xdr:rowOff>0</xdr:rowOff>
    </xdr:to>
    <xdr:sp macro="" textlink="">
      <xdr:nvSpPr>
        <xdr:cNvPr id="368" name="AutoShape 8">
          <a:extLst>
            <a:ext uri="{FF2B5EF4-FFF2-40B4-BE49-F238E27FC236}">
              <a16:creationId xmlns:a16="http://schemas.microsoft.com/office/drawing/2014/main" id="{7D7B81CB-890D-4593-81F0-98262980FA7B}"/>
            </a:ext>
          </a:extLst>
        </xdr:cNvPr>
        <xdr:cNvSpPr>
          <a:spLocks/>
        </xdr:cNvSpPr>
      </xdr:nvSpPr>
      <xdr:spPr bwMode="auto">
        <a:xfrm>
          <a:off x="2070100" y="817405020"/>
          <a:ext cx="114300" cy="671830"/>
        </a:xfrm>
        <a:prstGeom prst="rightBrace">
          <a:avLst>
            <a:gd name="adj1" fmla="val 2100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30480</xdr:colOff>
      <xdr:row>3323</xdr:row>
      <xdr:rowOff>30480</xdr:rowOff>
    </xdr:from>
    <xdr:to>
      <xdr:col>1</xdr:col>
      <xdr:colOff>161687</xdr:colOff>
      <xdr:row>3324</xdr:row>
      <xdr:rowOff>167640</xdr:rowOff>
    </xdr:to>
    <xdr:sp macro="" textlink="">
      <xdr:nvSpPr>
        <xdr:cNvPr id="369" name="AutoShape 8">
          <a:extLst>
            <a:ext uri="{FF2B5EF4-FFF2-40B4-BE49-F238E27FC236}">
              <a16:creationId xmlns:a16="http://schemas.microsoft.com/office/drawing/2014/main" id="{0758E4BD-A189-462E-A964-2E4805152B43}"/>
            </a:ext>
          </a:extLst>
        </xdr:cNvPr>
        <xdr:cNvSpPr>
          <a:spLocks/>
        </xdr:cNvSpPr>
      </xdr:nvSpPr>
      <xdr:spPr bwMode="auto">
        <a:xfrm>
          <a:off x="2027555" y="802184705"/>
          <a:ext cx="131207" cy="375285"/>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3330</xdr:row>
      <xdr:rowOff>30480</xdr:rowOff>
    </xdr:from>
    <xdr:to>
      <xdr:col>1</xdr:col>
      <xdr:colOff>182880</xdr:colOff>
      <xdr:row>3331</xdr:row>
      <xdr:rowOff>160020</xdr:rowOff>
    </xdr:to>
    <xdr:sp macro="" textlink="">
      <xdr:nvSpPr>
        <xdr:cNvPr id="370" name="右中かっこ 369">
          <a:extLst>
            <a:ext uri="{FF2B5EF4-FFF2-40B4-BE49-F238E27FC236}">
              <a16:creationId xmlns:a16="http://schemas.microsoft.com/office/drawing/2014/main" id="{5E4B5BBD-9D1C-4932-8D70-35FB27229393}"/>
            </a:ext>
          </a:extLst>
        </xdr:cNvPr>
        <xdr:cNvSpPr/>
      </xdr:nvSpPr>
      <xdr:spPr>
        <a:xfrm>
          <a:off x="2032000" y="803873805"/>
          <a:ext cx="147955" cy="37084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3333</xdr:row>
      <xdr:rowOff>22860</xdr:rowOff>
    </xdr:from>
    <xdr:to>
      <xdr:col>1</xdr:col>
      <xdr:colOff>205740</xdr:colOff>
      <xdr:row>3334</xdr:row>
      <xdr:rowOff>182880</xdr:rowOff>
    </xdr:to>
    <xdr:sp macro="" textlink="">
      <xdr:nvSpPr>
        <xdr:cNvPr id="371" name="右中かっこ 370">
          <a:extLst>
            <a:ext uri="{FF2B5EF4-FFF2-40B4-BE49-F238E27FC236}">
              <a16:creationId xmlns:a16="http://schemas.microsoft.com/office/drawing/2014/main" id="{92403376-B9BC-4F39-8AAA-3EA68FD86CB8}"/>
            </a:ext>
          </a:extLst>
        </xdr:cNvPr>
        <xdr:cNvSpPr/>
      </xdr:nvSpPr>
      <xdr:spPr>
        <a:xfrm>
          <a:off x="2032000" y="804586910"/>
          <a:ext cx="167640" cy="40449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3336</xdr:row>
      <xdr:rowOff>30480</xdr:rowOff>
    </xdr:from>
    <xdr:to>
      <xdr:col>1</xdr:col>
      <xdr:colOff>205740</xdr:colOff>
      <xdr:row>3338</xdr:row>
      <xdr:rowOff>0</xdr:rowOff>
    </xdr:to>
    <xdr:sp macro="" textlink="">
      <xdr:nvSpPr>
        <xdr:cNvPr id="372" name="右中かっこ 371">
          <a:extLst>
            <a:ext uri="{FF2B5EF4-FFF2-40B4-BE49-F238E27FC236}">
              <a16:creationId xmlns:a16="http://schemas.microsoft.com/office/drawing/2014/main" id="{6C6B8DF8-1730-463B-ADD7-1FE61674DCFE}"/>
            </a:ext>
          </a:extLst>
        </xdr:cNvPr>
        <xdr:cNvSpPr/>
      </xdr:nvSpPr>
      <xdr:spPr>
        <a:xfrm>
          <a:off x="2032000" y="805321605"/>
          <a:ext cx="167640" cy="44894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3338</xdr:row>
      <xdr:rowOff>45720</xdr:rowOff>
    </xdr:from>
    <xdr:to>
      <xdr:col>1</xdr:col>
      <xdr:colOff>190500</xdr:colOff>
      <xdr:row>3341</xdr:row>
      <xdr:rowOff>0</xdr:rowOff>
    </xdr:to>
    <xdr:sp macro="" textlink="">
      <xdr:nvSpPr>
        <xdr:cNvPr id="373" name="右中かっこ 372">
          <a:extLst>
            <a:ext uri="{FF2B5EF4-FFF2-40B4-BE49-F238E27FC236}">
              <a16:creationId xmlns:a16="http://schemas.microsoft.com/office/drawing/2014/main" id="{CB88F2E5-CF42-4ADE-B7CF-C830DD8A983A}"/>
            </a:ext>
          </a:extLst>
        </xdr:cNvPr>
        <xdr:cNvSpPr/>
      </xdr:nvSpPr>
      <xdr:spPr>
        <a:xfrm>
          <a:off x="2027555" y="805819445"/>
          <a:ext cx="156845" cy="675005"/>
        </a:xfrm>
        <a:prstGeom prst="rightBrace">
          <a:avLst>
            <a:gd name="adj1" fmla="val 15389"/>
            <a:gd name="adj2" fmla="val 4529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15240</xdr:colOff>
      <xdr:row>3353</xdr:row>
      <xdr:rowOff>68580</xdr:rowOff>
    </xdr:from>
    <xdr:to>
      <xdr:col>1</xdr:col>
      <xdr:colOff>175260</xdr:colOff>
      <xdr:row>3355</xdr:row>
      <xdr:rowOff>152418</xdr:rowOff>
    </xdr:to>
    <xdr:sp macro="" textlink="">
      <xdr:nvSpPr>
        <xdr:cNvPr id="374" name="右中かっこ 373">
          <a:extLst>
            <a:ext uri="{FF2B5EF4-FFF2-40B4-BE49-F238E27FC236}">
              <a16:creationId xmlns:a16="http://schemas.microsoft.com/office/drawing/2014/main" id="{5348A9B9-3030-4BE0-B6FC-49F85F081F89}"/>
            </a:ext>
          </a:extLst>
        </xdr:cNvPr>
        <xdr:cNvSpPr/>
      </xdr:nvSpPr>
      <xdr:spPr>
        <a:xfrm>
          <a:off x="2009140" y="809461805"/>
          <a:ext cx="160020" cy="563263"/>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15240</xdr:colOff>
      <xdr:row>3380</xdr:row>
      <xdr:rowOff>15240</xdr:rowOff>
    </xdr:from>
    <xdr:to>
      <xdr:col>1</xdr:col>
      <xdr:colOff>167640</xdr:colOff>
      <xdr:row>3382</xdr:row>
      <xdr:rowOff>0</xdr:rowOff>
    </xdr:to>
    <xdr:sp macro="" textlink="">
      <xdr:nvSpPr>
        <xdr:cNvPr id="375" name="右中かっこ 374">
          <a:extLst>
            <a:ext uri="{FF2B5EF4-FFF2-40B4-BE49-F238E27FC236}">
              <a16:creationId xmlns:a16="http://schemas.microsoft.com/office/drawing/2014/main" id="{410FA26F-196B-4B4C-A03F-4FF414E9598A}"/>
            </a:ext>
          </a:extLst>
        </xdr:cNvPr>
        <xdr:cNvSpPr/>
      </xdr:nvSpPr>
      <xdr:spPr>
        <a:xfrm>
          <a:off x="2009140" y="815920390"/>
          <a:ext cx="152400" cy="46736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47624</xdr:colOff>
      <xdr:row>3359</xdr:row>
      <xdr:rowOff>9525</xdr:rowOff>
    </xdr:from>
    <xdr:to>
      <xdr:col>1</xdr:col>
      <xdr:colOff>190499</xdr:colOff>
      <xdr:row>3361</xdr:row>
      <xdr:rowOff>0</xdr:rowOff>
    </xdr:to>
    <xdr:sp macro="" textlink="">
      <xdr:nvSpPr>
        <xdr:cNvPr id="376" name="AutoShape 8">
          <a:extLst>
            <a:ext uri="{FF2B5EF4-FFF2-40B4-BE49-F238E27FC236}">
              <a16:creationId xmlns:a16="http://schemas.microsoft.com/office/drawing/2014/main" id="{D4A00DFD-7138-4775-B760-6A96DECF6F66}"/>
            </a:ext>
          </a:extLst>
        </xdr:cNvPr>
        <xdr:cNvSpPr>
          <a:spLocks/>
        </xdr:cNvSpPr>
      </xdr:nvSpPr>
      <xdr:spPr bwMode="auto">
        <a:xfrm>
          <a:off x="2044699" y="810850550"/>
          <a:ext cx="139700" cy="469900"/>
        </a:xfrm>
        <a:prstGeom prst="rightBrace">
          <a:avLst>
            <a:gd name="adj1" fmla="val 21007"/>
            <a:gd name="adj2" fmla="val 25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15240</xdr:colOff>
      <xdr:row>3403</xdr:row>
      <xdr:rowOff>38100</xdr:rowOff>
    </xdr:from>
    <xdr:to>
      <xdr:col>1</xdr:col>
      <xdr:colOff>182880</xdr:colOff>
      <xdr:row>3404</xdr:row>
      <xdr:rowOff>182880</xdr:rowOff>
    </xdr:to>
    <xdr:sp macro="" textlink="">
      <xdr:nvSpPr>
        <xdr:cNvPr id="377" name="AutoShape 8">
          <a:extLst>
            <a:ext uri="{FF2B5EF4-FFF2-40B4-BE49-F238E27FC236}">
              <a16:creationId xmlns:a16="http://schemas.microsoft.com/office/drawing/2014/main" id="{CC85651B-3EEE-4DB7-B982-BC57702805DA}"/>
            </a:ext>
          </a:extLst>
        </xdr:cNvPr>
        <xdr:cNvSpPr>
          <a:spLocks/>
        </xdr:cNvSpPr>
      </xdr:nvSpPr>
      <xdr:spPr bwMode="auto">
        <a:xfrm>
          <a:off x="2009140" y="821493150"/>
          <a:ext cx="170815" cy="389255"/>
        </a:xfrm>
        <a:prstGeom prst="rightBrace">
          <a:avLst>
            <a:gd name="adj1" fmla="val 21484"/>
            <a:gd name="adj2" fmla="val 2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22860</xdr:colOff>
      <xdr:row>3469</xdr:row>
      <xdr:rowOff>38100</xdr:rowOff>
    </xdr:from>
    <xdr:to>
      <xdr:col>1</xdr:col>
      <xdr:colOff>190500</xdr:colOff>
      <xdr:row>3470</xdr:row>
      <xdr:rowOff>182880</xdr:rowOff>
    </xdr:to>
    <xdr:sp macro="" textlink="">
      <xdr:nvSpPr>
        <xdr:cNvPr id="378" name="AutoShape 8">
          <a:extLst>
            <a:ext uri="{FF2B5EF4-FFF2-40B4-BE49-F238E27FC236}">
              <a16:creationId xmlns:a16="http://schemas.microsoft.com/office/drawing/2014/main" id="{80BC3D9B-70ED-4AFB-9883-2CF62742CE51}"/>
            </a:ext>
          </a:extLst>
        </xdr:cNvPr>
        <xdr:cNvSpPr>
          <a:spLocks/>
        </xdr:cNvSpPr>
      </xdr:nvSpPr>
      <xdr:spPr bwMode="auto">
        <a:xfrm>
          <a:off x="2016760" y="837418950"/>
          <a:ext cx="167640" cy="389255"/>
        </a:xfrm>
        <a:prstGeom prst="rightBrace">
          <a:avLst>
            <a:gd name="adj1" fmla="val 21484"/>
            <a:gd name="adj2" fmla="val 255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28807</xdr:colOff>
      <xdr:row>3394</xdr:row>
      <xdr:rowOff>16914</xdr:rowOff>
    </xdr:from>
    <xdr:to>
      <xdr:col>1</xdr:col>
      <xdr:colOff>188827</xdr:colOff>
      <xdr:row>3396</xdr:row>
      <xdr:rowOff>169313</xdr:rowOff>
    </xdr:to>
    <xdr:sp macro="" textlink="">
      <xdr:nvSpPr>
        <xdr:cNvPr id="379" name="AutoShape 8">
          <a:extLst>
            <a:ext uri="{FF2B5EF4-FFF2-40B4-BE49-F238E27FC236}">
              <a16:creationId xmlns:a16="http://schemas.microsoft.com/office/drawing/2014/main" id="{3C7F59C5-E4D0-469E-ACF9-3C9EED18E1E1}"/>
            </a:ext>
          </a:extLst>
        </xdr:cNvPr>
        <xdr:cNvSpPr>
          <a:spLocks/>
        </xdr:cNvSpPr>
      </xdr:nvSpPr>
      <xdr:spPr bwMode="auto">
        <a:xfrm>
          <a:off x="2025882" y="819300264"/>
          <a:ext cx="156845" cy="634999"/>
        </a:xfrm>
        <a:prstGeom prst="rightBrace">
          <a:avLst>
            <a:gd name="adj1" fmla="val 2108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22860</xdr:colOff>
      <xdr:row>3398</xdr:row>
      <xdr:rowOff>15240</xdr:rowOff>
    </xdr:from>
    <xdr:to>
      <xdr:col>1</xdr:col>
      <xdr:colOff>182880</xdr:colOff>
      <xdr:row>3400</xdr:row>
      <xdr:rowOff>167639</xdr:rowOff>
    </xdr:to>
    <xdr:sp macro="" textlink="">
      <xdr:nvSpPr>
        <xdr:cNvPr id="380" name="AutoShape 8">
          <a:extLst>
            <a:ext uri="{FF2B5EF4-FFF2-40B4-BE49-F238E27FC236}">
              <a16:creationId xmlns:a16="http://schemas.microsoft.com/office/drawing/2014/main" id="{61A80E36-E46E-4669-AC48-6E4BE42DD3E7}"/>
            </a:ext>
          </a:extLst>
        </xdr:cNvPr>
        <xdr:cNvSpPr>
          <a:spLocks/>
        </xdr:cNvSpPr>
      </xdr:nvSpPr>
      <xdr:spPr bwMode="auto">
        <a:xfrm>
          <a:off x="2016760" y="820263790"/>
          <a:ext cx="163195" cy="634999"/>
        </a:xfrm>
        <a:prstGeom prst="rightBrace">
          <a:avLst>
            <a:gd name="adj1" fmla="val 2108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3409</xdr:row>
      <xdr:rowOff>45720</xdr:rowOff>
    </xdr:from>
    <xdr:to>
      <xdr:col>1</xdr:col>
      <xdr:colOff>198120</xdr:colOff>
      <xdr:row>3411</xdr:row>
      <xdr:rowOff>152418</xdr:rowOff>
    </xdr:to>
    <xdr:sp macro="" textlink="">
      <xdr:nvSpPr>
        <xdr:cNvPr id="381" name="右中かっこ 380">
          <a:extLst>
            <a:ext uri="{FF2B5EF4-FFF2-40B4-BE49-F238E27FC236}">
              <a16:creationId xmlns:a16="http://schemas.microsoft.com/office/drawing/2014/main" id="{1AE8A22C-C6ED-4D35-AC6F-DF66D1ED51CB}"/>
            </a:ext>
          </a:extLst>
        </xdr:cNvPr>
        <xdr:cNvSpPr/>
      </xdr:nvSpPr>
      <xdr:spPr>
        <a:xfrm>
          <a:off x="2032000" y="822951745"/>
          <a:ext cx="163195" cy="586123"/>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22860</xdr:colOff>
      <xdr:row>3444</xdr:row>
      <xdr:rowOff>22860</xdr:rowOff>
    </xdr:from>
    <xdr:to>
      <xdr:col>1</xdr:col>
      <xdr:colOff>198120</xdr:colOff>
      <xdr:row>3445</xdr:row>
      <xdr:rowOff>175260</xdr:rowOff>
    </xdr:to>
    <xdr:sp macro="" textlink="">
      <xdr:nvSpPr>
        <xdr:cNvPr id="382" name="右中かっこ 381">
          <a:extLst>
            <a:ext uri="{FF2B5EF4-FFF2-40B4-BE49-F238E27FC236}">
              <a16:creationId xmlns:a16="http://schemas.microsoft.com/office/drawing/2014/main" id="{AC03D4B8-2402-4321-90D3-14549F86E74C}"/>
            </a:ext>
          </a:extLst>
        </xdr:cNvPr>
        <xdr:cNvSpPr/>
      </xdr:nvSpPr>
      <xdr:spPr>
        <a:xfrm>
          <a:off x="2016760" y="831371210"/>
          <a:ext cx="178435"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3449</xdr:row>
      <xdr:rowOff>15240</xdr:rowOff>
    </xdr:from>
    <xdr:to>
      <xdr:col>1</xdr:col>
      <xdr:colOff>205740</xdr:colOff>
      <xdr:row>3450</xdr:row>
      <xdr:rowOff>167640</xdr:rowOff>
    </xdr:to>
    <xdr:sp macro="" textlink="">
      <xdr:nvSpPr>
        <xdr:cNvPr id="383" name="右中かっこ 382">
          <a:extLst>
            <a:ext uri="{FF2B5EF4-FFF2-40B4-BE49-F238E27FC236}">
              <a16:creationId xmlns:a16="http://schemas.microsoft.com/office/drawing/2014/main" id="{B635DD10-CAF5-47B6-8EAA-C54E0DDD7DCD}"/>
            </a:ext>
          </a:extLst>
        </xdr:cNvPr>
        <xdr:cNvSpPr/>
      </xdr:nvSpPr>
      <xdr:spPr>
        <a:xfrm>
          <a:off x="2027555" y="832570090"/>
          <a:ext cx="172085"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53340</xdr:colOff>
      <xdr:row>3455</xdr:row>
      <xdr:rowOff>30480</xdr:rowOff>
    </xdr:from>
    <xdr:to>
      <xdr:col>1</xdr:col>
      <xdr:colOff>220980</xdr:colOff>
      <xdr:row>3456</xdr:row>
      <xdr:rowOff>175260</xdr:rowOff>
    </xdr:to>
    <xdr:sp macro="" textlink="">
      <xdr:nvSpPr>
        <xdr:cNvPr id="384" name="右中かっこ 383">
          <a:extLst>
            <a:ext uri="{FF2B5EF4-FFF2-40B4-BE49-F238E27FC236}">
              <a16:creationId xmlns:a16="http://schemas.microsoft.com/office/drawing/2014/main" id="{02ACF1DB-1AD4-4A4D-9FB1-938B3C94483F}"/>
            </a:ext>
          </a:extLst>
        </xdr:cNvPr>
        <xdr:cNvSpPr/>
      </xdr:nvSpPr>
      <xdr:spPr>
        <a:xfrm>
          <a:off x="2047240" y="834036305"/>
          <a:ext cx="170815" cy="38290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68580</xdr:colOff>
      <xdr:row>3457</xdr:row>
      <xdr:rowOff>60960</xdr:rowOff>
    </xdr:from>
    <xdr:to>
      <xdr:col>1</xdr:col>
      <xdr:colOff>236220</xdr:colOff>
      <xdr:row>3458</xdr:row>
      <xdr:rowOff>160020</xdr:rowOff>
    </xdr:to>
    <xdr:sp macro="" textlink="">
      <xdr:nvSpPr>
        <xdr:cNvPr id="385" name="右中かっこ 384">
          <a:extLst>
            <a:ext uri="{FF2B5EF4-FFF2-40B4-BE49-F238E27FC236}">
              <a16:creationId xmlns:a16="http://schemas.microsoft.com/office/drawing/2014/main" id="{E79F8DF8-D348-4E71-B1B5-DFD132AC724D}"/>
            </a:ext>
          </a:extLst>
        </xdr:cNvPr>
        <xdr:cNvSpPr/>
      </xdr:nvSpPr>
      <xdr:spPr>
        <a:xfrm>
          <a:off x="2065655" y="834546210"/>
          <a:ext cx="167640" cy="34353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3461</xdr:row>
      <xdr:rowOff>28575</xdr:rowOff>
    </xdr:from>
    <xdr:to>
      <xdr:col>1</xdr:col>
      <xdr:colOff>205740</xdr:colOff>
      <xdr:row>3462</xdr:row>
      <xdr:rowOff>127635</xdr:rowOff>
    </xdr:to>
    <xdr:sp macro="" textlink="">
      <xdr:nvSpPr>
        <xdr:cNvPr id="386" name="右中かっこ 385">
          <a:extLst>
            <a:ext uri="{FF2B5EF4-FFF2-40B4-BE49-F238E27FC236}">
              <a16:creationId xmlns:a16="http://schemas.microsoft.com/office/drawing/2014/main" id="{2A5AFF03-22AF-48C1-9BCE-868AB57C06D0}"/>
            </a:ext>
          </a:extLst>
        </xdr:cNvPr>
        <xdr:cNvSpPr/>
      </xdr:nvSpPr>
      <xdr:spPr>
        <a:xfrm>
          <a:off x="2032000" y="835482200"/>
          <a:ext cx="167640" cy="34036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44585</xdr:colOff>
      <xdr:row>3490</xdr:row>
      <xdr:rowOff>24319</xdr:rowOff>
    </xdr:from>
    <xdr:to>
      <xdr:col>1</xdr:col>
      <xdr:colOff>196985</xdr:colOff>
      <xdr:row>3491</xdr:row>
      <xdr:rowOff>177406</xdr:rowOff>
    </xdr:to>
    <xdr:sp macro="" textlink="">
      <xdr:nvSpPr>
        <xdr:cNvPr id="387" name="AutoShape 8">
          <a:extLst>
            <a:ext uri="{FF2B5EF4-FFF2-40B4-BE49-F238E27FC236}">
              <a16:creationId xmlns:a16="http://schemas.microsoft.com/office/drawing/2014/main" id="{6E551FC5-42BD-4139-AF0F-2EB5FF2FDBFA}"/>
            </a:ext>
          </a:extLst>
        </xdr:cNvPr>
        <xdr:cNvSpPr>
          <a:spLocks/>
        </xdr:cNvSpPr>
      </xdr:nvSpPr>
      <xdr:spPr bwMode="auto">
        <a:xfrm>
          <a:off x="2041660" y="842475644"/>
          <a:ext cx="152400" cy="394387"/>
        </a:xfrm>
        <a:prstGeom prst="rightBrace">
          <a:avLst>
            <a:gd name="adj1" fmla="val 22559"/>
            <a:gd name="adj2" fmla="val 2826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32425</xdr:colOff>
      <xdr:row>3499</xdr:row>
      <xdr:rowOff>24319</xdr:rowOff>
    </xdr:from>
    <xdr:to>
      <xdr:col>1</xdr:col>
      <xdr:colOff>184825</xdr:colOff>
      <xdr:row>3500</xdr:row>
      <xdr:rowOff>177406</xdr:rowOff>
    </xdr:to>
    <xdr:sp macro="" textlink="">
      <xdr:nvSpPr>
        <xdr:cNvPr id="388" name="AutoShape 8">
          <a:extLst>
            <a:ext uri="{FF2B5EF4-FFF2-40B4-BE49-F238E27FC236}">
              <a16:creationId xmlns:a16="http://schemas.microsoft.com/office/drawing/2014/main" id="{9895383F-51C2-47DC-A23E-712DE0D99BBB}"/>
            </a:ext>
          </a:extLst>
        </xdr:cNvPr>
        <xdr:cNvSpPr>
          <a:spLocks/>
        </xdr:cNvSpPr>
      </xdr:nvSpPr>
      <xdr:spPr bwMode="auto">
        <a:xfrm>
          <a:off x="2029500" y="844647344"/>
          <a:ext cx="152400" cy="394387"/>
        </a:xfrm>
        <a:prstGeom prst="rightBrace">
          <a:avLst>
            <a:gd name="adj1" fmla="val 22559"/>
            <a:gd name="adj2" fmla="val 2826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14106</xdr:colOff>
      <xdr:row>3506</xdr:row>
      <xdr:rowOff>40532</xdr:rowOff>
    </xdr:from>
    <xdr:to>
      <xdr:col>1</xdr:col>
      <xdr:colOff>166506</xdr:colOff>
      <xdr:row>3507</xdr:row>
      <xdr:rowOff>193619</xdr:rowOff>
    </xdr:to>
    <xdr:sp macro="" textlink="">
      <xdr:nvSpPr>
        <xdr:cNvPr id="389" name="AutoShape 8">
          <a:extLst>
            <a:ext uri="{FF2B5EF4-FFF2-40B4-BE49-F238E27FC236}">
              <a16:creationId xmlns:a16="http://schemas.microsoft.com/office/drawing/2014/main" id="{3DE63288-B7F7-4F65-A350-ACC5FD0C5426}"/>
            </a:ext>
          </a:extLst>
        </xdr:cNvPr>
        <xdr:cNvSpPr>
          <a:spLocks/>
        </xdr:cNvSpPr>
      </xdr:nvSpPr>
      <xdr:spPr bwMode="auto">
        <a:xfrm>
          <a:off x="2011181" y="846349482"/>
          <a:ext cx="152400" cy="394387"/>
        </a:xfrm>
        <a:prstGeom prst="rightBrace">
          <a:avLst>
            <a:gd name="adj1" fmla="val 22559"/>
            <a:gd name="adj2" fmla="val 2826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29345</xdr:colOff>
      <xdr:row>3511</xdr:row>
      <xdr:rowOff>20266</xdr:rowOff>
    </xdr:from>
    <xdr:to>
      <xdr:col>1</xdr:col>
      <xdr:colOff>181745</xdr:colOff>
      <xdr:row>3512</xdr:row>
      <xdr:rowOff>173352</xdr:rowOff>
    </xdr:to>
    <xdr:sp macro="" textlink="">
      <xdr:nvSpPr>
        <xdr:cNvPr id="390" name="AutoShape 8">
          <a:extLst>
            <a:ext uri="{FF2B5EF4-FFF2-40B4-BE49-F238E27FC236}">
              <a16:creationId xmlns:a16="http://schemas.microsoft.com/office/drawing/2014/main" id="{B9CEF9AB-0C31-4658-878E-C460723031AB}"/>
            </a:ext>
          </a:extLst>
        </xdr:cNvPr>
        <xdr:cNvSpPr>
          <a:spLocks/>
        </xdr:cNvSpPr>
      </xdr:nvSpPr>
      <xdr:spPr bwMode="auto">
        <a:xfrm>
          <a:off x="2026420" y="847535716"/>
          <a:ext cx="152400" cy="394386"/>
        </a:xfrm>
        <a:prstGeom prst="rightBrace">
          <a:avLst>
            <a:gd name="adj1" fmla="val 22559"/>
            <a:gd name="adj2" fmla="val 2826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41019</xdr:colOff>
      <xdr:row>3528</xdr:row>
      <xdr:rowOff>39560</xdr:rowOff>
    </xdr:from>
    <xdr:to>
      <xdr:col>1</xdr:col>
      <xdr:colOff>193419</xdr:colOff>
      <xdr:row>3529</xdr:row>
      <xdr:rowOff>192647</xdr:rowOff>
    </xdr:to>
    <xdr:sp macro="" textlink="">
      <xdr:nvSpPr>
        <xdr:cNvPr id="391" name="AutoShape 8">
          <a:extLst>
            <a:ext uri="{FF2B5EF4-FFF2-40B4-BE49-F238E27FC236}">
              <a16:creationId xmlns:a16="http://schemas.microsoft.com/office/drawing/2014/main" id="{4F7B6EC6-5436-4381-9371-0E7DD8B696D1}"/>
            </a:ext>
          </a:extLst>
        </xdr:cNvPr>
        <xdr:cNvSpPr>
          <a:spLocks/>
        </xdr:cNvSpPr>
      </xdr:nvSpPr>
      <xdr:spPr bwMode="auto">
        <a:xfrm>
          <a:off x="2034919" y="851657110"/>
          <a:ext cx="152400" cy="394387"/>
        </a:xfrm>
        <a:prstGeom prst="rightBrace">
          <a:avLst>
            <a:gd name="adj1" fmla="val 22559"/>
            <a:gd name="adj2" fmla="val 2826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65338</xdr:colOff>
      <xdr:row>3544</xdr:row>
      <xdr:rowOff>38626</xdr:rowOff>
    </xdr:from>
    <xdr:to>
      <xdr:col>1</xdr:col>
      <xdr:colOff>219075</xdr:colOff>
      <xdr:row>3547</xdr:row>
      <xdr:rowOff>180974</xdr:rowOff>
    </xdr:to>
    <xdr:sp macro="" textlink="">
      <xdr:nvSpPr>
        <xdr:cNvPr id="392" name="AutoShape 8">
          <a:extLst>
            <a:ext uri="{FF2B5EF4-FFF2-40B4-BE49-F238E27FC236}">
              <a16:creationId xmlns:a16="http://schemas.microsoft.com/office/drawing/2014/main" id="{654E4E11-072F-4FFC-A624-5459E4DBE5E9}"/>
            </a:ext>
          </a:extLst>
        </xdr:cNvPr>
        <xdr:cNvSpPr>
          <a:spLocks/>
        </xdr:cNvSpPr>
      </xdr:nvSpPr>
      <xdr:spPr bwMode="auto">
        <a:xfrm>
          <a:off x="2062413" y="855516976"/>
          <a:ext cx="153737" cy="869423"/>
        </a:xfrm>
        <a:prstGeom prst="rightBrace">
          <a:avLst>
            <a:gd name="adj1" fmla="val 22559"/>
            <a:gd name="adj2" fmla="val 3367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22860</xdr:colOff>
      <xdr:row>3481</xdr:row>
      <xdr:rowOff>53340</xdr:rowOff>
    </xdr:from>
    <xdr:to>
      <xdr:col>1</xdr:col>
      <xdr:colOff>205740</xdr:colOff>
      <xdr:row>3484</xdr:row>
      <xdr:rowOff>104448</xdr:rowOff>
    </xdr:to>
    <xdr:sp macro="" textlink="">
      <xdr:nvSpPr>
        <xdr:cNvPr id="393" name="右中かっこ 392">
          <a:extLst>
            <a:ext uri="{FF2B5EF4-FFF2-40B4-BE49-F238E27FC236}">
              <a16:creationId xmlns:a16="http://schemas.microsoft.com/office/drawing/2014/main" id="{15FBF0E2-6F9D-4D9D-BE06-72A14842BE31}"/>
            </a:ext>
          </a:extLst>
        </xdr:cNvPr>
        <xdr:cNvSpPr/>
      </xdr:nvSpPr>
      <xdr:spPr>
        <a:xfrm>
          <a:off x="2016760" y="840329790"/>
          <a:ext cx="182880" cy="778183"/>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22860</xdr:colOff>
      <xdr:row>3494</xdr:row>
      <xdr:rowOff>30481</xdr:rowOff>
    </xdr:from>
    <xdr:to>
      <xdr:col>1</xdr:col>
      <xdr:colOff>182880</xdr:colOff>
      <xdr:row>3495</xdr:row>
      <xdr:rowOff>175261</xdr:rowOff>
    </xdr:to>
    <xdr:sp macro="" textlink="">
      <xdr:nvSpPr>
        <xdr:cNvPr id="394" name="AutoShape 8">
          <a:extLst>
            <a:ext uri="{FF2B5EF4-FFF2-40B4-BE49-F238E27FC236}">
              <a16:creationId xmlns:a16="http://schemas.microsoft.com/office/drawing/2014/main" id="{3BDA572D-25E6-4152-B92C-0A3BAB61EBA0}"/>
            </a:ext>
          </a:extLst>
        </xdr:cNvPr>
        <xdr:cNvSpPr>
          <a:spLocks/>
        </xdr:cNvSpPr>
      </xdr:nvSpPr>
      <xdr:spPr bwMode="auto">
        <a:xfrm>
          <a:off x="2016760" y="843447006"/>
          <a:ext cx="163195" cy="382905"/>
        </a:xfrm>
        <a:prstGeom prst="rightBrace">
          <a:avLst>
            <a:gd name="adj1" fmla="val 22559"/>
            <a:gd name="adj2" fmla="val 2826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3519</xdr:row>
      <xdr:rowOff>22860</xdr:rowOff>
    </xdr:from>
    <xdr:to>
      <xdr:col>1</xdr:col>
      <xdr:colOff>213360</xdr:colOff>
      <xdr:row>3520</xdr:row>
      <xdr:rowOff>190500</xdr:rowOff>
    </xdr:to>
    <xdr:sp macro="" textlink="">
      <xdr:nvSpPr>
        <xdr:cNvPr id="395" name="右中かっこ 394">
          <a:extLst>
            <a:ext uri="{FF2B5EF4-FFF2-40B4-BE49-F238E27FC236}">
              <a16:creationId xmlns:a16="http://schemas.microsoft.com/office/drawing/2014/main" id="{932B2A07-6815-44AE-895E-F92EB5D757E5}"/>
            </a:ext>
          </a:extLst>
        </xdr:cNvPr>
        <xdr:cNvSpPr/>
      </xdr:nvSpPr>
      <xdr:spPr>
        <a:xfrm>
          <a:off x="2032000" y="849468710"/>
          <a:ext cx="175260" cy="40894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15240</xdr:colOff>
      <xdr:row>3521</xdr:row>
      <xdr:rowOff>30480</xdr:rowOff>
    </xdr:from>
    <xdr:to>
      <xdr:col>1</xdr:col>
      <xdr:colOff>182880</xdr:colOff>
      <xdr:row>3522</xdr:row>
      <xdr:rowOff>167640</xdr:rowOff>
    </xdr:to>
    <xdr:sp macro="" textlink="">
      <xdr:nvSpPr>
        <xdr:cNvPr id="396" name="右中かっこ 395">
          <a:extLst>
            <a:ext uri="{FF2B5EF4-FFF2-40B4-BE49-F238E27FC236}">
              <a16:creationId xmlns:a16="http://schemas.microsoft.com/office/drawing/2014/main" id="{1F7AA54F-0849-4EAC-A001-D6CDB935664E}"/>
            </a:ext>
          </a:extLst>
        </xdr:cNvPr>
        <xdr:cNvSpPr/>
      </xdr:nvSpPr>
      <xdr:spPr>
        <a:xfrm>
          <a:off x="2009140" y="849962105"/>
          <a:ext cx="170815" cy="37528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3537</xdr:row>
      <xdr:rowOff>22860</xdr:rowOff>
    </xdr:from>
    <xdr:to>
      <xdr:col>1</xdr:col>
      <xdr:colOff>236220</xdr:colOff>
      <xdr:row>3539</xdr:row>
      <xdr:rowOff>167640</xdr:rowOff>
    </xdr:to>
    <xdr:sp macro="" textlink="">
      <xdr:nvSpPr>
        <xdr:cNvPr id="397" name="右中かっこ 396">
          <a:extLst>
            <a:ext uri="{FF2B5EF4-FFF2-40B4-BE49-F238E27FC236}">
              <a16:creationId xmlns:a16="http://schemas.microsoft.com/office/drawing/2014/main" id="{0223531B-4F24-4451-BEB2-A60C758820B1}"/>
            </a:ext>
          </a:extLst>
        </xdr:cNvPr>
        <xdr:cNvSpPr/>
      </xdr:nvSpPr>
      <xdr:spPr>
        <a:xfrm>
          <a:off x="2027555" y="853812110"/>
          <a:ext cx="205740" cy="627380"/>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3553</xdr:row>
      <xdr:rowOff>53340</xdr:rowOff>
    </xdr:from>
    <xdr:to>
      <xdr:col>1</xdr:col>
      <xdr:colOff>220980</xdr:colOff>
      <xdr:row>3555</xdr:row>
      <xdr:rowOff>156814</xdr:rowOff>
    </xdr:to>
    <xdr:sp macro="" textlink="">
      <xdr:nvSpPr>
        <xdr:cNvPr id="399" name="右中かっこ 398">
          <a:extLst>
            <a:ext uri="{FF2B5EF4-FFF2-40B4-BE49-F238E27FC236}">
              <a16:creationId xmlns:a16="http://schemas.microsoft.com/office/drawing/2014/main" id="{3163ED01-A912-4DA6-B419-3F57CC409B68}"/>
            </a:ext>
          </a:extLst>
        </xdr:cNvPr>
        <xdr:cNvSpPr/>
      </xdr:nvSpPr>
      <xdr:spPr>
        <a:xfrm>
          <a:off x="2027555" y="857703390"/>
          <a:ext cx="190500" cy="586074"/>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22860</xdr:colOff>
      <xdr:row>3534</xdr:row>
      <xdr:rowOff>15240</xdr:rowOff>
    </xdr:from>
    <xdr:to>
      <xdr:col>1</xdr:col>
      <xdr:colOff>175260</xdr:colOff>
      <xdr:row>3535</xdr:row>
      <xdr:rowOff>168327</xdr:rowOff>
    </xdr:to>
    <xdr:sp macro="" textlink="">
      <xdr:nvSpPr>
        <xdr:cNvPr id="400" name="AutoShape 8">
          <a:extLst>
            <a:ext uri="{FF2B5EF4-FFF2-40B4-BE49-F238E27FC236}">
              <a16:creationId xmlns:a16="http://schemas.microsoft.com/office/drawing/2014/main" id="{6025B08E-16D4-43F4-9605-4452BDB4A117}"/>
            </a:ext>
          </a:extLst>
        </xdr:cNvPr>
        <xdr:cNvSpPr>
          <a:spLocks/>
        </xdr:cNvSpPr>
      </xdr:nvSpPr>
      <xdr:spPr bwMode="auto">
        <a:xfrm>
          <a:off x="2016760" y="853080590"/>
          <a:ext cx="152400" cy="394387"/>
        </a:xfrm>
        <a:prstGeom prst="rightBrace">
          <a:avLst>
            <a:gd name="adj1" fmla="val 22559"/>
            <a:gd name="adj2" fmla="val 2826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15240</xdr:colOff>
      <xdr:row>3581</xdr:row>
      <xdr:rowOff>38100</xdr:rowOff>
    </xdr:from>
    <xdr:to>
      <xdr:col>1</xdr:col>
      <xdr:colOff>165400</xdr:colOff>
      <xdr:row>3582</xdr:row>
      <xdr:rowOff>175260</xdr:rowOff>
    </xdr:to>
    <xdr:sp macro="" textlink="">
      <xdr:nvSpPr>
        <xdr:cNvPr id="401" name="AutoShape 8">
          <a:extLst>
            <a:ext uri="{FF2B5EF4-FFF2-40B4-BE49-F238E27FC236}">
              <a16:creationId xmlns:a16="http://schemas.microsoft.com/office/drawing/2014/main" id="{98D86805-EAA0-47F9-ADD6-E2CA4754BEAB}"/>
            </a:ext>
          </a:extLst>
        </xdr:cNvPr>
        <xdr:cNvSpPr>
          <a:spLocks/>
        </xdr:cNvSpPr>
      </xdr:nvSpPr>
      <xdr:spPr bwMode="auto">
        <a:xfrm>
          <a:off x="2009140" y="864444550"/>
          <a:ext cx="153335" cy="378460"/>
        </a:xfrm>
        <a:prstGeom prst="rightBrace">
          <a:avLst>
            <a:gd name="adj1" fmla="val 21007"/>
            <a:gd name="adj2" fmla="val 231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22860</xdr:colOff>
      <xdr:row>3583</xdr:row>
      <xdr:rowOff>45720</xdr:rowOff>
    </xdr:from>
    <xdr:to>
      <xdr:col>1</xdr:col>
      <xdr:colOff>173020</xdr:colOff>
      <xdr:row>3584</xdr:row>
      <xdr:rowOff>182880</xdr:rowOff>
    </xdr:to>
    <xdr:sp macro="" textlink="">
      <xdr:nvSpPr>
        <xdr:cNvPr id="402" name="AutoShape 8">
          <a:extLst>
            <a:ext uri="{FF2B5EF4-FFF2-40B4-BE49-F238E27FC236}">
              <a16:creationId xmlns:a16="http://schemas.microsoft.com/office/drawing/2014/main" id="{A6D3B2F8-0339-4777-BB0D-135EA9888567}"/>
            </a:ext>
          </a:extLst>
        </xdr:cNvPr>
        <xdr:cNvSpPr>
          <a:spLocks/>
        </xdr:cNvSpPr>
      </xdr:nvSpPr>
      <xdr:spPr bwMode="auto">
        <a:xfrm>
          <a:off x="2016760" y="864937945"/>
          <a:ext cx="150160" cy="378460"/>
        </a:xfrm>
        <a:prstGeom prst="rightBrace">
          <a:avLst>
            <a:gd name="adj1" fmla="val 21007"/>
            <a:gd name="adj2" fmla="val 231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15240</xdr:colOff>
      <xdr:row>3588</xdr:row>
      <xdr:rowOff>53340</xdr:rowOff>
    </xdr:from>
    <xdr:to>
      <xdr:col>1</xdr:col>
      <xdr:colOff>165400</xdr:colOff>
      <xdr:row>3589</xdr:row>
      <xdr:rowOff>190500</xdr:rowOff>
    </xdr:to>
    <xdr:sp macro="" textlink="">
      <xdr:nvSpPr>
        <xdr:cNvPr id="403" name="AutoShape 8">
          <a:extLst>
            <a:ext uri="{FF2B5EF4-FFF2-40B4-BE49-F238E27FC236}">
              <a16:creationId xmlns:a16="http://schemas.microsoft.com/office/drawing/2014/main" id="{16163D85-17DE-4BDD-B001-99B4A379A4F9}"/>
            </a:ext>
          </a:extLst>
        </xdr:cNvPr>
        <xdr:cNvSpPr>
          <a:spLocks/>
        </xdr:cNvSpPr>
      </xdr:nvSpPr>
      <xdr:spPr bwMode="auto">
        <a:xfrm>
          <a:off x="2009140" y="866148890"/>
          <a:ext cx="153335" cy="378460"/>
        </a:xfrm>
        <a:prstGeom prst="rightBrace">
          <a:avLst>
            <a:gd name="adj1" fmla="val 21007"/>
            <a:gd name="adj2" fmla="val 231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45720</xdr:colOff>
      <xdr:row>3635</xdr:row>
      <xdr:rowOff>22860</xdr:rowOff>
    </xdr:from>
    <xdr:to>
      <xdr:col>1</xdr:col>
      <xdr:colOff>205740</xdr:colOff>
      <xdr:row>3636</xdr:row>
      <xdr:rowOff>160020</xdr:rowOff>
    </xdr:to>
    <xdr:sp macro="" textlink="">
      <xdr:nvSpPr>
        <xdr:cNvPr id="404" name="AutoShape 8">
          <a:extLst>
            <a:ext uri="{FF2B5EF4-FFF2-40B4-BE49-F238E27FC236}">
              <a16:creationId xmlns:a16="http://schemas.microsoft.com/office/drawing/2014/main" id="{22BA482A-5DB3-424F-92B9-7EE0D78DE454}"/>
            </a:ext>
          </a:extLst>
        </xdr:cNvPr>
        <xdr:cNvSpPr>
          <a:spLocks/>
        </xdr:cNvSpPr>
      </xdr:nvSpPr>
      <xdr:spPr bwMode="auto">
        <a:xfrm>
          <a:off x="2042795" y="877459510"/>
          <a:ext cx="156845" cy="381635"/>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15240</xdr:colOff>
      <xdr:row>3567</xdr:row>
      <xdr:rowOff>60960</xdr:rowOff>
    </xdr:from>
    <xdr:to>
      <xdr:col>1</xdr:col>
      <xdr:colOff>236220</xdr:colOff>
      <xdr:row>3571</xdr:row>
      <xdr:rowOff>160020</xdr:rowOff>
    </xdr:to>
    <xdr:sp macro="" textlink="">
      <xdr:nvSpPr>
        <xdr:cNvPr id="405" name="AutoShape 8">
          <a:extLst>
            <a:ext uri="{FF2B5EF4-FFF2-40B4-BE49-F238E27FC236}">
              <a16:creationId xmlns:a16="http://schemas.microsoft.com/office/drawing/2014/main" id="{C2A84882-4839-4698-848E-E0FAAA5B7994}"/>
            </a:ext>
          </a:extLst>
        </xdr:cNvPr>
        <xdr:cNvSpPr>
          <a:spLocks/>
        </xdr:cNvSpPr>
      </xdr:nvSpPr>
      <xdr:spPr bwMode="auto">
        <a:xfrm>
          <a:off x="2009140" y="861089210"/>
          <a:ext cx="224155" cy="1067435"/>
        </a:xfrm>
        <a:prstGeom prst="rightBrace">
          <a:avLst>
            <a:gd name="adj1" fmla="val 2223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30480</xdr:colOff>
      <xdr:row>3577</xdr:row>
      <xdr:rowOff>22860</xdr:rowOff>
    </xdr:from>
    <xdr:to>
      <xdr:col>1</xdr:col>
      <xdr:colOff>194310</xdr:colOff>
      <xdr:row>3579</xdr:row>
      <xdr:rowOff>175260</xdr:rowOff>
    </xdr:to>
    <xdr:sp macro="" textlink="">
      <xdr:nvSpPr>
        <xdr:cNvPr id="406" name="AutoShape 8">
          <a:extLst>
            <a:ext uri="{FF2B5EF4-FFF2-40B4-BE49-F238E27FC236}">
              <a16:creationId xmlns:a16="http://schemas.microsoft.com/office/drawing/2014/main" id="{23147C50-00D8-4D61-ACA9-FC1D9978B77B}"/>
            </a:ext>
          </a:extLst>
        </xdr:cNvPr>
        <xdr:cNvSpPr>
          <a:spLocks/>
        </xdr:cNvSpPr>
      </xdr:nvSpPr>
      <xdr:spPr bwMode="auto">
        <a:xfrm>
          <a:off x="2027555" y="863464110"/>
          <a:ext cx="160655" cy="635000"/>
        </a:xfrm>
        <a:prstGeom prst="rightBrace">
          <a:avLst>
            <a:gd name="adj1" fmla="val 2223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30480</xdr:colOff>
      <xdr:row>3617</xdr:row>
      <xdr:rowOff>53340</xdr:rowOff>
    </xdr:from>
    <xdr:to>
      <xdr:col>1</xdr:col>
      <xdr:colOff>182880</xdr:colOff>
      <xdr:row>3619</xdr:row>
      <xdr:rowOff>175260</xdr:rowOff>
    </xdr:to>
    <xdr:sp macro="" textlink="">
      <xdr:nvSpPr>
        <xdr:cNvPr id="407" name="AutoShape 8">
          <a:extLst>
            <a:ext uri="{FF2B5EF4-FFF2-40B4-BE49-F238E27FC236}">
              <a16:creationId xmlns:a16="http://schemas.microsoft.com/office/drawing/2014/main" id="{A87FDE2B-9E15-4B5C-BCBA-2B25D651277E}"/>
            </a:ext>
          </a:extLst>
        </xdr:cNvPr>
        <xdr:cNvSpPr>
          <a:spLocks/>
        </xdr:cNvSpPr>
      </xdr:nvSpPr>
      <xdr:spPr bwMode="auto">
        <a:xfrm>
          <a:off x="2027555" y="873146590"/>
          <a:ext cx="152400" cy="604520"/>
        </a:xfrm>
        <a:prstGeom prst="rightBrace">
          <a:avLst>
            <a:gd name="adj1" fmla="val 2223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3563</xdr:row>
      <xdr:rowOff>68580</xdr:rowOff>
    </xdr:from>
    <xdr:to>
      <xdr:col>1</xdr:col>
      <xdr:colOff>236220</xdr:colOff>
      <xdr:row>3566</xdr:row>
      <xdr:rowOff>175260</xdr:rowOff>
    </xdr:to>
    <xdr:sp macro="" textlink="">
      <xdr:nvSpPr>
        <xdr:cNvPr id="408" name="右中かっこ 407">
          <a:extLst>
            <a:ext uri="{FF2B5EF4-FFF2-40B4-BE49-F238E27FC236}">
              <a16:creationId xmlns:a16="http://schemas.microsoft.com/office/drawing/2014/main" id="{5F1EEB7D-7DD0-406C-A61F-9AD6939AF3A1}"/>
            </a:ext>
          </a:extLst>
        </xdr:cNvPr>
        <xdr:cNvSpPr/>
      </xdr:nvSpPr>
      <xdr:spPr>
        <a:xfrm>
          <a:off x="2032000" y="860134805"/>
          <a:ext cx="201295" cy="827405"/>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3590</xdr:row>
      <xdr:rowOff>45720</xdr:rowOff>
    </xdr:from>
    <xdr:to>
      <xdr:col>1</xdr:col>
      <xdr:colOff>180640</xdr:colOff>
      <xdr:row>3591</xdr:row>
      <xdr:rowOff>182880</xdr:rowOff>
    </xdr:to>
    <xdr:sp macro="" textlink="">
      <xdr:nvSpPr>
        <xdr:cNvPr id="409" name="AutoShape 8">
          <a:extLst>
            <a:ext uri="{FF2B5EF4-FFF2-40B4-BE49-F238E27FC236}">
              <a16:creationId xmlns:a16="http://schemas.microsoft.com/office/drawing/2014/main" id="{F019C00B-7237-421F-B615-B44EFB4FB342}"/>
            </a:ext>
          </a:extLst>
        </xdr:cNvPr>
        <xdr:cNvSpPr>
          <a:spLocks/>
        </xdr:cNvSpPr>
      </xdr:nvSpPr>
      <xdr:spPr bwMode="auto">
        <a:xfrm>
          <a:off x="2027555" y="866627045"/>
          <a:ext cx="150160" cy="378460"/>
        </a:xfrm>
        <a:prstGeom prst="rightBrace">
          <a:avLst>
            <a:gd name="adj1" fmla="val 21007"/>
            <a:gd name="adj2" fmla="val 231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38100</xdr:colOff>
      <xdr:row>3598</xdr:row>
      <xdr:rowOff>22860</xdr:rowOff>
    </xdr:from>
    <xdr:to>
      <xdr:col>1</xdr:col>
      <xdr:colOff>182880</xdr:colOff>
      <xdr:row>3601</xdr:row>
      <xdr:rowOff>152400</xdr:rowOff>
    </xdr:to>
    <xdr:sp macro="" textlink="">
      <xdr:nvSpPr>
        <xdr:cNvPr id="410" name="右中かっこ 409">
          <a:extLst>
            <a:ext uri="{FF2B5EF4-FFF2-40B4-BE49-F238E27FC236}">
              <a16:creationId xmlns:a16="http://schemas.microsoft.com/office/drawing/2014/main" id="{A2A1E794-6CF7-43B4-BE21-86FCA12EE05E}"/>
            </a:ext>
          </a:extLst>
        </xdr:cNvPr>
        <xdr:cNvSpPr/>
      </xdr:nvSpPr>
      <xdr:spPr>
        <a:xfrm>
          <a:off x="2032000" y="868531410"/>
          <a:ext cx="147955" cy="853440"/>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3593</xdr:row>
      <xdr:rowOff>22860</xdr:rowOff>
    </xdr:from>
    <xdr:to>
      <xdr:col>1</xdr:col>
      <xdr:colOff>198120</xdr:colOff>
      <xdr:row>3596</xdr:row>
      <xdr:rowOff>190500</xdr:rowOff>
    </xdr:to>
    <xdr:sp macro="" textlink="">
      <xdr:nvSpPr>
        <xdr:cNvPr id="411" name="右中かっこ 410">
          <a:extLst>
            <a:ext uri="{FF2B5EF4-FFF2-40B4-BE49-F238E27FC236}">
              <a16:creationId xmlns:a16="http://schemas.microsoft.com/office/drawing/2014/main" id="{5F060D00-D294-4C69-AC1C-258AC14D4693}"/>
            </a:ext>
          </a:extLst>
        </xdr:cNvPr>
        <xdr:cNvSpPr/>
      </xdr:nvSpPr>
      <xdr:spPr>
        <a:xfrm>
          <a:off x="2032000" y="867324910"/>
          <a:ext cx="163195" cy="891540"/>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53340</xdr:colOff>
      <xdr:row>3615</xdr:row>
      <xdr:rowOff>15240</xdr:rowOff>
    </xdr:from>
    <xdr:to>
      <xdr:col>1</xdr:col>
      <xdr:colOff>213360</xdr:colOff>
      <xdr:row>3617</xdr:row>
      <xdr:rowOff>7620</xdr:rowOff>
    </xdr:to>
    <xdr:sp macro="" textlink="">
      <xdr:nvSpPr>
        <xdr:cNvPr id="412" name="右中かっこ 411">
          <a:extLst>
            <a:ext uri="{FF2B5EF4-FFF2-40B4-BE49-F238E27FC236}">
              <a16:creationId xmlns:a16="http://schemas.microsoft.com/office/drawing/2014/main" id="{4E4135B1-F385-47CF-A5D0-8B94D954A06C}"/>
            </a:ext>
          </a:extLst>
        </xdr:cNvPr>
        <xdr:cNvSpPr/>
      </xdr:nvSpPr>
      <xdr:spPr>
        <a:xfrm>
          <a:off x="2047240" y="872625890"/>
          <a:ext cx="160020" cy="47815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3621</xdr:row>
      <xdr:rowOff>30480</xdr:rowOff>
    </xdr:from>
    <xdr:to>
      <xdr:col>1</xdr:col>
      <xdr:colOff>205740</xdr:colOff>
      <xdr:row>3624</xdr:row>
      <xdr:rowOff>160020</xdr:rowOff>
    </xdr:to>
    <xdr:sp macro="" textlink="">
      <xdr:nvSpPr>
        <xdr:cNvPr id="413" name="右中かっこ 412">
          <a:extLst>
            <a:ext uri="{FF2B5EF4-FFF2-40B4-BE49-F238E27FC236}">
              <a16:creationId xmlns:a16="http://schemas.microsoft.com/office/drawing/2014/main" id="{D8B55383-C007-47AE-BB97-CAE9E88D319B}"/>
            </a:ext>
          </a:extLst>
        </xdr:cNvPr>
        <xdr:cNvSpPr/>
      </xdr:nvSpPr>
      <xdr:spPr>
        <a:xfrm>
          <a:off x="2027555" y="874092105"/>
          <a:ext cx="172085" cy="853440"/>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3646</xdr:row>
      <xdr:rowOff>38100</xdr:rowOff>
    </xdr:from>
    <xdr:to>
      <xdr:col>1</xdr:col>
      <xdr:colOff>217170</xdr:colOff>
      <xdr:row>3647</xdr:row>
      <xdr:rowOff>175260</xdr:rowOff>
    </xdr:to>
    <xdr:sp macro="" textlink="">
      <xdr:nvSpPr>
        <xdr:cNvPr id="414" name="AutoShape 8">
          <a:extLst>
            <a:ext uri="{FF2B5EF4-FFF2-40B4-BE49-F238E27FC236}">
              <a16:creationId xmlns:a16="http://schemas.microsoft.com/office/drawing/2014/main" id="{A1107A41-D6A4-4920-ACAD-DDCE21C91D8B}"/>
            </a:ext>
          </a:extLst>
        </xdr:cNvPr>
        <xdr:cNvSpPr>
          <a:spLocks/>
        </xdr:cNvSpPr>
      </xdr:nvSpPr>
      <xdr:spPr bwMode="auto">
        <a:xfrm>
          <a:off x="2051050" y="880129050"/>
          <a:ext cx="163195" cy="378460"/>
        </a:xfrm>
        <a:prstGeom prst="rightBrace">
          <a:avLst>
            <a:gd name="adj1" fmla="val 21007"/>
            <a:gd name="adj2" fmla="val 2272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53340</xdr:colOff>
      <xdr:row>3667</xdr:row>
      <xdr:rowOff>38100</xdr:rowOff>
    </xdr:from>
    <xdr:to>
      <xdr:col>1</xdr:col>
      <xdr:colOff>247650</xdr:colOff>
      <xdr:row>3671</xdr:row>
      <xdr:rowOff>180975</xdr:rowOff>
    </xdr:to>
    <xdr:sp macro="" textlink="">
      <xdr:nvSpPr>
        <xdr:cNvPr id="415" name="AutoShape 8">
          <a:extLst>
            <a:ext uri="{FF2B5EF4-FFF2-40B4-BE49-F238E27FC236}">
              <a16:creationId xmlns:a16="http://schemas.microsoft.com/office/drawing/2014/main" id="{732C93E9-D47F-4024-B70C-AFCE048B80ED}"/>
            </a:ext>
          </a:extLst>
        </xdr:cNvPr>
        <xdr:cNvSpPr>
          <a:spLocks/>
        </xdr:cNvSpPr>
      </xdr:nvSpPr>
      <xdr:spPr bwMode="auto">
        <a:xfrm>
          <a:off x="2047240" y="885196350"/>
          <a:ext cx="194310" cy="1111250"/>
        </a:xfrm>
        <a:prstGeom prst="rightBrace">
          <a:avLst>
            <a:gd name="adj1" fmla="val 2093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47624</xdr:colOff>
      <xdr:row>3672</xdr:row>
      <xdr:rowOff>57150</xdr:rowOff>
    </xdr:from>
    <xdr:to>
      <xdr:col>1</xdr:col>
      <xdr:colOff>219075</xdr:colOff>
      <xdr:row>3675</xdr:row>
      <xdr:rowOff>142875</xdr:rowOff>
    </xdr:to>
    <xdr:sp macro="" textlink="">
      <xdr:nvSpPr>
        <xdr:cNvPr id="416" name="右中かっこ 415">
          <a:extLst>
            <a:ext uri="{FF2B5EF4-FFF2-40B4-BE49-F238E27FC236}">
              <a16:creationId xmlns:a16="http://schemas.microsoft.com/office/drawing/2014/main" id="{28217A40-1759-4423-A20F-ABCB09528148}"/>
            </a:ext>
          </a:extLst>
        </xdr:cNvPr>
        <xdr:cNvSpPr/>
      </xdr:nvSpPr>
      <xdr:spPr>
        <a:xfrm>
          <a:off x="2044699" y="886421900"/>
          <a:ext cx="171451" cy="812800"/>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28574</xdr:colOff>
      <xdr:row>3680</xdr:row>
      <xdr:rowOff>19051</xdr:rowOff>
    </xdr:from>
    <xdr:to>
      <xdr:col>1</xdr:col>
      <xdr:colOff>200025</xdr:colOff>
      <xdr:row>3683</xdr:row>
      <xdr:rowOff>152400</xdr:rowOff>
    </xdr:to>
    <xdr:sp macro="" textlink="">
      <xdr:nvSpPr>
        <xdr:cNvPr id="417" name="右中かっこ 416">
          <a:extLst>
            <a:ext uri="{FF2B5EF4-FFF2-40B4-BE49-F238E27FC236}">
              <a16:creationId xmlns:a16="http://schemas.microsoft.com/office/drawing/2014/main" id="{4E185A7B-3D4E-4400-A6A5-DA3399DBAD71}"/>
            </a:ext>
          </a:extLst>
        </xdr:cNvPr>
        <xdr:cNvSpPr/>
      </xdr:nvSpPr>
      <xdr:spPr>
        <a:xfrm>
          <a:off x="2025649" y="888314201"/>
          <a:ext cx="171451" cy="857249"/>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47624</xdr:colOff>
      <xdr:row>3693</xdr:row>
      <xdr:rowOff>66675</xdr:rowOff>
    </xdr:from>
    <xdr:to>
      <xdr:col>1</xdr:col>
      <xdr:colOff>285750</xdr:colOff>
      <xdr:row>3696</xdr:row>
      <xdr:rowOff>161925</xdr:rowOff>
    </xdr:to>
    <xdr:sp macro="" textlink="">
      <xdr:nvSpPr>
        <xdr:cNvPr id="418" name="右中かっこ 417">
          <a:extLst>
            <a:ext uri="{FF2B5EF4-FFF2-40B4-BE49-F238E27FC236}">
              <a16:creationId xmlns:a16="http://schemas.microsoft.com/office/drawing/2014/main" id="{37D7BAFE-3EF3-4918-9FF4-5728061DCBE3}"/>
            </a:ext>
          </a:extLst>
        </xdr:cNvPr>
        <xdr:cNvSpPr/>
      </xdr:nvSpPr>
      <xdr:spPr>
        <a:xfrm>
          <a:off x="2044699" y="891501900"/>
          <a:ext cx="234951" cy="819150"/>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38100</xdr:colOff>
      <xdr:row>3699</xdr:row>
      <xdr:rowOff>19049</xdr:rowOff>
    </xdr:from>
    <xdr:to>
      <xdr:col>1</xdr:col>
      <xdr:colOff>209550</xdr:colOff>
      <xdr:row>3700</xdr:row>
      <xdr:rowOff>171449</xdr:rowOff>
    </xdr:to>
    <xdr:sp macro="" textlink="">
      <xdr:nvSpPr>
        <xdr:cNvPr id="419" name="右中かっこ 418">
          <a:extLst>
            <a:ext uri="{FF2B5EF4-FFF2-40B4-BE49-F238E27FC236}">
              <a16:creationId xmlns:a16="http://schemas.microsoft.com/office/drawing/2014/main" id="{83B754D8-B844-43BE-BE4C-ECB9E915998F}"/>
            </a:ext>
          </a:extLst>
        </xdr:cNvPr>
        <xdr:cNvSpPr/>
      </xdr:nvSpPr>
      <xdr:spPr>
        <a:xfrm>
          <a:off x="2032000" y="892898899"/>
          <a:ext cx="171450"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3702</xdr:row>
      <xdr:rowOff>19050</xdr:rowOff>
    </xdr:from>
    <xdr:to>
      <xdr:col>1</xdr:col>
      <xdr:colOff>228600</xdr:colOff>
      <xdr:row>3703</xdr:row>
      <xdr:rowOff>190500</xdr:rowOff>
    </xdr:to>
    <xdr:sp macro="" textlink="">
      <xdr:nvSpPr>
        <xdr:cNvPr id="420" name="右中かっこ 419">
          <a:extLst>
            <a:ext uri="{FF2B5EF4-FFF2-40B4-BE49-F238E27FC236}">
              <a16:creationId xmlns:a16="http://schemas.microsoft.com/office/drawing/2014/main" id="{2061070B-1ED4-48A3-A80A-F6F358AAA750}"/>
            </a:ext>
          </a:extLst>
        </xdr:cNvPr>
        <xdr:cNvSpPr/>
      </xdr:nvSpPr>
      <xdr:spPr>
        <a:xfrm>
          <a:off x="2051050" y="893622800"/>
          <a:ext cx="171450" cy="41275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3710</xdr:row>
      <xdr:rowOff>9525</xdr:rowOff>
    </xdr:from>
    <xdr:to>
      <xdr:col>1</xdr:col>
      <xdr:colOff>238125</xdr:colOff>
      <xdr:row>3711</xdr:row>
      <xdr:rowOff>190500</xdr:rowOff>
    </xdr:to>
    <xdr:sp macro="" textlink="">
      <xdr:nvSpPr>
        <xdr:cNvPr id="421" name="右中かっこ 420">
          <a:extLst>
            <a:ext uri="{FF2B5EF4-FFF2-40B4-BE49-F238E27FC236}">
              <a16:creationId xmlns:a16="http://schemas.microsoft.com/office/drawing/2014/main" id="{02BBDB37-A235-483E-A666-5015FF200674}"/>
            </a:ext>
          </a:extLst>
        </xdr:cNvPr>
        <xdr:cNvSpPr/>
      </xdr:nvSpPr>
      <xdr:spPr>
        <a:xfrm>
          <a:off x="2044700" y="895546850"/>
          <a:ext cx="190500" cy="4191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30480</xdr:colOff>
      <xdr:row>3735</xdr:row>
      <xdr:rowOff>15240</xdr:rowOff>
    </xdr:from>
    <xdr:to>
      <xdr:col>1</xdr:col>
      <xdr:colOff>198120</xdr:colOff>
      <xdr:row>3736</xdr:row>
      <xdr:rowOff>175260</xdr:rowOff>
    </xdr:to>
    <xdr:sp macro="" textlink="">
      <xdr:nvSpPr>
        <xdr:cNvPr id="422" name="右中かっこ 421">
          <a:extLst>
            <a:ext uri="{FF2B5EF4-FFF2-40B4-BE49-F238E27FC236}">
              <a16:creationId xmlns:a16="http://schemas.microsoft.com/office/drawing/2014/main" id="{9C04BBCB-61BE-4B7D-82D4-91D04024BE7B}"/>
            </a:ext>
          </a:extLst>
        </xdr:cNvPr>
        <xdr:cNvSpPr/>
      </xdr:nvSpPr>
      <xdr:spPr>
        <a:xfrm>
          <a:off x="2027555" y="901581890"/>
          <a:ext cx="167640" cy="40132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3651</xdr:row>
      <xdr:rowOff>28575</xdr:rowOff>
    </xdr:from>
    <xdr:to>
      <xdr:col>1</xdr:col>
      <xdr:colOff>228600</xdr:colOff>
      <xdr:row>3652</xdr:row>
      <xdr:rowOff>180975</xdr:rowOff>
    </xdr:to>
    <xdr:sp macro="" textlink="">
      <xdr:nvSpPr>
        <xdr:cNvPr id="423" name="右中かっこ 422">
          <a:extLst>
            <a:ext uri="{FF2B5EF4-FFF2-40B4-BE49-F238E27FC236}">
              <a16:creationId xmlns:a16="http://schemas.microsoft.com/office/drawing/2014/main" id="{B38EE916-43E0-44C0-84A2-188AE4BA2116}"/>
            </a:ext>
          </a:extLst>
        </xdr:cNvPr>
        <xdr:cNvSpPr/>
      </xdr:nvSpPr>
      <xdr:spPr>
        <a:xfrm>
          <a:off x="2051050" y="881329200"/>
          <a:ext cx="171450"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29267</xdr:colOff>
      <xdr:row>3808</xdr:row>
      <xdr:rowOff>41218</xdr:rowOff>
    </xdr:from>
    <xdr:to>
      <xdr:col>1</xdr:col>
      <xdr:colOff>152400</xdr:colOff>
      <xdr:row>3809</xdr:row>
      <xdr:rowOff>187036</xdr:rowOff>
    </xdr:to>
    <xdr:sp macro="" textlink="">
      <xdr:nvSpPr>
        <xdr:cNvPr id="424" name="AutoShape 15">
          <a:extLst>
            <a:ext uri="{FF2B5EF4-FFF2-40B4-BE49-F238E27FC236}">
              <a16:creationId xmlns:a16="http://schemas.microsoft.com/office/drawing/2014/main" id="{FB7B3703-F831-410A-B0B1-B38407FEE737}"/>
            </a:ext>
          </a:extLst>
        </xdr:cNvPr>
        <xdr:cNvSpPr>
          <a:spLocks/>
        </xdr:cNvSpPr>
      </xdr:nvSpPr>
      <xdr:spPr bwMode="auto">
        <a:xfrm>
          <a:off x="2026342" y="919222768"/>
          <a:ext cx="119958" cy="387118"/>
        </a:xfrm>
        <a:prstGeom prst="rightBrace">
          <a:avLst>
            <a:gd name="adj1" fmla="val 20920"/>
            <a:gd name="adj2" fmla="val 217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24246</xdr:colOff>
      <xdr:row>3741</xdr:row>
      <xdr:rowOff>51262</xdr:rowOff>
    </xdr:from>
    <xdr:to>
      <xdr:col>1</xdr:col>
      <xdr:colOff>176646</xdr:colOff>
      <xdr:row>3743</xdr:row>
      <xdr:rowOff>2770</xdr:rowOff>
    </xdr:to>
    <xdr:sp macro="" textlink="">
      <xdr:nvSpPr>
        <xdr:cNvPr id="425" name="AutoShape 15">
          <a:extLst>
            <a:ext uri="{FF2B5EF4-FFF2-40B4-BE49-F238E27FC236}">
              <a16:creationId xmlns:a16="http://schemas.microsoft.com/office/drawing/2014/main" id="{6C3C1187-3175-4F49-92D6-7241CA440923}"/>
            </a:ext>
          </a:extLst>
        </xdr:cNvPr>
        <xdr:cNvSpPr>
          <a:spLocks/>
        </xdr:cNvSpPr>
      </xdr:nvSpPr>
      <xdr:spPr bwMode="auto">
        <a:xfrm>
          <a:off x="2021321" y="903068887"/>
          <a:ext cx="152400" cy="430933"/>
        </a:xfrm>
        <a:prstGeom prst="rightBrace">
          <a:avLst>
            <a:gd name="adj1" fmla="val 20920"/>
            <a:gd name="adj2" fmla="val 2391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39485</xdr:colOff>
      <xdr:row>3745</xdr:row>
      <xdr:rowOff>30480</xdr:rowOff>
    </xdr:from>
    <xdr:to>
      <xdr:col>1</xdr:col>
      <xdr:colOff>161405</xdr:colOff>
      <xdr:row>3746</xdr:row>
      <xdr:rowOff>182880</xdr:rowOff>
    </xdr:to>
    <xdr:sp macro="" textlink="">
      <xdr:nvSpPr>
        <xdr:cNvPr id="426" name="AutoShape 15">
          <a:extLst>
            <a:ext uri="{FF2B5EF4-FFF2-40B4-BE49-F238E27FC236}">
              <a16:creationId xmlns:a16="http://schemas.microsoft.com/office/drawing/2014/main" id="{84B93665-3617-4252-8419-28DCFD822B15}"/>
            </a:ext>
          </a:extLst>
        </xdr:cNvPr>
        <xdr:cNvSpPr>
          <a:spLocks/>
        </xdr:cNvSpPr>
      </xdr:nvSpPr>
      <xdr:spPr bwMode="auto">
        <a:xfrm>
          <a:off x="2033385" y="904013305"/>
          <a:ext cx="125095" cy="393700"/>
        </a:xfrm>
        <a:prstGeom prst="rightBrace">
          <a:avLst>
            <a:gd name="adj1" fmla="val 20920"/>
            <a:gd name="adj2" fmla="val 217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39843</xdr:colOff>
      <xdr:row>3795</xdr:row>
      <xdr:rowOff>23911</xdr:rowOff>
    </xdr:from>
    <xdr:to>
      <xdr:col>1</xdr:col>
      <xdr:colOff>161763</xdr:colOff>
      <xdr:row>3796</xdr:row>
      <xdr:rowOff>176311</xdr:rowOff>
    </xdr:to>
    <xdr:sp macro="" textlink="">
      <xdr:nvSpPr>
        <xdr:cNvPr id="427" name="AutoShape 15">
          <a:extLst>
            <a:ext uri="{FF2B5EF4-FFF2-40B4-BE49-F238E27FC236}">
              <a16:creationId xmlns:a16="http://schemas.microsoft.com/office/drawing/2014/main" id="{8FB4D242-C841-4E37-8B05-5AD87ADFD56B}"/>
            </a:ext>
          </a:extLst>
        </xdr:cNvPr>
        <xdr:cNvSpPr>
          <a:spLocks/>
        </xdr:cNvSpPr>
      </xdr:nvSpPr>
      <xdr:spPr bwMode="auto">
        <a:xfrm>
          <a:off x="2033743" y="916071736"/>
          <a:ext cx="125095" cy="393700"/>
        </a:xfrm>
        <a:prstGeom prst="rightBrace">
          <a:avLst>
            <a:gd name="adj1" fmla="val 20920"/>
            <a:gd name="adj2" fmla="val 2391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27709</xdr:colOff>
      <xdr:row>3773</xdr:row>
      <xdr:rowOff>18010</xdr:rowOff>
    </xdr:from>
    <xdr:to>
      <xdr:col>1</xdr:col>
      <xdr:colOff>187729</xdr:colOff>
      <xdr:row>3774</xdr:row>
      <xdr:rowOff>173181</xdr:rowOff>
    </xdr:to>
    <xdr:sp macro="" textlink="">
      <xdr:nvSpPr>
        <xdr:cNvPr id="428" name="AutoShape 15">
          <a:extLst>
            <a:ext uri="{FF2B5EF4-FFF2-40B4-BE49-F238E27FC236}">
              <a16:creationId xmlns:a16="http://schemas.microsoft.com/office/drawing/2014/main" id="{BD8D5CF8-8A4D-470F-ADF6-B343E435B70B}"/>
            </a:ext>
          </a:extLst>
        </xdr:cNvPr>
        <xdr:cNvSpPr>
          <a:spLocks/>
        </xdr:cNvSpPr>
      </xdr:nvSpPr>
      <xdr:spPr bwMode="auto">
        <a:xfrm>
          <a:off x="2024784" y="910754060"/>
          <a:ext cx="156845" cy="396471"/>
        </a:xfrm>
        <a:prstGeom prst="rightBrace">
          <a:avLst>
            <a:gd name="adj1" fmla="val 20920"/>
            <a:gd name="adj2" fmla="val 2608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12123</xdr:colOff>
      <xdr:row>3739</xdr:row>
      <xdr:rowOff>24245</xdr:rowOff>
    </xdr:from>
    <xdr:to>
      <xdr:col>1</xdr:col>
      <xdr:colOff>199160</xdr:colOff>
      <xdr:row>3741</xdr:row>
      <xdr:rowOff>19049</xdr:rowOff>
    </xdr:to>
    <xdr:sp macro="" textlink="">
      <xdr:nvSpPr>
        <xdr:cNvPr id="429" name="右中かっこ 428">
          <a:extLst>
            <a:ext uri="{FF2B5EF4-FFF2-40B4-BE49-F238E27FC236}">
              <a16:creationId xmlns:a16="http://schemas.microsoft.com/office/drawing/2014/main" id="{8A1ED298-ABE3-4467-8DFD-335E9AC63A09}"/>
            </a:ext>
          </a:extLst>
        </xdr:cNvPr>
        <xdr:cNvSpPr/>
      </xdr:nvSpPr>
      <xdr:spPr>
        <a:xfrm>
          <a:off x="2009198" y="902559270"/>
          <a:ext cx="187037" cy="474229"/>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48491</xdr:colOff>
      <xdr:row>3748</xdr:row>
      <xdr:rowOff>20782</xdr:rowOff>
    </xdr:from>
    <xdr:to>
      <xdr:col>1</xdr:col>
      <xdr:colOff>159328</xdr:colOff>
      <xdr:row>3749</xdr:row>
      <xdr:rowOff>187037</xdr:rowOff>
    </xdr:to>
    <xdr:sp macro="" textlink="">
      <xdr:nvSpPr>
        <xdr:cNvPr id="430" name="AutoShape 15">
          <a:extLst>
            <a:ext uri="{FF2B5EF4-FFF2-40B4-BE49-F238E27FC236}">
              <a16:creationId xmlns:a16="http://schemas.microsoft.com/office/drawing/2014/main" id="{BD0F9082-B2DB-4CE3-B664-74E09F984B94}"/>
            </a:ext>
          </a:extLst>
        </xdr:cNvPr>
        <xdr:cNvSpPr>
          <a:spLocks/>
        </xdr:cNvSpPr>
      </xdr:nvSpPr>
      <xdr:spPr bwMode="auto">
        <a:xfrm>
          <a:off x="2045566" y="904724332"/>
          <a:ext cx="110837" cy="407555"/>
        </a:xfrm>
        <a:prstGeom prst="rightBrace">
          <a:avLst>
            <a:gd name="adj1" fmla="val 20920"/>
            <a:gd name="adj2" fmla="val 217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34636</xdr:colOff>
      <xdr:row>3752</xdr:row>
      <xdr:rowOff>0</xdr:rowOff>
    </xdr:from>
    <xdr:to>
      <xdr:col>1</xdr:col>
      <xdr:colOff>180109</xdr:colOff>
      <xdr:row>3753</xdr:row>
      <xdr:rowOff>193963</xdr:rowOff>
    </xdr:to>
    <xdr:sp macro="" textlink="">
      <xdr:nvSpPr>
        <xdr:cNvPr id="431" name="AutoShape 15">
          <a:extLst>
            <a:ext uri="{FF2B5EF4-FFF2-40B4-BE49-F238E27FC236}">
              <a16:creationId xmlns:a16="http://schemas.microsoft.com/office/drawing/2014/main" id="{EEA15CB9-52BC-4572-A4DD-9BEEE006A296}"/>
            </a:ext>
          </a:extLst>
        </xdr:cNvPr>
        <xdr:cNvSpPr>
          <a:spLocks/>
        </xdr:cNvSpPr>
      </xdr:nvSpPr>
      <xdr:spPr bwMode="auto">
        <a:xfrm>
          <a:off x="2028536" y="905668750"/>
          <a:ext cx="148648" cy="435263"/>
        </a:xfrm>
        <a:prstGeom prst="rightBrace">
          <a:avLst>
            <a:gd name="adj1" fmla="val 20920"/>
            <a:gd name="adj2" fmla="val 21739"/>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20781</xdr:colOff>
      <xdr:row>3780</xdr:row>
      <xdr:rowOff>27709</xdr:rowOff>
    </xdr:from>
    <xdr:to>
      <xdr:col>1</xdr:col>
      <xdr:colOff>187037</xdr:colOff>
      <xdr:row>3783</xdr:row>
      <xdr:rowOff>159327</xdr:rowOff>
    </xdr:to>
    <xdr:sp macro="" textlink="">
      <xdr:nvSpPr>
        <xdr:cNvPr id="432" name="右中かっこ 431">
          <a:extLst>
            <a:ext uri="{FF2B5EF4-FFF2-40B4-BE49-F238E27FC236}">
              <a16:creationId xmlns:a16="http://schemas.microsoft.com/office/drawing/2014/main" id="{F7BD62FF-0F8F-4074-98C4-E8381D2CED4F}"/>
            </a:ext>
          </a:extLst>
        </xdr:cNvPr>
        <xdr:cNvSpPr/>
      </xdr:nvSpPr>
      <xdr:spPr>
        <a:xfrm>
          <a:off x="2014681" y="912456034"/>
          <a:ext cx="166256" cy="855518"/>
        </a:xfrm>
        <a:prstGeom prst="rightBrace">
          <a:avLst>
            <a:gd name="adj1" fmla="val 22619"/>
            <a:gd name="adj2" fmla="val 33664"/>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13855</xdr:colOff>
      <xdr:row>3784</xdr:row>
      <xdr:rowOff>76200</xdr:rowOff>
    </xdr:from>
    <xdr:to>
      <xdr:col>1</xdr:col>
      <xdr:colOff>193964</xdr:colOff>
      <xdr:row>3786</xdr:row>
      <xdr:rowOff>180109</xdr:rowOff>
    </xdr:to>
    <xdr:sp macro="" textlink="">
      <xdr:nvSpPr>
        <xdr:cNvPr id="433" name="右中かっこ 432">
          <a:extLst>
            <a:ext uri="{FF2B5EF4-FFF2-40B4-BE49-F238E27FC236}">
              <a16:creationId xmlns:a16="http://schemas.microsoft.com/office/drawing/2014/main" id="{4FBDAE8F-4055-4FE5-99C8-7EF1BB52C846}"/>
            </a:ext>
          </a:extLst>
        </xdr:cNvPr>
        <xdr:cNvSpPr/>
      </xdr:nvSpPr>
      <xdr:spPr>
        <a:xfrm>
          <a:off x="2010930" y="913466550"/>
          <a:ext cx="176934" cy="589684"/>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34637</xdr:colOff>
      <xdr:row>3787</xdr:row>
      <xdr:rowOff>34636</xdr:rowOff>
    </xdr:from>
    <xdr:to>
      <xdr:col>1</xdr:col>
      <xdr:colOff>200892</xdr:colOff>
      <xdr:row>3789</xdr:row>
      <xdr:rowOff>0</xdr:rowOff>
    </xdr:to>
    <xdr:sp macro="" textlink="">
      <xdr:nvSpPr>
        <xdr:cNvPr id="434" name="右中かっこ 433">
          <a:extLst>
            <a:ext uri="{FF2B5EF4-FFF2-40B4-BE49-F238E27FC236}">
              <a16:creationId xmlns:a16="http://schemas.microsoft.com/office/drawing/2014/main" id="{81716E86-F26E-4F04-805C-90F1B18ECEF5}"/>
            </a:ext>
          </a:extLst>
        </xdr:cNvPr>
        <xdr:cNvSpPr/>
      </xdr:nvSpPr>
      <xdr:spPr>
        <a:xfrm>
          <a:off x="2028537" y="914148886"/>
          <a:ext cx="169430" cy="447964"/>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20783</xdr:colOff>
      <xdr:row>3801</xdr:row>
      <xdr:rowOff>48491</xdr:rowOff>
    </xdr:from>
    <xdr:to>
      <xdr:col>1</xdr:col>
      <xdr:colOff>173183</xdr:colOff>
      <xdr:row>3803</xdr:row>
      <xdr:rowOff>180109</xdr:rowOff>
    </xdr:to>
    <xdr:sp macro="" textlink="">
      <xdr:nvSpPr>
        <xdr:cNvPr id="435" name="右中かっこ 434">
          <a:extLst>
            <a:ext uri="{FF2B5EF4-FFF2-40B4-BE49-F238E27FC236}">
              <a16:creationId xmlns:a16="http://schemas.microsoft.com/office/drawing/2014/main" id="{3101D740-8872-4DEF-BABD-2EE2790EEF47}"/>
            </a:ext>
          </a:extLst>
        </xdr:cNvPr>
        <xdr:cNvSpPr/>
      </xdr:nvSpPr>
      <xdr:spPr>
        <a:xfrm>
          <a:off x="2014683" y="917544116"/>
          <a:ext cx="152400" cy="614218"/>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41563</xdr:colOff>
      <xdr:row>3805</xdr:row>
      <xdr:rowOff>20781</xdr:rowOff>
    </xdr:from>
    <xdr:to>
      <xdr:col>1</xdr:col>
      <xdr:colOff>173181</xdr:colOff>
      <xdr:row>3806</xdr:row>
      <xdr:rowOff>173181</xdr:rowOff>
    </xdr:to>
    <xdr:sp macro="" textlink="">
      <xdr:nvSpPr>
        <xdr:cNvPr id="436" name="右中かっこ 435">
          <a:extLst>
            <a:ext uri="{FF2B5EF4-FFF2-40B4-BE49-F238E27FC236}">
              <a16:creationId xmlns:a16="http://schemas.microsoft.com/office/drawing/2014/main" id="{A34AA7BA-D2BA-4229-AEC8-29A68ABFBB8A}"/>
            </a:ext>
          </a:extLst>
        </xdr:cNvPr>
        <xdr:cNvSpPr/>
      </xdr:nvSpPr>
      <xdr:spPr>
        <a:xfrm>
          <a:off x="2035463" y="918478431"/>
          <a:ext cx="131618" cy="393700"/>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55417</xdr:colOff>
      <xdr:row>3813</xdr:row>
      <xdr:rowOff>13854</xdr:rowOff>
    </xdr:from>
    <xdr:to>
      <xdr:col>1</xdr:col>
      <xdr:colOff>214744</xdr:colOff>
      <xdr:row>3814</xdr:row>
      <xdr:rowOff>173181</xdr:rowOff>
    </xdr:to>
    <xdr:sp macro="" textlink="">
      <xdr:nvSpPr>
        <xdr:cNvPr id="437" name="右中かっこ 436">
          <a:extLst>
            <a:ext uri="{FF2B5EF4-FFF2-40B4-BE49-F238E27FC236}">
              <a16:creationId xmlns:a16="http://schemas.microsoft.com/office/drawing/2014/main" id="{E9F2D43D-B669-41E6-8C3D-809344C90070}"/>
            </a:ext>
          </a:extLst>
        </xdr:cNvPr>
        <xdr:cNvSpPr/>
      </xdr:nvSpPr>
      <xdr:spPr>
        <a:xfrm>
          <a:off x="2049317" y="920405079"/>
          <a:ext cx="162502" cy="397452"/>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20782</xdr:colOff>
      <xdr:row>3799</xdr:row>
      <xdr:rowOff>27709</xdr:rowOff>
    </xdr:from>
    <xdr:to>
      <xdr:col>1</xdr:col>
      <xdr:colOff>142702</xdr:colOff>
      <xdr:row>3800</xdr:row>
      <xdr:rowOff>180109</xdr:rowOff>
    </xdr:to>
    <xdr:sp macro="" textlink="">
      <xdr:nvSpPr>
        <xdr:cNvPr id="438" name="AutoShape 15">
          <a:extLst>
            <a:ext uri="{FF2B5EF4-FFF2-40B4-BE49-F238E27FC236}">
              <a16:creationId xmlns:a16="http://schemas.microsoft.com/office/drawing/2014/main" id="{98E4CC34-694C-480D-B1B1-1A98DB33CD3C}"/>
            </a:ext>
          </a:extLst>
        </xdr:cNvPr>
        <xdr:cNvSpPr>
          <a:spLocks/>
        </xdr:cNvSpPr>
      </xdr:nvSpPr>
      <xdr:spPr bwMode="auto">
        <a:xfrm>
          <a:off x="2014682" y="917040734"/>
          <a:ext cx="125095" cy="393700"/>
        </a:xfrm>
        <a:prstGeom prst="rightBrace">
          <a:avLst>
            <a:gd name="adj1" fmla="val 20920"/>
            <a:gd name="adj2" fmla="val 2391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43296</xdr:colOff>
      <xdr:row>3792</xdr:row>
      <xdr:rowOff>0</xdr:rowOff>
    </xdr:from>
    <xdr:to>
      <xdr:col>1</xdr:col>
      <xdr:colOff>203316</xdr:colOff>
      <xdr:row>3793</xdr:row>
      <xdr:rowOff>155171</xdr:rowOff>
    </xdr:to>
    <xdr:sp macro="" textlink="">
      <xdr:nvSpPr>
        <xdr:cNvPr id="439" name="AutoShape 15">
          <a:extLst>
            <a:ext uri="{FF2B5EF4-FFF2-40B4-BE49-F238E27FC236}">
              <a16:creationId xmlns:a16="http://schemas.microsoft.com/office/drawing/2014/main" id="{CA0892B5-E44D-4FCB-82E8-3CA3B34DE54F}"/>
            </a:ext>
          </a:extLst>
        </xdr:cNvPr>
        <xdr:cNvSpPr>
          <a:spLocks/>
        </xdr:cNvSpPr>
      </xdr:nvSpPr>
      <xdr:spPr bwMode="auto">
        <a:xfrm>
          <a:off x="2040371" y="915320750"/>
          <a:ext cx="160020" cy="396471"/>
        </a:xfrm>
        <a:prstGeom prst="rightBrace">
          <a:avLst>
            <a:gd name="adj1" fmla="val 20920"/>
            <a:gd name="adj2" fmla="val 2608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25977</xdr:colOff>
      <xdr:row>3778</xdr:row>
      <xdr:rowOff>25977</xdr:rowOff>
    </xdr:from>
    <xdr:to>
      <xdr:col>1</xdr:col>
      <xdr:colOff>185997</xdr:colOff>
      <xdr:row>3779</xdr:row>
      <xdr:rowOff>181148</xdr:rowOff>
    </xdr:to>
    <xdr:sp macro="" textlink="">
      <xdr:nvSpPr>
        <xdr:cNvPr id="440" name="AutoShape 15">
          <a:extLst>
            <a:ext uri="{FF2B5EF4-FFF2-40B4-BE49-F238E27FC236}">
              <a16:creationId xmlns:a16="http://schemas.microsoft.com/office/drawing/2014/main" id="{D5ABFC75-617D-49ED-BC78-59AD4148F3E4}"/>
            </a:ext>
          </a:extLst>
        </xdr:cNvPr>
        <xdr:cNvSpPr>
          <a:spLocks/>
        </xdr:cNvSpPr>
      </xdr:nvSpPr>
      <xdr:spPr bwMode="auto">
        <a:xfrm>
          <a:off x="2023052" y="911971702"/>
          <a:ext cx="156845" cy="396471"/>
        </a:xfrm>
        <a:prstGeom prst="rightBrace">
          <a:avLst>
            <a:gd name="adj1" fmla="val 20920"/>
            <a:gd name="adj2" fmla="val 2608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21167</xdr:colOff>
      <xdr:row>3818</xdr:row>
      <xdr:rowOff>55880</xdr:rowOff>
    </xdr:from>
    <xdr:to>
      <xdr:col>1</xdr:col>
      <xdr:colOff>203200</xdr:colOff>
      <xdr:row>3820</xdr:row>
      <xdr:rowOff>177800</xdr:rowOff>
    </xdr:to>
    <xdr:sp macro="" textlink="">
      <xdr:nvSpPr>
        <xdr:cNvPr id="441" name="AutoShape 15">
          <a:extLst>
            <a:ext uri="{FF2B5EF4-FFF2-40B4-BE49-F238E27FC236}">
              <a16:creationId xmlns:a16="http://schemas.microsoft.com/office/drawing/2014/main" id="{C02D8246-5E6C-4F46-B748-CC40563D6D34}"/>
            </a:ext>
          </a:extLst>
        </xdr:cNvPr>
        <xdr:cNvSpPr>
          <a:spLocks/>
        </xdr:cNvSpPr>
      </xdr:nvSpPr>
      <xdr:spPr bwMode="auto">
        <a:xfrm>
          <a:off x="2015067" y="921650430"/>
          <a:ext cx="185208" cy="607695"/>
        </a:xfrm>
        <a:prstGeom prst="rightBrace">
          <a:avLst>
            <a:gd name="adj1" fmla="val 2092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18627</xdr:colOff>
      <xdr:row>3827</xdr:row>
      <xdr:rowOff>22014</xdr:rowOff>
    </xdr:from>
    <xdr:to>
      <xdr:col>1</xdr:col>
      <xdr:colOff>186268</xdr:colOff>
      <xdr:row>3829</xdr:row>
      <xdr:rowOff>174414</xdr:rowOff>
    </xdr:to>
    <xdr:sp macro="" textlink="">
      <xdr:nvSpPr>
        <xdr:cNvPr id="442" name="AutoShape 15">
          <a:extLst>
            <a:ext uri="{FF2B5EF4-FFF2-40B4-BE49-F238E27FC236}">
              <a16:creationId xmlns:a16="http://schemas.microsoft.com/office/drawing/2014/main" id="{3F004566-28B1-44BA-B760-190C7ABA194D}"/>
            </a:ext>
          </a:extLst>
        </xdr:cNvPr>
        <xdr:cNvSpPr>
          <a:spLocks/>
        </xdr:cNvSpPr>
      </xdr:nvSpPr>
      <xdr:spPr bwMode="auto">
        <a:xfrm>
          <a:off x="2012527" y="923788264"/>
          <a:ext cx="167641" cy="635000"/>
        </a:xfrm>
        <a:prstGeom prst="rightBrace">
          <a:avLst>
            <a:gd name="adj1" fmla="val 2092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25400</xdr:colOff>
      <xdr:row>3821</xdr:row>
      <xdr:rowOff>25400</xdr:rowOff>
    </xdr:from>
    <xdr:to>
      <xdr:col>1</xdr:col>
      <xdr:colOff>169333</xdr:colOff>
      <xdr:row>3823</xdr:row>
      <xdr:rowOff>0</xdr:rowOff>
    </xdr:to>
    <xdr:sp macro="" textlink="">
      <xdr:nvSpPr>
        <xdr:cNvPr id="443" name="右中かっこ 442">
          <a:extLst>
            <a:ext uri="{FF2B5EF4-FFF2-40B4-BE49-F238E27FC236}">
              <a16:creationId xmlns:a16="http://schemas.microsoft.com/office/drawing/2014/main" id="{541701F0-EECB-4451-866E-9CBBD714ADC4}"/>
            </a:ext>
          </a:extLst>
        </xdr:cNvPr>
        <xdr:cNvSpPr/>
      </xdr:nvSpPr>
      <xdr:spPr>
        <a:xfrm>
          <a:off x="2022475" y="922347025"/>
          <a:ext cx="140758" cy="454025"/>
        </a:xfrm>
        <a:prstGeom prst="rightBrace">
          <a:avLst>
            <a:gd name="adj1" fmla="val 15389"/>
            <a:gd name="adj2" fmla="val 275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33866</xdr:colOff>
      <xdr:row>3835</xdr:row>
      <xdr:rowOff>25400</xdr:rowOff>
    </xdr:from>
    <xdr:to>
      <xdr:col>1</xdr:col>
      <xdr:colOff>211666</xdr:colOff>
      <xdr:row>3837</xdr:row>
      <xdr:rowOff>160867</xdr:rowOff>
    </xdr:to>
    <xdr:sp macro="" textlink="">
      <xdr:nvSpPr>
        <xdr:cNvPr id="444" name="右中かっこ 443">
          <a:extLst>
            <a:ext uri="{FF2B5EF4-FFF2-40B4-BE49-F238E27FC236}">
              <a16:creationId xmlns:a16="http://schemas.microsoft.com/office/drawing/2014/main" id="{86B58EC3-7FCE-4934-862D-D03D96EAB0F3}"/>
            </a:ext>
          </a:extLst>
        </xdr:cNvPr>
        <xdr:cNvSpPr/>
      </xdr:nvSpPr>
      <xdr:spPr>
        <a:xfrm>
          <a:off x="2027766" y="925725225"/>
          <a:ext cx="177800" cy="618067"/>
        </a:xfrm>
        <a:prstGeom prst="rightBrace">
          <a:avLst>
            <a:gd name="adj1" fmla="val 22619"/>
            <a:gd name="adj2" fmla="val 4573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129</xdr:row>
      <xdr:rowOff>66675</xdr:rowOff>
    </xdr:from>
    <xdr:to>
      <xdr:col>1</xdr:col>
      <xdr:colOff>200025</xdr:colOff>
      <xdr:row>130</xdr:row>
      <xdr:rowOff>207010</xdr:rowOff>
    </xdr:to>
    <xdr:sp macro="" textlink="">
      <xdr:nvSpPr>
        <xdr:cNvPr id="447" name="AutoShape 8">
          <a:extLst>
            <a:ext uri="{FF2B5EF4-FFF2-40B4-BE49-F238E27FC236}">
              <a16:creationId xmlns:a16="http://schemas.microsoft.com/office/drawing/2014/main" id="{523D2ADB-DC1E-4F68-BDDB-99D18D609E9A}"/>
            </a:ext>
          </a:extLst>
        </xdr:cNvPr>
        <xdr:cNvSpPr>
          <a:spLocks/>
        </xdr:cNvSpPr>
      </xdr:nvSpPr>
      <xdr:spPr bwMode="auto">
        <a:xfrm>
          <a:off x="2038350" y="29641800"/>
          <a:ext cx="152400" cy="368935"/>
        </a:xfrm>
        <a:prstGeom prst="rightBrace">
          <a:avLst>
            <a:gd name="adj1" fmla="val 21007"/>
            <a:gd name="adj2" fmla="val 2727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53975</xdr:colOff>
      <xdr:row>3549</xdr:row>
      <xdr:rowOff>38100</xdr:rowOff>
    </xdr:from>
    <xdr:to>
      <xdr:col>1</xdr:col>
      <xdr:colOff>206375</xdr:colOff>
      <xdr:row>3550</xdr:row>
      <xdr:rowOff>200712</xdr:rowOff>
    </xdr:to>
    <xdr:sp macro="" textlink="">
      <xdr:nvSpPr>
        <xdr:cNvPr id="448" name="AutoShape 8">
          <a:extLst>
            <a:ext uri="{FF2B5EF4-FFF2-40B4-BE49-F238E27FC236}">
              <a16:creationId xmlns:a16="http://schemas.microsoft.com/office/drawing/2014/main" id="{D7F7A924-4448-4068-820E-AC28C1673AE2}"/>
            </a:ext>
          </a:extLst>
        </xdr:cNvPr>
        <xdr:cNvSpPr>
          <a:spLocks/>
        </xdr:cNvSpPr>
      </xdr:nvSpPr>
      <xdr:spPr bwMode="auto">
        <a:xfrm>
          <a:off x="2044700" y="811425225"/>
          <a:ext cx="152400" cy="391212"/>
        </a:xfrm>
        <a:prstGeom prst="rightBrace">
          <a:avLst>
            <a:gd name="adj1" fmla="val 22559"/>
            <a:gd name="adj2" fmla="val 2826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523875</xdr:colOff>
      <xdr:row>42</xdr:row>
      <xdr:rowOff>142875</xdr:rowOff>
    </xdr:from>
    <xdr:to>
      <xdr:col>5</xdr:col>
      <xdr:colOff>123582</xdr:colOff>
      <xdr:row>43</xdr:row>
      <xdr:rowOff>170392</xdr:rowOff>
    </xdr:to>
    <xdr:sp macro="" textlink="" fLocksText="0">
      <xdr:nvSpPr>
        <xdr:cNvPr id="2" name="Rectangle 4">
          <a:extLst>
            <a:ext uri="{FF2B5EF4-FFF2-40B4-BE49-F238E27FC236}">
              <a16:creationId xmlns:a16="http://schemas.microsoft.com/office/drawing/2014/main" id="{69A0FAED-F343-409D-8094-00B415CB69B9}"/>
            </a:ext>
          </a:extLst>
        </xdr:cNvPr>
        <xdr:cNvSpPr/>
      </xdr:nvSpPr>
      <xdr:spPr bwMode="auto">
        <a:xfrm>
          <a:off x="1212850" y="10280650"/>
          <a:ext cx="2342907" cy="265642"/>
        </a:xfrm>
        <a:prstGeom prst="rect">
          <a:avLst/>
        </a:prstGeom>
        <a:solidFill>
          <a:srgbClr val="FFFFFF"/>
        </a:solidFill>
        <a:ln w="9525">
          <a:noFill/>
          <a:miter lim="800000"/>
        </a:ln>
      </xdr:spPr>
      <xdr:txBody>
        <a:bodyPr vertOverflow="clip" wrap="square" lIns="27432" tIns="18288" rIns="27432" bIns="0" anchor="t" upright="1"/>
        <a:lstStyle/>
        <a:p>
          <a:pPr algn="ctr" rtl="0"/>
          <a:r>
            <a:rPr lang="ja-JP" altLang="en-US" sz="1000" b="0" i="0">
              <a:solidFill>
                <a:srgbClr val="000000"/>
              </a:solidFill>
              <a:latin typeface="ＭＳ 明朝"/>
              <a:ea typeface="ＭＳ 明朝"/>
            </a:rPr>
            <a:t>男　　　　　（人）　　　　　女</a:t>
          </a:r>
        </a:p>
      </xdr:txBody>
    </xdr:sp>
    <xdr:clientData/>
  </xdr:twoCellAnchor>
  <xdr:twoCellAnchor>
    <xdr:from>
      <xdr:col>0</xdr:col>
      <xdr:colOff>282576</xdr:colOff>
      <xdr:row>2</xdr:row>
      <xdr:rowOff>225425</xdr:rowOff>
    </xdr:from>
    <xdr:to>
      <xdr:col>7</xdr:col>
      <xdr:colOff>400050</xdr:colOff>
      <xdr:row>22</xdr:row>
      <xdr:rowOff>68264</xdr:rowOff>
    </xdr:to>
    <xdr:graphicFrame macro="">
      <xdr:nvGraphicFramePr>
        <xdr:cNvPr id="3" name="グラフ 2">
          <a:extLst>
            <a:ext uri="{FF2B5EF4-FFF2-40B4-BE49-F238E27FC236}">
              <a16:creationId xmlns:a16="http://schemas.microsoft.com/office/drawing/2014/main" id="{33785062-8773-470C-BA1B-FD2AB9C16F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196850</xdr:colOff>
      <xdr:row>20</xdr:row>
      <xdr:rowOff>152400</xdr:rowOff>
    </xdr:from>
    <xdr:to>
      <xdr:col>5</xdr:col>
      <xdr:colOff>460132</xdr:colOff>
      <xdr:row>21</xdr:row>
      <xdr:rowOff>179917</xdr:rowOff>
    </xdr:to>
    <xdr:sp macro="" textlink="" fLocksText="0">
      <xdr:nvSpPr>
        <xdr:cNvPr id="4" name="Rectangle 4">
          <a:extLst>
            <a:ext uri="{FF2B5EF4-FFF2-40B4-BE49-F238E27FC236}">
              <a16:creationId xmlns:a16="http://schemas.microsoft.com/office/drawing/2014/main" id="{75E5E5FA-3103-446F-B440-15724DF080C4}"/>
            </a:ext>
          </a:extLst>
        </xdr:cNvPr>
        <xdr:cNvSpPr/>
      </xdr:nvSpPr>
      <xdr:spPr bwMode="auto">
        <a:xfrm>
          <a:off x="1571625" y="4978400"/>
          <a:ext cx="2317507" cy="271992"/>
        </a:xfrm>
        <a:prstGeom prst="rect">
          <a:avLst/>
        </a:prstGeom>
        <a:solidFill>
          <a:srgbClr val="FFFFFF"/>
        </a:solidFill>
        <a:ln w="9525">
          <a:noFill/>
          <a:miter lim="800000"/>
        </a:ln>
      </xdr:spPr>
      <xdr:txBody>
        <a:bodyPr vertOverflow="clip" wrap="square" lIns="27432" tIns="18288" rIns="27432" bIns="0" anchor="t" upright="1"/>
        <a:lstStyle/>
        <a:p>
          <a:pPr algn="ctr" rtl="0"/>
          <a:r>
            <a:rPr lang="ja-JP" altLang="en-US" sz="1000" b="0" i="0">
              <a:solidFill>
                <a:srgbClr val="000000"/>
              </a:solidFill>
              <a:latin typeface="ＭＳ 明朝"/>
              <a:ea typeface="ＭＳ 明朝"/>
            </a:rPr>
            <a:t>男　　　　　（人）　　　　　女</a:t>
          </a:r>
        </a:p>
      </xdr:txBody>
    </xdr:sp>
    <xdr:clientData/>
  </xdr:twoCellAnchor>
  <xdr:twoCellAnchor>
    <xdr:from>
      <xdr:col>0</xdr:col>
      <xdr:colOff>301625</xdr:colOff>
      <xdr:row>25</xdr:row>
      <xdr:rowOff>15875</xdr:rowOff>
    </xdr:from>
    <xdr:to>
      <xdr:col>7</xdr:col>
      <xdr:colOff>409574</xdr:colOff>
      <xdr:row>44</xdr:row>
      <xdr:rowOff>84139</xdr:rowOff>
    </xdr:to>
    <xdr:graphicFrame macro="">
      <xdr:nvGraphicFramePr>
        <xdr:cNvPr id="5" name="グラフ 4">
          <a:extLst>
            <a:ext uri="{FF2B5EF4-FFF2-40B4-BE49-F238E27FC236}">
              <a16:creationId xmlns:a16="http://schemas.microsoft.com/office/drawing/2014/main" id="{59788C7E-10FA-43A7-AD8E-DEFDE971D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209550</xdr:colOff>
      <xdr:row>42</xdr:row>
      <xdr:rowOff>209550</xdr:rowOff>
    </xdr:from>
    <xdr:to>
      <xdr:col>5</xdr:col>
      <xdr:colOff>466482</xdr:colOff>
      <xdr:row>44</xdr:row>
      <xdr:rowOff>8467</xdr:rowOff>
    </xdr:to>
    <xdr:sp macro="" textlink="" fLocksText="0">
      <xdr:nvSpPr>
        <xdr:cNvPr id="6" name="Rectangle 4">
          <a:extLst>
            <a:ext uri="{FF2B5EF4-FFF2-40B4-BE49-F238E27FC236}">
              <a16:creationId xmlns:a16="http://schemas.microsoft.com/office/drawing/2014/main" id="{F426E615-8A0C-48F3-9794-3E343F157271}"/>
            </a:ext>
          </a:extLst>
        </xdr:cNvPr>
        <xdr:cNvSpPr/>
      </xdr:nvSpPr>
      <xdr:spPr bwMode="auto">
        <a:xfrm>
          <a:off x="1581150" y="10344150"/>
          <a:ext cx="2317507" cy="284692"/>
        </a:xfrm>
        <a:prstGeom prst="rect">
          <a:avLst/>
        </a:prstGeom>
        <a:solidFill>
          <a:srgbClr val="FFFFFF"/>
        </a:solidFill>
        <a:ln w="9525">
          <a:noFill/>
          <a:miter lim="800000"/>
        </a:ln>
      </xdr:spPr>
      <xdr:txBody>
        <a:bodyPr vertOverflow="clip" wrap="square" lIns="27432" tIns="18288" rIns="27432" bIns="0" anchor="t" upright="1"/>
        <a:lstStyle/>
        <a:p>
          <a:pPr algn="ctr" rtl="0"/>
          <a:r>
            <a:rPr lang="ja-JP" altLang="en-US" sz="1000" b="0" i="0">
              <a:solidFill>
                <a:srgbClr val="000000"/>
              </a:solidFill>
              <a:latin typeface="ＭＳ 明朝"/>
              <a:ea typeface="ＭＳ 明朝"/>
            </a:rPr>
            <a:t>男　　　　　（人）　　　　　女</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148590</xdr:colOff>
      <xdr:row>37</xdr:row>
      <xdr:rowOff>142875</xdr:rowOff>
    </xdr:from>
    <xdr:to>
      <xdr:col>9</xdr:col>
      <xdr:colOff>239078</xdr:colOff>
      <xdr:row>38</xdr:row>
      <xdr:rowOff>142875</xdr:rowOff>
    </xdr:to>
    <xdr:sp macro="" textlink="" fLocksText="0">
      <xdr:nvSpPr>
        <xdr:cNvPr id="2" name="Text Box 2">
          <a:extLst>
            <a:ext uri="{FF2B5EF4-FFF2-40B4-BE49-F238E27FC236}">
              <a16:creationId xmlns:a16="http://schemas.microsoft.com/office/drawing/2014/main" id="{08612743-C750-446F-935A-C49896B6DC76}"/>
            </a:ext>
          </a:extLst>
        </xdr:cNvPr>
        <xdr:cNvSpPr txBox="1">
          <a:spLocks noChangeArrowheads="1"/>
        </xdr:cNvSpPr>
      </xdr:nvSpPr>
      <xdr:spPr bwMode="auto">
        <a:xfrm>
          <a:off x="6276340" y="9182100"/>
          <a:ext cx="90488"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67573</xdr:colOff>
      <xdr:row>2</xdr:row>
      <xdr:rowOff>228898</xdr:rowOff>
    </xdr:from>
    <xdr:to>
      <xdr:col>1</xdr:col>
      <xdr:colOff>621688</xdr:colOff>
      <xdr:row>3</xdr:row>
      <xdr:rowOff>264120</xdr:rowOff>
    </xdr:to>
    <xdr:sp macro="" textlink="">
      <xdr:nvSpPr>
        <xdr:cNvPr id="3" name="Text Box 5">
          <a:extLst>
            <a:ext uri="{FF2B5EF4-FFF2-40B4-BE49-F238E27FC236}">
              <a16:creationId xmlns:a16="http://schemas.microsoft.com/office/drawing/2014/main" id="{F5B9C3C1-4EDA-4A0B-A66B-52499AB470D4}"/>
            </a:ext>
          </a:extLst>
        </xdr:cNvPr>
        <xdr:cNvSpPr txBox="1"/>
      </xdr:nvSpPr>
      <xdr:spPr bwMode="auto">
        <a:xfrm>
          <a:off x="712098" y="717848"/>
          <a:ext cx="554115" cy="273347"/>
        </a:xfrm>
        <a:prstGeom prst="rect">
          <a:avLst/>
        </a:prstGeom>
        <a:noFill/>
        <a:ln w="9525">
          <a:noFill/>
          <a:miter lim="800000"/>
        </a:ln>
      </xdr:spPr>
      <xdr:txBody>
        <a:bodyPr vertOverflow="clip" wrap="square" lIns="27432" tIns="18288" rIns="0" bIns="0" anchor="t" upright="1"/>
        <a:lstStyle/>
        <a:p>
          <a:pPr algn="l" rtl="0"/>
          <a:r>
            <a:rPr lang="ja-JP" altLang="en-US" sz="1100" b="0" i="0">
              <a:solidFill>
                <a:srgbClr val="000000"/>
              </a:solidFill>
              <a:latin typeface="ＭＳ 明朝"/>
              <a:ea typeface="ＭＳ 明朝"/>
            </a:rPr>
            <a:t>転居後</a:t>
          </a:r>
        </a:p>
      </xdr:txBody>
    </xdr:sp>
    <xdr:clientData/>
  </xdr:twoCellAnchor>
  <xdr:twoCellAnchor editAs="oneCell">
    <xdr:from>
      <xdr:col>9</xdr:col>
      <xdr:colOff>158115</xdr:colOff>
      <xdr:row>37</xdr:row>
      <xdr:rowOff>142875</xdr:rowOff>
    </xdr:from>
    <xdr:to>
      <xdr:col>9</xdr:col>
      <xdr:colOff>256540</xdr:colOff>
      <xdr:row>39</xdr:row>
      <xdr:rowOff>6350</xdr:rowOff>
    </xdr:to>
    <xdr:sp macro="" textlink="" fLocksText="0">
      <xdr:nvSpPr>
        <xdr:cNvPr id="4" name="Text Box 5">
          <a:extLst>
            <a:ext uri="{FF2B5EF4-FFF2-40B4-BE49-F238E27FC236}">
              <a16:creationId xmlns:a16="http://schemas.microsoft.com/office/drawing/2014/main" id="{3F945DA2-DC52-4B2F-9973-255B3870609F}"/>
            </a:ext>
          </a:extLst>
        </xdr:cNvPr>
        <xdr:cNvSpPr txBox="1">
          <a:spLocks noChangeArrowheads="1"/>
        </xdr:cNvSpPr>
      </xdr:nvSpPr>
      <xdr:spPr bwMode="auto">
        <a:xfrm>
          <a:off x="6289040" y="9182100"/>
          <a:ext cx="104775" cy="34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158115</xdr:colOff>
      <xdr:row>37</xdr:row>
      <xdr:rowOff>142875</xdr:rowOff>
    </xdr:from>
    <xdr:to>
      <xdr:col>9</xdr:col>
      <xdr:colOff>256540</xdr:colOff>
      <xdr:row>39</xdr:row>
      <xdr:rowOff>6350</xdr:rowOff>
    </xdr:to>
    <xdr:sp macro="" textlink="" fLocksText="0">
      <xdr:nvSpPr>
        <xdr:cNvPr id="5" name="Text Box 13">
          <a:extLst>
            <a:ext uri="{FF2B5EF4-FFF2-40B4-BE49-F238E27FC236}">
              <a16:creationId xmlns:a16="http://schemas.microsoft.com/office/drawing/2014/main" id="{4EF799DE-E815-44C7-A02F-FADD93D0C82F}"/>
            </a:ext>
          </a:extLst>
        </xdr:cNvPr>
        <xdr:cNvSpPr txBox="1">
          <a:spLocks noChangeArrowheads="1"/>
        </xdr:cNvSpPr>
      </xdr:nvSpPr>
      <xdr:spPr bwMode="auto">
        <a:xfrm>
          <a:off x="6289040" y="9182100"/>
          <a:ext cx="104775" cy="34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158115</xdr:colOff>
      <xdr:row>37</xdr:row>
      <xdr:rowOff>142875</xdr:rowOff>
    </xdr:from>
    <xdr:to>
      <xdr:col>9</xdr:col>
      <xdr:colOff>256540</xdr:colOff>
      <xdr:row>39</xdr:row>
      <xdr:rowOff>6350</xdr:rowOff>
    </xdr:to>
    <xdr:sp macro="" textlink="" fLocksText="0">
      <xdr:nvSpPr>
        <xdr:cNvPr id="6" name="Text Box 11">
          <a:extLst>
            <a:ext uri="{FF2B5EF4-FFF2-40B4-BE49-F238E27FC236}">
              <a16:creationId xmlns:a16="http://schemas.microsoft.com/office/drawing/2014/main" id="{91F2828E-3967-4390-95FA-1D671DAA699A}"/>
            </a:ext>
          </a:extLst>
        </xdr:cNvPr>
        <xdr:cNvSpPr txBox="1">
          <a:spLocks noChangeArrowheads="1"/>
        </xdr:cNvSpPr>
      </xdr:nvSpPr>
      <xdr:spPr bwMode="auto">
        <a:xfrm>
          <a:off x="6289040" y="9182100"/>
          <a:ext cx="104775" cy="34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148590</xdr:colOff>
      <xdr:row>37</xdr:row>
      <xdr:rowOff>142875</xdr:rowOff>
    </xdr:from>
    <xdr:to>
      <xdr:col>9</xdr:col>
      <xdr:colOff>239078</xdr:colOff>
      <xdr:row>38</xdr:row>
      <xdr:rowOff>142875</xdr:rowOff>
    </xdr:to>
    <xdr:sp macro="" textlink="" fLocksText="0">
      <xdr:nvSpPr>
        <xdr:cNvPr id="7" name="Text Box 2">
          <a:extLst>
            <a:ext uri="{FF2B5EF4-FFF2-40B4-BE49-F238E27FC236}">
              <a16:creationId xmlns:a16="http://schemas.microsoft.com/office/drawing/2014/main" id="{7AB19E2F-BBDC-4843-9D71-964F7976534B}"/>
            </a:ext>
          </a:extLst>
        </xdr:cNvPr>
        <xdr:cNvSpPr txBox="1">
          <a:spLocks noChangeArrowheads="1"/>
        </xdr:cNvSpPr>
      </xdr:nvSpPr>
      <xdr:spPr bwMode="auto">
        <a:xfrm>
          <a:off x="6276340" y="9182100"/>
          <a:ext cx="90488"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158115</xdr:colOff>
      <xdr:row>37</xdr:row>
      <xdr:rowOff>142875</xdr:rowOff>
    </xdr:from>
    <xdr:to>
      <xdr:col>9</xdr:col>
      <xdr:colOff>256540</xdr:colOff>
      <xdr:row>39</xdr:row>
      <xdr:rowOff>6350</xdr:rowOff>
    </xdr:to>
    <xdr:sp macro="" textlink="" fLocksText="0">
      <xdr:nvSpPr>
        <xdr:cNvPr id="8" name="Text Box 5">
          <a:extLst>
            <a:ext uri="{FF2B5EF4-FFF2-40B4-BE49-F238E27FC236}">
              <a16:creationId xmlns:a16="http://schemas.microsoft.com/office/drawing/2014/main" id="{C0E72DF0-3483-4BFF-A133-92696AA2153A}"/>
            </a:ext>
          </a:extLst>
        </xdr:cNvPr>
        <xdr:cNvSpPr txBox="1">
          <a:spLocks noChangeArrowheads="1"/>
        </xdr:cNvSpPr>
      </xdr:nvSpPr>
      <xdr:spPr bwMode="auto">
        <a:xfrm>
          <a:off x="6289040" y="9182100"/>
          <a:ext cx="104775" cy="34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158115</xdr:colOff>
      <xdr:row>37</xdr:row>
      <xdr:rowOff>142875</xdr:rowOff>
    </xdr:from>
    <xdr:to>
      <xdr:col>9</xdr:col>
      <xdr:colOff>256540</xdr:colOff>
      <xdr:row>39</xdr:row>
      <xdr:rowOff>6350</xdr:rowOff>
    </xdr:to>
    <xdr:sp macro="" textlink="" fLocksText="0">
      <xdr:nvSpPr>
        <xdr:cNvPr id="9" name="Text Box 13">
          <a:extLst>
            <a:ext uri="{FF2B5EF4-FFF2-40B4-BE49-F238E27FC236}">
              <a16:creationId xmlns:a16="http://schemas.microsoft.com/office/drawing/2014/main" id="{B37BE1A1-1F1F-4296-8B38-6123BF369C3A}"/>
            </a:ext>
          </a:extLst>
        </xdr:cNvPr>
        <xdr:cNvSpPr txBox="1">
          <a:spLocks noChangeArrowheads="1"/>
        </xdr:cNvSpPr>
      </xdr:nvSpPr>
      <xdr:spPr bwMode="auto">
        <a:xfrm>
          <a:off x="6289040" y="9182100"/>
          <a:ext cx="104775" cy="34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158115</xdr:colOff>
      <xdr:row>37</xdr:row>
      <xdr:rowOff>142875</xdr:rowOff>
    </xdr:from>
    <xdr:to>
      <xdr:col>9</xdr:col>
      <xdr:colOff>256540</xdr:colOff>
      <xdr:row>39</xdr:row>
      <xdr:rowOff>6350</xdr:rowOff>
    </xdr:to>
    <xdr:sp macro="" textlink="" fLocksText="0">
      <xdr:nvSpPr>
        <xdr:cNvPr id="10" name="Text Box 11">
          <a:extLst>
            <a:ext uri="{FF2B5EF4-FFF2-40B4-BE49-F238E27FC236}">
              <a16:creationId xmlns:a16="http://schemas.microsoft.com/office/drawing/2014/main" id="{A74FDB55-6F97-4B54-9E86-E3188EE5E395}"/>
            </a:ext>
          </a:extLst>
        </xdr:cNvPr>
        <xdr:cNvSpPr txBox="1">
          <a:spLocks noChangeArrowheads="1"/>
        </xdr:cNvSpPr>
      </xdr:nvSpPr>
      <xdr:spPr bwMode="auto">
        <a:xfrm>
          <a:off x="6289040" y="9182100"/>
          <a:ext cx="104775" cy="34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0</xdr:col>
      <xdr:colOff>158924</xdr:colOff>
      <xdr:row>41</xdr:row>
      <xdr:rowOff>73025</xdr:rowOff>
    </xdr:to>
    <xdr:sp macro="" textlink="" fLocksText="0">
      <xdr:nvSpPr>
        <xdr:cNvPr id="2" name="Text Box 3">
          <a:extLst>
            <a:ext uri="{FF2B5EF4-FFF2-40B4-BE49-F238E27FC236}">
              <a16:creationId xmlns:a16="http://schemas.microsoft.com/office/drawing/2014/main" id="{1FFF024E-FDFE-4FFF-8077-A64458E8983A}"/>
            </a:ext>
          </a:extLst>
        </xdr:cNvPr>
        <xdr:cNvSpPr txBox="1">
          <a:spLocks noChangeArrowheads="1"/>
        </xdr:cNvSpPr>
      </xdr:nvSpPr>
      <xdr:spPr bwMode="auto">
        <a:xfrm>
          <a:off x="0" y="7035800"/>
          <a:ext cx="165274" cy="23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40</xdr:row>
      <xdr:rowOff>0</xdr:rowOff>
    </xdr:from>
    <xdr:to>
      <xdr:col>0</xdr:col>
      <xdr:colOff>158924</xdr:colOff>
      <xdr:row>41</xdr:row>
      <xdr:rowOff>73025</xdr:rowOff>
    </xdr:to>
    <xdr:sp macro="" textlink="" fLocksText="0">
      <xdr:nvSpPr>
        <xdr:cNvPr id="3" name="Text Box 4">
          <a:extLst>
            <a:ext uri="{FF2B5EF4-FFF2-40B4-BE49-F238E27FC236}">
              <a16:creationId xmlns:a16="http://schemas.microsoft.com/office/drawing/2014/main" id="{6BDC96F6-6B5E-4E3C-A501-DDA05659A66C}"/>
            </a:ext>
          </a:extLst>
        </xdr:cNvPr>
        <xdr:cNvSpPr txBox="1">
          <a:spLocks noChangeArrowheads="1"/>
        </xdr:cNvSpPr>
      </xdr:nvSpPr>
      <xdr:spPr bwMode="auto">
        <a:xfrm>
          <a:off x="0" y="7035800"/>
          <a:ext cx="165274" cy="23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41</xdr:row>
      <xdr:rowOff>0</xdr:rowOff>
    </xdr:from>
    <xdr:to>
      <xdr:col>0</xdr:col>
      <xdr:colOff>158924</xdr:colOff>
      <xdr:row>42</xdr:row>
      <xdr:rowOff>66674</xdr:rowOff>
    </xdr:to>
    <xdr:sp macro="" textlink="" fLocksText="0">
      <xdr:nvSpPr>
        <xdr:cNvPr id="4" name="Text Box 5">
          <a:extLst>
            <a:ext uri="{FF2B5EF4-FFF2-40B4-BE49-F238E27FC236}">
              <a16:creationId xmlns:a16="http://schemas.microsoft.com/office/drawing/2014/main" id="{5DA07978-8C5C-48E8-B188-3D445A5585D6}"/>
            </a:ext>
          </a:extLst>
        </xdr:cNvPr>
        <xdr:cNvSpPr txBox="1">
          <a:spLocks noChangeArrowheads="1"/>
        </xdr:cNvSpPr>
      </xdr:nvSpPr>
      <xdr:spPr bwMode="auto">
        <a:xfrm>
          <a:off x="0" y="7200900"/>
          <a:ext cx="165274" cy="234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42</xdr:row>
      <xdr:rowOff>0</xdr:rowOff>
    </xdr:from>
    <xdr:to>
      <xdr:col>0</xdr:col>
      <xdr:colOff>158924</xdr:colOff>
      <xdr:row>43</xdr:row>
      <xdr:rowOff>77498</xdr:rowOff>
    </xdr:to>
    <xdr:sp macro="" textlink="" fLocksText="0">
      <xdr:nvSpPr>
        <xdr:cNvPr id="5" name="Text Box 6">
          <a:extLst>
            <a:ext uri="{FF2B5EF4-FFF2-40B4-BE49-F238E27FC236}">
              <a16:creationId xmlns:a16="http://schemas.microsoft.com/office/drawing/2014/main" id="{E025EF09-646C-4FDE-9B0F-7A43345E1469}"/>
            </a:ext>
          </a:extLst>
        </xdr:cNvPr>
        <xdr:cNvSpPr txBox="1">
          <a:spLocks noChangeArrowheads="1"/>
        </xdr:cNvSpPr>
      </xdr:nvSpPr>
      <xdr:spPr bwMode="auto">
        <a:xfrm>
          <a:off x="0" y="7366000"/>
          <a:ext cx="165274" cy="239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43</xdr:row>
      <xdr:rowOff>0</xdr:rowOff>
    </xdr:from>
    <xdr:to>
      <xdr:col>0</xdr:col>
      <xdr:colOff>158924</xdr:colOff>
      <xdr:row>44</xdr:row>
      <xdr:rowOff>82550</xdr:rowOff>
    </xdr:to>
    <xdr:sp macro="" textlink="" fLocksText="0">
      <xdr:nvSpPr>
        <xdr:cNvPr id="6" name="Text Box 7">
          <a:extLst>
            <a:ext uri="{FF2B5EF4-FFF2-40B4-BE49-F238E27FC236}">
              <a16:creationId xmlns:a16="http://schemas.microsoft.com/office/drawing/2014/main" id="{80D62635-0F1B-4537-8B79-652AFA8378DE}"/>
            </a:ext>
          </a:extLst>
        </xdr:cNvPr>
        <xdr:cNvSpPr txBox="1">
          <a:spLocks noChangeArrowheads="1"/>
        </xdr:cNvSpPr>
      </xdr:nvSpPr>
      <xdr:spPr bwMode="auto">
        <a:xfrm>
          <a:off x="0" y="7531100"/>
          <a:ext cx="165274"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44</xdr:row>
      <xdr:rowOff>0</xdr:rowOff>
    </xdr:from>
    <xdr:to>
      <xdr:col>0</xdr:col>
      <xdr:colOff>158924</xdr:colOff>
      <xdr:row>45</xdr:row>
      <xdr:rowOff>58167</xdr:rowOff>
    </xdr:to>
    <xdr:sp macro="" textlink="" fLocksText="0">
      <xdr:nvSpPr>
        <xdr:cNvPr id="7" name="Text Box 8">
          <a:extLst>
            <a:ext uri="{FF2B5EF4-FFF2-40B4-BE49-F238E27FC236}">
              <a16:creationId xmlns:a16="http://schemas.microsoft.com/office/drawing/2014/main" id="{9425FFD2-2C5B-497F-95A9-744B33EF821D}"/>
            </a:ext>
          </a:extLst>
        </xdr:cNvPr>
        <xdr:cNvSpPr txBox="1">
          <a:spLocks noChangeArrowheads="1"/>
        </xdr:cNvSpPr>
      </xdr:nvSpPr>
      <xdr:spPr bwMode="auto">
        <a:xfrm>
          <a:off x="0" y="7696200"/>
          <a:ext cx="165274" cy="220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40</xdr:row>
      <xdr:rowOff>0</xdr:rowOff>
    </xdr:from>
    <xdr:to>
      <xdr:col>0</xdr:col>
      <xdr:colOff>158924</xdr:colOff>
      <xdr:row>41</xdr:row>
      <xdr:rowOff>73025</xdr:rowOff>
    </xdr:to>
    <xdr:sp macro="" textlink="" fLocksText="0">
      <xdr:nvSpPr>
        <xdr:cNvPr id="8" name="Text Box 10">
          <a:extLst>
            <a:ext uri="{FF2B5EF4-FFF2-40B4-BE49-F238E27FC236}">
              <a16:creationId xmlns:a16="http://schemas.microsoft.com/office/drawing/2014/main" id="{E86E0745-6B93-4FF6-B9B5-1F3FA89A8E25}"/>
            </a:ext>
          </a:extLst>
        </xdr:cNvPr>
        <xdr:cNvSpPr txBox="1">
          <a:spLocks noChangeArrowheads="1"/>
        </xdr:cNvSpPr>
      </xdr:nvSpPr>
      <xdr:spPr bwMode="auto">
        <a:xfrm>
          <a:off x="0" y="7035800"/>
          <a:ext cx="165274" cy="23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40</xdr:row>
      <xdr:rowOff>0</xdr:rowOff>
    </xdr:from>
    <xdr:to>
      <xdr:col>0</xdr:col>
      <xdr:colOff>158924</xdr:colOff>
      <xdr:row>41</xdr:row>
      <xdr:rowOff>73025</xdr:rowOff>
    </xdr:to>
    <xdr:sp macro="" textlink="" fLocksText="0">
      <xdr:nvSpPr>
        <xdr:cNvPr id="9" name="Text Box 11">
          <a:extLst>
            <a:ext uri="{FF2B5EF4-FFF2-40B4-BE49-F238E27FC236}">
              <a16:creationId xmlns:a16="http://schemas.microsoft.com/office/drawing/2014/main" id="{0C3C208A-2E4B-4021-ACC7-AD8289DCF731}"/>
            </a:ext>
          </a:extLst>
        </xdr:cNvPr>
        <xdr:cNvSpPr txBox="1">
          <a:spLocks noChangeArrowheads="1"/>
        </xdr:cNvSpPr>
      </xdr:nvSpPr>
      <xdr:spPr bwMode="auto">
        <a:xfrm>
          <a:off x="0" y="7035800"/>
          <a:ext cx="165274" cy="23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41</xdr:row>
      <xdr:rowOff>0</xdr:rowOff>
    </xdr:from>
    <xdr:to>
      <xdr:col>0</xdr:col>
      <xdr:colOff>158924</xdr:colOff>
      <xdr:row>42</xdr:row>
      <xdr:rowOff>66674</xdr:rowOff>
    </xdr:to>
    <xdr:sp macro="" textlink="" fLocksText="0">
      <xdr:nvSpPr>
        <xdr:cNvPr id="10" name="Text Box 12">
          <a:extLst>
            <a:ext uri="{FF2B5EF4-FFF2-40B4-BE49-F238E27FC236}">
              <a16:creationId xmlns:a16="http://schemas.microsoft.com/office/drawing/2014/main" id="{EE4C9E95-34A0-4C07-85A5-B23EF5690621}"/>
            </a:ext>
          </a:extLst>
        </xdr:cNvPr>
        <xdr:cNvSpPr txBox="1">
          <a:spLocks noChangeArrowheads="1"/>
        </xdr:cNvSpPr>
      </xdr:nvSpPr>
      <xdr:spPr bwMode="auto">
        <a:xfrm>
          <a:off x="0" y="7200900"/>
          <a:ext cx="165274" cy="234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42</xdr:row>
      <xdr:rowOff>0</xdr:rowOff>
    </xdr:from>
    <xdr:to>
      <xdr:col>0</xdr:col>
      <xdr:colOff>158924</xdr:colOff>
      <xdr:row>43</xdr:row>
      <xdr:rowOff>77498</xdr:rowOff>
    </xdr:to>
    <xdr:sp macro="" textlink="" fLocksText="0">
      <xdr:nvSpPr>
        <xdr:cNvPr id="11" name="Text Box 13">
          <a:extLst>
            <a:ext uri="{FF2B5EF4-FFF2-40B4-BE49-F238E27FC236}">
              <a16:creationId xmlns:a16="http://schemas.microsoft.com/office/drawing/2014/main" id="{442BE077-77A2-46BB-AB42-8AE0A3D77252}"/>
            </a:ext>
          </a:extLst>
        </xdr:cNvPr>
        <xdr:cNvSpPr txBox="1">
          <a:spLocks noChangeArrowheads="1"/>
        </xdr:cNvSpPr>
      </xdr:nvSpPr>
      <xdr:spPr bwMode="auto">
        <a:xfrm>
          <a:off x="0" y="7366000"/>
          <a:ext cx="165274" cy="239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43</xdr:row>
      <xdr:rowOff>0</xdr:rowOff>
    </xdr:from>
    <xdr:to>
      <xdr:col>0</xdr:col>
      <xdr:colOff>158924</xdr:colOff>
      <xdr:row>44</xdr:row>
      <xdr:rowOff>82550</xdr:rowOff>
    </xdr:to>
    <xdr:sp macro="" textlink="" fLocksText="0">
      <xdr:nvSpPr>
        <xdr:cNvPr id="12" name="Text Box 14">
          <a:extLst>
            <a:ext uri="{FF2B5EF4-FFF2-40B4-BE49-F238E27FC236}">
              <a16:creationId xmlns:a16="http://schemas.microsoft.com/office/drawing/2014/main" id="{E812B6C8-97B8-458E-84D3-C005822C98B8}"/>
            </a:ext>
          </a:extLst>
        </xdr:cNvPr>
        <xdr:cNvSpPr txBox="1">
          <a:spLocks noChangeArrowheads="1"/>
        </xdr:cNvSpPr>
      </xdr:nvSpPr>
      <xdr:spPr bwMode="auto">
        <a:xfrm>
          <a:off x="0" y="7531100"/>
          <a:ext cx="165274" cy="24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44</xdr:row>
      <xdr:rowOff>0</xdr:rowOff>
    </xdr:from>
    <xdr:to>
      <xdr:col>0</xdr:col>
      <xdr:colOff>158924</xdr:colOff>
      <xdr:row>45</xdr:row>
      <xdr:rowOff>64519</xdr:rowOff>
    </xdr:to>
    <xdr:sp macro="" textlink="" fLocksText="0">
      <xdr:nvSpPr>
        <xdr:cNvPr id="13" name="Text Box 8">
          <a:extLst>
            <a:ext uri="{FF2B5EF4-FFF2-40B4-BE49-F238E27FC236}">
              <a16:creationId xmlns:a16="http://schemas.microsoft.com/office/drawing/2014/main" id="{C6BDA02F-53EF-4634-B364-5E39FF8676B7}"/>
            </a:ext>
          </a:extLst>
        </xdr:cNvPr>
        <xdr:cNvSpPr txBox="1">
          <a:spLocks noChangeArrowheads="1"/>
        </xdr:cNvSpPr>
      </xdr:nvSpPr>
      <xdr:spPr bwMode="auto">
        <a:xfrm>
          <a:off x="0" y="7696200"/>
          <a:ext cx="165274" cy="232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43</xdr:row>
      <xdr:rowOff>0</xdr:rowOff>
    </xdr:from>
    <xdr:ext cx="91530" cy="244694"/>
    <xdr:sp macro="" textlink="" fLocksText="0">
      <xdr:nvSpPr>
        <xdr:cNvPr id="14" name="Text Box 6">
          <a:extLst>
            <a:ext uri="{FF2B5EF4-FFF2-40B4-BE49-F238E27FC236}">
              <a16:creationId xmlns:a16="http://schemas.microsoft.com/office/drawing/2014/main" id="{064383AD-DD3A-4370-BC46-028A6110ADB1}"/>
            </a:ext>
          </a:extLst>
        </xdr:cNvPr>
        <xdr:cNvSpPr txBox="1">
          <a:spLocks noChangeArrowheads="1"/>
        </xdr:cNvSpPr>
      </xdr:nvSpPr>
      <xdr:spPr bwMode="auto">
        <a:xfrm>
          <a:off x="0" y="75311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44</xdr:row>
      <xdr:rowOff>0</xdr:rowOff>
    </xdr:from>
    <xdr:ext cx="91530" cy="237047"/>
    <xdr:sp macro="" textlink="" fLocksText="0">
      <xdr:nvSpPr>
        <xdr:cNvPr id="15" name="Text Box 7">
          <a:extLst>
            <a:ext uri="{FF2B5EF4-FFF2-40B4-BE49-F238E27FC236}">
              <a16:creationId xmlns:a16="http://schemas.microsoft.com/office/drawing/2014/main" id="{59825A7B-DE2C-46C3-90CA-750A2AA8F8A7}"/>
            </a:ext>
          </a:extLst>
        </xdr:cNvPr>
        <xdr:cNvSpPr txBox="1">
          <a:spLocks noChangeArrowheads="1"/>
        </xdr:cNvSpPr>
      </xdr:nvSpPr>
      <xdr:spPr bwMode="auto">
        <a:xfrm>
          <a:off x="0" y="76962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43</xdr:row>
      <xdr:rowOff>0</xdr:rowOff>
    </xdr:from>
    <xdr:ext cx="91530" cy="244694"/>
    <xdr:sp macro="" textlink="" fLocksText="0">
      <xdr:nvSpPr>
        <xdr:cNvPr id="16" name="Text Box 13">
          <a:extLst>
            <a:ext uri="{FF2B5EF4-FFF2-40B4-BE49-F238E27FC236}">
              <a16:creationId xmlns:a16="http://schemas.microsoft.com/office/drawing/2014/main" id="{051A8EAD-6D1C-4F62-8CDF-9E7AF9558621}"/>
            </a:ext>
          </a:extLst>
        </xdr:cNvPr>
        <xdr:cNvSpPr txBox="1">
          <a:spLocks noChangeArrowheads="1"/>
        </xdr:cNvSpPr>
      </xdr:nvSpPr>
      <xdr:spPr bwMode="auto">
        <a:xfrm>
          <a:off x="0" y="75311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37046"/>
    <xdr:sp macro="" textlink="" fLocksText="0">
      <xdr:nvSpPr>
        <xdr:cNvPr id="17" name="Text Box 5">
          <a:extLst>
            <a:ext uri="{FF2B5EF4-FFF2-40B4-BE49-F238E27FC236}">
              <a16:creationId xmlns:a16="http://schemas.microsoft.com/office/drawing/2014/main" id="{A61E7AE5-7702-4431-A63E-29D084322B68}"/>
            </a:ext>
          </a:extLst>
        </xdr:cNvPr>
        <xdr:cNvSpPr txBox="1">
          <a:spLocks noChangeArrowheads="1"/>
        </xdr:cNvSpPr>
      </xdr:nvSpPr>
      <xdr:spPr bwMode="auto">
        <a:xfrm>
          <a:off x="0" y="7035800"/>
          <a:ext cx="91530" cy="237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8" name="Text Box 6">
          <a:extLst>
            <a:ext uri="{FF2B5EF4-FFF2-40B4-BE49-F238E27FC236}">
              <a16:creationId xmlns:a16="http://schemas.microsoft.com/office/drawing/2014/main" id="{4365F575-0F20-42DF-8DDF-F97E3A2C4582}"/>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37047"/>
    <xdr:sp macro="" textlink="" fLocksText="0">
      <xdr:nvSpPr>
        <xdr:cNvPr id="19" name="Text Box 7">
          <a:extLst>
            <a:ext uri="{FF2B5EF4-FFF2-40B4-BE49-F238E27FC236}">
              <a16:creationId xmlns:a16="http://schemas.microsoft.com/office/drawing/2014/main" id="{9F0E6A64-C7BC-41A7-B4A1-AB760ADB3D52}"/>
            </a:ext>
          </a:extLst>
        </xdr:cNvPr>
        <xdr:cNvSpPr txBox="1">
          <a:spLocks noChangeArrowheads="1"/>
        </xdr:cNvSpPr>
      </xdr:nvSpPr>
      <xdr:spPr bwMode="auto">
        <a:xfrm>
          <a:off x="0" y="73660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37046"/>
    <xdr:sp macro="" textlink="" fLocksText="0">
      <xdr:nvSpPr>
        <xdr:cNvPr id="20" name="Text Box 12">
          <a:extLst>
            <a:ext uri="{FF2B5EF4-FFF2-40B4-BE49-F238E27FC236}">
              <a16:creationId xmlns:a16="http://schemas.microsoft.com/office/drawing/2014/main" id="{7D910C70-3589-4B0F-9B7F-6BD46550A49F}"/>
            </a:ext>
          </a:extLst>
        </xdr:cNvPr>
        <xdr:cNvSpPr txBox="1">
          <a:spLocks noChangeArrowheads="1"/>
        </xdr:cNvSpPr>
      </xdr:nvSpPr>
      <xdr:spPr bwMode="auto">
        <a:xfrm>
          <a:off x="0" y="7035800"/>
          <a:ext cx="91530" cy="237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21" name="Text Box 13">
          <a:extLst>
            <a:ext uri="{FF2B5EF4-FFF2-40B4-BE49-F238E27FC236}">
              <a16:creationId xmlns:a16="http://schemas.microsoft.com/office/drawing/2014/main" id="{A88A8CBD-3208-4B37-A3F1-B8538DD680D8}"/>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37047"/>
    <xdr:sp macro="" textlink="" fLocksText="0">
      <xdr:nvSpPr>
        <xdr:cNvPr id="22" name="Text Box 14">
          <a:extLst>
            <a:ext uri="{FF2B5EF4-FFF2-40B4-BE49-F238E27FC236}">
              <a16:creationId xmlns:a16="http://schemas.microsoft.com/office/drawing/2014/main" id="{E118D98B-F803-42BB-A255-B913304BB70C}"/>
            </a:ext>
          </a:extLst>
        </xdr:cNvPr>
        <xdr:cNvSpPr txBox="1">
          <a:spLocks noChangeArrowheads="1"/>
        </xdr:cNvSpPr>
      </xdr:nvSpPr>
      <xdr:spPr bwMode="auto">
        <a:xfrm>
          <a:off x="0" y="73660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43</xdr:row>
      <xdr:rowOff>0</xdr:rowOff>
    </xdr:from>
    <xdr:ext cx="91530" cy="237047"/>
    <xdr:sp macro="" textlink="" fLocksText="0">
      <xdr:nvSpPr>
        <xdr:cNvPr id="23" name="Text Box 8">
          <a:extLst>
            <a:ext uri="{FF2B5EF4-FFF2-40B4-BE49-F238E27FC236}">
              <a16:creationId xmlns:a16="http://schemas.microsoft.com/office/drawing/2014/main" id="{3690B2A3-25C4-4B5A-A22D-E3E64C533522}"/>
            </a:ext>
          </a:extLst>
        </xdr:cNvPr>
        <xdr:cNvSpPr txBox="1">
          <a:spLocks noChangeArrowheads="1"/>
        </xdr:cNvSpPr>
      </xdr:nvSpPr>
      <xdr:spPr bwMode="auto">
        <a:xfrm>
          <a:off x="0" y="75311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44694"/>
    <xdr:sp macro="" textlink="" fLocksText="0">
      <xdr:nvSpPr>
        <xdr:cNvPr id="24" name="Text Box 6">
          <a:extLst>
            <a:ext uri="{FF2B5EF4-FFF2-40B4-BE49-F238E27FC236}">
              <a16:creationId xmlns:a16="http://schemas.microsoft.com/office/drawing/2014/main" id="{10A2AB0A-DC5A-4E5F-BC6A-15BFC7870A43}"/>
            </a:ext>
          </a:extLst>
        </xdr:cNvPr>
        <xdr:cNvSpPr txBox="1">
          <a:spLocks noChangeArrowheads="1"/>
        </xdr:cNvSpPr>
      </xdr:nvSpPr>
      <xdr:spPr bwMode="auto">
        <a:xfrm>
          <a:off x="0" y="73660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43</xdr:row>
      <xdr:rowOff>0</xdr:rowOff>
    </xdr:from>
    <xdr:ext cx="91530" cy="237047"/>
    <xdr:sp macro="" textlink="" fLocksText="0">
      <xdr:nvSpPr>
        <xdr:cNvPr id="25" name="Text Box 7">
          <a:extLst>
            <a:ext uri="{FF2B5EF4-FFF2-40B4-BE49-F238E27FC236}">
              <a16:creationId xmlns:a16="http://schemas.microsoft.com/office/drawing/2014/main" id="{17816A81-A007-4D19-9B19-2C498C1FA99D}"/>
            </a:ext>
          </a:extLst>
        </xdr:cNvPr>
        <xdr:cNvSpPr txBox="1">
          <a:spLocks noChangeArrowheads="1"/>
        </xdr:cNvSpPr>
      </xdr:nvSpPr>
      <xdr:spPr bwMode="auto">
        <a:xfrm>
          <a:off x="0" y="75311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44694"/>
    <xdr:sp macro="" textlink="" fLocksText="0">
      <xdr:nvSpPr>
        <xdr:cNvPr id="26" name="Text Box 13">
          <a:extLst>
            <a:ext uri="{FF2B5EF4-FFF2-40B4-BE49-F238E27FC236}">
              <a16:creationId xmlns:a16="http://schemas.microsoft.com/office/drawing/2014/main" id="{C21B7C17-B187-4B52-805C-1096F2565842}"/>
            </a:ext>
          </a:extLst>
        </xdr:cNvPr>
        <xdr:cNvSpPr txBox="1">
          <a:spLocks noChangeArrowheads="1"/>
        </xdr:cNvSpPr>
      </xdr:nvSpPr>
      <xdr:spPr bwMode="auto">
        <a:xfrm>
          <a:off x="0" y="73660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43</xdr:row>
      <xdr:rowOff>0</xdr:rowOff>
    </xdr:from>
    <xdr:ext cx="91530" cy="237047"/>
    <xdr:sp macro="" textlink="" fLocksText="0">
      <xdr:nvSpPr>
        <xdr:cNvPr id="27" name="Text Box 14">
          <a:extLst>
            <a:ext uri="{FF2B5EF4-FFF2-40B4-BE49-F238E27FC236}">
              <a16:creationId xmlns:a16="http://schemas.microsoft.com/office/drawing/2014/main" id="{05630A26-F391-4437-B296-50DCF51108EF}"/>
            </a:ext>
          </a:extLst>
        </xdr:cNvPr>
        <xdr:cNvSpPr txBox="1">
          <a:spLocks noChangeArrowheads="1"/>
        </xdr:cNvSpPr>
      </xdr:nvSpPr>
      <xdr:spPr bwMode="auto">
        <a:xfrm>
          <a:off x="0" y="75311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40</xdr:row>
      <xdr:rowOff>0</xdr:rowOff>
    </xdr:from>
    <xdr:to>
      <xdr:col>0</xdr:col>
      <xdr:colOff>158924</xdr:colOff>
      <xdr:row>41</xdr:row>
      <xdr:rowOff>73025</xdr:rowOff>
    </xdr:to>
    <xdr:sp macro="" textlink="" fLocksText="0">
      <xdr:nvSpPr>
        <xdr:cNvPr id="28" name="Text Box 3">
          <a:extLst>
            <a:ext uri="{FF2B5EF4-FFF2-40B4-BE49-F238E27FC236}">
              <a16:creationId xmlns:a16="http://schemas.microsoft.com/office/drawing/2014/main" id="{CBE2B485-3680-450B-9ED0-D7ED0E9F4240}"/>
            </a:ext>
          </a:extLst>
        </xdr:cNvPr>
        <xdr:cNvSpPr txBox="1">
          <a:spLocks noChangeArrowheads="1"/>
        </xdr:cNvSpPr>
      </xdr:nvSpPr>
      <xdr:spPr bwMode="auto">
        <a:xfrm>
          <a:off x="0" y="7035800"/>
          <a:ext cx="165274" cy="23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41</xdr:row>
      <xdr:rowOff>0</xdr:rowOff>
    </xdr:from>
    <xdr:to>
      <xdr:col>0</xdr:col>
      <xdr:colOff>158924</xdr:colOff>
      <xdr:row>42</xdr:row>
      <xdr:rowOff>66674</xdr:rowOff>
    </xdr:to>
    <xdr:sp macro="" textlink="" fLocksText="0">
      <xdr:nvSpPr>
        <xdr:cNvPr id="29" name="Text Box 5">
          <a:extLst>
            <a:ext uri="{FF2B5EF4-FFF2-40B4-BE49-F238E27FC236}">
              <a16:creationId xmlns:a16="http://schemas.microsoft.com/office/drawing/2014/main" id="{7D4AB896-EAD4-4808-B2FA-E3A706864396}"/>
            </a:ext>
          </a:extLst>
        </xdr:cNvPr>
        <xdr:cNvSpPr txBox="1">
          <a:spLocks noChangeArrowheads="1"/>
        </xdr:cNvSpPr>
      </xdr:nvSpPr>
      <xdr:spPr bwMode="auto">
        <a:xfrm>
          <a:off x="0" y="7200900"/>
          <a:ext cx="165274" cy="234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42</xdr:row>
      <xdr:rowOff>0</xdr:rowOff>
    </xdr:from>
    <xdr:to>
      <xdr:col>0</xdr:col>
      <xdr:colOff>158924</xdr:colOff>
      <xdr:row>43</xdr:row>
      <xdr:rowOff>77498</xdr:rowOff>
    </xdr:to>
    <xdr:sp macro="" textlink="" fLocksText="0">
      <xdr:nvSpPr>
        <xdr:cNvPr id="30" name="Text Box 6">
          <a:extLst>
            <a:ext uri="{FF2B5EF4-FFF2-40B4-BE49-F238E27FC236}">
              <a16:creationId xmlns:a16="http://schemas.microsoft.com/office/drawing/2014/main" id="{A448EB4F-EFDB-43B5-BFD0-0DD6B20BD982}"/>
            </a:ext>
          </a:extLst>
        </xdr:cNvPr>
        <xdr:cNvSpPr txBox="1">
          <a:spLocks noChangeArrowheads="1"/>
        </xdr:cNvSpPr>
      </xdr:nvSpPr>
      <xdr:spPr bwMode="auto">
        <a:xfrm>
          <a:off x="0" y="7366000"/>
          <a:ext cx="165274" cy="239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42</xdr:row>
      <xdr:rowOff>0</xdr:rowOff>
    </xdr:from>
    <xdr:to>
      <xdr:col>0</xdr:col>
      <xdr:colOff>158924</xdr:colOff>
      <xdr:row>43</xdr:row>
      <xdr:rowOff>73026</xdr:rowOff>
    </xdr:to>
    <xdr:sp macro="" textlink="" fLocksText="0">
      <xdr:nvSpPr>
        <xdr:cNvPr id="31" name="Text Box 7">
          <a:extLst>
            <a:ext uri="{FF2B5EF4-FFF2-40B4-BE49-F238E27FC236}">
              <a16:creationId xmlns:a16="http://schemas.microsoft.com/office/drawing/2014/main" id="{B4A4555A-F47B-432F-A3A2-9BAAB49931DA}"/>
            </a:ext>
          </a:extLst>
        </xdr:cNvPr>
        <xdr:cNvSpPr txBox="1">
          <a:spLocks noChangeArrowheads="1"/>
        </xdr:cNvSpPr>
      </xdr:nvSpPr>
      <xdr:spPr bwMode="auto">
        <a:xfrm>
          <a:off x="0" y="7366000"/>
          <a:ext cx="165274" cy="23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41</xdr:row>
      <xdr:rowOff>0</xdr:rowOff>
    </xdr:from>
    <xdr:to>
      <xdr:col>0</xdr:col>
      <xdr:colOff>158924</xdr:colOff>
      <xdr:row>42</xdr:row>
      <xdr:rowOff>66674</xdr:rowOff>
    </xdr:to>
    <xdr:sp macro="" textlink="" fLocksText="0">
      <xdr:nvSpPr>
        <xdr:cNvPr id="32" name="Text Box 12">
          <a:extLst>
            <a:ext uri="{FF2B5EF4-FFF2-40B4-BE49-F238E27FC236}">
              <a16:creationId xmlns:a16="http://schemas.microsoft.com/office/drawing/2014/main" id="{1B9683FC-7BA8-4633-8643-EFAB83746765}"/>
            </a:ext>
          </a:extLst>
        </xdr:cNvPr>
        <xdr:cNvSpPr txBox="1">
          <a:spLocks noChangeArrowheads="1"/>
        </xdr:cNvSpPr>
      </xdr:nvSpPr>
      <xdr:spPr bwMode="auto">
        <a:xfrm>
          <a:off x="0" y="7200900"/>
          <a:ext cx="165274" cy="234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42</xdr:row>
      <xdr:rowOff>0</xdr:rowOff>
    </xdr:from>
    <xdr:to>
      <xdr:col>0</xdr:col>
      <xdr:colOff>158924</xdr:colOff>
      <xdr:row>43</xdr:row>
      <xdr:rowOff>77498</xdr:rowOff>
    </xdr:to>
    <xdr:sp macro="" textlink="" fLocksText="0">
      <xdr:nvSpPr>
        <xdr:cNvPr id="33" name="Text Box 13">
          <a:extLst>
            <a:ext uri="{FF2B5EF4-FFF2-40B4-BE49-F238E27FC236}">
              <a16:creationId xmlns:a16="http://schemas.microsoft.com/office/drawing/2014/main" id="{A67769A1-F635-4E4E-9F2A-C98514DF40A6}"/>
            </a:ext>
          </a:extLst>
        </xdr:cNvPr>
        <xdr:cNvSpPr txBox="1">
          <a:spLocks noChangeArrowheads="1"/>
        </xdr:cNvSpPr>
      </xdr:nvSpPr>
      <xdr:spPr bwMode="auto">
        <a:xfrm>
          <a:off x="0" y="7366000"/>
          <a:ext cx="165274" cy="239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42</xdr:row>
      <xdr:rowOff>0</xdr:rowOff>
    </xdr:from>
    <xdr:to>
      <xdr:col>0</xdr:col>
      <xdr:colOff>158924</xdr:colOff>
      <xdr:row>43</xdr:row>
      <xdr:rowOff>73026</xdr:rowOff>
    </xdr:to>
    <xdr:sp macro="" textlink="" fLocksText="0">
      <xdr:nvSpPr>
        <xdr:cNvPr id="34" name="Text Box 14">
          <a:extLst>
            <a:ext uri="{FF2B5EF4-FFF2-40B4-BE49-F238E27FC236}">
              <a16:creationId xmlns:a16="http://schemas.microsoft.com/office/drawing/2014/main" id="{4CF7B657-01A0-430D-ADEC-9408F8E493CA}"/>
            </a:ext>
          </a:extLst>
        </xdr:cNvPr>
        <xdr:cNvSpPr txBox="1">
          <a:spLocks noChangeArrowheads="1"/>
        </xdr:cNvSpPr>
      </xdr:nvSpPr>
      <xdr:spPr bwMode="auto">
        <a:xfrm>
          <a:off x="0" y="7366000"/>
          <a:ext cx="165274" cy="23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42</xdr:row>
      <xdr:rowOff>0</xdr:rowOff>
    </xdr:from>
    <xdr:to>
      <xdr:col>0</xdr:col>
      <xdr:colOff>158924</xdr:colOff>
      <xdr:row>43</xdr:row>
      <xdr:rowOff>73026</xdr:rowOff>
    </xdr:to>
    <xdr:sp macro="" textlink="" fLocksText="0">
      <xdr:nvSpPr>
        <xdr:cNvPr id="35" name="Text Box 8">
          <a:extLst>
            <a:ext uri="{FF2B5EF4-FFF2-40B4-BE49-F238E27FC236}">
              <a16:creationId xmlns:a16="http://schemas.microsoft.com/office/drawing/2014/main" id="{C706A5E0-5D66-41F1-94DB-B1640061E890}"/>
            </a:ext>
          </a:extLst>
        </xdr:cNvPr>
        <xdr:cNvSpPr txBox="1">
          <a:spLocks noChangeArrowheads="1"/>
        </xdr:cNvSpPr>
      </xdr:nvSpPr>
      <xdr:spPr bwMode="auto">
        <a:xfrm>
          <a:off x="0" y="7366000"/>
          <a:ext cx="165274" cy="23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42</xdr:row>
      <xdr:rowOff>0</xdr:rowOff>
    </xdr:from>
    <xdr:ext cx="91530" cy="244694"/>
    <xdr:sp macro="" textlink="" fLocksText="0">
      <xdr:nvSpPr>
        <xdr:cNvPr id="36" name="Text Box 6">
          <a:extLst>
            <a:ext uri="{FF2B5EF4-FFF2-40B4-BE49-F238E27FC236}">
              <a16:creationId xmlns:a16="http://schemas.microsoft.com/office/drawing/2014/main" id="{C5A2809A-4595-4705-83B3-E2ADC25D2999}"/>
            </a:ext>
          </a:extLst>
        </xdr:cNvPr>
        <xdr:cNvSpPr txBox="1">
          <a:spLocks noChangeArrowheads="1"/>
        </xdr:cNvSpPr>
      </xdr:nvSpPr>
      <xdr:spPr bwMode="auto">
        <a:xfrm>
          <a:off x="0" y="73660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37047"/>
    <xdr:sp macro="" textlink="" fLocksText="0">
      <xdr:nvSpPr>
        <xdr:cNvPr id="37" name="Text Box 7">
          <a:extLst>
            <a:ext uri="{FF2B5EF4-FFF2-40B4-BE49-F238E27FC236}">
              <a16:creationId xmlns:a16="http://schemas.microsoft.com/office/drawing/2014/main" id="{B3EBFCD1-2CA0-40E8-BB3A-065E28A80E5A}"/>
            </a:ext>
          </a:extLst>
        </xdr:cNvPr>
        <xdr:cNvSpPr txBox="1">
          <a:spLocks noChangeArrowheads="1"/>
        </xdr:cNvSpPr>
      </xdr:nvSpPr>
      <xdr:spPr bwMode="auto">
        <a:xfrm>
          <a:off x="0" y="73660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44694"/>
    <xdr:sp macro="" textlink="" fLocksText="0">
      <xdr:nvSpPr>
        <xdr:cNvPr id="38" name="Text Box 13">
          <a:extLst>
            <a:ext uri="{FF2B5EF4-FFF2-40B4-BE49-F238E27FC236}">
              <a16:creationId xmlns:a16="http://schemas.microsoft.com/office/drawing/2014/main" id="{2194335C-E61E-4714-A988-DE3A31F0A3B9}"/>
            </a:ext>
          </a:extLst>
        </xdr:cNvPr>
        <xdr:cNvSpPr txBox="1">
          <a:spLocks noChangeArrowheads="1"/>
        </xdr:cNvSpPr>
      </xdr:nvSpPr>
      <xdr:spPr bwMode="auto">
        <a:xfrm>
          <a:off x="0" y="73660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37046"/>
    <xdr:sp macro="" textlink="" fLocksText="0">
      <xdr:nvSpPr>
        <xdr:cNvPr id="39" name="Text Box 5">
          <a:extLst>
            <a:ext uri="{FF2B5EF4-FFF2-40B4-BE49-F238E27FC236}">
              <a16:creationId xmlns:a16="http://schemas.microsoft.com/office/drawing/2014/main" id="{DA7FC7E4-2A0D-4C2A-9FED-C43189DD37C2}"/>
            </a:ext>
          </a:extLst>
        </xdr:cNvPr>
        <xdr:cNvSpPr txBox="1">
          <a:spLocks noChangeArrowheads="1"/>
        </xdr:cNvSpPr>
      </xdr:nvSpPr>
      <xdr:spPr bwMode="auto">
        <a:xfrm>
          <a:off x="0" y="7035800"/>
          <a:ext cx="91530" cy="237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40" name="Text Box 6">
          <a:extLst>
            <a:ext uri="{FF2B5EF4-FFF2-40B4-BE49-F238E27FC236}">
              <a16:creationId xmlns:a16="http://schemas.microsoft.com/office/drawing/2014/main" id="{2A68C71E-C49A-472F-8725-0F85A557C9B4}"/>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37047"/>
    <xdr:sp macro="" textlink="" fLocksText="0">
      <xdr:nvSpPr>
        <xdr:cNvPr id="41" name="Text Box 7">
          <a:extLst>
            <a:ext uri="{FF2B5EF4-FFF2-40B4-BE49-F238E27FC236}">
              <a16:creationId xmlns:a16="http://schemas.microsoft.com/office/drawing/2014/main" id="{908FDDAB-CC17-4CDA-9450-CD0AFB94C448}"/>
            </a:ext>
          </a:extLst>
        </xdr:cNvPr>
        <xdr:cNvSpPr txBox="1">
          <a:spLocks noChangeArrowheads="1"/>
        </xdr:cNvSpPr>
      </xdr:nvSpPr>
      <xdr:spPr bwMode="auto">
        <a:xfrm>
          <a:off x="0" y="73660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37046"/>
    <xdr:sp macro="" textlink="" fLocksText="0">
      <xdr:nvSpPr>
        <xdr:cNvPr id="42" name="Text Box 12">
          <a:extLst>
            <a:ext uri="{FF2B5EF4-FFF2-40B4-BE49-F238E27FC236}">
              <a16:creationId xmlns:a16="http://schemas.microsoft.com/office/drawing/2014/main" id="{09A72143-7A1A-4F2F-A80D-2F6F2122C379}"/>
            </a:ext>
          </a:extLst>
        </xdr:cNvPr>
        <xdr:cNvSpPr txBox="1">
          <a:spLocks noChangeArrowheads="1"/>
        </xdr:cNvSpPr>
      </xdr:nvSpPr>
      <xdr:spPr bwMode="auto">
        <a:xfrm>
          <a:off x="0" y="7035800"/>
          <a:ext cx="91530" cy="237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43" name="Text Box 13">
          <a:extLst>
            <a:ext uri="{FF2B5EF4-FFF2-40B4-BE49-F238E27FC236}">
              <a16:creationId xmlns:a16="http://schemas.microsoft.com/office/drawing/2014/main" id="{51087578-003B-4AE5-8E63-A123824DBD1E}"/>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37047"/>
    <xdr:sp macro="" textlink="" fLocksText="0">
      <xdr:nvSpPr>
        <xdr:cNvPr id="44" name="Text Box 14">
          <a:extLst>
            <a:ext uri="{FF2B5EF4-FFF2-40B4-BE49-F238E27FC236}">
              <a16:creationId xmlns:a16="http://schemas.microsoft.com/office/drawing/2014/main" id="{00A5C6F5-2993-429B-B3BD-3733B4B5A78C}"/>
            </a:ext>
          </a:extLst>
        </xdr:cNvPr>
        <xdr:cNvSpPr txBox="1">
          <a:spLocks noChangeArrowheads="1"/>
        </xdr:cNvSpPr>
      </xdr:nvSpPr>
      <xdr:spPr bwMode="auto">
        <a:xfrm>
          <a:off x="0" y="73660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37047"/>
    <xdr:sp macro="" textlink="" fLocksText="0">
      <xdr:nvSpPr>
        <xdr:cNvPr id="45" name="Text Box 8">
          <a:extLst>
            <a:ext uri="{FF2B5EF4-FFF2-40B4-BE49-F238E27FC236}">
              <a16:creationId xmlns:a16="http://schemas.microsoft.com/office/drawing/2014/main" id="{F8244111-8DBE-4190-8A35-81D051FBABD1}"/>
            </a:ext>
          </a:extLst>
        </xdr:cNvPr>
        <xdr:cNvSpPr txBox="1">
          <a:spLocks noChangeArrowheads="1"/>
        </xdr:cNvSpPr>
      </xdr:nvSpPr>
      <xdr:spPr bwMode="auto">
        <a:xfrm>
          <a:off x="0" y="73660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44694"/>
    <xdr:sp macro="" textlink="" fLocksText="0">
      <xdr:nvSpPr>
        <xdr:cNvPr id="46" name="Text Box 6">
          <a:extLst>
            <a:ext uri="{FF2B5EF4-FFF2-40B4-BE49-F238E27FC236}">
              <a16:creationId xmlns:a16="http://schemas.microsoft.com/office/drawing/2014/main" id="{3E2590D4-0780-4E0D-9EAD-9CE80DC3F3D2}"/>
            </a:ext>
          </a:extLst>
        </xdr:cNvPr>
        <xdr:cNvSpPr txBox="1">
          <a:spLocks noChangeArrowheads="1"/>
        </xdr:cNvSpPr>
      </xdr:nvSpPr>
      <xdr:spPr bwMode="auto">
        <a:xfrm>
          <a:off x="0" y="73660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37047"/>
    <xdr:sp macro="" textlink="" fLocksText="0">
      <xdr:nvSpPr>
        <xdr:cNvPr id="47" name="Text Box 7">
          <a:extLst>
            <a:ext uri="{FF2B5EF4-FFF2-40B4-BE49-F238E27FC236}">
              <a16:creationId xmlns:a16="http://schemas.microsoft.com/office/drawing/2014/main" id="{17F3040B-AD62-47AC-8696-AE75043B2388}"/>
            </a:ext>
          </a:extLst>
        </xdr:cNvPr>
        <xdr:cNvSpPr txBox="1">
          <a:spLocks noChangeArrowheads="1"/>
        </xdr:cNvSpPr>
      </xdr:nvSpPr>
      <xdr:spPr bwMode="auto">
        <a:xfrm>
          <a:off x="0" y="73660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44694"/>
    <xdr:sp macro="" textlink="" fLocksText="0">
      <xdr:nvSpPr>
        <xdr:cNvPr id="48" name="Text Box 13">
          <a:extLst>
            <a:ext uri="{FF2B5EF4-FFF2-40B4-BE49-F238E27FC236}">
              <a16:creationId xmlns:a16="http://schemas.microsoft.com/office/drawing/2014/main" id="{52D4A52A-915E-4DC1-B405-C4DA5EB44C0B}"/>
            </a:ext>
          </a:extLst>
        </xdr:cNvPr>
        <xdr:cNvSpPr txBox="1">
          <a:spLocks noChangeArrowheads="1"/>
        </xdr:cNvSpPr>
      </xdr:nvSpPr>
      <xdr:spPr bwMode="auto">
        <a:xfrm>
          <a:off x="0" y="73660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37047"/>
    <xdr:sp macro="" textlink="" fLocksText="0">
      <xdr:nvSpPr>
        <xdr:cNvPr id="49" name="Text Box 14">
          <a:extLst>
            <a:ext uri="{FF2B5EF4-FFF2-40B4-BE49-F238E27FC236}">
              <a16:creationId xmlns:a16="http://schemas.microsoft.com/office/drawing/2014/main" id="{C4E7A751-FEF4-4699-8777-E1D197B4AEBD}"/>
            </a:ext>
          </a:extLst>
        </xdr:cNvPr>
        <xdr:cNvSpPr txBox="1">
          <a:spLocks noChangeArrowheads="1"/>
        </xdr:cNvSpPr>
      </xdr:nvSpPr>
      <xdr:spPr bwMode="auto">
        <a:xfrm>
          <a:off x="0" y="73660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37047"/>
    <xdr:sp macro="" textlink="" fLocksText="0">
      <xdr:nvSpPr>
        <xdr:cNvPr id="50" name="Text Box 7">
          <a:extLst>
            <a:ext uri="{FF2B5EF4-FFF2-40B4-BE49-F238E27FC236}">
              <a16:creationId xmlns:a16="http://schemas.microsoft.com/office/drawing/2014/main" id="{94010535-5718-454A-84A3-60D14D0CE5E5}"/>
            </a:ext>
          </a:extLst>
        </xdr:cNvPr>
        <xdr:cNvSpPr txBox="1">
          <a:spLocks noChangeArrowheads="1"/>
        </xdr:cNvSpPr>
      </xdr:nvSpPr>
      <xdr:spPr bwMode="auto">
        <a:xfrm>
          <a:off x="0" y="70358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37047"/>
    <xdr:sp macro="" textlink="" fLocksText="0">
      <xdr:nvSpPr>
        <xdr:cNvPr id="51" name="Text Box 14">
          <a:extLst>
            <a:ext uri="{FF2B5EF4-FFF2-40B4-BE49-F238E27FC236}">
              <a16:creationId xmlns:a16="http://schemas.microsoft.com/office/drawing/2014/main" id="{4C98C174-39E0-46ED-9B7A-13621E12686D}"/>
            </a:ext>
          </a:extLst>
        </xdr:cNvPr>
        <xdr:cNvSpPr txBox="1">
          <a:spLocks noChangeArrowheads="1"/>
        </xdr:cNvSpPr>
      </xdr:nvSpPr>
      <xdr:spPr bwMode="auto">
        <a:xfrm>
          <a:off x="0" y="70358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52" name="Text Box 8">
          <a:extLst>
            <a:ext uri="{FF2B5EF4-FFF2-40B4-BE49-F238E27FC236}">
              <a16:creationId xmlns:a16="http://schemas.microsoft.com/office/drawing/2014/main" id="{061EFA83-5942-43EC-8010-2AC2B3224217}"/>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44694"/>
    <xdr:sp macro="" textlink="" fLocksText="0">
      <xdr:nvSpPr>
        <xdr:cNvPr id="53" name="Text Box 6">
          <a:extLst>
            <a:ext uri="{FF2B5EF4-FFF2-40B4-BE49-F238E27FC236}">
              <a16:creationId xmlns:a16="http://schemas.microsoft.com/office/drawing/2014/main" id="{F1297FA5-0CA8-4E9C-A867-AD183215BAEB}"/>
            </a:ext>
          </a:extLst>
        </xdr:cNvPr>
        <xdr:cNvSpPr txBox="1">
          <a:spLocks noChangeArrowheads="1"/>
        </xdr:cNvSpPr>
      </xdr:nvSpPr>
      <xdr:spPr bwMode="auto">
        <a:xfrm>
          <a:off x="0" y="70358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54" name="Text Box 7">
          <a:extLst>
            <a:ext uri="{FF2B5EF4-FFF2-40B4-BE49-F238E27FC236}">
              <a16:creationId xmlns:a16="http://schemas.microsoft.com/office/drawing/2014/main" id="{329AD22C-7AD1-4E2A-9654-306A63ECC5F3}"/>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44694"/>
    <xdr:sp macro="" textlink="" fLocksText="0">
      <xdr:nvSpPr>
        <xdr:cNvPr id="55" name="Text Box 13">
          <a:extLst>
            <a:ext uri="{FF2B5EF4-FFF2-40B4-BE49-F238E27FC236}">
              <a16:creationId xmlns:a16="http://schemas.microsoft.com/office/drawing/2014/main" id="{897DF566-5099-4D42-ACBC-26ED992DE2C8}"/>
            </a:ext>
          </a:extLst>
        </xdr:cNvPr>
        <xdr:cNvSpPr txBox="1">
          <a:spLocks noChangeArrowheads="1"/>
        </xdr:cNvSpPr>
      </xdr:nvSpPr>
      <xdr:spPr bwMode="auto">
        <a:xfrm>
          <a:off x="0" y="70358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37047"/>
    <xdr:sp macro="" textlink="" fLocksText="0">
      <xdr:nvSpPr>
        <xdr:cNvPr id="56" name="Text Box 8">
          <a:extLst>
            <a:ext uri="{FF2B5EF4-FFF2-40B4-BE49-F238E27FC236}">
              <a16:creationId xmlns:a16="http://schemas.microsoft.com/office/drawing/2014/main" id="{6BA95FDC-0D8F-4C3F-BCC0-649D490A54EA}"/>
            </a:ext>
          </a:extLst>
        </xdr:cNvPr>
        <xdr:cNvSpPr txBox="1">
          <a:spLocks noChangeArrowheads="1"/>
        </xdr:cNvSpPr>
      </xdr:nvSpPr>
      <xdr:spPr bwMode="auto">
        <a:xfrm>
          <a:off x="0" y="70358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37047"/>
    <xdr:sp macro="" textlink="" fLocksText="0">
      <xdr:nvSpPr>
        <xdr:cNvPr id="57" name="Text Box 7">
          <a:extLst>
            <a:ext uri="{FF2B5EF4-FFF2-40B4-BE49-F238E27FC236}">
              <a16:creationId xmlns:a16="http://schemas.microsoft.com/office/drawing/2014/main" id="{01BE2E85-740C-41B3-807F-38C50E9D7F55}"/>
            </a:ext>
          </a:extLst>
        </xdr:cNvPr>
        <xdr:cNvSpPr txBox="1">
          <a:spLocks noChangeArrowheads="1"/>
        </xdr:cNvSpPr>
      </xdr:nvSpPr>
      <xdr:spPr bwMode="auto">
        <a:xfrm>
          <a:off x="0" y="70358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37047"/>
    <xdr:sp macro="" textlink="" fLocksText="0">
      <xdr:nvSpPr>
        <xdr:cNvPr id="58" name="Text Box 14">
          <a:extLst>
            <a:ext uri="{FF2B5EF4-FFF2-40B4-BE49-F238E27FC236}">
              <a16:creationId xmlns:a16="http://schemas.microsoft.com/office/drawing/2014/main" id="{4126C907-00E4-497B-9651-7DFE1484C14C}"/>
            </a:ext>
          </a:extLst>
        </xdr:cNvPr>
        <xdr:cNvSpPr txBox="1">
          <a:spLocks noChangeArrowheads="1"/>
        </xdr:cNvSpPr>
      </xdr:nvSpPr>
      <xdr:spPr bwMode="auto">
        <a:xfrm>
          <a:off x="0" y="70358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5424" cy="238125"/>
    <xdr:sp macro="" textlink="" fLocksText="0">
      <xdr:nvSpPr>
        <xdr:cNvPr id="59" name="Text Box 3">
          <a:extLst>
            <a:ext uri="{FF2B5EF4-FFF2-40B4-BE49-F238E27FC236}">
              <a16:creationId xmlns:a16="http://schemas.microsoft.com/office/drawing/2014/main" id="{D47DA882-3DAF-4E26-A860-AD3246C8D1D1}"/>
            </a:ext>
          </a:extLst>
        </xdr:cNvPr>
        <xdr:cNvSpPr txBox="1">
          <a:spLocks noChangeArrowheads="1"/>
        </xdr:cNvSpPr>
      </xdr:nvSpPr>
      <xdr:spPr bwMode="auto">
        <a:xfrm>
          <a:off x="0" y="687070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5424" cy="238125"/>
    <xdr:sp macro="" textlink="" fLocksText="0">
      <xdr:nvSpPr>
        <xdr:cNvPr id="60" name="Text Box 4">
          <a:extLst>
            <a:ext uri="{FF2B5EF4-FFF2-40B4-BE49-F238E27FC236}">
              <a16:creationId xmlns:a16="http://schemas.microsoft.com/office/drawing/2014/main" id="{F04F5C12-78C4-4E5D-8C55-BB9D32A9871E}"/>
            </a:ext>
          </a:extLst>
        </xdr:cNvPr>
        <xdr:cNvSpPr txBox="1">
          <a:spLocks noChangeArrowheads="1"/>
        </xdr:cNvSpPr>
      </xdr:nvSpPr>
      <xdr:spPr bwMode="auto">
        <a:xfrm>
          <a:off x="0" y="687070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5424" cy="238124"/>
    <xdr:sp macro="" textlink="" fLocksText="0">
      <xdr:nvSpPr>
        <xdr:cNvPr id="61" name="Text Box 5">
          <a:extLst>
            <a:ext uri="{FF2B5EF4-FFF2-40B4-BE49-F238E27FC236}">
              <a16:creationId xmlns:a16="http://schemas.microsoft.com/office/drawing/2014/main" id="{A38891EB-F025-499D-BB52-F051BA5D9F2A}"/>
            </a:ext>
          </a:extLst>
        </xdr:cNvPr>
        <xdr:cNvSpPr txBox="1">
          <a:spLocks noChangeArrowheads="1"/>
        </xdr:cNvSpPr>
      </xdr:nvSpPr>
      <xdr:spPr bwMode="auto">
        <a:xfrm>
          <a:off x="0" y="7035800"/>
          <a:ext cx="95424" cy="238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5424" cy="238125"/>
    <xdr:sp macro="" textlink="" fLocksText="0">
      <xdr:nvSpPr>
        <xdr:cNvPr id="62" name="Text Box 10">
          <a:extLst>
            <a:ext uri="{FF2B5EF4-FFF2-40B4-BE49-F238E27FC236}">
              <a16:creationId xmlns:a16="http://schemas.microsoft.com/office/drawing/2014/main" id="{65C51323-2780-4AF7-AFFA-2031D174113E}"/>
            </a:ext>
          </a:extLst>
        </xdr:cNvPr>
        <xdr:cNvSpPr txBox="1">
          <a:spLocks noChangeArrowheads="1"/>
        </xdr:cNvSpPr>
      </xdr:nvSpPr>
      <xdr:spPr bwMode="auto">
        <a:xfrm>
          <a:off x="0" y="687070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5424" cy="238125"/>
    <xdr:sp macro="" textlink="" fLocksText="0">
      <xdr:nvSpPr>
        <xdr:cNvPr id="63" name="Text Box 11">
          <a:extLst>
            <a:ext uri="{FF2B5EF4-FFF2-40B4-BE49-F238E27FC236}">
              <a16:creationId xmlns:a16="http://schemas.microsoft.com/office/drawing/2014/main" id="{BABA61E6-B85F-4FC3-80EC-85273FA21E78}"/>
            </a:ext>
          </a:extLst>
        </xdr:cNvPr>
        <xdr:cNvSpPr txBox="1">
          <a:spLocks noChangeArrowheads="1"/>
        </xdr:cNvSpPr>
      </xdr:nvSpPr>
      <xdr:spPr bwMode="auto">
        <a:xfrm>
          <a:off x="0" y="687070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5424" cy="238124"/>
    <xdr:sp macro="" textlink="" fLocksText="0">
      <xdr:nvSpPr>
        <xdr:cNvPr id="64" name="Text Box 12">
          <a:extLst>
            <a:ext uri="{FF2B5EF4-FFF2-40B4-BE49-F238E27FC236}">
              <a16:creationId xmlns:a16="http://schemas.microsoft.com/office/drawing/2014/main" id="{D2C2FCBD-182D-4071-BC59-F3E3AF971A28}"/>
            </a:ext>
          </a:extLst>
        </xdr:cNvPr>
        <xdr:cNvSpPr txBox="1">
          <a:spLocks noChangeArrowheads="1"/>
        </xdr:cNvSpPr>
      </xdr:nvSpPr>
      <xdr:spPr bwMode="auto">
        <a:xfrm>
          <a:off x="0" y="7035800"/>
          <a:ext cx="95424" cy="238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1530" cy="237046"/>
    <xdr:sp macro="" textlink="" fLocksText="0">
      <xdr:nvSpPr>
        <xdr:cNvPr id="65" name="Text Box 5">
          <a:extLst>
            <a:ext uri="{FF2B5EF4-FFF2-40B4-BE49-F238E27FC236}">
              <a16:creationId xmlns:a16="http://schemas.microsoft.com/office/drawing/2014/main" id="{31F4D588-D5C2-43C1-ACD0-CA0FF9313D41}"/>
            </a:ext>
          </a:extLst>
        </xdr:cNvPr>
        <xdr:cNvSpPr txBox="1">
          <a:spLocks noChangeArrowheads="1"/>
        </xdr:cNvSpPr>
      </xdr:nvSpPr>
      <xdr:spPr bwMode="auto">
        <a:xfrm>
          <a:off x="0" y="6870700"/>
          <a:ext cx="91530" cy="237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44694"/>
    <xdr:sp macro="" textlink="" fLocksText="0">
      <xdr:nvSpPr>
        <xdr:cNvPr id="66" name="Text Box 6">
          <a:extLst>
            <a:ext uri="{FF2B5EF4-FFF2-40B4-BE49-F238E27FC236}">
              <a16:creationId xmlns:a16="http://schemas.microsoft.com/office/drawing/2014/main" id="{26DEB7E4-9665-496C-BC68-739DDECB23E7}"/>
            </a:ext>
          </a:extLst>
        </xdr:cNvPr>
        <xdr:cNvSpPr txBox="1">
          <a:spLocks noChangeArrowheads="1"/>
        </xdr:cNvSpPr>
      </xdr:nvSpPr>
      <xdr:spPr bwMode="auto">
        <a:xfrm>
          <a:off x="0" y="70358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1530" cy="237046"/>
    <xdr:sp macro="" textlink="" fLocksText="0">
      <xdr:nvSpPr>
        <xdr:cNvPr id="67" name="Text Box 12">
          <a:extLst>
            <a:ext uri="{FF2B5EF4-FFF2-40B4-BE49-F238E27FC236}">
              <a16:creationId xmlns:a16="http://schemas.microsoft.com/office/drawing/2014/main" id="{78895015-8B5B-4D89-A68B-45D1977F6B8D}"/>
            </a:ext>
          </a:extLst>
        </xdr:cNvPr>
        <xdr:cNvSpPr txBox="1">
          <a:spLocks noChangeArrowheads="1"/>
        </xdr:cNvSpPr>
      </xdr:nvSpPr>
      <xdr:spPr bwMode="auto">
        <a:xfrm>
          <a:off x="0" y="6870700"/>
          <a:ext cx="91530" cy="237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44694"/>
    <xdr:sp macro="" textlink="" fLocksText="0">
      <xdr:nvSpPr>
        <xdr:cNvPr id="68" name="Text Box 13">
          <a:extLst>
            <a:ext uri="{FF2B5EF4-FFF2-40B4-BE49-F238E27FC236}">
              <a16:creationId xmlns:a16="http://schemas.microsoft.com/office/drawing/2014/main" id="{6E133704-58BA-4FEE-AB38-DA751991ADE8}"/>
            </a:ext>
          </a:extLst>
        </xdr:cNvPr>
        <xdr:cNvSpPr txBox="1">
          <a:spLocks noChangeArrowheads="1"/>
        </xdr:cNvSpPr>
      </xdr:nvSpPr>
      <xdr:spPr bwMode="auto">
        <a:xfrm>
          <a:off x="0" y="70358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5424" cy="238125"/>
    <xdr:sp macro="" textlink="" fLocksText="0">
      <xdr:nvSpPr>
        <xdr:cNvPr id="69" name="Text Box 3">
          <a:extLst>
            <a:ext uri="{FF2B5EF4-FFF2-40B4-BE49-F238E27FC236}">
              <a16:creationId xmlns:a16="http://schemas.microsoft.com/office/drawing/2014/main" id="{DA670936-E38D-4CC1-B367-0C32E7363CC0}"/>
            </a:ext>
          </a:extLst>
        </xdr:cNvPr>
        <xdr:cNvSpPr txBox="1">
          <a:spLocks noChangeArrowheads="1"/>
        </xdr:cNvSpPr>
      </xdr:nvSpPr>
      <xdr:spPr bwMode="auto">
        <a:xfrm>
          <a:off x="0" y="687070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5424" cy="238125"/>
    <xdr:sp macro="" textlink="" fLocksText="0">
      <xdr:nvSpPr>
        <xdr:cNvPr id="70" name="Text Box 4">
          <a:extLst>
            <a:ext uri="{FF2B5EF4-FFF2-40B4-BE49-F238E27FC236}">
              <a16:creationId xmlns:a16="http://schemas.microsoft.com/office/drawing/2014/main" id="{0AB302A9-7CF0-499B-92A0-AC26C5ECA9D4}"/>
            </a:ext>
          </a:extLst>
        </xdr:cNvPr>
        <xdr:cNvSpPr txBox="1">
          <a:spLocks noChangeArrowheads="1"/>
        </xdr:cNvSpPr>
      </xdr:nvSpPr>
      <xdr:spPr bwMode="auto">
        <a:xfrm>
          <a:off x="0" y="687070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5424" cy="238124"/>
    <xdr:sp macro="" textlink="" fLocksText="0">
      <xdr:nvSpPr>
        <xdr:cNvPr id="71" name="Text Box 5">
          <a:extLst>
            <a:ext uri="{FF2B5EF4-FFF2-40B4-BE49-F238E27FC236}">
              <a16:creationId xmlns:a16="http://schemas.microsoft.com/office/drawing/2014/main" id="{3B4A21F5-3B85-4AF8-874A-81FEB5D6DAA8}"/>
            </a:ext>
          </a:extLst>
        </xdr:cNvPr>
        <xdr:cNvSpPr txBox="1">
          <a:spLocks noChangeArrowheads="1"/>
        </xdr:cNvSpPr>
      </xdr:nvSpPr>
      <xdr:spPr bwMode="auto">
        <a:xfrm>
          <a:off x="0" y="7035800"/>
          <a:ext cx="95424" cy="238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5424" cy="238125"/>
    <xdr:sp macro="" textlink="" fLocksText="0">
      <xdr:nvSpPr>
        <xdr:cNvPr id="72" name="Text Box 10">
          <a:extLst>
            <a:ext uri="{FF2B5EF4-FFF2-40B4-BE49-F238E27FC236}">
              <a16:creationId xmlns:a16="http://schemas.microsoft.com/office/drawing/2014/main" id="{CA7A0122-1F8B-4C4C-BE22-CE815199BB5D}"/>
            </a:ext>
          </a:extLst>
        </xdr:cNvPr>
        <xdr:cNvSpPr txBox="1">
          <a:spLocks noChangeArrowheads="1"/>
        </xdr:cNvSpPr>
      </xdr:nvSpPr>
      <xdr:spPr bwMode="auto">
        <a:xfrm>
          <a:off x="0" y="687070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5424" cy="238124"/>
    <xdr:sp macro="" textlink="" fLocksText="0">
      <xdr:nvSpPr>
        <xdr:cNvPr id="73" name="Text Box 12">
          <a:extLst>
            <a:ext uri="{FF2B5EF4-FFF2-40B4-BE49-F238E27FC236}">
              <a16:creationId xmlns:a16="http://schemas.microsoft.com/office/drawing/2014/main" id="{5CAE336F-6355-455E-B943-1FDC05113758}"/>
            </a:ext>
          </a:extLst>
        </xdr:cNvPr>
        <xdr:cNvSpPr txBox="1">
          <a:spLocks noChangeArrowheads="1"/>
        </xdr:cNvSpPr>
      </xdr:nvSpPr>
      <xdr:spPr bwMode="auto">
        <a:xfrm>
          <a:off x="0" y="7035800"/>
          <a:ext cx="95424" cy="238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1530" cy="237046"/>
    <xdr:sp macro="" textlink="" fLocksText="0">
      <xdr:nvSpPr>
        <xdr:cNvPr id="74" name="Text Box 5">
          <a:extLst>
            <a:ext uri="{FF2B5EF4-FFF2-40B4-BE49-F238E27FC236}">
              <a16:creationId xmlns:a16="http://schemas.microsoft.com/office/drawing/2014/main" id="{5E6DD94A-FAE3-48CD-AE76-9BE5FE01D6DF}"/>
            </a:ext>
          </a:extLst>
        </xdr:cNvPr>
        <xdr:cNvSpPr txBox="1">
          <a:spLocks noChangeArrowheads="1"/>
        </xdr:cNvSpPr>
      </xdr:nvSpPr>
      <xdr:spPr bwMode="auto">
        <a:xfrm>
          <a:off x="0" y="6870700"/>
          <a:ext cx="91530" cy="237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44694"/>
    <xdr:sp macro="" textlink="" fLocksText="0">
      <xdr:nvSpPr>
        <xdr:cNvPr id="75" name="Text Box 6">
          <a:extLst>
            <a:ext uri="{FF2B5EF4-FFF2-40B4-BE49-F238E27FC236}">
              <a16:creationId xmlns:a16="http://schemas.microsoft.com/office/drawing/2014/main" id="{32B00E10-538A-44FD-8006-E0500B4003EB}"/>
            </a:ext>
          </a:extLst>
        </xdr:cNvPr>
        <xdr:cNvSpPr txBox="1">
          <a:spLocks noChangeArrowheads="1"/>
        </xdr:cNvSpPr>
      </xdr:nvSpPr>
      <xdr:spPr bwMode="auto">
        <a:xfrm>
          <a:off x="0" y="70358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1530" cy="237046"/>
    <xdr:sp macro="" textlink="" fLocksText="0">
      <xdr:nvSpPr>
        <xdr:cNvPr id="76" name="Text Box 12">
          <a:extLst>
            <a:ext uri="{FF2B5EF4-FFF2-40B4-BE49-F238E27FC236}">
              <a16:creationId xmlns:a16="http://schemas.microsoft.com/office/drawing/2014/main" id="{7425F4C8-6D3C-4EFA-92AA-33B0955294BF}"/>
            </a:ext>
          </a:extLst>
        </xdr:cNvPr>
        <xdr:cNvSpPr txBox="1">
          <a:spLocks noChangeArrowheads="1"/>
        </xdr:cNvSpPr>
      </xdr:nvSpPr>
      <xdr:spPr bwMode="auto">
        <a:xfrm>
          <a:off x="0" y="6870700"/>
          <a:ext cx="91530" cy="237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1530" cy="237047"/>
    <xdr:sp macro="" textlink="" fLocksText="0">
      <xdr:nvSpPr>
        <xdr:cNvPr id="77" name="Text Box 7">
          <a:extLst>
            <a:ext uri="{FF2B5EF4-FFF2-40B4-BE49-F238E27FC236}">
              <a16:creationId xmlns:a16="http://schemas.microsoft.com/office/drawing/2014/main" id="{B53120F6-0CD4-49C6-974F-962BE6684DF4}"/>
            </a:ext>
          </a:extLst>
        </xdr:cNvPr>
        <xdr:cNvSpPr txBox="1">
          <a:spLocks noChangeArrowheads="1"/>
        </xdr:cNvSpPr>
      </xdr:nvSpPr>
      <xdr:spPr bwMode="auto">
        <a:xfrm>
          <a:off x="0" y="6870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1530" cy="237047"/>
    <xdr:sp macro="" textlink="" fLocksText="0">
      <xdr:nvSpPr>
        <xdr:cNvPr id="78" name="Text Box 14">
          <a:extLst>
            <a:ext uri="{FF2B5EF4-FFF2-40B4-BE49-F238E27FC236}">
              <a16:creationId xmlns:a16="http://schemas.microsoft.com/office/drawing/2014/main" id="{38EB38C1-217B-480A-948B-0CD7D2C5234D}"/>
            </a:ext>
          </a:extLst>
        </xdr:cNvPr>
        <xdr:cNvSpPr txBox="1">
          <a:spLocks noChangeArrowheads="1"/>
        </xdr:cNvSpPr>
      </xdr:nvSpPr>
      <xdr:spPr bwMode="auto">
        <a:xfrm>
          <a:off x="0" y="6870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37047"/>
    <xdr:sp macro="" textlink="" fLocksText="0">
      <xdr:nvSpPr>
        <xdr:cNvPr id="79" name="Text Box 8">
          <a:extLst>
            <a:ext uri="{FF2B5EF4-FFF2-40B4-BE49-F238E27FC236}">
              <a16:creationId xmlns:a16="http://schemas.microsoft.com/office/drawing/2014/main" id="{C7CC158B-9627-48CE-BE90-25253EB2BF38}"/>
            </a:ext>
          </a:extLst>
        </xdr:cNvPr>
        <xdr:cNvSpPr txBox="1">
          <a:spLocks noChangeArrowheads="1"/>
        </xdr:cNvSpPr>
      </xdr:nvSpPr>
      <xdr:spPr bwMode="auto">
        <a:xfrm>
          <a:off x="0" y="70358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1530" cy="244694"/>
    <xdr:sp macro="" textlink="" fLocksText="0">
      <xdr:nvSpPr>
        <xdr:cNvPr id="80" name="Text Box 6">
          <a:extLst>
            <a:ext uri="{FF2B5EF4-FFF2-40B4-BE49-F238E27FC236}">
              <a16:creationId xmlns:a16="http://schemas.microsoft.com/office/drawing/2014/main" id="{5987AF80-808C-4D2D-9CC9-8A93BC818A44}"/>
            </a:ext>
          </a:extLst>
        </xdr:cNvPr>
        <xdr:cNvSpPr txBox="1">
          <a:spLocks noChangeArrowheads="1"/>
        </xdr:cNvSpPr>
      </xdr:nvSpPr>
      <xdr:spPr bwMode="auto">
        <a:xfrm>
          <a:off x="0" y="6870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37047"/>
    <xdr:sp macro="" textlink="" fLocksText="0">
      <xdr:nvSpPr>
        <xdr:cNvPr id="81" name="Text Box 7">
          <a:extLst>
            <a:ext uri="{FF2B5EF4-FFF2-40B4-BE49-F238E27FC236}">
              <a16:creationId xmlns:a16="http://schemas.microsoft.com/office/drawing/2014/main" id="{28EAD581-B4E6-4E23-AE3C-8F7C75B6865D}"/>
            </a:ext>
          </a:extLst>
        </xdr:cNvPr>
        <xdr:cNvSpPr txBox="1">
          <a:spLocks noChangeArrowheads="1"/>
        </xdr:cNvSpPr>
      </xdr:nvSpPr>
      <xdr:spPr bwMode="auto">
        <a:xfrm>
          <a:off x="0" y="70358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1530" cy="244694"/>
    <xdr:sp macro="" textlink="" fLocksText="0">
      <xdr:nvSpPr>
        <xdr:cNvPr id="82" name="Text Box 13">
          <a:extLst>
            <a:ext uri="{FF2B5EF4-FFF2-40B4-BE49-F238E27FC236}">
              <a16:creationId xmlns:a16="http://schemas.microsoft.com/office/drawing/2014/main" id="{0BD7FB86-910A-4B8E-B650-69841D03D52D}"/>
            </a:ext>
          </a:extLst>
        </xdr:cNvPr>
        <xdr:cNvSpPr txBox="1">
          <a:spLocks noChangeArrowheads="1"/>
        </xdr:cNvSpPr>
      </xdr:nvSpPr>
      <xdr:spPr bwMode="auto">
        <a:xfrm>
          <a:off x="0" y="6870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1530" cy="237047"/>
    <xdr:sp macro="" textlink="" fLocksText="0">
      <xdr:nvSpPr>
        <xdr:cNvPr id="83" name="Text Box 8">
          <a:extLst>
            <a:ext uri="{FF2B5EF4-FFF2-40B4-BE49-F238E27FC236}">
              <a16:creationId xmlns:a16="http://schemas.microsoft.com/office/drawing/2014/main" id="{A9CB2E71-197E-40E6-A5B1-6E1152B3043E}"/>
            </a:ext>
          </a:extLst>
        </xdr:cNvPr>
        <xdr:cNvSpPr txBox="1">
          <a:spLocks noChangeArrowheads="1"/>
        </xdr:cNvSpPr>
      </xdr:nvSpPr>
      <xdr:spPr bwMode="auto">
        <a:xfrm>
          <a:off x="0" y="6870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1530" cy="237047"/>
    <xdr:sp macro="" textlink="" fLocksText="0">
      <xdr:nvSpPr>
        <xdr:cNvPr id="84" name="Text Box 7">
          <a:extLst>
            <a:ext uri="{FF2B5EF4-FFF2-40B4-BE49-F238E27FC236}">
              <a16:creationId xmlns:a16="http://schemas.microsoft.com/office/drawing/2014/main" id="{EC8DED29-2577-472D-82F7-4D45B523468F}"/>
            </a:ext>
          </a:extLst>
        </xdr:cNvPr>
        <xdr:cNvSpPr txBox="1">
          <a:spLocks noChangeArrowheads="1"/>
        </xdr:cNvSpPr>
      </xdr:nvSpPr>
      <xdr:spPr bwMode="auto">
        <a:xfrm>
          <a:off x="0" y="6870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39</xdr:row>
      <xdr:rowOff>0</xdr:rowOff>
    </xdr:from>
    <xdr:ext cx="91530" cy="237047"/>
    <xdr:sp macro="" textlink="" fLocksText="0">
      <xdr:nvSpPr>
        <xdr:cNvPr id="85" name="Text Box 14">
          <a:extLst>
            <a:ext uri="{FF2B5EF4-FFF2-40B4-BE49-F238E27FC236}">
              <a16:creationId xmlns:a16="http://schemas.microsoft.com/office/drawing/2014/main" id="{3851598E-B50A-48ED-8EF7-216AB699F423}"/>
            </a:ext>
          </a:extLst>
        </xdr:cNvPr>
        <xdr:cNvSpPr txBox="1">
          <a:spLocks noChangeArrowheads="1"/>
        </xdr:cNvSpPr>
      </xdr:nvSpPr>
      <xdr:spPr bwMode="auto">
        <a:xfrm>
          <a:off x="0" y="6870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8599" cy="241299"/>
    <xdr:sp macro="" textlink="" fLocksText="0">
      <xdr:nvSpPr>
        <xdr:cNvPr id="86" name="Text Box 5">
          <a:extLst>
            <a:ext uri="{FF2B5EF4-FFF2-40B4-BE49-F238E27FC236}">
              <a16:creationId xmlns:a16="http://schemas.microsoft.com/office/drawing/2014/main" id="{75B90770-6B6C-4803-AA8F-1080E51C5225}"/>
            </a:ext>
          </a:extLst>
        </xdr:cNvPr>
        <xdr:cNvSpPr txBox="1">
          <a:spLocks noChangeArrowheads="1"/>
        </xdr:cNvSpPr>
      </xdr:nvSpPr>
      <xdr:spPr bwMode="auto">
        <a:xfrm>
          <a:off x="0" y="7035800"/>
          <a:ext cx="98599" cy="241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8599" cy="245773"/>
    <xdr:sp macro="" textlink="" fLocksText="0">
      <xdr:nvSpPr>
        <xdr:cNvPr id="87" name="Text Box 6">
          <a:extLst>
            <a:ext uri="{FF2B5EF4-FFF2-40B4-BE49-F238E27FC236}">
              <a16:creationId xmlns:a16="http://schemas.microsoft.com/office/drawing/2014/main" id="{95967CEE-D398-44D8-BA89-9E073740359B}"/>
            </a:ext>
          </a:extLst>
        </xdr:cNvPr>
        <xdr:cNvSpPr txBox="1">
          <a:spLocks noChangeArrowheads="1"/>
        </xdr:cNvSpPr>
      </xdr:nvSpPr>
      <xdr:spPr bwMode="auto">
        <a:xfrm>
          <a:off x="0" y="7200900"/>
          <a:ext cx="98599"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8599" cy="241299"/>
    <xdr:sp macro="" textlink="" fLocksText="0">
      <xdr:nvSpPr>
        <xdr:cNvPr id="88" name="Text Box 12">
          <a:extLst>
            <a:ext uri="{FF2B5EF4-FFF2-40B4-BE49-F238E27FC236}">
              <a16:creationId xmlns:a16="http://schemas.microsoft.com/office/drawing/2014/main" id="{0A557686-0D03-40FC-A144-933A5FC981C6}"/>
            </a:ext>
          </a:extLst>
        </xdr:cNvPr>
        <xdr:cNvSpPr txBox="1">
          <a:spLocks noChangeArrowheads="1"/>
        </xdr:cNvSpPr>
      </xdr:nvSpPr>
      <xdr:spPr bwMode="auto">
        <a:xfrm>
          <a:off x="0" y="7035800"/>
          <a:ext cx="98599" cy="241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8599" cy="245773"/>
    <xdr:sp macro="" textlink="" fLocksText="0">
      <xdr:nvSpPr>
        <xdr:cNvPr id="89" name="Text Box 13">
          <a:extLst>
            <a:ext uri="{FF2B5EF4-FFF2-40B4-BE49-F238E27FC236}">
              <a16:creationId xmlns:a16="http://schemas.microsoft.com/office/drawing/2014/main" id="{9700B31B-B762-43EA-807A-64CBC1D0FD13}"/>
            </a:ext>
          </a:extLst>
        </xdr:cNvPr>
        <xdr:cNvSpPr txBox="1">
          <a:spLocks noChangeArrowheads="1"/>
        </xdr:cNvSpPr>
      </xdr:nvSpPr>
      <xdr:spPr bwMode="auto">
        <a:xfrm>
          <a:off x="0" y="7200900"/>
          <a:ext cx="98599"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44694"/>
    <xdr:sp macro="" textlink="" fLocksText="0">
      <xdr:nvSpPr>
        <xdr:cNvPr id="90" name="Text Box 6">
          <a:extLst>
            <a:ext uri="{FF2B5EF4-FFF2-40B4-BE49-F238E27FC236}">
              <a16:creationId xmlns:a16="http://schemas.microsoft.com/office/drawing/2014/main" id="{D4429A39-4D35-4EFF-A80B-B42F62ED0B6C}"/>
            </a:ext>
          </a:extLst>
        </xdr:cNvPr>
        <xdr:cNvSpPr txBox="1">
          <a:spLocks noChangeArrowheads="1"/>
        </xdr:cNvSpPr>
      </xdr:nvSpPr>
      <xdr:spPr bwMode="auto">
        <a:xfrm>
          <a:off x="0" y="70358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91" name="Text Box 7">
          <a:extLst>
            <a:ext uri="{FF2B5EF4-FFF2-40B4-BE49-F238E27FC236}">
              <a16:creationId xmlns:a16="http://schemas.microsoft.com/office/drawing/2014/main" id="{51E15EC6-694D-4986-A413-42163A941D03}"/>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44694"/>
    <xdr:sp macro="" textlink="" fLocksText="0">
      <xdr:nvSpPr>
        <xdr:cNvPr id="92" name="Text Box 13">
          <a:extLst>
            <a:ext uri="{FF2B5EF4-FFF2-40B4-BE49-F238E27FC236}">
              <a16:creationId xmlns:a16="http://schemas.microsoft.com/office/drawing/2014/main" id="{F7914DC6-F780-42AF-A5B9-A66C669BCA57}"/>
            </a:ext>
          </a:extLst>
        </xdr:cNvPr>
        <xdr:cNvSpPr txBox="1">
          <a:spLocks noChangeArrowheads="1"/>
        </xdr:cNvSpPr>
      </xdr:nvSpPr>
      <xdr:spPr bwMode="auto">
        <a:xfrm>
          <a:off x="0" y="70358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93" name="Text Box 14">
          <a:extLst>
            <a:ext uri="{FF2B5EF4-FFF2-40B4-BE49-F238E27FC236}">
              <a16:creationId xmlns:a16="http://schemas.microsoft.com/office/drawing/2014/main" id="{5AE1BDE6-3A18-412C-9BFB-E4B1D43103C5}"/>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94" name="Text Box 6">
          <a:extLst>
            <a:ext uri="{FF2B5EF4-FFF2-40B4-BE49-F238E27FC236}">
              <a16:creationId xmlns:a16="http://schemas.microsoft.com/office/drawing/2014/main" id="{C058CEF5-7CE1-4AC4-9E36-3DBF4D4A9CEC}"/>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95" name="Text Box 13">
          <a:extLst>
            <a:ext uri="{FF2B5EF4-FFF2-40B4-BE49-F238E27FC236}">
              <a16:creationId xmlns:a16="http://schemas.microsoft.com/office/drawing/2014/main" id="{76234FDF-CEE2-4A0E-BEF8-5FB129000448}"/>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8599" cy="241299"/>
    <xdr:sp macro="" textlink="" fLocksText="0">
      <xdr:nvSpPr>
        <xdr:cNvPr id="96" name="Text Box 5">
          <a:extLst>
            <a:ext uri="{FF2B5EF4-FFF2-40B4-BE49-F238E27FC236}">
              <a16:creationId xmlns:a16="http://schemas.microsoft.com/office/drawing/2014/main" id="{C4F68884-4F08-4CFF-ACF3-6AC057CBB77B}"/>
            </a:ext>
          </a:extLst>
        </xdr:cNvPr>
        <xdr:cNvSpPr txBox="1">
          <a:spLocks noChangeArrowheads="1"/>
        </xdr:cNvSpPr>
      </xdr:nvSpPr>
      <xdr:spPr bwMode="auto">
        <a:xfrm>
          <a:off x="0" y="7035800"/>
          <a:ext cx="98599" cy="241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8599" cy="245773"/>
    <xdr:sp macro="" textlink="" fLocksText="0">
      <xdr:nvSpPr>
        <xdr:cNvPr id="97" name="Text Box 6">
          <a:extLst>
            <a:ext uri="{FF2B5EF4-FFF2-40B4-BE49-F238E27FC236}">
              <a16:creationId xmlns:a16="http://schemas.microsoft.com/office/drawing/2014/main" id="{5BD403EC-7144-443F-9EBB-5AC1E86DF24C}"/>
            </a:ext>
          </a:extLst>
        </xdr:cNvPr>
        <xdr:cNvSpPr txBox="1">
          <a:spLocks noChangeArrowheads="1"/>
        </xdr:cNvSpPr>
      </xdr:nvSpPr>
      <xdr:spPr bwMode="auto">
        <a:xfrm>
          <a:off x="0" y="7200900"/>
          <a:ext cx="98599"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8599" cy="234951"/>
    <xdr:sp macro="" textlink="" fLocksText="0">
      <xdr:nvSpPr>
        <xdr:cNvPr id="98" name="Text Box 7">
          <a:extLst>
            <a:ext uri="{FF2B5EF4-FFF2-40B4-BE49-F238E27FC236}">
              <a16:creationId xmlns:a16="http://schemas.microsoft.com/office/drawing/2014/main" id="{AB1C1549-8895-40D5-8BD5-048DEFEA4190}"/>
            </a:ext>
          </a:extLst>
        </xdr:cNvPr>
        <xdr:cNvSpPr txBox="1">
          <a:spLocks noChangeArrowheads="1"/>
        </xdr:cNvSpPr>
      </xdr:nvSpPr>
      <xdr:spPr bwMode="auto">
        <a:xfrm>
          <a:off x="0" y="7200900"/>
          <a:ext cx="98599" cy="23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8599" cy="241299"/>
    <xdr:sp macro="" textlink="" fLocksText="0">
      <xdr:nvSpPr>
        <xdr:cNvPr id="99" name="Text Box 12">
          <a:extLst>
            <a:ext uri="{FF2B5EF4-FFF2-40B4-BE49-F238E27FC236}">
              <a16:creationId xmlns:a16="http://schemas.microsoft.com/office/drawing/2014/main" id="{CB2CA44E-CD37-4E1B-8DED-C34AA5E2A2CA}"/>
            </a:ext>
          </a:extLst>
        </xdr:cNvPr>
        <xdr:cNvSpPr txBox="1">
          <a:spLocks noChangeArrowheads="1"/>
        </xdr:cNvSpPr>
      </xdr:nvSpPr>
      <xdr:spPr bwMode="auto">
        <a:xfrm>
          <a:off x="0" y="7035800"/>
          <a:ext cx="98599" cy="241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8599" cy="245773"/>
    <xdr:sp macro="" textlink="" fLocksText="0">
      <xdr:nvSpPr>
        <xdr:cNvPr id="100" name="Text Box 13">
          <a:extLst>
            <a:ext uri="{FF2B5EF4-FFF2-40B4-BE49-F238E27FC236}">
              <a16:creationId xmlns:a16="http://schemas.microsoft.com/office/drawing/2014/main" id="{9DB5C4E6-58D1-434C-885C-40DA4DA1E72E}"/>
            </a:ext>
          </a:extLst>
        </xdr:cNvPr>
        <xdr:cNvSpPr txBox="1">
          <a:spLocks noChangeArrowheads="1"/>
        </xdr:cNvSpPr>
      </xdr:nvSpPr>
      <xdr:spPr bwMode="auto">
        <a:xfrm>
          <a:off x="0" y="7200900"/>
          <a:ext cx="98599"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8599" cy="234951"/>
    <xdr:sp macro="" textlink="" fLocksText="0">
      <xdr:nvSpPr>
        <xdr:cNvPr id="101" name="Text Box 14">
          <a:extLst>
            <a:ext uri="{FF2B5EF4-FFF2-40B4-BE49-F238E27FC236}">
              <a16:creationId xmlns:a16="http://schemas.microsoft.com/office/drawing/2014/main" id="{B4F7319C-FD85-4F53-84B7-2E5BF1BAC83B}"/>
            </a:ext>
          </a:extLst>
        </xdr:cNvPr>
        <xdr:cNvSpPr txBox="1">
          <a:spLocks noChangeArrowheads="1"/>
        </xdr:cNvSpPr>
      </xdr:nvSpPr>
      <xdr:spPr bwMode="auto">
        <a:xfrm>
          <a:off x="0" y="7200900"/>
          <a:ext cx="98599" cy="23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8599" cy="234951"/>
    <xdr:sp macro="" textlink="" fLocksText="0">
      <xdr:nvSpPr>
        <xdr:cNvPr id="102" name="Text Box 8">
          <a:extLst>
            <a:ext uri="{FF2B5EF4-FFF2-40B4-BE49-F238E27FC236}">
              <a16:creationId xmlns:a16="http://schemas.microsoft.com/office/drawing/2014/main" id="{C5F2747B-2442-4999-8871-9ECE3928246B}"/>
            </a:ext>
          </a:extLst>
        </xdr:cNvPr>
        <xdr:cNvSpPr txBox="1">
          <a:spLocks noChangeArrowheads="1"/>
        </xdr:cNvSpPr>
      </xdr:nvSpPr>
      <xdr:spPr bwMode="auto">
        <a:xfrm>
          <a:off x="0" y="7200900"/>
          <a:ext cx="98599" cy="23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03" name="Text Box 6">
          <a:extLst>
            <a:ext uri="{FF2B5EF4-FFF2-40B4-BE49-F238E27FC236}">
              <a16:creationId xmlns:a16="http://schemas.microsoft.com/office/drawing/2014/main" id="{BAFB82DD-2145-48B1-8FE4-F850F4357357}"/>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04" name="Text Box 7">
          <a:extLst>
            <a:ext uri="{FF2B5EF4-FFF2-40B4-BE49-F238E27FC236}">
              <a16:creationId xmlns:a16="http://schemas.microsoft.com/office/drawing/2014/main" id="{B29F0FBC-4224-4138-9B8C-DAEFE0B32CEC}"/>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05" name="Text Box 13">
          <a:extLst>
            <a:ext uri="{FF2B5EF4-FFF2-40B4-BE49-F238E27FC236}">
              <a16:creationId xmlns:a16="http://schemas.microsoft.com/office/drawing/2014/main" id="{3C6B716B-1607-4C9F-B6AD-736C5162BADA}"/>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40</xdr:row>
      <xdr:rowOff>0</xdr:rowOff>
    </xdr:from>
    <xdr:ext cx="91530" cy="244694"/>
    <xdr:sp macro="" textlink="" fLocksText="0">
      <xdr:nvSpPr>
        <xdr:cNvPr id="106" name="Text Box 6">
          <a:extLst>
            <a:ext uri="{FF2B5EF4-FFF2-40B4-BE49-F238E27FC236}">
              <a16:creationId xmlns:a16="http://schemas.microsoft.com/office/drawing/2014/main" id="{9DEC307C-A8E9-453D-8C63-A4B96D5C6DE6}"/>
            </a:ext>
          </a:extLst>
        </xdr:cNvPr>
        <xdr:cNvSpPr txBox="1">
          <a:spLocks noChangeArrowheads="1"/>
        </xdr:cNvSpPr>
      </xdr:nvSpPr>
      <xdr:spPr bwMode="auto">
        <a:xfrm>
          <a:off x="0" y="70358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07" name="Text Box 7">
          <a:extLst>
            <a:ext uri="{FF2B5EF4-FFF2-40B4-BE49-F238E27FC236}">
              <a16:creationId xmlns:a16="http://schemas.microsoft.com/office/drawing/2014/main" id="{351E723D-0991-4D24-8460-72657E56AB9D}"/>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152400</xdr:rowOff>
    </xdr:from>
    <xdr:ext cx="91530" cy="244694"/>
    <xdr:sp macro="" textlink="" fLocksText="0">
      <xdr:nvSpPr>
        <xdr:cNvPr id="108" name="Text Box 13">
          <a:extLst>
            <a:ext uri="{FF2B5EF4-FFF2-40B4-BE49-F238E27FC236}">
              <a16:creationId xmlns:a16="http://schemas.microsoft.com/office/drawing/2014/main" id="{31C07228-4855-4DC8-924E-5E76D5C3E168}"/>
            </a:ext>
          </a:extLst>
        </xdr:cNvPr>
        <xdr:cNvSpPr txBox="1">
          <a:spLocks noChangeArrowheads="1"/>
        </xdr:cNvSpPr>
      </xdr:nvSpPr>
      <xdr:spPr bwMode="auto">
        <a:xfrm>
          <a:off x="0" y="73533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09" name="Text Box 14">
          <a:extLst>
            <a:ext uri="{FF2B5EF4-FFF2-40B4-BE49-F238E27FC236}">
              <a16:creationId xmlns:a16="http://schemas.microsoft.com/office/drawing/2014/main" id="{12DE0EF9-C825-46F1-BA1B-96EA8C34A5C1}"/>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10" name="Text Box 8">
          <a:extLst>
            <a:ext uri="{FF2B5EF4-FFF2-40B4-BE49-F238E27FC236}">
              <a16:creationId xmlns:a16="http://schemas.microsoft.com/office/drawing/2014/main" id="{23832EEB-7907-4E95-9903-B7B802BF6355}"/>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11" name="Text Box 6">
          <a:extLst>
            <a:ext uri="{FF2B5EF4-FFF2-40B4-BE49-F238E27FC236}">
              <a16:creationId xmlns:a16="http://schemas.microsoft.com/office/drawing/2014/main" id="{81338962-8730-426E-B7CF-654E2A6C491D}"/>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12" name="Text Box 7">
          <a:extLst>
            <a:ext uri="{FF2B5EF4-FFF2-40B4-BE49-F238E27FC236}">
              <a16:creationId xmlns:a16="http://schemas.microsoft.com/office/drawing/2014/main" id="{B61DB76C-BBAB-441A-9AB1-4407E104B907}"/>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13" name="Text Box 13">
          <a:extLst>
            <a:ext uri="{FF2B5EF4-FFF2-40B4-BE49-F238E27FC236}">
              <a16:creationId xmlns:a16="http://schemas.microsoft.com/office/drawing/2014/main" id="{15BD4F47-E9F5-49BE-A863-18781BE5C095}"/>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14" name="Text Box 14">
          <a:extLst>
            <a:ext uri="{FF2B5EF4-FFF2-40B4-BE49-F238E27FC236}">
              <a16:creationId xmlns:a16="http://schemas.microsoft.com/office/drawing/2014/main" id="{509867CA-9789-4778-8911-0DD9B5F27384}"/>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5424" cy="245773"/>
    <xdr:sp macro="" textlink="" fLocksText="0">
      <xdr:nvSpPr>
        <xdr:cNvPr id="115" name="Text Box 6">
          <a:extLst>
            <a:ext uri="{FF2B5EF4-FFF2-40B4-BE49-F238E27FC236}">
              <a16:creationId xmlns:a16="http://schemas.microsoft.com/office/drawing/2014/main" id="{566BB258-7135-4DB1-87D8-E769C5C8BFCF}"/>
            </a:ext>
          </a:extLst>
        </xdr:cNvPr>
        <xdr:cNvSpPr txBox="1">
          <a:spLocks noChangeArrowheads="1"/>
        </xdr:cNvSpPr>
      </xdr:nvSpPr>
      <xdr:spPr bwMode="auto">
        <a:xfrm>
          <a:off x="0" y="7200900"/>
          <a:ext cx="95424"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5424" cy="238125"/>
    <xdr:sp macro="" textlink="" fLocksText="0">
      <xdr:nvSpPr>
        <xdr:cNvPr id="116" name="Text Box 7">
          <a:extLst>
            <a:ext uri="{FF2B5EF4-FFF2-40B4-BE49-F238E27FC236}">
              <a16:creationId xmlns:a16="http://schemas.microsoft.com/office/drawing/2014/main" id="{23901B61-31E0-40DB-86C7-84770DB32462}"/>
            </a:ext>
          </a:extLst>
        </xdr:cNvPr>
        <xdr:cNvSpPr txBox="1">
          <a:spLocks noChangeArrowheads="1"/>
        </xdr:cNvSpPr>
      </xdr:nvSpPr>
      <xdr:spPr bwMode="auto">
        <a:xfrm>
          <a:off x="0" y="736600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5424" cy="245773"/>
    <xdr:sp macro="" textlink="" fLocksText="0">
      <xdr:nvSpPr>
        <xdr:cNvPr id="117" name="Text Box 13">
          <a:extLst>
            <a:ext uri="{FF2B5EF4-FFF2-40B4-BE49-F238E27FC236}">
              <a16:creationId xmlns:a16="http://schemas.microsoft.com/office/drawing/2014/main" id="{8166D66E-7210-4BE0-89AC-22EC9CA40D25}"/>
            </a:ext>
          </a:extLst>
        </xdr:cNvPr>
        <xdr:cNvSpPr txBox="1">
          <a:spLocks noChangeArrowheads="1"/>
        </xdr:cNvSpPr>
      </xdr:nvSpPr>
      <xdr:spPr bwMode="auto">
        <a:xfrm>
          <a:off x="0" y="7200900"/>
          <a:ext cx="95424"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5424" cy="238125"/>
    <xdr:sp macro="" textlink="" fLocksText="0">
      <xdr:nvSpPr>
        <xdr:cNvPr id="118" name="Text Box 14">
          <a:extLst>
            <a:ext uri="{FF2B5EF4-FFF2-40B4-BE49-F238E27FC236}">
              <a16:creationId xmlns:a16="http://schemas.microsoft.com/office/drawing/2014/main" id="{28683EC4-B027-42E7-8B60-1C5647EDBF1E}"/>
            </a:ext>
          </a:extLst>
        </xdr:cNvPr>
        <xdr:cNvSpPr txBox="1">
          <a:spLocks noChangeArrowheads="1"/>
        </xdr:cNvSpPr>
      </xdr:nvSpPr>
      <xdr:spPr bwMode="auto">
        <a:xfrm>
          <a:off x="0" y="736600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44694"/>
    <xdr:sp macro="" textlink="" fLocksText="0">
      <xdr:nvSpPr>
        <xdr:cNvPr id="119" name="Text Box 6">
          <a:extLst>
            <a:ext uri="{FF2B5EF4-FFF2-40B4-BE49-F238E27FC236}">
              <a16:creationId xmlns:a16="http://schemas.microsoft.com/office/drawing/2014/main" id="{6287DCE0-191D-4405-91BD-7AFFDFF38ABA}"/>
            </a:ext>
          </a:extLst>
        </xdr:cNvPr>
        <xdr:cNvSpPr txBox="1">
          <a:spLocks noChangeArrowheads="1"/>
        </xdr:cNvSpPr>
      </xdr:nvSpPr>
      <xdr:spPr bwMode="auto">
        <a:xfrm>
          <a:off x="0" y="73660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44694"/>
    <xdr:sp macro="" textlink="" fLocksText="0">
      <xdr:nvSpPr>
        <xdr:cNvPr id="120" name="Text Box 13">
          <a:extLst>
            <a:ext uri="{FF2B5EF4-FFF2-40B4-BE49-F238E27FC236}">
              <a16:creationId xmlns:a16="http://schemas.microsoft.com/office/drawing/2014/main" id="{CA814910-96BE-45BD-8461-FD722AEFFC73}"/>
            </a:ext>
          </a:extLst>
        </xdr:cNvPr>
        <xdr:cNvSpPr txBox="1">
          <a:spLocks noChangeArrowheads="1"/>
        </xdr:cNvSpPr>
      </xdr:nvSpPr>
      <xdr:spPr bwMode="auto">
        <a:xfrm>
          <a:off x="0" y="73660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21" name="Text Box 7">
          <a:extLst>
            <a:ext uri="{FF2B5EF4-FFF2-40B4-BE49-F238E27FC236}">
              <a16:creationId xmlns:a16="http://schemas.microsoft.com/office/drawing/2014/main" id="{0C961896-9CC8-4A56-97EB-B639A7DD41E4}"/>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22" name="Text Box 14">
          <a:extLst>
            <a:ext uri="{FF2B5EF4-FFF2-40B4-BE49-F238E27FC236}">
              <a16:creationId xmlns:a16="http://schemas.microsoft.com/office/drawing/2014/main" id="{20BD2DFC-E367-4657-8D82-019511A4F947}"/>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37047"/>
    <xdr:sp macro="" textlink="" fLocksText="0">
      <xdr:nvSpPr>
        <xdr:cNvPr id="123" name="Text Box 8">
          <a:extLst>
            <a:ext uri="{FF2B5EF4-FFF2-40B4-BE49-F238E27FC236}">
              <a16:creationId xmlns:a16="http://schemas.microsoft.com/office/drawing/2014/main" id="{7864C1CE-6812-4DD8-98F1-DCD4C79A2C27}"/>
            </a:ext>
          </a:extLst>
        </xdr:cNvPr>
        <xdr:cNvSpPr txBox="1">
          <a:spLocks noChangeArrowheads="1"/>
        </xdr:cNvSpPr>
      </xdr:nvSpPr>
      <xdr:spPr bwMode="auto">
        <a:xfrm>
          <a:off x="0" y="73660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24" name="Text Box 6">
          <a:extLst>
            <a:ext uri="{FF2B5EF4-FFF2-40B4-BE49-F238E27FC236}">
              <a16:creationId xmlns:a16="http://schemas.microsoft.com/office/drawing/2014/main" id="{AF2FA1CF-57F2-4DC7-BF2F-FCF8B165D79D}"/>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37047"/>
    <xdr:sp macro="" textlink="" fLocksText="0">
      <xdr:nvSpPr>
        <xdr:cNvPr id="125" name="Text Box 7">
          <a:extLst>
            <a:ext uri="{FF2B5EF4-FFF2-40B4-BE49-F238E27FC236}">
              <a16:creationId xmlns:a16="http://schemas.microsoft.com/office/drawing/2014/main" id="{91BA0F20-631F-418D-A471-E51280F6CD4A}"/>
            </a:ext>
          </a:extLst>
        </xdr:cNvPr>
        <xdr:cNvSpPr txBox="1">
          <a:spLocks noChangeArrowheads="1"/>
        </xdr:cNvSpPr>
      </xdr:nvSpPr>
      <xdr:spPr bwMode="auto">
        <a:xfrm>
          <a:off x="0" y="73660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26" name="Text Box 13">
          <a:extLst>
            <a:ext uri="{FF2B5EF4-FFF2-40B4-BE49-F238E27FC236}">
              <a16:creationId xmlns:a16="http://schemas.microsoft.com/office/drawing/2014/main" id="{56509E8E-5D6E-48A1-A0A3-CD83F27842C2}"/>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37047"/>
    <xdr:sp macro="" textlink="" fLocksText="0">
      <xdr:nvSpPr>
        <xdr:cNvPr id="127" name="Text Box 14">
          <a:extLst>
            <a:ext uri="{FF2B5EF4-FFF2-40B4-BE49-F238E27FC236}">
              <a16:creationId xmlns:a16="http://schemas.microsoft.com/office/drawing/2014/main" id="{B5BB950C-BED3-480B-86CD-7B1BBE65F039}"/>
            </a:ext>
          </a:extLst>
        </xdr:cNvPr>
        <xdr:cNvSpPr txBox="1">
          <a:spLocks noChangeArrowheads="1"/>
        </xdr:cNvSpPr>
      </xdr:nvSpPr>
      <xdr:spPr bwMode="auto">
        <a:xfrm>
          <a:off x="0" y="73660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5424" cy="245773"/>
    <xdr:sp macro="" textlink="" fLocksText="0">
      <xdr:nvSpPr>
        <xdr:cNvPr id="128" name="Text Box 6">
          <a:extLst>
            <a:ext uri="{FF2B5EF4-FFF2-40B4-BE49-F238E27FC236}">
              <a16:creationId xmlns:a16="http://schemas.microsoft.com/office/drawing/2014/main" id="{8B3151C2-6A79-4861-9C14-99BC39230E56}"/>
            </a:ext>
          </a:extLst>
        </xdr:cNvPr>
        <xdr:cNvSpPr txBox="1">
          <a:spLocks noChangeArrowheads="1"/>
        </xdr:cNvSpPr>
      </xdr:nvSpPr>
      <xdr:spPr bwMode="auto">
        <a:xfrm>
          <a:off x="0" y="7200900"/>
          <a:ext cx="95424"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5424" cy="238126"/>
    <xdr:sp macro="" textlink="" fLocksText="0">
      <xdr:nvSpPr>
        <xdr:cNvPr id="129" name="Text Box 7">
          <a:extLst>
            <a:ext uri="{FF2B5EF4-FFF2-40B4-BE49-F238E27FC236}">
              <a16:creationId xmlns:a16="http://schemas.microsoft.com/office/drawing/2014/main" id="{92978391-328C-45EB-9288-B4B757B961A5}"/>
            </a:ext>
          </a:extLst>
        </xdr:cNvPr>
        <xdr:cNvSpPr txBox="1">
          <a:spLocks noChangeArrowheads="1"/>
        </xdr:cNvSpPr>
      </xdr:nvSpPr>
      <xdr:spPr bwMode="auto">
        <a:xfrm>
          <a:off x="0" y="7200900"/>
          <a:ext cx="95424" cy="238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5424" cy="228599"/>
    <xdr:sp macro="" textlink="" fLocksText="0">
      <xdr:nvSpPr>
        <xdr:cNvPr id="130" name="Text Box 8">
          <a:extLst>
            <a:ext uri="{FF2B5EF4-FFF2-40B4-BE49-F238E27FC236}">
              <a16:creationId xmlns:a16="http://schemas.microsoft.com/office/drawing/2014/main" id="{AE38E60D-CDEA-452D-8FD5-1403EF269884}"/>
            </a:ext>
          </a:extLst>
        </xdr:cNvPr>
        <xdr:cNvSpPr txBox="1">
          <a:spLocks noChangeArrowheads="1"/>
        </xdr:cNvSpPr>
      </xdr:nvSpPr>
      <xdr:spPr bwMode="auto">
        <a:xfrm>
          <a:off x="0" y="7366000"/>
          <a:ext cx="95424" cy="22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5424" cy="245773"/>
    <xdr:sp macro="" textlink="" fLocksText="0">
      <xdr:nvSpPr>
        <xdr:cNvPr id="131" name="Text Box 13">
          <a:extLst>
            <a:ext uri="{FF2B5EF4-FFF2-40B4-BE49-F238E27FC236}">
              <a16:creationId xmlns:a16="http://schemas.microsoft.com/office/drawing/2014/main" id="{216103F4-E951-435C-9D1E-2448A6AF2435}"/>
            </a:ext>
          </a:extLst>
        </xdr:cNvPr>
        <xdr:cNvSpPr txBox="1">
          <a:spLocks noChangeArrowheads="1"/>
        </xdr:cNvSpPr>
      </xdr:nvSpPr>
      <xdr:spPr bwMode="auto">
        <a:xfrm>
          <a:off x="0" y="7200900"/>
          <a:ext cx="95424"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5424" cy="238126"/>
    <xdr:sp macro="" textlink="" fLocksText="0">
      <xdr:nvSpPr>
        <xdr:cNvPr id="132" name="Text Box 14">
          <a:extLst>
            <a:ext uri="{FF2B5EF4-FFF2-40B4-BE49-F238E27FC236}">
              <a16:creationId xmlns:a16="http://schemas.microsoft.com/office/drawing/2014/main" id="{ADF42988-F6E4-4D26-AC1C-33B6A2BDE2F1}"/>
            </a:ext>
          </a:extLst>
        </xdr:cNvPr>
        <xdr:cNvSpPr txBox="1">
          <a:spLocks noChangeArrowheads="1"/>
        </xdr:cNvSpPr>
      </xdr:nvSpPr>
      <xdr:spPr bwMode="auto">
        <a:xfrm>
          <a:off x="0" y="7200900"/>
          <a:ext cx="95424" cy="238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5424" cy="238126"/>
    <xdr:sp macro="" textlink="" fLocksText="0">
      <xdr:nvSpPr>
        <xdr:cNvPr id="133" name="Text Box 8">
          <a:extLst>
            <a:ext uri="{FF2B5EF4-FFF2-40B4-BE49-F238E27FC236}">
              <a16:creationId xmlns:a16="http://schemas.microsoft.com/office/drawing/2014/main" id="{010F307C-F182-4D5A-949E-14C6FE36300B}"/>
            </a:ext>
          </a:extLst>
        </xdr:cNvPr>
        <xdr:cNvSpPr txBox="1">
          <a:spLocks noChangeArrowheads="1"/>
        </xdr:cNvSpPr>
      </xdr:nvSpPr>
      <xdr:spPr bwMode="auto">
        <a:xfrm>
          <a:off x="0" y="7200900"/>
          <a:ext cx="95424" cy="238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34" name="Text Box 6">
          <a:extLst>
            <a:ext uri="{FF2B5EF4-FFF2-40B4-BE49-F238E27FC236}">
              <a16:creationId xmlns:a16="http://schemas.microsoft.com/office/drawing/2014/main" id="{7683BF66-6290-4EF3-9DBD-D8365A91DCC6}"/>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35" name="Text Box 7">
          <a:extLst>
            <a:ext uri="{FF2B5EF4-FFF2-40B4-BE49-F238E27FC236}">
              <a16:creationId xmlns:a16="http://schemas.microsoft.com/office/drawing/2014/main" id="{A98F9853-EE2A-4E43-8ADB-AA2200BB7344}"/>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36" name="Text Box 13">
          <a:extLst>
            <a:ext uri="{FF2B5EF4-FFF2-40B4-BE49-F238E27FC236}">
              <a16:creationId xmlns:a16="http://schemas.microsoft.com/office/drawing/2014/main" id="{EB36030A-2AAB-4ABA-8DA2-01258978169F}"/>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37" name="Text Box 7">
          <a:extLst>
            <a:ext uri="{FF2B5EF4-FFF2-40B4-BE49-F238E27FC236}">
              <a16:creationId xmlns:a16="http://schemas.microsoft.com/office/drawing/2014/main" id="{88B65B26-372F-4279-A760-50DE77DD425E}"/>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38" name="Text Box 14">
          <a:extLst>
            <a:ext uri="{FF2B5EF4-FFF2-40B4-BE49-F238E27FC236}">
              <a16:creationId xmlns:a16="http://schemas.microsoft.com/office/drawing/2014/main" id="{941828B9-E27F-4981-9486-211A45B7BF91}"/>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39" name="Text Box 8">
          <a:extLst>
            <a:ext uri="{FF2B5EF4-FFF2-40B4-BE49-F238E27FC236}">
              <a16:creationId xmlns:a16="http://schemas.microsoft.com/office/drawing/2014/main" id="{D1666EA5-4F4C-49D1-AFB3-7C0EBFB14FF9}"/>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40" name="Text Box 6">
          <a:extLst>
            <a:ext uri="{FF2B5EF4-FFF2-40B4-BE49-F238E27FC236}">
              <a16:creationId xmlns:a16="http://schemas.microsoft.com/office/drawing/2014/main" id="{74C0C777-030A-4718-B5A5-7DB003DF1BEC}"/>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41" name="Text Box 7">
          <a:extLst>
            <a:ext uri="{FF2B5EF4-FFF2-40B4-BE49-F238E27FC236}">
              <a16:creationId xmlns:a16="http://schemas.microsoft.com/office/drawing/2014/main" id="{B07AF911-C5ED-4992-B7F9-8FB198830652}"/>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42" name="Text Box 13">
          <a:extLst>
            <a:ext uri="{FF2B5EF4-FFF2-40B4-BE49-F238E27FC236}">
              <a16:creationId xmlns:a16="http://schemas.microsoft.com/office/drawing/2014/main" id="{A08B674E-FE21-45F3-AF8E-A21B951FB988}"/>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43" name="Text Box 14">
          <a:extLst>
            <a:ext uri="{FF2B5EF4-FFF2-40B4-BE49-F238E27FC236}">
              <a16:creationId xmlns:a16="http://schemas.microsoft.com/office/drawing/2014/main" id="{E100BCCC-97B6-4FFF-9565-45BFCD047C30}"/>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8599" cy="245773"/>
    <xdr:sp macro="" textlink="" fLocksText="0">
      <xdr:nvSpPr>
        <xdr:cNvPr id="144" name="Text Box 6">
          <a:extLst>
            <a:ext uri="{FF2B5EF4-FFF2-40B4-BE49-F238E27FC236}">
              <a16:creationId xmlns:a16="http://schemas.microsoft.com/office/drawing/2014/main" id="{C48EDBAE-54CD-4B29-9B77-2F0116CB58D9}"/>
            </a:ext>
          </a:extLst>
        </xdr:cNvPr>
        <xdr:cNvSpPr txBox="1">
          <a:spLocks noChangeArrowheads="1"/>
        </xdr:cNvSpPr>
      </xdr:nvSpPr>
      <xdr:spPr bwMode="auto">
        <a:xfrm>
          <a:off x="0" y="7200900"/>
          <a:ext cx="98599"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8599" cy="234950"/>
    <xdr:sp macro="" textlink="" fLocksText="0">
      <xdr:nvSpPr>
        <xdr:cNvPr id="145" name="Text Box 7">
          <a:extLst>
            <a:ext uri="{FF2B5EF4-FFF2-40B4-BE49-F238E27FC236}">
              <a16:creationId xmlns:a16="http://schemas.microsoft.com/office/drawing/2014/main" id="{8C9CAF69-3C2F-4D59-89AB-F6D00FC99B60}"/>
            </a:ext>
          </a:extLst>
        </xdr:cNvPr>
        <xdr:cNvSpPr txBox="1">
          <a:spLocks noChangeArrowheads="1"/>
        </xdr:cNvSpPr>
      </xdr:nvSpPr>
      <xdr:spPr bwMode="auto">
        <a:xfrm>
          <a:off x="0" y="7366000"/>
          <a:ext cx="98599" cy="23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8599" cy="245773"/>
    <xdr:sp macro="" textlink="" fLocksText="0">
      <xdr:nvSpPr>
        <xdr:cNvPr id="146" name="Text Box 13">
          <a:extLst>
            <a:ext uri="{FF2B5EF4-FFF2-40B4-BE49-F238E27FC236}">
              <a16:creationId xmlns:a16="http://schemas.microsoft.com/office/drawing/2014/main" id="{565AF65F-6E55-46B4-9417-081532655974}"/>
            </a:ext>
          </a:extLst>
        </xdr:cNvPr>
        <xdr:cNvSpPr txBox="1">
          <a:spLocks noChangeArrowheads="1"/>
        </xdr:cNvSpPr>
      </xdr:nvSpPr>
      <xdr:spPr bwMode="auto">
        <a:xfrm>
          <a:off x="0" y="7200900"/>
          <a:ext cx="98599"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8599" cy="234950"/>
    <xdr:sp macro="" textlink="" fLocksText="0">
      <xdr:nvSpPr>
        <xdr:cNvPr id="147" name="Text Box 14">
          <a:extLst>
            <a:ext uri="{FF2B5EF4-FFF2-40B4-BE49-F238E27FC236}">
              <a16:creationId xmlns:a16="http://schemas.microsoft.com/office/drawing/2014/main" id="{5CEF9C4E-0895-4B3C-B9C6-AD8D4EBFFAC9}"/>
            </a:ext>
          </a:extLst>
        </xdr:cNvPr>
        <xdr:cNvSpPr txBox="1">
          <a:spLocks noChangeArrowheads="1"/>
        </xdr:cNvSpPr>
      </xdr:nvSpPr>
      <xdr:spPr bwMode="auto">
        <a:xfrm>
          <a:off x="0" y="7366000"/>
          <a:ext cx="98599" cy="23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44694"/>
    <xdr:sp macro="" textlink="" fLocksText="0">
      <xdr:nvSpPr>
        <xdr:cNvPr id="148" name="Text Box 6">
          <a:extLst>
            <a:ext uri="{FF2B5EF4-FFF2-40B4-BE49-F238E27FC236}">
              <a16:creationId xmlns:a16="http://schemas.microsoft.com/office/drawing/2014/main" id="{8E49339A-D2FD-46B6-AF95-273AAF8A395C}"/>
            </a:ext>
          </a:extLst>
        </xdr:cNvPr>
        <xdr:cNvSpPr txBox="1">
          <a:spLocks noChangeArrowheads="1"/>
        </xdr:cNvSpPr>
      </xdr:nvSpPr>
      <xdr:spPr bwMode="auto">
        <a:xfrm>
          <a:off x="0" y="73660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44694"/>
    <xdr:sp macro="" textlink="" fLocksText="0">
      <xdr:nvSpPr>
        <xdr:cNvPr id="149" name="Text Box 13">
          <a:extLst>
            <a:ext uri="{FF2B5EF4-FFF2-40B4-BE49-F238E27FC236}">
              <a16:creationId xmlns:a16="http://schemas.microsoft.com/office/drawing/2014/main" id="{F2382B05-CE74-4F17-81A0-5D765E152C16}"/>
            </a:ext>
          </a:extLst>
        </xdr:cNvPr>
        <xdr:cNvSpPr txBox="1">
          <a:spLocks noChangeArrowheads="1"/>
        </xdr:cNvSpPr>
      </xdr:nvSpPr>
      <xdr:spPr bwMode="auto">
        <a:xfrm>
          <a:off x="0" y="73660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50" name="Text Box 7">
          <a:extLst>
            <a:ext uri="{FF2B5EF4-FFF2-40B4-BE49-F238E27FC236}">
              <a16:creationId xmlns:a16="http://schemas.microsoft.com/office/drawing/2014/main" id="{F6093E4A-36BB-4AE7-8F04-CCF98D420EC6}"/>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51" name="Text Box 14">
          <a:extLst>
            <a:ext uri="{FF2B5EF4-FFF2-40B4-BE49-F238E27FC236}">
              <a16:creationId xmlns:a16="http://schemas.microsoft.com/office/drawing/2014/main" id="{AE4A9791-8202-4201-952D-5C9ADE8D006A}"/>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42</xdr:row>
      <xdr:rowOff>0</xdr:rowOff>
    </xdr:from>
    <xdr:ext cx="91530" cy="237047"/>
    <xdr:sp macro="" textlink="" fLocksText="0">
      <xdr:nvSpPr>
        <xdr:cNvPr id="152" name="Text Box 8">
          <a:extLst>
            <a:ext uri="{FF2B5EF4-FFF2-40B4-BE49-F238E27FC236}">
              <a16:creationId xmlns:a16="http://schemas.microsoft.com/office/drawing/2014/main" id="{4F48D3A7-A5E6-4965-A1A5-0EF0A8FACD2D}"/>
            </a:ext>
          </a:extLst>
        </xdr:cNvPr>
        <xdr:cNvSpPr txBox="1">
          <a:spLocks noChangeArrowheads="1"/>
        </xdr:cNvSpPr>
      </xdr:nvSpPr>
      <xdr:spPr bwMode="auto">
        <a:xfrm>
          <a:off x="0" y="73660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53" name="Text Box 6">
          <a:extLst>
            <a:ext uri="{FF2B5EF4-FFF2-40B4-BE49-F238E27FC236}">
              <a16:creationId xmlns:a16="http://schemas.microsoft.com/office/drawing/2014/main" id="{BF97F433-DEE4-4F18-B0A4-3294944108CA}"/>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54" name="Text Box 13">
          <a:extLst>
            <a:ext uri="{FF2B5EF4-FFF2-40B4-BE49-F238E27FC236}">
              <a16:creationId xmlns:a16="http://schemas.microsoft.com/office/drawing/2014/main" id="{979CE093-64F6-4022-AB3A-CD336A7356CB}"/>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8599" cy="245773"/>
    <xdr:sp macro="" textlink="" fLocksText="0">
      <xdr:nvSpPr>
        <xdr:cNvPr id="155" name="Text Box 6">
          <a:extLst>
            <a:ext uri="{FF2B5EF4-FFF2-40B4-BE49-F238E27FC236}">
              <a16:creationId xmlns:a16="http://schemas.microsoft.com/office/drawing/2014/main" id="{23DF533B-5CCC-47F8-AF9B-D5C264FF4A78}"/>
            </a:ext>
          </a:extLst>
        </xdr:cNvPr>
        <xdr:cNvSpPr txBox="1">
          <a:spLocks noChangeArrowheads="1"/>
        </xdr:cNvSpPr>
      </xdr:nvSpPr>
      <xdr:spPr bwMode="auto">
        <a:xfrm>
          <a:off x="0" y="7200900"/>
          <a:ext cx="98599"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8599" cy="234951"/>
    <xdr:sp macro="" textlink="" fLocksText="0">
      <xdr:nvSpPr>
        <xdr:cNvPr id="156" name="Text Box 7">
          <a:extLst>
            <a:ext uri="{FF2B5EF4-FFF2-40B4-BE49-F238E27FC236}">
              <a16:creationId xmlns:a16="http://schemas.microsoft.com/office/drawing/2014/main" id="{257AC023-1667-4E05-88BA-97CF8DAE8702}"/>
            </a:ext>
          </a:extLst>
        </xdr:cNvPr>
        <xdr:cNvSpPr txBox="1">
          <a:spLocks noChangeArrowheads="1"/>
        </xdr:cNvSpPr>
      </xdr:nvSpPr>
      <xdr:spPr bwMode="auto">
        <a:xfrm>
          <a:off x="0" y="7200900"/>
          <a:ext cx="98599" cy="23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8599" cy="245773"/>
    <xdr:sp macro="" textlink="" fLocksText="0">
      <xdr:nvSpPr>
        <xdr:cNvPr id="157" name="Text Box 13">
          <a:extLst>
            <a:ext uri="{FF2B5EF4-FFF2-40B4-BE49-F238E27FC236}">
              <a16:creationId xmlns:a16="http://schemas.microsoft.com/office/drawing/2014/main" id="{8F925B6E-772E-452A-B6FA-D4F5928EF405}"/>
            </a:ext>
          </a:extLst>
        </xdr:cNvPr>
        <xdr:cNvSpPr txBox="1">
          <a:spLocks noChangeArrowheads="1"/>
        </xdr:cNvSpPr>
      </xdr:nvSpPr>
      <xdr:spPr bwMode="auto">
        <a:xfrm>
          <a:off x="0" y="7200900"/>
          <a:ext cx="98599"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8599" cy="234951"/>
    <xdr:sp macro="" textlink="" fLocksText="0">
      <xdr:nvSpPr>
        <xdr:cNvPr id="158" name="Text Box 14">
          <a:extLst>
            <a:ext uri="{FF2B5EF4-FFF2-40B4-BE49-F238E27FC236}">
              <a16:creationId xmlns:a16="http://schemas.microsoft.com/office/drawing/2014/main" id="{28EBA256-98CB-4C95-9CC1-42A5D024D2F9}"/>
            </a:ext>
          </a:extLst>
        </xdr:cNvPr>
        <xdr:cNvSpPr txBox="1">
          <a:spLocks noChangeArrowheads="1"/>
        </xdr:cNvSpPr>
      </xdr:nvSpPr>
      <xdr:spPr bwMode="auto">
        <a:xfrm>
          <a:off x="0" y="7200900"/>
          <a:ext cx="98599" cy="23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8599" cy="234951"/>
    <xdr:sp macro="" textlink="" fLocksText="0">
      <xdr:nvSpPr>
        <xdr:cNvPr id="159" name="Text Box 8">
          <a:extLst>
            <a:ext uri="{FF2B5EF4-FFF2-40B4-BE49-F238E27FC236}">
              <a16:creationId xmlns:a16="http://schemas.microsoft.com/office/drawing/2014/main" id="{7AA50E6F-A37E-40DA-9FED-A2FAFA5CC24C}"/>
            </a:ext>
          </a:extLst>
        </xdr:cNvPr>
        <xdr:cNvSpPr txBox="1">
          <a:spLocks noChangeArrowheads="1"/>
        </xdr:cNvSpPr>
      </xdr:nvSpPr>
      <xdr:spPr bwMode="auto">
        <a:xfrm>
          <a:off x="0" y="7200900"/>
          <a:ext cx="98599" cy="23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60" name="Text Box 6">
          <a:extLst>
            <a:ext uri="{FF2B5EF4-FFF2-40B4-BE49-F238E27FC236}">
              <a16:creationId xmlns:a16="http://schemas.microsoft.com/office/drawing/2014/main" id="{81A8D0E5-E86E-4A99-81A4-F54440414B30}"/>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61" name="Text Box 7">
          <a:extLst>
            <a:ext uri="{FF2B5EF4-FFF2-40B4-BE49-F238E27FC236}">
              <a16:creationId xmlns:a16="http://schemas.microsoft.com/office/drawing/2014/main" id="{ECDDF938-4FEE-4184-BB3E-7A157DD199BD}"/>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62" name="Text Box 13">
          <a:extLst>
            <a:ext uri="{FF2B5EF4-FFF2-40B4-BE49-F238E27FC236}">
              <a16:creationId xmlns:a16="http://schemas.microsoft.com/office/drawing/2014/main" id="{761BC7CE-75DC-4C62-99E9-768708619AD8}"/>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63" name="Text Box 7">
          <a:extLst>
            <a:ext uri="{FF2B5EF4-FFF2-40B4-BE49-F238E27FC236}">
              <a16:creationId xmlns:a16="http://schemas.microsoft.com/office/drawing/2014/main" id="{E8467C9D-FB49-4232-80DC-0AD416ACC139}"/>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64" name="Text Box 14">
          <a:extLst>
            <a:ext uri="{FF2B5EF4-FFF2-40B4-BE49-F238E27FC236}">
              <a16:creationId xmlns:a16="http://schemas.microsoft.com/office/drawing/2014/main" id="{CCB46221-3545-4AAA-8CE8-5178E1EBC20E}"/>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65" name="Text Box 8">
          <a:extLst>
            <a:ext uri="{FF2B5EF4-FFF2-40B4-BE49-F238E27FC236}">
              <a16:creationId xmlns:a16="http://schemas.microsoft.com/office/drawing/2014/main" id="{BB413799-9B54-4F40-9ECD-6009E8D39797}"/>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66" name="Text Box 6">
          <a:extLst>
            <a:ext uri="{FF2B5EF4-FFF2-40B4-BE49-F238E27FC236}">
              <a16:creationId xmlns:a16="http://schemas.microsoft.com/office/drawing/2014/main" id="{176CFD05-E34F-43EE-A617-B1E6E71B1BA7}"/>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67" name="Text Box 7">
          <a:extLst>
            <a:ext uri="{FF2B5EF4-FFF2-40B4-BE49-F238E27FC236}">
              <a16:creationId xmlns:a16="http://schemas.microsoft.com/office/drawing/2014/main" id="{CE079C05-BD4D-4C76-BB98-E2C68617762B}"/>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68" name="Text Box 13">
          <a:extLst>
            <a:ext uri="{FF2B5EF4-FFF2-40B4-BE49-F238E27FC236}">
              <a16:creationId xmlns:a16="http://schemas.microsoft.com/office/drawing/2014/main" id="{68391A2B-651E-4AA9-A003-016062AB644C}"/>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69" name="Text Box 14">
          <a:extLst>
            <a:ext uri="{FF2B5EF4-FFF2-40B4-BE49-F238E27FC236}">
              <a16:creationId xmlns:a16="http://schemas.microsoft.com/office/drawing/2014/main" id="{581B78A7-7535-4E23-8AF7-8AB7CE7CC5A8}"/>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5424" cy="238125"/>
    <xdr:sp macro="" textlink="" fLocksText="0">
      <xdr:nvSpPr>
        <xdr:cNvPr id="170" name="Text Box 7">
          <a:extLst>
            <a:ext uri="{FF2B5EF4-FFF2-40B4-BE49-F238E27FC236}">
              <a16:creationId xmlns:a16="http://schemas.microsoft.com/office/drawing/2014/main" id="{5B3CB839-12B4-41EA-8887-AD056E6776B8}"/>
            </a:ext>
          </a:extLst>
        </xdr:cNvPr>
        <xdr:cNvSpPr txBox="1">
          <a:spLocks noChangeArrowheads="1"/>
        </xdr:cNvSpPr>
      </xdr:nvSpPr>
      <xdr:spPr bwMode="auto">
        <a:xfrm>
          <a:off x="0" y="720090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5424" cy="238125"/>
    <xdr:sp macro="" textlink="" fLocksText="0">
      <xdr:nvSpPr>
        <xdr:cNvPr id="171" name="Text Box 14">
          <a:extLst>
            <a:ext uri="{FF2B5EF4-FFF2-40B4-BE49-F238E27FC236}">
              <a16:creationId xmlns:a16="http://schemas.microsoft.com/office/drawing/2014/main" id="{D4A6B7CC-317F-43E6-8E94-89DFB55EBE63}"/>
            </a:ext>
          </a:extLst>
        </xdr:cNvPr>
        <xdr:cNvSpPr txBox="1">
          <a:spLocks noChangeArrowheads="1"/>
        </xdr:cNvSpPr>
      </xdr:nvSpPr>
      <xdr:spPr bwMode="auto">
        <a:xfrm>
          <a:off x="0" y="720090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72" name="Text Box 6">
          <a:extLst>
            <a:ext uri="{FF2B5EF4-FFF2-40B4-BE49-F238E27FC236}">
              <a16:creationId xmlns:a16="http://schemas.microsoft.com/office/drawing/2014/main" id="{EEC753DB-AC0B-42D2-878B-10C637DFC8E7}"/>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44694"/>
    <xdr:sp macro="" textlink="" fLocksText="0">
      <xdr:nvSpPr>
        <xdr:cNvPr id="173" name="Text Box 13">
          <a:extLst>
            <a:ext uri="{FF2B5EF4-FFF2-40B4-BE49-F238E27FC236}">
              <a16:creationId xmlns:a16="http://schemas.microsoft.com/office/drawing/2014/main" id="{B4BC0079-F43F-4256-959D-E5F0DC19E94E}"/>
            </a:ext>
          </a:extLst>
        </xdr:cNvPr>
        <xdr:cNvSpPr txBox="1">
          <a:spLocks noChangeArrowheads="1"/>
        </xdr:cNvSpPr>
      </xdr:nvSpPr>
      <xdr:spPr bwMode="auto">
        <a:xfrm>
          <a:off x="0" y="7200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74" name="Text Box 8">
          <a:extLst>
            <a:ext uri="{FF2B5EF4-FFF2-40B4-BE49-F238E27FC236}">
              <a16:creationId xmlns:a16="http://schemas.microsoft.com/office/drawing/2014/main" id="{F3D5BD4E-BD46-4AC3-83AA-563475348506}"/>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41</xdr:row>
      <xdr:rowOff>0</xdr:rowOff>
    </xdr:from>
    <xdr:ext cx="91530" cy="237047"/>
    <xdr:sp macro="" textlink="" fLocksText="0">
      <xdr:nvSpPr>
        <xdr:cNvPr id="175" name="Text Box 7">
          <a:extLst>
            <a:ext uri="{FF2B5EF4-FFF2-40B4-BE49-F238E27FC236}">
              <a16:creationId xmlns:a16="http://schemas.microsoft.com/office/drawing/2014/main" id="{9ACBD729-B1F7-4012-8B33-765C4E3A219C}"/>
            </a:ext>
          </a:extLst>
        </xdr:cNvPr>
        <xdr:cNvSpPr txBox="1">
          <a:spLocks noChangeArrowheads="1"/>
        </xdr:cNvSpPr>
      </xdr:nvSpPr>
      <xdr:spPr bwMode="auto">
        <a:xfrm>
          <a:off x="0" y="7200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343310</xdr:colOff>
      <xdr:row>2</xdr:row>
      <xdr:rowOff>68578</xdr:rowOff>
    </xdr:from>
    <xdr:to>
      <xdr:col>1</xdr:col>
      <xdr:colOff>133349</xdr:colOff>
      <xdr:row>2</xdr:row>
      <xdr:rowOff>276224</xdr:rowOff>
    </xdr:to>
    <xdr:sp macro="" textlink="">
      <xdr:nvSpPr>
        <xdr:cNvPr id="2" name="Text Box 1">
          <a:extLst>
            <a:ext uri="{FF2B5EF4-FFF2-40B4-BE49-F238E27FC236}">
              <a16:creationId xmlns:a16="http://schemas.microsoft.com/office/drawing/2014/main" id="{0774988C-8560-4453-9508-7685034A1A95}"/>
            </a:ext>
          </a:extLst>
        </xdr:cNvPr>
        <xdr:cNvSpPr txBox="1"/>
      </xdr:nvSpPr>
      <xdr:spPr bwMode="auto">
        <a:xfrm>
          <a:off x="343310" y="532128"/>
          <a:ext cx="713964" cy="210821"/>
        </a:xfrm>
        <a:prstGeom prst="rect">
          <a:avLst/>
        </a:prstGeom>
        <a:noFill/>
        <a:ln w="9525">
          <a:noFill/>
          <a:miter lim="800000"/>
        </a:ln>
      </xdr:spPr>
      <xdr:txBody>
        <a:bodyPr vertOverflow="clip" wrap="square" lIns="27432" tIns="18288" rIns="0" bIns="0" anchor="t" upright="1"/>
        <a:lstStyle/>
        <a:p>
          <a:pPr algn="l" rtl="0"/>
          <a:r>
            <a:rPr lang="ja-JP" altLang="en-US" sz="1100" b="0" i="0">
              <a:solidFill>
                <a:srgbClr val="000000"/>
              </a:solidFill>
              <a:latin typeface="BIZ UDゴシック" panose="020B0400000000000000" pitchFamily="49" charset="-128"/>
              <a:ea typeface="BIZ UDゴシック" panose="020B0400000000000000" pitchFamily="49" charset="-128"/>
            </a:rPr>
            <a:t>漁業</a:t>
          </a:r>
          <a:r>
            <a:rPr lang="ja-JP" altLang="en-US" sz="1100" b="0" i="0" baseline="0">
              <a:solidFill>
                <a:srgbClr val="000000"/>
              </a:solidFill>
              <a:latin typeface="BIZ UDゴシック" panose="020B0400000000000000" pitchFamily="49" charset="-128"/>
              <a:ea typeface="BIZ UDゴシック" panose="020B0400000000000000" pitchFamily="49" charset="-128"/>
            </a:rPr>
            <a:t>地区</a:t>
          </a:r>
        </a:p>
      </xdr:txBody>
    </xdr:sp>
    <xdr:clientData/>
  </xdr:twoCellAnchor>
  <xdr:twoCellAnchor editAs="oneCell">
    <xdr:from>
      <xdr:col>0</xdr:col>
      <xdr:colOff>150597</xdr:colOff>
      <xdr:row>2</xdr:row>
      <xdr:rowOff>316559</xdr:rowOff>
    </xdr:from>
    <xdr:to>
      <xdr:col>0</xdr:col>
      <xdr:colOff>315024</xdr:colOff>
      <xdr:row>2</xdr:row>
      <xdr:rowOff>559580</xdr:rowOff>
    </xdr:to>
    <xdr:sp macro="" textlink="">
      <xdr:nvSpPr>
        <xdr:cNvPr id="3" name="Text Box 2">
          <a:extLst>
            <a:ext uri="{FF2B5EF4-FFF2-40B4-BE49-F238E27FC236}">
              <a16:creationId xmlns:a16="http://schemas.microsoft.com/office/drawing/2014/main" id="{4208D0E8-34FD-4103-A9D3-791EA4300A15}"/>
            </a:ext>
          </a:extLst>
        </xdr:cNvPr>
        <xdr:cNvSpPr txBox="1"/>
      </xdr:nvSpPr>
      <xdr:spPr bwMode="auto">
        <a:xfrm>
          <a:off x="150597" y="780109"/>
          <a:ext cx="164427" cy="246196"/>
        </a:xfrm>
        <a:prstGeom prst="rect">
          <a:avLst/>
        </a:prstGeom>
        <a:noFill/>
        <a:ln w="9525">
          <a:noFill/>
          <a:miter lim="800000"/>
        </a:ln>
      </xdr:spPr>
      <xdr:txBody>
        <a:bodyPr vertOverflow="clip" wrap="square" lIns="27432" tIns="18288" rIns="0" bIns="0" anchor="t" upright="1"/>
        <a:lstStyle/>
        <a:p>
          <a:pPr algn="l" rtl="0"/>
          <a:r>
            <a:rPr lang="ja-JP" altLang="en-US" sz="1050" b="0" i="0">
              <a:solidFill>
                <a:srgbClr val="000000"/>
              </a:solidFill>
              <a:latin typeface="BIZ UDゴシック" panose="020B0400000000000000" pitchFamily="49" charset="-128"/>
              <a:ea typeface="BIZ UDゴシック" panose="020B0400000000000000" pitchFamily="49" charset="-128"/>
            </a:rPr>
            <a:t>年</a:t>
          </a:r>
        </a:p>
      </xdr:txBody>
    </xdr:sp>
    <xdr:clientData/>
  </xdr:twoCellAnchor>
  <xdr:twoCellAnchor editAs="oneCell">
    <xdr:from>
      <xdr:col>0</xdr:col>
      <xdr:colOff>645795</xdr:colOff>
      <xdr:row>3</xdr:row>
      <xdr:rowOff>0</xdr:rowOff>
    </xdr:from>
    <xdr:to>
      <xdr:col>0</xdr:col>
      <xdr:colOff>811069</xdr:colOff>
      <xdr:row>4</xdr:row>
      <xdr:rowOff>9525</xdr:rowOff>
    </xdr:to>
    <xdr:sp macro="" textlink="" fLocksText="0">
      <xdr:nvSpPr>
        <xdr:cNvPr id="4" name="Text Box 3">
          <a:extLst>
            <a:ext uri="{FF2B5EF4-FFF2-40B4-BE49-F238E27FC236}">
              <a16:creationId xmlns:a16="http://schemas.microsoft.com/office/drawing/2014/main" id="{FD87B3EE-6DB3-442D-9B9F-51D751AC6581}"/>
            </a:ext>
          </a:extLst>
        </xdr:cNvPr>
        <xdr:cNvSpPr txBox="1">
          <a:spLocks noChangeArrowheads="1"/>
        </xdr:cNvSpPr>
      </xdr:nvSpPr>
      <xdr:spPr bwMode="auto">
        <a:xfrm>
          <a:off x="645795" y="1054100"/>
          <a:ext cx="16527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3</xdr:row>
      <xdr:rowOff>0</xdr:rowOff>
    </xdr:from>
    <xdr:to>
      <xdr:col>0</xdr:col>
      <xdr:colOff>811069</xdr:colOff>
      <xdr:row>4</xdr:row>
      <xdr:rowOff>9525</xdr:rowOff>
    </xdr:to>
    <xdr:sp macro="" textlink="" fLocksText="0">
      <xdr:nvSpPr>
        <xdr:cNvPr id="5" name="Text Box 4">
          <a:extLst>
            <a:ext uri="{FF2B5EF4-FFF2-40B4-BE49-F238E27FC236}">
              <a16:creationId xmlns:a16="http://schemas.microsoft.com/office/drawing/2014/main" id="{D50F64FC-0410-4A90-9469-F6DDC85E6186}"/>
            </a:ext>
          </a:extLst>
        </xdr:cNvPr>
        <xdr:cNvSpPr txBox="1">
          <a:spLocks noChangeArrowheads="1"/>
        </xdr:cNvSpPr>
      </xdr:nvSpPr>
      <xdr:spPr bwMode="auto">
        <a:xfrm>
          <a:off x="645795" y="1054100"/>
          <a:ext cx="16527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4</xdr:row>
      <xdr:rowOff>0</xdr:rowOff>
    </xdr:from>
    <xdr:to>
      <xdr:col>0</xdr:col>
      <xdr:colOff>811069</xdr:colOff>
      <xdr:row>5</xdr:row>
      <xdr:rowOff>3174</xdr:rowOff>
    </xdr:to>
    <xdr:sp macro="" textlink="" fLocksText="0">
      <xdr:nvSpPr>
        <xdr:cNvPr id="6" name="Text Box 5">
          <a:extLst>
            <a:ext uri="{FF2B5EF4-FFF2-40B4-BE49-F238E27FC236}">
              <a16:creationId xmlns:a16="http://schemas.microsoft.com/office/drawing/2014/main" id="{53C936AC-66B8-4A5C-9C0A-C3B7D89F32C3}"/>
            </a:ext>
          </a:extLst>
        </xdr:cNvPr>
        <xdr:cNvSpPr txBox="1">
          <a:spLocks noChangeArrowheads="1"/>
        </xdr:cNvSpPr>
      </xdr:nvSpPr>
      <xdr:spPr bwMode="auto">
        <a:xfrm>
          <a:off x="645795" y="1282700"/>
          <a:ext cx="165274" cy="231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5</xdr:row>
      <xdr:rowOff>0</xdr:rowOff>
    </xdr:from>
    <xdr:to>
      <xdr:col>0</xdr:col>
      <xdr:colOff>811069</xdr:colOff>
      <xdr:row>6</xdr:row>
      <xdr:rowOff>7648</xdr:rowOff>
    </xdr:to>
    <xdr:sp macro="" textlink="" fLocksText="0">
      <xdr:nvSpPr>
        <xdr:cNvPr id="7" name="Text Box 6">
          <a:extLst>
            <a:ext uri="{FF2B5EF4-FFF2-40B4-BE49-F238E27FC236}">
              <a16:creationId xmlns:a16="http://schemas.microsoft.com/office/drawing/2014/main" id="{F3F20023-3452-4FCA-A66D-3D4F5C8C356F}"/>
            </a:ext>
          </a:extLst>
        </xdr:cNvPr>
        <xdr:cNvSpPr txBox="1">
          <a:spLocks noChangeArrowheads="1"/>
        </xdr:cNvSpPr>
      </xdr:nvSpPr>
      <xdr:spPr bwMode="auto">
        <a:xfrm>
          <a:off x="645795" y="1511300"/>
          <a:ext cx="165274" cy="236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6</xdr:row>
      <xdr:rowOff>0</xdr:rowOff>
    </xdr:from>
    <xdr:to>
      <xdr:col>0</xdr:col>
      <xdr:colOff>811069</xdr:colOff>
      <xdr:row>7</xdr:row>
      <xdr:rowOff>9525</xdr:rowOff>
    </xdr:to>
    <xdr:sp macro="" textlink="" fLocksText="0">
      <xdr:nvSpPr>
        <xdr:cNvPr id="8" name="Text Box 7">
          <a:extLst>
            <a:ext uri="{FF2B5EF4-FFF2-40B4-BE49-F238E27FC236}">
              <a16:creationId xmlns:a16="http://schemas.microsoft.com/office/drawing/2014/main" id="{ADE244E3-759F-448F-94D6-239C47B3EC53}"/>
            </a:ext>
          </a:extLst>
        </xdr:cNvPr>
        <xdr:cNvSpPr txBox="1">
          <a:spLocks noChangeArrowheads="1"/>
        </xdr:cNvSpPr>
      </xdr:nvSpPr>
      <xdr:spPr bwMode="auto">
        <a:xfrm>
          <a:off x="645795" y="1739900"/>
          <a:ext cx="165274" cy="24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7</xdr:row>
      <xdr:rowOff>0</xdr:rowOff>
    </xdr:from>
    <xdr:to>
      <xdr:col>0</xdr:col>
      <xdr:colOff>811069</xdr:colOff>
      <xdr:row>7</xdr:row>
      <xdr:rowOff>226442</xdr:rowOff>
    </xdr:to>
    <xdr:sp macro="" textlink="" fLocksText="0">
      <xdr:nvSpPr>
        <xdr:cNvPr id="9" name="Text Box 8">
          <a:extLst>
            <a:ext uri="{FF2B5EF4-FFF2-40B4-BE49-F238E27FC236}">
              <a16:creationId xmlns:a16="http://schemas.microsoft.com/office/drawing/2014/main" id="{BE84CE99-6688-4238-82BB-1E5E60157DCA}"/>
            </a:ext>
          </a:extLst>
        </xdr:cNvPr>
        <xdr:cNvSpPr txBox="1">
          <a:spLocks noChangeArrowheads="1"/>
        </xdr:cNvSpPr>
      </xdr:nvSpPr>
      <xdr:spPr bwMode="auto">
        <a:xfrm>
          <a:off x="645795" y="1974850"/>
          <a:ext cx="165274" cy="226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3</xdr:row>
      <xdr:rowOff>0</xdr:rowOff>
    </xdr:from>
    <xdr:to>
      <xdr:col>0</xdr:col>
      <xdr:colOff>811069</xdr:colOff>
      <xdr:row>4</xdr:row>
      <xdr:rowOff>9525</xdr:rowOff>
    </xdr:to>
    <xdr:sp macro="" textlink="" fLocksText="0">
      <xdr:nvSpPr>
        <xdr:cNvPr id="10" name="Text Box 10">
          <a:extLst>
            <a:ext uri="{FF2B5EF4-FFF2-40B4-BE49-F238E27FC236}">
              <a16:creationId xmlns:a16="http://schemas.microsoft.com/office/drawing/2014/main" id="{51E25263-5917-4CAF-B20B-23CAC57E49EA}"/>
            </a:ext>
          </a:extLst>
        </xdr:cNvPr>
        <xdr:cNvSpPr txBox="1">
          <a:spLocks noChangeArrowheads="1"/>
        </xdr:cNvSpPr>
      </xdr:nvSpPr>
      <xdr:spPr bwMode="auto">
        <a:xfrm>
          <a:off x="645795" y="1054100"/>
          <a:ext cx="16527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3</xdr:row>
      <xdr:rowOff>0</xdr:rowOff>
    </xdr:from>
    <xdr:to>
      <xdr:col>0</xdr:col>
      <xdr:colOff>811069</xdr:colOff>
      <xdr:row>4</xdr:row>
      <xdr:rowOff>9525</xdr:rowOff>
    </xdr:to>
    <xdr:sp macro="" textlink="" fLocksText="0">
      <xdr:nvSpPr>
        <xdr:cNvPr id="11" name="Text Box 11">
          <a:extLst>
            <a:ext uri="{FF2B5EF4-FFF2-40B4-BE49-F238E27FC236}">
              <a16:creationId xmlns:a16="http://schemas.microsoft.com/office/drawing/2014/main" id="{FDCEF15E-4BC4-4BFA-9E45-92B1BEEFB05D}"/>
            </a:ext>
          </a:extLst>
        </xdr:cNvPr>
        <xdr:cNvSpPr txBox="1">
          <a:spLocks noChangeArrowheads="1"/>
        </xdr:cNvSpPr>
      </xdr:nvSpPr>
      <xdr:spPr bwMode="auto">
        <a:xfrm>
          <a:off x="645795" y="1054100"/>
          <a:ext cx="16527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4</xdr:row>
      <xdr:rowOff>0</xdr:rowOff>
    </xdr:from>
    <xdr:to>
      <xdr:col>0</xdr:col>
      <xdr:colOff>811069</xdr:colOff>
      <xdr:row>5</xdr:row>
      <xdr:rowOff>3174</xdr:rowOff>
    </xdr:to>
    <xdr:sp macro="" textlink="" fLocksText="0">
      <xdr:nvSpPr>
        <xdr:cNvPr id="12" name="Text Box 12">
          <a:extLst>
            <a:ext uri="{FF2B5EF4-FFF2-40B4-BE49-F238E27FC236}">
              <a16:creationId xmlns:a16="http://schemas.microsoft.com/office/drawing/2014/main" id="{1759D6A0-7D0B-4CBF-A430-A80EA9E1F995}"/>
            </a:ext>
          </a:extLst>
        </xdr:cNvPr>
        <xdr:cNvSpPr txBox="1">
          <a:spLocks noChangeArrowheads="1"/>
        </xdr:cNvSpPr>
      </xdr:nvSpPr>
      <xdr:spPr bwMode="auto">
        <a:xfrm>
          <a:off x="645795" y="1282700"/>
          <a:ext cx="165274" cy="231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5</xdr:row>
      <xdr:rowOff>0</xdr:rowOff>
    </xdr:from>
    <xdr:to>
      <xdr:col>0</xdr:col>
      <xdr:colOff>811069</xdr:colOff>
      <xdr:row>6</xdr:row>
      <xdr:rowOff>7648</xdr:rowOff>
    </xdr:to>
    <xdr:sp macro="" textlink="" fLocksText="0">
      <xdr:nvSpPr>
        <xdr:cNvPr id="13" name="Text Box 13">
          <a:extLst>
            <a:ext uri="{FF2B5EF4-FFF2-40B4-BE49-F238E27FC236}">
              <a16:creationId xmlns:a16="http://schemas.microsoft.com/office/drawing/2014/main" id="{E1CB12CB-D149-4DB4-8735-FF1010586DF2}"/>
            </a:ext>
          </a:extLst>
        </xdr:cNvPr>
        <xdr:cNvSpPr txBox="1">
          <a:spLocks noChangeArrowheads="1"/>
        </xdr:cNvSpPr>
      </xdr:nvSpPr>
      <xdr:spPr bwMode="auto">
        <a:xfrm>
          <a:off x="645795" y="1511300"/>
          <a:ext cx="165274" cy="236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6</xdr:row>
      <xdr:rowOff>0</xdr:rowOff>
    </xdr:from>
    <xdr:to>
      <xdr:col>0</xdr:col>
      <xdr:colOff>811069</xdr:colOff>
      <xdr:row>7</xdr:row>
      <xdr:rowOff>9525</xdr:rowOff>
    </xdr:to>
    <xdr:sp macro="" textlink="" fLocksText="0">
      <xdr:nvSpPr>
        <xdr:cNvPr id="14" name="Text Box 14">
          <a:extLst>
            <a:ext uri="{FF2B5EF4-FFF2-40B4-BE49-F238E27FC236}">
              <a16:creationId xmlns:a16="http://schemas.microsoft.com/office/drawing/2014/main" id="{2B74E62F-0EAB-4D75-A98A-9BDF10EB2BBA}"/>
            </a:ext>
          </a:extLst>
        </xdr:cNvPr>
        <xdr:cNvSpPr txBox="1">
          <a:spLocks noChangeArrowheads="1"/>
        </xdr:cNvSpPr>
      </xdr:nvSpPr>
      <xdr:spPr bwMode="auto">
        <a:xfrm>
          <a:off x="645795" y="1739900"/>
          <a:ext cx="165274" cy="24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7</xdr:row>
      <xdr:rowOff>0</xdr:rowOff>
    </xdr:from>
    <xdr:to>
      <xdr:col>0</xdr:col>
      <xdr:colOff>811069</xdr:colOff>
      <xdr:row>8</xdr:row>
      <xdr:rowOff>1019</xdr:rowOff>
    </xdr:to>
    <xdr:sp macro="" textlink="" fLocksText="0">
      <xdr:nvSpPr>
        <xdr:cNvPr id="15" name="Text Box 8">
          <a:extLst>
            <a:ext uri="{FF2B5EF4-FFF2-40B4-BE49-F238E27FC236}">
              <a16:creationId xmlns:a16="http://schemas.microsoft.com/office/drawing/2014/main" id="{3888E648-EF9F-4647-8ABF-23F59E08E817}"/>
            </a:ext>
          </a:extLst>
        </xdr:cNvPr>
        <xdr:cNvSpPr txBox="1">
          <a:spLocks noChangeArrowheads="1"/>
        </xdr:cNvSpPr>
      </xdr:nvSpPr>
      <xdr:spPr bwMode="auto">
        <a:xfrm>
          <a:off x="645795" y="1974850"/>
          <a:ext cx="165274" cy="229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645795</xdr:colOff>
      <xdr:row>6</xdr:row>
      <xdr:rowOff>0</xdr:rowOff>
    </xdr:from>
    <xdr:ext cx="91530" cy="244694"/>
    <xdr:sp macro="" textlink="" fLocksText="0">
      <xdr:nvSpPr>
        <xdr:cNvPr id="16" name="Text Box 6">
          <a:extLst>
            <a:ext uri="{FF2B5EF4-FFF2-40B4-BE49-F238E27FC236}">
              <a16:creationId xmlns:a16="http://schemas.microsoft.com/office/drawing/2014/main" id="{2F8E4112-FF30-45FD-80EA-12FCC265CE04}"/>
            </a:ext>
          </a:extLst>
        </xdr:cNvPr>
        <xdr:cNvSpPr txBox="1">
          <a:spLocks noChangeArrowheads="1"/>
        </xdr:cNvSpPr>
      </xdr:nvSpPr>
      <xdr:spPr bwMode="auto">
        <a:xfrm>
          <a:off x="645795" y="1739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7</xdr:row>
      <xdr:rowOff>0</xdr:rowOff>
    </xdr:from>
    <xdr:ext cx="91530" cy="237047"/>
    <xdr:sp macro="" textlink="" fLocksText="0">
      <xdr:nvSpPr>
        <xdr:cNvPr id="17" name="Text Box 7">
          <a:extLst>
            <a:ext uri="{FF2B5EF4-FFF2-40B4-BE49-F238E27FC236}">
              <a16:creationId xmlns:a16="http://schemas.microsoft.com/office/drawing/2014/main" id="{467FAE9F-21D8-4F24-82EF-204FF06FE524}"/>
            </a:ext>
          </a:extLst>
        </xdr:cNvPr>
        <xdr:cNvSpPr txBox="1">
          <a:spLocks noChangeArrowheads="1"/>
        </xdr:cNvSpPr>
      </xdr:nvSpPr>
      <xdr:spPr bwMode="auto">
        <a:xfrm>
          <a:off x="645795" y="197485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6</xdr:row>
      <xdr:rowOff>0</xdr:rowOff>
    </xdr:from>
    <xdr:ext cx="91530" cy="244694"/>
    <xdr:sp macro="" textlink="" fLocksText="0">
      <xdr:nvSpPr>
        <xdr:cNvPr id="18" name="Text Box 13">
          <a:extLst>
            <a:ext uri="{FF2B5EF4-FFF2-40B4-BE49-F238E27FC236}">
              <a16:creationId xmlns:a16="http://schemas.microsoft.com/office/drawing/2014/main" id="{90B1803D-5BD8-43B3-BF58-A37E7309EDFC}"/>
            </a:ext>
          </a:extLst>
        </xdr:cNvPr>
        <xdr:cNvSpPr txBox="1">
          <a:spLocks noChangeArrowheads="1"/>
        </xdr:cNvSpPr>
      </xdr:nvSpPr>
      <xdr:spPr bwMode="auto">
        <a:xfrm>
          <a:off x="645795" y="17399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37046"/>
    <xdr:sp macro="" textlink="" fLocksText="0">
      <xdr:nvSpPr>
        <xdr:cNvPr id="19" name="Text Box 5">
          <a:extLst>
            <a:ext uri="{FF2B5EF4-FFF2-40B4-BE49-F238E27FC236}">
              <a16:creationId xmlns:a16="http://schemas.microsoft.com/office/drawing/2014/main" id="{7137A470-DFCC-4AE0-860C-4A742B886F7E}"/>
            </a:ext>
          </a:extLst>
        </xdr:cNvPr>
        <xdr:cNvSpPr txBox="1">
          <a:spLocks noChangeArrowheads="1"/>
        </xdr:cNvSpPr>
      </xdr:nvSpPr>
      <xdr:spPr bwMode="auto">
        <a:xfrm>
          <a:off x="645795" y="1054100"/>
          <a:ext cx="91530" cy="237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20" name="Text Box 6">
          <a:extLst>
            <a:ext uri="{FF2B5EF4-FFF2-40B4-BE49-F238E27FC236}">
              <a16:creationId xmlns:a16="http://schemas.microsoft.com/office/drawing/2014/main" id="{A261EE37-E1E7-4E79-B3FF-3566C9EA3732}"/>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37047"/>
    <xdr:sp macro="" textlink="" fLocksText="0">
      <xdr:nvSpPr>
        <xdr:cNvPr id="21" name="Text Box 7">
          <a:extLst>
            <a:ext uri="{FF2B5EF4-FFF2-40B4-BE49-F238E27FC236}">
              <a16:creationId xmlns:a16="http://schemas.microsoft.com/office/drawing/2014/main" id="{23EF2EFC-3ED8-4614-AA4B-8E48320E9F46}"/>
            </a:ext>
          </a:extLst>
        </xdr:cNvPr>
        <xdr:cNvSpPr txBox="1">
          <a:spLocks noChangeArrowheads="1"/>
        </xdr:cNvSpPr>
      </xdr:nvSpPr>
      <xdr:spPr bwMode="auto">
        <a:xfrm>
          <a:off x="645795" y="15113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37046"/>
    <xdr:sp macro="" textlink="" fLocksText="0">
      <xdr:nvSpPr>
        <xdr:cNvPr id="22" name="Text Box 12">
          <a:extLst>
            <a:ext uri="{FF2B5EF4-FFF2-40B4-BE49-F238E27FC236}">
              <a16:creationId xmlns:a16="http://schemas.microsoft.com/office/drawing/2014/main" id="{CD3CC6C3-423F-4353-BC2A-FB32BBBCF928}"/>
            </a:ext>
          </a:extLst>
        </xdr:cNvPr>
        <xdr:cNvSpPr txBox="1">
          <a:spLocks noChangeArrowheads="1"/>
        </xdr:cNvSpPr>
      </xdr:nvSpPr>
      <xdr:spPr bwMode="auto">
        <a:xfrm>
          <a:off x="645795" y="1054100"/>
          <a:ext cx="91530" cy="237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23" name="Text Box 13">
          <a:extLst>
            <a:ext uri="{FF2B5EF4-FFF2-40B4-BE49-F238E27FC236}">
              <a16:creationId xmlns:a16="http://schemas.microsoft.com/office/drawing/2014/main" id="{FA118CC7-365E-4401-B8DA-88467E3F3D42}"/>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37047"/>
    <xdr:sp macro="" textlink="" fLocksText="0">
      <xdr:nvSpPr>
        <xdr:cNvPr id="24" name="Text Box 14">
          <a:extLst>
            <a:ext uri="{FF2B5EF4-FFF2-40B4-BE49-F238E27FC236}">
              <a16:creationId xmlns:a16="http://schemas.microsoft.com/office/drawing/2014/main" id="{459FD2AB-2A13-4AC7-B0C0-74F149015099}"/>
            </a:ext>
          </a:extLst>
        </xdr:cNvPr>
        <xdr:cNvSpPr txBox="1">
          <a:spLocks noChangeArrowheads="1"/>
        </xdr:cNvSpPr>
      </xdr:nvSpPr>
      <xdr:spPr bwMode="auto">
        <a:xfrm>
          <a:off x="645795" y="15113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6</xdr:row>
      <xdr:rowOff>0</xdr:rowOff>
    </xdr:from>
    <xdr:ext cx="91530" cy="237047"/>
    <xdr:sp macro="" textlink="" fLocksText="0">
      <xdr:nvSpPr>
        <xdr:cNvPr id="25" name="Text Box 8">
          <a:extLst>
            <a:ext uri="{FF2B5EF4-FFF2-40B4-BE49-F238E27FC236}">
              <a16:creationId xmlns:a16="http://schemas.microsoft.com/office/drawing/2014/main" id="{9D326073-F6B3-470C-BC41-CAF20217EB9E}"/>
            </a:ext>
          </a:extLst>
        </xdr:cNvPr>
        <xdr:cNvSpPr txBox="1">
          <a:spLocks noChangeArrowheads="1"/>
        </xdr:cNvSpPr>
      </xdr:nvSpPr>
      <xdr:spPr bwMode="auto">
        <a:xfrm>
          <a:off x="645795" y="1739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44694"/>
    <xdr:sp macro="" textlink="" fLocksText="0">
      <xdr:nvSpPr>
        <xdr:cNvPr id="26" name="Text Box 6">
          <a:extLst>
            <a:ext uri="{FF2B5EF4-FFF2-40B4-BE49-F238E27FC236}">
              <a16:creationId xmlns:a16="http://schemas.microsoft.com/office/drawing/2014/main" id="{A6C7CB4C-A73A-4084-896D-2DE89BB5B7AC}"/>
            </a:ext>
          </a:extLst>
        </xdr:cNvPr>
        <xdr:cNvSpPr txBox="1">
          <a:spLocks noChangeArrowheads="1"/>
        </xdr:cNvSpPr>
      </xdr:nvSpPr>
      <xdr:spPr bwMode="auto">
        <a:xfrm>
          <a:off x="645795" y="15113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6</xdr:row>
      <xdr:rowOff>0</xdr:rowOff>
    </xdr:from>
    <xdr:ext cx="91530" cy="237047"/>
    <xdr:sp macro="" textlink="" fLocksText="0">
      <xdr:nvSpPr>
        <xdr:cNvPr id="27" name="Text Box 7">
          <a:extLst>
            <a:ext uri="{FF2B5EF4-FFF2-40B4-BE49-F238E27FC236}">
              <a16:creationId xmlns:a16="http://schemas.microsoft.com/office/drawing/2014/main" id="{5A12A3D7-81E8-40DC-9441-1EFC7E41AB99}"/>
            </a:ext>
          </a:extLst>
        </xdr:cNvPr>
        <xdr:cNvSpPr txBox="1">
          <a:spLocks noChangeArrowheads="1"/>
        </xdr:cNvSpPr>
      </xdr:nvSpPr>
      <xdr:spPr bwMode="auto">
        <a:xfrm>
          <a:off x="645795" y="1739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44694"/>
    <xdr:sp macro="" textlink="" fLocksText="0">
      <xdr:nvSpPr>
        <xdr:cNvPr id="28" name="Text Box 13">
          <a:extLst>
            <a:ext uri="{FF2B5EF4-FFF2-40B4-BE49-F238E27FC236}">
              <a16:creationId xmlns:a16="http://schemas.microsoft.com/office/drawing/2014/main" id="{ED3EE94C-8BE9-436E-99C3-029D9BB574F1}"/>
            </a:ext>
          </a:extLst>
        </xdr:cNvPr>
        <xdr:cNvSpPr txBox="1">
          <a:spLocks noChangeArrowheads="1"/>
        </xdr:cNvSpPr>
      </xdr:nvSpPr>
      <xdr:spPr bwMode="auto">
        <a:xfrm>
          <a:off x="645795" y="15113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6</xdr:row>
      <xdr:rowOff>0</xdr:rowOff>
    </xdr:from>
    <xdr:ext cx="91530" cy="237047"/>
    <xdr:sp macro="" textlink="" fLocksText="0">
      <xdr:nvSpPr>
        <xdr:cNvPr id="29" name="Text Box 14">
          <a:extLst>
            <a:ext uri="{FF2B5EF4-FFF2-40B4-BE49-F238E27FC236}">
              <a16:creationId xmlns:a16="http://schemas.microsoft.com/office/drawing/2014/main" id="{56AA2CFD-1CB8-4D3E-9F82-11B3BC86DD80}"/>
            </a:ext>
          </a:extLst>
        </xdr:cNvPr>
        <xdr:cNvSpPr txBox="1">
          <a:spLocks noChangeArrowheads="1"/>
        </xdr:cNvSpPr>
      </xdr:nvSpPr>
      <xdr:spPr bwMode="auto">
        <a:xfrm>
          <a:off x="645795" y="17399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645795</xdr:colOff>
      <xdr:row>3</xdr:row>
      <xdr:rowOff>0</xdr:rowOff>
    </xdr:from>
    <xdr:to>
      <xdr:col>0</xdr:col>
      <xdr:colOff>811069</xdr:colOff>
      <xdr:row>4</xdr:row>
      <xdr:rowOff>9525</xdr:rowOff>
    </xdr:to>
    <xdr:sp macro="" textlink="" fLocksText="0">
      <xdr:nvSpPr>
        <xdr:cNvPr id="30" name="Text Box 3">
          <a:extLst>
            <a:ext uri="{FF2B5EF4-FFF2-40B4-BE49-F238E27FC236}">
              <a16:creationId xmlns:a16="http://schemas.microsoft.com/office/drawing/2014/main" id="{88640F59-4B01-4C58-A7AC-A8A73F18FBFF}"/>
            </a:ext>
          </a:extLst>
        </xdr:cNvPr>
        <xdr:cNvSpPr txBox="1">
          <a:spLocks noChangeArrowheads="1"/>
        </xdr:cNvSpPr>
      </xdr:nvSpPr>
      <xdr:spPr bwMode="auto">
        <a:xfrm>
          <a:off x="645795" y="1054100"/>
          <a:ext cx="16527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4</xdr:row>
      <xdr:rowOff>0</xdr:rowOff>
    </xdr:from>
    <xdr:to>
      <xdr:col>0</xdr:col>
      <xdr:colOff>811069</xdr:colOff>
      <xdr:row>5</xdr:row>
      <xdr:rowOff>3174</xdr:rowOff>
    </xdr:to>
    <xdr:sp macro="" textlink="" fLocksText="0">
      <xdr:nvSpPr>
        <xdr:cNvPr id="31" name="Text Box 5">
          <a:extLst>
            <a:ext uri="{FF2B5EF4-FFF2-40B4-BE49-F238E27FC236}">
              <a16:creationId xmlns:a16="http://schemas.microsoft.com/office/drawing/2014/main" id="{163ACC46-3CB5-4F7F-8AC7-4FBB35AC35D4}"/>
            </a:ext>
          </a:extLst>
        </xdr:cNvPr>
        <xdr:cNvSpPr txBox="1">
          <a:spLocks noChangeArrowheads="1"/>
        </xdr:cNvSpPr>
      </xdr:nvSpPr>
      <xdr:spPr bwMode="auto">
        <a:xfrm>
          <a:off x="645795" y="1282700"/>
          <a:ext cx="165274" cy="231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5</xdr:row>
      <xdr:rowOff>0</xdr:rowOff>
    </xdr:from>
    <xdr:to>
      <xdr:col>0</xdr:col>
      <xdr:colOff>811069</xdr:colOff>
      <xdr:row>6</xdr:row>
      <xdr:rowOff>7648</xdr:rowOff>
    </xdr:to>
    <xdr:sp macro="" textlink="" fLocksText="0">
      <xdr:nvSpPr>
        <xdr:cNvPr id="32" name="Text Box 6">
          <a:extLst>
            <a:ext uri="{FF2B5EF4-FFF2-40B4-BE49-F238E27FC236}">
              <a16:creationId xmlns:a16="http://schemas.microsoft.com/office/drawing/2014/main" id="{42A869A9-9A6C-4422-AD3F-590FD68ABD30}"/>
            </a:ext>
          </a:extLst>
        </xdr:cNvPr>
        <xdr:cNvSpPr txBox="1">
          <a:spLocks noChangeArrowheads="1"/>
        </xdr:cNvSpPr>
      </xdr:nvSpPr>
      <xdr:spPr bwMode="auto">
        <a:xfrm>
          <a:off x="645795" y="1511300"/>
          <a:ext cx="165274" cy="236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5</xdr:row>
      <xdr:rowOff>0</xdr:rowOff>
    </xdr:from>
    <xdr:to>
      <xdr:col>0</xdr:col>
      <xdr:colOff>811069</xdr:colOff>
      <xdr:row>6</xdr:row>
      <xdr:rowOff>9526</xdr:rowOff>
    </xdr:to>
    <xdr:sp macro="" textlink="" fLocksText="0">
      <xdr:nvSpPr>
        <xdr:cNvPr id="33" name="Text Box 7">
          <a:extLst>
            <a:ext uri="{FF2B5EF4-FFF2-40B4-BE49-F238E27FC236}">
              <a16:creationId xmlns:a16="http://schemas.microsoft.com/office/drawing/2014/main" id="{4B0884F7-7647-4C86-9436-7CBE904210B6}"/>
            </a:ext>
          </a:extLst>
        </xdr:cNvPr>
        <xdr:cNvSpPr txBox="1">
          <a:spLocks noChangeArrowheads="1"/>
        </xdr:cNvSpPr>
      </xdr:nvSpPr>
      <xdr:spPr bwMode="auto">
        <a:xfrm>
          <a:off x="645795" y="1511300"/>
          <a:ext cx="165274" cy="238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4</xdr:row>
      <xdr:rowOff>0</xdr:rowOff>
    </xdr:from>
    <xdr:to>
      <xdr:col>0</xdr:col>
      <xdr:colOff>811069</xdr:colOff>
      <xdr:row>5</xdr:row>
      <xdr:rowOff>3174</xdr:rowOff>
    </xdr:to>
    <xdr:sp macro="" textlink="" fLocksText="0">
      <xdr:nvSpPr>
        <xdr:cNvPr id="34" name="Text Box 12">
          <a:extLst>
            <a:ext uri="{FF2B5EF4-FFF2-40B4-BE49-F238E27FC236}">
              <a16:creationId xmlns:a16="http://schemas.microsoft.com/office/drawing/2014/main" id="{21FBC9E0-0331-40FE-B924-75AE3F7B0A9E}"/>
            </a:ext>
          </a:extLst>
        </xdr:cNvPr>
        <xdr:cNvSpPr txBox="1">
          <a:spLocks noChangeArrowheads="1"/>
        </xdr:cNvSpPr>
      </xdr:nvSpPr>
      <xdr:spPr bwMode="auto">
        <a:xfrm>
          <a:off x="645795" y="1282700"/>
          <a:ext cx="165274" cy="231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5</xdr:row>
      <xdr:rowOff>0</xdr:rowOff>
    </xdr:from>
    <xdr:to>
      <xdr:col>0</xdr:col>
      <xdr:colOff>811069</xdr:colOff>
      <xdr:row>6</xdr:row>
      <xdr:rowOff>7648</xdr:rowOff>
    </xdr:to>
    <xdr:sp macro="" textlink="" fLocksText="0">
      <xdr:nvSpPr>
        <xdr:cNvPr id="35" name="Text Box 13">
          <a:extLst>
            <a:ext uri="{FF2B5EF4-FFF2-40B4-BE49-F238E27FC236}">
              <a16:creationId xmlns:a16="http://schemas.microsoft.com/office/drawing/2014/main" id="{704D87D6-6360-4624-8B1D-59330FDC48C1}"/>
            </a:ext>
          </a:extLst>
        </xdr:cNvPr>
        <xdr:cNvSpPr txBox="1">
          <a:spLocks noChangeArrowheads="1"/>
        </xdr:cNvSpPr>
      </xdr:nvSpPr>
      <xdr:spPr bwMode="auto">
        <a:xfrm>
          <a:off x="645795" y="1511300"/>
          <a:ext cx="165274" cy="236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5</xdr:row>
      <xdr:rowOff>0</xdr:rowOff>
    </xdr:from>
    <xdr:to>
      <xdr:col>0</xdr:col>
      <xdr:colOff>811069</xdr:colOff>
      <xdr:row>6</xdr:row>
      <xdr:rowOff>9526</xdr:rowOff>
    </xdr:to>
    <xdr:sp macro="" textlink="" fLocksText="0">
      <xdr:nvSpPr>
        <xdr:cNvPr id="36" name="Text Box 14">
          <a:extLst>
            <a:ext uri="{FF2B5EF4-FFF2-40B4-BE49-F238E27FC236}">
              <a16:creationId xmlns:a16="http://schemas.microsoft.com/office/drawing/2014/main" id="{46E7D2C7-A6BA-41EB-A8E1-74CE567C2DCB}"/>
            </a:ext>
          </a:extLst>
        </xdr:cNvPr>
        <xdr:cNvSpPr txBox="1">
          <a:spLocks noChangeArrowheads="1"/>
        </xdr:cNvSpPr>
      </xdr:nvSpPr>
      <xdr:spPr bwMode="auto">
        <a:xfrm>
          <a:off x="645795" y="1511300"/>
          <a:ext cx="165274" cy="238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645795</xdr:colOff>
      <xdr:row>5</xdr:row>
      <xdr:rowOff>0</xdr:rowOff>
    </xdr:from>
    <xdr:to>
      <xdr:col>0</xdr:col>
      <xdr:colOff>811069</xdr:colOff>
      <xdr:row>6</xdr:row>
      <xdr:rowOff>9526</xdr:rowOff>
    </xdr:to>
    <xdr:sp macro="" textlink="" fLocksText="0">
      <xdr:nvSpPr>
        <xdr:cNvPr id="37" name="Text Box 8">
          <a:extLst>
            <a:ext uri="{FF2B5EF4-FFF2-40B4-BE49-F238E27FC236}">
              <a16:creationId xmlns:a16="http://schemas.microsoft.com/office/drawing/2014/main" id="{0909A0E0-2A50-43EC-BCC7-78BE7A8D67C1}"/>
            </a:ext>
          </a:extLst>
        </xdr:cNvPr>
        <xdr:cNvSpPr txBox="1">
          <a:spLocks noChangeArrowheads="1"/>
        </xdr:cNvSpPr>
      </xdr:nvSpPr>
      <xdr:spPr bwMode="auto">
        <a:xfrm>
          <a:off x="645795" y="1511300"/>
          <a:ext cx="165274" cy="238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645795</xdr:colOff>
      <xdr:row>5</xdr:row>
      <xdr:rowOff>0</xdr:rowOff>
    </xdr:from>
    <xdr:ext cx="91530" cy="244694"/>
    <xdr:sp macro="" textlink="" fLocksText="0">
      <xdr:nvSpPr>
        <xdr:cNvPr id="38" name="Text Box 6">
          <a:extLst>
            <a:ext uri="{FF2B5EF4-FFF2-40B4-BE49-F238E27FC236}">
              <a16:creationId xmlns:a16="http://schemas.microsoft.com/office/drawing/2014/main" id="{26107DD8-D09D-4A66-81A7-7597B3E4DDCC}"/>
            </a:ext>
          </a:extLst>
        </xdr:cNvPr>
        <xdr:cNvSpPr txBox="1">
          <a:spLocks noChangeArrowheads="1"/>
        </xdr:cNvSpPr>
      </xdr:nvSpPr>
      <xdr:spPr bwMode="auto">
        <a:xfrm>
          <a:off x="645795" y="15113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37047"/>
    <xdr:sp macro="" textlink="" fLocksText="0">
      <xdr:nvSpPr>
        <xdr:cNvPr id="39" name="Text Box 7">
          <a:extLst>
            <a:ext uri="{FF2B5EF4-FFF2-40B4-BE49-F238E27FC236}">
              <a16:creationId xmlns:a16="http://schemas.microsoft.com/office/drawing/2014/main" id="{C6DF9325-9214-40A0-A4AD-D3129502695A}"/>
            </a:ext>
          </a:extLst>
        </xdr:cNvPr>
        <xdr:cNvSpPr txBox="1">
          <a:spLocks noChangeArrowheads="1"/>
        </xdr:cNvSpPr>
      </xdr:nvSpPr>
      <xdr:spPr bwMode="auto">
        <a:xfrm>
          <a:off x="645795" y="15113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44694"/>
    <xdr:sp macro="" textlink="" fLocksText="0">
      <xdr:nvSpPr>
        <xdr:cNvPr id="40" name="Text Box 13">
          <a:extLst>
            <a:ext uri="{FF2B5EF4-FFF2-40B4-BE49-F238E27FC236}">
              <a16:creationId xmlns:a16="http://schemas.microsoft.com/office/drawing/2014/main" id="{BBAE1695-69C4-4E43-AFD0-638333B4351C}"/>
            </a:ext>
          </a:extLst>
        </xdr:cNvPr>
        <xdr:cNvSpPr txBox="1">
          <a:spLocks noChangeArrowheads="1"/>
        </xdr:cNvSpPr>
      </xdr:nvSpPr>
      <xdr:spPr bwMode="auto">
        <a:xfrm>
          <a:off x="645795" y="15113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37046"/>
    <xdr:sp macro="" textlink="" fLocksText="0">
      <xdr:nvSpPr>
        <xdr:cNvPr id="41" name="Text Box 5">
          <a:extLst>
            <a:ext uri="{FF2B5EF4-FFF2-40B4-BE49-F238E27FC236}">
              <a16:creationId xmlns:a16="http://schemas.microsoft.com/office/drawing/2014/main" id="{0DCFA88B-1463-452D-BA78-B1BE55459158}"/>
            </a:ext>
          </a:extLst>
        </xdr:cNvPr>
        <xdr:cNvSpPr txBox="1">
          <a:spLocks noChangeArrowheads="1"/>
        </xdr:cNvSpPr>
      </xdr:nvSpPr>
      <xdr:spPr bwMode="auto">
        <a:xfrm>
          <a:off x="645795" y="1054100"/>
          <a:ext cx="91530" cy="237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42" name="Text Box 6">
          <a:extLst>
            <a:ext uri="{FF2B5EF4-FFF2-40B4-BE49-F238E27FC236}">
              <a16:creationId xmlns:a16="http://schemas.microsoft.com/office/drawing/2014/main" id="{B38C17BC-ED43-4AD5-85D4-BF986B9D8D52}"/>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37047"/>
    <xdr:sp macro="" textlink="" fLocksText="0">
      <xdr:nvSpPr>
        <xdr:cNvPr id="43" name="Text Box 7">
          <a:extLst>
            <a:ext uri="{FF2B5EF4-FFF2-40B4-BE49-F238E27FC236}">
              <a16:creationId xmlns:a16="http://schemas.microsoft.com/office/drawing/2014/main" id="{F643109D-3881-474F-975A-964654E07DAD}"/>
            </a:ext>
          </a:extLst>
        </xdr:cNvPr>
        <xdr:cNvSpPr txBox="1">
          <a:spLocks noChangeArrowheads="1"/>
        </xdr:cNvSpPr>
      </xdr:nvSpPr>
      <xdr:spPr bwMode="auto">
        <a:xfrm>
          <a:off x="645795" y="15113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37046"/>
    <xdr:sp macro="" textlink="" fLocksText="0">
      <xdr:nvSpPr>
        <xdr:cNvPr id="44" name="Text Box 12">
          <a:extLst>
            <a:ext uri="{FF2B5EF4-FFF2-40B4-BE49-F238E27FC236}">
              <a16:creationId xmlns:a16="http://schemas.microsoft.com/office/drawing/2014/main" id="{8FBDA1F2-B658-4C12-955C-F949C55A23FC}"/>
            </a:ext>
          </a:extLst>
        </xdr:cNvPr>
        <xdr:cNvSpPr txBox="1">
          <a:spLocks noChangeArrowheads="1"/>
        </xdr:cNvSpPr>
      </xdr:nvSpPr>
      <xdr:spPr bwMode="auto">
        <a:xfrm>
          <a:off x="645795" y="1054100"/>
          <a:ext cx="91530" cy="237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45" name="Text Box 13">
          <a:extLst>
            <a:ext uri="{FF2B5EF4-FFF2-40B4-BE49-F238E27FC236}">
              <a16:creationId xmlns:a16="http://schemas.microsoft.com/office/drawing/2014/main" id="{9315B986-36BF-40BF-A805-A2F8DEA94996}"/>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37047"/>
    <xdr:sp macro="" textlink="" fLocksText="0">
      <xdr:nvSpPr>
        <xdr:cNvPr id="46" name="Text Box 14">
          <a:extLst>
            <a:ext uri="{FF2B5EF4-FFF2-40B4-BE49-F238E27FC236}">
              <a16:creationId xmlns:a16="http://schemas.microsoft.com/office/drawing/2014/main" id="{C5F384C9-4A2C-4F61-8E76-C37BE30B0FD2}"/>
            </a:ext>
          </a:extLst>
        </xdr:cNvPr>
        <xdr:cNvSpPr txBox="1">
          <a:spLocks noChangeArrowheads="1"/>
        </xdr:cNvSpPr>
      </xdr:nvSpPr>
      <xdr:spPr bwMode="auto">
        <a:xfrm>
          <a:off x="645795" y="15113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37047"/>
    <xdr:sp macro="" textlink="" fLocksText="0">
      <xdr:nvSpPr>
        <xdr:cNvPr id="47" name="Text Box 8">
          <a:extLst>
            <a:ext uri="{FF2B5EF4-FFF2-40B4-BE49-F238E27FC236}">
              <a16:creationId xmlns:a16="http://schemas.microsoft.com/office/drawing/2014/main" id="{DF2ED5A7-3E14-4BC0-8D9C-542121DFD84F}"/>
            </a:ext>
          </a:extLst>
        </xdr:cNvPr>
        <xdr:cNvSpPr txBox="1">
          <a:spLocks noChangeArrowheads="1"/>
        </xdr:cNvSpPr>
      </xdr:nvSpPr>
      <xdr:spPr bwMode="auto">
        <a:xfrm>
          <a:off x="645795" y="15113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44694"/>
    <xdr:sp macro="" textlink="" fLocksText="0">
      <xdr:nvSpPr>
        <xdr:cNvPr id="48" name="Text Box 6">
          <a:extLst>
            <a:ext uri="{FF2B5EF4-FFF2-40B4-BE49-F238E27FC236}">
              <a16:creationId xmlns:a16="http://schemas.microsoft.com/office/drawing/2014/main" id="{801D7B45-AE02-4ECD-965B-3B7FA3C16DB3}"/>
            </a:ext>
          </a:extLst>
        </xdr:cNvPr>
        <xdr:cNvSpPr txBox="1">
          <a:spLocks noChangeArrowheads="1"/>
        </xdr:cNvSpPr>
      </xdr:nvSpPr>
      <xdr:spPr bwMode="auto">
        <a:xfrm>
          <a:off x="645795" y="15113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37047"/>
    <xdr:sp macro="" textlink="" fLocksText="0">
      <xdr:nvSpPr>
        <xdr:cNvPr id="49" name="Text Box 7">
          <a:extLst>
            <a:ext uri="{FF2B5EF4-FFF2-40B4-BE49-F238E27FC236}">
              <a16:creationId xmlns:a16="http://schemas.microsoft.com/office/drawing/2014/main" id="{F0D047D4-2A42-4338-B0E7-F41DE6740947}"/>
            </a:ext>
          </a:extLst>
        </xdr:cNvPr>
        <xdr:cNvSpPr txBox="1">
          <a:spLocks noChangeArrowheads="1"/>
        </xdr:cNvSpPr>
      </xdr:nvSpPr>
      <xdr:spPr bwMode="auto">
        <a:xfrm>
          <a:off x="645795" y="15113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44694"/>
    <xdr:sp macro="" textlink="" fLocksText="0">
      <xdr:nvSpPr>
        <xdr:cNvPr id="50" name="Text Box 13">
          <a:extLst>
            <a:ext uri="{FF2B5EF4-FFF2-40B4-BE49-F238E27FC236}">
              <a16:creationId xmlns:a16="http://schemas.microsoft.com/office/drawing/2014/main" id="{0749A9A7-43F8-4307-9CD2-7222DDB29628}"/>
            </a:ext>
          </a:extLst>
        </xdr:cNvPr>
        <xdr:cNvSpPr txBox="1">
          <a:spLocks noChangeArrowheads="1"/>
        </xdr:cNvSpPr>
      </xdr:nvSpPr>
      <xdr:spPr bwMode="auto">
        <a:xfrm>
          <a:off x="645795" y="15113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37047"/>
    <xdr:sp macro="" textlink="" fLocksText="0">
      <xdr:nvSpPr>
        <xdr:cNvPr id="51" name="Text Box 14">
          <a:extLst>
            <a:ext uri="{FF2B5EF4-FFF2-40B4-BE49-F238E27FC236}">
              <a16:creationId xmlns:a16="http://schemas.microsoft.com/office/drawing/2014/main" id="{0D323844-5279-444D-A964-E406B59D5974}"/>
            </a:ext>
          </a:extLst>
        </xdr:cNvPr>
        <xdr:cNvSpPr txBox="1">
          <a:spLocks noChangeArrowheads="1"/>
        </xdr:cNvSpPr>
      </xdr:nvSpPr>
      <xdr:spPr bwMode="auto">
        <a:xfrm>
          <a:off x="645795" y="15113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37047"/>
    <xdr:sp macro="" textlink="" fLocksText="0">
      <xdr:nvSpPr>
        <xdr:cNvPr id="52" name="Text Box 7">
          <a:extLst>
            <a:ext uri="{FF2B5EF4-FFF2-40B4-BE49-F238E27FC236}">
              <a16:creationId xmlns:a16="http://schemas.microsoft.com/office/drawing/2014/main" id="{F076A874-4BA2-44EF-964F-F0F2E1AA0AC2}"/>
            </a:ext>
          </a:extLst>
        </xdr:cNvPr>
        <xdr:cNvSpPr txBox="1">
          <a:spLocks noChangeArrowheads="1"/>
        </xdr:cNvSpPr>
      </xdr:nvSpPr>
      <xdr:spPr bwMode="auto">
        <a:xfrm>
          <a:off x="645795" y="10541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37047"/>
    <xdr:sp macro="" textlink="" fLocksText="0">
      <xdr:nvSpPr>
        <xdr:cNvPr id="53" name="Text Box 14">
          <a:extLst>
            <a:ext uri="{FF2B5EF4-FFF2-40B4-BE49-F238E27FC236}">
              <a16:creationId xmlns:a16="http://schemas.microsoft.com/office/drawing/2014/main" id="{BA9FB907-6AE7-4624-9CF2-96983375BA3B}"/>
            </a:ext>
          </a:extLst>
        </xdr:cNvPr>
        <xdr:cNvSpPr txBox="1">
          <a:spLocks noChangeArrowheads="1"/>
        </xdr:cNvSpPr>
      </xdr:nvSpPr>
      <xdr:spPr bwMode="auto">
        <a:xfrm>
          <a:off x="645795" y="10541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54" name="Text Box 8">
          <a:extLst>
            <a:ext uri="{FF2B5EF4-FFF2-40B4-BE49-F238E27FC236}">
              <a16:creationId xmlns:a16="http://schemas.microsoft.com/office/drawing/2014/main" id="{7473FE2B-1436-4E43-9855-811404031FEB}"/>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44694"/>
    <xdr:sp macro="" textlink="" fLocksText="0">
      <xdr:nvSpPr>
        <xdr:cNvPr id="55" name="Text Box 6">
          <a:extLst>
            <a:ext uri="{FF2B5EF4-FFF2-40B4-BE49-F238E27FC236}">
              <a16:creationId xmlns:a16="http://schemas.microsoft.com/office/drawing/2014/main" id="{69122B72-AA0D-48D9-9C10-0301B4C03192}"/>
            </a:ext>
          </a:extLst>
        </xdr:cNvPr>
        <xdr:cNvSpPr txBox="1">
          <a:spLocks noChangeArrowheads="1"/>
        </xdr:cNvSpPr>
      </xdr:nvSpPr>
      <xdr:spPr bwMode="auto">
        <a:xfrm>
          <a:off x="645795" y="10541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56" name="Text Box 7">
          <a:extLst>
            <a:ext uri="{FF2B5EF4-FFF2-40B4-BE49-F238E27FC236}">
              <a16:creationId xmlns:a16="http://schemas.microsoft.com/office/drawing/2014/main" id="{CC8E9B08-942D-43B4-B314-6DAFF0933062}"/>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44694"/>
    <xdr:sp macro="" textlink="" fLocksText="0">
      <xdr:nvSpPr>
        <xdr:cNvPr id="57" name="Text Box 13">
          <a:extLst>
            <a:ext uri="{FF2B5EF4-FFF2-40B4-BE49-F238E27FC236}">
              <a16:creationId xmlns:a16="http://schemas.microsoft.com/office/drawing/2014/main" id="{B54B531D-89A2-4B60-A7CC-14CD792F7402}"/>
            </a:ext>
          </a:extLst>
        </xdr:cNvPr>
        <xdr:cNvSpPr txBox="1">
          <a:spLocks noChangeArrowheads="1"/>
        </xdr:cNvSpPr>
      </xdr:nvSpPr>
      <xdr:spPr bwMode="auto">
        <a:xfrm>
          <a:off x="645795" y="10541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37047"/>
    <xdr:sp macro="" textlink="" fLocksText="0">
      <xdr:nvSpPr>
        <xdr:cNvPr id="58" name="Text Box 8">
          <a:extLst>
            <a:ext uri="{FF2B5EF4-FFF2-40B4-BE49-F238E27FC236}">
              <a16:creationId xmlns:a16="http://schemas.microsoft.com/office/drawing/2014/main" id="{E10C9A76-2CC9-4833-8A83-9E7FCFB93219}"/>
            </a:ext>
          </a:extLst>
        </xdr:cNvPr>
        <xdr:cNvSpPr txBox="1">
          <a:spLocks noChangeArrowheads="1"/>
        </xdr:cNvSpPr>
      </xdr:nvSpPr>
      <xdr:spPr bwMode="auto">
        <a:xfrm>
          <a:off x="645795" y="10541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37047"/>
    <xdr:sp macro="" textlink="" fLocksText="0">
      <xdr:nvSpPr>
        <xdr:cNvPr id="59" name="Text Box 7">
          <a:extLst>
            <a:ext uri="{FF2B5EF4-FFF2-40B4-BE49-F238E27FC236}">
              <a16:creationId xmlns:a16="http://schemas.microsoft.com/office/drawing/2014/main" id="{3BDA306F-8180-49B3-8B37-F2FC8D882954}"/>
            </a:ext>
          </a:extLst>
        </xdr:cNvPr>
        <xdr:cNvSpPr txBox="1">
          <a:spLocks noChangeArrowheads="1"/>
        </xdr:cNvSpPr>
      </xdr:nvSpPr>
      <xdr:spPr bwMode="auto">
        <a:xfrm>
          <a:off x="645795" y="10541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37047"/>
    <xdr:sp macro="" textlink="" fLocksText="0">
      <xdr:nvSpPr>
        <xdr:cNvPr id="60" name="Text Box 14">
          <a:extLst>
            <a:ext uri="{FF2B5EF4-FFF2-40B4-BE49-F238E27FC236}">
              <a16:creationId xmlns:a16="http://schemas.microsoft.com/office/drawing/2014/main" id="{7F9A3088-5B6F-42F5-AC78-3FEC8117F90A}"/>
            </a:ext>
          </a:extLst>
        </xdr:cNvPr>
        <xdr:cNvSpPr txBox="1">
          <a:spLocks noChangeArrowheads="1"/>
        </xdr:cNvSpPr>
      </xdr:nvSpPr>
      <xdr:spPr bwMode="auto">
        <a:xfrm>
          <a:off x="645795" y="10541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2</xdr:row>
      <xdr:rowOff>0</xdr:rowOff>
    </xdr:from>
    <xdr:ext cx="95424" cy="238125"/>
    <xdr:sp macro="" textlink="" fLocksText="0">
      <xdr:nvSpPr>
        <xdr:cNvPr id="61" name="Text Box 3">
          <a:extLst>
            <a:ext uri="{FF2B5EF4-FFF2-40B4-BE49-F238E27FC236}">
              <a16:creationId xmlns:a16="http://schemas.microsoft.com/office/drawing/2014/main" id="{5EAC927A-0AA3-4FF4-9E12-91A7C8623C59}"/>
            </a:ext>
          </a:extLst>
        </xdr:cNvPr>
        <xdr:cNvSpPr txBox="1">
          <a:spLocks noChangeArrowheads="1"/>
        </xdr:cNvSpPr>
      </xdr:nvSpPr>
      <xdr:spPr bwMode="auto">
        <a:xfrm>
          <a:off x="645795" y="46355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2</xdr:row>
      <xdr:rowOff>0</xdr:rowOff>
    </xdr:from>
    <xdr:ext cx="95424" cy="238125"/>
    <xdr:sp macro="" textlink="" fLocksText="0">
      <xdr:nvSpPr>
        <xdr:cNvPr id="62" name="Text Box 4">
          <a:extLst>
            <a:ext uri="{FF2B5EF4-FFF2-40B4-BE49-F238E27FC236}">
              <a16:creationId xmlns:a16="http://schemas.microsoft.com/office/drawing/2014/main" id="{1840251C-25A1-458A-BE36-356BA6689AAB}"/>
            </a:ext>
          </a:extLst>
        </xdr:cNvPr>
        <xdr:cNvSpPr txBox="1">
          <a:spLocks noChangeArrowheads="1"/>
        </xdr:cNvSpPr>
      </xdr:nvSpPr>
      <xdr:spPr bwMode="auto">
        <a:xfrm>
          <a:off x="645795" y="46355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5424" cy="238124"/>
    <xdr:sp macro="" textlink="" fLocksText="0">
      <xdr:nvSpPr>
        <xdr:cNvPr id="63" name="Text Box 5">
          <a:extLst>
            <a:ext uri="{FF2B5EF4-FFF2-40B4-BE49-F238E27FC236}">
              <a16:creationId xmlns:a16="http://schemas.microsoft.com/office/drawing/2014/main" id="{20941B52-670F-4A17-9F1C-B278E44B047E}"/>
            </a:ext>
          </a:extLst>
        </xdr:cNvPr>
        <xdr:cNvSpPr txBox="1">
          <a:spLocks noChangeArrowheads="1"/>
        </xdr:cNvSpPr>
      </xdr:nvSpPr>
      <xdr:spPr bwMode="auto">
        <a:xfrm>
          <a:off x="645795" y="1054100"/>
          <a:ext cx="95424" cy="238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2</xdr:row>
      <xdr:rowOff>0</xdr:rowOff>
    </xdr:from>
    <xdr:ext cx="95424" cy="238125"/>
    <xdr:sp macro="" textlink="" fLocksText="0">
      <xdr:nvSpPr>
        <xdr:cNvPr id="64" name="Text Box 10">
          <a:extLst>
            <a:ext uri="{FF2B5EF4-FFF2-40B4-BE49-F238E27FC236}">
              <a16:creationId xmlns:a16="http://schemas.microsoft.com/office/drawing/2014/main" id="{ED80C18B-7C13-4179-AC0F-FCCF2BF397E4}"/>
            </a:ext>
          </a:extLst>
        </xdr:cNvPr>
        <xdr:cNvSpPr txBox="1">
          <a:spLocks noChangeArrowheads="1"/>
        </xdr:cNvSpPr>
      </xdr:nvSpPr>
      <xdr:spPr bwMode="auto">
        <a:xfrm>
          <a:off x="645795" y="46355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2</xdr:row>
      <xdr:rowOff>0</xdr:rowOff>
    </xdr:from>
    <xdr:ext cx="95424" cy="238125"/>
    <xdr:sp macro="" textlink="" fLocksText="0">
      <xdr:nvSpPr>
        <xdr:cNvPr id="65" name="Text Box 11">
          <a:extLst>
            <a:ext uri="{FF2B5EF4-FFF2-40B4-BE49-F238E27FC236}">
              <a16:creationId xmlns:a16="http://schemas.microsoft.com/office/drawing/2014/main" id="{AF91DD99-22F9-4CAE-A8A6-7019C4530F3E}"/>
            </a:ext>
          </a:extLst>
        </xdr:cNvPr>
        <xdr:cNvSpPr txBox="1">
          <a:spLocks noChangeArrowheads="1"/>
        </xdr:cNvSpPr>
      </xdr:nvSpPr>
      <xdr:spPr bwMode="auto">
        <a:xfrm>
          <a:off x="645795" y="46355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5424" cy="238124"/>
    <xdr:sp macro="" textlink="" fLocksText="0">
      <xdr:nvSpPr>
        <xdr:cNvPr id="66" name="Text Box 12">
          <a:extLst>
            <a:ext uri="{FF2B5EF4-FFF2-40B4-BE49-F238E27FC236}">
              <a16:creationId xmlns:a16="http://schemas.microsoft.com/office/drawing/2014/main" id="{0A9AB592-8A82-41C1-B0CD-394A6699CBFB}"/>
            </a:ext>
          </a:extLst>
        </xdr:cNvPr>
        <xdr:cNvSpPr txBox="1">
          <a:spLocks noChangeArrowheads="1"/>
        </xdr:cNvSpPr>
      </xdr:nvSpPr>
      <xdr:spPr bwMode="auto">
        <a:xfrm>
          <a:off x="645795" y="1054100"/>
          <a:ext cx="95424" cy="238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2</xdr:row>
      <xdr:rowOff>0</xdr:rowOff>
    </xdr:from>
    <xdr:ext cx="91530" cy="237046"/>
    <xdr:sp macro="" textlink="" fLocksText="0">
      <xdr:nvSpPr>
        <xdr:cNvPr id="67" name="Text Box 5">
          <a:extLst>
            <a:ext uri="{FF2B5EF4-FFF2-40B4-BE49-F238E27FC236}">
              <a16:creationId xmlns:a16="http://schemas.microsoft.com/office/drawing/2014/main" id="{0AE7828C-E77B-4186-A9BD-E05CE212DA11}"/>
            </a:ext>
          </a:extLst>
        </xdr:cNvPr>
        <xdr:cNvSpPr txBox="1">
          <a:spLocks noChangeArrowheads="1"/>
        </xdr:cNvSpPr>
      </xdr:nvSpPr>
      <xdr:spPr bwMode="auto">
        <a:xfrm>
          <a:off x="645795" y="463550"/>
          <a:ext cx="91530" cy="237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44694"/>
    <xdr:sp macro="" textlink="" fLocksText="0">
      <xdr:nvSpPr>
        <xdr:cNvPr id="68" name="Text Box 6">
          <a:extLst>
            <a:ext uri="{FF2B5EF4-FFF2-40B4-BE49-F238E27FC236}">
              <a16:creationId xmlns:a16="http://schemas.microsoft.com/office/drawing/2014/main" id="{3B964595-4CE6-468C-82F0-4C32506BC168}"/>
            </a:ext>
          </a:extLst>
        </xdr:cNvPr>
        <xdr:cNvSpPr txBox="1">
          <a:spLocks noChangeArrowheads="1"/>
        </xdr:cNvSpPr>
      </xdr:nvSpPr>
      <xdr:spPr bwMode="auto">
        <a:xfrm>
          <a:off x="645795" y="10541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2</xdr:row>
      <xdr:rowOff>0</xdr:rowOff>
    </xdr:from>
    <xdr:ext cx="91530" cy="237046"/>
    <xdr:sp macro="" textlink="" fLocksText="0">
      <xdr:nvSpPr>
        <xdr:cNvPr id="69" name="Text Box 12">
          <a:extLst>
            <a:ext uri="{FF2B5EF4-FFF2-40B4-BE49-F238E27FC236}">
              <a16:creationId xmlns:a16="http://schemas.microsoft.com/office/drawing/2014/main" id="{5DF3451D-14B0-4551-A379-3048F750FFA4}"/>
            </a:ext>
          </a:extLst>
        </xdr:cNvPr>
        <xdr:cNvSpPr txBox="1">
          <a:spLocks noChangeArrowheads="1"/>
        </xdr:cNvSpPr>
      </xdr:nvSpPr>
      <xdr:spPr bwMode="auto">
        <a:xfrm>
          <a:off x="645795" y="463550"/>
          <a:ext cx="91530" cy="237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44694"/>
    <xdr:sp macro="" textlink="" fLocksText="0">
      <xdr:nvSpPr>
        <xdr:cNvPr id="70" name="Text Box 13">
          <a:extLst>
            <a:ext uri="{FF2B5EF4-FFF2-40B4-BE49-F238E27FC236}">
              <a16:creationId xmlns:a16="http://schemas.microsoft.com/office/drawing/2014/main" id="{EC7A8C09-2FB5-4EF2-B46A-7201AAF13D7D}"/>
            </a:ext>
          </a:extLst>
        </xdr:cNvPr>
        <xdr:cNvSpPr txBox="1">
          <a:spLocks noChangeArrowheads="1"/>
        </xdr:cNvSpPr>
      </xdr:nvSpPr>
      <xdr:spPr bwMode="auto">
        <a:xfrm>
          <a:off x="645795" y="10541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2</xdr:row>
      <xdr:rowOff>0</xdr:rowOff>
    </xdr:from>
    <xdr:ext cx="95424" cy="238125"/>
    <xdr:sp macro="" textlink="" fLocksText="0">
      <xdr:nvSpPr>
        <xdr:cNvPr id="71" name="Text Box 3">
          <a:extLst>
            <a:ext uri="{FF2B5EF4-FFF2-40B4-BE49-F238E27FC236}">
              <a16:creationId xmlns:a16="http://schemas.microsoft.com/office/drawing/2014/main" id="{1FD50DD1-7CD7-411B-AA79-F745A0EEF4CA}"/>
            </a:ext>
          </a:extLst>
        </xdr:cNvPr>
        <xdr:cNvSpPr txBox="1">
          <a:spLocks noChangeArrowheads="1"/>
        </xdr:cNvSpPr>
      </xdr:nvSpPr>
      <xdr:spPr bwMode="auto">
        <a:xfrm>
          <a:off x="645795" y="46355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2</xdr:row>
      <xdr:rowOff>0</xdr:rowOff>
    </xdr:from>
    <xdr:ext cx="95424" cy="238125"/>
    <xdr:sp macro="" textlink="" fLocksText="0">
      <xdr:nvSpPr>
        <xdr:cNvPr id="72" name="Text Box 4">
          <a:extLst>
            <a:ext uri="{FF2B5EF4-FFF2-40B4-BE49-F238E27FC236}">
              <a16:creationId xmlns:a16="http://schemas.microsoft.com/office/drawing/2014/main" id="{1120916C-BE48-49AD-BF2C-EC36AF3E6718}"/>
            </a:ext>
          </a:extLst>
        </xdr:cNvPr>
        <xdr:cNvSpPr txBox="1">
          <a:spLocks noChangeArrowheads="1"/>
        </xdr:cNvSpPr>
      </xdr:nvSpPr>
      <xdr:spPr bwMode="auto">
        <a:xfrm>
          <a:off x="645795" y="46355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5424" cy="238124"/>
    <xdr:sp macro="" textlink="" fLocksText="0">
      <xdr:nvSpPr>
        <xdr:cNvPr id="73" name="Text Box 5">
          <a:extLst>
            <a:ext uri="{FF2B5EF4-FFF2-40B4-BE49-F238E27FC236}">
              <a16:creationId xmlns:a16="http://schemas.microsoft.com/office/drawing/2014/main" id="{63B48C35-39BF-4C0B-8934-942BF4F029AC}"/>
            </a:ext>
          </a:extLst>
        </xdr:cNvPr>
        <xdr:cNvSpPr txBox="1">
          <a:spLocks noChangeArrowheads="1"/>
        </xdr:cNvSpPr>
      </xdr:nvSpPr>
      <xdr:spPr bwMode="auto">
        <a:xfrm>
          <a:off x="645795" y="1054100"/>
          <a:ext cx="95424" cy="238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2</xdr:row>
      <xdr:rowOff>0</xdr:rowOff>
    </xdr:from>
    <xdr:ext cx="95424" cy="238125"/>
    <xdr:sp macro="" textlink="" fLocksText="0">
      <xdr:nvSpPr>
        <xdr:cNvPr id="74" name="Text Box 10">
          <a:extLst>
            <a:ext uri="{FF2B5EF4-FFF2-40B4-BE49-F238E27FC236}">
              <a16:creationId xmlns:a16="http://schemas.microsoft.com/office/drawing/2014/main" id="{11748B23-1077-4DFA-BC94-71C616CA93F4}"/>
            </a:ext>
          </a:extLst>
        </xdr:cNvPr>
        <xdr:cNvSpPr txBox="1">
          <a:spLocks noChangeArrowheads="1"/>
        </xdr:cNvSpPr>
      </xdr:nvSpPr>
      <xdr:spPr bwMode="auto">
        <a:xfrm>
          <a:off x="645795" y="46355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5424" cy="238124"/>
    <xdr:sp macro="" textlink="" fLocksText="0">
      <xdr:nvSpPr>
        <xdr:cNvPr id="75" name="Text Box 12">
          <a:extLst>
            <a:ext uri="{FF2B5EF4-FFF2-40B4-BE49-F238E27FC236}">
              <a16:creationId xmlns:a16="http://schemas.microsoft.com/office/drawing/2014/main" id="{DDB55AB1-FAB5-4AD5-83D3-6F51E851E48E}"/>
            </a:ext>
          </a:extLst>
        </xdr:cNvPr>
        <xdr:cNvSpPr txBox="1">
          <a:spLocks noChangeArrowheads="1"/>
        </xdr:cNvSpPr>
      </xdr:nvSpPr>
      <xdr:spPr bwMode="auto">
        <a:xfrm>
          <a:off x="645795" y="1054100"/>
          <a:ext cx="95424" cy="238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2</xdr:row>
      <xdr:rowOff>0</xdr:rowOff>
    </xdr:from>
    <xdr:ext cx="91530" cy="237046"/>
    <xdr:sp macro="" textlink="" fLocksText="0">
      <xdr:nvSpPr>
        <xdr:cNvPr id="76" name="Text Box 5">
          <a:extLst>
            <a:ext uri="{FF2B5EF4-FFF2-40B4-BE49-F238E27FC236}">
              <a16:creationId xmlns:a16="http://schemas.microsoft.com/office/drawing/2014/main" id="{2B2FEEAD-E310-4847-BB08-6B218AB1D72F}"/>
            </a:ext>
          </a:extLst>
        </xdr:cNvPr>
        <xdr:cNvSpPr txBox="1">
          <a:spLocks noChangeArrowheads="1"/>
        </xdr:cNvSpPr>
      </xdr:nvSpPr>
      <xdr:spPr bwMode="auto">
        <a:xfrm>
          <a:off x="645795" y="463550"/>
          <a:ext cx="91530" cy="237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44694"/>
    <xdr:sp macro="" textlink="" fLocksText="0">
      <xdr:nvSpPr>
        <xdr:cNvPr id="77" name="Text Box 6">
          <a:extLst>
            <a:ext uri="{FF2B5EF4-FFF2-40B4-BE49-F238E27FC236}">
              <a16:creationId xmlns:a16="http://schemas.microsoft.com/office/drawing/2014/main" id="{A4899CC9-E23E-47E0-B884-7B11719A778E}"/>
            </a:ext>
          </a:extLst>
        </xdr:cNvPr>
        <xdr:cNvSpPr txBox="1">
          <a:spLocks noChangeArrowheads="1"/>
        </xdr:cNvSpPr>
      </xdr:nvSpPr>
      <xdr:spPr bwMode="auto">
        <a:xfrm>
          <a:off x="645795" y="10541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2</xdr:row>
      <xdr:rowOff>0</xdr:rowOff>
    </xdr:from>
    <xdr:ext cx="91530" cy="237046"/>
    <xdr:sp macro="" textlink="" fLocksText="0">
      <xdr:nvSpPr>
        <xdr:cNvPr id="78" name="Text Box 12">
          <a:extLst>
            <a:ext uri="{FF2B5EF4-FFF2-40B4-BE49-F238E27FC236}">
              <a16:creationId xmlns:a16="http://schemas.microsoft.com/office/drawing/2014/main" id="{0C5FDAC8-3F57-405F-BCD7-0C65470CB3D1}"/>
            </a:ext>
          </a:extLst>
        </xdr:cNvPr>
        <xdr:cNvSpPr txBox="1">
          <a:spLocks noChangeArrowheads="1"/>
        </xdr:cNvSpPr>
      </xdr:nvSpPr>
      <xdr:spPr bwMode="auto">
        <a:xfrm>
          <a:off x="645795" y="463550"/>
          <a:ext cx="91530" cy="237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2</xdr:row>
      <xdr:rowOff>0</xdr:rowOff>
    </xdr:from>
    <xdr:ext cx="91530" cy="237047"/>
    <xdr:sp macro="" textlink="" fLocksText="0">
      <xdr:nvSpPr>
        <xdr:cNvPr id="79" name="Text Box 7">
          <a:extLst>
            <a:ext uri="{FF2B5EF4-FFF2-40B4-BE49-F238E27FC236}">
              <a16:creationId xmlns:a16="http://schemas.microsoft.com/office/drawing/2014/main" id="{4001ABD8-2B58-4E29-B5FC-37805E0FAB43}"/>
            </a:ext>
          </a:extLst>
        </xdr:cNvPr>
        <xdr:cNvSpPr txBox="1">
          <a:spLocks noChangeArrowheads="1"/>
        </xdr:cNvSpPr>
      </xdr:nvSpPr>
      <xdr:spPr bwMode="auto">
        <a:xfrm>
          <a:off x="645795" y="46355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2</xdr:row>
      <xdr:rowOff>0</xdr:rowOff>
    </xdr:from>
    <xdr:ext cx="91530" cy="237047"/>
    <xdr:sp macro="" textlink="" fLocksText="0">
      <xdr:nvSpPr>
        <xdr:cNvPr id="80" name="Text Box 14">
          <a:extLst>
            <a:ext uri="{FF2B5EF4-FFF2-40B4-BE49-F238E27FC236}">
              <a16:creationId xmlns:a16="http://schemas.microsoft.com/office/drawing/2014/main" id="{D37C38AB-4FB8-433B-B794-EE2110452047}"/>
            </a:ext>
          </a:extLst>
        </xdr:cNvPr>
        <xdr:cNvSpPr txBox="1">
          <a:spLocks noChangeArrowheads="1"/>
        </xdr:cNvSpPr>
      </xdr:nvSpPr>
      <xdr:spPr bwMode="auto">
        <a:xfrm>
          <a:off x="645795" y="46355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37047"/>
    <xdr:sp macro="" textlink="" fLocksText="0">
      <xdr:nvSpPr>
        <xdr:cNvPr id="81" name="Text Box 8">
          <a:extLst>
            <a:ext uri="{FF2B5EF4-FFF2-40B4-BE49-F238E27FC236}">
              <a16:creationId xmlns:a16="http://schemas.microsoft.com/office/drawing/2014/main" id="{28EB180D-220F-4EA4-BB78-16A7F36A673D}"/>
            </a:ext>
          </a:extLst>
        </xdr:cNvPr>
        <xdr:cNvSpPr txBox="1">
          <a:spLocks noChangeArrowheads="1"/>
        </xdr:cNvSpPr>
      </xdr:nvSpPr>
      <xdr:spPr bwMode="auto">
        <a:xfrm>
          <a:off x="645795" y="10541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2</xdr:row>
      <xdr:rowOff>0</xdr:rowOff>
    </xdr:from>
    <xdr:ext cx="91530" cy="244694"/>
    <xdr:sp macro="" textlink="" fLocksText="0">
      <xdr:nvSpPr>
        <xdr:cNvPr id="82" name="Text Box 6">
          <a:extLst>
            <a:ext uri="{FF2B5EF4-FFF2-40B4-BE49-F238E27FC236}">
              <a16:creationId xmlns:a16="http://schemas.microsoft.com/office/drawing/2014/main" id="{71FC58DA-BC7A-4478-A200-10A0D106C19E}"/>
            </a:ext>
          </a:extLst>
        </xdr:cNvPr>
        <xdr:cNvSpPr txBox="1">
          <a:spLocks noChangeArrowheads="1"/>
        </xdr:cNvSpPr>
      </xdr:nvSpPr>
      <xdr:spPr bwMode="auto">
        <a:xfrm>
          <a:off x="645795" y="46355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37047"/>
    <xdr:sp macro="" textlink="" fLocksText="0">
      <xdr:nvSpPr>
        <xdr:cNvPr id="83" name="Text Box 7">
          <a:extLst>
            <a:ext uri="{FF2B5EF4-FFF2-40B4-BE49-F238E27FC236}">
              <a16:creationId xmlns:a16="http://schemas.microsoft.com/office/drawing/2014/main" id="{62B66D33-6073-4C9E-80D8-A36D083795F2}"/>
            </a:ext>
          </a:extLst>
        </xdr:cNvPr>
        <xdr:cNvSpPr txBox="1">
          <a:spLocks noChangeArrowheads="1"/>
        </xdr:cNvSpPr>
      </xdr:nvSpPr>
      <xdr:spPr bwMode="auto">
        <a:xfrm>
          <a:off x="645795" y="10541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779145</xdr:colOff>
      <xdr:row>11</xdr:row>
      <xdr:rowOff>190500</xdr:rowOff>
    </xdr:from>
    <xdr:ext cx="91530" cy="237047"/>
    <xdr:sp macro="" textlink="" fLocksText="0">
      <xdr:nvSpPr>
        <xdr:cNvPr id="84" name="Text Box 8">
          <a:extLst>
            <a:ext uri="{FF2B5EF4-FFF2-40B4-BE49-F238E27FC236}">
              <a16:creationId xmlns:a16="http://schemas.microsoft.com/office/drawing/2014/main" id="{ACDA51EF-7B8F-49CA-AE6F-E8257153C032}"/>
            </a:ext>
          </a:extLst>
        </xdr:cNvPr>
        <xdr:cNvSpPr txBox="1">
          <a:spLocks noChangeArrowheads="1"/>
        </xdr:cNvSpPr>
      </xdr:nvSpPr>
      <xdr:spPr bwMode="auto">
        <a:xfrm>
          <a:off x="1699895" y="307975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17145</xdr:colOff>
      <xdr:row>1</xdr:row>
      <xdr:rowOff>200025</xdr:rowOff>
    </xdr:from>
    <xdr:ext cx="91530" cy="237047"/>
    <xdr:sp macro="" textlink="" fLocksText="0">
      <xdr:nvSpPr>
        <xdr:cNvPr id="85" name="Text Box 14">
          <a:extLst>
            <a:ext uri="{FF2B5EF4-FFF2-40B4-BE49-F238E27FC236}">
              <a16:creationId xmlns:a16="http://schemas.microsoft.com/office/drawing/2014/main" id="{2D941C52-445C-4661-9B77-CE2FB91A7D3E}"/>
            </a:ext>
          </a:extLst>
        </xdr:cNvPr>
        <xdr:cNvSpPr txBox="1">
          <a:spLocks noChangeArrowheads="1"/>
        </xdr:cNvSpPr>
      </xdr:nvSpPr>
      <xdr:spPr bwMode="auto">
        <a:xfrm>
          <a:off x="937895" y="428625"/>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8599" cy="241299"/>
    <xdr:sp macro="" textlink="" fLocksText="0">
      <xdr:nvSpPr>
        <xdr:cNvPr id="86" name="Text Box 5">
          <a:extLst>
            <a:ext uri="{FF2B5EF4-FFF2-40B4-BE49-F238E27FC236}">
              <a16:creationId xmlns:a16="http://schemas.microsoft.com/office/drawing/2014/main" id="{5D997618-FC87-4283-AD95-4D159437F2ED}"/>
            </a:ext>
          </a:extLst>
        </xdr:cNvPr>
        <xdr:cNvSpPr txBox="1">
          <a:spLocks noChangeArrowheads="1"/>
        </xdr:cNvSpPr>
      </xdr:nvSpPr>
      <xdr:spPr bwMode="auto">
        <a:xfrm>
          <a:off x="645795" y="1054100"/>
          <a:ext cx="98599" cy="241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8599" cy="245773"/>
    <xdr:sp macro="" textlink="" fLocksText="0">
      <xdr:nvSpPr>
        <xdr:cNvPr id="87" name="Text Box 6">
          <a:extLst>
            <a:ext uri="{FF2B5EF4-FFF2-40B4-BE49-F238E27FC236}">
              <a16:creationId xmlns:a16="http://schemas.microsoft.com/office/drawing/2014/main" id="{87267C02-228E-46FE-B343-3783BC8B7FE8}"/>
            </a:ext>
          </a:extLst>
        </xdr:cNvPr>
        <xdr:cNvSpPr txBox="1">
          <a:spLocks noChangeArrowheads="1"/>
        </xdr:cNvSpPr>
      </xdr:nvSpPr>
      <xdr:spPr bwMode="auto">
        <a:xfrm>
          <a:off x="645795" y="1282700"/>
          <a:ext cx="98599"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8599" cy="241299"/>
    <xdr:sp macro="" textlink="" fLocksText="0">
      <xdr:nvSpPr>
        <xdr:cNvPr id="88" name="Text Box 12">
          <a:extLst>
            <a:ext uri="{FF2B5EF4-FFF2-40B4-BE49-F238E27FC236}">
              <a16:creationId xmlns:a16="http://schemas.microsoft.com/office/drawing/2014/main" id="{4465A134-B861-4B4B-AB3E-FA30166D1E85}"/>
            </a:ext>
          </a:extLst>
        </xdr:cNvPr>
        <xdr:cNvSpPr txBox="1">
          <a:spLocks noChangeArrowheads="1"/>
        </xdr:cNvSpPr>
      </xdr:nvSpPr>
      <xdr:spPr bwMode="auto">
        <a:xfrm>
          <a:off x="645795" y="1054100"/>
          <a:ext cx="98599" cy="241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8599" cy="245773"/>
    <xdr:sp macro="" textlink="" fLocksText="0">
      <xdr:nvSpPr>
        <xdr:cNvPr id="89" name="Text Box 13">
          <a:extLst>
            <a:ext uri="{FF2B5EF4-FFF2-40B4-BE49-F238E27FC236}">
              <a16:creationId xmlns:a16="http://schemas.microsoft.com/office/drawing/2014/main" id="{44D90350-ADEF-414C-84D4-E31D3E655D07}"/>
            </a:ext>
          </a:extLst>
        </xdr:cNvPr>
        <xdr:cNvSpPr txBox="1">
          <a:spLocks noChangeArrowheads="1"/>
        </xdr:cNvSpPr>
      </xdr:nvSpPr>
      <xdr:spPr bwMode="auto">
        <a:xfrm>
          <a:off x="645795" y="1282700"/>
          <a:ext cx="98599"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44694"/>
    <xdr:sp macro="" textlink="" fLocksText="0">
      <xdr:nvSpPr>
        <xdr:cNvPr id="90" name="Text Box 6">
          <a:extLst>
            <a:ext uri="{FF2B5EF4-FFF2-40B4-BE49-F238E27FC236}">
              <a16:creationId xmlns:a16="http://schemas.microsoft.com/office/drawing/2014/main" id="{330899A6-38E0-42E4-A844-A5F072E0E556}"/>
            </a:ext>
          </a:extLst>
        </xdr:cNvPr>
        <xdr:cNvSpPr txBox="1">
          <a:spLocks noChangeArrowheads="1"/>
        </xdr:cNvSpPr>
      </xdr:nvSpPr>
      <xdr:spPr bwMode="auto">
        <a:xfrm>
          <a:off x="645795" y="10541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91" name="Text Box 7">
          <a:extLst>
            <a:ext uri="{FF2B5EF4-FFF2-40B4-BE49-F238E27FC236}">
              <a16:creationId xmlns:a16="http://schemas.microsoft.com/office/drawing/2014/main" id="{9A3326E6-6388-4465-9A4A-716733F074FD}"/>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44694"/>
    <xdr:sp macro="" textlink="" fLocksText="0">
      <xdr:nvSpPr>
        <xdr:cNvPr id="92" name="Text Box 13">
          <a:extLst>
            <a:ext uri="{FF2B5EF4-FFF2-40B4-BE49-F238E27FC236}">
              <a16:creationId xmlns:a16="http://schemas.microsoft.com/office/drawing/2014/main" id="{F572E0B8-C255-4591-AC14-6FC7D4E1FA61}"/>
            </a:ext>
          </a:extLst>
        </xdr:cNvPr>
        <xdr:cNvSpPr txBox="1">
          <a:spLocks noChangeArrowheads="1"/>
        </xdr:cNvSpPr>
      </xdr:nvSpPr>
      <xdr:spPr bwMode="auto">
        <a:xfrm>
          <a:off x="645795" y="10541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93" name="Text Box 14">
          <a:extLst>
            <a:ext uri="{FF2B5EF4-FFF2-40B4-BE49-F238E27FC236}">
              <a16:creationId xmlns:a16="http://schemas.microsoft.com/office/drawing/2014/main" id="{1DA9381E-B6BD-412F-BE9F-AC0B4D164B0C}"/>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94" name="Text Box 6">
          <a:extLst>
            <a:ext uri="{FF2B5EF4-FFF2-40B4-BE49-F238E27FC236}">
              <a16:creationId xmlns:a16="http://schemas.microsoft.com/office/drawing/2014/main" id="{A44FC91B-49AA-4E3F-A8D3-314F2173CBB9}"/>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95" name="Text Box 13">
          <a:extLst>
            <a:ext uri="{FF2B5EF4-FFF2-40B4-BE49-F238E27FC236}">
              <a16:creationId xmlns:a16="http://schemas.microsoft.com/office/drawing/2014/main" id="{5D45B392-8F68-4F85-81C1-4F5BF75AA6E6}"/>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8599" cy="241299"/>
    <xdr:sp macro="" textlink="" fLocksText="0">
      <xdr:nvSpPr>
        <xdr:cNvPr id="96" name="Text Box 5">
          <a:extLst>
            <a:ext uri="{FF2B5EF4-FFF2-40B4-BE49-F238E27FC236}">
              <a16:creationId xmlns:a16="http://schemas.microsoft.com/office/drawing/2014/main" id="{1AF9FBF3-6AD6-4D0F-BAE4-0B7DFA83BC5B}"/>
            </a:ext>
          </a:extLst>
        </xdr:cNvPr>
        <xdr:cNvSpPr txBox="1">
          <a:spLocks noChangeArrowheads="1"/>
        </xdr:cNvSpPr>
      </xdr:nvSpPr>
      <xdr:spPr bwMode="auto">
        <a:xfrm>
          <a:off x="645795" y="1054100"/>
          <a:ext cx="98599" cy="241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8599" cy="245773"/>
    <xdr:sp macro="" textlink="" fLocksText="0">
      <xdr:nvSpPr>
        <xdr:cNvPr id="97" name="Text Box 6">
          <a:extLst>
            <a:ext uri="{FF2B5EF4-FFF2-40B4-BE49-F238E27FC236}">
              <a16:creationId xmlns:a16="http://schemas.microsoft.com/office/drawing/2014/main" id="{E885B44D-7FF1-42BD-9A81-F33EDB1A906B}"/>
            </a:ext>
          </a:extLst>
        </xdr:cNvPr>
        <xdr:cNvSpPr txBox="1">
          <a:spLocks noChangeArrowheads="1"/>
        </xdr:cNvSpPr>
      </xdr:nvSpPr>
      <xdr:spPr bwMode="auto">
        <a:xfrm>
          <a:off x="645795" y="1282700"/>
          <a:ext cx="98599"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8599" cy="234951"/>
    <xdr:sp macro="" textlink="" fLocksText="0">
      <xdr:nvSpPr>
        <xdr:cNvPr id="98" name="Text Box 7">
          <a:extLst>
            <a:ext uri="{FF2B5EF4-FFF2-40B4-BE49-F238E27FC236}">
              <a16:creationId xmlns:a16="http://schemas.microsoft.com/office/drawing/2014/main" id="{08B41FEA-7BCB-4E7E-9F84-CA2AC9ECCC53}"/>
            </a:ext>
          </a:extLst>
        </xdr:cNvPr>
        <xdr:cNvSpPr txBox="1">
          <a:spLocks noChangeArrowheads="1"/>
        </xdr:cNvSpPr>
      </xdr:nvSpPr>
      <xdr:spPr bwMode="auto">
        <a:xfrm>
          <a:off x="645795" y="1282700"/>
          <a:ext cx="98599" cy="23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8599" cy="241299"/>
    <xdr:sp macro="" textlink="" fLocksText="0">
      <xdr:nvSpPr>
        <xdr:cNvPr id="99" name="Text Box 12">
          <a:extLst>
            <a:ext uri="{FF2B5EF4-FFF2-40B4-BE49-F238E27FC236}">
              <a16:creationId xmlns:a16="http://schemas.microsoft.com/office/drawing/2014/main" id="{9F3CDFC7-8966-4AEA-B043-29796B8863C8}"/>
            </a:ext>
          </a:extLst>
        </xdr:cNvPr>
        <xdr:cNvSpPr txBox="1">
          <a:spLocks noChangeArrowheads="1"/>
        </xdr:cNvSpPr>
      </xdr:nvSpPr>
      <xdr:spPr bwMode="auto">
        <a:xfrm>
          <a:off x="645795" y="1054100"/>
          <a:ext cx="98599" cy="241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8599" cy="245773"/>
    <xdr:sp macro="" textlink="" fLocksText="0">
      <xdr:nvSpPr>
        <xdr:cNvPr id="100" name="Text Box 13">
          <a:extLst>
            <a:ext uri="{FF2B5EF4-FFF2-40B4-BE49-F238E27FC236}">
              <a16:creationId xmlns:a16="http://schemas.microsoft.com/office/drawing/2014/main" id="{F7D8599B-EDB0-4E2C-B5DD-E94223618FB7}"/>
            </a:ext>
          </a:extLst>
        </xdr:cNvPr>
        <xdr:cNvSpPr txBox="1">
          <a:spLocks noChangeArrowheads="1"/>
        </xdr:cNvSpPr>
      </xdr:nvSpPr>
      <xdr:spPr bwMode="auto">
        <a:xfrm>
          <a:off x="645795" y="1282700"/>
          <a:ext cx="98599"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8599" cy="234951"/>
    <xdr:sp macro="" textlink="" fLocksText="0">
      <xdr:nvSpPr>
        <xdr:cNvPr id="101" name="Text Box 14">
          <a:extLst>
            <a:ext uri="{FF2B5EF4-FFF2-40B4-BE49-F238E27FC236}">
              <a16:creationId xmlns:a16="http://schemas.microsoft.com/office/drawing/2014/main" id="{D8D3F3C1-5B68-412E-A752-163A26773280}"/>
            </a:ext>
          </a:extLst>
        </xdr:cNvPr>
        <xdr:cNvSpPr txBox="1">
          <a:spLocks noChangeArrowheads="1"/>
        </xdr:cNvSpPr>
      </xdr:nvSpPr>
      <xdr:spPr bwMode="auto">
        <a:xfrm>
          <a:off x="645795" y="1282700"/>
          <a:ext cx="98599" cy="23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8599" cy="234951"/>
    <xdr:sp macro="" textlink="" fLocksText="0">
      <xdr:nvSpPr>
        <xdr:cNvPr id="102" name="Text Box 8">
          <a:extLst>
            <a:ext uri="{FF2B5EF4-FFF2-40B4-BE49-F238E27FC236}">
              <a16:creationId xmlns:a16="http://schemas.microsoft.com/office/drawing/2014/main" id="{10DEB48D-A7A7-4FFA-9539-0FB83D9387F4}"/>
            </a:ext>
          </a:extLst>
        </xdr:cNvPr>
        <xdr:cNvSpPr txBox="1">
          <a:spLocks noChangeArrowheads="1"/>
        </xdr:cNvSpPr>
      </xdr:nvSpPr>
      <xdr:spPr bwMode="auto">
        <a:xfrm>
          <a:off x="645795" y="1282700"/>
          <a:ext cx="98599" cy="23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03" name="Text Box 6">
          <a:extLst>
            <a:ext uri="{FF2B5EF4-FFF2-40B4-BE49-F238E27FC236}">
              <a16:creationId xmlns:a16="http://schemas.microsoft.com/office/drawing/2014/main" id="{29A77350-E055-4BFC-8722-75FC272F4603}"/>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04" name="Text Box 7">
          <a:extLst>
            <a:ext uri="{FF2B5EF4-FFF2-40B4-BE49-F238E27FC236}">
              <a16:creationId xmlns:a16="http://schemas.microsoft.com/office/drawing/2014/main" id="{564535CE-6E6F-4EF8-8F75-556EE10608F0}"/>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05" name="Text Box 13">
          <a:extLst>
            <a:ext uri="{FF2B5EF4-FFF2-40B4-BE49-F238E27FC236}">
              <a16:creationId xmlns:a16="http://schemas.microsoft.com/office/drawing/2014/main" id="{988A581A-E127-4CFA-ADDE-B2288B188061}"/>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3</xdr:row>
      <xdr:rowOff>0</xdr:rowOff>
    </xdr:from>
    <xdr:ext cx="91530" cy="244694"/>
    <xdr:sp macro="" textlink="" fLocksText="0">
      <xdr:nvSpPr>
        <xdr:cNvPr id="106" name="Text Box 6">
          <a:extLst>
            <a:ext uri="{FF2B5EF4-FFF2-40B4-BE49-F238E27FC236}">
              <a16:creationId xmlns:a16="http://schemas.microsoft.com/office/drawing/2014/main" id="{2316AC29-8F63-413D-9032-642B058ADCD2}"/>
            </a:ext>
          </a:extLst>
        </xdr:cNvPr>
        <xdr:cNvSpPr txBox="1">
          <a:spLocks noChangeArrowheads="1"/>
        </xdr:cNvSpPr>
      </xdr:nvSpPr>
      <xdr:spPr bwMode="auto">
        <a:xfrm>
          <a:off x="645795" y="10541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07" name="Text Box 7">
          <a:extLst>
            <a:ext uri="{FF2B5EF4-FFF2-40B4-BE49-F238E27FC236}">
              <a16:creationId xmlns:a16="http://schemas.microsoft.com/office/drawing/2014/main" id="{84BE88FB-8EC5-4E30-882B-CAF879CCD78D}"/>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607695</xdr:colOff>
      <xdr:row>4</xdr:row>
      <xdr:rowOff>152400</xdr:rowOff>
    </xdr:from>
    <xdr:ext cx="91530" cy="244694"/>
    <xdr:sp macro="" textlink="" fLocksText="0">
      <xdr:nvSpPr>
        <xdr:cNvPr id="108" name="Text Box 13">
          <a:extLst>
            <a:ext uri="{FF2B5EF4-FFF2-40B4-BE49-F238E27FC236}">
              <a16:creationId xmlns:a16="http://schemas.microsoft.com/office/drawing/2014/main" id="{7AC430F8-0BA8-476A-85C7-FC1DA0AB47E5}"/>
            </a:ext>
          </a:extLst>
        </xdr:cNvPr>
        <xdr:cNvSpPr txBox="1">
          <a:spLocks noChangeArrowheads="1"/>
        </xdr:cNvSpPr>
      </xdr:nvSpPr>
      <xdr:spPr bwMode="auto">
        <a:xfrm>
          <a:off x="607695" y="14351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09" name="Text Box 14">
          <a:extLst>
            <a:ext uri="{FF2B5EF4-FFF2-40B4-BE49-F238E27FC236}">
              <a16:creationId xmlns:a16="http://schemas.microsoft.com/office/drawing/2014/main" id="{85176C93-14D4-48FF-AC8F-134E18313C60}"/>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10" name="Text Box 8">
          <a:extLst>
            <a:ext uri="{FF2B5EF4-FFF2-40B4-BE49-F238E27FC236}">
              <a16:creationId xmlns:a16="http://schemas.microsoft.com/office/drawing/2014/main" id="{AC347214-DDAD-48DD-A470-943EF267B70F}"/>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11" name="Text Box 6">
          <a:extLst>
            <a:ext uri="{FF2B5EF4-FFF2-40B4-BE49-F238E27FC236}">
              <a16:creationId xmlns:a16="http://schemas.microsoft.com/office/drawing/2014/main" id="{8C0929DA-A302-4569-BDF9-FED1CD8D963C}"/>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12" name="Text Box 7">
          <a:extLst>
            <a:ext uri="{FF2B5EF4-FFF2-40B4-BE49-F238E27FC236}">
              <a16:creationId xmlns:a16="http://schemas.microsoft.com/office/drawing/2014/main" id="{5762B67E-D7FB-4A9E-9BD3-C398C4C16C9E}"/>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13" name="Text Box 13">
          <a:extLst>
            <a:ext uri="{FF2B5EF4-FFF2-40B4-BE49-F238E27FC236}">
              <a16:creationId xmlns:a16="http://schemas.microsoft.com/office/drawing/2014/main" id="{48ED08F0-54DB-45B8-8662-6BCBF46265F2}"/>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14" name="Text Box 14">
          <a:extLst>
            <a:ext uri="{FF2B5EF4-FFF2-40B4-BE49-F238E27FC236}">
              <a16:creationId xmlns:a16="http://schemas.microsoft.com/office/drawing/2014/main" id="{EB3337FB-A8A0-4580-B6EA-85C213911990}"/>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5424" cy="245773"/>
    <xdr:sp macro="" textlink="" fLocksText="0">
      <xdr:nvSpPr>
        <xdr:cNvPr id="115" name="Text Box 6">
          <a:extLst>
            <a:ext uri="{FF2B5EF4-FFF2-40B4-BE49-F238E27FC236}">
              <a16:creationId xmlns:a16="http://schemas.microsoft.com/office/drawing/2014/main" id="{6C9F46D1-497A-4EAE-82CC-F8B7436D1B55}"/>
            </a:ext>
          </a:extLst>
        </xdr:cNvPr>
        <xdr:cNvSpPr txBox="1">
          <a:spLocks noChangeArrowheads="1"/>
        </xdr:cNvSpPr>
      </xdr:nvSpPr>
      <xdr:spPr bwMode="auto">
        <a:xfrm>
          <a:off x="645795" y="1282700"/>
          <a:ext cx="95424"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5424" cy="238125"/>
    <xdr:sp macro="" textlink="" fLocksText="0">
      <xdr:nvSpPr>
        <xdr:cNvPr id="116" name="Text Box 7">
          <a:extLst>
            <a:ext uri="{FF2B5EF4-FFF2-40B4-BE49-F238E27FC236}">
              <a16:creationId xmlns:a16="http://schemas.microsoft.com/office/drawing/2014/main" id="{E3670E2D-5AA2-4B11-BFA6-47E74D848559}"/>
            </a:ext>
          </a:extLst>
        </xdr:cNvPr>
        <xdr:cNvSpPr txBox="1">
          <a:spLocks noChangeArrowheads="1"/>
        </xdr:cNvSpPr>
      </xdr:nvSpPr>
      <xdr:spPr bwMode="auto">
        <a:xfrm>
          <a:off x="645795" y="151130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5424" cy="245773"/>
    <xdr:sp macro="" textlink="" fLocksText="0">
      <xdr:nvSpPr>
        <xdr:cNvPr id="117" name="Text Box 13">
          <a:extLst>
            <a:ext uri="{FF2B5EF4-FFF2-40B4-BE49-F238E27FC236}">
              <a16:creationId xmlns:a16="http://schemas.microsoft.com/office/drawing/2014/main" id="{2B9DDA7B-43A7-43E2-B9DE-D9A6BC5D7DF1}"/>
            </a:ext>
          </a:extLst>
        </xdr:cNvPr>
        <xdr:cNvSpPr txBox="1">
          <a:spLocks noChangeArrowheads="1"/>
        </xdr:cNvSpPr>
      </xdr:nvSpPr>
      <xdr:spPr bwMode="auto">
        <a:xfrm>
          <a:off x="645795" y="1282700"/>
          <a:ext cx="95424"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5424" cy="238125"/>
    <xdr:sp macro="" textlink="" fLocksText="0">
      <xdr:nvSpPr>
        <xdr:cNvPr id="118" name="Text Box 14">
          <a:extLst>
            <a:ext uri="{FF2B5EF4-FFF2-40B4-BE49-F238E27FC236}">
              <a16:creationId xmlns:a16="http://schemas.microsoft.com/office/drawing/2014/main" id="{84890448-30C2-4DBA-A0EB-2ADC00F2B7AB}"/>
            </a:ext>
          </a:extLst>
        </xdr:cNvPr>
        <xdr:cNvSpPr txBox="1">
          <a:spLocks noChangeArrowheads="1"/>
        </xdr:cNvSpPr>
      </xdr:nvSpPr>
      <xdr:spPr bwMode="auto">
        <a:xfrm>
          <a:off x="645795" y="151130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44694"/>
    <xdr:sp macro="" textlink="" fLocksText="0">
      <xdr:nvSpPr>
        <xdr:cNvPr id="119" name="Text Box 6">
          <a:extLst>
            <a:ext uri="{FF2B5EF4-FFF2-40B4-BE49-F238E27FC236}">
              <a16:creationId xmlns:a16="http://schemas.microsoft.com/office/drawing/2014/main" id="{89B3F824-8DCD-4B9B-92EB-69E5BB26CF04}"/>
            </a:ext>
          </a:extLst>
        </xdr:cNvPr>
        <xdr:cNvSpPr txBox="1">
          <a:spLocks noChangeArrowheads="1"/>
        </xdr:cNvSpPr>
      </xdr:nvSpPr>
      <xdr:spPr bwMode="auto">
        <a:xfrm>
          <a:off x="645795" y="15113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44694"/>
    <xdr:sp macro="" textlink="" fLocksText="0">
      <xdr:nvSpPr>
        <xdr:cNvPr id="120" name="Text Box 13">
          <a:extLst>
            <a:ext uri="{FF2B5EF4-FFF2-40B4-BE49-F238E27FC236}">
              <a16:creationId xmlns:a16="http://schemas.microsoft.com/office/drawing/2014/main" id="{1E394C42-AEFB-4066-A7E7-780C9FA41CDB}"/>
            </a:ext>
          </a:extLst>
        </xdr:cNvPr>
        <xdr:cNvSpPr txBox="1">
          <a:spLocks noChangeArrowheads="1"/>
        </xdr:cNvSpPr>
      </xdr:nvSpPr>
      <xdr:spPr bwMode="auto">
        <a:xfrm>
          <a:off x="645795" y="15113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21" name="Text Box 7">
          <a:extLst>
            <a:ext uri="{FF2B5EF4-FFF2-40B4-BE49-F238E27FC236}">
              <a16:creationId xmlns:a16="http://schemas.microsoft.com/office/drawing/2014/main" id="{960C3DA7-4652-4272-991A-76A7313C548B}"/>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22" name="Text Box 14">
          <a:extLst>
            <a:ext uri="{FF2B5EF4-FFF2-40B4-BE49-F238E27FC236}">
              <a16:creationId xmlns:a16="http://schemas.microsoft.com/office/drawing/2014/main" id="{77A02A4E-AB31-4282-A726-E50178BD086D}"/>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37047"/>
    <xdr:sp macro="" textlink="" fLocksText="0">
      <xdr:nvSpPr>
        <xdr:cNvPr id="123" name="Text Box 8">
          <a:extLst>
            <a:ext uri="{FF2B5EF4-FFF2-40B4-BE49-F238E27FC236}">
              <a16:creationId xmlns:a16="http://schemas.microsoft.com/office/drawing/2014/main" id="{D25AE4A2-0109-4868-832C-A4539EE79A2C}"/>
            </a:ext>
          </a:extLst>
        </xdr:cNvPr>
        <xdr:cNvSpPr txBox="1">
          <a:spLocks noChangeArrowheads="1"/>
        </xdr:cNvSpPr>
      </xdr:nvSpPr>
      <xdr:spPr bwMode="auto">
        <a:xfrm>
          <a:off x="645795" y="15113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24" name="Text Box 6">
          <a:extLst>
            <a:ext uri="{FF2B5EF4-FFF2-40B4-BE49-F238E27FC236}">
              <a16:creationId xmlns:a16="http://schemas.microsoft.com/office/drawing/2014/main" id="{FD7EEDB3-D770-4439-9091-465BA963FEB4}"/>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37047"/>
    <xdr:sp macro="" textlink="" fLocksText="0">
      <xdr:nvSpPr>
        <xdr:cNvPr id="125" name="Text Box 7">
          <a:extLst>
            <a:ext uri="{FF2B5EF4-FFF2-40B4-BE49-F238E27FC236}">
              <a16:creationId xmlns:a16="http://schemas.microsoft.com/office/drawing/2014/main" id="{0997262D-1402-4CE6-93BB-1A8FC23F02EC}"/>
            </a:ext>
          </a:extLst>
        </xdr:cNvPr>
        <xdr:cNvSpPr txBox="1">
          <a:spLocks noChangeArrowheads="1"/>
        </xdr:cNvSpPr>
      </xdr:nvSpPr>
      <xdr:spPr bwMode="auto">
        <a:xfrm>
          <a:off x="645795" y="15113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26" name="Text Box 13">
          <a:extLst>
            <a:ext uri="{FF2B5EF4-FFF2-40B4-BE49-F238E27FC236}">
              <a16:creationId xmlns:a16="http://schemas.microsoft.com/office/drawing/2014/main" id="{B4193C5F-8A5E-4DDC-B815-A6DEC6C819D3}"/>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37047"/>
    <xdr:sp macro="" textlink="" fLocksText="0">
      <xdr:nvSpPr>
        <xdr:cNvPr id="127" name="Text Box 14">
          <a:extLst>
            <a:ext uri="{FF2B5EF4-FFF2-40B4-BE49-F238E27FC236}">
              <a16:creationId xmlns:a16="http://schemas.microsoft.com/office/drawing/2014/main" id="{347BCDD5-DD9F-4F55-B19F-3211A601776C}"/>
            </a:ext>
          </a:extLst>
        </xdr:cNvPr>
        <xdr:cNvSpPr txBox="1">
          <a:spLocks noChangeArrowheads="1"/>
        </xdr:cNvSpPr>
      </xdr:nvSpPr>
      <xdr:spPr bwMode="auto">
        <a:xfrm>
          <a:off x="645795" y="15113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5424" cy="245773"/>
    <xdr:sp macro="" textlink="" fLocksText="0">
      <xdr:nvSpPr>
        <xdr:cNvPr id="128" name="Text Box 6">
          <a:extLst>
            <a:ext uri="{FF2B5EF4-FFF2-40B4-BE49-F238E27FC236}">
              <a16:creationId xmlns:a16="http://schemas.microsoft.com/office/drawing/2014/main" id="{B63089D6-D847-4543-B0BD-7BF9C286F563}"/>
            </a:ext>
          </a:extLst>
        </xdr:cNvPr>
        <xdr:cNvSpPr txBox="1">
          <a:spLocks noChangeArrowheads="1"/>
        </xdr:cNvSpPr>
      </xdr:nvSpPr>
      <xdr:spPr bwMode="auto">
        <a:xfrm>
          <a:off x="645795" y="1282700"/>
          <a:ext cx="95424"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5424" cy="238126"/>
    <xdr:sp macro="" textlink="" fLocksText="0">
      <xdr:nvSpPr>
        <xdr:cNvPr id="129" name="Text Box 7">
          <a:extLst>
            <a:ext uri="{FF2B5EF4-FFF2-40B4-BE49-F238E27FC236}">
              <a16:creationId xmlns:a16="http://schemas.microsoft.com/office/drawing/2014/main" id="{7C6A056B-E15F-4705-B289-DA64A2992648}"/>
            </a:ext>
          </a:extLst>
        </xdr:cNvPr>
        <xdr:cNvSpPr txBox="1">
          <a:spLocks noChangeArrowheads="1"/>
        </xdr:cNvSpPr>
      </xdr:nvSpPr>
      <xdr:spPr bwMode="auto">
        <a:xfrm>
          <a:off x="645795" y="1282700"/>
          <a:ext cx="95424" cy="238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5424" cy="228599"/>
    <xdr:sp macro="" textlink="" fLocksText="0">
      <xdr:nvSpPr>
        <xdr:cNvPr id="130" name="Text Box 8">
          <a:extLst>
            <a:ext uri="{FF2B5EF4-FFF2-40B4-BE49-F238E27FC236}">
              <a16:creationId xmlns:a16="http://schemas.microsoft.com/office/drawing/2014/main" id="{07AAB577-51A6-4DD7-A928-96E1347429B1}"/>
            </a:ext>
          </a:extLst>
        </xdr:cNvPr>
        <xdr:cNvSpPr txBox="1">
          <a:spLocks noChangeArrowheads="1"/>
        </xdr:cNvSpPr>
      </xdr:nvSpPr>
      <xdr:spPr bwMode="auto">
        <a:xfrm>
          <a:off x="645795" y="1511300"/>
          <a:ext cx="95424" cy="228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5424" cy="245773"/>
    <xdr:sp macro="" textlink="" fLocksText="0">
      <xdr:nvSpPr>
        <xdr:cNvPr id="131" name="Text Box 13">
          <a:extLst>
            <a:ext uri="{FF2B5EF4-FFF2-40B4-BE49-F238E27FC236}">
              <a16:creationId xmlns:a16="http://schemas.microsoft.com/office/drawing/2014/main" id="{B9BDBA38-10E6-4A2D-BB3A-7B3E4ADD62E6}"/>
            </a:ext>
          </a:extLst>
        </xdr:cNvPr>
        <xdr:cNvSpPr txBox="1">
          <a:spLocks noChangeArrowheads="1"/>
        </xdr:cNvSpPr>
      </xdr:nvSpPr>
      <xdr:spPr bwMode="auto">
        <a:xfrm>
          <a:off x="645795" y="1282700"/>
          <a:ext cx="95424"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5424" cy="238126"/>
    <xdr:sp macro="" textlink="" fLocksText="0">
      <xdr:nvSpPr>
        <xdr:cNvPr id="132" name="Text Box 14">
          <a:extLst>
            <a:ext uri="{FF2B5EF4-FFF2-40B4-BE49-F238E27FC236}">
              <a16:creationId xmlns:a16="http://schemas.microsoft.com/office/drawing/2014/main" id="{3F3DCDF4-E75B-40A9-9B67-212F1FBC3C6B}"/>
            </a:ext>
          </a:extLst>
        </xdr:cNvPr>
        <xdr:cNvSpPr txBox="1">
          <a:spLocks noChangeArrowheads="1"/>
        </xdr:cNvSpPr>
      </xdr:nvSpPr>
      <xdr:spPr bwMode="auto">
        <a:xfrm>
          <a:off x="645795" y="1282700"/>
          <a:ext cx="95424" cy="238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5424" cy="238126"/>
    <xdr:sp macro="" textlink="" fLocksText="0">
      <xdr:nvSpPr>
        <xdr:cNvPr id="133" name="Text Box 8">
          <a:extLst>
            <a:ext uri="{FF2B5EF4-FFF2-40B4-BE49-F238E27FC236}">
              <a16:creationId xmlns:a16="http://schemas.microsoft.com/office/drawing/2014/main" id="{FED59333-0643-4519-A405-3E07063F1C3D}"/>
            </a:ext>
          </a:extLst>
        </xdr:cNvPr>
        <xdr:cNvSpPr txBox="1">
          <a:spLocks noChangeArrowheads="1"/>
        </xdr:cNvSpPr>
      </xdr:nvSpPr>
      <xdr:spPr bwMode="auto">
        <a:xfrm>
          <a:off x="645795" y="1282700"/>
          <a:ext cx="95424" cy="238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34" name="Text Box 6">
          <a:extLst>
            <a:ext uri="{FF2B5EF4-FFF2-40B4-BE49-F238E27FC236}">
              <a16:creationId xmlns:a16="http://schemas.microsoft.com/office/drawing/2014/main" id="{48593B60-0FEC-4E7C-BA32-EDD3666970AE}"/>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35" name="Text Box 7">
          <a:extLst>
            <a:ext uri="{FF2B5EF4-FFF2-40B4-BE49-F238E27FC236}">
              <a16:creationId xmlns:a16="http://schemas.microsoft.com/office/drawing/2014/main" id="{673FDD10-D28B-475E-97C4-CBE801F9DE36}"/>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36" name="Text Box 13">
          <a:extLst>
            <a:ext uri="{FF2B5EF4-FFF2-40B4-BE49-F238E27FC236}">
              <a16:creationId xmlns:a16="http://schemas.microsoft.com/office/drawing/2014/main" id="{78E2AAAD-ABEF-492D-887E-340EA54BE273}"/>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37" name="Text Box 7">
          <a:extLst>
            <a:ext uri="{FF2B5EF4-FFF2-40B4-BE49-F238E27FC236}">
              <a16:creationId xmlns:a16="http://schemas.microsoft.com/office/drawing/2014/main" id="{961D6097-C0BD-4234-83F5-91DC8E9A55DD}"/>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38" name="Text Box 14">
          <a:extLst>
            <a:ext uri="{FF2B5EF4-FFF2-40B4-BE49-F238E27FC236}">
              <a16:creationId xmlns:a16="http://schemas.microsoft.com/office/drawing/2014/main" id="{1C74DE95-5E49-4F31-980C-D329A308145A}"/>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39" name="Text Box 8">
          <a:extLst>
            <a:ext uri="{FF2B5EF4-FFF2-40B4-BE49-F238E27FC236}">
              <a16:creationId xmlns:a16="http://schemas.microsoft.com/office/drawing/2014/main" id="{F11E3A96-E3E1-42FE-B7EF-C6102AC622B8}"/>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40" name="Text Box 6">
          <a:extLst>
            <a:ext uri="{FF2B5EF4-FFF2-40B4-BE49-F238E27FC236}">
              <a16:creationId xmlns:a16="http://schemas.microsoft.com/office/drawing/2014/main" id="{9A27B32A-646C-47F3-8F9C-179D20899112}"/>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41" name="Text Box 7">
          <a:extLst>
            <a:ext uri="{FF2B5EF4-FFF2-40B4-BE49-F238E27FC236}">
              <a16:creationId xmlns:a16="http://schemas.microsoft.com/office/drawing/2014/main" id="{30937062-7B7F-4454-86C2-51C048D2A017}"/>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42" name="Text Box 13">
          <a:extLst>
            <a:ext uri="{FF2B5EF4-FFF2-40B4-BE49-F238E27FC236}">
              <a16:creationId xmlns:a16="http://schemas.microsoft.com/office/drawing/2014/main" id="{F7958AD2-0660-4B42-9D81-40F9F59DD11F}"/>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43" name="Text Box 14">
          <a:extLst>
            <a:ext uri="{FF2B5EF4-FFF2-40B4-BE49-F238E27FC236}">
              <a16:creationId xmlns:a16="http://schemas.microsoft.com/office/drawing/2014/main" id="{78530DC9-8C8C-4EE7-A0F7-6223EEB51B48}"/>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8599" cy="245773"/>
    <xdr:sp macro="" textlink="" fLocksText="0">
      <xdr:nvSpPr>
        <xdr:cNvPr id="144" name="Text Box 6">
          <a:extLst>
            <a:ext uri="{FF2B5EF4-FFF2-40B4-BE49-F238E27FC236}">
              <a16:creationId xmlns:a16="http://schemas.microsoft.com/office/drawing/2014/main" id="{B10D5AE7-986A-4DB2-A4B9-C458B57A2D7F}"/>
            </a:ext>
          </a:extLst>
        </xdr:cNvPr>
        <xdr:cNvSpPr txBox="1">
          <a:spLocks noChangeArrowheads="1"/>
        </xdr:cNvSpPr>
      </xdr:nvSpPr>
      <xdr:spPr bwMode="auto">
        <a:xfrm>
          <a:off x="645795" y="1282700"/>
          <a:ext cx="98599"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8599" cy="234950"/>
    <xdr:sp macro="" textlink="" fLocksText="0">
      <xdr:nvSpPr>
        <xdr:cNvPr id="145" name="Text Box 7">
          <a:extLst>
            <a:ext uri="{FF2B5EF4-FFF2-40B4-BE49-F238E27FC236}">
              <a16:creationId xmlns:a16="http://schemas.microsoft.com/office/drawing/2014/main" id="{CCD56680-519C-4719-B93D-3B9B241686B8}"/>
            </a:ext>
          </a:extLst>
        </xdr:cNvPr>
        <xdr:cNvSpPr txBox="1">
          <a:spLocks noChangeArrowheads="1"/>
        </xdr:cNvSpPr>
      </xdr:nvSpPr>
      <xdr:spPr bwMode="auto">
        <a:xfrm>
          <a:off x="645795" y="1511300"/>
          <a:ext cx="98599" cy="23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8599" cy="245773"/>
    <xdr:sp macro="" textlink="" fLocksText="0">
      <xdr:nvSpPr>
        <xdr:cNvPr id="146" name="Text Box 13">
          <a:extLst>
            <a:ext uri="{FF2B5EF4-FFF2-40B4-BE49-F238E27FC236}">
              <a16:creationId xmlns:a16="http://schemas.microsoft.com/office/drawing/2014/main" id="{DC395508-DEC9-4E2D-9148-3B48A7327EFF}"/>
            </a:ext>
          </a:extLst>
        </xdr:cNvPr>
        <xdr:cNvSpPr txBox="1">
          <a:spLocks noChangeArrowheads="1"/>
        </xdr:cNvSpPr>
      </xdr:nvSpPr>
      <xdr:spPr bwMode="auto">
        <a:xfrm>
          <a:off x="645795" y="1282700"/>
          <a:ext cx="98599"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8599" cy="234950"/>
    <xdr:sp macro="" textlink="" fLocksText="0">
      <xdr:nvSpPr>
        <xdr:cNvPr id="147" name="Text Box 14">
          <a:extLst>
            <a:ext uri="{FF2B5EF4-FFF2-40B4-BE49-F238E27FC236}">
              <a16:creationId xmlns:a16="http://schemas.microsoft.com/office/drawing/2014/main" id="{FFD80F40-8284-46C8-AE8D-60D3F6842567}"/>
            </a:ext>
          </a:extLst>
        </xdr:cNvPr>
        <xdr:cNvSpPr txBox="1">
          <a:spLocks noChangeArrowheads="1"/>
        </xdr:cNvSpPr>
      </xdr:nvSpPr>
      <xdr:spPr bwMode="auto">
        <a:xfrm>
          <a:off x="645795" y="1511300"/>
          <a:ext cx="98599" cy="23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44694"/>
    <xdr:sp macro="" textlink="" fLocksText="0">
      <xdr:nvSpPr>
        <xdr:cNvPr id="148" name="Text Box 6">
          <a:extLst>
            <a:ext uri="{FF2B5EF4-FFF2-40B4-BE49-F238E27FC236}">
              <a16:creationId xmlns:a16="http://schemas.microsoft.com/office/drawing/2014/main" id="{CFE90BAF-D4E5-4D5D-9B0D-4EFCB625D1C6}"/>
            </a:ext>
          </a:extLst>
        </xdr:cNvPr>
        <xdr:cNvSpPr txBox="1">
          <a:spLocks noChangeArrowheads="1"/>
        </xdr:cNvSpPr>
      </xdr:nvSpPr>
      <xdr:spPr bwMode="auto">
        <a:xfrm>
          <a:off x="645795" y="15113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44694"/>
    <xdr:sp macro="" textlink="" fLocksText="0">
      <xdr:nvSpPr>
        <xdr:cNvPr id="149" name="Text Box 13">
          <a:extLst>
            <a:ext uri="{FF2B5EF4-FFF2-40B4-BE49-F238E27FC236}">
              <a16:creationId xmlns:a16="http://schemas.microsoft.com/office/drawing/2014/main" id="{6E6FE2DB-45F7-4558-9806-CC4BCE8C7C43}"/>
            </a:ext>
          </a:extLst>
        </xdr:cNvPr>
        <xdr:cNvSpPr txBox="1">
          <a:spLocks noChangeArrowheads="1"/>
        </xdr:cNvSpPr>
      </xdr:nvSpPr>
      <xdr:spPr bwMode="auto">
        <a:xfrm>
          <a:off x="645795" y="15113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50" name="Text Box 7">
          <a:extLst>
            <a:ext uri="{FF2B5EF4-FFF2-40B4-BE49-F238E27FC236}">
              <a16:creationId xmlns:a16="http://schemas.microsoft.com/office/drawing/2014/main" id="{60405CC9-45F2-4463-AA32-024FB4F84C67}"/>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51" name="Text Box 14">
          <a:extLst>
            <a:ext uri="{FF2B5EF4-FFF2-40B4-BE49-F238E27FC236}">
              <a16:creationId xmlns:a16="http://schemas.microsoft.com/office/drawing/2014/main" id="{CB274089-BCD0-40E2-A90A-6F7DA06689E5}"/>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5</xdr:row>
      <xdr:rowOff>0</xdr:rowOff>
    </xdr:from>
    <xdr:ext cx="91530" cy="237047"/>
    <xdr:sp macro="" textlink="" fLocksText="0">
      <xdr:nvSpPr>
        <xdr:cNvPr id="152" name="Text Box 8">
          <a:extLst>
            <a:ext uri="{FF2B5EF4-FFF2-40B4-BE49-F238E27FC236}">
              <a16:creationId xmlns:a16="http://schemas.microsoft.com/office/drawing/2014/main" id="{C1472CCB-896F-4E72-8228-835867C44041}"/>
            </a:ext>
          </a:extLst>
        </xdr:cNvPr>
        <xdr:cNvSpPr txBox="1">
          <a:spLocks noChangeArrowheads="1"/>
        </xdr:cNvSpPr>
      </xdr:nvSpPr>
      <xdr:spPr bwMode="auto">
        <a:xfrm>
          <a:off x="645795" y="15113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53" name="Text Box 6">
          <a:extLst>
            <a:ext uri="{FF2B5EF4-FFF2-40B4-BE49-F238E27FC236}">
              <a16:creationId xmlns:a16="http://schemas.microsoft.com/office/drawing/2014/main" id="{DE9D1075-7D33-4315-BD2B-98553BC51A82}"/>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54" name="Text Box 13">
          <a:extLst>
            <a:ext uri="{FF2B5EF4-FFF2-40B4-BE49-F238E27FC236}">
              <a16:creationId xmlns:a16="http://schemas.microsoft.com/office/drawing/2014/main" id="{F4392E8B-A1F8-46A6-A3E5-1F3E580783B3}"/>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8599" cy="245773"/>
    <xdr:sp macro="" textlink="" fLocksText="0">
      <xdr:nvSpPr>
        <xdr:cNvPr id="155" name="Text Box 6">
          <a:extLst>
            <a:ext uri="{FF2B5EF4-FFF2-40B4-BE49-F238E27FC236}">
              <a16:creationId xmlns:a16="http://schemas.microsoft.com/office/drawing/2014/main" id="{D6797DE0-25FB-4EAB-983F-8A23CA1A61AD}"/>
            </a:ext>
          </a:extLst>
        </xdr:cNvPr>
        <xdr:cNvSpPr txBox="1">
          <a:spLocks noChangeArrowheads="1"/>
        </xdr:cNvSpPr>
      </xdr:nvSpPr>
      <xdr:spPr bwMode="auto">
        <a:xfrm>
          <a:off x="645795" y="1282700"/>
          <a:ext cx="98599"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8599" cy="234951"/>
    <xdr:sp macro="" textlink="" fLocksText="0">
      <xdr:nvSpPr>
        <xdr:cNvPr id="156" name="Text Box 7">
          <a:extLst>
            <a:ext uri="{FF2B5EF4-FFF2-40B4-BE49-F238E27FC236}">
              <a16:creationId xmlns:a16="http://schemas.microsoft.com/office/drawing/2014/main" id="{36E8D154-8D0B-4E15-BB2C-93F2D58939DA}"/>
            </a:ext>
          </a:extLst>
        </xdr:cNvPr>
        <xdr:cNvSpPr txBox="1">
          <a:spLocks noChangeArrowheads="1"/>
        </xdr:cNvSpPr>
      </xdr:nvSpPr>
      <xdr:spPr bwMode="auto">
        <a:xfrm>
          <a:off x="645795" y="1282700"/>
          <a:ext cx="98599" cy="23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8599" cy="245773"/>
    <xdr:sp macro="" textlink="" fLocksText="0">
      <xdr:nvSpPr>
        <xdr:cNvPr id="157" name="Text Box 13">
          <a:extLst>
            <a:ext uri="{FF2B5EF4-FFF2-40B4-BE49-F238E27FC236}">
              <a16:creationId xmlns:a16="http://schemas.microsoft.com/office/drawing/2014/main" id="{61803633-4200-45C8-9A99-4FEE54BAD799}"/>
            </a:ext>
          </a:extLst>
        </xdr:cNvPr>
        <xdr:cNvSpPr txBox="1">
          <a:spLocks noChangeArrowheads="1"/>
        </xdr:cNvSpPr>
      </xdr:nvSpPr>
      <xdr:spPr bwMode="auto">
        <a:xfrm>
          <a:off x="645795" y="1282700"/>
          <a:ext cx="98599" cy="2457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8599" cy="234951"/>
    <xdr:sp macro="" textlink="" fLocksText="0">
      <xdr:nvSpPr>
        <xdr:cNvPr id="158" name="Text Box 14">
          <a:extLst>
            <a:ext uri="{FF2B5EF4-FFF2-40B4-BE49-F238E27FC236}">
              <a16:creationId xmlns:a16="http://schemas.microsoft.com/office/drawing/2014/main" id="{8EEBCB35-023F-406E-86FB-1C4567CBDDD1}"/>
            </a:ext>
          </a:extLst>
        </xdr:cNvPr>
        <xdr:cNvSpPr txBox="1">
          <a:spLocks noChangeArrowheads="1"/>
        </xdr:cNvSpPr>
      </xdr:nvSpPr>
      <xdr:spPr bwMode="auto">
        <a:xfrm>
          <a:off x="645795" y="1282700"/>
          <a:ext cx="98599" cy="23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8599" cy="234951"/>
    <xdr:sp macro="" textlink="" fLocksText="0">
      <xdr:nvSpPr>
        <xdr:cNvPr id="159" name="Text Box 8">
          <a:extLst>
            <a:ext uri="{FF2B5EF4-FFF2-40B4-BE49-F238E27FC236}">
              <a16:creationId xmlns:a16="http://schemas.microsoft.com/office/drawing/2014/main" id="{F08D177C-16B4-48B7-A259-FC4A84EB881A}"/>
            </a:ext>
          </a:extLst>
        </xdr:cNvPr>
        <xdr:cNvSpPr txBox="1">
          <a:spLocks noChangeArrowheads="1"/>
        </xdr:cNvSpPr>
      </xdr:nvSpPr>
      <xdr:spPr bwMode="auto">
        <a:xfrm>
          <a:off x="645795" y="1282700"/>
          <a:ext cx="98599" cy="234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60" name="Text Box 6">
          <a:extLst>
            <a:ext uri="{FF2B5EF4-FFF2-40B4-BE49-F238E27FC236}">
              <a16:creationId xmlns:a16="http://schemas.microsoft.com/office/drawing/2014/main" id="{D5406EF0-F764-4DF1-B048-C1898DA55DDB}"/>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61" name="Text Box 7">
          <a:extLst>
            <a:ext uri="{FF2B5EF4-FFF2-40B4-BE49-F238E27FC236}">
              <a16:creationId xmlns:a16="http://schemas.microsoft.com/office/drawing/2014/main" id="{749FC6CC-D196-434E-B2B6-E81349C285D1}"/>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62" name="Text Box 13">
          <a:extLst>
            <a:ext uri="{FF2B5EF4-FFF2-40B4-BE49-F238E27FC236}">
              <a16:creationId xmlns:a16="http://schemas.microsoft.com/office/drawing/2014/main" id="{0DE9DCB3-3AEC-41C7-965B-8FD4CD9C0462}"/>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63" name="Text Box 7">
          <a:extLst>
            <a:ext uri="{FF2B5EF4-FFF2-40B4-BE49-F238E27FC236}">
              <a16:creationId xmlns:a16="http://schemas.microsoft.com/office/drawing/2014/main" id="{798180DC-A391-42D4-8832-8DC5CE6861E9}"/>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64" name="Text Box 14">
          <a:extLst>
            <a:ext uri="{FF2B5EF4-FFF2-40B4-BE49-F238E27FC236}">
              <a16:creationId xmlns:a16="http://schemas.microsoft.com/office/drawing/2014/main" id="{EB06AA30-0D1F-46FF-A725-00B2272F991F}"/>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65" name="Text Box 8">
          <a:extLst>
            <a:ext uri="{FF2B5EF4-FFF2-40B4-BE49-F238E27FC236}">
              <a16:creationId xmlns:a16="http://schemas.microsoft.com/office/drawing/2014/main" id="{E4377CA1-A3D8-4267-9303-96251FA12B70}"/>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66" name="Text Box 6">
          <a:extLst>
            <a:ext uri="{FF2B5EF4-FFF2-40B4-BE49-F238E27FC236}">
              <a16:creationId xmlns:a16="http://schemas.microsoft.com/office/drawing/2014/main" id="{46DA77B0-A2AA-4BF4-BF77-A9718DD18282}"/>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67" name="Text Box 7">
          <a:extLst>
            <a:ext uri="{FF2B5EF4-FFF2-40B4-BE49-F238E27FC236}">
              <a16:creationId xmlns:a16="http://schemas.microsoft.com/office/drawing/2014/main" id="{892BD8E7-DBA4-4D3D-B107-D0C0376F3543}"/>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68" name="Text Box 13">
          <a:extLst>
            <a:ext uri="{FF2B5EF4-FFF2-40B4-BE49-F238E27FC236}">
              <a16:creationId xmlns:a16="http://schemas.microsoft.com/office/drawing/2014/main" id="{19F28149-70D8-412B-89F4-5ED351EE698B}"/>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69" name="Text Box 14">
          <a:extLst>
            <a:ext uri="{FF2B5EF4-FFF2-40B4-BE49-F238E27FC236}">
              <a16:creationId xmlns:a16="http://schemas.microsoft.com/office/drawing/2014/main" id="{6F4FF7E1-8E4C-4729-91EA-B80F57135703}"/>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5424" cy="238125"/>
    <xdr:sp macro="" textlink="" fLocksText="0">
      <xdr:nvSpPr>
        <xdr:cNvPr id="170" name="Text Box 7">
          <a:extLst>
            <a:ext uri="{FF2B5EF4-FFF2-40B4-BE49-F238E27FC236}">
              <a16:creationId xmlns:a16="http://schemas.microsoft.com/office/drawing/2014/main" id="{5A51CA04-210C-4D15-AA14-5F27A04DB232}"/>
            </a:ext>
          </a:extLst>
        </xdr:cNvPr>
        <xdr:cNvSpPr txBox="1">
          <a:spLocks noChangeArrowheads="1"/>
        </xdr:cNvSpPr>
      </xdr:nvSpPr>
      <xdr:spPr bwMode="auto">
        <a:xfrm>
          <a:off x="645795" y="128270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5424" cy="238125"/>
    <xdr:sp macro="" textlink="" fLocksText="0">
      <xdr:nvSpPr>
        <xdr:cNvPr id="171" name="Text Box 14">
          <a:extLst>
            <a:ext uri="{FF2B5EF4-FFF2-40B4-BE49-F238E27FC236}">
              <a16:creationId xmlns:a16="http://schemas.microsoft.com/office/drawing/2014/main" id="{47D268B3-54A0-4DEB-B0C6-45B3C3059374}"/>
            </a:ext>
          </a:extLst>
        </xdr:cNvPr>
        <xdr:cNvSpPr txBox="1">
          <a:spLocks noChangeArrowheads="1"/>
        </xdr:cNvSpPr>
      </xdr:nvSpPr>
      <xdr:spPr bwMode="auto">
        <a:xfrm>
          <a:off x="645795" y="1282700"/>
          <a:ext cx="95424"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72" name="Text Box 6">
          <a:extLst>
            <a:ext uri="{FF2B5EF4-FFF2-40B4-BE49-F238E27FC236}">
              <a16:creationId xmlns:a16="http://schemas.microsoft.com/office/drawing/2014/main" id="{DE809482-6EB4-456D-828F-364EDF2DA31E}"/>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44694"/>
    <xdr:sp macro="" textlink="" fLocksText="0">
      <xdr:nvSpPr>
        <xdr:cNvPr id="173" name="Text Box 13">
          <a:extLst>
            <a:ext uri="{FF2B5EF4-FFF2-40B4-BE49-F238E27FC236}">
              <a16:creationId xmlns:a16="http://schemas.microsoft.com/office/drawing/2014/main" id="{E1E6FF77-0F60-4CB2-9201-0DEB2CF35EFF}"/>
            </a:ext>
          </a:extLst>
        </xdr:cNvPr>
        <xdr:cNvSpPr txBox="1">
          <a:spLocks noChangeArrowheads="1"/>
        </xdr:cNvSpPr>
      </xdr:nvSpPr>
      <xdr:spPr bwMode="auto">
        <a:xfrm>
          <a:off x="645795" y="1282700"/>
          <a:ext cx="91530" cy="244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74" name="Text Box 8">
          <a:extLst>
            <a:ext uri="{FF2B5EF4-FFF2-40B4-BE49-F238E27FC236}">
              <a16:creationId xmlns:a16="http://schemas.microsoft.com/office/drawing/2014/main" id="{461095E4-CF84-439C-A68F-EC23BD74B1D3}"/>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645795</xdr:colOff>
      <xdr:row>4</xdr:row>
      <xdr:rowOff>0</xdr:rowOff>
    </xdr:from>
    <xdr:ext cx="91530" cy="237047"/>
    <xdr:sp macro="" textlink="" fLocksText="0">
      <xdr:nvSpPr>
        <xdr:cNvPr id="175" name="Text Box 7">
          <a:extLst>
            <a:ext uri="{FF2B5EF4-FFF2-40B4-BE49-F238E27FC236}">
              <a16:creationId xmlns:a16="http://schemas.microsoft.com/office/drawing/2014/main" id="{BAB48548-320E-4DFF-BCE9-9CC384A31536}"/>
            </a:ext>
          </a:extLst>
        </xdr:cNvPr>
        <xdr:cNvSpPr txBox="1">
          <a:spLocks noChangeArrowheads="1"/>
        </xdr:cNvSpPr>
      </xdr:nvSpPr>
      <xdr:spPr bwMode="auto">
        <a:xfrm>
          <a:off x="645795" y="1282700"/>
          <a:ext cx="91530" cy="237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8</v>
    <v>0</v>
    <v>3</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1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1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25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C5DC5-CA6A-4004-A4CF-C8AA665EC841}">
  <dimension ref="A1:E24"/>
  <sheetViews>
    <sheetView zoomScaleNormal="100" workbookViewId="0">
      <selection activeCell="B8" sqref="B8"/>
    </sheetView>
  </sheetViews>
  <sheetFormatPr defaultColWidth="8.25" defaultRowHeight="24" customHeight="1"/>
  <cols>
    <col min="1" max="1" width="7.33203125" style="3065" customWidth="1"/>
    <col min="2" max="2" width="19.75" style="3068" customWidth="1"/>
    <col min="3" max="3" width="23.33203125" style="3065" customWidth="1"/>
    <col min="4" max="16384" width="8.25" style="3065"/>
  </cols>
  <sheetData>
    <row r="1" spans="1:5" ht="24" customHeight="1">
      <c r="B1" s="30" t="s">
        <v>11759</v>
      </c>
    </row>
    <row r="2" spans="1:5" s="3063" customFormat="1" ht="24" customHeight="1">
      <c r="A2" s="30" t="s">
        <v>703</v>
      </c>
      <c r="B2" s="3178" t="s">
        <v>11634</v>
      </c>
      <c r="C2" s="3178"/>
      <c r="D2" s="3178"/>
      <c r="E2" s="30" t="s">
        <v>705</v>
      </c>
    </row>
    <row r="3" spans="1:5" s="3063" customFormat="1" ht="20.5" customHeight="1">
      <c r="B3" s="3066"/>
    </row>
    <row r="4" spans="1:5" ht="21" customHeight="1">
      <c r="A4" s="342">
        <v>1</v>
      </c>
      <c r="B4" s="3067" t="s">
        <v>11635</v>
      </c>
    </row>
    <row r="5" spans="1:5" ht="21" customHeight="1">
      <c r="A5" s="342">
        <v>2</v>
      </c>
      <c r="B5" s="3067" t="s">
        <v>11636</v>
      </c>
    </row>
    <row r="6" spans="1:5" ht="21" customHeight="1">
      <c r="A6" s="342">
        <v>3</v>
      </c>
      <c r="B6" s="3067" t="s">
        <v>11637</v>
      </c>
    </row>
    <row r="7" spans="1:5" ht="21" customHeight="1">
      <c r="A7" s="342">
        <v>4</v>
      </c>
      <c r="B7" s="3067" t="s">
        <v>11638</v>
      </c>
    </row>
    <row r="8" spans="1:5" ht="21" customHeight="1">
      <c r="A8" s="342">
        <v>5</v>
      </c>
      <c r="B8" s="3067" t="s">
        <v>11639</v>
      </c>
    </row>
    <row r="9" spans="1:5" ht="21" customHeight="1">
      <c r="A9" s="342">
        <v>6</v>
      </c>
      <c r="B9" s="3067" t="s">
        <v>11640</v>
      </c>
    </row>
    <row r="10" spans="1:5" ht="21" customHeight="1">
      <c r="A10" s="342">
        <v>7</v>
      </c>
      <c r="B10" s="3067" t="s">
        <v>11641</v>
      </c>
    </row>
    <row r="11" spans="1:5" ht="21" customHeight="1">
      <c r="A11" s="342">
        <v>8</v>
      </c>
      <c r="B11" s="3067" t="s">
        <v>11642</v>
      </c>
    </row>
    <row r="12" spans="1:5" ht="21" customHeight="1">
      <c r="A12" s="342">
        <v>9</v>
      </c>
      <c r="B12" s="3067" t="s">
        <v>11643</v>
      </c>
    </row>
    <row r="13" spans="1:5" ht="21" customHeight="1">
      <c r="A13" s="342">
        <v>10</v>
      </c>
      <c r="B13" s="3067" t="s">
        <v>11644</v>
      </c>
    </row>
    <row r="14" spans="1:5" ht="21" customHeight="1">
      <c r="A14" s="342">
        <v>11</v>
      </c>
      <c r="B14" s="3067" t="s">
        <v>11645</v>
      </c>
    </row>
    <row r="15" spans="1:5" ht="21" customHeight="1">
      <c r="A15" s="342">
        <v>12</v>
      </c>
      <c r="B15" s="3067" t="s">
        <v>11646</v>
      </c>
    </row>
    <row r="16" spans="1:5" ht="21" customHeight="1">
      <c r="A16" s="342">
        <v>13</v>
      </c>
      <c r="B16" s="3067" t="s">
        <v>11647</v>
      </c>
    </row>
    <row r="17" spans="1:2" ht="21" customHeight="1">
      <c r="A17" s="342">
        <v>14</v>
      </c>
      <c r="B17" s="3067" t="s">
        <v>11648</v>
      </c>
    </row>
    <row r="18" spans="1:2" ht="21" customHeight="1">
      <c r="A18" s="342">
        <v>15</v>
      </c>
      <c r="B18" s="3067" t="s">
        <v>11649</v>
      </c>
    </row>
    <row r="19" spans="1:2" ht="21" customHeight="1">
      <c r="A19" s="342">
        <v>16</v>
      </c>
      <c r="B19" s="3067" t="s">
        <v>11650</v>
      </c>
    </row>
    <row r="20" spans="1:2" ht="21" customHeight="1">
      <c r="A20" s="342">
        <v>17</v>
      </c>
      <c r="B20" s="3067" t="s">
        <v>11651</v>
      </c>
    </row>
    <row r="21" spans="1:2" ht="21" customHeight="1">
      <c r="A21" s="342">
        <v>18</v>
      </c>
      <c r="B21" s="3067" t="s">
        <v>11652</v>
      </c>
    </row>
    <row r="22" spans="1:2" ht="21" customHeight="1">
      <c r="A22" s="342">
        <v>19</v>
      </c>
      <c r="B22" s="3067" t="s">
        <v>11653</v>
      </c>
    </row>
    <row r="23" spans="1:2" ht="21" customHeight="1">
      <c r="A23" s="342">
        <v>20</v>
      </c>
      <c r="B23" s="3067" t="s">
        <v>11654</v>
      </c>
    </row>
    <row r="24" spans="1:2" ht="21" customHeight="1">
      <c r="A24" s="3064"/>
      <c r="B24" s="3067" t="s">
        <v>11655</v>
      </c>
    </row>
  </sheetData>
  <mergeCells count="1">
    <mergeCell ref="B2:D2"/>
  </mergeCells>
  <phoneticPr fontId="2"/>
  <hyperlinks>
    <hyperlink ref="A4:B4" location="目次!A6" display="目次!A6" xr:uid="{800317CA-94B8-459A-BFE9-8BB996F91751}"/>
    <hyperlink ref="A5:B5" location="目次!A22" display="目次!A22" xr:uid="{50D82332-B8C6-4CEF-AC6C-50390678D368}"/>
    <hyperlink ref="A6:B6" location="目次!A45" display="目次!A45" xr:uid="{531E6E13-2720-4CB0-8346-4169E889C8A6}"/>
    <hyperlink ref="A7:B7" location="目次!A73" display="目次!A73" xr:uid="{EA6E1CE4-C27C-4111-9DF1-30E8FEDF79AC}"/>
    <hyperlink ref="A8:B8" location="目次!A94" display="目次!A94" xr:uid="{CF47D02C-E180-4A44-A02B-AE934A6EBDCE}"/>
    <hyperlink ref="A9:B9" location="目次!A108" display="目次!A108" xr:uid="{0718567D-3A7C-4E57-9988-336C26AA0BC6}"/>
    <hyperlink ref="A10:B10" location="目次!A131" display="目次!A131" xr:uid="{1E301030-A966-480C-81BE-CC514642962A}"/>
    <hyperlink ref="A11:B11" location="目次!A136" display="目次!A136" xr:uid="{FD709E83-83A9-411B-B147-A82B1541C1F7}"/>
    <hyperlink ref="A12:B12" location="目次!A143" display="目次!A143" xr:uid="{31BD47BC-F2BD-4C23-8CD7-B2D0705F616E}"/>
    <hyperlink ref="A13:B13" location="目次!A149" tooltip="目次" display="目次!A149" xr:uid="{CBC29508-5F6F-49AB-9B85-95CE15161E64}"/>
    <hyperlink ref="A14:B14" location="目次!A157" display="目次!A157" xr:uid="{19DE71E0-1EA3-4BE4-93DE-6D1F95274FEB}"/>
    <hyperlink ref="A15:B15" location="目次!A177" display="目次!A177" xr:uid="{7D2777E2-99DA-4AB1-A8CD-6F7AA4AA6DF0}"/>
    <hyperlink ref="A16:B16" location="目次!A196" display="目次!A196" xr:uid="{DD9DADFA-D1A6-46C7-B833-CCFE21682874}"/>
    <hyperlink ref="A17:B17" location="目次!A216" display="目次!A216" xr:uid="{71C54F71-A025-49F4-BF67-FD07920AF2B4}"/>
    <hyperlink ref="A18:B18" location="目次!A239" display="目次!A239" xr:uid="{E0B065B3-0E9A-45B4-AD8C-11D4E02C957D}"/>
    <hyperlink ref="A19:B19" location="目次!A269" display="目次!A269" xr:uid="{36BFC6C3-1CDA-498B-B93F-DBEC4F765E0E}"/>
    <hyperlink ref="A20:B20" location="目次!A291" display="目次!A291" xr:uid="{07B04098-9579-44C5-9F56-B9C16E1BA0F2}"/>
    <hyperlink ref="A21:B21" location="目次!A326" display="目次!A326" xr:uid="{4D180A49-C85B-4A35-9875-F27E9A4FF221}"/>
    <hyperlink ref="A22:B22" location="目次!A340" display="目次!A340" xr:uid="{B402C16C-54C9-47E8-A22C-51A30ECCA0F6}"/>
    <hyperlink ref="A23:B23" location="目次!A352" display="目次!A352" xr:uid="{F5D7524B-980C-4C96-8461-D398B1FC3109}"/>
    <hyperlink ref="B24" location="目次!A366" display="参考資料" xr:uid="{E7BC5206-6830-47F1-81E6-278F20927353}"/>
  </hyperlinks>
  <pageMargins left="1.3779527559055118" right="0" top="1.1811023622047245" bottom="0.56999999999999995" header="0.51181102362204722" footer="0.51181102362204722"/>
  <pageSetup paperSize="9" orientation="portrait" horizontalDpi="300" verticalDpi="30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6C659-219F-44F1-BC03-D931199EF3A5}">
  <dimension ref="A1:N7"/>
  <sheetViews>
    <sheetView workbookViewId="0">
      <selection activeCell="O46" sqref="O46"/>
    </sheetView>
  </sheetViews>
  <sheetFormatPr defaultRowHeight="18"/>
  <cols>
    <col min="1" max="1" width="7.75" customWidth="1"/>
    <col min="2" max="13" width="12.83203125" customWidth="1"/>
    <col min="14" max="14" width="11" bestFit="1" customWidth="1"/>
  </cols>
  <sheetData>
    <row r="1" spans="1:14">
      <c r="A1" s="51" t="s">
        <v>600</v>
      </c>
      <c r="B1" s="50"/>
      <c r="C1" s="50"/>
      <c r="D1" s="50"/>
      <c r="E1" s="50"/>
      <c r="F1" s="50"/>
      <c r="G1" s="50"/>
      <c r="H1" s="28"/>
      <c r="I1" s="28"/>
      <c r="J1" s="30"/>
      <c r="K1" s="30"/>
      <c r="L1" s="30"/>
      <c r="M1" s="30"/>
      <c r="N1" s="342" t="s">
        <v>721</v>
      </c>
    </row>
    <row r="2" spans="1:14" ht="18.5" thickBot="1">
      <c r="A2" s="50"/>
      <c r="B2" s="50"/>
      <c r="C2" s="50"/>
      <c r="D2" s="50"/>
      <c r="E2" s="50"/>
      <c r="F2" s="50"/>
      <c r="G2" s="50"/>
      <c r="H2" s="28"/>
      <c r="I2" s="28"/>
      <c r="J2" s="30"/>
      <c r="K2" s="30"/>
      <c r="L2" s="30"/>
      <c r="M2" s="52" t="s">
        <v>464</v>
      </c>
      <c r="N2" s="30"/>
    </row>
    <row r="3" spans="1:14" ht="23.15" customHeight="1">
      <c r="A3" s="53" t="s">
        <v>135</v>
      </c>
      <c r="B3" s="54" t="s">
        <v>454</v>
      </c>
      <c r="C3" s="54" t="s">
        <v>455</v>
      </c>
      <c r="D3" s="54" t="s">
        <v>456</v>
      </c>
      <c r="E3" s="55" t="s">
        <v>457</v>
      </c>
      <c r="F3" s="54" t="s">
        <v>458</v>
      </c>
      <c r="G3" s="54" t="s">
        <v>459</v>
      </c>
      <c r="H3" s="54" t="s">
        <v>460</v>
      </c>
      <c r="I3" s="54" t="s">
        <v>461</v>
      </c>
      <c r="J3" s="54" t="s">
        <v>462</v>
      </c>
      <c r="K3" s="54" t="s">
        <v>136</v>
      </c>
      <c r="L3" s="54" t="s">
        <v>137</v>
      </c>
      <c r="M3" s="54" t="s">
        <v>11846</v>
      </c>
      <c r="N3" s="30"/>
    </row>
    <row r="4" spans="1:14" ht="23.15" customHeight="1" thickBot="1">
      <c r="A4" s="56" t="s">
        <v>463</v>
      </c>
      <c r="B4" s="59">
        <v>1228.68</v>
      </c>
      <c r="C4" s="60">
        <v>1229.3399999999999</v>
      </c>
      <c r="D4" s="61">
        <v>1229.5999999999999</v>
      </c>
      <c r="E4" s="62">
        <v>1230.03</v>
      </c>
      <c r="F4" s="63">
        <v>1230.96</v>
      </c>
      <c r="G4" s="63">
        <v>1231.1300000000001</v>
      </c>
      <c r="H4" s="63">
        <v>1231.3399999999999</v>
      </c>
      <c r="I4" s="63">
        <v>1231.3499999999999</v>
      </c>
      <c r="J4" s="63">
        <v>1232.02</v>
      </c>
      <c r="K4" s="63">
        <v>1232.02</v>
      </c>
      <c r="L4" s="64">
        <v>1232.26</v>
      </c>
      <c r="M4" s="65">
        <v>1232.51</v>
      </c>
      <c r="N4" s="30"/>
    </row>
    <row r="5" spans="1:14">
      <c r="A5" s="50" t="s">
        <v>466</v>
      </c>
      <c r="B5" s="57"/>
      <c r="C5" s="57"/>
      <c r="D5" s="57"/>
      <c r="E5" s="57"/>
      <c r="F5" s="57"/>
      <c r="G5" s="50"/>
      <c r="H5" s="50"/>
      <c r="I5" s="46"/>
      <c r="J5" s="46"/>
      <c r="K5" s="46"/>
      <c r="L5" s="46"/>
      <c r="M5" s="58" t="s">
        <v>465</v>
      </c>
      <c r="N5" s="30"/>
    </row>
    <row r="6" spans="1:14">
      <c r="A6" s="30"/>
      <c r="B6" s="30"/>
      <c r="C6" s="30"/>
      <c r="D6" s="30"/>
      <c r="E6" s="30"/>
      <c r="F6" s="30"/>
      <c r="G6" s="30"/>
      <c r="H6" s="30"/>
      <c r="I6" s="30"/>
      <c r="J6" s="30"/>
      <c r="K6" s="30"/>
      <c r="L6" s="30"/>
      <c r="M6" s="30"/>
      <c r="N6" s="30"/>
    </row>
    <row r="7" spans="1:14">
      <c r="A7" s="30"/>
      <c r="B7" s="30"/>
      <c r="C7" s="30"/>
      <c r="D7" s="30"/>
      <c r="E7" s="30"/>
      <c r="F7" s="30"/>
      <c r="G7" s="30"/>
      <c r="H7" s="30"/>
      <c r="I7" s="30"/>
      <c r="J7" s="30"/>
      <c r="K7" s="30"/>
      <c r="L7" s="30"/>
      <c r="M7" s="30"/>
      <c r="N7" s="30"/>
    </row>
  </sheetData>
  <phoneticPr fontId="2"/>
  <hyperlinks>
    <hyperlink ref="N1" location="目次!A1" display="目次へ戻る" xr:uid="{8DB38BBE-827B-4203-AFE0-71A73C7C9BAF}"/>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50314-A783-4783-BC5A-0EAAA6BA704B}">
  <dimension ref="A1:Y283"/>
  <sheetViews>
    <sheetView zoomScale="85" zoomScaleNormal="85" workbookViewId="0">
      <pane ySplit="7" topLeftCell="A8" activePane="bottomLeft" state="frozen"/>
      <selection pane="bottomLeft" activeCell="Y2" sqref="Y2"/>
    </sheetView>
  </sheetViews>
  <sheetFormatPr defaultColWidth="8.58203125" defaultRowHeight="18"/>
  <cols>
    <col min="1" max="1" width="3.33203125" style="1810" customWidth="1"/>
    <col min="2" max="2" width="3.33203125" style="1231" customWidth="1"/>
    <col min="3" max="3" width="23.83203125" style="1811" customWidth="1"/>
    <col min="4" max="24" width="8.58203125" style="1231"/>
    <col min="25" max="25" width="11" style="821" bestFit="1" customWidth="1"/>
    <col min="26" max="16384" width="8.58203125" style="821"/>
  </cols>
  <sheetData>
    <row r="1" spans="1:25">
      <c r="A1" s="859" t="s">
        <v>7587</v>
      </c>
      <c r="B1" s="859"/>
      <c r="C1" s="1131"/>
      <c r="D1" s="859"/>
      <c r="E1" s="859"/>
      <c r="F1" s="859"/>
      <c r="G1" s="859"/>
      <c r="H1" s="859"/>
      <c r="I1" s="1103"/>
      <c r="J1" s="1103"/>
      <c r="K1" s="1103"/>
      <c r="L1" s="1103"/>
      <c r="M1" s="1103"/>
      <c r="N1" s="1103"/>
      <c r="O1" s="1103"/>
      <c r="P1" s="1103"/>
      <c r="Q1" s="1103"/>
      <c r="R1" s="1103"/>
      <c r="S1" s="1103"/>
      <c r="T1" s="1103"/>
      <c r="U1" s="1103"/>
      <c r="V1" s="1103"/>
      <c r="W1" s="1006"/>
      <c r="X1" s="1006"/>
      <c r="Y1" s="856"/>
    </row>
    <row r="2" spans="1:25">
      <c r="A2" s="859"/>
      <c r="B2" s="859"/>
      <c r="C2" s="1131"/>
      <c r="D2" s="859"/>
      <c r="E2" s="859"/>
      <c r="F2" s="859"/>
      <c r="G2" s="859"/>
      <c r="H2" s="859"/>
      <c r="I2" s="1103"/>
      <c r="J2" s="1103"/>
      <c r="K2" s="1103"/>
      <c r="L2" s="1103"/>
      <c r="M2" s="1103"/>
      <c r="N2" s="1103"/>
      <c r="O2" s="1103"/>
      <c r="P2" s="1103"/>
      <c r="Q2" s="1103"/>
      <c r="R2" s="1103"/>
      <c r="S2" s="1103"/>
      <c r="T2" s="1103"/>
      <c r="U2" s="1103"/>
      <c r="V2" s="1103"/>
      <c r="W2" s="1006"/>
      <c r="X2" s="1006"/>
      <c r="Y2" s="820" t="s">
        <v>721</v>
      </c>
    </row>
    <row r="3" spans="1:25" ht="18.5" thickBot="1">
      <c r="A3" s="1787"/>
      <c r="B3" s="1788"/>
      <c r="C3" s="1789"/>
      <c r="D3" s="1788"/>
      <c r="E3" s="1788"/>
      <c r="F3" s="1788"/>
      <c r="G3" s="1788"/>
      <c r="H3" s="1788"/>
      <c r="I3" s="1788"/>
      <c r="J3" s="1788"/>
      <c r="K3" s="1788"/>
      <c r="L3" s="1103"/>
      <c r="M3" s="1103"/>
      <c r="N3" s="1103"/>
      <c r="O3" s="1103"/>
      <c r="P3" s="1103"/>
      <c r="Q3" s="1103"/>
      <c r="R3" s="1103"/>
      <c r="S3" s="1103"/>
      <c r="T3" s="1103"/>
      <c r="U3" s="1103"/>
      <c r="V3" s="1103"/>
      <c r="W3" s="1790"/>
      <c r="X3" s="1753" t="s">
        <v>6039</v>
      </c>
    </row>
    <row r="4" spans="1:25">
      <c r="A4" s="3803" t="s">
        <v>7588</v>
      </c>
      <c r="B4" s="3803"/>
      <c r="C4" s="3804"/>
      <c r="D4" s="3632" t="s">
        <v>7589</v>
      </c>
      <c r="E4" s="3603" t="s">
        <v>7261</v>
      </c>
      <c r="F4" s="3792"/>
      <c r="G4" s="3792"/>
      <c r="H4" s="3792"/>
      <c r="I4" s="3792"/>
      <c r="J4" s="3810"/>
      <c r="K4" s="3796" t="s">
        <v>7356</v>
      </c>
      <c r="L4" s="3603" t="s">
        <v>7263</v>
      </c>
      <c r="M4" s="3792"/>
      <c r="N4" s="3792"/>
      <c r="O4" s="3792"/>
      <c r="P4" s="3792"/>
      <c r="Q4" s="3792"/>
      <c r="R4" s="3792"/>
      <c r="S4" s="3810"/>
      <c r="T4" s="3796" t="s">
        <v>7357</v>
      </c>
      <c r="U4" s="3603" t="s">
        <v>7265</v>
      </c>
      <c r="V4" s="3792"/>
      <c r="W4" s="3792"/>
      <c r="X4" s="3792"/>
      <c r="Y4" s="856"/>
    </row>
    <row r="5" spans="1:25">
      <c r="A5" s="3805"/>
      <c r="B5" s="3805"/>
      <c r="C5" s="3694"/>
      <c r="D5" s="3745"/>
      <c r="E5" s="3776" t="s">
        <v>821</v>
      </c>
      <c r="F5" s="3776" t="s">
        <v>7266</v>
      </c>
      <c r="G5" s="3788" t="s">
        <v>7267</v>
      </c>
      <c r="H5" s="3793"/>
      <c r="I5" s="3793"/>
      <c r="J5" s="3794"/>
      <c r="K5" s="3797"/>
      <c r="L5" s="3776" t="s">
        <v>821</v>
      </c>
      <c r="M5" s="3788" t="s">
        <v>7266</v>
      </c>
      <c r="N5" s="3793"/>
      <c r="O5" s="3789"/>
      <c r="P5" s="3788" t="s">
        <v>7267</v>
      </c>
      <c r="Q5" s="3793"/>
      <c r="R5" s="3793"/>
      <c r="S5" s="3794"/>
      <c r="T5" s="3797"/>
      <c r="U5" s="3790" t="s">
        <v>7358</v>
      </c>
      <c r="V5" s="3795"/>
      <c r="W5" s="3795"/>
      <c r="X5" s="3795"/>
      <c r="Y5" s="856"/>
    </row>
    <row r="6" spans="1:25">
      <c r="A6" s="3805"/>
      <c r="B6" s="3805"/>
      <c r="C6" s="3694"/>
      <c r="D6" s="3745"/>
      <c r="E6" s="3777"/>
      <c r="F6" s="3777"/>
      <c r="G6" s="3776" t="s">
        <v>206</v>
      </c>
      <c r="H6" s="3788" t="s">
        <v>7269</v>
      </c>
      <c r="I6" s="3789"/>
      <c r="J6" s="3800" t="s">
        <v>7359</v>
      </c>
      <c r="K6" s="3797"/>
      <c r="L6" s="3777"/>
      <c r="M6" s="3790" t="s">
        <v>7271</v>
      </c>
      <c r="N6" s="3813" t="s">
        <v>7360</v>
      </c>
      <c r="O6" s="3776" t="s">
        <v>7273</v>
      </c>
      <c r="P6" s="3790" t="s">
        <v>206</v>
      </c>
      <c r="Q6" s="3788" t="s">
        <v>7269</v>
      </c>
      <c r="R6" s="3789"/>
      <c r="S6" s="3800" t="s">
        <v>7359</v>
      </c>
      <c r="T6" s="3797"/>
      <c r="U6" s="3802" t="s">
        <v>5019</v>
      </c>
      <c r="V6" s="3788" t="s">
        <v>7269</v>
      </c>
      <c r="W6" s="3789"/>
      <c r="X6" s="3790" t="s">
        <v>7359</v>
      </c>
      <c r="Y6" s="856"/>
    </row>
    <row r="7" spans="1:25">
      <c r="A7" s="3806"/>
      <c r="B7" s="3806"/>
      <c r="C7" s="3695"/>
      <c r="D7" s="3633"/>
      <c r="E7" s="3778"/>
      <c r="F7" s="3778"/>
      <c r="G7" s="3778"/>
      <c r="H7" s="1754" t="s">
        <v>7274</v>
      </c>
      <c r="I7" s="1754" t="s">
        <v>7275</v>
      </c>
      <c r="J7" s="3801"/>
      <c r="K7" s="3798"/>
      <c r="L7" s="3778"/>
      <c r="M7" s="3799"/>
      <c r="N7" s="3814"/>
      <c r="O7" s="3815"/>
      <c r="P7" s="3799"/>
      <c r="Q7" s="1755" t="s">
        <v>7274</v>
      </c>
      <c r="R7" s="1755" t="s">
        <v>7275</v>
      </c>
      <c r="S7" s="3801"/>
      <c r="T7" s="3798"/>
      <c r="U7" s="3799"/>
      <c r="V7" s="1755" t="s">
        <v>7274</v>
      </c>
      <c r="W7" s="1755" t="s">
        <v>7275</v>
      </c>
      <c r="X7" s="3791"/>
      <c r="Y7" s="856"/>
    </row>
    <row r="8" spans="1:25" ht="30" customHeight="1">
      <c r="A8" s="1756" t="s">
        <v>7590</v>
      </c>
      <c r="B8" s="1756"/>
      <c r="C8" s="1757"/>
      <c r="D8" s="1791"/>
      <c r="E8" s="1791"/>
      <c r="F8" s="1791"/>
      <c r="G8" s="1791"/>
      <c r="H8" s="1791"/>
      <c r="I8" s="1791"/>
      <c r="J8" s="1791"/>
      <c r="K8" s="1791"/>
      <c r="L8" s="1791"/>
      <c r="M8" s="1791"/>
      <c r="N8" s="1791"/>
      <c r="O8" s="1791"/>
      <c r="P8" s="1791"/>
      <c r="Q8" s="1791"/>
      <c r="R8" s="1791"/>
      <c r="S8" s="1791"/>
      <c r="T8" s="1791"/>
      <c r="U8" s="1791"/>
      <c r="V8" s="1791"/>
      <c r="W8" s="1791"/>
      <c r="X8" s="1791"/>
      <c r="Y8" s="856"/>
    </row>
    <row r="9" spans="1:25" ht="30" customHeight="1">
      <c r="A9" s="1235" t="s">
        <v>7361</v>
      </c>
      <c r="B9" s="1235"/>
      <c r="C9" s="1703"/>
      <c r="D9" s="1792" t="s">
        <v>420</v>
      </c>
      <c r="E9" s="1793" t="s">
        <v>420</v>
      </c>
      <c r="F9" s="1792" t="s">
        <v>420</v>
      </c>
      <c r="G9" s="1793" t="s">
        <v>420</v>
      </c>
      <c r="H9" s="1793" t="s">
        <v>420</v>
      </c>
      <c r="I9" s="1793" t="s">
        <v>420</v>
      </c>
      <c r="J9" s="1793" t="s">
        <v>420</v>
      </c>
      <c r="K9" s="1630">
        <f t="shared" ref="K9:S9" si="0">SUM(K10:K27)</f>
        <v>4364</v>
      </c>
      <c r="L9" s="1630">
        <f>SUM(M9+N9+O9+P9)</f>
        <v>38809</v>
      </c>
      <c r="M9" s="1630">
        <f t="shared" si="0"/>
        <v>1251</v>
      </c>
      <c r="N9" s="1630">
        <f t="shared" si="0"/>
        <v>280</v>
      </c>
      <c r="O9" s="1630">
        <f t="shared" si="0"/>
        <v>3414</v>
      </c>
      <c r="P9" s="1630">
        <f>SUM(Q9:S9)</f>
        <v>33864</v>
      </c>
      <c r="Q9" s="1630">
        <f t="shared" si="0"/>
        <v>24014</v>
      </c>
      <c r="R9" s="1630">
        <f t="shared" si="0"/>
        <v>8914</v>
      </c>
      <c r="S9" s="1630">
        <f t="shared" si="0"/>
        <v>936</v>
      </c>
      <c r="T9" s="1793" t="s">
        <v>420</v>
      </c>
      <c r="U9" s="1793" t="s">
        <v>420</v>
      </c>
      <c r="V9" s="1793" t="s">
        <v>420</v>
      </c>
      <c r="W9" s="1793" t="s">
        <v>420</v>
      </c>
      <c r="X9" s="1793" t="s">
        <v>420</v>
      </c>
      <c r="Y9" s="856"/>
    </row>
    <row r="10" spans="1:25" ht="30" customHeight="1">
      <c r="A10" s="1111"/>
      <c r="B10" s="1103" t="s">
        <v>7591</v>
      </c>
      <c r="C10" s="1366" t="s">
        <v>7592</v>
      </c>
      <c r="D10" s="1794" t="s">
        <v>420</v>
      </c>
      <c r="E10" s="1794" t="s">
        <v>420</v>
      </c>
      <c r="F10" s="1794" t="s">
        <v>420</v>
      </c>
      <c r="G10" s="1794" t="s">
        <v>420</v>
      </c>
      <c r="H10" s="1794" t="s">
        <v>420</v>
      </c>
      <c r="I10" s="1794" t="s">
        <v>420</v>
      </c>
      <c r="J10" s="1794" t="s">
        <v>420</v>
      </c>
      <c r="K10" s="1795">
        <v>24</v>
      </c>
      <c r="L10" s="1633">
        <f>SUM(M10+N10+O10+P10)</f>
        <v>288</v>
      </c>
      <c r="M10" s="1795">
        <v>0</v>
      </c>
      <c r="N10" s="1795">
        <v>0</v>
      </c>
      <c r="O10" s="1795">
        <v>85</v>
      </c>
      <c r="P10" s="1633">
        <f t="shared" ref="P10:P27" si="1">SUM(Q10:S10)</f>
        <v>203</v>
      </c>
      <c r="Q10" s="1795">
        <v>130</v>
      </c>
      <c r="R10" s="1795">
        <v>53</v>
      </c>
      <c r="S10" s="1795">
        <v>20</v>
      </c>
      <c r="T10" s="1794" t="s">
        <v>420</v>
      </c>
      <c r="U10" s="1794" t="s">
        <v>420</v>
      </c>
      <c r="V10" s="1794" t="s">
        <v>420</v>
      </c>
      <c r="W10" s="1794" t="s">
        <v>420</v>
      </c>
      <c r="X10" s="1794" t="s">
        <v>420</v>
      </c>
      <c r="Y10" s="856"/>
    </row>
    <row r="11" spans="1:25" ht="30" customHeight="1">
      <c r="A11" s="1111"/>
      <c r="B11" s="1103" t="s">
        <v>7593</v>
      </c>
      <c r="C11" s="1366" t="s">
        <v>7340</v>
      </c>
      <c r="D11" s="1794" t="s">
        <v>420</v>
      </c>
      <c r="E11" s="1794" t="s">
        <v>420</v>
      </c>
      <c r="F11" s="1794" t="s">
        <v>420</v>
      </c>
      <c r="G11" s="1794" t="s">
        <v>420</v>
      </c>
      <c r="H11" s="1794" t="s">
        <v>420</v>
      </c>
      <c r="I11" s="1794" t="s">
        <v>420</v>
      </c>
      <c r="J11" s="1794" t="s">
        <v>420</v>
      </c>
      <c r="K11" s="1795">
        <v>0</v>
      </c>
      <c r="L11" s="1633">
        <f t="shared" ref="L11:L27" si="2">SUM(M11+N11+O11+P11)</f>
        <v>0</v>
      </c>
      <c r="M11" s="1795">
        <v>0</v>
      </c>
      <c r="N11" s="1795">
        <v>0</v>
      </c>
      <c r="O11" s="1795">
        <v>0</v>
      </c>
      <c r="P11" s="1633">
        <f t="shared" si="1"/>
        <v>0</v>
      </c>
      <c r="Q11" s="1795">
        <v>0</v>
      </c>
      <c r="R11" s="1795">
        <v>0</v>
      </c>
      <c r="S11" s="1795">
        <v>0</v>
      </c>
      <c r="T11" s="1794" t="s">
        <v>420</v>
      </c>
      <c r="U11" s="1794" t="s">
        <v>420</v>
      </c>
      <c r="V11" s="1794" t="s">
        <v>420</v>
      </c>
      <c r="W11" s="1794" t="s">
        <v>420</v>
      </c>
      <c r="X11" s="1794" t="s">
        <v>420</v>
      </c>
      <c r="Y11" s="856"/>
    </row>
    <row r="12" spans="1:25" ht="30" customHeight="1">
      <c r="A12" s="1111"/>
      <c r="B12" s="1103" t="s">
        <v>7375</v>
      </c>
      <c r="C12" s="1036" t="s">
        <v>7378</v>
      </c>
      <c r="D12" s="1794" t="s">
        <v>6046</v>
      </c>
      <c r="E12" s="1794" t="s">
        <v>6046</v>
      </c>
      <c r="F12" s="1794" t="s">
        <v>6046</v>
      </c>
      <c r="G12" s="1794" t="s">
        <v>6046</v>
      </c>
      <c r="H12" s="1794" t="s">
        <v>6046</v>
      </c>
      <c r="I12" s="1794" t="s">
        <v>6046</v>
      </c>
      <c r="J12" s="1794" t="s">
        <v>6046</v>
      </c>
      <c r="K12" s="1795">
        <v>1</v>
      </c>
      <c r="L12" s="1633">
        <f t="shared" si="2"/>
        <v>12</v>
      </c>
      <c r="M12" s="1795">
        <v>0</v>
      </c>
      <c r="N12" s="1795">
        <v>0</v>
      </c>
      <c r="O12" s="1795">
        <v>3</v>
      </c>
      <c r="P12" s="1633">
        <f t="shared" si="1"/>
        <v>9</v>
      </c>
      <c r="Q12" s="1795">
        <v>9</v>
      </c>
      <c r="R12" s="1795">
        <v>0</v>
      </c>
      <c r="S12" s="1795">
        <v>0</v>
      </c>
      <c r="T12" s="1794"/>
      <c r="U12" s="1794"/>
      <c r="V12" s="1794"/>
      <c r="W12" s="1794"/>
      <c r="X12" s="1794"/>
      <c r="Y12" s="856"/>
    </row>
    <row r="13" spans="1:25" ht="30" customHeight="1">
      <c r="A13" s="1111"/>
      <c r="B13" s="1103" t="s">
        <v>7594</v>
      </c>
      <c r="C13" s="1366" t="s">
        <v>7343</v>
      </c>
      <c r="D13" s="1794" t="s">
        <v>420</v>
      </c>
      <c r="E13" s="1794" t="s">
        <v>420</v>
      </c>
      <c r="F13" s="1794" t="s">
        <v>420</v>
      </c>
      <c r="G13" s="1794" t="s">
        <v>420</v>
      </c>
      <c r="H13" s="1794" t="s">
        <v>420</v>
      </c>
      <c r="I13" s="1794" t="s">
        <v>420</v>
      </c>
      <c r="J13" s="1794" t="s">
        <v>420</v>
      </c>
      <c r="K13" s="1795">
        <v>401</v>
      </c>
      <c r="L13" s="1633">
        <f t="shared" si="2"/>
        <v>4208</v>
      </c>
      <c r="M13" s="1795">
        <v>45</v>
      </c>
      <c r="N13" s="1795">
        <v>15</v>
      </c>
      <c r="O13" s="1795">
        <v>606</v>
      </c>
      <c r="P13" s="1633">
        <f t="shared" si="1"/>
        <v>3542</v>
      </c>
      <c r="Q13" s="1795">
        <v>3180</v>
      </c>
      <c r="R13" s="1795">
        <v>271</v>
      </c>
      <c r="S13" s="1795">
        <v>91</v>
      </c>
      <c r="T13" s="1794" t="s">
        <v>420</v>
      </c>
      <c r="U13" s="1794" t="s">
        <v>420</v>
      </c>
      <c r="V13" s="1794" t="s">
        <v>420</v>
      </c>
      <c r="W13" s="1794" t="s">
        <v>420</v>
      </c>
      <c r="X13" s="1794" t="s">
        <v>420</v>
      </c>
      <c r="Y13" s="856"/>
    </row>
    <row r="14" spans="1:25" ht="30" customHeight="1">
      <c r="A14" s="1111"/>
      <c r="B14" s="1103" t="s">
        <v>7595</v>
      </c>
      <c r="C14" s="1366" t="s">
        <v>7344</v>
      </c>
      <c r="D14" s="1794" t="s">
        <v>420</v>
      </c>
      <c r="E14" s="1794" t="s">
        <v>420</v>
      </c>
      <c r="F14" s="1794" t="s">
        <v>420</v>
      </c>
      <c r="G14" s="1794" t="s">
        <v>420</v>
      </c>
      <c r="H14" s="1794" t="s">
        <v>420</v>
      </c>
      <c r="I14" s="1794" t="s">
        <v>420</v>
      </c>
      <c r="J14" s="1794" t="s">
        <v>420</v>
      </c>
      <c r="K14" s="1795">
        <v>171</v>
      </c>
      <c r="L14" s="1633">
        <f t="shared" si="2"/>
        <v>2073</v>
      </c>
      <c r="M14" s="1633">
        <v>37</v>
      </c>
      <c r="N14" s="1633">
        <v>7</v>
      </c>
      <c r="O14" s="1633">
        <v>208</v>
      </c>
      <c r="P14" s="1633">
        <f t="shared" si="1"/>
        <v>1821</v>
      </c>
      <c r="Q14" s="1633">
        <v>1448</v>
      </c>
      <c r="R14" s="1633">
        <v>327</v>
      </c>
      <c r="S14" s="1795">
        <v>46</v>
      </c>
      <c r="T14" s="1794" t="s">
        <v>420</v>
      </c>
      <c r="U14" s="1794" t="s">
        <v>420</v>
      </c>
      <c r="V14" s="1794" t="s">
        <v>420</v>
      </c>
      <c r="W14" s="1794" t="s">
        <v>420</v>
      </c>
      <c r="X14" s="1794" t="s">
        <v>420</v>
      </c>
      <c r="Y14" s="856"/>
    </row>
    <row r="15" spans="1:25" ht="30" customHeight="1">
      <c r="A15" s="1111"/>
      <c r="B15" s="1103" t="s">
        <v>7596</v>
      </c>
      <c r="C15" s="1036" t="s">
        <v>7597</v>
      </c>
      <c r="D15" s="1794" t="s">
        <v>420</v>
      </c>
      <c r="E15" s="1794" t="s">
        <v>420</v>
      </c>
      <c r="F15" s="1794" t="s">
        <v>420</v>
      </c>
      <c r="G15" s="1794" t="s">
        <v>420</v>
      </c>
      <c r="H15" s="1794" t="s">
        <v>420</v>
      </c>
      <c r="I15" s="1794" t="s">
        <v>420</v>
      </c>
      <c r="J15" s="1794" t="s">
        <v>420</v>
      </c>
      <c r="K15" s="1795">
        <v>12</v>
      </c>
      <c r="L15" s="1633">
        <f t="shared" si="2"/>
        <v>238</v>
      </c>
      <c r="M15" s="1633">
        <v>0</v>
      </c>
      <c r="N15" s="1633">
        <v>0</v>
      </c>
      <c r="O15" s="1633">
        <v>6</v>
      </c>
      <c r="P15" s="1633">
        <f t="shared" si="1"/>
        <v>232</v>
      </c>
      <c r="Q15" s="1633">
        <v>211</v>
      </c>
      <c r="R15" s="1633">
        <v>21</v>
      </c>
      <c r="S15" s="1795">
        <v>0</v>
      </c>
      <c r="T15" s="1794" t="s">
        <v>420</v>
      </c>
      <c r="U15" s="1794" t="s">
        <v>420</v>
      </c>
      <c r="V15" s="1794" t="s">
        <v>420</v>
      </c>
      <c r="W15" s="1794" t="s">
        <v>420</v>
      </c>
      <c r="X15" s="1794" t="s">
        <v>420</v>
      </c>
      <c r="Y15" s="856"/>
    </row>
    <row r="16" spans="1:25" ht="30" customHeight="1">
      <c r="A16" s="1111"/>
      <c r="B16" s="1103" t="s">
        <v>7598</v>
      </c>
      <c r="C16" s="1366" t="s">
        <v>7599</v>
      </c>
      <c r="D16" s="1794" t="s">
        <v>420</v>
      </c>
      <c r="E16" s="1794" t="s">
        <v>420</v>
      </c>
      <c r="F16" s="1794" t="s">
        <v>420</v>
      </c>
      <c r="G16" s="1794" t="s">
        <v>420</v>
      </c>
      <c r="H16" s="1794" t="s">
        <v>420</v>
      </c>
      <c r="I16" s="1794" t="s">
        <v>420</v>
      </c>
      <c r="J16" s="1794" t="s">
        <v>420</v>
      </c>
      <c r="K16" s="1795">
        <v>57</v>
      </c>
      <c r="L16" s="1633">
        <f t="shared" si="2"/>
        <v>726</v>
      </c>
      <c r="M16" s="1795">
        <v>1</v>
      </c>
      <c r="N16" s="1795">
        <v>0</v>
      </c>
      <c r="O16" s="1795">
        <v>53</v>
      </c>
      <c r="P16" s="1633">
        <f t="shared" si="1"/>
        <v>672</v>
      </c>
      <c r="Q16" s="1795">
        <v>571</v>
      </c>
      <c r="R16" s="1795">
        <v>75</v>
      </c>
      <c r="S16" s="1795">
        <v>26</v>
      </c>
      <c r="T16" s="1794" t="s">
        <v>420</v>
      </c>
      <c r="U16" s="1794" t="s">
        <v>420</v>
      </c>
      <c r="V16" s="1794" t="s">
        <v>420</v>
      </c>
      <c r="W16" s="1794" t="s">
        <v>420</v>
      </c>
      <c r="X16" s="1794" t="s">
        <v>420</v>
      </c>
      <c r="Y16" s="856"/>
    </row>
    <row r="17" spans="1:25" ht="30" customHeight="1">
      <c r="A17" s="1111"/>
      <c r="B17" s="1103" t="s">
        <v>7600</v>
      </c>
      <c r="C17" s="1366" t="s">
        <v>7601</v>
      </c>
      <c r="D17" s="1794" t="s">
        <v>420</v>
      </c>
      <c r="E17" s="1794" t="s">
        <v>420</v>
      </c>
      <c r="F17" s="1794" t="s">
        <v>420</v>
      </c>
      <c r="G17" s="1794" t="s">
        <v>420</v>
      </c>
      <c r="H17" s="1794" t="s">
        <v>420</v>
      </c>
      <c r="I17" s="1794" t="s">
        <v>420</v>
      </c>
      <c r="J17" s="1794" t="s">
        <v>420</v>
      </c>
      <c r="K17" s="1795">
        <v>47</v>
      </c>
      <c r="L17" s="1633">
        <f t="shared" si="2"/>
        <v>1404</v>
      </c>
      <c r="M17" s="1633">
        <v>2</v>
      </c>
      <c r="N17" s="1633">
        <v>0</v>
      </c>
      <c r="O17" s="1633">
        <v>40</v>
      </c>
      <c r="P17" s="1633">
        <f t="shared" si="1"/>
        <v>1362</v>
      </c>
      <c r="Q17" s="1633">
        <v>1042</v>
      </c>
      <c r="R17" s="1633">
        <v>298</v>
      </c>
      <c r="S17" s="1795">
        <v>22</v>
      </c>
      <c r="T17" s="1794" t="s">
        <v>420</v>
      </c>
      <c r="U17" s="1794" t="s">
        <v>420</v>
      </c>
      <c r="V17" s="1794" t="s">
        <v>420</v>
      </c>
      <c r="W17" s="1794" t="s">
        <v>420</v>
      </c>
      <c r="X17" s="1794" t="s">
        <v>420</v>
      </c>
      <c r="Y17" s="856"/>
    </row>
    <row r="18" spans="1:25" ht="30" customHeight="1">
      <c r="A18" s="1111"/>
      <c r="B18" s="1103" t="s">
        <v>7602</v>
      </c>
      <c r="C18" s="1036" t="s">
        <v>7603</v>
      </c>
      <c r="D18" s="1796" t="s">
        <v>420</v>
      </c>
      <c r="E18" s="1797" t="s">
        <v>420</v>
      </c>
      <c r="F18" s="1797" t="s">
        <v>420</v>
      </c>
      <c r="G18" s="1797" t="s">
        <v>420</v>
      </c>
      <c r="H18" s="1797" t="s">
        <v>420</v>
      </c>
      <c r="I18" s="1797" t="s">
        <v>420</v>
      </c>
      <c r="J18" s="1797" t="s">
        <v>420</v>
      </c>
      <c r="K18" s="1633">
        <v>1014</v>
      </c>
      <c r="L18" s="1633">
        <f t="shared" si="2"/>
        <v>7978</v>
      </c>
      <c r="M18" s="1633">
        <v>204</v>
      </c>
      <c r="N18" s="1633">
        <v>85</v>
      </c>
      <c r="O18" s="1633">
        <v>700</v>
      </c>
      <c r="P18" s="1633">
        <f t="shared" si="1"/>
        <v>6989</v>
      </c>
      <c r="Q18" s="1633">
        <v>4418</v>
      </c>
      <c r="R18" s="1633">
        <v>2479</v>
      </c>
      <c r="S18" s="1795">
        <v>92</v>
      </c>
      <c r="T18" s="1794" t="s">
        <v>420</v>
      </c>
      <c r="U18" s="1794" t="s">
        <v>420</v>
      </c>
      <c r="V18" s="1794" t="s">
        <v>420</v>
      </c>
      <c r="W18" s="1794" t="s">
        <v>420</v>
      </c>
      <c r="X18" s="1794" t="s">
        <v>420</v>
      </c>
      <c r="Y18" s="856"/>
    </row>
    <row r="19" spans="1:25" ht="30" customHeight="1">
      <c r="A19" s="1111"/>
      <c r="B19" s="1103" t="s">
        <v>7604</v>
      </c>
      <c r="C19" s="1366" t="s">
        <v>7605</v>
      </c>
      <c r="D19" s="1794" t="s">
        <v>420</v>
      </c>
      <c r="E19" s="1794" t="s">
        <v>420</v>
      </c>
      <c r="F19" s="1794" t="s">
        <v>420</v>
      </c>
      <c r="G19" s="1794" t="s">
        <v>420</v>
      </c>
      <c r="H19" s="1794" t="s">
        <v>420</v>
      </c>
      <c r="I19" s="1794" t="s">
        <v>420</v>
      </c>
      <c r="J19" s="1794" t="s">
        <v>420</v>
      </c>
      <c r="K19" s="1795">
        <v>110</v>
      </c>
      <c r="L19" s="1633">
        <f t="shared" si="2"/>
        <v>1350</v>
      </c>
      <c r="M19" s="1633">
        <v>2</v>
      </c>
      <c r="N19" s="1633">
        <v>1</v>
      </c>
      <c r="O19" s="1633">
        <v>63</v>
      </c>
      <c r="P19" s="1633">
        <f t="shared" si="1"/>
        <v>1284</v>
      </c>
      <c r="Q19" s="1633">
        <v>1128</v>
      </c>
      <c r="R19" s="1633">
        <v>156</v>
      </c>
      <c r="S19" s="1795">
        <v>0</v>
      </c>
      <c r="T19" s="1794" t="s">
        <v>420</v>
      </c>
      <c r="U19" s="1794" t="s">
        <v>420</v>
      </c>
      <c r="V19" s="1794" t="s">
        <v>420</v>
      </c>
      <c r="W19" s="1794" t="s">
        <v>420</v>
      </c>
      <c r="X19" s="1794" t="s">
        <v>420</v>
      </c>
      <c r="Y19" s="856"/>
    </row>
    <row r="20" spans="1:25" ht="30" customHeight="1">
      <c r="A20" s="1111"/>
      <c r="B20" s="1103" t="s">
        <v>7606</v>
      </c>
      <c r="C20" s="1036" t="s">
        <v>7607</v>
      </c>
      <c r="D20" s="1794" t="s">
        <v>420</v>
      </c>
      <c r="E20" s="1794" t="s">
        <v>420</v>
      </c>
      <c r="F20" s="1794" t="s">
        <v>420</v>
      </c>
      <c r="G20" s="1794" t="s">
        <v>420</v>
      </c>
      <c r="H20" s="1794" t="s">
        <v>420</v>
      </c>
      <c r="I20" s="1794" t="s">
        <v>420</v>
      </c>
      <c r="J20" s="1794" t="s">
        <v>420</v>
      </c>
      <c r="K20" s="1795">
        <v>250</v>
      </c>
      <c r="L20" s="1633">
        <f t="shared" si="2"/>
        <v>897</v>
      </c>
      <c r="M20" s="1633">
        <v>14</v>
      </c>
      <c r="N20" s="1633">
        <v>5</v>
      </c>
      <c r="O20" s="1633">
        <v>323</v>
      </c>
      <c r="P20" s="1633">
        <f t="shared" si="1"/>
        <v>555</v>
      </c>
      <c r="Q20" s="1633">
        <v>439</v>
      </c>
      <c r="R20" s="1633">
        <v>102</v>
      </c>
      <c r="S20" s="1795">
        <v>14</v>
      </c>
      <c r="T20" s="1794" t="s">
        <v>420</v>
      </c>
      <c r="U20" s="1794" t="s">
        <v>420</v>
      </c>
      <c r="V20" s="1794" t="s">
        <v>420</v>
      </c>
      <c r="W20" s="1794" t="s">
        <v>420</v>
      </c>
      <c r="X20" s="1794" t="s">
        <v>420</v>
      </c>
      <c r="Y20" s="856"/>
    </row>
    <row r="21" spans="1:25" ht="30" customHeight="1">
      <c r="A21" s="1111"/>
      <c r="B21" s="1103" t="s">
        <v>7608</v>
      </c>
      <c r="C21" s="1037" t="s">
        <v>7609</v>
      </c>
      <c r="D21" s="1796" t="s">
        <v>420</v>
      </c>
      <c r="E21" s="1797" t="s">
        <v>420</v>
      </c>
      <c r="F21" s="1797" t="s">
        <v>420</v>
      </c>
      <c r="G21" s="1797" t="s">
        <v>420</v>
      </c>
      <c r="H21" s="1797" t="s">
        <v>420</v>
      </c>
      <c r="I21" s="1797" t="s">
        <v>420</v>
      </c>
      <c r="J21" s="1797" t="s">
        <v>420</v>
      </c>
      <c r="K21" s="1633">
        <v>272</v>
      </c>
      <c r="L21" s="1633">
        <f t="shared" si="2"/>
        <v>1873</v>
      </c>
      <c r="M21" s="1633">
        <v>80</v>
      </c>
      <c r="N21" s="1633">
        <v>7</v>
      </c>
      <c r="O21" s="1633">
        <v>288</v>
      </c>
      <c r="P21" s="1633">
        <f t="shared" si="1"/>
        <v>1498</v>
      </c>
      <c r="Q21" s="1633">
        <v>1308</v>
      </c>
      <c r="R21" s="1633">
        <v>177</v>
      </c>
      <c r="S21" s="1795">
        <v>13</v>
      </c>
      <c r="T21" s="1797" t="s">
        <v>420</v>
      </c>
      <c r="U21" s="1797" t="s">
        <v>420</v>
      </c>
      <c r="V21" s="1797" t="s">
        <v>420</v>
      </c>
      <c r="W21" s="1797" t="s">
        <v>420</v>
      </c>
      <c r="X21" s="1797" t="s">
        <v>420</v>
      </c>
      <c r="Y21" s="856"/>
    </row>
    <row r="22" spans="1:25" ht="30" customHeight="1">
      <c r="A22" s="1111"/>
      <c r="B22" s="1103" t="s">
        <v>7610</v>
      </c>
      <c r="C22" s="1036" t="s">
        <v>7611</v>
      </c>
      <c r="D22" s="1794" t="s">
        <v>420</v>
      </c>
      <c r="E22" s="1794" t="s">
        <v>420</v>
      </c>
      <c r="F22" s="1794" t="s">
        <v>420</v>
      </c>
      <c r="G22" s="1794" t="s">
        <v>420</v>
      </c>
      <c r="H22" s="1794" t="s">
        <v>420</v>
      </c>
      <c r="I22" s="1794" t="s">
        <v>420</v>
      </c>
      <c r="J22" s="1794" t="s">
        <v>420</v>
      </c>
      <c r="K22" s="1795">
        <v>665</v>
      </c>
      <c r="L22" s="1633">
        <f t="shared" si="2"/>
        <v>4119</v>
      </c>
      <c r="M22" s="1795">
        <v>368</v>
      </c>
      <c r="N22" s="1795">
        <v>73</v>
      </c>
      <c r="O22" s="1795">
        <v>244</v>
      </c>
      <c r="P22" s="1633">
        <f t="shared" si="1"/>
        <v>3434</v>
      </c>
      <c r="Q22" s="1795">
        <v>1548</v>
      </c>
      <c r="R22" s="1795">
        <v>1654</v>
      </c>
      <c r="S22" s="1795">
        <v>232</v>
      </c>
      <c r="T22" s="1797" t="s">
        <v>420</v>
      </c>
      <c r="U22" s="1797" t="s">
        <v>420</v>
      </c>
      <c r="V22" s="1797" t="s">
        <v>420</v>
      </c>
      <c r="W22" s="1797" t="s">
        <v>420</v>
      </c>
      <c r="X22" s="1797" t="s">
        <v>420</v>
      </c>
      <c r="Y22" s="856"/>
    </row>
    <row r="23" spans="1:25" ht="30" customHeight="1">
      <c r="A23" s="1111"/>
      <c r="B23" s="1103" t="s">
        <v>7612</v>
      </c>
      <c r="C23" s="1036" t="s">
        <v>7613</v>
      </c>
      <c r="D23" s="1794" t="s">
        <v>420</v>
      </c>
      <c r="E23" s="1794" t="s">
        <v>420</v>
      </c>
      <c r="F23" s="1794" t="s">
        <v>420</v>
      </c>
      <c r="G23" s="1794" t="s">
        <v>420</v>
      </c>
      <c r="H23" s="1794" t="s">
        <v>420</v>
      </c>
      <c r="I23" s="1794" t="s">
        <v>420</v>
      </c>
      <c r="J23" s="1794" t="s">
        <v>420</v>
      </c>
      <c r="K23" s="1795">
        <v>428</v>
      </c>
      <c r="L23" s="1633">
        <f t="shared" si="2"/>
        <v>1861</v>
      </c>
      <c r="M23" s="1795">
        <v>269</v>
      </c>
      <c r="N23" s="1795">
        <v>47</v>
      </c>
      <c r="O23" s="1795">
        <v>127</v>
      </c>
      <c r="P23" s="1633">
        <f t="shared" si="1"/>
        <v>1418</v>
      </c>
      <c r="Q23" s="1795">
        <v>920</v>
      </c>
      <c r="R23" s="1795">
        <v>341</v>
      </c>
      <c r="S23" s="1795">
        <v>157</v>
      </c>
      <c r="T23" s="1794" t="s">
        <v>420</v>
      </c>
      <c r="U23" s="1794" t="s">
        <v>420</v>
      </c>
      <c r="V23" s="1794" t="s">
        <v>420</v>
      </c>
      <c r="W23" s="1794" t="s">
        <v>420</v>
      </c>
      <c r="X23" s="1794" t="s">
        <v>420</v>
      </c>
      <c r="Y23" s="856"/>
    </row>
    <row r="24" spans="1:25" ht="30" customHeight="1">
      <c r="A24" s="1111"/>
      <c r="B24" s="1103" t="s">
        <v>7614</v>
      </c>
      <c r="C24" s="1366" t="s">
        <v>7615</v>
      </c>
      <c r="D24" s="1794" t="s">
        <v>420</v>
      </c>
      <c r="E24" s="1794" t="s">
        <v>420</v>
      </c>
      <c r="F24" s="1794" t="s">
        <v>420</v>
      </c>
      <c r="G24" s="1794" t="s">
        <v>420</v>
      </c>
      <c r="H24" s="1794" t="s">
        <v>420</v>
      </c>
      <c r="I24" s="1794" t="s">
        <v>420</v>
      </c>
      <c r="J24" s="1794" t="s">
        <v>420</v>
      </c>
      <c r="K24" s="1795">
        <v>170</v>
      </c>
      <c r="L24" s="1633">
        <f t="shared" si="2"/>
        <v>1478</v>
      </c>
      <c r="M24" s="1795">
        <v>79</v>
      </c>
      <c r="N24" s="1795">
        <v>15</v>
      </c>
      <c r="O24" s="1795">
        <v>44</v>
      </c>
      <c r="P24" s="1633">
        <f t="shared" si="1"/>
        <v>1340</v>
      </c>
      <c r="Q24" s="1795">
        <v>983</v>
      </c>
      <c r="R24" s="1795">
        <v>332</v>
      </c>
      <c r="S24" s="1795">
        <v>25</v>
      </c>
      <c r="T24" s="1794" t="s">
        <v>420</v>
      </c>
      <c r="U24" s="1794" t="s">
        <v>420</v>
      </c>
      <c r="V24" s="1794" t="s">
        <v>420</v>
      </c>
      <c r="W24" s="1794" t="s">
        <v>420</v>
      </c>
      <c r="X24" s="1794" t="s">
        <v>420</v>
      </c>
      <c r="Y24" s="856"/>
    </row>
    <row r="25" spans="1:25" ht="30" customHeight="1">
      <c r="A25" s="1111"/>
      <c r="B25" s="1103" t="s">
        <v>7616</v>
      </c>
      <c r="C25" s="1366" t="s">
        <v>7554</v>
      </c>
      <c r="D25" s="1794" t="s">
        <v>420</v>
      </c>
      <c r="E25" s="1794" t="s">
        <v>420</v>
      </c>
      <c r="F25" s="1794" t="s">
        <v>420</v>
      </c>
      <c r="G25" s="1794" t="s">
        <v>420</v>
      </c>
      <c r="H25" s="1797" t="s">
        <v>420</v>
      </c>
      <c r="I25" s="1797" t="s">
        <v>420</v>
      </c>
      <c r="J25" s="1797" t="s">
        <v>420</v>
      </c>
      <c r="K25" s="1633">
        <v>402</v>
      </c>
      <c r="L25" s="1633">
        <f t="shared" si="2"/>
        <v>6162</v>
      </c>
      <c r="M25" s="1633">
        <v>130</v>
      </c>
      <c r="N25" s="1633">
        <v>19</v>
      </c>
      <c r="O25" s="1633">
        <v>311</v>
      </c>
      <c r="P25" s="1633">
        <f t="shared" si="1"/>
        <v>5702</v>
      </c>
      <c r="Q25" s="1633">
        <v>4474</v>
      </c>
      <c r="R25" s="1633">
        <v>1109</v>
      </c>
      <c r="S25" s="1633">
        <v>119</v>
      </c>
      <c r="T25" s="1797" t="s">
        <v>420</v>
      </c>
      <c r="U25" s="1797" t="s">
        <v>420</v>
      </c>
      <c r="V25" s="1797" t="s">
        <v>420</v>
      </c>
      <c r="W25" s="1797" t="s">
        <v>420</v>
      </c>
      <c r="X25" s="1797" t="s">
        <v>420</v>
      </c>
      <c r="Y25" s="856"/>
    </row>
    <row r="26" spans="1:25" ht="30" customHeight="1">
      <c r="A26" s="1111"/>
      <c r="B26" s="1103" t="s">
        <v>7617</v>
      </c>
      <c r="C26" s="1036" t="s">
        <v>7618</v>
      </c>
      <c r="D26" s="1794" t="s">
        <v>420</v>
      </c>
      <c r="E26" s="1794" t="s">
        <v>420</v>
      </c>
      <c r="F26" s="1794" t="s">
        <v>420</v>
      </c>
      <c r="G26" s="1794" t="s">
        <v>420</v>
      </c>
      <c r="H26" s="1794" t="s">
        <v>420</v>
      </c>
      <c r="I26" s="1794" t="s">
        <v>420</v>
      </c>
      <c r="J26" s="1794" t="s">
        <v>420</v>
      </c>
      <c r="K26" s="1795">
        <v>23</v>
      </c>
      <c r="L26" s="1633">
        <f t="shared" si="2"/>
        <v>210</v>
      </c>
      <c r="M26" s="1795">
        <v>0</v>
      </c>
      <c r="N26" s="1795">
        <v>0</v>
      </c>
      <c r="O26" s="1795">
        <v>28</v>
      </c>
      <c r="P26" s="1633">
        <f t="shared" si="1"/>
        <v>182</v>
      </c>
      <c r="Q26" s="1795">
        <v>127</v>
      </c>
      <c r="R26" s="1795">
        <v>55</v>
      </c>
      <c r="S26" s="1795">
        <v>0</v>
      </c>
      <c r="T26" s="1794" t="s">
        <v>420</v>
      </c>
      <c r="U26" s="1794" t="s">
        <v>420</v>
      </c>
      <c r="V26" s="1794" t="s">
        <v>420</v>
      </c>
      <c r="W26" s="1794" t="s">
        <v>420</v>
      </c>
      <c r="X26" s="1794" t="s">
        <v>420</v>
      </c>
      <c r="Y26" s="856"/>
    </row>
    <row r="27" spans="1:25" ht="30" customHeight="1">
      <c r="A27" s="1111"/>
      <c r="B27" s="1103" t="s">
        <v>7619</v>
      </c>
      <c r="C27" s="1037" t="s">
        <v>7620</v>
      </c>
      <c r="D27" s="1794" t="s">
        <v>420</v>
      </c>
      <c r="E27" s="1794" t="s">
        <v>420</v>
      </c>
      <c r="F27" s="1794" t="s">
        <v>420</v>
      </c>
      <c r="G27" s="1794" t="s">
        <v>420</v>
      </c>
      <c r="H27" s="1794" t="s">
        <v>420</v>
      </c>
      <c r="I27" s="1794" t="s">
        <v>420</v>
      </c>
      <c r="J27" s="1794" t="s">
        <v>420</v>
      </c>
      <c r="K27" s="1795">
        <v>317</v>
      </c>
      <c r="L27" s="1633">
        <f t="shared" si="2"/>
        <v>3932</v>
      </c>
      <c r="M27" s="1795">
        <v>20</v>
      </c>
      <c r="N27" s="1795">
        <v>6</v>
      </c>
      <c r="O27" s="1795">
        <v>285</v>
      </c>
      <c r="P27" s="1633">
        <f t="shared" si="1"/>
        <v>3621</v>
      </c>
      <c r="Q27" s="1795">
        <v>2078</v>
      </c>
      <c r="R27" s="1795">
        <v>1464</v>
      </c>
      <c r="S27" s="1795">
        <v>79</v>
      </c>
      <c r="T27" s="1794" t="s">
        <v>420</v>
      </c>
      <c r="U27" s="1794" t="s">
        <v>420</v>
      </c>
      <c r="V27" s="1794" t="s">
        <v>420</v>
      </c>
      <c r="W27" s="1794" t="s">
        <v>420</v>
      </c>
      <c r="X27" s="1794" t="s">
        <v>420</v>
      </c>
      <c r="Y27" s="856"/>
    </row>
    <row r="28" spans="1:25" ht="30" customHeight="1">
      <c r="A28" s="1111"/>
      <c r="B28" s="1103"/>
      <c r="C28" s="1366"/>
      <c r="D28" s="1795"/>
      <c r="E28" s="1795"/>
      <c r="F28" s="1795"/>
      <c r="G28" s="1795"/>
      <c r="H28" s="1795"/>
      <c r="I28" s="1795"/>
      <c r="J28" s="1795"/>
      <c r="K28" s="1795"/>
      <c r="L28" s="1795"/>
      <c r="M28" s="1795"/>
      <c r="N28" s="1795"/>
      <c r="O28" s="1795"/>
      <c r="P28" s="1795"/>
      <c r="Q28" s="1795"/>
      <c r="R28" s="1795"/>
      <c r="S28" s="1795"/>
      <c r="T28" s="1795"/>
      <c r="U28" s="1795"/>
      <c r="V28" s="1795"/>
      <c r="W28" s="1795"/>
      <c r="X28" s="1795"/>
      <c r="Y28" s="856"/>
    </row>
    <row r="29" spans="1:25" ht="30" customHeight="1">
      <c r="A29" s="1235" t="s">
        <v>7621</v>
      </c>
      <c r="B29" s="1235"/>
      <c r="C29" s="1703"/>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856"/>
    </row>
    <row r="30" spans="1:25" ht="30" customHeight="1">
      <c r="A30" s="1235" t="s">
        <v>7361</v>
      </c>
      <c r="B30" s="1235"/>
      <c r="C30" s="1703"/>
      <c r="D30" s="1792" t="s">
        <v>420</v>
      </c>
      <c r="E30" s="1793" t="s">
        <v>420</v>
      </c>
      <c r="F30" s="1792" t="s">
        <v>420</v>
      </c>
      <c r="G30" s="1793" t="s">
        <v>420</v>
      </c>
      <c r="H30" s="1793" t="s">
        <v>420</v>
      </c>
      <c r="I30" s="1793" t="s">
        <v>420</v>
      </c>
      <c r="J30" s="1793" t="s">
        <v>420</v>
      </c>
      <c r="K30" s="1630">
        <f>SUM(K31:K48)</f>
        <v>3787</v>
      </c>
      <c r="L30" s="1630">
        <f>SUM(M30:P30)</f>
        <v>42730</v>
      </c>
      <c r="M30" s="1630">
        <f>SUM(M31:M48)</f>
        <v>900</v>
      </c>
      <c r="N30" s="1630">
        <f>SUM(N31:N48)</f>
        <v>241</v>
      </c>
      <c r="O30" s="1630">
        <f>SUM(O31:O48)</f>
        <v>3223</v>
      </c>
      <c r="P30" s="1630">
        <f>SUM(Q30:S30)</f>
        <v>38366</v>
      </c>
      <c r="Q30" s="1630">
        <f>SUM(Q31:Q48)</f>
        <v>28552</v>
      </c>
      <c r="R30" s="1630">
        <f>SUM(R31:R48)</f>
        <v>9241</v>
      </c>
      <c r="S30" s="1630">
        <f>SUM(S31:S48)</f>
        <v>573</v>
      </c>
      <c r="T30" s="1793" t="s">
        <v>420</v>
      </c>
      <c r="U30" s="1793" t="s">
        <v>420</v>
      </c>
      <c r="V30" s="1793" t="s">
        <v>420</v>
      </c>
      <c r="W30" s="1793" t="s">
        <v>420</v>
      </c>
      <c r="X30" s="1793" t="s">
        <v>420</v>
      </c>
      <c r="Y30" s="856"/>
    </row>
    <row r="31" spans="1:25" ht="30" customHeight="1">
      <c r="A31" s="1111"/>
      <c r="B31" s="1103" t="s">
        <v>7591</v>
      </c>
      <c r="C31" s="1366" t="s">
        <v>7592</v>
      </c>
      <c r="D31" s="1794" t="s">
        <v>420</v>
      </c>
      <c r="E31" s="1794" t="s">
        <v>420</v>
      </c>
      <c r="F31" s="1794" t="s">
        <v>420</v>
      </c>
      <c r="G31" s="1794" t="s">
        <v>420</v>
      </c>
      <c r="H31" s="1794" t="s">
        <v>420</v>
      </c>
      <c r="I31" s="1794" t="s">
        <v>420</v>
      </c>
      <c r="J31" s="1794" t="s">
        <v>420</v>
      </c>
      <c r="K31" s="1795">
        <v>10</v>
      </c>
      <c r="L31" s="1633">
        <f t="shared" ref="L31:L48" si="3">SUM(M31:P31)</f>
        <v>330</v>
      </c>
      <c r="M31" s="1795">
        <v>0</v>
      </c>
      <c r="N31" s="1795">
        <v>0</v>
      </c>
      <c r="O31" s="1795">
        <v>21</v>
      </c>
      <c r="P31" s="1633">
        <f t="shared" ref="P31:P48" si="4">SUM(Q31:S31)</f>
        <v>309</v>
      </c>
      <c r="Q31" s="1795">
        <v>226</v>
      </c>
      <c r="R31" s="1795">
        <v>79</v>
      </c>
      <c r="S31" s="1795">
        <v>4</v>
      </c>
      <c r="T31" s="1794" t="s">
        <v>420</v>
      </c>
      <c r="U31" s="1794" t="s">
        <v>420</v>
      </c>
      <c r="V31" s="1794" t="s">
        <v>420</v>
      </c>
      <c r="W31" s="1794" t="s">
        <v>420</v>
      </c>
      <c r="X31" s="1794" t="s">
        <v>420</v>
      </c>
      <c r="Y31" s="856"/>
    </row>
    <row r="32" spans="1:25" ht="30" customHeight="1">
      <c r="A32" s="1111"/>
      <c r="B32" s="1103" t="s">
        <v>7593</v>
      </c>
      <c r="C32" s="1366" t="s">
        <v>7340</v>
      </c>
      <c r="D32" s="1794" t="s">
        <v>420</v>
      </c>
      <c r="E32" s="1794" t="s">
        <v>420</v>
      </c>
      <c r="F32" s="1794" t="s">
        <v>420</v>
      </c>
      <c r="G32" s="1794" t="s">
        <v>420</v>
      </c>
      <c r="H32" s="1794" t="s">
        <v>420</v>
      </c>
      <c r="I32" s="1794" t="s">
        <v>420</v>
      </c>
      <c r="J32" s="1794" t="s">
        <v>420</v>
      </c>
      <c r="K32" s="1795">
        <v>15</v>
      </c>
      <c r="L32" s="1633">
        <f t="shared" si="3"/>
        <v>314</v>
      </c>
      <c r="M32" s="1795">
        <v>0</v>
      </c>
      <c r="N32" s="1795">
        <v>0</v>
      </c>
      <c r="O32" s="1795">
        <v>29</v>
      </c>
      <c r="P32" s="1633">
        <f t="shared" si="4"/>
        <v>285</v>
      </c>
      <c r="Q32" s="1795">
        <v>250</v>
      </c>
      <c r="R32" s="1795">
        <v>34</v>
      </c>
      <c r="S32" s="1795">
        <v>1</v>
      </c>
      <c r="T32" s="1794" t="s">
        <v>420</v>
      </c>
      <c r="U32" s="1794" t="s">
        <v>420</v>
      </c>
      <c r="V32" s="1794" t="s">
        <v>420</v>
      </c>
      <c r="W32" s="1794" t="s">
        <v>420</v>
      </c>
      <c r="X32" s="1794" t="s">
        <v>420</v>
      </c>
      <c r="Y32" s="856"/>
    </row>
    <row r="33" spans="1:25" ht="30" customHeight="1">
      <c r="A33" s="1111"/>
      <c r="B33" s="1103" t="s">
        <v>7622</v>
      </c>
      <c r="C33" s="1036" t="s">
        <v>7623</v>
      </c>
      <c r="D33" s="1794" t="s">
        <v>420</v>
      </c>
      <c r="E33" s="1794" t="s">
        <v>420</v>
      </c>
      <c r="F33" s="1794" t="s">
        <v>420</v>
      </c>
      <c r="G33" s="1794" t="s">
        <v>420</v>
      </c>
      <c r="H33" s="1794" t="s">
        <v>420</v>
      </c>
      <c r="I33" s="1794" t="s">
        <v>420</v>
      </c>
      <c r="J33" s="1794" t="s">
        <v>420</v>
      </c>
      <c r="K33" s="1795">
        <v>1</v>
      </c>
      <c r="L33" s="1633">
        <f t="shared" si="3"/>
        <v>4</v>
      </c>
      <c r="M33" s="1795">
        <v>0</v>
      </c>
      <c r="N33" s="1795">
        <v>0</v>
      </c>
      <c r="O33" s="1795">
        <v>0</v>
      </c>
      <c r="P33" s="1633">
        <f t="shared" si="4"/>
        <v>4</v>
      </c>
      <c r="Q33" s="1795">
        <v>4</v>
      </c>
      <c r="R33" s="1795">
        <v>0</v>
      </c>
      <c r="S33" s="1795">
        <v>0</v>
      </c>
      <c r="T33" s="1794" t="s">
        <v>420</v>
      </c>
      <c r="U33" s="1794" t="s">
        <v>420</v>
      </c>
      <c r="V33" s="1794" t="s">
        <v>420</v>
      </c>
      <c r="W33" s="1794" t="s">
        <v>420</v>
      </c>
      <c r="X33" s="1794" t="s">
        <v>420</v>
      </c>
      <c r="Y33" s="856"/>
    </row>
    <row r="34" spans="1:25" ht="30" customHeight="1">
      <c r="A34" s="1111"/>
      <c r="B34" s="1103" t="s">
        <v>7594</v>
      </c>
      <c r="C34" s="1366" t="s">
        <v>7343</v>
      </c>
      <c r="D34" s="1794" t="s">
        <v>420</v>
      </c>
      <c r="E34" s="1794" t="s">
        <v>420</v>
      </c>
      <c r="F34" s="1794" t="s">
        <v>420</v>
      </c>
      <c r="G34" s="1794" t="s">
        <v>420</v>
      </c>
      <c r="H34" s="1794" t="s">
        <v>420</v>
      </c>
      <c r="I34" s="1794" t="s">
        <v>420</v>
      </c>
      <c r="J34" s="1794" t="s">
        <v>420</v>
      </c>
      <c r="K34" s="1795">
        <v>479</v>
      </c>
      <c r="L34" s="1633">
        <f t="shared" si="3"/>
        <v>4648</v>
      </c>
      <c r="M34" s="1633">
        <v>33</v>
      </c>
      <c r="N34" s="1633">
        <v>11</v>
      </c>
      <c r="O34" s="1633">
        <v>743</v>
      </c>
      <c r="P34" s="1633">
        <f t="shared" si="4"/>
        <v>3861</v>
      </c>
      <c r="Q34" s="1633">
        <v>3385</v>
      </c>
      <c r="R34" s="1633">
        <v>408</v>
      </c>
      <c r="S34" s="1795">
        <v>68</v>
      </c>
      <c r="T34" s="1794" t="s">
        <v>420</v>
      </c>
      <c r="U34" s="1794" t="s">
        <v>420</v>
      </c>
      <c r="V34" s="1794" t="s">
        <v>420</v>
      </c>
      <c r="W34" s="1794" t="s">
        <v>420</v>
      </c>
      <c r="X34" s="1794" t="s">
        <v>420</v>
      </c>
      <c r="Y34" s="856"/>
    </row>
    <row r="35" spans="1:25" ht="30" customHeight="1">
      <c r="A35" s="1111"/>
      <c r="B35" s="1103" t="s">
        <v>7595</v>
      </c>
      <c r="C35" s="1366" t="s">
        <v>7344</v>
      </c>
      <c r="D35" s="1794" t="s">
        <v>420</v>
      </c>
      <c r="E35" s="1794" t="s">
        <v>420</v>
      </c>
      <c r="F35" s="1794" t="s">
        <v>420</v>
      </c>
      <c r="G35" s="1794" t="s">
        <v>420</v>
      </c>
      <c r="H35" s="1794" t="s">
        <v>420</v>
      </c>
      <c r="I35" s="1794" t="s">
        <v>420</v>
      </c>
      <c r="J35" s="1794" t="s">
        <v>420</v>
      </c>
      <c r="K35" s="1795">
        <v>283</v>
      </c>
      <c r="L35" s="1633">
        <f t="shared" si="3"/>
        <v>8351</v>
      </c>
      <c r="M35" s="1633">
        <v>28</v>
      </c>
      <c r="N35" s="1633">
        <v>12</v>
      </c>
      <c r="O35" s="1633">
        <v>369</v>
      </c>
      <c r="P35" s="1633">
        <f t="shared" si="4"/>
        <v>7942</v>
      </c>
      <c r="Q35" s="1633">
        <v>6832</v>
      </c>
      <c r="R35" s="1633">
        <v>1067</v>
      </c>
      <c r="S35" s="1795">
        <v>43</v>
      </c>
      <c r="T35" s="1794" t="s">
        <v>420</v>
      </c>
      <c r="U35" s="1794" t="s">
        <v>420</v>
      </c>
      <c r="V35" s="1794" t="s">
        <v>420</v>
      </c>
      <c r="W35" s="1794" t="s">
        <v>420</v>
      </c>
      <c r="X35" s="1794" t="s">
        <v>420</v>
      </c>
      <c r="Y35" s="856"/>
    </row>
    <row r="36" spans="1:25" ht="30" customHeight="1">
      <c r="A36" s="1111"/>
      <c r="B36" s="1103" t="s">
        <v>7596</v>
      </c>
      <c r="C36" s="1036" t="s">
        <v>7597</v>
      </c>
      <c r="D36" s="1794" t="s">
        <v>420</v>
      </c>
      <c r="E36" s="1794" t="s">
        <v>420</v>
      </c>
      <c r="F36" s="1794" t="s">
        <v>420</v>
      </c>
      <c r="G36" s="1794" t="s">
        <v>420</v>
      </c>
      <c r="H36" s="1794" t="s">
        <v>420</v>
      </c>
      <c r="I36" s="1794" t="s">
        <v>420</v>
      </c>
      <c r="J36" s="1794" t="s">
        <v>420</v>
      </c>
      <c r="K36" s="1795">
        <v>11</v>
      </c>
      <c r="L36" s="1633">
        <f t="shared" si="3"/>
        <v>39</v>
      </c>
      <c r="M36" s="1795">
        <v>0</v>
      </c>
      <c r="N36" s="1795">
        <v>0</v>
      </c>
      <c r="O36" s="1795">
        <v>16</v>
      </c>
      <c r="P36" s="1633">
        <f t="shared" si="4"/>
        <v>23</v>
      </c>
      <c r="Q36" s="1795">
        <v>17</v>
      </c>
      <c r="R36" s="1795">
        <v>2</v>
      </c>
      <c r="S36" s="1795">
        <v>4</v>
      </c>
      <c r="T36" s="1794" t="s">
        <v>420</v>
      </c>
      <c r="U36" s="1794" t="s">
        <v>420</v>
      </c>
      <c r="V36" s="1794" t="s">
        <v>420</v>
      </c>
      <c r="W36" s="1794" t="s">
        <v>420</v>
      </c>
      <c r="X36" s="1794" t="s">
        <v>420</v>
      </c>
      <c r="Y36" s="856"/>
    </row>
    <row r="37" spans="1:25" ht="30" customHeight="1">
      <c r="A37" s="1111"/>
      <c r="B37" s="1103" t="s">
        <v>7598</v>
      </c>
      <c r="C37" s="1366" t="s">
        <v>7599</v>
      </c>
      <c r="D37" s="1794" t="s">
        <v>420</v>
      </c>
      <c r="E37" s="1794" t="s">
        <v>420</v>
      </c>
      <c r="F37" s="1794" t="s">
        <v>420</v>
      </c>
      <c r="G37" s="1794" t="s">
        <v>420</v>
      </c>
      <c r="H37" s="1794" t="s">
        <v>420</v>
      </c>
      <c r="I37" s="1794" t="s">
        <v>420</v>
      </c>
      <c r="J37" s="1794" t="s">
        <v>420</v>
      </c>
      <c r="K37" s="1795">
        <v>19</v>
      </c>
      <c r="L37" s="1633">
        <f t="shared" si="3"/>
        <v>109</v>
      </c>
      <c r="M37" s="1633">
        <v>3</v>
      </c>
      <c r="N37" s="1633">
        <v>2</v>
      </c>
      <c r="O37" s="1633">
        <v>18</v>
      </c>
      <c r="P37" s="1633">
        <f t="shared" si="4"/>
        <v>86</v>
      </c>
      <c r="Q37" s="1633">
        <v>69</v>
      </c>
      <c r="R37" s="1633">
        <v>10</v>
      </c>
      <c r="S37" s="1795">
        <v>7</v>
      </c>
      <c r="T37" s="1794" t="s">
        <v>420</v>
      </c>
      <c r="U37" s="1794" t="s">
        <v>420</v>
      </c>
      <c r="V37" s="1794" t="s">
        <v>420</v>
      </c>
      <c r="W37" s="1794" t="s">
        <v>420</v>
      </c>
      <c r="X37" s="1794" t="s">
        <v>420</v>
      </c>
      <c r="Y37" s="856"/>
    </row>
    <row r="38" spans="1:25" ht="30" customHeight="1">
      <c r="A38" s="1111"/>
      <c r="B38" s="1103" t="s">
        <v>7600</v>
      </c>
      <c r="C38" s="1036" t="s">
        <v>7601</v>
      </c>
      <c r="D38" s="1796" t="s">
        <v>420</v>
      </c>
      <c r="E38" s="1797" t="s">
        <v>420</v>
      </c>
      <c r="F38" s="1797" t="s">
        <v>420</v>
      </c>
      <c r="G38" s="1797" t="s">
        <v>420</v>
      </c>
      <c r="H38" s="1797" t="s">
        <v>420</v>
      </c>
      <c r="I38" s="1797" t="s">
        <v>420</v>
      </c>
      <c r="J38" s="1797" t="s">
        <v>420</v>
      </c>
      <c r="K38" s="1633">
        <v>164</v>
      </c>
      <c r="L38" s="1633">
        <f t="shared" si="3"/>
        <v>4068</v>
      </c>
      <c r="M38" s="1633">
        <v>1</v>
      </c>
      <c r="N38" s="1633">
        <v>0</v>
      </c>
      <c r="O38" s="1633">
        <v>158</v>
      </c>
      <c r="P38" s="1633">
        <f t="shared" si="4"/>
        <v>3909</v>
      </c>
      <c r="Q38" s="1633">
        <v>3368</v>
      </c>
      <c r="R38" s="1633">
        <v>524</v>
      </c>
      <c r="S38" s="1795">
        <v>17</v>
      </c>
      <c r="T38" s="1794" t="s">
        <v>420</v>
      </c>
      <c r="U38" s="1794" t="s">
        <v>420</v>
      </c>
      <c r="V38" s="1794" t="s">
        <v>420</v>
      </c>
      <c r="W38" s="1794" t="s">
        <v>420</v>
      </c>
      <c r="X38" s="1794" t="s">
        <v>420</v>
      </c>
      <c r="Y38" s="856"/>
    </row>
    <row r="39" spans="1:25" ht="30" customHeight="1">
      <c r="A39" s="1111"/>
      <c r="B39" s="1103" t="s">
        <v>7602</v>
      </c>
      <c r="C39" s="1366" t="s">
        <v>7603</v>
      </c>
      <c r="D39" s="1794" t="s">
        <v>420</v>
      </c>
      <c r="E39" s="1794" t="s">
        <v>420</v>
      </c>
      <c r="F39" s="1794" t="s">
        <v>420</v>
      </c>
      <c r="G39" s="1794" t="s">
        <v>420</v>
      </c>
      <c r="H39" s="1794" t="s">
        <v>420</v>
      </c>
      <c r="I39" s="1794" t="s">
        <v>420</v>
      </c>
      <c r="J39" s="1794" t="s">
        <v>420</v>
      </c>
      <c r="K39" s="1795">
        <v>1044</v>
      </c>
      <c r="L39" s="1633">
        <f t="shared" si="3"/>
        <v>8867</v>
      </c>
      <c r="M39" s="1633">
        <v>201</v>
      </c>
      <c r="N39" s="1633">
        <v>62</v>
      </c>
      <c r="O39" s="1633">
        <v>752</v>
      </c>
      <c r="P39" s="1633">
        <f t="shared" si="4"/>
        <v>7852</v>
      </c>
      <c r="Q39" s="1633">
        <v>4903</v>
      </c>
      <c r="R39" s="1633">
        <v>2806</v>
      </c>
      <c r="S39" s="1795">
        <v>143</v>
      </c>
      <c r="T39" s="1794" t="s">
        <v>420</v>
      </c>
      <c r="U39" s="1794" t="s">
        <v>420</v>
      </c>
      <c r="V39" s="1794" t="s">
        <v>420</v>
      </c>
      <c r="W39" s="1794" t="s">
        <v>420</v>
      </c>
      <c r="X39" s="1794" t="s">
        <v>420</v>
      </c>
      <c r="Y39" s="856"/>
    </row>
    <row r="40" spans="1:25" ht="30" customHeight="1">
      <c r="A40" s="1111"/>
      <c r="B40" s="1103" t="s">
        <v>7604</v>
      </c>
      <c r="C40" s="1366" t="s">
        <v>7605</v>
      </c>
      <c r="D40" s="1794" t="s">
        <v>420</v>
      </c>
      <c r="E40" s="1794" t="s">
        <v>420</v>
      </c>
      <c r="F40" s="1794" t="s">
        <v>420</v>
      </c>
      <c r="G40" s="1794" t="s">
        <v>420</v>
      </c>
      <c r="H40" s="1794" t="s">
        <v>420</v>
      </c>
      <c r="I40" s="1794" t="s">
        <v>420</v>
      </c>
      <c r="J40" s="1794" t="s">
        <v>420</v>
      </c>
      <c r="K40" s="1795">
        <v>58</v>
      </c>
      <c r="L40" s="1633">
        <f t="shared" si="3"/>
        <v>684</v>
      </c>
      <c r="M40" s="1633">
        <v>2</v>
      </c>
      <c r="N40" s="1633">
        <v>0</v>
      </c>
      <c r="O40" s="1633">
        <v>56</v>
      </c>
      <c r="P40" s="1633">
        <f t="shared" si="4"/>
        <v>626</v>
      </c>
      <c r="Q40" s="1633">
        <v>551</v>
      </c>
      <c r="R40" s="1633">
        <v>75</v>
      </c>
      <c r="S40" s="1795">
        <v>0</v>
      </c>
      <c r="T40" s="1794" t="s">
        <v>420</v>
      </c>
      <c r="U40" s="1794" t="s">
        <v>420</v>
      </c>
      <c r="V40" s="1794" t="s">
        <v>420</v>
      </c>
      <c r="W40" s="1794" t="s">
        <v>420</v>
      </c>
      <c r="X40" s="1794" t="s">
        <v>420</v>
      </c>
      <c r="Y40" s="856"/>
    </row>
    <row r="41" spans="1:25" ht="30" customHeight="1">
      <c r="A41" s="1111"/>
      <c r="B41" s="1103" t="s">
        <v>7606</v>
      </c>
      <c r="C41" s="1036" t="s">
        <v>7607</v>
      </c>
      <c r="D41" s="1796" t="s">
        <v>420</v>
      </c>
      <c r="E41" s="1797" t="s">
        <v>420</v>
      </c>
      <c r="F41" s="1797" t="s">
        <v>420</v>
      </c>
      <c r="G41" s="1797" t="s">
        <v>420</v>
      </c>
      <c r="H41" s="1797" t="s">
        <v>420</v>
      </c>
      <c r="I41" s="1797" t="s">
        <v>420</v>
      </c>
      <c r="J41" s="1797" t="s">
        <v>420</v>
      </c>
      <c r="K41" s="1633">
        <v>159</v>
      </c>
      <c r="L41" s="1633">
        <f t="shared" si="3"/>
        <v>696</v>
      </c>
      <c r="M41" s="1633">
        <v>7</v>
      </c>
      <c r="N41" s="1633">
        <v>3</v>
      </c>
      <c r="O41" s="1633">
        <v>231</v>
      </c>
      <c r="P41" s="1633">
        <f t="shared" si="4"/>
        <v>455</v>
      </c>
      <c r="Q41" s="1633">
        <v>373</v>
      </c>
      <c r="R41" s="1633">
        <v>67</v>
      </c>
      <c r="S41" s="1795">
        <v>15</v>
      </c>
      <c r="T41" s="1797" t="s">
        <v>420</v>
      </c>
      <c r="U41" s="1797" t="s">
        <v>420</v>
      </c>
      <c r="V41" s="1797" t="s">
        <v>420</v>
      </c>
      <c r="W41" s="1797" t="s">
        <v>420</v>
      </c>
      <c r="X41" s="1797" t="s">
        <v>420</v>
      </c>
      <c r="Y41" s="856"/>
    </row>
    <row r="42" spans="1:25" ht="30" customHeight="1">
      <c r="A42" s="1111"/>
      <c r="B42" s="1103" t="s">
        <v>7608</v>
      </c>
      <c r="C42" s="1037" t="s">
        <v>7609</v>
      </c>
      <c r="D42" s="1794" t="s">
        <v>420</v>
      </c>
      <c r="E42" s="1794" t="s">
        <v>420</v>
      </c>
      <c r="F42" s="1794" t="s">
        <v>420</v>
      </c>
      <c r="G42" s="1794" t="s">
        <v>420</v>
      </c>
      <c r="H42" s="1794" t="s">
        <v>420</v>
      </c>
      <c r="I42" s="1794" t="s">
        <v>420</v>
      </c>
      <c r="J42" s="1794" t="s">
        <v>420</v>
      </c>
      <c r="K42" s="1795">
        <v>106</v>
      </c>
      <c r="L42" s="1633">
        <f t="shared" si="3"/>
        <v>587</v>
      </c>
      <c r="M42" s="1795">
        <v>36</v>
      </c>
      <c r="N42" s="1795">
        <v>10</v>
      </c>
      <c r="O42" s="1795">
        <v>95</v>
      </c>
      <c r="P42" s="1633">
        <f t="shared" si="4"/>
        <v>446</v>
      </c>
      <c r="Q42" s="1795">
        <v>357</v>
      </c>
      <c r="R42" s="1795">
        <v>55</v>
      </c>
      <c r="S42" s="1795">
        <v>34</v>
      </c>
      <c r="T42" s="1797" t="s">
        <v>420</v>
      </c>
      <c r="U42" s="1797" t="s">
        <v>420</v>
      </c>
      <c r="V42" s="1797" t="s">
        <v>420</v>
      </c>
      <c r="W42" s="1797" t="s">
        <v>420</v>
      </c>
      <c r="X42" s="1797" t="s">
        <v>420</v>
      </c>
      <c r="Y42" s="856"/>
    </row>
    <row r="43" spans="1:25" ht="30" customHeight="1">
      <c r="A43" s="1111"/>
      <c r="B43" s="1103" t="s">
        <v>7610</v>
      </c>
      <c r="C43" s="1036" t="s">
        <v>7611</v>
      </c>
      <c r="D43" s="1794" t="s">
        <v>420</v>
      </c>
      <c r="E43" s="1794" t="s">
        <v>420</v>
      </c>
      <c r="F43" s="1794" t="s">
        <v>420</v>
      </c>
      <c r="G43" s="1794" t="s">
        <v>420</v>
      </c>
      <c r="H43" s="1794" t="s">
        <v>420</v>
      </c>
      <c r="I43" s="1794" t="s">
        <v>420</v>
      </c>
      <c r="J43" s="1794" t="s">
        <v>420</v>
      </c>
      <c r="K43" s="1795">
        <v>370</v>
      </c>
      <c r="L43" s="1633">
        <f t="shared" si="3"/>
        <v>2997</v>
      </c>
      <c r="M43" s="1795">
        <v>155</v>
      </c>
      <c r="N43" s="1795">
        <v>49</v>
      </c>
      <c r="O43" s="1795">
        <v>137</v>
      </c>
      <c r="P43" s="1633">
        <f t="shared" si="4"/>
        <v>2656</v>
      </c>
      <c r="Q43" s="1795">
        <v>1145</v>
      </c>
      <c r="R43" s="1795">
        <v>1397</v>
      </c>
      <c r="S43" s="1795">
        <v>114</v>
      </c>
      <c r="T43" s="1794" t="s">
        <v>420</v>
      </c>
      <c r="U43" s="1794" t="s">
        <v>420</v>
      </c>
      <c r="V43" s="1794" t="s">
        <v>420</v>
      </c>
      <c r="W43" s="1794" t="s">
        <v>420</v>
      </c>
      <c r="X43" s="1794" t="s">
        <v>420</v>
      </c>
      <c r="Y43" s="856"/>
    </row>
    <row r="44" spans="1:25" ht="30" customHeight="1">
      <c r="A44" s="1111"/>
      <c r="B44" s="1103" t="s">
        <v>7612</v>
      </c>
      <c r="C44" s="1036" t="s">
        <v>7613</v>
      </c>
      <c r="D44" s="1794" t="s">
        <v>420</v>
      </c>
      <c r="E44" s="1794" t="s">
        <v>420</v>
      </c>
      <c r="F44" s="1794" t="s">
        <v>420</v>
      </c>
      <c r="G44" s="1794" t="s">
        <v>420</v>
      </c>
      <c r="H44" s="1794" t="s">
        <v>420</v>
      </c>
      <c r="I44" s="1794" t="s">
        <v>420</v>
      </c>
      <c r="J44" s="1794" t="s">
        <v>420</v>
      </c>
      <c r="K44" s="1795">
        <v>404</v>
      </c>
      <c r="L44" s="1633">
        <f t="shared" si="3"/>
        <v>1737</v>
      </c>
      <c r="M44" s="1795">
        <v>251</v>
      </c>
      <c r="N44" s="1795">
        <v>55</v>
      </c>
      <c r="O44" s="1795">
        <v>77</v>
      </c>
      <c r="P44" s="1633">
        <f t="shared" si="4"/>
        <v>1354</v>
      </c>
      <c r="Q44" s="1795">
        <v>807</v>
      </c>
      <c r="R44" s="1795">
        <v>493</v>
      </c>
      <c r="S44" s="1795">
        <v>54</v>
      </c>
      <c r="T44" s="1794" t="s">
        <v>420</v>
      </c>
      <c r="U44" s="1794" t="s">
        <v>420</v>
      </c>
      <c r="V44" s="1794" t="s">
        <v>420</v>
      </c>
      <c r="W44" s="1794" t="s">
        <v>420</v>
      </c>
      <c r="X44" s="1794" t="s">
        <v>420</v>
      </c>
      <c r="Y44" s="856"/>
    </row>
    <row r="45" spans="1:25" ht="30" customHeight="1">
      <c r="A45" s="1111"/>
      <c r="B45" s="1103" t="s">
        <v>7614</v>
      </c>
      <c r="C45" s="1366" t="s">
        <v>7615</v>
      </c>
      <c r="D45" s="1794" t="s">
        <v>420</v>
      </c>
      <c r="E45" s="1794" t="s">
        <v>420</v>
      </c>
      <c r="F45" s="1794" t="s">
        <v>420</v>
      </c>
      <c r="G45" s="1794" t="s">
        <v>420</v>
      </c>
      <c r="H45" s="1797" t="s">
        <v>420</v>
      </c>
      <c r="I45" s="1797" t="s">
        <v>420</v>
      </c>
      <c r="J45" s="1797" t="s">
        <v>420</v>
      </c>
      <c r="K45" s="1633">
        <v>107</v>
      </c>
      <c r="L45" s="1633">
        <f t="shared" si="3"/>
        <v>721</v>
      </c>
      <c r="M45" s="1633">
        <v>62</v>
      </c>
      <c r="N45" s="1633">
        <v>13</v>
      </c>
      <c r="O45" s="1633">
        <v>27</v>
      </c>
      <c r="P45" s="1633">
        <f t="shared" si="4"/>
        <v>619</v>
      </c>
      <c r="Q45" s="1633">
        <v>425</v>
      </c>
      <c r="R45" s="1633">
        <v>186</v>
      </c>
      <c r="S45" s="1633">
        <v>8</v>
      </c>
      <c r="T45" s="1797" t="s">
        <v>420</v>
      </c>
      <c r="U45" s="1797" t="s">
        <v>420</v>
      </c>
      <c r="V45" s="1797" t="s">
        <v>420</v>
      </c>
      <c r="W45" s="1797" t="s">
        <v>420</v>
      </c>
      <c r="X45" s="1797" t="s">
        <v>420</v>
      </c>
      <c r="Y45" s="856"/>
    </row>
    <row r="46" spans="1:25" ht="30" customHeight="1">
      <c r="A46" s="1111"/>
      <c r="B46" s="1103" t="s">
        <v>7616</v>
      </c>
      <c r="C46" s="1366" t="s">
        <v>7554</v>
      </c>
      <c r="D46" s="1794" t="s">
        <v>420</v>
      </c>
      <c r="E46" s="1794" t="s">
        <v>420</v>
      </c>
      <c r="F46" s="1794" t="s">
        <v>420</v>
      </c>
      <c r="G46" s="1794" t="s">
        <v>420</v>
      </c>
      <c r="H46" s="1794" t="s">
        <v>420</v>
      </c>
      <c r="I46" s="1794" t="s">
        <v>420</v>
      </c>
      <c r="J46" s="1794" t="s">
        <v>420</v>
      </c>
      <c r="K46" s="1795">
        <v>285</v>
      </c>
      <c r="L46" s="1633">
        <f t="shared" si="3"/>
        <v>4529</v>
      </c>
      <c r="M46" s="1795">
        <v>91</v>
      </c>
      <c r="N46" s="1795">
        <v>10</v>
      </c>
      <c r="O46" s="1795">
        <v>219</v>
      </c>
      <c r="P46" s="1633">
        <f t="shared" si="4"/>
        <v>4209</v>
      </c>
      <c r="Q46" s="1795">
        <v>3378</v>
      </c>
      <c r="R46" s="1795">
        <v>818</v>
      </c>
      <c r="S46" s="1795">
        <v>13</v>
      </c>
      <c r="T46" s="1794" t="s">
        <v>420</v>
      </c>
      <c r="U46" s="1794" t="s">
        <v>420</v>
      </c>
      <c r="V46" s="1794" t="s">
        <v>420</v>
      </c>
      <c r="W46" s="1794" t="s">
        <v>420</v>
      </c>
      <c r="X46" s="1794" t="s">
        <v>420</v>
      </c>
      <c r="Y46" s="856"/>
    </row>
    <row r="47" spans="1:25" ht="30" customHeight="1">
      <c r="A47" s="1111"/>
      <c r="B47" s="1103" t="s">
        <v>7617</v>
      </c>
      <c r="C47" s="1036" t="s">
        <v>7618</v>
      </c>
      <c r="D47" s="1794" t="s">
        <v>420</v>
      </c>
      <c r="E47" s="1794" t="s">
        <v>420</v>
      </c>
      <c r="F47" s="1794" t="s">
        <v>420</v>
      </c>
      <c r="G47" s="1794" t="s">
        <v>420</v>
      </c>
      <c r="H47" s="1794" t="s">
        <v>420</v>
      </c>
      <c r="I47" s="1794" t="s">
        <v>420</v>
      </c>
      <c r="J47" s="1794" t="s">
        <v>420</v>
      </c>
      <c r="K47" s="1795">
        <v>18</v>
      </c>
      <c r="L47" s="1633">
        <f t="shared" si="3"/>
        <v>219</v>
      </c>
      <c r="M47" s="1795">
        <v>3</v>
      </c>
      <c r="N47" s="1795">
        <v>1</v>
      </c>
      <c r="O47" s="1795">
        <v>10</v>
      </c>
      <c r="P47" s="1633">
        <f t="shared" si="4"/>
        <v>205</v>
      </c>
      <c r="Q47" s="1795">
        <v>145</v>
      </c>
      <c r="R47" s="1795">
        <v>60</v>
      </c>
      <c r="S47" s="1795">
        <v>0</v>
      </c>
      <c r="T47" s="1794" t="s">
        <v>420</v>
      </c>
      <c r="U47" s="1794" t="s">
        <v>420</v>
      </c>
      <c r="V47" s="1794" t="s">
        <v>420</v>
      </c>
      <c r="W47" s="1794" t="s">
        <v>420</v>
      </c>
      <c r="X47" s="1794" t="s">
        <v>420</v>
      </c>
      <c r="Y47" s="856"/>
    </row>
    <row r="48" spans="1:25" ht="30" customHeight="1">
      <c r="A48" s="1111"/>
      <c r="B48" s="1103" t="s">
        <v>7619</v>
      </c>
      <c r="C48" s="1037" t="s">
        <v>7620</v>
      </c>
      <c r="D48" s="1798" t="s">
        <v>420</v>
      </c>
      <c r="E48" s="1794" t="s">
        <v>420</v>
      </c>
      <c r="F48" s="1794" t="s">
        <v>420</v>
      </c>
      <c r="G48" s="1794" t="s">
        <v>420</v>
      </c>
      <c r="H48" s="1794" t="s">
        <v>420</v>
      </c>
      <c r="I48" s="1794" t="s">
        <v>420</v>
      </c>
      <c r="J48" s="1794" t="s">
        <v>420</v>
      </c>
      <c r="K48" s="1795">
        <v>254</v>
      </c>
      <c r="L48" s="1799">
        <f t="shared" si="3"/>
        <v>3830</v>
      </c>
      <c r="M48" s="1795">
        <v>27</v>
      </c>
      <c r="N48" s="1795">
        <v>13</v>
      </c>
      <c r="O48" s="1795">
        <v>265</v>
      </c>
      <c r="P48" s="1799">
        <f t="shared" si="4"/>
        <v>3525</v>
      </c>
      <c r="Q48" s="1795">
        <v>2317</v>
      </c>
      <c r="R48" s="1795">
        <v>1160</v>
      </c>
      <c r="S48" s="1795">
        <v>48</v>
      </c>
      <c r="T48" s="1794" t="s">
        <v>420</v>
      </c>
      <c r="U48" s="1794" t="s">
        <v>420</v>
      </c>
      <c r="V48" s="1794" t="s">
        <v>420</v>
      </c>
      <c r="W48" s="1794" t="s">
        <v>420</v>
      </c>
      <c r="X48" s="1794" t="s">
        <v>420</v>
      </c>
      <c r="Y48" s="856"/>
    </row>
    <row r="49" spans="1:25" ht="30" customHeight="1">
      <c r="A49" s="1111"/>
      <c r="B49" s="1103"/>
      <c r="C49" s="1131"/>
      <c r="D49" s="990"/>
      <c r="E49" s="1103"/>
      <c r="F49" s="1103"/>
      <c r="G49" s="1103"/>
      <c r="H49" s="1103"/>
      <c r="I49" s="1103"/>
      <c r="J49" s="1103"/>
      <c r="K49" s="1795"/>
      <c r="L49" s="1103"/>
      <c r="M49" s="1103"/>
      <c r="N49" s="1103"/>
      <c r="O49" s="1103"/>
      <c r="P49" s="1103"/>
      <c r="Q49" s="1103"/>
      <c r="R49" s="1103"/>
      <c r="S49" s="1103"/>
      <c r="T49" s="1103"/>
      <c r="U49" s="1103"/>
      <c r="V49" s="1103"/>
      <c r="W49" s="1103"/>
      <c r="X49" s="1103"/>
      <c r="Y49" s="856"/>
    </row>
    <row r="50" spans="1:25" ht="30" customHeight="1">
      <c r="A50" s="1235" t="s">
        <v>7624</v>
      </c>
      <c r="B50" s="1235"/>
      <c r="C50" s="1703"/>
      <c r="D50" s="1791"/>
      <c r="E50" s="1791"/>
      <c r="F50" s="1791"/>
      <c r="G50" s="1791"/>
      <c r="H50" s="1791"/>
      <c r="I50" s="1791"/>
      <c r="J50" s="1791"/>
      <c r="K50" s="1791"/>
      <c r="L50" s="1626"/>
      <c r="M50" s="1626"/>
      <c r="N50" s="1626"/>
      <c r="O50" s="1626"/>
      <c r="P50" s="1626"/>
      <c r="Q50" s="1626"/>
      <c r="R50" s="1626"/>
      <c r="S50" s="1626"/>
      <c r="T50" s="1626"/>
      <c r="U50" s="1626"/>
      <c r="V50" s="1626"/>
      <c r="W50" s="1626"/>
      <c r="X50" s="1626"/>
      <c r="Y50" s="856"/>
    </row>
    <row r="51" spans="1:25" ht="30" customHeight="1">
      <c r="A51" s="1235" t="s">
        <v>7361</v>
      </c>
      <c r="B51" s="1235"/>
      <c r="C51" s="1703"/>
      <c r="D51" s="1792" t="s">
        <v>420</v>
      </c>
      <c r="E51" s="1793" t="s">
        <v>420</v>
      </c>
      <c r="F51" s="1792" t="s">
        <v>420</v>
      </c>
      <c r="G51" s="1793" t="s">
        <v>420</v>
      </c>
      <c r="H51" s="1793" t="s">
        <v>420</v>
      </c>
      <c r="I51" s="1793" t="s">
        <v>420</v>
      </c>
      <c r="J51" s="1793" t="s">
        <v>420</v>
      </c>
      <c r="K51" s="1630">
        <f>SUM(K52:K69)</f>
        <v>1755</v>
      </c>
      <c r="L51" s="1630">
        <f>SUM(L52:L69)</f>
        <v>18279</v>
      </c>
      <c r="M51" s="1630">
        <f>SUM(M52:M69)</f>
        <v>516</v>
      </c>
      <c r="N51" s="1630">
        <f>SUM(N52:N69)</f>
        <v>133</v>
      </c>
      <c r="O51" s="1630">
        <f>SUM(O52:O69)</f>
        <v>1449</v>
      </c>
      <c r="P51" s="1630">
        <f>SUM(Q51:S51)</f>
        <v>16181</v>
      </c>
      <c r="Q51" s="1630">
        <f>SUM(Q52:Q69)</f>
        <v>12337</v>
      </c>
      <c r="R51" s="1630">
        <f>SUM(R52:R69)</f>
        <v>3555</v>
      </c>
      <c r="S51" s="1630">
        <f>SUM(S52:S69)</f>
        <v>289</v>
      </c>
      <c r="T51" s="1793" t="s">
        <v>420</v>
      </c>
      <c r="U51" s="1793" t="s">
        <v>420</v>
      </c>
      <c r="V51" s="1793" t="s">
        <v>420</v>
      </c>
      <c r="W51" s="1793" t="s">
        <v>420</v>
      </c>
      <c r="X51" s="1793" t="s">
        <v>420</v>
      </c>
      <c r="Y51" s="856"/>
    </row>
    <row r="52" spans="1:25" ht="30" customHeight="1">
      <c r="A52" s="1111"/>
      <c r="B52" s="1103" t="s">
        <v>7591</v>
      </c>
      <c r="C52" s="1366" t="s">
        <v>7592</v>
      </c>
      <c r="D52" s="1794" t="s">
        <v>420</v>
      </c>
      <c r="E52" s="1794" t="s">
        <v>420</v>
      </c>
      <c r="F52" s="1794" t="s">
        <v>420</v>
      </c>
      <c r="G52" s="1794" t="s">
        <v>420</v>
      </c>
      <c r="H52" s="1794" t="s">
        <v>420</v>
      </c>
      <c r="I52" s="1794" t="s">
        <v>420</v>
      </c>
      <c r="J52" s="1794" t="s">
        <v>420</v>
      </c>
      <c r="K52" s="1795">
        <v>8</v>
      </c>
      <c r="L52" s="1795">
        <f>M52+N52+O52+P52</f>
        <v>56</v>
      </c>
      <c r="M52" s="1795">
        <v>0</v>
      </c>
      <c r="N52" s="1795">
        <v>0</v>
      </c>
      <c r="O52" s="1795">
        <v>16</v>
      </c>
      <c r="P52" s="1633">
        <f>SUM(Q52:S52)</f>
        <v>40</v>
      </c>
      <c r="Q52" s="1795">
        <v>37</v>
      </c>
      <c r="R52" s="1795">
        <v>2</v>
      </c>
      <c r="S52" s="1795">
        <v>1</v>
      </c>
      <c r="T52" s="1794" t="s">
        <v>420</v>
      </c>
      <c r="U52" s="1794" t="s">
        <v>420</v>
      </c>
      <c r="V52" s="1794" t="s">
        <v>420</v>
      </c>
      <c r="W52" s="1794" t="s">
        <v>420</v>
      </c>
      <c r="X52" s="1794" t="s">
        <v>420</v>
      </c>
      <c r="Y52" s="856"/>
    </row>
    <row r="53" spans="1:25" ht="30" customHeight="1">
      <c r="A53" s="1111"/>
      <c r="B53" s="1103" t="s">
        <v>7368</v>
      </c>
      <c r="C53" s="1366" t="s">
        <v>5300</v>
      </c>
      <c r="D53" s="1794" t="s">
        <v>420</v>
      </c>
      <c r="E53" s="1794" t="s">
        <v>420</v>
      </c>
      <c r="F53" s="1794" t="s">
        <v>420</v>
      </c>
      <c r="G53" s="1794" t="s">
        <v>420</v>
      </c>
      <c r="H53" s="1794" t="s">
        <v>420</v>
      </c>
      <c r="I53" s="1794" t="s">
        <v>420</v>
      </c>
      <c r="J53" s="1794" t="s">
        <v>420</v>
      </c>
      <c r="K53" s="1795">
        <v>0</v>
      </c>
      <c r="L53" s="1795">
        <f t="shared" ref="L53:L69" si="5">M53+N53+O53+P53</f>
        <v>0</v>
      </c>
      <c r="M53" s="1795">
        <v>0</v>
      </c>
      <c r="N53" s="1795">
        <v>0</v>
      </c>
      <c r="O53" s="1795">
        <v>0</v>
      </c>
      <c r="P53" s="1633">
        <f t="shared" ref="P53:P69" si="6">SUM(Q53:S53)</f>
        <v>0</v>
      </c>
      <c r="Q53" s="1795">
        <v>0</v>
      </c>
      <c r="R53" s="1795">
        <v>0</v>
      </c>
      <c r="S53" s="1795">
        <v>0</v>
      </c>
      <c r="T53" s="1794" t="s">
        <v>420</v>
      </c>
      <c r="U53" s="1794" t="s">
        <v>420</v>
      </c>
      <c r="V53" s="1794" t="s">
        <v>420</v>
      </c>
      <c r="W53" s="1794" t="s">
        <v>420</v>
      </c>
      <c r="X53" s="1794" t="s">
        <v>420</v>
      </c>
      <c r="Y53" s="856"/>
    </row>
    <row r="54" spans="1:25" ht="30" customHeight="1">
      <c r="A54" s="1111"/>
      <c r="B54" s="1103" t="s">
        <v>7622</v>
      </c>
      <c r="C54" s="1036" t="s">
        <v>7623</v>
      </c>
      <c r="D54" s="1794" t="s">
        <v>420</v>
      </c>
      <c r="E54" s="1794" t="s">
        <v>420</v>
      </c>
      <c r="F54" s="1794" t="s">
        <v>420</v>
      </c>
      <c r="G54" s="1794" t="s">
        <v>420</v>
      </c>
      <c r="H54" s="1794" t="s">
        <v>420</v>
      </c>
      <c r="I54" s="1794" t="s">
        <v>420</v>
      </c>
      <c r="J54" s="1794" t="s">
        <v>420</v>
      </c>
      <c r="K54" s="1795">
        <v>2</v>
      </c>
      <c r="L54" s="1795">
        <f t="shared" si="5"/>
        <v>14</v>
      </c>
      <c r="M54" s="1795">
        <v>0</v>
      </c>
      <c r="N54" s="1795">
        <v>0</v>
      </c>
      <c r="O54" s="1795">
        <v>0</v>
      </c>
      <c r="P54" s="1633">
        <f t="shared" si="6"/>
        <v>14</v>
      </c>
      <c r="Q54" s="1795">
        <v>12</v>
      </c>
      <c r="R54" s="1795">
        <v>0</v>
      </c>
      <c r="S54" s="1795">
        <v>2</v>
      </c>
      <c r="T54" s="1794" t="s">
        <v>420</v>
      </c>
      <c r="U54" s="1794" t="s">
        <v>420</v>
      </c>
      <c r="V54" s="1794" t="s">
        <v>420</v>
      </c>
      <c r="W54" s="1794" t="s">
        <v>420</v>
      </c>
      <c r="X54" s="1794" t="s">
        <v>420</v>
      </c>
      <c r="Y54" s="856"/>
    </row>
    <row r="55" spans="1:25" ht="30" customHeight="1">
      <c r="A55" s="1111"/>
      <c r="B55" s="1103" t="s">
        <v>7594</v>
      </c>
      <c r="C55" s="1366" t="s">
        <v>7343</v>
      </c>
      <c r="D55" s="1794" t="s">
        <v>420</v>
      </c>
      <c r="E55" s="1794" t="s">
        <v>420</v>
      </c>
      <c r="F55" s="1794" t="s">
        <v>420</v>
      </c>
      <c r="G55" s="1794" t="s">
        <v>420</v>
      </c>
      <c r="H55" s="1794" t="s">
        <v>420</v>
      </c>
      <c r="I55" s="1794" t="s">
        <v>420</v>
      </c>
      <c r="J55" s="1794" t="s">
        <v>420</v>
      </c>
      <c r="K55" s="1795">
        <v>265</v>
      </c>
      <c r="L55" s="1795">
        <f t="shared" si="5"/>
        <v>2544</v>
      </c>
      <c r="M55" s="1795">
        <v>26</v>
      </c>
      <c r="N55" s="1795">
        <v>4</v>
      </c>
      <c r="O55" s="1795">
        <v>451</v>
      </c>
      <c r="P55" s="1633">
        <f t="shared" si="6"/>
        <v>2063</v>
      </c>
      <c r="Q55" s="1795">
        <v>1808</v>
      </c>
      <c r="R55" s="1795">
        <v>191</v>
      </c>
      <c r="S55" s="1795">
        <v>64</v>
      </c>
      <c r="T55" s="1794" t="s">
        <v>420</v>
      </c>
      <c r="U55" s="1794" t="s">
        <v>420</v>
      </c>
      <c r="V55" s="1794" t="s">
        <v>420</v>
      </c>
      <c r="W55" s="1794" t="s">
        <v>420</v>
      </c>
      <c r="X55" s="1794" t="s">
        <v>420</v>
      </c>
      <c r="Y55" s="856"/>
    </row>
    <row r="56" spans="1:25" ht="30" customHeight="1">
      <c r="A56" s="1111"/>
      <c r="B56" s="1103" t="s">
        <v>7595</v>
      </c>
      <c r="C56" s="1366" t="s">
        <v>7344</v>
      </c>
      <c r="D56" s="1794" t="s">
        <v>420</v>
      </c>
      <c r="E56" s="1794" t="s">
        <v>420</v>
      </c>
      <c r="F56" s="1794" t="s">
        <v>420</v>
      </c>
      <c r="G56" s="1794" t="s">
        <v>420</v>
      </c>
      <c r="H56" s="1794" t="s">
        <v>420</v>
      </c>
      <c r="I56" s="1794" t="s">
        <v>420</v>
      </c>
      <c r="J56" s="1794" t="s">
        <v>420</v>
      </c>
      <c r="K56" s="1795">
        <v>142</v>
      </c>
      <c r="L56" s="1795">
        <f t="shared" si="5"/>
        <v>3511</v>
      </c>
      <c r="M56" s="1633">
        <v>26</v>
      </c>
      <c r="N56" s="1633">
        <v>9</v>
      </c>
      <c r="O56" s="1633">
        <v>166</v>
      </c>
      <c r="P56" s="1633">
        <f t="shared" si="6"/>
        <v>3310</v>
      </c>
      <c r="Q56" s="1633">
        <v>2902</v>
      </c>
      <c r="R56" s="1633">
        <v>365</v>
      </c>
      <c r="S56" s="1795">
        <v>43</v>
      </c>
      <c r="T56" s="1794" t="s">
        <v>420</v>
      </c>
      <c r="U56" s="1794" t="s">
        <v>420</v>
      </c>
      <c r="V56" s="1794" t="s">
        <v>420</v>
      </c>
      <c r="W56" s="1794" t="s">
        <v>420</v>
      </c>
      <c r="X56" s="1794" t="s">
        <v>420</v>
      </c>
      <c r="Y56" s="856"/>
    </row>
    <row r="57" spans="1:25" ht="30" customHeight="1">
      <c r="A57" s="1111"/>
      <c r="B57" s="1103" t="s">
        <v>7596</v>
      </c>
      <c r="C57" s="1036" t="s">
        <v>7597</v>
      </c>
      <c r="D57" s="1794" t="s">
        <v>420</v>
      </c>
      <c r="E57" s="1794" t="s">
        <v>420</v>
      </c>
      <c r="F57" s="1794" t="s">
        <v>420</v>
      </c>
      <c r="G57" s="1794" t="s">
        <v>420</v>
      </c>
      <c r="H57" s="1794" t="s">
        <v>420</v>
      </c>
      <c r="I57" s="1794" t="s">
        <v>420</v>
      </c>
      <c r="J57" s="1794" t="s">
        <v>420</v>
      </c>
      <c r="K57" s="1795">
        <v>6</v>
      </c>
      <c r="L57" s="1795">
        <f t="shared" si="5"/>
        <v>231</v>
      </c>
      <c r="M57" s="1633">
        <v>0</v>
      </c>
      <c r="N57" s="1633">
        <v>0</v>
      </c>
      <c r="O57" s="1633">
        <v>10</v>
      </c>
      <c r="P57" s="1633">
        <f t="shared" si="6"/>
        <v>221</v>
      </c>
      <c r="Q57" s="1633">
        <v>210</v>
      </c>
      <c r="R57" s="1633">
        <v>11</v>
      </c>
      <c r="S57" s="1795">
        <v>0</v>
      </c>
      <c r="T57" s="1794" t="s">
        <v>420</v>
      </c>
      <c r="U57" s="1794" t="s">
        <v>420</v>
      </c>
      <c r="V57" s="1794" t="s">
        <v>420</v>
      </c>
      <c r="W57" s="1794" t="s">
        <v>420</v>
      </c>
      <c r="X57" s="1794" t="s">
        <v>420</v>
      </c>
      <c r="Y57" s="856"/>
    </row>
    <row r="58" spans="1:25" ht="30" customHeight="1">
      <c r="A58" s="1111"/>
      <c r="B58" s="1103" t="s">
        <v>7598</v>
      </c>
      <c r="C58" s="1366" t="s">
        <v>7599</v>
      </c>
      <c r="D58" s="1794" t="s">
        <v>420</v>
      </c>
      <c r="E58" s="1794" t="s">
        <v>420</v>
      </c>
      <c r="F58" s="1794" t="s">
        <v>420</v>
      </c>
      <c r="G58" s="1794" t="s">
        <v>420</v>
      </c>
      <c r="H58" s="1794" t="s">
        <v>420</v>
      </c>
      <c r="I58" s="1794" t="s">
        <v>420</v>
      </c>
      <c r="J58" s="1794" t="s">
        <v>420</v>
      </c>
      <c r="K58" s="1795">
        <v>7</v>
      </c>
      <c r="L58" s="1795">
        <f t="shared" si="5"/>
        <v>32</v>
      </c>
      <c r="M58" s="1795">
        <v>1</v>
      </c>
      <c r="N58" s="1795">
        <v>0</v>
      </c>
      <c r="O58" s="1795">
        <v>4</v>
      </c>
      <c r="P58" s="1633">
        <f t="shared" si="6"/>
        <v>27</v>
      </c>
      <c r="Q58" s="1795">
        <v>27</v>
      </c>
      <c r="R58" s="1795">
        <v>0</v>
      </c>
      <c r="S58" s="1795">
        <v>0</v>
      </c>
      <c r="T58" s="1794" t="s">
        <v>420</v>
      </c>
      <c r="U58" s="1794" t="s">
        <v>420</v>
      </c>
      <c r="V58" s="1794" t="s">
        <v>420</v>
      </c>
      <c r="W58" s="1794" t="s">
        <v>420</v>
      </c>
      <c r="X58" s="1794" t="s">
        <v>420</v>
      </c>
      <c r="Y58" s="856"/>
    </row>
    <row r="59" spans="1:25" ht="30" customHeight="1">
      <c r="A59" s="1111"/>
      <c r="B59" s="1103" t="s">
        <v>7600</v>
      </c>
      <c r="C59" s="1366" t="s">
        <v>7601</v>
      </c>
      <c r="D59" s="1794" t="s">
        <v>420</v>
      </c>
      <c r="E59" s="1794" t="s">
        <v>420</v>
      </c>
      <c r="F59" s="1794" t="s">
        <v>420</v>
      </c>
      <c r="G59" s="1794" t="s">
        <v>420</v>
      </c>
      <c r="H59" s="1794" t="s">
        <v>420</v>
      </c>
      <c r="I59" s="1794" t="s">
        <v>420</v>
      </c>
      <c r="J59" s="1794" t="s">
        <v>420</v>
      </c>
      <c r="K59" s="1795">
        <v>47</v>
      </c>
      <c r="L59" s="1795">
        <f t="shared" si="5"/>
        <v>940</v>
      </c>
      <c r="M59" s="1633">
        <v>1</v>
      </c>
      <c r="N59" s="1633">
        <v>0</v>
      </c>
      <c r="O59" s="1633">
        <v>50</v>
      </c>
      <c r="P59" s="1633">
        <f t="shared" si="6"/>
        <v>889</v>
      </c>
      <c r="Q59" s="1633">
        <v>769</v>
      </c>
      <c r="R59" s="1633">
        <v>115</v>
      </c>
      <c r="S59" s="1795">
        <v>5</v>
      </c>
      <c r="T59" s="1794" t="s">
        <v>420</v>
      </c>
      <c r="U59" s="1794" t="s">
        <v>420</v>
      </c>
      <c r="V59" s="1794" t="s">
        <v>420</v>
      </c>
      <c r="W59" s="1794" t="s">
        <v>420</v>
      </c>
      <c r="X59" s="1794" t="s">
        <v>420</v>
      </c>
      <c r="Y59" s="856"/>
    </row>
    <row r="60" spans="1:25" ht="30" customHeight="1">
      <c r="A60" s="1111"/>
      <c r="B60" s="1103" t="s">
        <v>7602</v>
      </c>
      <c r="C60" s="1366" t="s">
        <v>7603</v>
      </c>
      <c r="D60" s="1796" t="s">
        <v>420</v>
      </c>
      <c r="E60" s="1797" t="s">
        <v>420</v>
      </c>
      <c r="F60" s="1797" t="s">
        <v>420</v>
      </c>
      <c r="G60" s="1797" t="s">
        <v>420</v>
      </c>
      <c r="H60" s="1797" t="s">
        <v>420</v>
      </c>
      <c r="I60" s="1797" t="s">
        <v>420</v>
      </c>
      <c r="J60" s="1797" t="s">
        <v>420</v>
      </c>
      <c r="K60" s="1633">
        <v>417</v>
      </c>
      <c r="L60" s="1795">
        <f t="shared" si="5"/>
        <v>3258</v>
      </c>
      <c r="M60" s="1633">
        <v>115</v>
      </c>
      <c r="N60" s="1633">
        <v>37</v>
      </c>
      <c r="O60" s="1633">
        <v>264</v>
      </c>
      <c r="P60" s="1633">
        <f t="shared" si="6"/>
        <v>2842</v>
      </c>
      <c r="Q60" s="1633">
        <v>1651</v>
      </c>
      <c r="R60" s="1633">
        <v>1159</v>
      </c>
      <c r="S60" s="1795">
        <v>32</v>
      </c>
      <c r="T60" s="1794" t="s">
        <v>420</v>
      </c>
      <c r="U60" s="1794" t="s">
        <v>420</v>
      </c>
      <c r="V60" s="1794" t="s">
        <v>420</v>
      </c>
      <c r="W60" s="1794" t="s">
        <v>420</v>
      </c>
      <c r="X60" s="1794" t="s">
        <v>420</v>
      </c>
      <c r="Y60" s="856"/>
    </row>
    <row r="61" spans="1:25" ht="30" customHeight="1">
      <c r="A61" s="1111"/>
      <c r="B61" s="1103" t="s">
        <v>7604</v>
      </c>
      <c r="C61" s="1366" t="s">
        <v>7605</v>
      </c>
      <c r="D61" s="1794" t="s">
        <v>420</v>
      </c>
      <c r="E61" s="1794" t="s">
        <v>420</v>
      </c>
      <c r="F61" s="1794" t="s">
        <v>420</v>
      </c>
      <c r="G61" s="1794" t="s">
        <v>420</v>
      </c>
      <c r="H61" s="1794" t="s">
        <v>420</v>
      </c>
      <c r="I61" s="1794" t="s">
        <v>420</v>
      </c>
      <c r="J61" s="1794" t="s">
        <v>420</v>
      </c>
      <c r="K61" s="1795">
        <v>30</v>
      </c>
      <c r="L61" s="1795">
        <f t="shared" si="5"/>
        <v>287</v>
      </c>
      <c r="M61" s="1633">
        <v>4</v>
      </c>
      <c r="N61" s="1633">
        <v>1</v>
      </c>
      <c r="O61" s="1633">
        <v>13</v>
      </c>
      <c r="P61" s="1633">
        <f t="shared" si="6"/>
        <v>269</v>
      </c>
      <c r="Q61" s="1633">
        <v>235</v>
      </c>
      <c r="R61" s="1633">
        <v>34</v>
      </c>
      <c r="S61" s="1795">
        <v>0</v>
      </c>
      <c r="T61" s="1794" t="s">
        <v>420</v>
      </c>
      <c r="U61" s="1794" t="s">
        <v>420</v>
      </c>
      <c r="V61" s="1794" t="s">
        <v>420</v>
      </c>
      <c r="W61" s="1794" t="s">
        <v>420</v>
      </c>
      <c r="X61" s="1794" t="s">
        <v>420</v>
      </c>
      <c r="Y61" s="856"/>
    </row>
    <row r="62" spans="1:25" ht="30" customHeight="1">
      <c r="A62" s="1111"/>
      <c r="B62" s="1103" t="s">
        <v>7606</v>
      </c>
      <c r="C62" s="1036" t="s">
        <v>7607</v>
      </c>
      <c r="D62" s="1794" t="s">
        <v>420</v>
      </c>
      <c r="E62" s="1794" t="s">
        <v>420</v>
      </c>
      <c r="F62" s="1794" t="s">
        <v>420</v>
      </c>
      <c r="G62" s="1794" t="s">
        <v>420</v>
      </c>
      <c r="H62" s="1794" t="s">
        <v>420</v>
      </c>
      <c r="I62" s="1794" t="s">
        <v>420</v>
      </c>
      <c r="J62" s="1794" t="s">
        <v>420</v>
      </c>
      <c r="K62" s="1795">
        <v>57</v>
      </c>
      <c r="L62" s="1795">
        <f t="shared" si="5"/>
        <v>211</v>
      </c>
      <c r="M62" s="1633">
        <v>2</v>
      </c>
      <c r="N62" s="1633">
        <v>1</v>
      </c>
      <c r="O62" s="1633">
        <v>78</v>
      </c>
      <c r="P62" s="1633">
        <f t="shared" si="6"/>
        <v>130</v>
      </c>
      <c r="Q62" s="1633">
        <v>112</v>
      </c>
      <c r="R62" s="1633">
        <v>17</v>
      </c>
      <c r="S62" s="1795">
        <v>1</v>
      </c>
      <c r="T62" s="1794" t="s">
        <v>420</v>
      </c>
      <c r="U62" s="1794" t="s">
        <v>420</v>
      </c>
      <c r="V62" s="1794" t="s">
        <v>420</v>
      </c>
      <c r="W62" s="1794" t="s">
        <v>420</v>
      </c>
      <c r="X62" s="1794" t="s">
        <v>420</v>
      </c>
      <c r="Y62" s="856"/>
    </row>
    <row r="63" spans="1:25" ht="30" customHeight="1">
      <c r="A63" s="1111"/>
      <c r="B63" s="1103" t="s">
        <v>7608</v>
      </c>
      <c r="C63" s="1037" t="s">
        <v>7609</v>
      </c>
      <c r="D63" s="1796" t="s">
        <v>420</v>
      </c>
      <c r="E63" s="1797" t="s">
        <v>420</v>
      </c>
      <c r="F63" s="1797" t="s">
        <v>420</v>
      </c>
      <c r="G63" s="1797" t="s">
        <v>420</v>
      </c>
      <c r="H63" s="1797" t="s">
        <v>420</v>
      </c>
      <c r="I63" s="1797" t="s">
        <v>420</v>
      </c>
      <c r="J63" s="1797" t="s">
        <v>420</v>
      </c>
      <c r="K63" s="1633">
        <v>62</v>
      </c>
      <c r="L63" s="1795">
        <f t="shared" si="5"/>
        <v>811</v>
      </c>
      <c r="M63" s="1633">
        <v>20</v>
      </c>
      <c r="N63" s="1633">
        <v>5</v>
      </c>
      <c r="O63" s="1633">
        <v>67</v>
      </c>
      <c r="P63" s="1633">
        <f t="shared" si="6"/>
        <v>719</v>
      </c>
      <c r="Q63" s="1633">
        <v>566</v>
      </c>
      <c r="R63" s="1633">
        <v>145</v>
      </c>
      <c r="S63" s="1795">
        <v>8</v>
      </c>
      <c r="T63" s="1797" t="s">
        <v>420</v>
      </c>
      <c r="U63" s="1797" t="s">
        <v>420</v>
      </c>
      <c r="V63" s="1797" t="s">
        <v>420</v>
      </c>
      <c r="W63" s="1797" t="s">
        <v>420</v>
      </c>
      <c r="X63" s="1797" t="s">
        <v>420</v>
      </c>
      <c r="Y63" s="856"/>
    </row>
    <row r="64" spans="1:25" ht="30" customHeight="1">
      <c r="A64" s="1111"/>
      <c r="B64" s="1103" t="s">
        <v>7610</v>
      </c>
      <c r="C64" s="1036" t="s">
        <v>7611</v>
      </c>
      <c r="D64" s="1794" t="s">
        <v>420</v>
      </c>
      <c r="E64" s="1794" t="s">
        <v>420</v>
      </c>
      <c r="F64" s="1794" t="s">
        <v>420</v>
      </c>
      <c r="G64" s="1794" t="s">
        <v>420</v>
      </c>
      <c r="H64" s="1794" t="s">
        <v>420</v>
      </c>
      <c r="I64" s="1794" t="s">
        <v>420</v>
      </c>
      <c r="J64" s="1794" t="s">
        <v>420</v>
      </c>
      <c r="K64" s="1795">
        <v>177</v>
      </c>
      <c r="L64" s="1795">
        <f t="shared" si="5"/>
        <v>1029</v>
      </c>
      <c r="M64" s="1795">
        <v>103</v>
      </c>
      <c r="N64" s="1795">
        <v>43</v>
      </c>
      <c r="O64" s="1795">
        <v>51</v>
      </c>
      <c r="P64" s="1633">
        <f t="shared" si="6"/>
        <v>832</v>
      </c>
      <c r="Q64" s="1795">
        <v>360</v>
      </c>
      <c r="R64" s="1795">
        <v>402</v>
      </c>
      <c r="S64" s="1795">
        <v>70</v>
      </c>
      <c r="T64" s="1797" t="s">
        <v>420</v>
      </c>
      <c r="U64" s="1797" t="s">
        <v>420</v>
      </c>
      <c r="V64" s="1797" t="s">
        <v>420</v>
      </c>
      <c r="W64" s="1797" t="s">
        <v>420</v>
      </c>
      <c r="X64" s="1797" t="s">
        <v>420</v>
      </c>
      <c r="Y64" s="856"/>
    </row>
    <row r="65" spans="1:25" ht="30" customHeight="1">
      <c r="A65" s="1111"/>
      <c r="B65" s="1103" t="s">
        <v>7612</v>
      </c>
      <c r="C65" s="1036" t="s">
        <v>7613</v>
      </c>
      <c r="D65" s="1794" t="s">
        <v>420</v>
      </c>
      <c r="E65" s="1794" t="s">
        <v>420</v>
      </c>
      <c r="F65" s="1794" t="s">
        <v>420</v>
      </c>
      <c r="G65" s="1794" t="s">
        <v>420</v>
      </c>
      <c r="H65" s="1794" t="s">
        <v>420</v>
      </c>
      <c r="I65" s="1794" t="s">
        <v>420</v>
      </c>
      <c r="J65" s="1794" t="s">
        <v>420</v>
      </c>
      <c r="K65" s="1795">
        <v>192</v>
      </c>
      <c r="L65" s="1795">
        <f t="shared" si="5"/>
        <v>941</v>
      </c>
      <c r="M65" s="1795">
        <v>130</v>
      </c>
      <c r="N65" s="1795">
        <v>23</v>
      </c>
      <c r="O65" s="1795">
        <v>60</v>
      </c>
      <c r="P65" s="1633">
        <f t="shared" si="6"/>
        <v>728</v>
      </c>
      <c r="Q65" s="1795">
        <v>536</v>
      </c>
      <c r="R65" s="1795">
        <v>182</v>
      </c>
      <c r="S65" s="1795">
        <v>10</v>
      </c>
      <c r="T65" s="1794" t="s">
        <v>420</v>
      </c>
      <c r="U65" s="1794" t="s">
        <v>420</v>
      </c>
      <c r="V65" s="1794" t="s">
        <v>420</v>
      </c>
      <c r="W65" s="1794" t="s">
        <v>420</v>
      </c>
      <c r="X65" s="1794" t="s">
        <v>420</v>
      </c>
      <c r="Y65" s="856"/>
    </row>
    <row r="66" spans="1:25" ht="30" customHeight="1">
      <c r="A66" s="1111"/>
      <c r="B66" s="1103" t="s">
        <v>7614</v>
      </c>
      <c r="C66" s="1366" t="s">
        <v>7615</v>
      </c>
      <c r="D66" s="1794" t="s">
        <v>420</v>
      </c>
      <c r="E66" s="1794" t="s">
        <v>420</v>
      </c>
      <c r="F66" s="1794" t="s">
        <v>420</v>
      </c>
      <c r="G66" s="1794" t="s">
        <v>420</v>
      </c>
      <c r="H66" s="1794" t="s">
        <v>420</v>
      </c>
      <c r="I66" s="1794" t="s">
        <v>420</v>
      </c>
      <c r="J66" s="1794" t="s">
        <v>420</v>
      </c>
      <c r="K66" s="1795">
        <v>42</v>
      </c>
      <c r="L66" s="1795">
        <f t="shared" si="5"/>
        <v>310</v>
      </c>
      <c r="M66" s="1795">
        <v>22</v>
      </c>
      <c r="N66" s="1795">
        <v>2</v>
      </c>
      <c r="O66" s="1795">
        <v>4</v>
      </c>
      <c r="P66" s="1633">
        <f t="shared" si="6"/>
        <v>282</v>
      </c>
      <c r="Q66" s="1795">
        <v>188</v>
      </c>
      <c r="R66" s="1795">
        <v>94</v>
      </c>
      <c r="S66" s="1795">
        <v>0</v>
      </c>
      <c r="T66" s="1794" t="s">
        <v>420</v>
      </c>
      <c r="U66" s="1794" t="s">
        <v>420</v>
      </c>
      <c r="V66" s="1794" t="s">
        <v>420</v>
      </c>
      <c r="W66" s="1794" t="s">
        <v>420</v>
      </c>
      <c r="X66" s="1794" t="s">
        <v>420</v>
      </c>
      <c r="Y66" s="856"/>
    </row>
    <row r="67" spans="1:25" ht="30" customHeight="1">
      <c r="A67" s="1111"/>
      <c r="B67" s="1103" t="s">
        <v>7616</v>
      </c>
      <c r="C67" s="1366" t="s">
        <v>7554</v>
      </c>
      <c r="D67" s="1794" t="s">
        <v>420</v>
      </c>
      <c r="E67" s="1794" t="s">
        <v>420</v>
      </c>
      <c r="F67" s="1794" t="s">
        <v>420</v>
      </c>
      <c r="G67" s="1794" t="s">
        <v>420</v>
      </c>
      <c r="H67" s="1797" t="s">
        <v>420</v>
      </c>
      <c r="I67" s="1797" t="s">
        <v>420</v>
      </c>
      <c r="J67" s="1797" t="s">
        <v>420</v>
      </c>
      <c r="K67" s="1633">
        <v>177</v>
      </c>
      <c r="L67" s="1795">
        <f t="shared" si="5"/>
        <v>2704</v>
      </c>
      <c r="M67" s="1633">
        <v>49</v>
      </c>
      <c r="N67" s="1633">
        <v>5</v>
      </c>
      <c r="O67" s="1633">
        <v>104</v>
      </c>
      <c r="P67" s="1633">
        <f t="shared" si="6"/>
        <v>2546</v>
      </c>
      <c r="Q67" s="1633">
        <v>1928</v>
      </c>
      <c r="R67" s="1633">
        <v>592</v>
      </c>
      <c r="S67" s="1633">
        <v>26</v>
      </c>
      <c r="T67" s="1797" t="s">
        <v>420</v>
      </c>
      <c r="U67" s="1797" t="s">
        <v>420</v>
      </c>
      <c r="V67" s="1797" t="s">
        <v>420</v>
      </c>
      <c r="W67" s="1797" t="s">
        <v>420</v>
      </c>
      <c r="X67" s="1797" t="s">
        <v>420</v>
      </c>
      <c r="Y67" s="856"/>
    </row>
    <row r="68" spans="1:25" ht="30" customHeight="1">
      <c r="A68" s="1111"/>
      <c r="B68" s="1103" t="s">
        <v>7617</v>
      </c>
      <c r="C68" s="1366" t="s">
        <v>7618</v>
      </c>
      <c r="D68" s="1794" t="s">
        <v>420</v>
      </c>
      <c r="E68" s="1794" t="s">
        <v>420</v>
      </c>
      <c r="F68" s="1794" t="s">
        <v>420</v>
      </c>
      <c r="G68" s="1794" t="s">
        <v>420</v>
      </c>
      <c r="H68" s="1794" t="s">
        <v>420</v>
      </c>
      <c r="I68" s="1794" t="s">
        <v>420</v>
      </c>
      <c r="J68" s="1794" t="s">
        <v>420</v>
      </c>
      <c r="K68" s="1795">
        <v>13</v>
      </c>
      <c r="L68" s="1795">
        <f t="shared" si="5"/>
        <v>148</v>
      </c>
      <c r="M68" s="1795">
        <v>3</v>
      </c>
      <c r="N68" s="1795">
        <v>1</v>
      </c>
      <c r="O68" s="1795">
        <v>0</v>
      </c>
      <c r="P68" s="1633">
        <f t="shared" si="6"/>
        <v>144</v>
      </c>
      <c r="Q68" s="1795">
        <v>110</v>
      </c>
      <c r="R68" s="1795">
        <v>34</v>
      </c>
      <c r="S68" s="1795">
        <v>0</v>
      </c>
      <c r="T68" s="1794" t="s">
        <v>420</v>
      </c>
      <c r="U68" s="1794" t="s">
        <v>420</v>
      </c>
      <c r="V68" s="1794" t="s">
        <v>420</v>
      </c>
      <c r="W68" s="1794" t="s">
        <v>420</v>
      </c>
      <c r="X68" s="1794" t="s">
        <v>420</v>
      </c>
      <c r="Y68" s="856"/>
    </row>
    <row r="69" spans="1:25" ht="30" customHeight="1">
      <c r="A69" s="1111"/>
      <c r="B69" s="1103" t="s">
        <v>7619</v>
      </c>
      <c r="C69" s="1037" t="s">
        <v>7620</v>
      </c>
      <c r="D69" s="1794" t="s">
        <v>420</v>
      </c>
      <c r="E69" s="1794" t="s">
        <v>420</v>
      </c>
      <c r="F69" s="1794" t="s">
        <v>420</v>
      </c>
      <c r="G69" s="1794" t="s">
        <v>420</v>
      </c>
      <c r="H69" s="1794" t="s">
        <v>420</v>
      </c>
      <c r="I69" s="1794" t="s">
        <v>420</v>
      </c>
      <c r="J69" s="1794" t="s">
        <v>420</v>
      </c>
      <c r="K69" s="1795">
        <v>111</v>
      </c>
      <c r="L69" s="1795">
        <f t="shared" si="5"/>
        <v>1252</v>
      </c>
      <c r="M69" s="1795">
        <v>14</v>
      </c>
      <c r="N69" s="1795">
        <v>2</v>
      </c>
      <c r="O69" s="1795">
        <v>111</v>
      </c>
      <c r="P69" s="1633">
        <f t="shared" si="6"/>
        <v>1125</v>
      </c>
      <c r="Q69" s="1795">
        <v>886</v>
      </c>
      <c r="R69" s="1795">
        <v>212</v>
      </c>
      <c r="S69" s="1795">
        <v>27</v>
      </c>
      <c r="T69" s="1794" t="s">
        <v>420</v>
      </c>
      <c r="U69" s="1794" t="s">
        <v>420</v>
      </c>
      <c r="V69" s="1794" t="s">
        <v>420</v>
      </c>
      <c r="W69" s="1794" t="s">
        <v>420</v>
      </c>
      <c r="X69" s="1794" t="s">
        <v>420</v>
      </c>
      <c r="Y69" s="856"/>
    </row>
    <row r="70" spans="1:25" ht="30" customHeight="1">
      <c r="A70" s="1111"/>
      <c r="B70" s="1103"/>
      <c r="C70" s="1366"/>
      <c r="D70" s="1795"/>
      <c r="E70" s="1795"/>
      <c r="F70" s="1795"/>
      <c r="G70" s="1795"/>
      <c r="H70" s="1795"/>
      <c r="I70" s="1795"/>
      <c r="J70" s="1795"/>
      <c r="K70" s="1795"/>
      <c r="L70" s="1633"/>
      <c r="M70" s="1633"/>
      <c r="N70" s="1633"/>
      <c r="O70" s="1633"/>
      <c r="P70" s="1795"/>
      <c r="Q70" s="1633"/>
      <c r="R70" s="1633"/>
      <c r="S70" s="1795"/>
      <c r="T70" s="1795"/>
      <c r="U70" s="1795"/>
      <c r="V70" s="1795"/>
      <c r="W70" s="1795"/>
      <c r="X70" s="1795"/>
      <c r="Y70" s="856"/>
    </row>
    <row r="71" spans="1:25" ht="30" customHeight="1">
      <c r="A71" s="1235" t="s">
        <v>7625</v>
      </c>
      <c r="B71" s="1235"/>
      <c r="C71" s="1703"/>
      <c r="D71" s="1626"/>
      <c r="E71" s="1626"/>
      <c r="F71" s="1626"/>
      <c r="G71" s="1626"/>
      <c r="H71" s="1626"/>
      <c r="I71" s="1626"/>
      <c r="J71" s="1626"/>
      <c r="K71" s="1626"/>
      <c r="L71" s="1626"/>
      <c r="M71" s="1626"/>
      <c r="N71" s="1626"/>
      <c r="O71" s="1626"/>
      <c r="P71" s="1626"/>
      <c r="Q71" s="1626"/>
      <c r="R71" s="1626"/>
      <c r="S71" s="1626"/>
      <c r="T71" s="1626"/>
      <c r="U71" s="1626"/>
      <c r="V71" s="1626"/>
      <c r="W71" s="1626"/>
      <c r="X71" s="1626"/>
      <c r="Y71" s="856"/>
    </row>
    <row r="72" spans="1:25" ht="30" customHeight="1">
      <c r="A72" s="1235" t="s">
        <v>7361</v>
      </c>
      <c r="B72" s="1235"/>
      <c r="C72" s="1703"/>
      <c r="D72" s="1792" t="s">
        <v>420</v>
      </c>
      <c r="E72" s="1793" t="s">
        <v>420</v>
      </c>
      <c r="F72" s="1792" t="s">
        <v>420</v>
      </c>
      <c r="G72" s="1793" t="s">
        <v>420</v>
      </c>
      <c r="H72" s="1793" t="s">
        <v>420</v>
      </c>
      <c r="I72" s="1793" t="s">
        <v>420</v>
      </c>
      <c r="J72" s="1793" t="s">
        <v>420</v>
      </c>
      <c r="K72" s="1630">
        <f t="shared" ref="K72:S72" si="7">SUM(K73:K90)</f>
        <v>1061</v>
      </c>
      <c r="L72" s="1630">
        <f>SUM(M72:P72)</f>
        <v>13625</v>
      </c>
      <c r="M72" s="1630">
        <f t="shared" si="7"/>
        <v>316</v>
      </c>
      <c r="N72" s="1630">
        <f t="shared" si="7"/>
        <v>115</v>
      </c>
      <c r="O72" s="1630">
        <f t="shared" si="7"/>
        <v>870</v>
      </c>
      <c r="P72" s="1630">
        <f>SUM(Q72:S72)</f>
        <v>12324</v>
      </c>
      <c r="Q72" s="1630">
        <f t="shared" si="7"/>
        <v>9017</v>
      </c>
      <c r="R72" s="1630">
        <f t="shared" si="7"/>
        <v>2944</v>
      </c>
      <c r="S72" s="1630">
        <f t="shared" si="7"/>
        <v>363</v>
      </c>
      <c r="T72" s="1793" t="s">
        <v>420</v>
      </c>
      <c r="U72" s="1793" t="s">
        <v>420</v>
      </c>
      <c r="V72" s="1793" t="s">
        <v>420</v>
      </c>
      <c r="W72" s="1793" t="s">
        <v>420</v>
      </c>
      <c r="X72" s="1793" t="s">
        <v>420</v>
      </c>
      <c r="Y72" s="856"/>
    </row>
    <row r="73" spans="1:25" ht="30" customHeight="1">
      <c r="A73" s="1111"/>
      <c r="B73" s="1103" t="s">
        <v>7591</v>
      </c>
      <c r="C73" s="1366" t="s">
        <v>7592</v>
      </c>
      <c r="D73" s="1794" t="s">
        <v>420</v>
      </c>
      <c r="E73" s="1794" t="s">
        <v>420</v>
      </c>
      <c r="F73" s="1794" t="s">
        <v>420</v>
      </c>
      <c r="G73" s="1794" t="s">
        <v>420</v>
      </c>
      <c r="H73" s="1794" t="s">
        <v>420</v>
      </c>
      <c r="I73" s="1794" t="s">
        <v>420</v>
      </c>
      <c r="J73" s="1794" t="s">
        <v>420</v>
      </c>
      <c r="K73" s="1795">
        <v>3</v>
      </c>
      <c r="L73" s="1633">
        <f t="shared" ref="L73:L90" si="8">SUM(M73:P73)</f>
        <v>36</v>
      </c>
      <c r="M73" s="1795">
        <v>0</v>
      </c>
      <c r="N73" s="1795">
        <v>0</v>
      </c>
      <c r="O73" s="1795">
        <v>18</v>
      </c>
      <c r="P73" s="1633">
        <f t="shared" ref="P73:Q90" si="9">SUM(Q73:S73)</f>
        <v>18</v>
      </c>
      <c r="Q73" s="1795">
        <v>18</v>
      </c>
      <c r="R73" s="1795">
        <v>0</v>
      </c>
      <c r="S73" s="1795">
        <v>0</v>
      </c>
      <c r="T73" s="1794" t="s">
        <v>420</v>
      </c>
      <c r="U73" s="1794" t="s">
        <v>420</v>
      </c>
      <c r="V73" s="1794" t="s">
        <v>420</v>
      </c>
      <c r="W73" s="1794" t="s">
        <v>420</v>
      </c>
      <c r="X73" s="1794" t="s">
        <v>420</v>
      </c>
      <c r="Y73" s="856"/>
    </row>
    <row r="74" spans="1:25" ht="30" customHeight="1">
      <c r="A74" s="1111"/>
      <c r="B74" s="1103" t="s">
        <v>7368</v>
      </c>
      <c r="C74" s="1366" t="s">
        <v>5300</v>
      </c>
      <c r="D74" s="1794" t="s">
        <v>420</v>
      </c>
      <c r="E74" s="1794" t="s">
        <v>420</v>
      </c>
      <c r="F74" s="1794" t="s">
        <v>420</v>
      </c>
      <c r="G74" s="1794" t="s">
        <v>420</v>
      </c>
      <c r="H74" s="1794" t="s">
        <v>420</v>
      </c>
      <c r="I74" s="1794" t="s">
        <v>420</v>
      </c>
      <c r="J74" s="1794" t="s">
        <v>420</v>
      </c>
      <c r="K74" s="1795">
        <v>0</v>
      </c>
      <c r="L74" s="1633">
        <f t="shared" si="8"/>
        <v>0</v>
      </c>
      <c r="M74" s="1795">
        <v>0</v>
      </c>
      <c r="N74" s="1795">
        <v>0</v>
      </c>
      <c r="O74" s="1795">
        <v>0</v>
      </c>
      <c r="P74" s="1633">
        <f t="shared" si="9"/>
        <v>0</v>
      </c>
      <c r="Q74" s="1633">
        <f t="shared" si="9"/>
        <v>0</v>
      </c>
      <c r="R74" s="1795">
        <v>0</v>
      </c>
      <c r="S74" s="1795">
        <v>0</v>
      </c>
      <c r="T74" s="1794" t="s">
        <v>420</v>
      </c>
      <c r="U74" s="1794" t="s">
        <v>420</v>
      </c>
      <c r="V74" s="1794" t="s">
        <v>420</v>
      </c>
      <c r="W74" s="1794" t="s">
        <v>420</v>
      </c>
      <c r="X74" s="1794" t="s">
        <v>420</v>
      </c>
      <c r="Y74" s="856"/>
    </row>
    <row r="75" spans="1:25" ht="30" customHeight="1">
      <c r="A75" s="1111"/>
      <c r="B75" s="1103" t="s">
        <v>7375</v>
      </c>
      <c r="C75" s="1036" t="s">
        <v>7378</v>
      </c>
      <c r="D75" s="1794" t="s">
        <v>420</v>
      </c>
      <c r="E75" s="1794" t="s">
        <v>420</v>
      </c>
      <c r="F75" s="1794" t="s">
        <v>420</v>
      </c>
      <c r="G75" s="1794" t="s">
        <v>420</v>
      </c>
      <c r="H75" s="1794" t="s">
        <v>420</v>
      </c>
      <c r="I75" s="1794" t="s">
        <v>420</v>
      </c>
      <c r="J75" s="1794" t="s">
        <v>420</v>
      </c>
      <c r="K75" s="1795">
        <v>0</v>
      </c>
      <c r="L75" s="1633">
        <f t="shared" si="8"/>
        <v>0</v>
      </c>
      <c r="M75" s="1795">
        <v>0</v>
      </c>
      <c r="N75" s="1795">
        <v>0</v>
      </c>
      <c r="O75" s="1795">
        <v>0</v>
      </c>
      <c r="P75" s="1633">
        <f t="shared" si="9"/>
        <v>0</v>
      </c>
      <c r="Q75" s="1795">
        <v>0</v>
      </c>
      <c r="R75" s="1795">
        <v>0</v>
      </c>
      <c r="S75" s="1795">
        <v>0</v>
      </c>
      <c r="T75" s="1794" t="s">
        <v>420</v>
      </c>
      <c r="U75" s="1794" t="s">
        <v>420</v>
      </c>
      <c r="V75" s="1794" t="s">
        <v>420</v>
      </c>
      <c r="W75" s="1794" t="s">
        <v>420</v>
      </c>
      <c r="X75" s="1794" t="s">
        <v>420</v>
      </c>
      <c r="Y75" s="856"/>
    </row>
    <row r="76" spans="1:25" ht="30" customHeight="1">
      <c r="A76" s="1111"/>
      <c r="B76" s="1103" t="s">
        <v>7594</v>
      </c>
      <c r="C76" s="1366" t="s">
        <v>7343</v>
      </c>
      <c r="D76" s="1794" t="s">
        <v>420</v>
      </c>
      <c r="E76" s="1794" t="s">
        <v>420</v>
      </c>
      <c r="F76" s="1794" t="s">
        <v>420</v>
      </c>
      <c r="G76" s="1794" t="s">
        <v>420</v>
      </c>
      <c r="H76" s="1794" t="s">
        <v>420</v>
      </c>
      <c r="I76" s="1794" t="s">
        <v>420</v>
      </c>
      <c r="J76" s="1794" t="s">
        <v>420</v>
      </c>
      <c r="K76" s="1795">
        <v>107</v>
      </c>
      <c r="L76" s="1633">
        <f t="shared" si="8"/>
        <v>1188</v>
      </c>
      <c r="M76" s="1795">
        <v>11</v>
      </c>
      <c r="N76" s="1795">
        <v>5</v>
      </c>
      <c r="O76" s="1795">
        <v>180</v>
      </c>
      <c r="P76" s="1633">
        <f t="shared" si="9"/>
        <v>992</v>
      </c>
      <c r="Q76" s="1795">
        <v>778</v>
      </c>
      <c r="R76" s="1795">
        <v>198</v>
      </c>
      <c r="S76" s="1795">
        <v>16</v>
      </c>
      <c r="T76" s="1794" t="s">
        <v>420</v>
      </c>
      <c r="U76" s="1794" t="s">
        <v>420</v>
      </c>
      <c r="V76" s="1794" t="s">
        <v>420</v>
      </c>
      <c r="W76" s="1794" t="s">
        <v>420</v>
      </c>
      <c r="X76" s="1794" t="s">
        <v>420</v>
      </c>
      <c r="Y76" s="856"/>
    </row>
    <row r="77" spans="1:25" ht="30" customHeight="1">
      <c r="A77" s="1111"/>
      <c r="B77" s="1103" t="s">
        <v>7595</v>
      </c>
      <c r="C77" s="1366" t="s">
        <v>7344</v>
      </c>
      <c r="D77" s="1794" t="s">
        <v>420</v>
      </c>
      <c r="E77" s="1794" t="s">
        <v>420</v>
      </c>
      <c r="F77" s="1794" t="s">
        <v>420</v>
      </c>
      <c r="G77" s="1794" t="s">
        <v>420</v>
      </c>
      <c r="H77" s="1794" t="s">
        <v>420</v>
      </c>
      <c r="I77" s="1794" t="s">
        <v>420</v>
      </c>
      <c r="J77" s="1794" t="s">
        <v>420</v>
      </c>
      <c r="K77" s="1795">
        <v>93</v>
      </c>
      <c r="L77" s="1633">
        <f t="shared" si="8"/>
        <v>3316</v>
      </c>
      <c r="M77" s="1633">
        <v>17</v>
      </c>
      <c r="N77" s="1633">
        <v>7</v>
      </c>
      <c r="O77" s="1633">
        <v>107</v>
      </c>
      <c r="P77" s="1633">
        <f t="shared" si="9"/>
        <v>3185</v>
      </c>
      <c r="Q77" s="1633">
        <v>2764</v>
      </c>
      <c r="R77" s="1633">
        <v>414</v>
      </c>
      <c r="S77" s="1795">
        <v>7</v>
      </c>
      <c r="T77" s="1794" t="s">
        <v>420</v>
      </c>
      <c r="U77" s="1794" t="s">
        <v>420</v>
      </c>
      <c r="V77" s="1794" t="s">
        <v>420</v>
      </c>
      <c r="W77" s="1794" t="s">
        <v>420</v>
      </c>
      <c r="X77" s="1794" t="s">
        <v>420</v>
      </c>
      <c r="Y77" s="856"/>
    </row>
    <row r="78" spans="1:25" ht="30" customHeight="1">
      <c r="A78" s="1111"/>
      <c r="B78" s="1103" t="s">
        <v>7596</v>
      </c>
      <c r="C78" s="1036" t="s">
        <v>7597</v>
      </c>
      <c r="D78" s="1794" t="s">
        <v>420</v>
      </c>
      <c r="E78" s="1794" t="s">
        <v>420</v>
      </c>
      <c r="F78" s="1794" t="s">
        <v>420</v>
      </c>
      <c r="G78" s="1794" t="s">
        <v>420</v>
      </c>
      <c r="H78" s="1794" t="s">
        <v>420</v>
      </c>
      <c r="I78" s="1794" t="s">
        <v>420</v>
      </c>
      <c r="J78" s="1794" t="s">
        <v>420</v>
      </c>
      <c r="K78" s="1795">
        <v>1</v>
      </c>
      <c r="L78" s="1633">
        <f t="shared" si="8"/>
        <v>69</v>
      </c>
      <c r="M78" s="1633">
        <v>0</v>
      </c>
      <c r="N78" s="1633">
        <v>0</v>
      </c>
      <c r="O78" s="1633">
        <v>3</v>
      </c>
      <c r="P78" s="1633">
        <f t="shared" si="9"/>
        <v>66</v>
      </c>
      <c r="Q78" s="1633">
        <v>52</v>
      </c>
      <c r="R78" s="1633">
        <v>14</v>
      </c>
      <c r="S78" s="1795">
        <v>0</v>
      </c>
      <c r="T78" s="1794" t="s">
        <v>420</v>
      </c>
      <c r="U78" s="1794" t="s">
        <v>420</v>
      </c>
      <c r="V78" s="1794" t="s">
        <v>420</v>
      </c>
      <c r="W78" s="1794" t="s">
        <v>420</v>
      </c>
      <c r="X78" s="1794" t="s">
        <v>420</v>
      </c>
      <c r="Y78" s="856"/>
    </row>
    <row r="79" spans="1:25" ht="30" customHeight="1">
      <c r="A79" s="1111"/>
      <c r="B79" s="1103" t="s">
        <v>7598</v>
      </c>
      <c r="C79" s="1366" t="s">
        <v>7599</v>
      </c>
      <c r="D79" s="1794" t="s">
        <v>420</v>
      </c>
      <c r="E79" s="1794" t="s">
        <v>420</v>
      </c>
      <c r="F79" s="1794" t="s">
        <v>420</v>
      </c>
      <c r="G79" s="1794" t="s">
        <v>420</v>
      </c>
      <c r="H79" s="1794" t="s">
        <v>420</v>
      </c>
      <c r="I79" s="1794" t="s">
        <v>420</v>
      </c>
      <c r="J79" s="1794" t="s">
        <v>420</v>
      </c>
      <c r="K79" s="1795">
        <v>1</v>
      </c>
      <c r="L79" s="1633">
        <f t="shared" si="8"/>
        <v>2</v>
      </c>
      <c r="M79" s="1795">
        <v>0</v>
      </c>
      <c r="N79" s="1795">
        <v>0</v>
      </c>
      <c r="O79" s="1795">
        <v>0</v>
      </c>
      <c r="P79" s="1633">
        <f t="shared" si="9"/>
        <v>2</v>
      </c>
      <c r="Q79" s="1795">
        <v>2</v>
      </c>
      <c r="R79" s="1795">
        <v>0</v>
      </c>
      <c r="S79" s="1795">
        <v>0</v>
      </c>
      <c r="T79" s="1794" t="s">
        <v>420</v>
      </c>
      <c r="U79" s="1794" t="s">
        <v>420</v>
      </c>
      <c r="V79" s="1794" t="s">
        <v>420</v>
      </c>
      <c r="W79" s="1794" t="s">
        <v>420</v>
      </c>
      <c r="X79" s="1794" t="s">
        <v>420</v>
      </c>
      <c r="Y79" s="856"/>
    </row>
    <row r="80" spans="1:25" ht="30" customHeight="1">
      <c r="A80" s="1111"/>
      <c r="B80" s="1103" t="s">
        <v>7600</v>
      </c>
      <c r="C80" s="1366" t="s">
        <v>7601</v>
      </c>
      <c r="D80" s="1794" t="s">
        <v>420</v>
      </c>
      <c r="E80" s="1794" t="s">
        <v>420</v>
      </c>
      <c r="F80" s="1794" t="s">
        <v>420</v>
      </c>
      <c r="G80" s="1794" t="s">
        <v>420</v>
      </c>
      <c r="H80" s="1794" t="s">
        <v>420</v>
      </c>
      <c r="I80" s="1794" t="s">
        <v>420</v>
      </c>
      <c r="J80" s="1794" t="s">
        <v>420</v>
      </c>
      <c r="K80" s="1795">
        <v>25</v>
      </c>
      <c r="L80" s="1633">
        <f t="shared" si="8"/>
        <v>559</v>
      </c>
      <c r="M80" s="1633">
        <v>0</v>
      </c>
      <c r="N80" s="1633">
        <v>0</v>
      </c>
      <c r="O80" s="1633">
        <v>21</v>
      </c>
      <c r="P80" s="1633">
        <f t="shared" si="9"/>
        <v>538</v>
      </c>
      <c r="Q80" s="1633">
        <v>421</v>
      </c>
      <c r="R80" s="1633">
        <v>115</v>
      </c>
      <c r="S80" s="1795">
        <v>2</v>
      </c>
      <c r="T80" s="1794" t="s">
        <v>420</v>
      </c>
      <c r="U80" s="1794" t="s">
        <v>420</v>
      </c>
      <c r="V80" s="1794" t="s">
        <v>420</v>
      </c>
      <c r="W80" s="1794" t="s">
        <v>420</v>
      </c>
      <c r="X80" s="1794" t="s">
        <v>420</v>
      </c>
      <c r="Y80" s="856"/>
    </row>
    <row r="81" spans="1:25" ht="30" customHeight="1">
      <c r="A81" s="1111"/>
      <c r="B81" s="1103" t="s">
        <v>7602</v>
      </c>
      <c r="C81" s="1366" t="s">
        <v>7626</v>
      </c>
      <c r="D81" s="1796" t="s">
        <v>420</v>
      </c>
      <c r="E81" s="1797" t="s">
        <v>420</v>
      </c>
      <c r="F81" s="1797" t="s">
        <v>420</v>
      </c>
      <c r="G81" s="1797" t="s">
        <v>420</v>
      </c>
      <c r="H81" s="1797" t="s">
        <v>420</v>
      </c>
      <c r="I81" s="1797" t="s">
        <v>420</v>
      </c>
      <c r="J81" s="1797" t="s">
        <v>420</v>
      </c>
      <c r="K81" s="1633">
        <v>255</v>
      </c>
      <c r="L81" s="1633">
        <f t="shared" si="8"/>
        <v>2298</v>
      </c>
      <c r="M81" s="1633">
        <v>70</v>
      </c>
      <c r="N81" s="1633">
        <v>36</v>
      </c>
      <c r="O81" s="1633">
        <v>159</v>
      </c>
      <c r="P81" s="1633">
        <f t="shared" si="9"/>
        <v>2033</v>
      </c>
      <c r="Q81" s="1633">
        <v>1090</v>
      </c>
      <c r="R81" s="1633">
        <v>896</v>
      </c>
      <c r="S81" s="1795">
        <v>47</v>
      </c>
      <c r="T81" s="1794" t="s">
        <v>420</v>
      </c>
      <c r="U81" s="1794" t="s">
        <v>420</v>
      </c>
      <c r="V81" s="1794" t="s">
        <v>420</v>
      </c>
      <c r="W81" s="1794" t="s">
        <v>420</v>
      </c>
      <c r="X81" s="1794" t="s">
        <v>420</v>
      </c>
      <c r="Y81" s="856"/>
    </row>
    <row r="82" spans="1:25" ht="30" customHeight="1">
      <c r="A82" s="1111"/>
      <c r="B82" s="1103" t="s">
        <v>7604</v>
      </c>
      <c r="C82" s="1366" t="s">
        <v>7605</v>
      </c>
      <c r="D82" s="1794" t="s">
        <v>420</v>
      </c>
      <c r="E82" s="1794" t="s">
        <v>420</v>
      </c>
      <c r="F82" s="1794" t="s">
        <v>420</v>
      </c>
      <c r="G82" s="1794" t="s">
        <v>420</v>
      </c>
      <c r="H82" s="1794" t="s">
        <v>420</v>
      </c>
      <c r="I82" s="1794" t="s">
        <v>420</v>
      </c>
      <c r="J82" s="1794" t="s">
        <v>420</v>
      </c>
      <c r="K82" s="1795">
        <v>25</v>
      </c>
      <c r="L82" s="1633">
        <f t="shared" si="8"/>
        <v>213</v>
      </c>
      <c r="M82" s="1633">
        <v>1</v>
      </c>
      <c r="N82" s="1633">
        <v>0</v>
      </c>
      <c r="O82" s="1633">
        <v>19</v>
      </c>
      <c r="P82" s="1633">
        <f t="shared" si="9"/>
        <v>193</v>
      </c>
      <c r="Q82" s="1633">
        <v>179</v>
      </c>
      <c r="R82" s="1633">
        <v>14</v>
      </c>
      <c r="S82" s="1795">
        <v>0</v>
      </c>
      <c r="T82" s="1794" t="s">
        <v>420</v>
      </c>
      <c r="U82" s="1794" t="s">
        <v>420</v>
      </c>
      <c r="V82" s="1794" t="s">
        <v>420</v>
      </c>
      <c r="W82" s="1794" t="s">
        <v>420</v>
      </c>
      <c r="X82" s="1794" t="s">
        <v>420</v>
      </c>
      <c r="Y82" s="856"/>
    </row>
    <row r="83" spans="1:25" ht="30" customHeight="1">
      <c r="A83" s="1111"/>
      <c r="B83" s="1103" t="s">
        <v>7606</v>
      </c>
      <c r="C83" s="1036" t="s">
        <v>7607</v>
      </c>
      <c r="D83" s="1794" t="s">
        <v>420</v>
      </c>
      <c r="E83" s="1794" t="s">
        <v>420</v>
      </c>
      <c r="F83" s="1794" t="s">
        <v>420</v>
      </c>
      <c r="G83" s="1794" t="s">
        <v>420</v>
      </c>
      <c r="H83" s="1794" t="s">
        <v>420</v>
      </c>
      <c r="I83" s="1794" t="s">
        <v>420</v>
      </c>
      <c r="J83" s="1794" t="s">
        <v>420</v>
      </c>
      <c r="K83" s="1795">
        <v>35</v>
      </c>
      <c r="L83" s="1633">
        <f t="shared" si="8"/>
        <v>111</v>
      </c>
      <c r="M83" s="1633">
        <v>6</v>
      </c>
      <c r="N83" s="1633">
        <v>2</v>
      </c>
      <c r="O83" s="1633">
        <v>32</v>
      </c>
      <c r="P83" s="1633">
        <f t="shared" si="9"/>
        <v>71</v>
      </c>
      <c r="Q83" s="1633">
        <v>53</v>
      </c>
      <c r="R83" s="1633">
        <v>18</v>
      </c>
      <c r="S83" s="1795">
        <v>0</v>
      </c>
      <c r="T83" s="1794" t="s">
        <v>420</v>
      </c>
      <c r="U83" s="1794" t="s">
        <v>420</v>
      </c>
      <c r="V83" s="1794" t="s">
        <v>420</v>
      </c>
      <c r="W83" s="1794" t="s">
        <v>420</v>
      </c>
      <c r="X83" s="1794" t="s">
        <v>420</v>
      </c>
      <c r="Y83" s="856"/>
    </row>
    <row r="84" spans="1:25" ht="30" customHeight="1">
      <c r="A84" s="1111"/>
      <c r="B84" s="1103" t="s">
        <v>7608</v>
      </c>
      <c r="C84" s="1037" t="s">
        <v>7609</v>
      </c>
      <c r="D84" s="1796" t="s">
        <v>420</v>
      </c>
      <c r="E84" s="1797" t="s">
        <v>420</v>
      </c>
      <c r="F84" s="1797" t="s">
        <v>420</v>
      </c>
      <c r="G84" s="1797" t="s">
        <v>420</v>
      </c>
      <c r="H84" s="1797" t="s">
        <v>420</v>
      </c>
      <c r="I84" s="1797" t="s">
        <v>420</v>
      </c>
      <c r="J84" s="1797" t="s">
        <v>420</v>
      </c>
      <c r="K84" s="1633">
        <v>25</v>
      </c>
      <c r="L84" s="1633">
        <f t="shared" si="8"/>
        <v>244</v>
      </c>
      <c r="M84" s="1633">
        <v>3</v>
      </c>
      <c r="N84" s="1633">
        <v>0</v>
      </c>
      <c r="O84" s="1633">
        <v>26</v>
      </c>
      <c r="P84" s="1633">
        <f t="shared" si="9"/>
        <v>215</v>
      </c>
      <c r="Q84" s="1633">
        <v>113</v>
      </c>
      <c r="R84" s="1633">
        <v>39</v>
      </c>
      <c r="S84" s="1795">
        <v>63</v>
      </c>
      <c r="T84" s="1797" t="s">
        <v>420</v>
      </c>
      <c r="U84" s="1797" t="s">
        <v>420</v>
      </c>
      <c r="V84" s="1797" t="s">
        <v>420</v>
      </c>
      <c r="W84" s="1797" t="s">
        <v>420</v>
      </c>
      <c r="X84" s="1797" t="s">
        <v>420</v>
      </c>
      <c r="Y84" s="856"/>
    </row>
    <row r="85" spans="1:25" ht="30" customHeight="1">
      <c r="A85" s="1111"/>
      <c r="B85" s="1103" t="s">
        <v>7610</v>
      </c>
      <c r="C85" s="1036" t="s">
        <v>7611</v>
      </c>
      <c r="D85" s="1794" t="s">
        <v>420</v>
      </c>
      <c r="E85" s="1794" t="s">
        <v>420</v>
      </c>
      <c r="F85" s="1794" t="s">
        <v>420</v>
      </c>
      <c r="G85" s="1794" t="s">
        <v>420</v>
      </c>
      <c r="H85" s="1794" t="s">
        <v>420</v>
      </c>
      <c r="I85" s="1794" t="s">
        <v>420</v>
      </c>
      <c r="J85" s="1794" t="s">
        <v>420</v>
      </c>
      <c r="K85" s="1795">
        <v>147</v>
      </c>
      <c r="L85" s="1633">
        <f t="shared" si="8"/>
        <v>2177</v>
      </c>
      <c r="M85" s="1795">
        <v>70</v>
      </c>
      <c r="N85" s="1795">
        <v>34</v>
      </c>
      <c r="O85" s="1795">
        <v>81</v>
      </c>
      <c r="P85" s="1633">
        <f t="shared" si="9"/>
        <v>1992</v>
      </c>
      <c r="Q85" s="1795">
        <v>1267</v>
      </c>
      <c r="R85" s="1795">
        <v>568</v>
      </c>
      <c r="S85" s="1795">
        <v>157</v>
      </c>
      <c r="T85" s="1797" t="s">
        <v>420</v>
      </c>
      <c r="U85" s="1797" t="s">
        <v>420</v>
      </c>
      <c r="V85" s="1797" t="s">
        <v>420</v>
      </c>
      <c r="W85" s="1797" t="s">
        <v>420</v>
      </c>
      <c r="X85" s="1797" t="s">
        <v>420</v>
      </c>
      <c r="Y85" s="856"/>
    </row>
    <row r="86" spans="1:25" ht="30" customHeight="1">
      <c r="A86" s="1111"/>
      <c r="B86" s="1103" t="s">
        <v>7612</v>
      </c>
      <c r="C86" s="1036" t="s">
        <v>7613</v>
      </c>
      <c r="D86" s="1794" t="s">
        <v>420</v>
      </c>
      <c r="E86" s="1794" t="s">
        <v>420</v>
      </c>
      <c r="F86" s="1794" t="s">
        <v>420</v>
      </c>
      <c r="G86" s="1794" t="s">
        <v>420</v>
      </c>
      <c r="H86" s="1794" t="s">
        <v>420</v>
      </c>
      <c r="I86" s="1794" t="s">
        <v>420</v>
      </c>
      <c r="J86" s="1794" t="s">
        <v>420</v>
      </c>
      <c r="K86" s="1795">
        <v>120</v>
      </c>
      <c r="L86" s="1633">
        <f t="shared" si="8"/>
        <v>441</v>
      </c>
      <c r="M86" s="1795">
        <v>77</v>
      </c>
      <c r="N86" s="1795">
        <v>14</v>
      </c>
      <c r="O86" s="1795">
        <v>42</v>
      </c>
      <c r="P86" s="1633">
        <f t="shared" si="9"/>
        <v>308</v>
      </c>
      <c r="Q86" s="1795">
        <v>192</v>
      </c>
      <c r="R86" s="1795">
        <v>109</v>
      </c>
      <c r="S86" s="1795">
        <v>7</v>
      </c>
      <c r="T86" s="1794" t="s">
        <v>420</v>
      </c>
      <c r="U86" s="1794" t="s">
        <v>420</v>
      </c>
      <c r="V86" s="1794" t="s">
        <v>420</v>
      </c>
      <c r="W86" s="1794" t="s">
        <v>420</v>
      </c>
      <c r="X86" s="1794" t="s">
        <v>420</v>
      </c>
      <c r="Y86" s="856"/>
    </row>
    <row r="87" spans="1:25" ht="30" customHeight="1">
      <c r="A87" s="1111"/>
      <c r="B87" s="1103" t="s">
        <v>7614</v>
      </c>
      <c r="C87" s="1366" t="s">
        <v>7615</v>
      </c>
      <c r="D87" s="1794" t="s">
        <v>420</v>
      </c>
      <c r="E87" s="1794" t="s">
        <v>420</v>
      </c>
      <c r="F87" s="1794" t="s">
        <v>420</v>
      </c>
      <c r="G87" s="1794" t="s">
        <v>420</v>
      </c>
      <c r="H87" s="1794" t="s">
        <v>420</v>
      </c>
      <c r="I87" s="1794" t="s">
        <v>420</v>
      </c>
      <c r="J87" s="1794" t="s">
        <v>420</v>
      </c>
      <c r="K87" s="1795">
        <v>20</v>
      </c>
      <c r="L87" s="1633">
        <f t="shared" si="8"/>
        <v>192</v>
      </c>
      <c r="M87" s="1795">
        <v>7</v>
      </c>
      <c r="N87" s="1795">
        <v>1</v>
      </c>
      <c r="O87" s="1795">
        <v>7</v>
      </c>
      <c r="P87" s="1633">
        <f t="shared" si="9"/>
        <v>177</v>
      </c>
      <c r="Q87" s="1795">
        <v>80</v>
      </c>
      <c r="R87" s="1795">
        <v>94</v>
      </c>
      <c r="S87" s="1795">
        <v>3</v>
      </c>
      <c r="T87" s="1794" t="s">
        <v>420</v>
      </c>
      <c r="U87" s="1794" t="s">
        <v>420</v>
      </c>
      <c r="V87" s="1794" t="s">
        <v>420</v>
      </c>
      <c r="W87" s="1794" t="s">
        <v>420</v>
      </c>
      <c r="X87" s="1794" t="s">
        <v>420</v>
      </c>
      <c r="Y87" s="856"/>
    </row>
    <row r="88" spans="1:25" ht="30" customHeight="1">
      <c r="A88" s="1111"/>
      <c r="B88" s="1103" t="s">
        <v>7616</v>
      </c>
      <c r="C88" s="1366" t="s">
        <v>7554</v>
      </c>
      <c r="D88" s="1794" t="s">
        <v>420</v>
      </c>
      <c r="E88" s="1794" t="s">
        <v>420</v>
      </c>
      <c r="F88" s="1794" t="s">
        <v>420</v>
      </c>
      <c r="G88" s="1794" t="s">
        <v>420</v>
      </c>
      <c r="H88" s="1797" t="s">
        <v>420</v>
      </c>
      <c r="I88" s="1797" t="s">
        <v>420</v>
      </c>
      <c r="J88" s="1797" t="s">
        <v>420</v>
      </c>
      <c r="K88" s="1633">
        <v>117</v>
      </c>
      <c r="L88" s="1633">
        <f t="shared" si="8"/>
        <v>2173</v>
      </c>
      <c r="M88" s="1633">
        <v>41</v>
      </c>
      <c r="N88" s="1633">
        <v>9</v>
      </c>
      <c r="O88" s="1633">
        <v>91</v>
      </c>
      <c r="P88" s="1633">
        <f t="shared" si="9"/>
        <v>2032</v>
      </c>
      <c r="Q88" s="1633">
        <v>1686</v>
      </c>
      <c r="R88" s="1633">
        <v>294</v>
      </c>
      <c r="S88" s="1633">
        <v>52</v>
      </c>
      <c r="T88" s="1797" t="s">
        <v>420</v>
      </c>
      <c r="U88" s="1797" t="s">
        <v>420</v>
      </c>
      <c r="V88" s="1797" t="s">
        <v>420</v>
      </c>
      <c r="W88" s="1797" t="s">
        <v>420</v>
      </c>
      <c r="X88" s="1797" t="s">
        <v>420</v>
      </c>
      <c r="Y88" s="856"/>
    </row>
    <row r="89" spans="1:25" ht="30" customHeight="1">
      <c r="A89" s="1111"/>
      <c r="B89" s="1103" t="s">
        <v>7617</v>
      </c>
      <c r="C89" s="1036" t="s">
        <v>7618</v>
      </c>
      <c r="D89" s="1794" t="s">
        <v>420</v>
      </c>
      <c r="E89" s="1794" t="s">
        <v>420</v>
      </c>
      <c r="F89" s="1794" t="s">
        <v>420</v>
      </c>
      <c r="G89" s="1794" t="s">
        <v>420</v>
      </c>
      <c r="H89" s="1794" t="s">
        <v>420</v>
      </c>
      <c r="I89" s="1794" t="s">
        <v>420</v>
      </c>
      <c r="J89" s="1794" t="s">
        <v>420</v>
      </c>
      <c r="K89" s="1795">
        <v>8</v>
      </c>
      <c r="L89" s="1633">
        <f t="shared" si="8"/>
        <v>41</v>
      </c>
      <c r="M89" s="1795">
        <v>2</v>
      </c>
      <c r="N89" s="1795">
        <v>1</v>
      </c>
      <c r="O89" s="1795">
        <v>0</v>
      </c>
      <c r="P89" s="1633">
        <f t="shared" si="9"/>
        <v>38</v>
      </c>
      <c r="Q89" s="1795">
        <v>35</v>
      </c>
      <c r="R89" s="1795">
        <v>3</v>
      </c>
      <c r="S89" s="1795">
        <v>0</v>
      </c>
      <c r="T89" s="1794" t="s">
        <v>420</v>
      </c>
      <c r="U89" s="1794" t="s">
        <v>420</v>
      </c>
      <c r="V89" s="1794" t="s">
        <v>420</v>
      </c>
      <c r="W89" s="1794" t="s">
        <v>420</v>
      </c>
      <c r="X89" s="1794" t="s">
        <v>420</v>
      </c>
      <c r="Y89" s="856"/>
    </row>
    <row r="90" spans="1:25" ht="30" customHeight="1">
      <c r="A90" s="1111"/>
      <c r="B90" s="1103" t="s">
        <v>7619</v>
      </c>
      <c r="C90" s="1037" t="s">
        <v>7620</v>
      </c>
      <c r="D90" s="1794" t="s">
        <v>420</v>
      </c>
      <c r="E90" s="1794" t="s">
        <v>420</v>
      </c>
      <c r="F90" s="1794" t="s">
        <v>420</v>
      </c>
      <c r="G90" s="1794" t="s">
        <v>420</v>
      </c>
      <c r="H90" s="1794" t="s">
        <v>420</v>
      </c>
      <c r="I90" s="1794" t="s">
        <v>420</v>
      </c>
      <c r="J90" s="1794" t="s">
        <v>420</v>
      </c>
      <c r="K90" s="1795">
        <v>79</v>
      </c>
      <c r="L90" s="1799">
        <f t="shared" si="8"/>
        <v>565</v>
      </c>
      <c r="M90" s="1795">
        <v>11</v>
      </c>
      <c r="N90" s="1795">
        <v>6</v>
      </c>
      <c r="O90" s="1795">
        <v>84</v>
      </c>
      <c r="P90" s="1799">
        <f t="shared" si="9"/>
        <v>464</v>
      </c>
      <c r="Q90" s="1795">
        <v>287</v>
      </c>
      <c r="R90" s="1795">
        <v>168</v>
      </c>
      <c r="S90" s="1795">
        <v>9</v>
      </c>
      <c r="T90" s="1794" t="s">
        <v>420</v>
      </c>
      <c r="U90" s="1794" t="s">
        <v>420</v>
      </c>
      <c r="V90" s="1794" t="s">
        <v>420</v>
      </c>
      <c r="W90" s="1794" t="s">
        <v>420</v>
      </c>
      <c r="X90" s="1794" t="s">
        <v>420</v>
      </c>
      <c r="Y90" s="856"/>
    </row>
    <row r="91" spans="1:25" ht="30" customHeight="1">
      <c r="A91" s="1111"/>
      <c r="B91" s="1103"/>
      <c r="C91" s="1366"/>
      <c r="D91" s="1103"/>
      <c r="E91" s="1103"/>
      <c r="F91" s="1103"/>
      <c r="G91" s="1103"/>
      <c r="H91" s="1103"/>
      <c r="I91" s="1103"/>
      <c r="J91" s="1103"/>
      <c r="K91" s="1103"/>
      <c r="L91" s="1103"/>
      <c r="M91" s="1103"/>
      <c r="N91" s="1103"/>
      <c r="O91" s="1103"/>
      <c r="P91" s="1103"/>
      <c r="Q91" s="1103"/>
      <c r="R91" s="1103"/>
      <c r="S91" s="1103"/>
      <c r="T91" s="1103"/>
      <c r="U91" s="1103"/>
      <c r="V91" s="1103"/>
      <c r="W91" s="1103"/>
      <c r="X91" s="1103"/>
      <c r="Y91" s="856"/>
    </row>
    <row r="92" spans="1:25" ht="30" customHeight="1">
      <c r="A92" s="1235" t="s">
        <v>7627</v>
      </c>
      <c r="B92" s="1235"/>
      <c r="C92" s="1703"/>
      <c r="D92" s="1791"/>
      <c r="E92" s="1791"/>
      <c r="F92" s="1791"/>
      <c r="G92" s="1791"/>
      <c r="H92" s="1791"/>
      <c r="I92" s="1791"/>
      <c r="J92" s="1791"/>
      <c r="K92" s="1791"/>
      <c r="L92" s="1626"/>
      <c r="M92" s="1626"/>
      <c r="N92" s="1626"/>
      <c r="O92" s="1626"/>
      <c r="P92" s="1626"/>
      <c r="Q92" s="1626"/>
      <c r="R92" s="1626"/>
      <c r="S92" s="1626"/>
      <c r="T92" s="1626"/>
      <c r="U92" s="1626"/>
      <c r="V92" s="1626"/>
      <c r="W92" s="1626"/>
      <c r="X92" s="1626"/>
      <c r="Y92" s="856"/>
    </row>
    <row r="93" spans="1:25" ht="30" customHeight="1">
      <c r="A93" s="1235" t="s">
        <v>7361</v>
      </c>
      <c r="B93" s="1235"/>
      <c r="C93" s="1703"/>
      <c r="D93" s="1792" t="s">
        <v>420</v>
      </c>
      <c r="E93" s="1793" t="s">
        <v>420</v>
      </c>
      <c r="F93" s="1792" t="s">
        <v>420</v>
      </c>
      <c r="G93" s="1793" t="s">
        <v>420</v>
      </c>
      <c r="H93" s="1793" t="s">
        <v>420</v>
      </c>
      <c r="I93" s="1793" t="s">
        <v>420</v>
      </c>
      <c r="J93" s="1793" t="s">
        <v>420</v>
      </c>
      <c r="K93" s="1630">
        <f t="shared" ref="K93:S93" si="10">SUM(K94:K111)</f>
        <v>1058</v>
      </c>
      <c r="L93" s="1630">
        <f>SUM(M93:P93)</f>
        <v>9376</v>
      </c>
      <c r="M93" s="1630">
        <f t="shared" si="10"/>
        <v>278</v>
      </c>
      <c r="N93" s="1791">
        <f t="shared" si="10"/>
        <v>69</v>
      </c>
      <c r="O93" s="1630">
        <f t="shared" si="10"/>
        <v>949</v>
      </c>
      <c r="P93" s="1630">
        <f>SUM(Q93:S93)</f>
        <v>8080</v>
      </c>
      <c r="Q93" s="1630">
        <f t="shared" si="10"/>
        <v>5967</v>
      </c>
      <c r="R93" s="1630">
        <f t="shared" si="10"/>
        <v>1966</v>
      </c>
      <c r="S93" s="1630">
        <f t="shared" si="10"/>
        <v>147</v>
      </c>
      <c r="T93" s="1793" t="s">
        <v>420</v>
      </c>
      <c r="U93" s="1793" t="s">
        <v>420</v>
      </c>
      <c r="V93" s="1793" t="s">
        <v>420</v>
      </c>
      <c r="W93" s="1793" t="s">
        <v>420</v>
      </c>
      <c r="X93" s="1793" t="s">
        <v>420</v>
      </c>
      <c r="Y93" s="856"/>
    </row>
    <row r="94" spans="1:25" ht="30" customHeight="1">
      <c r="A94" s="1111"/>
      <c r="B94" s="1103" t="s">
        <v>7591</v>
      </c>
      <c r="C94" s="1366" t="s">
        <v>7592</v>
      </c>
      <c r="D94" s="1794" t="s">
        <v>420</v>
      </c>
      <c r="E94" s="1794" t="s">
        <v>420</v>
      </c>
      <c r="F94" s="1794" t="s">
        <v>420</v>
      </c>
      <c r="G94" s="1794" t="s">
        <v>420</v>
      </c>
      <c r="H94" s="1794" t="s">
        <v>420</v>
      </c>
      <c r="I94" s="1794" t="s">
        <v>420</v>
      </c>
      <c r="J94" s="1794" t="s">
        <v>420</v>
      </c>
      <c r="K94" s="1795">
        <v>2</v>
      </c>
      <c r="L94" s="1633">
        <f>SUM(M94:P94)</f>
        <v>26</v>
      </c>
      <c r="M94" s="1795">
        <v>0</v>
      </c>
      <c r="N94" s="1800">
        <v>0</v>
      </c>
      <c r="O94" s="1795">
        <v>1</v>
      </c>
      <c r="P94" s="1633">
        <f t="shared" ref="P94:P111" si="11">SUM(Q94:S94)</f>
        <v>25</v>
      </c>
      <c r="Q94" s="1795">
        <v>0</v>
      </c>
      <c r="R94" s="1795">
        <v>0</v>
      </c>
      <c r="S94" s="1795">
        <v>25</v>
      </c>
      <c r="T94" s="1794" t="s">
        <v>420</v>
      </c>
      <c r="U94" s="1794" t="s">
        <v>420</v>
      </c>
      <c r="V94" s="1794" t="s">
        <v>420</v>
      </c>
      <c r="W94" s="1794" t="s">
        <v>420</v>
      </c>
      <c r="X94" s="1794" t="s">
        <v>420</v>
      </c>
      <c r="Y94" s="856"/>
    </row>
    <row r="95" spans="1:25" ht="30" customHeight="1">
      <c r="A95" s="1111"/>
      <c r="B95" s="1103" t="s">
        <v>7368</v>
      </c>
      <c r="C95" s="1366" t="s">
        <v>5300</v>
      </c>
      <c r="D95" s="1794" t="s">
        <v>420</v>
      </c>
      <c r="E95" s="1794" t="s">
        <v>420</v>
      </c>
      <c r="F95" s="1794" t="s">
        <v>420</v>
      </c>
      <c r="G95" s="1794" t="s">
        <v>420</v>
      </c>
      <c r="H95" s="1794" t="s">
        <v>420</v>
      </c>
      <c r="I95" s="1794" t="s">
        <v>420</v>
      </c>
      <c r="J95" s="1794" t="s">
        <v>420</v>
      </c>
      <c r="K95" s="1795">
        <v>0</v>
      </c>
      <c r="L95" s="1633">
        <f t="shared" ref="L95:L111" si="12">SUM(M95:P95)</f>
        <v>0</v>
      </c>
      <c r="M95" s="1795">
        <v>0</v>
      </c>
      <c r="N95" s="1795">
        <v>0</v>
      </c>
      <c r="O95" s="1795">
        <v>0</v>
      </c>
      <c r="P95" s="1633">
        <f t="shared" si="11"/>
        <v>0</v>
      </c>
      <c r="Q95" s="1795">
        <v>0</v>
      </c>
      <c r="R95" s="1795">
        <v>0</v>
      </c>
      <c r="S95" s="1795">
        <v>0</v>
      </c>
      <c r="T95" s="1794" t="s">
        <v>420</v>
      </c>
      <c r="U95" s="1794" t="s">
        <v>420</v>
      </c>
      <c r="V95" s="1794" t="s">
        <v>420</v>
      </c>
      <c r="W95" s="1794" t="s">
        <v>420</v>
      </c>
      <c r="X95" s="1794" t="s">
        <v>420</v>
      </c>
      <c r="Y95" s="856"/>
    </row>
    <row r="96" spans="1:25" ht="30" customHeight="1">
      <c r="A96" s="1111"/>
      <c r="B96" s="1103" t="s">
        <v>7622</v>
      </c>
      <c r="C96" s="1036" t="s">
        <v>7623</v>
      </c>
      <c r="D96" s="1794" t="s">
        <v>420</v>
      </c>
      <c r="E96" s="1794" t="s">
        <v>420</v>
      </c>
      <c r="F96" s="1794" t="s">
        <v>420</v>
      </c>
      <c r="G96" s="1794" t="s">
        <v>420</v>
      </c>
      <c r="H96" s="1794" t="s">
        <v>420</v>
      </c>
      <c r="I96" s="1794" t="s">
        <v>420</v>
      </c>
      <c r="J96" s="1794" t="s">
        <v>420</v>
      </c>
      <c r="K96" s="1795">
        <v>2</v>
      </c>
      <c r="L96" s="1633">
        <f t="shared" si="12"/>
        <v>7</v>
      </c>
      <c r="M96" s="1795">
        <v>0</v>
      </c>
      <c r="N96" s="1800">
        <v>0</v>
      </c>
      <c r="O96" s="1795">
        <v>4</v>
      </c>
      <c r="P96" s="1633">
        <f t="shared" si="11"/>
        <v>3</v>
      </c>
      <c r="Q96" s="1795">
        <v>0</v>
      </c>
      <c r="R96" s="1795">
        <v>0</v>
      </c>
      <c r="S96" s="1795">
        <v>3</v>
      </c>
      <c r="T96" s="1794" t="s">
        <v>420</v>
      </c>
      <c r="U96" s="1794" t="s">
        <v>420</v>
      </c>
      <c r="V96" s="1794" t="s">
        <v>420</v>
      </c>
      <c r="W96" s="1794" t="s">
        <v>420</v>
      </c>
      <c r="X96" s="1794" t="s">
        <v>420</v>
      </c>
      <c r="Y96" s="856"/>
    </row>
    <row r="97" spans="1:25" ht="30" customHeight="1">
      <c r="A97" s="1111"/>
      <c r="B97" s="1103" t="s">
        <v>7594</v>
      </c>
      <c r="C97" s="1366" t="s">
        <v>7343</v>
      </c>
      <c r="D97" s="1794" t="s">
        <v>420</v>
      </c>
      <c r="E97" s="1794" t="s">
        <v>420</v>
      </c>
      <c r="F97" s="1794" t="s">
        <v>420</v>
      </c>
      <c r="G97" s="1794" t="s">
        <v>420</v>
      </c>
      <c r="H97" s="1794" t="s">
        <v>420</v>
      </c>
      <c r="I97" s="1794" t="s">
        <v>420</v>
      </c>
      <c r="J97" s="1794" t="s">
        <v>420</v>
      </c>
      <c r="K97" s="1795">
        <v>130</v>
      </c>
      <c r="L97" s="1633">
        <f t="shared" si="12"/>
        <v>1202</v>
      </c>
      <c r="M97" s="1795">
        <v>22</v>
      </c>
      <c r="N97" s="1800">
        <v>7</v>
      </c>
      <c r="O97" s="1795">
        <v>217</v>
      </c>
      <c r="P97" s="1633">
        <f t="shared" si="11"/>
        <v>956</v>
      </c>
      <c r="Q97" s="1795">
        <v>848</v>
      </c>
      <c r="R97" s="1795">
        <v>90</v>
      </c>
      <c r="S97" s="1795">
        <v>18</v>
      </c>
      <c r="T97" s="1794" t="s">
        <v>420</v>
      </c>
      <c r="U97" s="1794" t="s">
        <v>420</v>
      </c>
      <c r="V97" s="1794" t="s">
        <v>420</v>
      </c>
      <c r="W97" s="1794" t="s">
        <v>420</v>
      </c>
      <c r="X97" s="1794" t="s">
        <v>420</v>
      </c>
      <c r="Y97" s="856"/>
    </row>
    <row r="98" spans="1:25" ht="30" customHeight="1">
      <c r="A98" s="1111"/>
      <c r="B98" s="1103" t="s">
        <v>7595</v>
      </c>
      <c r="C98" s="1366" t="s">
        <v>7344</v>
      </c>
      <c r="D98" s="1794" t="s">
        <v>420</v>
      </c>
      <c r="E98" s="1794" t="s">
        <v>420</v>
      </c>
      <c r="F98" s="1794" t="s">
        <v>420</v>
      </c>
      <c r="G98" s="1794" t="s">
        <v>420</v>
      </c>
      <c r="H98" s="1794" t="s">
        <v>420</v>
      </c>
      <c r="I98" s="1794" t="s">
        <v>420</v>
      </c>
      <c r="J98" s="1794" t="s">
        <v>420</v>
      </c>
      <c r="K98" s="1795">
        <v>62</v>
      </c>
      <c r="L98" s="1633">
        <f t="shared" si="12"/>
        <v>720</v>
      </c>
      <c r="M98" s="1633">
        <v>6</v>
      </c>
      <c r="N98" s="1800">
        <v>1</v>
      </c>
      <c r="O98" s="1633">
        <v>87</v>
      </c>
      <c r="P98" s="1633">
        <f t="shared" si="11"/>
        <v>626</v>
      </c>
      <c r="Q98" s="1633">
        <v>469</v>
      </c>
      <c r="R98" s="1633">
        <v>135</v>
      </c>
      <c r="S98" s="1795">
        <v>22</v>
      </c>
      <c r="T98" s="1794" t="s">
        <v>420</v>
      </c>
      <c r="U98" s="1794" t="s">
        <v>420</v>
      </c>
      <c r="V98" s="1794" t="s">
        <v>420</v>
      </c>
      <c r="W98" s="1794" t="s">
        <v>420</v>
      </c>
      <c r="X98" s="1794" t="s">
        <v>420</v>
      </c>
      <c r="Y98" s="856"/>
    </row>
    <row r="99" spans="1:25" ht="30" customHeight="1">
      <c r="A99" s="1111"/>
      <c r="B99" s="1103" t="s">
        <v>7432</v>
      </c>
      <c r="C99" s="1036" t="s">
        <v>7433</v>
      </c>
      <c r="D99" s="1794" t="s">
        <v>420</v>
      </c>
      <c r="E99" s="1794" t="s">
        <v>420</v>
      </c>
      <c r="F99" s="1794" t="s">
        <v>420</v>
      </c>
      <c r="G99" s="1794" t="s">
        <v>420</v>
      </c>
      <c r="H99" s="1794" t="s">
        <v>420</v>
      </c>
      <c r="I99" s="1794" t="s">
        <v>420</v>
      </c>
      <c r="J99" s="1794" t="s">
        <v>420</v>
      </c>
      <c r="K99" s="1795">
        <v>2</v>
      </c>
      <c r="L99" s="1633">
        <f t="shared" si="12"/>
        <v>5</v>
      </c>
      <c r="M99" s="1795">
        <v>0</v>
      </c>
      <c r="N99" s="1795">
        <v>0</v>
      </c>
      <c r="O99" s="1795">
        <v>2</v>
      </c>
      <c r="P99" s="1633">
        <f t="shared" si="11"/>
        <v>3</v>
      </c>
      <c r="Q99" s="1795">
        <v>1</v>
      </c>
      <c r="R99" s="1795">
        <v>1</v>
      </c>
      <c r="S99" s="1795">
        <v>1</v>
      </c>
      <c r="T99" s="1794" t="s">
        <v>420</v>
      </c>
      <c r="U99" s="1794" t="s">
        <v>420</v>
      </c>
      <c r="V99" s="1794" t="s">
        <v>420</v>
      </c>
      <c r="W99" s="1794" t="s">
        <v>420</v>
      </c>
      <c r="X99" s="1794" t="s">
        <v>420</v>
      </c>
      <c r="Y99" s="856"/>
    </row>
    <row r="100" spans="1:25" ht="30" customHeight="1">
      <c r="A100" s="1111"/>
      <c r="B100" s="1103" t="s">
        <v>7598</v>
      </c>
      <c r="C100" s="1366" t="s">
        <v>7599</v>
      </c>
      <c r="D100" s="1794" t="s">
        <v>420</v>
      </c>
      <c r="E100" s="1794" t="s">
        <v>420</v>
      </c>
      <c r="F100" s="1794" t="s">
        <v>420</v>
      </c>
      <c r="G100" s="1794" t="s">
        <v>420</v>
      </c>
      <c r="H100" s="1794" t="s">
        <v>420</v>
      </c>
      <c r="I100" s="1794" t="s">
        <v>420</v>
      </c>
      <c r="J100" s="1794" t="s">
        <v>420</v>
      </c>
      <c r="K100" s="1795">
        <v>11</v>
      </c>
      <c r="L100" s="1633">
        <f t="shared" si="12"/>
        <v>274</v>
      </c>
      <c r="M100" s="1795">
        <v>0</v>
      </c>
      <c r="N100" s="1800">
        <v>0</v>
      </c>
      <c r="O100" s="1795">
        <v>13</v>
      </c>
      <c r="P100" s="1633">
        <f t="shared" si="11"/>
        <v>261</v>
      </c>
      <c r="Q100" s="1795">
        <v>178</v>
      </c>
      <c r="R100" s="1795">
        <v>83</v>
      </c>
      <c r="S100" s="1795">
        <v>0</v>
      </c>
      <c r="T100" s="1794" t="s">
        <v>420</v>
      </c>
      <c r="U100" s="1794" t="s">
        <v>420</v>
      </c>
      <c r="V100" s="1794" t="s">
        <v>420</v>
      </c>
      <c r="W100" s="1794" t="s">
        <v>420</v>
      </c>
      <c r="X100" s="1794" t="s">
        <v>420</v>
      </c>
      <c r="Y100" s="856"/>
    </row>
    <row r="101" spans="1:25" ht="30" customHeight="1">
      <c r="A101" s="1111"/>
      <c r="B101" s="1103" t="s">
        <v>7600</v>
      </c>
      <c r="C101" s="1366" t="s">
        <v>7601</v>
      </c>
      <c r="D101" s="1794" t="s">
        <v>420</v>
      </c>
      <c r="E101" s="1794" t="s">
        <v>420</v>
      </c>
      <c r="F101" s="1794" t="s">
        <v>420</v>
      </c>
      <c r="G101" s="1794" t="s">
        <v>420</v>
      </c>
      <c r="H101" s="1794" t="s">
        <v>420</v>
      </c>
      <c r="I101" s="1794" t="s">
        <v>420</v>
      </c>
      <c r="J101" s="1794" t="s">
        <v>420</v>
      </c>
      <c r="K101" s="1795">
        <v>14</v>
      </c>
      <c r="L101" s="1633">
        <f t="shared" si="12"/>
        <v>199</v>
      </c>
      <c r="M101" s="1633">
        <v>1</v>
      </c>
      <c r="N101" s="1800">
        <v>1</v>
      </c>
      <c r="O101" s="1633">
        <v>12</v>
      </c>
      <c r="P101" s="1633">
        <f t="shared" si="11"/>
        <v>185</v>
      </c>
      <c r="Q101" s="1633">
        <v>142</v>
      </c>
      <c r="R101" s="1633">
        <v>42</v>
      </c>
      <c r="S101" s="1795">
        <v>1</v>
      </c>
      <c r="T101" s="1794" t="s">
        <v>420</v>
      </c>
      <c r="U101" s="1794" t="s">
        <v>420</v>
      </c>
      <c r="V101" s="1794" t="s">
        <v>420</v>
      </c>
      <c r="W101" s="1794" t="s">
        <v>420</v>
      </c>
      <c r="X101" s="1794" t="s">
        <v>420</v>
      </c>
      <c r="Y101" s="856"/>
    </row>
    <row r="102" spans="1:25" ht="30" customHeight="1">
      <c r="A102" s="1111"/>
      <c r="B102" s="1103" t="s">
        <v>7602</v>
      </c>
      <c r="C102" s="1366" t="s">
        <v>7603</v>
      </c>
      <c r="D102" s="1796" t="s">
        <v>420</v>
      </c>
      <c r="E102" s="1797" t="s">
        <v>420</v>
      </c>
      <c r="F102" s="1797" t="s">
        <v>420</v>
      </c>
      <c r="G102" s="1797" t="s">
        <v>420</v>
      </c>
      <c r="H102" s="1797" t="s">
        <v>420</v>
      </c>
      <c r="I102" s="1797" t="s">
        <v>420</v>
      </c>
      <c r="J102" s="1797" t="s">
        <v>420</v>
      </c>
      <c r="K102" s="1633">
        <v>281</v>
      </c>
      <c r="L102" s="1633">
        <f t="shared" si="12"/>
        <v>2145</v>
      </c>
      <c r="M102" s="1633">
        <v>60</v>
      </c>
      <c r="N102" s="1800">
        <v>27</v>
      </c>
      <c r="O102" s="1633">
        <v>191</v>
      </c>
      <c r="P102" s="1633">
        <f t="shared" si="11"/>
        <v>1867</v>
      </c>
      <c r="Q102" s="1633">
        <v>1281</v>
      </c>
      <c r="R102" s="1633">
        <v>566</v>
      </c>
      <c r="S102" s="1795">
        <v>20</v>
      </c>
      <c r="T102" s="1794" t="s">
        <v>420</v>
      </c>
      <c r="U102" s="1794" t="s">
        <v>420</v>
      </c>
      <c r="V102" s="1794" t="s">
        <v>420</v>
      </c>
      <c r="W102" s="1794" t="s">
        <v>420</v>
      </c>
      <c r="X102" s="1794" t="s">
        <v>420</v>
      </c>
      <c r="Y102" s="856"/>
    </row>
    <row r="103" spans="1:25" ht="30" customHeight="1">
      <c r="A103" s="1111"/>
      <c r="B103" s="1103" t="s">
        <v>7604</v>
      </c>
      <c r="C103" s="1366" t="s">
        <v>7605</v>
      </c>
      <c r="D103" s="1794" t="s">
        <v>420</v>
      </c>
      <c r="E103" s="1794" t="s">
        <v>420</v>
      </c>
      <c r="F103" s="1794" t="s">
        <v>420</v>
      </c>
      <c r="G103" s="1794" t="s">
        <v>420</v>
      </c>
      <c r="H103" s="1794" t="s">
        <v>420</v>
      </c>
      <c r="I103" s="1794" t="s">
        <v>420</v>
      </c>
      <c r="J103" s="1794" t="s">
        <v>420</v>
      </c>
      <c r="K103" s="1795">
        <v>25</v>
      </c>
      <c r="L103" s="1633">
        <f t="shared" si="12"/>
        <v>141</v>
      </c>
      <c r="M103" s="1633">
        <v>1</v>
      </c>
      <c r="N103" s="1800">
        <v>0</v>
      </c>
      <c r="O103" s="1633">
        <v>30</v>
      </c>
      <c r="P103" s="1633">
        <f t="shared" si="11"/>
        <v>110</v>
      </c>
      <c r="Q103" s="1633">
        <v>87</v>
      </c>
      <c r="R103" s="1633">
        <v>16</v>
      </c>
      <c r="S103" s="1795">
        <v>7</v>
      </c>
      <c r="T103" s="1794" t="s">
        <v>420</v>
      </c>
      <c r="U103" s="1794" t="s">
        <v>420</v>
      </c>
      <c r="V103" s="1794" t="s">
        <v>420</v>
      </c>
      <c r="W103" s="1794" t="s">
        <v>420</v>
      </c>
      <c r="X103" s="1794" t="s">
        <v>420</v>
      </c>
      <c r="Y103" s="856"/>
    </row>
    <row r="104" spans="1:25" ht="30" customHeight="1">
      <c r="A104" s="1111"/>
      <c r="B104" s="1103" t="s">
        <v>7606</v>
      </c>
      <c r="C104" s="1036" t="s">
        <v>7607</v>
      </c>
      <c r="D104" s="1794" t="s">
        <v>420</v>
      </c>
      <c r="E104" s="1794" t="s">
        <v>420</v>
      </c>
      <c r="F104" s="1794" t="s">
        <v>420</v>
      </c>
      <c r="G104" s="1794" t="s">
        <v>420</v>
      </c>
      <c r="H104" s="1794" t="s">
        <v>420</v>
      </c>
      <c r="I104" s="1794" t="s">
        <v>420</v>
      </c>
      <c r="J104" s="1794" t="s">
        <v>420</v>
      </c>
      <c r="K104" s="1795">
        <v>45</v>
      </c>
      <c r="L104" s="1633">
        <f t="shared" si="12"/>
        <v>213</v>
      </c>
      <c r="M104" s="1633">
        <v>10</v>
      </c>
      <c r="N104" s="1800">
        <v>0</v>
      </c>
      <c r="O104" s="1633">
        <v>45</v>
      </c>
      <c r="P104" s="1633">
        <f t="shared" si="11"/>
        <v>158</v>
      </c>
      <c r="Q104" s="1633">
        <v>115</v>
      </c>
      <c r="R104" s="1633">
        <v>43</v>
      </c>
      <c r="S104" s="1795">
        <v>0</v>
      </c>
      <c r="T104" s="1794" t="s">
        <v>420</v>
      </c>
      <c r="U104" s="1794" t="s">
        <v>420</v>
      </c>
      <c r="V104" s="1794" t="s">
        <v>420</v>
      </c>
      <c r="W104" s="1794" t="s">
        <v>420</v>
      </c>
      <c r="X104" s="1794" t="s">
        <v>420</v>
      </c>
      <c r="Y104" s="856"/>
    </row>
    <row r="105" spans="1:25" ht="30" customHeight="1">
      <c r="A105" s="1111"/>
      <c r="B105" s="1103" t="s">
        <v>7608</v>
      </c>
      <c r="C105" s="1037" t="s">
        <v>7609</v>
      </c>
      <c r="D105" s="1796" t="s">
        <v>420</v>
      </c>
      <c r="E105" s="1797" t="s">
        <v>420</v>
      </c>
      <c r="F105" s="1797" t="s">
        <v>420</v>
      </c>
      <c r="G105" s="1797" t="s">
        <v>420</v>
      </c>
      <c r="H105" s="1797" t="s">
        <v>420</v>
      </c>
      <c r="I105" s="1797" t="s">
        <v>420</v>
      </c>
      <c r="J105" s="1797" t="s">
        <v>420</v>
      </c>
      <c r="K105" s="1633">
        <v>58</v>
      </c>
      <c r="L105" s="1633">
        <f t="shared" si="12"/>
        <v>493</v>
      </c>
      <c r="M105" s="1633">
        <v>21</v>
      </c>
      <c r="N105" s="1800">
        <v>2</v>
      </c>
      <c r="O105" s="1633">
        <v>57</v>
      </c>
      <c r="P105" s="1633">
        <f t="shared" si="11"/>
        <v>413</v>
      </c>
      <c r="Q105" s="1633">
        <v>346</v>
      </c>
      <c r="R105" s="1633">
        <v>64</v>
      </c>
      <c r="S105" s="1795">
        <v>3</v>
      </c>
      <c r="T105" s="1797" t="s">
        <v>420</v>
      </c>
      <c r="U105" s="1797" t="s">
        <v>420</v>
      </c>
      <c r="V105" s="1797" t="s">
        <v>420</v>
      </c>
      <c r="W105" s="1797" t="s">
        <v>420</v>
      </c>
      <c r="X105" s="1797" t="s">
        <v>420</v>
      </c>
      <c r="Y105" s="856"/>
    </row>
    <row r="106" spans="1:25" ht="30" customHeight="1">
      <c r="A106" s="1111"/>
      <c r="B106" s="1103" t="s">
        <v>7610</v>
      </c>
      <c r="C106" s="1036" t="s">
        <v>7611</v>
      </c>
      <c r="D106" s="1794" t="s">
        <v>420</v>
      </c>
      <c r="E106" s="1794" t="s">
        <v>420</v>
      </c>
      <c r="F106" s="1794" t="s">
        <v>420</v>
      </c>
      <c r="G106" s="1794" t="s">
        <v>420</v>
      </c>
      <c r="H106" s="1794" t="s">
        <v>420</v>
      </c>
      <c r="I106" s="1794" t="s">
        <v>420</v>
      </c>
      <c r="J106" s="1794" t="s">
        <v>420</v>
      </c>
      <c r="K106" s="1795">
        <v>73</v>
      </c>
      <c r="L106" s="1633">
        <f t="shared" si="12"/>
        <v>474</v>
      </c>
      <c r="M106" s="1795">
        <v>30</v>
      </c>
      <c r="N106" s="1800">
        <v>14</v>
      </c>
      <c r="O106" s="1795">
        <v>17</v>
      </c>
      <c r="P106" s="1633">
        <f t="shared" si="11"/>
        <v>413</v>
      </c>
      <c r="Q106" s="1795">
        <v>177</v>
      </c>
      <c r="R106" s="1795">
        <v>233</v>
      </c>
      <c r="S106" s="1795">
        <v>3</v>
      </c>
      <c r="T106" s="1797" t="s">
        <v>420</v>
      </c>
      <c r="U106" s="1797" t="s">
        <v>420</v>
      </c>
      <c r="V106" s="1797" t="s">
        <v>420</v>
      </c>
      <c r="W106" s="1797" t="s">
        <v>420</v>
      </c>
      <c r="X106" s="1797" t="s">
        <v>420</v>
      </c>
      <c r="Y106" s="856"/>
    </row>
    <row r="107" spans="1:25" ht="30" customHeight="1">
      <c r="A107" s="1111"/>
      <c r="B107" s="1103" t="s">
        <v>7612</v>
      </c>
      <c r="C107" s="1036" t="s">
        <v>7613</v>
      </c>
      <c r="D107" s="1794" t="s">
        <v>420</v>
      </c>
      <c r="E107" s="1794" t="s">
        <v>420</v>
      </c>
      <c r="F107" s="1794" t="s">
        <v>420</v>
      </c>
      <c r="G107" s="1794" t="s">
        <v>420</v>
      </c>
      <c r="H107" s="1794" t="s">
        <v>420</v>
      </c>
      <c r="I107" s="1794" t="s">
        <v>420</v>
      </c>
      <c r="J107" s="1794" t="s">
        <v>420</v>
      </c>
      <c r="K107" s="1795">
        <v>105</v>
      </c>
      <c r="L107" s="1633">
        <f t="shared" si="12"/>
        <v>425</v>
      </c>
      <c r="M107" s="1795">
        <v>74</v>
      </c>
      <c r="N107" s="1800">
        <v>9</v>
      </c>
      <c r="O107" s="1795">
        <v>35</v>
      </c>
      <c r="P107" s="1633">
        <f t="shared" si="11"/>
        <v>307</v>
      </c>
      <c r="Q107" s="1795">
        <v>229</v>
      </c>
      <c r="R107" s="1795">
        <v>73</v>
      </c>
      <c r="S107" s="1795">
        <v>5</v>
      </c>
      <c r="T107" s="1794" t="s">
        <v>420</v>
      </c>
      <c r="U107" s="1794" t="s">
        <v>420</v>
      </c>
      <c r="V107" s="1794" t="s">
        <v>420</v>
      </c>
      <c r="W107" s="1794" t="s">
        <v>420</v>
      </c>
      <c r="X107" s="1794" t="s">
        <v>420</v>
      </c>
      <c r="Y107" s="856"/>
    </row>
    <row r="108" spans="1:25" ht="30" customHeight="1">
      <c r="A108" s="1111"/>
      <c r="B108" s="1103" t="s">
        <v>7614</v>
      </c>
      <c r="C108" s="1366" t="s">
        <v>7615</v>
      </c>
      <c r="D108" s="1794" t="s">
        <v>420</v>
      </c>
      <c r="E108" s="1794" t="s">
        <v>420</v>
      </c>
      <c r="F108" s="1794" t="s">
        <v>420</v>
      </c>
      <c r="G108" s="1794" t="s">
        <v>420</v>
      </c>
      <c r="H108" s="1794" t="s">
        <v>420</v>
      </c>
      <c r="I108" s="1794" t="s">
        <v>420</v>
      </c>
      <c r="J108" s="1794" t="s">
        <v>420</v>
      </c>
      <c r="K108" s="1795">
        <v>20</v>
      </c>
      <c r="L108" s="1633">
        <f t="shared" si="12"/>
        <v>178</v>
      </c>
      <c r="M108" s="1795">
        <v>7</v>
      </c>
      <c r="N108" s="1800">
        <v>0</v>
      </c>
      <c r="O108" s="1795">
        <v>24</v>
      </c>
      <c r="P108" s="1633">
        <f t="shared" si="11"/>
        <v>147</v>
      </c>
      <c r="Q108" s="1795">
        <v>100</v>
      </c>
      <c r="R108" s="1795">
        <v>47</v>
      </c>
      <c r="S108" s="1795">
        <v>0</v>
      </c>
      <c r="T108" s="1794" t="s">
        <v>420</v>
      </c>
      <c r="U108" s="1794" t="s">
        <v>420</v>
      </c>
      <c r="V108" s="1794" t="s">
        <v>420</v>
      </c>
      <c r="W108" s="1794" t="s">
        <v>420</v>
      </c>
      <c r="X108" s="1794" t="s">
        <v>420</v>
      </c>
      <c r="Y108" s="856"/>
    </row>
    <row r="109" spans="1:25" ht="30" customHeight="1">
      <c r="A109" s="1111"/>
      <c r="B109" s="1103" t="s">
        <v>7616</v>
      </c>
      <c r="C109" s="1366" t="s">
        <v>7554</v>
      </c>
      <c r="D109" s="1794" t="s">
        <v>420</v>
      </c>
      <c r="E109" s="1794" t="s">
        <v>420</v>
      </c>
      <c r="F109" s="1794" t="s">
        <v>420</v>
      </c>
      <c r="G109" s="1794" t="s">
        <v>420</v>
      </c>
      <c r="H109" s="1797" t="s">
        <v>420</v>
      </c>
      <c r="I109" s="1797" t="s">
        <v>420</v>
      </c>
      <c r="J109" s="1797" t="s">
        <v>420</v>
      </c>
      <c r="K109" s="1633">
        <v>126</v>
      </c>
      <c r="L109" s="1633">
        <f t="shared" si="12"/>
        <v>2031</v>
      </c>
      <c r="M109" s="1633">
        <v>27</v>
      </c>
      <c r="N109" s="1800">
        <v>3</v>
      </c>
      <c r="O109" s="1633">
        <v>128</v>
      </c>
      <c r="P109" s="1633">
        <f t="shared" si="11"/>
        <v>1873</v>
      </c>
      <c r="Q109" s="1633">
        <v>1410</v>
      </c>
      <c r="R109" s="1633">
        <v>426</v>
      </c>
      <c r="S109" s="1633">
        <v>37</v>
      </c>
      <c r="T109" s="1797" t="s">
        <v>420</v>
      </c>
      <c r="U109" s="1797" t="s">
        <v>420</v>
      </c>
      <c r="V109" s="1797" t="s">
        <v>420</v>
      </c>
      <c r="W109" s="1797" t="s">
        <v>420</v>
      </c>
      <c r="X109" s="1797" t="s">
        <v>420</v>
      </c>
      <c r="Y109" s="856"/>
    </row>
    <row r="110" spans="1:25" ht="30" customHeight="1">
      <c r="A110" s="1111"/>
      <c r="B110" s="1103" t="s">
        <v>7617</v>
      </c>
      <c r="C110" s="1036" t="s">
        <v>7618</v>
      </c>
      <c r="D110" s="1794" t="s">
        <v>420</v>
      </c>
      <c r="E110" s="1794" t="s">
        <v>420</v>
      </c>
      <c r="F110" s="1794" t="s">
        <v>420</v>
      </c>
      <c r="G110" s="1794" t="s">
        <v>420</v>
      </c>
      <c r="H110" s="1794" t="s">
        <v>420</v>
      </c>
      <c r="I110" s="1794" t="s">
        <v>420</v>
      </c>
      <c r="J110" s="1794" t="s">
        <v>420</v>
      </c>
      <c r="K110" s="1795">
        <v>9</v>
      </c>
      <c r="L110" s="1633">
        <f t="shared" si="12"/>
        <v>35</v>
      </c>
      <c r="M110" s="1795">
        <v>4</v>
      </c>
      <c r="N110" s="1800">
        <v>1</v>
      </c>
      <c r="O110" s="1795">
        <v>1</v>
      </c>
      <c r="P110" s="1633">
        <f t="shared" si="11"/>
        <v>29</v>
      </c>
      <c r="Q110" s="1795">
        <v>19</v>
      </c>
      <c r="R110" s="1795">
        <v>9</v>
      </c>
      <c r="S110" s="1795">
        <v>1</v>
      </c>
      <c r="T110" s="1794" t="s">
        <v>420</v>
      </c>
      <c r="U110" s="1794" t="s">
        <v>420</v>
      </c>
      <c r="V110" s="1794" t="s">
        <v>420</v>
      </c>
      <c r="W110" s="1794" t="s">
        <v>420</v>
      </c>
      <c r="X110" s="1794" t="s">
        <v>420</v>
      </c>
      <c r="Y110" s="856"/>
    </row>
    <row r="111" spans="1:25" ht="30" customHeight="1">
      <c r="A111" s="1111"/>
      <c r="B111" s="1103" t="s">
        <v>7619</v>
      </c>
      <c r="C111" s="1037" t="s">
        <v>7620</v>
      </c>
      <c r="D111" s="1794" t="s">
        <v>420</v>
      </c>
      <c r="E111" s="1794" t="s">
        <v>420</v>
      </c>
      <c r="F111" s="1794" t="s">
        <v>420</v>
      </c>
      <c r="G111" s="1794" t="s">
        <v>420</v>
      </c>
      <c r="H111" s="1794" t="s">
        <v>420</v>
      </c>
      <c r="I111" s="1794" t="s">
        <v>420</v>
      </c>
      <c r="J111" s="1794" t="s">
        <v>420</v>
      </c>
      <c r="K111" s="1795">
        <v>93</v>
      </c>
      <c r="L111" s="1633">
        <f t="shared" si="12"/>
        <v>808</v>
      </c>
      <c r="M111" s="1795">
        <v>15</v>
      </c>
      <c r="N111" s="1800">
        <v>4</v>
      </c>
      <c r="O111" s="1795">
        <v>85</v>
      </c>
      <c r="P111" s="1633">
        <f t="shared" si="11"/>
        <v>704</v>
      </c>
      <c r="Q111" s="1795">
        <v>565</v>
      </c>
      <c r="R111" s="1795">
        <v>138</v>
      </c>
      <c r="S111" s="1795">
        <v>1</v>
      </c>
      <c r="T111" s="1794" t="s">
        <v>420</v>
      </c>
      <c r="U111" s="1794" t="s">
        <v>420</v>
      </c>
      <c r="V111" s="1794" t="s">
        <v>420</v>
      </c>
      <c r="W111" s="1794" t="s">
        <v>420</v>
      </c>
      <c r="X111" s="1794" t="s">
        <v>420</v>
      </c>
      <c r="Y111" s="856"/>
    </row>
    <row r="112" spans="1:25" ht="30" customHeight="1">
      <c r="A112" s="1111"/>
      <c r="B112" s="1103"/>
      <c r="C112" s="1366"/>
      <c r="D112" s="1795"/>
      <c r="E112" s="1795"/>
      <c r="F112" s="1795"/>
      <c r="G112" s="1795"/>
      <c r="H112" s="1795"/>
      <c r="I112" s="1795"/>
      <c r="J112" s="1795"/>
      <c r="K112" s="1795"/>
      <c r="L112" s="1795"/>
      <c r="M112" s="1795"/>
      <c r="N112" s="1795"/>
      <c r="O112" s="1795"/>
      <c r="P112" s="1795"/>
      <c r="Q112" s="1795"/>
      <c r="R112" s="1795"/>
      <c r="S112" s="1795"/>
      <c r="T112" s="1795"/>
      <c r="U112" s="1795"/>
      <c r="V112" s="1795"/>
      <c r="W112" s="1795"/>
      <c r="X112" s="1795"/>
      <c r="Y112" s="856"/>
    </row>
    <row r="113" spans="1:25" ht="30" customHeight="1">
      <c r="A113" s="1235" t="s">
        <v>7628</v>
      </c>
      <c r="B113" s="1235"/>
      <c r="C113" s="1703"/>
      <c r="D113" s="1626"/>
      <c r="E113" s="1626"/>
      <c r="F113" s="1626"/>
      <c r="G113" s="1626"/>
      <c r="H113" s="1626"/>
      <c r="I113" s="1626"/>
      <c r="J113" s="1626"/>
      <c r="K113" s="1626"/>
      <c r="L113" s="1626"/>
      <c r="M113" s="1626"/>
      <c r="N113" s="1626"/>
      <c r="O113" s="1626"/>
      <c r="P113" s="1626"/>
      <c r="Q113" s="1626"/>
      <c r="R113" s="1626"/>
      <c r="S113" s="1626"/>
      <c r="T113" s="1626"/>
      <c r="U113" s="1626"/>
      <c r="V113" s="1626"/>
      <c r="W113" s="1626"/>
      <c r="X113" s="1626"/>
      <c r="Y113" s="856"/>
    </row>
    <row r="114" spans="1:25" ht="30" customHeight="1">
      <c r="A114" s="1235" t="s">
        <v>7361</v>
      </c>
      <c r="B114" s="1235"/>
      <c r="C114" s="1703"/>
      <c r="D114" s="1792" t="s">
        <v>420</v>
      </c>
      <c r="E114" s="1793" t="s">
        <v>420</v>
      </c>
      <c r="F114" s="1792" t="s">
        <v>420</v>
      </c>
      <c r="G114" s="1793" t="s">
        <v>420</v>
      </c>
      <c r="H114" s="1793" t="s">
        <v>420</v>
      </c>
      <c r="I114" s="1793" t="s">
        <v>420</v>
      </c>
      <c r="J114" s="1793" t="s">
        <v>420</v>
      </c>
      <c r="K114" s="1630">
        <f t="shared" ref="K114:S114" si="13">SUM(K115:K132)</f>
        <v>506</v>
      </c>
      <c r="L114" s="1630">
        <f>SUM(M114:P114)</f>
        <v>5184</v>
      </c>
      <c r="M114" s="1630">
        <f t="shared" si="13"/>
        <v>160</v>
      </c>
      <c r="N114" s="1630">
        <f t="shared" si="13"/>
        <v>55</v>
      </c>
      <c r="O114" s="1630">
        <f t="shared" si="13"/>
        <v>460</v>
      </c>
      <c r="P114" s="1630">
        <f>SUM(Q114:S114)</f>
        <v>4509</v>
      </c>
      <c r="Q114" s="1630">
        <f t="shared" si="13"/>
        <v>3639</v>
      </c>
      <c r="R114" s="1630">
        <f t="shared" si="13"/>
        <v>810</v>
      </c>
      <c r="S114" s="1630">
        <f t="shared" si="13"/>
        <v>60</v>
      </c>
      <c r="T114" s="1793" t="s">
        <v>420</v>
      </c>
      <c r="U114" s="1793" t="s">
        <v>420</v>
      </c>
      <c r="V114" s="1793" t="s">
        <v>420</v>
      </c>
      <c r="W114" s="1793" t="s">
        <v>420</v>
      </c>
      <c r="X114" s="1793" t="s">
        <v>420</v>
      </c>
      <c r="Y114" s="856"/>
    </row>
    <row r="115" spans="1:25" ht="30" customHeight="1">
      <c r="A115" s="1111"/>
      <c r="B115" s="1103" t="s">
        <v>7591</v>
      </c>
      <c r="C115" s="1366" t="s">
        <v>7592</v>
      </c>
      <c r="D115" s="1794" t="s">
        <v>420</v>
      </c>
      <c r="E115" s="1794" t="s">
        <v>420</v>
      </c>
      <c r="F115" s="1794" t="s">
        <v>420</v>
      </c>
      <c r="G115" s="1794" t="s">
        <v>420</v>
      </c>
      <c r="H115" s="1794" t="s">
        <v>420</v>
      </c>
      <c r="I115" s="1794" t="s">
        <v>420</v>
      </c>
      <c r="J115" s="1794" t="s">
        <v>420</v>
      </c>
      <c r="K115" s="1795">
        <v>6</v>
      </c>
      <c r="L115" s="1633">
        <f t="shared" ref="L115:L132" si="14">SUM(M115:P115)</f>
        <v>139</v>
      </c>
      <c r="M115" s="1795">
        <v>0</v>
      </c>
      <c r="N115" s="1795">
        <v>0</v>
      </c>
      <c r="O115" s="1795">
        <v>13</v>
      </c>
      <c r="P115" s="1799">
        <f t="shared" ref="P115:P132" si="15">SUM(Q115:S115)</f>
        <v>126</v>
      </c>
      <c r="Q115" s="1795">
        <v>94</v>
      </c>
      <c r="R115" s="1795">
        <v>29</v>
      </c>
      <c r="S115" s="1795">
        <v>3</v>
      </c>
      <c r="T115" s="1794" t="s">
        <v>420</v>
      </c>
      <c r="U115" s="1794" t="s">
        <v>420</v>
      </c>
      <c r="V115" s="1794" t="s">
        <v>420</v>
      </c>
      <c r="W115" s="1794" t="s">
        <v>420</v>
      </c>
      <c r="X115" s="1794" t="s">
        <v>420</v>
      </c>
      <c r="Y115" s="856"/>
    </row>
    <row r="116" spans="1:25" ht="30" customHeight="1">
      <c r="A116" s="1111"/>
      <c r="B116" s="1103" t="s">
        <v>7368</v>
      </c>
      <c r="C116" s="1366" t="s">
        <v>5300</v>
      </c>
      <c r="D116" s="1794" t="s">
        <v>420</v>
      </c>
      <c r="E116" s="1794" t="s">
        <v>420</v>
      </c>
      <c r="F116" s="1794" t="s">
        <v>420</v>
      </c>
      <c r="G116" s="1794" t="s">
        <v>420</v>
      </c>
      <c r="H116" s="1794" t="s">
        <v>420</v>
      </c>
      <c r="I116" s="1794" t="s">
        <v>420</v>
      </c>
      <c r="J116" s="1794" t="s">
        <v>420</v>
      </c>
      <c r="K116" s="1795">
        <v>0</v>
      </c>
      <c r="L116" s="1633">
        <f t="shared" si="14"/>
        <v>0</v>
      </c>
      <c r="M116" s="1795">
        <v>0</v>
      </c>
      <c r="N116" s="1795">
        <v>0</v>
      </c>
      <c r="O116" s="1795">
        <v>0</v>
      </c>
      <c r="P116" s="1799">
        <f t="shared" si="15"/>
        <v>0</v>
      </c>
      <c r="Q116" s="1795">
        <v>0</v>
      </c>
      <c r="R116" s="1795">
        <v>0</v>
      </c>
      <c r="S116" s="1795">
        <v>0</v>
      </c>
      <c r="T116" s="1794" t="s">
        <v>420</v>
      </c>
      <c r="U116" s="1794" t="s">
        <v>420</v>
      </c>
      <c r="V116" s="1794" t="s">
        <v>420</v>
      </c>
      <c r="W116" s="1794" t="s">
        <v>420</v>
      </c>
      <c r="X116" s="1794" t="s">
        <v>420</v>
      </c>
      <c r="Y116" s="856"/>
    </row>
    <row r="117" spans="1:25" ht="30" customHeight="1">
      <c r="A117" s="1111"/>
      <c r="B117" s="1103" t="s">
        <v>7375</v>
      </c>
      <c r="C117" s="1036" t="s">
        <v>7378</v>
      </c>
      <c r="D117" s="1794" t="s">
        <v>420</v>
      </c>
      <c r="E117" s="1794" t="s">
        <v>420</v>
      </c>
      <c r="F117" s="1794" t="s">
        <v>420</v>
      </c>
      <c r="G117" s="1794" t="s">
        <v>420</v>
      </c>
      <c r="H117" s="1794" t="s">
        <v>420</v>
      </c>
      <c r="I117" s="1794" t="s">
        <v>420</v>
      </c>
      <c r="J117" s="1794" t="s">
        <v>420</v>
      </c>
      <c r="K117" s="1795">
        <v>0</v>
      </c>
      <c r="L117" s="1633">
        <f t="shared" si="14"/>
        <v>0</v>
      </c>
      <c r="M117" s="1795">
        <v>0</v>
      </c>
      <c r="N117" s="1795">
        <v>0</v>
      </c>
      <c r="O117" s="1795">
        <v>0</v>
      </c>
      <c r="P117" s="1799">
        <f t="shared" si="15"/>
        <v>0</v>
      </c>
      <c r="Q117" s="1795">
        <v>0</v>
      </c>
      <c r="R117" s="1795">
        <v>0</v>
      </c>
      <c r="S117" s="1795">
        <v>0</v>
      </c>
      <c r="T117" s="1794" t="s">
        <v>420</v>
      </c>
      <c r="U117" s="1794" t="s">
        <v>420</v>
      </c>
      <c r="V117" s="1794" t="s">
        <v>420</v>
      </c>
      <c r="W117" s="1794" t="s">
        <v>420</v>
      </c>
      <c r="X117" s="1794" t="s">
        <v>420</v>
      </c>
      <c r="Y117" s="856"/>
    </row>
    <row r="118" spans="1:25" ht="30" customHeight="1">
      <c r="A118" s="1111"/>
      <c r="B118" s="1103" t="s">
        <v>7594</v>
      </c>
      <c r="C118" s="1366" t="s">
        <v>7343</v>
      </c>
      <c r="D118" s="1794" t="s">
        <v>420</v>
      </c>
      <c r="E118" s="1794" t="s">
        <v>420</v>
      </c>
      <c r="F118" s="1794" t="s">
        <v>420</v>
      </c>
      <c r="G118" s="1794" t="s">
        <v>420</v>
      </c>
      <c r="H118" s="1794" t="s">
        <v>420</v>
      </c>
      <c r="I118" s="1794" t="s">
        <v>420</v>
      </c>
      <c r="J118" s="1794" t="s">
        <v>420</v>
      </c>
      <c r="K118" s="1795">
        <v>86</v>
      </c>
      <c r="L118" s="1633">
        <f t="shared" si="14"/>
        <v>990</v>
      </c>
      <c r="M118" s="1795">
        <v>14</v>
      </c>
      <c r="N118" s="1795">
        <v>3</v>
      </c>
      <c r="O118" s="1795">
        <v>150</v>
      </c>
      <c r="P118" s="1799">
        <f t="shared" si="15"/>
        <v>823</v>
      </c>
      <c r="Q118" s="1795">
        <v>706</v>
      </c>
      <c r="R118" s="1795">
        <v>106</v>
      </c>
      <c r="S118" s="1795">
        <v>11</v>
      </c>
      <c r="T118" s="1794" t="s">
        <v>420</v>
      </c>
      <c r="U118" s="1794" t="s">
        <v>420</v>
      </c>
      <c r="V118" s="1794" t="s">
        <v>420</v>
      </c>
      <c r="W118" s="1794" t="s">
        <v>420</v>
      </c>
      <c r="X118" s="1794" t="s">
        <v>420</v>
      </c>
      <c r="Y118" s="856"/>
    </row>
    <row r="119" spans="1:25" ht="30" customHeight="1">
      <c r="A119" s="1111"/>
      <c r="B119" s="1103" t="s">
        <v>7595</v>
      </c>
      <c r="C119" s="1366" t="s">
        <v>7344</v>
      </c>
      <c r="D119" s="1794" t="s">
        <v>420</v>
      </c>
      <c r="E119" s="1794" t="s">
        <v>420</v>
      </c>
      <c r="F119" s="1794" t="s">
        <v>420</v>
      </c>
      <c r="G119" s="1794" t="s">
        <v>420</v>
      </c>
      <c r="H119" s="1794" t="s">
        <v>420</v>
      </c>
      <c r="I119" s="1794" t="s">
        <v>420</v>
      </c>
      <c r="J119" s="1794" t="s">
        <v>420</v>
      </c>
      <c r="K119" s="1795">
        <v>49</v>
      </c>
      <c r="L119" s="1633">
        <f t="shared" si="14"/>
        <v>1001</v>
      </c>
      <c r="M119" s="1633">
        <v>8</v>
      </c>
      <c r="N119" s="1633">
        <v>1</v>
      </c>
      <c r="O119" s="1633">
        <v>49</v>
      </c>
      <c r="P119" s="1799">
        <f t="shared" si="15"/>
        <v>943</v>
      </c>
      <c r="Q119" s="1633">
        <v>905</v>
      </c>
      <c r="R119" s="1633">
        <v>38</v>
      </c>
      <c r="S119" s="1795">
        <v>0</v>
      </c>
      <c r="T119" s="1794" t="s">
        <v>420</v>
      </c>
      <c r="U119" s="1794" t="s">
        <v>420</v>
      </c>
      <c r="V119" s="1794" t="s">
        <v>420</v>
      </c>
      <c r="W119" s="1794" t="s">
        <v>420</v>
      </c>
      <c r="X119" s="1794" t="s">
        <v>420</v>
      </c>
      <c r="Y119" s="856"/>
    </row>
    <row r="120" spans="1:25" ht="30" customHeight="1">
      <c r="A120" s="1111"/>
      <c r="B120" s="1103" t="s">
        <v>7432</v>
      </c>
      <c r="C120" s="1036" t="s">
        <v>7433</v>
      </c>
      <c r="D120" s="1794" t="s">
        <v>420</v>
      </c>
      <c r="E120" s="1794" t="s">
        <v>420</v>
      </c>
      <c r="F120" s="1794" t="s">
        <v>420</v>
      </c>
      <c r="G120" s="1794" t="s">
        <v>420</v>
      </c>
      <c r="H120" s="1794" t="s">
        <v>420</v>
      </c>
      <c r="I120" s="1794" t="s">
        <v>420</v>
      </c>
      <c r="J120" s="1794" t="s">
        <v>420</v>
      </c>
      <c r="K120" s="1795">
        <v>0</v>
      </c>
      <c r="L120" s="1633">
        <f t="shared" si="14"/>
        <v>0</v>
      </c>
      <c r="M120" s="1795">
        <v>0</v>
      </c>
      <c r="N120" s="1795">
        <v>0</v>
      </c>
      <c r="O120" s="1795">
        <v>0</v>
      </c>
      <c r="P120" s="1799">
        <f t="shared" si="15"/>
        <v>0</v>
      </c>
      <c r="Q120" s="1795">
        <v>0</v>
      </c>
      <c r="R120" s="1795">
        <v>0</v>
      </c>
      <c r="S120" s="1795">
        <v>0</v>
      </c>
      <c r="T120" s="1794" t="s">
        <v>420</v>
      </c>
      <c r="U120" s="1794" t="s">
        <v>420</v>
      </c>
      <c r="V120" s="1794" t="s">
        <v>420</v>
      </c>
      <c r="W120" s="1794" t="s">
        <v>420</v>
      </c>
      <c r="X120" s="1794" t="s">
        <v>420</v>
      </c>
      <c r="Y120" s="856"/>
    </row>
    <row r="121" spans="1:25" ht="30" customHeight="1">
      <c r="A121" s="1111"/>
      <c r="B121" s="1103" t="s">
        <v>7598</v>
      </c>
      <c r="C121" s="1366" t="s">
        <v>7599</v>
      </c>
      <c r="D121" s="1794" t="s">
        <v>420</v>
      </c>
      <c r="E121" s="1794" t="s">
        <v>420</v>
      </c>
      <c r="F121" s="1794" t="s">
        <v>420</v>
      </c>
      <c r="G121" s="1794" t="s">
        <v>420</v>
      </c>
      <c r="H121" s="1794" t="s">
        <v>420</v>
      </c>
      <c r="I121" s="1794" t="s">
        <v>420</v>
      </c>
      <c r="J121" s="1794" t="s">
        <v>420</v>
      </c>
      <c r="K121" s="1795">
        <v>2</v>
      </c>
      <c r="L121" s="1633">
        <f t="shared" si="14"/>
        <v>17</v>
      </c>
      <c r="M121" s="1795">
        <v>0</v>
      </c>
      <c r="N121" s="1795">
        <v>0</v>
      </c>
      <c r="O121" s="1795">
        <v>4</v>
      </c>
      <c r="P121" s="1799">
        <f t="shared" si="15"/>
        <v>13</v>
      </c>
      <c r="Q121" s="1795">
        <v>13</v>
      </c>
      <c r="R121" s="1795">
        <v>0</v>
      </c>
      <c r="S121" s="1795">
        <v>0</v>
      </c>
      <c r="T121" s="1794" t="s">
        <v>420</v>
      </c>
      <c r="U121" s="1794" t="s">
        <v>420</v>
      </c>
      <c r="V121" s="1794" t="s">
        <v>420</v>
      </c>
      <c r="W121" s="1794" t="s">
        <v>420</v>
      </c>
      <c r="X121" s="1794" t="s">
        <v>420</v>
      </c>
      <c r="Y121" s="856"/>
    </row>
    <row r="122" spans="1:25" ht="30" customHeight="1">
      <c r="A122" s="1111"/>
      <c r="B122" s="1103" t="s">
        <v>7600</v>
      </c>
      <c r="C122" s="1366" t="s">
        <v>7601</v>
      </c>
      <c r="D122" s="1794" t="s">
        <v>420</v>
      </c>
      <c r="E122" s="1794" t="s">
        <v>420</v>
      </c>
      <c r="F122" s="1794" t="s">
        <v>420</v>
      </c>
      <c r="G122" s="1794" t="s">
        <v>420</v>
      </c>
      <c r="H122" s="1794" t="s">
        <v>420</v>
      </c>
      <c r="I122" s="1794" t="s">
        <v>420</v>
      </c>
      <c r="J122" s="1794" t="s">
        <v>420</v>
      </c>
      <c r="K122" s="1795">
        <v>20</v>
      </c>
      <c r="L122" s="1633">
        <f t="shared" si="14"/>
        <v>466</v>
      </c>
      <c r="M122" s="1633">
        <v>0</v>
      </c>
      <c r="N122" s="1633">
        <v>0</v>
      </c>
      <c r="O122" s="1633">
        <v>17</v>
      </c>
      <c r="P122" s="1799">
        <f t="shared" si="15"/>
        <v>449</v>
      </c>
      <c r="Q122" s="1633">
        <v>423</v>
      </c>
      <c r="R122" s="1633">
        <v>25</v>
      </c>
      <c r="S122" s="1795">
        <v>1</v>
      </c>
      <c r="T122" s="1794" t="s">
        <v>420</v>
      </c>
      <c r="U122" s="1794" t="s">
        <v>420</v>
      </c>
      <c r="V122" s="1794" t="s">
        <v>420</v>
      </c>
      <c r="W122" s="1794" t="s">
        <v>420</v>
      </c>
      <c r="X122" s="1794" t="s">
        <v>420</v>
      </c>
      <c r="Y122" s="856"/>
    </row>
    <row r="123" spans="1:25" ht="30" customHeight="1">
      <c r="A123" s="1111"/>
      <c r="B123" s="1103" t="s">
        <v>7602</v>
      </c>
      <c r="C123" s="1366" t="s">
        <v>7603</v>
      </c>
      <c r="D123" s="1796" t="s">
        <v>420</v>
      </c>
      <c r="E123" s="1797" t="s">
        <v>420</v>
      </c>
      <c r="F123" s="1797" t="s">
        <v>420</v>
      </c>
      <c r="G123" s="1797" t="s">
        <v>420</v>
      </c>
      <c r="H123" s="1797" t="s">
        <v>420</v>
      </c>
      <c r="I123" s="1797" t="s">
        <v>420</v>
      </c>
      <c r="J123" s="1797" t="s">
        <v>420</v>
      </c>
      <c r="K123" s="1633">
        <v>128</v>
      </c>
      <c r="L123" s="1633">
        <f t="shared" si="14"/>
        <v>834</v>
      </c>
      <c r="M123" s="1633">
        <v>54</v>
      </c>
      <c r="N123" s="1633">
        <v>27</v>
      </c>
      <c r="O123" s="1633">
        <v>80</v>
      </c>
      <c r="P123" s="1799">
        <f t="shared" si="15"/>
        <v>673</v>
      </c>
      <c r="Q123" s="1633">
        <v>402</v>
      </c>
      <c r="R123" s="1633">
        <v>254</v>
      </c>
      <c r="S123" s="1795">
        <v>17</v>
      </c>
      <c r="T123" s="1794" t="s">
        <v>420</v>
      </c>
      <c r="U123" s="1794" t="s">
        <v>420</v>
      </c>
      <c r="V123" s="1794" t="s">
        <v>420</v>
      </c>
      <c r="W123" s="1794" t="s">
        <v>420</v>
      </c>
      <c r="X123" s="1794" t="s">
        <v>420</v>
      </c>
      <c r="Y123" s="856"/>
    </row>
    <row r="124" spans="1:25" ht="30" customHeight="1">
      <c r="A124" s="1111"/>
      <c r="B124" s="1103" t="s">
        <v>7604</v>
      </c>
      <c r="C124" s="1366" t="s">
        <v>7605</v>
      </c>
      <c r="D124" s="1794" t="s">
        <v>420</v>
      </c>
      <c r="E124" s="1794" t="s">
        <v>420</v>
      </c>
      <c r="F124" s="1794" t="s">
        <v>420</v>
      </c>
      <c r="G124" s="1794" t="s">
        <v>420</v>
      </c>
      <c r="H124" s="1794" t="s">
        <v>420</v>
      </c>
      <c r="I124" s="1794" t="s">
        <v>420</v>
      </c>
      <c r="J124" s="1794" t="s">
        <v>420</v>
      </c>
      <c r="K124" s="1795">
        <v>7</v>
      </c>
      <c r="L124" s="1633">
        <f t="shared" si="14"/>
        <v>39</v>
      </c>
      <c r="M124" s="1633">
        <v>1</v>
      </c>
      <c r="N124" s="1633">
        <v>0</v>
      </c>
      <c r="O124" s="1633">
        <v>1</v>
      </c>
      <c r="P124" s="1799">
        <f t="shared" si="15"/>
        <v>37</v>
      </c>
      <c r="Q124" s="1633">
        <v>29</v>
      </c>
      <c r="R124" s="1633">
        <v>8</v>
      </c>
      <c r="S124" s="1795">
        <v>0</v>
      </c>
      <c r="T124" s="1794" t="s">
        <v>420</v>
      </c>
      <c r="U124" s="1794" t="s">
        <v>420</v>
      </c>
      <c r="V124" s="1794" t="s">
        <v>420</v>
      </c>
      <c r="W124" s="1794" t="s">
        <v>420</v>
      </c>
      <c r="X124" s="1794" t="s">
        <v>420</v>
      </c>
      <c r="Y124" s="856"/>
    </row>
    <row r="125" spans="1:25" ht="30" customHeight="1">
      <c r="A125" s="1111"/>
      <c r="B125" s="1103" t="s">
        <v>7606</v>
      </c>
      <c r="C125" s="1036" t="s">
        <v>7607</v>
      </c>
      <c r="D125" s="1794" t="s">
        <v>420</v>
      </c>
      <c r="E125" s="1794" t="s">
        <v>420</v>
      </c>
      <c r="F125" s="1794" t="s">
        <v>420</v>
      </c>
      <c r="G125" s="1794" t="s">
        <v>420</v>
      </c>
      <c r="H125" s="1794" t="s">
        <v>420</v>
      </c>
      <c r="I125" s="1794" t="s">
        <v>420</v>
      </c>
      <c r="J125" s="1794" t="s">
        <v>420</v>
      </c>
      <c r="K125" s="1795">
        <v>12</v>
      </c>
      <c r="L125" s="1633">
        <f t="shared" si="14"/>
        <v>37</v>
      </c>
      <c r="M125" s="1633">
        <v>1</v>
      </c>
      <c r="N125" s="1633">
        <v>1</v>
      </c>
      <c r="O125" s="1633">
        <v>26</v>
      </c>
      <c r="P125" s="1799">
        <f t="shared" si="15"/>
        <v>9</v>
      </c>
      <c r="Q125" s="1633">
        <v>9</v>
      </c>
      <c r="R125" s="1633">
        <v>0</v>
      </c>
      <c r="S125" s="1795">
        <v>0</v>
      </c>
      <c r="T125" s="1794" t="s">
        <v>420</v>
      </c>
      <c r="U125" s="1794" t="s">
        <v>420</v>
      </c>
      <c r="V125" s="1794" t="s">
        <v>420</v>
      </c>
      <c r="W125" s="1794" t="s">
        <v>420</v>
      </c>
      <c r="X125" s="1794" t="s">
        <v>420</v>
      </c>
      <c r="Y125" s="856"/>
    </row>
    <row r="126" spans="1:25" ht="30" customHeight="1">
      <c r="A126" s="1111"/>
      <c r="B126" s="1103" t="s">
        <v>7608</v>
      </c>
      <c r="C126" s="1037" t="s">
        <v>7609</v>
      </c>
      <c r="D126" s="1796" t="s">
        <v>420</v>
      </c>
      <c r="E126" s="1797" t="s">
        <v>420</v>
      </c>
      <c r="F126" s="1797" t="s">
        <v>420</v>
      </c>
      <c r="G126" s="1797" t="s">
        <v>420</v>
      </c>
      <c r="H126" s="1797" t="s">
        <v>420</v>
      </c>
      <c r="I126" s="1797" t="s">
        <v>420</v>
      </c>
      <c r="J126" s="1797" t="s">
        <v>420</v>
      </c>
      <c r="K126" s="1633">
        <v>13</v>
      </c>
      <c r="L126" s="1633">
        <f t="shared" si="14"/>
        <v>63</v>
      </c>
      <c r="M126" s="1633">
        <v>5</v>
      </c>
      <c r="N126" s="1633">
        <v>0</v>
      </c>
      <c r="O126" s="1633">
        <v>8</v>
      </c>
      <c r="P126" s="1799">
        <f t="shared" si="15"/>
        <v>50</v>
      </c>
      <c r="Q126" s="1633">
        <v>42</v>
      </c>
      <c r="R126" s="1633">
        <v>8</v>
      </c>
      <c r="S126" s="1795">
        <v>0</v>
      </c>
      <c r="T126" s="1797" t="s">
        <v>420</v>
      </c>
      <c r="U126" s="1797" t="s">
        <v>420</v>
      </c>
      <c r="V126" s="1797" t="s">
        <v>420</v>
      </c>
      <c r="W126" s="1797" t="s">
        <v>420</v>
      </c>
      <c r="X126" s="1797" t="s">
        <v>420</v>
      </c>
      <c r="Y126" s="856"/>
    </row>
    <row r="127" spans="1:25" ht="30" customHeight="1">
      <c r="A127" s="1111"/>
      <c r="B127" s="1103" t="s">
        <v>7610</v>
      </c>
      <c r="C127" s="1036" t="s">
        <v>7611</v>
      </c>
      <c r="D127" s="1794" t="s">
        <v>420</v>
      </c>
      <c r="E127" s="1794" t="s">
        <v>420</v>
      </c>
      <c r="F127" s="1794" t="s">
        <v>420</v>
      </c>
      <c r="G127" s="1794" t="s">
        <v>420</v>
      </c>
      <c r="H127" s="1794" t="s">
        <v>420</v>
      </c>
      <c r="I127" s="1794" t="s">
        <v>420</v>
      </c>
      <c r="J127" s="1794" t="s">
        <v>420</v>
      </c>
      <c r="K127" s="1795">
        <v>31</v>
      </c>
      <c r="L127" s="1633">
        <f t="shared" si="14"/>
        <v>211</v>
      </c>
      <c r="M127" s="1795">
        <v>17</v>
      </c>
      <c r="N127" s="1795">
        <v>8</v>
      </c>
      <c r="O127" s="1795">
        <v>17</v>
      </c>
      <c r="P127" s="1799">
        <f t="shared" si="15"/>
        <v>169</v>
      </c>
      <c r="Q127" s="1795">
        <v>122</v>
      </c>
      <c r="R127" s="1795">
        <v>43</v>
      </c>
      <c r="S127" s="1795">
        <v>4</v>
      </c>
      <c r="T127" s="1797" t="s">
        <v>420</v>
      </c>
      <c r="U127" s="1797" t="s">
        <v>420</v>
      </c>
      <c r="V127" s="1797" t="s">
        <v>420</v>
      </c>
      <c r="W127" s="1797" t="s">
        <v>420</v>
      </c>
      <c r="X127" s="1797" t="s">
        <v>420</v>
      </c>
      <c r="Y127" s="856"/>
    </row>
    <row r="128" spans="1:25" ht="30" customHeight="1">
      <c r="A128" s="1111"/>
      <c r="B128" s="1103" t="s">
        <v>7612</v>
      </c>
      <c r="C128" s="1036" t="s">
        <v>7613</v>
      </c>
      <c r="D128" s="1794" t="s">
        <v>420</v>
      </c>
      <c r="E128" s="1794" t="s">
        <v>420</v>
      </c>
      <c r="F128" s="1794" t="s">
        <v>420</v>
      </c>
      <c r="G128" s="1794" t="s">
        <v>420</v>
      </c>
      <c r="H128" s="1794" t="s">
        <v>420</v>
      </c>
      <c r="I128" s="1794" t="s">
        <v>420</v>
      </c>
      <c r="J128" s="1794" t="s">
        <v>420</v>
      </c>
      <c r="K128" s="1795">
        <v>51</v>
      </c>
      <c r="L128" s="1633">
        <f t="shared" si="14"/>
        <v>156</v>
      </c>
      <c r="M128" s="1795">
        <v>39</v>
      </c>
      <c r="N128" s="1795">
        <v>10</v>
      </c>
      <c r="O128" s="1795">
        <v>5</v>
      </c>
      <c r="P128" s="1799">
        <f t="shared" si="15"/>
        <v>102</v>
      </c>
      <c r="Q128" s="1795">
        <v>61</v>
      </c>
      <c r="R128" s="1795">
        <v>21</v>
      </c>
      <c r="S128" s="1795">
        <v>20</v>
      </c>
      <c r="T128" s="1794" t="s">
        <v>420</v>
      </c>
      <c r="U128" s="1794" t="s">
        <v>420</v>
      </c>
      <c r="V128" s="1794" t="s">
        <v>420</v>
      </c>
      <c r="W128" s="1794" t="s">
        <v>420</v>
      </c>
      <c r="X128" s="1794" t="s">
        <v>420</v>
      </c>
      <c r="Y128" s="856"/>
    </row>
    <row r="129" spans="1:25" ht="30" customHeight="1">
      <c r="A129" s="1111"/>
      <c r="B129" s="1103" t="s">
        <v>7614</v>
      </c>
      <c r="C129" s="1366" t="s">
        <v>7615</v>
      </c>
      <c r="D129" s="1794" t="s">
        <v>420</v>
      </c>
      <c r="E129" s="1794" t="s">
        <v>420</v>
      </c>
      <c r="F129" s="1794" t="s">
        <v>420</v>
      </c>
      <c r="G129" s="1794" t="s">
        <v>420</v>
      </c>
      <c r="H129" s="1794" t="s">
        <v>420</v>
      </c>
      <c r="I129" s="1794" t="s">
        <v>420</v>
      </c>
      <c r="J129" s="1794" t="s">
        <v>420</v>
      </c>
      <c r="K129" s="1795">
        <v>4</v>
      </c>
      <c r="L129" s="1633">
        <f t="shared" si="14"/>
        <v>5</v>
      </c>
      <c r="M129" s="1795">
        <v>4</v>
      </c>
      <c r="N129" s="1795">
        <v>0</v>
      </c>
      <c r="O129" s="1795">
        <v>0</v>
      </c>
      <c r="P129" s="1799">
        <f t="shared" si="15"/>
        <v>1</v>
      </c>
      <c r="Q129" s="1795">
        <v>1</v>
      </c>
      <c r="R129" s="1795">
        <v>0</v>
      </c>
      <c r="S129" s="1795">
        <v>0</v>
      </c>
      <c r="T129" s="1794" t="s">
        <v>420</v>
      </c>
      <c r="U129" s="1794" t="s">
        <v>420</v>
      </c>
      <c r="V129" s="1794" t="s">
        <v>420</v>
      </c>
      <c r="W129" s="1794" t="s">
        <v>420</v>
      </c>
      <c r="X129" s="1794" t="s">
        <v>420</v>
      </c>
      <c r="Y129" s="856"/>
    </row>
    <row r="130" spans="1:25" ht="30" customHeight="1">
      <c r="A130" s="1111"/>
      <c r="B130" s="1103" t="s">
        <v>7616</v>
      </c>
      <c r="C130" s="1366" t="s">
        <v>7554</v>
      </c>
      <c r="D130" s="1794" t="s">
        <v>420</v>
      </c>
      <c r="E130" s="1794" t="s">
        <v>420</v>
      </c>
      <c r="F130" s="1794" t="s">
        <v>420</v>
      </c>
      <c r="G130" s="1794" t="s">
        <v>420</v>
      </c>
      <c r="H130" s="1797" t="s">
        <v>420</v>
      </c>
      <c r="I130" s="1797" t="s">
        <v>420</v>
      </c>
      <c r="J130" s="1797" t="s">
        <v>420</v>
      </c>
      <c r="K130" s="1633">
        <v>50</v>
      </c>
      <c r="L130" s="1633">
        <f t="shared" si="14"/>
        <v>825</v>
      </c>
      <c r="M130" s="1633">
        <v>12</v>
      </c>
      <c r="N130" s="1633">
        <v>2</v>
      </c>
      <c r="O130" s="1633">
        <v>39</v>
      </c>
      <c r="P130" s="1799">
        <f t="shared" si="15"/>
        <v>772</v>
      </c>
      <c r="Q130" s="1633">
        <v>538</v>
      </c>
      <c r="R130" s="1633">
        <v>233</v>
      </c>
      <c r="S130" s="1633">
        <v>1</v>
      </c>
      <c r="T130" s="1797" t="s">
        <v>420</v>
      </c>
      <c r="U130" s="1797" t="s">
        <v>420</v>
      </c>
      <c r="V130" s="1797" t="s">
        <v>420</v>
      </c>
      <c r="W130" s="1797" t="s">
        <v>420</v>
      </c>
      <c r="X130" s="1797" t="s">
        <v>420</v>
      </c>
      <c r="Y130" s="856"/>
    </row>
    <row r="131" spans="1:25" ht="30" customHeight="1">
      <c r="A131" s="1111"/>
      <c r="B131" s="1103" t="s">
        <v>7617</v>
      </c>
      <c r="C131" s="1036" t="s">
        <v>7618</v>
      </c>
      <c r="D131" s="1794" t="s">
        <v>420</v>
      </c>
      <c r="E131" s="1794" t="s">
        <v>420</v>
      </c>
      <c r="F131" s="1794" t="s">
        <v>420</v>
      </c>
      <c r="G131" s="1794" t="s">
        <v>420</v>
      </c>
      <c r="H131" s="1794" t="s">
        <v>420</v>
      </c>
      <c r="I131" s="1794" t="s">
        <v>420</v>
      </c>
      <c r="J131" s="1794" t="s">
        <v>420</v>
      </c>
      <c r="K131" s="1795">
        <v>5</v>
      </c>
      <c r="L131" s="1633">
        <f t="shared" si="14"/>
        <v>33</v>
      </c>
      <c r="M131" s="1795">
        <v>1</v>
      </c>
      <c r="N131" s="1795">
        <v>0</v>
      </c>
      <c r="O131" s="1795">
        <v>0</v>
      </c>
      <c r="P131" s="1799">
        <f t="shared" si="15"/>
        <v>32</v>
      </c>
      <c r="Q131" s="1795">
        <v>24</v>
      </c>
      <c r="R131" s="1795">
        <v>8</v>
      </c>
      <c r="S131" s="1795">
        <v>0</v>
      </c>
      <c r="T131" s="1794" t="s">
        <v>420</v>
      </c>
      <c r="U131" s="1794" t="s">
        <v>420</v>
      </c>
      <c r="V131" s="1794" t="s">
        <v>420</v>
      </c>
      <c r="W131" s="1794" t="s">
        <v>420</v>
      </c>
      <c r="X131" s="1794" t="s">
        <v>420</v>
      </c>
      <c r="Y131" s="856"/>
    </row>
    <row r="132" spans="1:25" ht="30" customHeight="1">
      <c r="A132" s="1111"/>
      <c r="B132" s="1103" t="s">
        <v>7619</v>
      </c>
      <c r="C132" s="1037" t="s">
        <v>7620</v>
      </c>
      <c r="D132" s="1794" t="s">
        <v>420</v>
      </c>
      <c r="E132" s="1794" t="s">
        <v>420</v>
      </c>
      <c r="F132" s="1794" t="s">
        <v>420</v>
      </c>
      <c r="G132" s="1794" t="s">
        <v>420</v>
      </c>
      <c r="H132" s="1794" t="s">
        <v>420</v>
      </c>
      <c r="I132" s="1794" t="s">
        <v>420</v>
      </c>
      <c r="J132" s="1794" t="s">
        <v>420</v>
      </c>
      <c r="K132" s="1795">
        <v>42</v>
      </c>
      <c r="L132" s="1799">
        <f t="shared" si="14"/>
        <v>368</v>
      </c>
      <c r="M132" s="1795">
        <v>4</v>
      </c>
      <c r="N132" s="1795">
        <v>3</v>
      </c>
      <c r="O132" s="1795">
        <v>51</v>
      </c>
      <c r="P132" s="1799">
        <f t="shared" si="15"/>
        <v>310</v>
      </c>
      <c r="Q132" s="1795">
        <v>270</v>
      </c>
      <c r="R132" s="1795">
        <v>37</v>
      </c>
      <c r="S132" s="1795">
        <v>3</v>
      </c>
      <c r="T132" s="1794" t="s">
        <v>420</v>
      </c>
      <c r="U132" s="1794" t="s">
        <v>420</v>
      </c>
      <c r="V132" s="1794" t="s">
        <v>420</v>
      </c>
      <c r="W132" s="1794" t="s">
        <v>420</v>
      </c>
      <c r="X132" s="1794" t="s">
        <v>420</v>
      </c>
      <c r="Y132" s="856"/>
    </row>
    <row r="133" spans="1:25" ht="30" customHeight="1">
      <c r="A133" s="1111"/>
      <c r="B133" s="1103"/>
      <c r="C133" s="1131"/>
      <c r="D133" s="990"/>
      <c r="E133" s="1103"/>
      <c r="F133" s="1103"/>
      <c r="G133" s="1103"/>
      <c r="H133" s="1103"/>
      <c r="I133" s="1103"/>
      <c r="J133" s="1103"/>
      <c r="K133" s="1103"/>
      <c r="L133" s="1103"/>
      <c r="M133" s="1103"/>
      <c r="N133" s="1103"/>
      <c r="O133" s="1795"/>
      <c r="P133" s="1103"/>
      <c r="Q133" s="1103"/>
      <c r="R133" s="1103"/>
      <c r="S133" s="1103"/>
      <c r="T133" s="1103"/>
      <c r="U133" s="1103"/>
      <c r="V133" s="1103"/>
      <c r="W133" s="1103"/>
      <c r="X133" s="1103"/>
      <c r="Y133" s="856"/>
    </row>
    <row r="134" spans="1:25" ht="30" customHeight="1">
      <c r="A134" s="1235" t="s">
        <v>7629</v>
      </c>
      <c r="B134" s="1235"/>
      <c r="C134" s="1235"/>
      <c r="D134" s="1801"/>
      <c r="E134" s="1791"/>
      <c r="F134" s="1791"/>
      <c r="G134" s="1791"/>
      <c r="H134" s="1791"/>
      <c r="I134" s="1791"/>
      <c r="J134" s="1791"/>
      <c r="K134" s="1791"/>
      <c r="L134" s="1626"/>
      <c r="M134" s="1626"/>
      <c r="N134" s="1626"/>
      <c r="O134" s="1626"/>
      <c r="P134" s="1626"/>
      <c r="Q134" s="1626"/>
      <c r="R134" s="1626"/>
      <c r="S134" s="1626"/>
      <c r="T134" s="1626"/>
      <c r="U134" s="1626"/>
      <c r="V134" s="1626"/>
      <c r="W134" s="1626"/>
      <c r="X134" s="1626"/>
      <c r="Y134" s="856"/>
    </row>
    <row r="135" spans="1:25" ht="30" customHeight="1">
      <c r="A135" s="1235" t="s">
        <v>7361</v>
      </c>
      <c r="B135" s="1235"/>
      <c r="C135" s="1703"/>
      <c r="D135" s="1792" t="s">
        <v>420</v>
      </c>
      <c r="E135" s="1793" t="s">
        <v>420</v>
      </c>
      <c r="F135" s="1792" t="s">
        <v>420</v>
      </c>
      <c r="G135" s="1793" t="s">
        <v>420</v>
      </c>
      <c r="H135" s="1793" t="s">
        <v>420</v>
      </c>
      <c r="I135" s="1793" t="s">
        <v>420</v>
      </c>
      <c r="J135" s="1793" t="s">
        <v>420</v>
      </c>
      <c r="K135" s="1630">
        <f>SUM(K136:K154)</f>
        <v>236</v>
      </c>
      <c r="L135" s="1630">
        <f>SUM(M135:P135)</f>
        <v>1539</v>
      </c>
      <c r="M135" s="1630">
        <f>SUM(M136:M154)</f>
        <v>96</v>
      </c>
      <c r="N135" s="1630">
        <f>SUM(N136:N154)</f>
        <v>30</v>
      </c>
      <c r="O135" s="1630">
        <f>SUM(O136:O154)</f>
        <v>173</v>
      </c>
      <c r="P135" s="1630">
        <f>SUM(Q135:S135)</f>
        <v>1240</v>
      </c>
      <c r="Q135" s="1630">
        <f>SUM(Q136:Q154)</f>
        <v>988</v>
      </c>
      <c r="R135" s="1630">
        <f>SUM(R136:R154)</f>
        <v>167</v>
      </c>
      <c r="S135" s="1630">
        <f>SUM(S136:S154)</f>
        <v>85</v>
      </c>
      <c r="T135" s="1793" t="s">
        <v>420</v>
      </c>
      <c r="U135" s="1793" t="s">
        <v>420</v>
      </c>
      <c r="V135" s="1793" t="s">
        <v>420</v>
      </c>
      <c r="W135" s="1793" t="s">
        <v>420</v>
      </c>
      <c r="X135" s="1793" t="s">
        <v>420</v>
      </c>
      <c r="Y135" s="856"/>
    </row>
    <row r="136" spans="1:25" ht="30" customHeight="1">
      <c r="A136" s="1111"/>
      <c r="B136" s="1103" t="s">
        <v>7591</v>
      </c>
      <c r="C136" s="1366" t="s">
        <v>7592</v>
      </c>
      <c r="D136" s="1794" t="s">
        <v>420</v>
      </c>
      <c r="E136" s="1794" t="s">
        <v>420</v>
      </c>
      <c r="F136" s="1794" t="s">
        <v>420</v>
      </c>
      <c r="G136" s="1794" t="s">
        <v>420</v>
      </c>
      <c r="H136" s="1794" t="s">
        <v>420</v>
      </c>
      <c r="I136" s="1794" t="s">
        <v>420</v>
      </c>
      <c r="J136" s="1794" t="s">
        <v>420</v>
      </c>
      <c r="K136" s="1795">
        <v>8</v>
      </c>
      <c r="L136" s="1633">
        <f t="shared" ref="L136:L154" si="16">SUM(M136:P136)</f>
        <v>159</v>
      </c>
      <c r="M136" s="1795">
        <v>0</v>
      </c>
      <c r="N136" s="1795">
        <v>0</v>
      </c>
      <c r="O136" s="1795">
        <v>5</v>
      </c>
      <c r="P136" s="1633">
        <f t="shared" ref="P136:P154" si="17">SUM(Q136:S136)</f>
        <v>154</v>
      </c>
      <c r="Q136" s="1795">
        <v>133</v>
      </c>
      <c r="R136" s="1795">
        <v>6</v>
      </c>
      <c r="S136" s="1795">
        <v>15</v>
      </c>
      <c r="T136" s="1794" t="s">
        <v>420</v>
      </c>
      <c r="U136" s="1794" t="s">
        <v>420</v>
      </c>
      <c r="V136" s="1794" t="s">
        <v>420</v>
      </c>
      <c r="W136" s="1794" t="s">
        <v>420</v>
      </c>
      <c r="X136" s="1794" t="s">
        <v>420</v>
      </c>
      <c r="Y136" s="856"/>
    </row>
    <row r="137" spans="1:25" ht="30" customHeight="1">
      <c r="A137" s="1111"/>
      <c r="B137" s="1103" t="s">
        <v>7368</v>
      </c>
      <c r="C137" s="1366" t="s">
        <v>5300</v>
      </c>
      <c r="D137" s="1794" t="s">
        <v>420</v>
      </c>
      <c r="E137" s="1794" t="s">
        <v>420</v>
      </c>
      <c r="F137" s="1794" t="s">
        <v>420</v>
      </c>
      <c r="G137" s="1794" t="s">
        <v>420</v>
      </c>
      <c r="H137" s="1794" t="s">
        <v>420</v>
      </c>
      <c r="I137" s="1794" t="s">
        <v>420</v>
      </c>
      <c r="J137" s="1794" t="s">
        <v>420</v>
      </c>
      <c r="K137" s="1795">
        <v>0</v>
      </c>
      <c r="L137" s="1633">
        <f t="shared" si="16"/>
        <v>0</v>
      </c>
      <c r="M137" s="1795">
        <v>0</v>
      </c>
      <c r="N137" s="1795">
        <v>0</v>
      </c>
      <c r="O137" s="1795">
        <v>0</v>
      </c>
      <c r="P137" s="1633">
        <f t="shared" si="17"/>
        <v>0</v>
      </c>
      <c r="Q137" s="1795">
        <v>0</v>
      </c>
      <c r="R137" s="1795">
        <v>0</v>
      </c>
      <c r="S137" s="1795">
        <v>0</v>
      </c>
      <c r="T137" s="1794" t="s">
        <v>420</v>
      </c>
      <c r="U137" s="1794" t="s">
        <v>420</v>
      </c>
      <c r="V137" s="1794" t="s">
        <v>420</v>
      </c>
      <c r="W137" s="1794" t="s">
        <v>420</v>
      </c>
      <c r="X137" s="1794" t="s">
        <v>420</v>
      </c>
      <c r="Y137" s="856"/>
    </row>
    <row r="138" spans="1:25" ht="30" customHeight="1">
      <c r="A138" s="1111"/>
      <c r="B138" s="1103"/>
      <c r="C138" s="1802" t="s">
        <v>7630</v>
      </c>
      <c r="D138" s="1794" t="s">
        <v>420</v>
      </c>
      <c r="E138" s="1794" t="s">
        <v>420</v>
      </c>
      <c r="F138" s="1794" t="s">
        <v>420</v>
      </c>
      <c r="G138" s="1794" t="s">
        <v>420</v>
      </c>
      <c r="H138" s="1794" t="s">
        <v>420</v>
      </c>
      <c r="I138" s="1794" t="s">
        <v>420</v>
      </c>
      <c r="J138" s="1794" t="s">
        <v>420</v>
      </c>
      <c r="K138" s="1795">
        <v>0</v>
      </c>
      <c r="L138" s="1633">
        <v>0</v>
      </c>
      <c r="M138" s="1795">
        <v>0</v>
      </c>
      <c r="N138" s="1795">
        <v>0</v>
      </c>
      <c r="O138" s="1795">
        <v>0</v>
      </c>
      <c r="P138" s="1633">
        <v>0</v>
      </c>
      <c r="Q138" s="1795">
        <v>0</v>
      </c>
      <c r="R138" s="1795">
        <v>0</v>
      </c>
      <c r="S138" s="1795">
        <v>0</v>
      </c>
      <c r="T138" s="1794" t="s">
        <v>420</v>
      </c>
      <c r="U138" s="1794" t="s">
        <v>420</v>
      </c>
      <c r="V138" s="1794" t="s">
        <v>420</v>
      </c>
      <c r="W138" s="1794" t="s">
        <v>420</v>
      </c>
      <c r="X138" s="1794" t="s">
        <v>420</v>
      </c>
      <c r="Y138" s="856"/>
    </row>
    <row r="139" spans="1:25" ht="30" customHeight="1">
      <c r="A139" s="1111"/>
      <c r="B139" s="1103" t="s">
        <v>7375</v>
      </c>
      <c r="C139" s="1802" t="s">
        <v>7378</v>
      </c>
      <c r="D139" s="1794" t="s">
        <v>420</v>
      </c>
      <c r="E139" s="1794" t="s">
        <v>420</v>
      </c>
      <c r="F139" s="1794" t="s">
        <v>420</v>
      </c>
      <c r="G139" s="1794" t="s">
        <v>420</v>
      </c>
      <c r="H139" s="1794" t="s">
        <v>420</v>
      </c>
      <c r="I139" s="1794" t="s">
        <v>420</v>
      </c>
      <c r="J139" s="1794" t="s">
        <v>420</v>
      </c>
      <c r="K139" s="1795">
        <v>0</v>
      </c>
      <c r="L139" s="1633">
        <f t="shared" si="16"/>
        <v>0</v>
      </c>
      <c r="M139" s="1795">
        <v>0</v>
      </c>
      <c r="N139" s="1795">
        <v>0</v>
      </c>
      <c r="O139" s="1795">
        <v>0</v>
      </c>
      <c r="P139" s="1633">
        <f t="shared" si="17"/>
        <v>0</v>
      </c>
      <c r="Q139" s="1795">
        <v>0</v>
      </c>
      <c r="R139" s="1795">
        <v>0</v>
      </c>
      <c r="S139" s="1795">
        <v>0</v>
      </c>
      <c r="T139" s="1794" t="s">
        <v>420</v>
      </c>
      <c r="U139" s="1794" t="s">
        <v>420</v>
      </c>
      <c r="V139" s="1794" t="s">
        <v>420</v>
      </c>
      <c r="W139" s="1794" t="s">
        <v>420</v>
      </c>
      <c r="X139" s="1794" t="s">
        <v>420</v>
      </c>
      <c r="Y139" s="856"/>
    </row>
    <row r="140" spans="1:25" ht="30" customHeight="1">
      <c r="A140" s="1111"/>
      <c r="B140" s="1103" t="s">
        <v>7594</v>
      </c>
      <c r="C140" s="1366" t="s">
        <v>7343</v>
      </c>
      <c r="D140" s="1794" t="s">
        <v>420</v>
      </c>
      <c r="E140" s="1794" t="s">
        <v>420</v>
      </c>
      <c r="F140" s="1794" t="s">
        <v>420</v>
      </c>
      <c r="G140" s="1794" t="s">
        <v>420</v>
      </c>
      <c r="H140" s="1794" t="s">
        <v>420</v>
      </c>
      <c r="I140" s="1794" t="s">
        <v>420</v>
      </c>
      <c r="J140" s="1794" t="s">
        <v>420</v>
      </c>
      <c r="K140" s="1795">
        <v>48</v>
      </c>
      <c r="L140" s="1633">
        <f t="shared" si="16"/>
        <v>201</v>
      </c>
      <c r="M140" s="1795">
        <v>22</v>
      </c>
      <c r="N140" s="1795">
        <v>3</v>
      </c>
      <c r="O140" s="1795">
        <v>45</v>
      </c>
      <c r="P140" s="1633">
        <f t="shared" si="17"/>
        <v>131</v>
      </c>
      <c r="Q140" s="1795">
        <v>105</v>
      </c>
      <c r="R140" s="1795">
        <v>16</v>
      </c>
      <c r="S140" s="1795">
        <v>10</v>
      </c>
      <c r="T140" s="1794" t="s">
        <v>420</v>
      </c>
      <c r="U140" s="1794" t="s">
        <v>420</v>
      </c>
      <c r="V140" s="1794" t="s">
        <v>420</v>
      </c>
      <c r="W140" s="1794" t="s">
        <v>420</v>
      </c>
      <c r="X140" s="1794" t="s">
        <v>420</v>
      </c>
      <c r="Y140" s="856"/>
    </row>
    <row r="141" spans="1:25" ht="30" customHeight="1">
      <c r="A141" s="1111"/>
      <c r="B141" s="1103" t="s">
        <v>7595</v>
      </c>
      <c r="C141" s="1366" t="s">
        <v>7344</v>
      </c>
      <c r="D141" s="1794" t="s">
        <v>420</v>
      </c>
      <c r="E141" s="1794" t="s">
        <v>420</v>
      </c>
      <c r="F141" s="1794" t="s">
        <v>420</v>
      </c>
      <c r="G141" s="1794" t="s">
        <v>420</v>
      </c>
      <c r="H141" s="1794" t="s">
        <v>420</v>
      </c>
      <c r="I141" s="1794" t="s">
        <v>420</v>
      </c>
      <c r="J141" s="1794" t="s">
        <v>420</v>
      </c>
      <c r="K141" s="1795">
        <v>36</v>
      </c>
      <c r="L141" s="1633">
        <f t="shared" si="16"/>
        <v>407</v>
      </c>
      <c r="M141" s="1633">
        <v>11</v>
      </c>
      <c r="N141" s="1633">
        <v>0</v>
      </c>
      <c r="O141" s="1633">
        <v>38</v>
      </c>
      <c r="P141" s="1633">
        <f t="shared" si="17"/>
        <v>358</v>
      </c>
      <c r="Q141" s="1633">
        <v>298</v>
      </c>
      <c r="R141" s="1633">
        <v>53</v>
      </c>
      <c r="S141" s="1795">
        <v>7</v>
      </c>
      <c r="T141" s="1794" t="s">
        <v>420</v>
      </c>
      <c r="U141" s="1794" t="s">
        <v>420</v>
      </c>
      <c r="V141" s="1794" t="s">
        <v>420</v>
      </c>
      <c r="W141" s="1794" t="s">
        <v>420</v>
      </c>
      <c r="X141" s="1794" t="s">
        <v>420</v>
      </c>
      <c r="Y141" s="856"/>
    </row>
    <row r="142" spans="1:25" ht="30" customHeight="1">
      <c r="A142" s="1111"/>
      <c r="B142" s="1103" t="s">
        <v>7596</v>
      </c>
      <c r="C142" s="1036" t="s">
        <v>7597</v>
      </c>
      <c r="D142" s="1794" t="s">
        <v>420</v>
      </c>
      <c r="E142" s="1794" t="s">
        <v>420</v>
      </c>
      <c r="F142" s="1794" t="s">
        <v>420</v>
      </c>
      <c r="G142" s="1794" t="s">
        <v>420</v>
      </c>
      <c r="H142" s="1794" t="s">
        <v>420</v>
      </c>
      <c r="I142" s="1794" t="s">
        <v>420</v>
      </c>
      <c r="J142" s="1794" t="s">
        <v>420</v>
      </c>
      <c r="K142" s="1795">
        <v>0</v>
      </c>
      <c r="L142" s="1633">
        <f t="shared" si="16"/>
        <v>0</v>
      </c>
      <c r="M142" s="1633">
        <v>0</v>
      </c>
      <c r="N142" s="1633">
        <v>0</v>
      </c>
      <c r="O142" s="1633">
        <v>0</v>
      </c>
      <c r="P142" s="1633">
        <f>SUM(Q142:S142)</f>
        <v>0</v>
      </c>
      <c r="Q142" s="1633">
        <v>0</v>
      </c>
      <c r="R142" s="1633">
        <v>0</v>
      </c>
      <c r="S142" s="1795">
        <v>0</v>
      </c>
      <c r="T142" s="1794" t="s">
        <v>420</v>
      </c>
      <c r="U142" s="1794" t="s">
        <v>420</v>
      </c>
      <c r="V142" s="1794" t="s">
        <v>420</v>
      </c>
      <c r="W142" s="1794" t="s">
        <v>420</v>
      </c>
      <c r="X142" s="1794" t="s">
        <v>420</v>
      </c>
      <c r="Y142" s="856"/>
    </row>
    <row r="143" spans="1:25" ht="30" customHeight="1">
      <c r="A143" s="1111"/>
      <c r="B143" s="1103" t="s">
        <v>7598</v>
      </c>
      <c r="C143" s="1366" t="s">
        <v>7599</v>
      </c>
      <c r="D143" s="1794" t="s">
        <v>420</v>
      </c>
      <c r="E143" s="1794" t="s">
        <v>420</v>
      </c>
      <c r="F143" s="1794" t="s">
        <v>420</v>
      </c>
      <c r="G143" s="1794" t="s">
        <v>420</v>
      </c>
      <c r="H143" s="1794" t="s">
        <v>420</v>
      </c>
      <c r="I143" s="1794" t="s">
        <v>420</v>
      </c>
      <c r="J143" s="1794" t="s">
        <v>420</v>
      </c>
      <c r="K143" s="1795">
        <v>0</v>
      </c>
      <c r="L143" s="1633">
        <f t="shared" si="16"/>
        <v>0</v>
      </c>
      <c r="M143" s="1795">
        <v>0</v>
      </c>
      <c r="N143" s="1795">
        <v>0</v>
      </c>
      <c r="O143" s="1795">
        <v>0</v>
      </c>
      <c r="P143" s="1633">
        <f t="shared" si="17"/>
        <v>0</v>
      </c>
      <c r="Q143" s="1795">
        <v>0</v>
      </c>
      <c r="R143" s="1795">
        <v>0</v>
      </c>
      <c r="S143" s="1795">
        <v>0</v>
      </c>
      <c r="T143" s="1794" t="s">
        <v>420</v>
      </c>
      <c r="U143" s="1794" t="s">
        <v>420</v>
      </c>
      <c r="V143" s="1794" t="s">
        <v>420</v>
      </c>
      <c r="W143" s="1794" t="s">
        <v>420</v>
      </c>
      <c r="X143" s="1794" t="s">
        <v>420</v>
      </c>
      <c r="Y143" s="856"/>
    </row>
    <row r="144" spans="1:25" ht="30" customHeight="1">
      <c r="A144" s="1111"/>
      <c r="B144" s="1103" t="s">
        <v>7600</v>
      </c>
      <c r="C144" s="1366" t="s">
        <v>7601</v>
      </c>
      <c r="D144" s="1794" t="s">
        <v>420</v>
      </c>
      <c r="E144" s="1794" t="s">
        <v>420</v>
      </c>
      <c r="F144" s="1794" t="s">
        <v>420</v>
      </c>
      <c r="G144" s="1794" t="s">
        <v>420</v>
      </c>
      <c r="H144" s="1794" t="s">
        <v>420</v>
      </c>
      <c r="I144" s="1794" t="s">
        <v>420</v>
      </c>
      <c r="J144" s="1794" t="s">
        <v>420</v>
      </c>
      <c r="K144" s="1795">
        <v>6</v>
      </c>
      <c r="L144" s="1633">
        <f t="shared" si="16"/>
        <v>92</v>
      </c>
      <c r="M144" s="1633">
        <v>0</v>
      </c>
      <c r="N144" s="1633">
        <v>0</v>
      </c>
      <c r="O144" s="1633">
        <v>13</v>
      </c>
      <c r="P144" s="1633">
        <f t="shared" si="17"/>
        <v>79</v>
      </c>
      <c r="Q144" s="1633">
        <v>74</v>
      </c>
      <c r="R144" s="1633">
        <v>1</v>
      </c>
      <c r="S144" s="1795">
        <v>4</v>
      </c>
      <c r="T144" s="1794" t="s">
        <v>420</v>
      </c>
      <c r="U144" s="1794" t="s">
        <v>420</v>
      </c>
      <c r="V144" s="1794" t="s">
        <v>420</v>
      </c>
      <c r="W144" s="1794" t="s">
        <v>420</v>
      </c>
      <c r="X144" s="1794" t="s">
        <v>420</v>
      </c>
      <c r="Y144" s="856"/>
    </row>
    <row r="145" spans="1:25" ht="30" customHeight="1">
      <c r="A145" s="1111"/>
      <c r="B145" s="1103" t="s">
        <v>7602</v>
      </c>
      <c r="C145" s="1366" t="s">
        <v>7603</v>
      </c>
      <c r="D145" s="1796" t="s">
        <v>420</v>
      </c>
      <c r="E145" s="1797" t="s">
        <v>420</v>
      </c>
      <c r="F145" s="1797" t="s">
        <v>420</v>
      </c>
      <c r="G145" s="1797" t="s">
        <v>420</v>
      </c>
      <c r="H145" s="1797" t="s">
        <v>420</v>
      </c>
      <c r="I145" s="1797" t="s">
        <v>420</v>
      </c>
      <c r="J145" s="1797" t="s">
        <v>420</v>
      </c>
      <c r="K145" s="1633">
        <v>53</v>
      </c>
      <c r="L145" s="1633">
        <f t="shared" si="16"/>
        <v>232</v>
      </c>
      <c r="M145" s="1633">
        <v>25</v>
      </c>
      <c r="N145" s="1633">
        <v>14</v>
      </c>
      <c r="O145" s="1633">
        <v>27</v>
      </c>
      <c r="P145" s="1633">
        <f t="shared" si="17"/>
        <v>166</v>
      </c>
      <c r="Q145" s="1633">
        <v>110</v>
      </c>
      <c r="R145" s="1633">
        <v>47</v>
      </c>
      <c r="S145" s="1795">
        <v>9</v>
      </c>
      <c r="T145" s="1794" t="s">
        <v>420</v>
      </c>
      <c r="U145" s="1794" t="s">
        <v>420</v>
      </c>
      <c r="V145" s="1794" t="s">
        <v>420</v>
      </c>
      <c r="W145" s="1794" t="s">
        <v>420</v>
      </c>
      <c r="X145" s="1794" t="s">
        <v>420</v>
      </c>
      <c r="Y145" s="856"/>
    </row>
    <row r="146" spans="1:25" ht="30" customHeight="1">
      <c r="A146" s="1111"/>
      <c r="B146" s="1103" t="s">
        <v>7604</v>
      </c>
      <c r="C146" s="1366" t="s">
        <v>7605</v>
      </c>
      <c r="D146" s="1794" t="s">
        <v>420</v>
      </c>
      <c r="E146" s="1794" t="s">
        <v>420</v>
      </c>
      <c r="F146" s="1794" t="s">
        <v>420</v>
      </c>
      <c r="G146" s="1794" t="s">
        <v>420</v>
      </c>
      <c r="H146" s="1794" t="s">
        <v>420</v>
      </c>
      <c r="I146" s="1794" t="s">
        <v>420</v>
      </c>
      <c r="J146" s="1794" t="s">
        <v>420</v>
      </c>
      <c r="K146" s="1795">
        <v>1</v>
      </c>
      <c r="L146" s="1633">
        <f t="shared" si="16"/>
        <v>7</v>
      </c>
      <c r="M146" s="1633">
        <v>0</v>
      </c>
      <c r="N146" s="1633">
        <v>0</v>
      </c>
      <c r="O146" s="1633">
        <v>0</v>
      </c>
      <c r="P146" s="1633">
        <f t="shared" si="17"/>
        <v>7</v>
      </c>
      <c r="Q146" s="1633">
        <v>6</v>
      </c>
      <c r="R146" s="1633">
        <v>1</v>
      </c>
      <c r="S146" s="1795">
        <v>0</v>
      </c>
      <c r="T146" s="1794" t="s">
        <v>420</v>
      </c>
      <c r="U146" s="1794" t="s">
        <v>420</v>
      </c>
      <c r="V146" s="1794" t="s">
        <v>420</v>
      </c>
      <c r="W146" s="1794" t="s">
        <v>420</v>
      </c>
      <c r="X146" s="1794" t="s">
        <v>420</v>
      </c>
      <c r="Y146" s="856"/>
    </row>
    <row r="147" spans="1:25" ht="30" customHeight="1">
      <c r="A147" s="1111"/>
      <c r="B147" s="1103" t="s">
        <v>7512</v>
      </c>
      <c r="C147" s="1036" t="s">
        <v>7299</v>
      </c>
      <c r="D147" s="1794" t="s">
        <v>420</v>
      </c>
      <c r="E147" s="1794" t="s">
        <v>420</v>
      </c>
      <c r="F147" s="1794" t="s">
        <v>420</v>
      </c>
      <c r="G147" s="1794" t="s">
        <v>420</v>
      </c>
      <c r="H147" s="1794" t="s">
        <v>420</v>
      </c>
      <c r="I147" s="1794" t="s">
        <v>420</v>
      </c>
      <c r="J147" s="1794" t="s">
        <v>420</v>
      </c>
      <c r="K147" s="1795">
        <v>0</v>
      </c>
      <c r="L147" s="1795">
        <v>0</v>
      </c>
      <c r="M147" s="1795">
        <v>0</v>
      </c>
      <c r="N147" s="1795">
        <v>0</v>
      </c>
      <c r="O147" s="1795">
        <v>0</v>
      </c>
      <c r="P147" s="1795">
        <v>0</v>
      </c>
      <c r="Q147" s="1795">
        <v>0</v>
      </c>
      <c r="R147" s="1795">
        <v>0</v>
      </c>
      <c r="S147" s="1795">
        <v>0</v>
      </c>
      <c r="T147" s="1794" t="s">
        <v>420</v>
      </c>
      <c r="U147" s="1794" t="s">
        <v>420</v>
      </c>
      <c r="V147" s="1794" t="s">
        <v>420</v>
      </c>
      <c r="W147" s="1794" t="s">
        <v>420</v>
      </c>
      <c r="X147" s="1794" t="s">
        <v>420</v>
      </c>
      <c r="Y147" s="856"/>
    </row>
    <row r="148" spans="1:25" ht="30" customHeight="1">
      <c r="A148" s="1111"/>
      <c r="B148" s="1103" t="s">
        <v>7608</v>
      </c>
      <c r="C148" s="1037" t="s">
        <v>7609</v>
      </c>
      <c r="D148" s="1796" t="s">
        <v>420</v>
      </c>
      <c r="E148" s="1797" t="s">
        <v>420</v>
      </c>
      <c r="F148" s="1797" t="s">
        <v>420</v>
      </c>
      <c r="G148" s="1797" t="s">
        <v>420</v>
      </c>
      <c r="H148" s="1797" t="s">
        <v>420</v>
      </c>
      <c r="I148" s="1797" t="s">
        <v>420</v>
      </c>
      <c r="J148" s="1797" t="s">
        <v>420</v>
      </c>
      <c r="K148" s="1633">
        <v>2</v>
      </c>
      <c r="L148" s="1633">
        <f t="shared" si="16"/>
        <v>3</v>
      </c>
      <c r="M148" s="1633">
        <v>1</v>
      </c>
      <c r="N148" s="1633">
        <v>0</v>
      </c>
      <c r="O148" s="1633">
        <v>2</v>
      </c>
      <c r="P148" s="1633">
        <f t="shared" si="17"/>
        <v>0</v>
      </c>
      <c r="Q148" s="1633">
        <v>0</v>
      </c>
      <c r="R148" s="1633">
        <v>0</v>
      </c>
      <c r="S148" s="1795">
        <v>0</v>
      </c>
      <c r="T148" s="1797" t="s">
        <v>420</v>
      </c>
      <c r="U148" s="1797" t="s">
        <v>420</v>
      </c>
      <c r="V148" s="1797" t="s">
        <v>420</v>
      </c>
      <c r="W148" s="1797" t="s">
        <v>420</v>
      </c>
      <c r="X148" s="1797" t="s">
        <v>420</v>
      </c>
      <c r="Y148" s="856"/>
    </row>
    <row r="149" spans="1:25" ht="30" customHeight="1">
      <c r="A149" s="1111"/>
      <c r="B149" s="1103" t="s">
        <v>7610</v>
      </c>
      <c r="C149" s="1036" t="s">
        <v>7611</v>
      </c>
      <c r="D149" s="1794" t="s">
        <v>420</v>
      </c>
      <c r="E149" s="1794" t="s">
        <v>420</v>
      </c>
      <c r="F149" s="1794" t="s">
        <v>420</v>
      </c>
      <c r="G149" s="1794" t="s">
        <v>420</v>
      </c>
      <c r="H149" s="1794" t="s">
        <v>420</v>
      </c>
      <c r="I149" s="1794" t="s">
        <v>420</v>
      </c>
      <c r="J149" s="1794" t="s">
        <v>420</v>
      </c>
      <c r="K149" s="1795">
        <v>13</v>
      </c>
      <c r="L149" s="1633">
        <f t="shared" si="16"/>
        <v>51</v>
      </c>
      <c r="M149" s="1795">
        <v>9</v>
      </c>
      <c r="N149" s="1795">
        <v>5</v>
      </c>
      <c r="O149" s="1795">
        <v>2</v>
      </c>
      <c r="P149" s="1633">
        <f t="shared" si="17"/>
        <v>35</v>
      </c>
      <c r="Q149" s="1795">
        <v>16</v>
      </c>
      <c r="R149" s="1795">
        <v>13</v>
      </c>
      <c r="S149" s="1795">
        <v>6</v>
      </c>
      <c r="T149" s="1797" t="s">
        <v>420</v>
      </c>
      <c r="U149" s="1797" t="s">
        <v>420</v>
      </c>
      <c r="V149" s="1797" t="s">
        <v>420</v>
      </c>
      <c r="W149" s="1797" t="s">
        <v>420</v>
      </c>
      <c r="X149" s="1797" t="s">
        <v>420</v>
      </c>
      <c r="Y149" s="856"/>
    </row>
    <row r="150" spans="1:25" ht="30" customHeight="1">
      <c r="A150" s="1111"/>
      <c r="B150" s="1103" t="s">
        <v>7612</v>
      </c>
      <c r="C150" s="1036" t="s">
        <v>7613</v>
      </c>
      <c r="D150" s="1794" t="s">
        <v>420</v>
      </c>
      <c r="E150" s="1794" t="s">
        <v>420</v>
      </c>
      <c r="F150" s="1794" t="s">
        <v>420</v>
      </c>
      <c r="G150" s="1794" t="s">
        <v>420</v>
      </c>
      <c r="H150" s="1794" t="s">
        <v>420</v>
      </c>
      <c r="I150" s="1794" t="s">
        <v>420</v>
      </c>
      <c r="J150" s="1794" t="s">
        <v>420</v>
      </c>
      <c r="K150" s="1795">
        <v>20</v>
      </c>
      <c r="L150" s="1633">
        <f t="shared" si="16"/>
        <v>89</v>
      </c>
      <c r="M150" s="1795">
        <v>17</v>
      </c>
      <c r="N150" s="1795">
        <v>4</v>
      </c>
      <c r="O150" s="1795">
        <v>2</v>
      </c>
      <c r="P150" s="1633">
        <f t="shared" si="17"/>
        <v>66</v>
      </c>
      <c r="Q150" s="1795">
        <v>34</v>
      </c>
      <c r="R150" s="1795">
        <v>13</v>
      </c>
      <c r="S150" s="1795">
        <v>19</v>
      </c>
      <c r="T150" s="1794" t="s">
        <v>420</v>
      </c>
      <c r="U150" s="1794" t="s">
        <v>420</v>
      </c>
      <c r="V150" s="1794" t="s">
        <v>420</v>
      </c>
      <c r="W150" s="1794" t="s">
        <v>420</v>
      </c>
      <c r="X150" s="1794" t="s">
        <v>420</v>
      </c>
      <c r="Y150" s="856"/>
    </row>
    <row r="151" spans="1:25" ht="30" customHeight="1">
      <c r="A151" s="1111"/>
      <c r="B151" s="1103" t="s">
        <v>7614</v>
      </c>
      <c r="C151" s="1366" t="s">
        <v>7615</v>
      </c>
      <c r="D151" s="1794" t="s">
        <v>420</v>
      </c>
      <c r="E151" s="1794" t="s">
        <v>420</v>
      </c>
      <c r="F151" s="1794" t="s">
        <v>420</v>
      </c>
      <c r="G151" s="1794" t="s">
        <v>420</v>
      </c>
      <c r="H151" s="1794" t="s">
        <v>420</v>
      </c>
      <c r="I151" s="1794" t="s">
        <v>420</v>
      </c>
      <c r="J151" s="1794" t="s">
        <v>420</v>
      </c>
      <c r="K151" s="1795">
        <v>7</v>
      </c>
      <c r="L151" s="1633">
        <f t="shared" si="16"/>
        <v>17</v>
      </c>
      <c r="M151" s="1795">
        <v>2</v>
      </c>
      <c r="N151" s="1795">
        <v>1</v>
      </c>
      <c r="O151" s="1795">
        <v>5</v>
      </c>
      <c r="P151" s="1633">
        <f t="shared" si="17"/>
        <v>9</v>
      </c>
      <c r="Q151" s="1795">
        <v>6</v>
      </c>
      <c r="R151" s="1795">
        <v>3</v>
      </c>
      <c r="S151" s="1795">
        <v>0</v>
      </c>
      <c r="T151" s="1794" t="s">
        <v>420</v>
      </c>
      <c r="U151" s="1794" t="s">
        <v>420</v>
      </c>
      <c r="V151" s="1794" t="s">
        <v>420</v>
      </c>
      <c r="W151" s="1794" t="s">
        <v>420</v>
      </c>
      <c r="X151" s="1794" t="s">
        <v>420</v>
      </c>
      <c r="Y151" s="856"/>
    </row>
    <row r="152" spans="1:25" ht="30" customHeight="1">
      <c r="A152" s="1111"/>
      <c r="B152" s="1103" t="s">
        <v>7616</v>
      </c>
      <c r="C152" s="1366" t="s">
        <v>7554</v>
      </c>
      <c r="D152" s="1794" t="s">
        <v>420</v>
      </c>
      <c r="E152" s="1794" t="s">
        <v>420</v>
      </c>
      <c r="F152" s="1794" t="s">
        <v>420</v>
      </c>
      <c r="G152" s="1794" t="s">
        <v>420</v>
      </c>
      <c r="H152" s="1797" t="s">
        <v>420</v>
      </c>
      <c r="I152" s="1797" t="s">
        <v>420</v>
      </c>
      <c r="J152" s="1797" t="s">
        <v>420</v>
      </c>
      <c r="K152" s="1633">
        <v>13</v>
      </c>
      <c r="L152" s="1633">
        <f t="shared" si="16"/>
        <v>183</v>
      </c>
      <c r="M152" s="1633">
        <v>5</v>
      </c>
      <c r="N152" s="1633">
        <v>1</v>
      </c>
      <c r="O152" s="1633">
        <v>8</v>
      </c>
      <c r="P152" s="1633">
        <f t="shared" si="17"/>
        <v>169</v>
      </c>
      <c r="Q152" s="1633">
        <v>146</v>
      </c>
      <c r="R152" s="1633">
        <v>9</v>
      </c>
      <c r="S152" s="1633">
        <v>14</v>
      </c>
      <c r="T152" s="1797" t="s">
        <v>420</v>
      </c>
      <c r="U152" s="1797" t="s">
        <v>420</v>
      </c>
      <c r="V152" s="1797" t="s">
        <v>420</v>
      </c>
      <c r="W152" s="1797" t="s">
        <v>420</v>
      </c>
      <c r="X152" s="1797" t="s">
        <v>420</v>
      </c>
      <c r="Y152" s="856"/>
    </row>
    <row r="153" spans="1:25" ht="30" customHeight="1">
      <c r="A153" s="1111"/>
      <c r="B153" s="1103" t="s">
        <v>7617</v>
      </c>
      <c r="C153" s="1036" t="s">
        <v>7618</v>
      </c>
      <c r="D153" s="1794" t="s">
        <v>420</v>
      </c>
      <c r="E153" s="1794" t="s">
        <v>420</v>
      </c>
      <c r="F153" s="1794" t="s">
        <v>420</v>
      </c>
      <c r="G153" s="1794" t="s">
        <v>420</v>
      </c>
      <c r="H153" s="1794" t="s">
        <v>420</v>
      </c>
      <c r="I153" s="1794" t="s">
        <v>420</v>
      </c>
      <c r="J153" s="1794" t="s">
        <v>420</v>
      </c>
      <c r="K153" s="1795">
        <v>3</v>
      </c>
      <c r="L153" s="1633">
        <f t="shared" si="16"/>
        <v>14</v>
      </c>
      <c r="M153" s="1795">
        <v>0</v>
      </c>
      <c r="N153" s="1795">
        <v>0</v>
      </c>
      <c r="O153" s="1795">
        <v>0</v>
      </c>
      <c r="P153" s="1633">
        <f t="shared" si="17"/>
        <v>14</v>
      </c>
      <c r="Q153" s="1795">
        <v>14</v>
      </c>
      <c r="R153" s="1795">
        <v>0</v>
      </c>
      <c r="S153" s="1795">
        <v>0</v>
      </c>
      <c r="T153" s="1794" t="s">
        <v>420</v>
      </c>
      <c r="U153" s="1794" t="s">
        <v>420</v>
      </c>
      <c r="V153" s="1794" t="s">
        <v>420</v>
      </c>
      <c r="W153" s="1794" t="s">
        <v>420</v>
      </c>
      <c r="X153" s="1794" t="s">
        <v>420</v>
      </c>
      <c r="Y153" s="856"/>
    </row>
    <row r="154" spans="1:25" ht="30" customHeight="1">
      <c r="A154" s="1111"/>
      <c r="B154" s="1103" t="s">
        <v>7619</v>
      </c>
      <c r="C154" s="1037" t="s">
        <v>7620</v>
      </c>
      <c r="D154" s="1794" t="s">
        <v>420</v>
      </c>
      <c r="E154" s="1794" t="s">
        <v>420</v>
      </c>
      <c r="F154" s="1794" t="s">
        <v>420</v>
      </c>
      <c r="G154" s="1794" t="s">
        <v>420</v>
      </c>
      <c r="H154" s="1794" t="s">
        <v>420</v>
      </c>
      <c r="I154" s="1794" t="s">
        <v>420</v>
      </c>
      <c r="J154" s="1794" t="s">
        <v>420</v>
      </c>
      <c r="K154" s="1795">
        <v>26</v>
      </c>
      <c r="L154" s="1633">
        <f t="shared" si="16"/>
        <v>84</v>
      </c>
      <c r="M154" s="1795">
        <v>4</v>
      </c>
      <c r="N154" s="1795">
        <v>2</v>
      </c>
      <c r="O154" s="1795">
        <v>26</v>
      </c>
      <c r="P154" s="1633">
        <f t="shared" si="17"/>
        <v>52</v>
      </c>
      <c r="Q154" s="1795">
        <v>46</v>
      </c>
      <c r="R154" s="1795">
        <v>5</v>
      </c>
      <c r="S154" s="1795">
        <v>1</v>
      </c>
      <c r="T154" s="1794" t="s">
        <v>420</v>
      </c>
      <c r="U154" s="1794" t="s">
        <v>420</v>
      </c>
      <c r="V154" s="1794" t="s">
        <v>420</v>
      </c>
      <c r="W154" s="1794" t="s">
        <v>420</v>
      </c>
      <c r="X154" s="1794" t="s">
        <v>420</v>
      </c>
      <c r="Y154" s="856"/>
    </row>
    <row r="155" spans="1:25" ht="30" customHeight="1">
      <c r="A155" s="1111"/>
      <c r="B155" s="1103"/>
      <c r="C155" s="1366"/>
      <c r="D155" s="1795"/>
      <c r="E155" s="1795"/>
      <c r="F155" s="1795"/>
      <c r="G155" s="1795"/>
      <c r="H155" s="1795"/>
      <c r="I155" s="1795"/>
      <c r="J155" s="1795"/>
      <c r="K155" s="1795"/>
      <c r="L155" s="1795"/>
      <c r="M155" s="1795"/>
      <c r="N155" s="1795"/>
      <c r="O155" s="1795"/>
      <c r="P155" s="1795"/>
      <c r="Q155" s="1795"/>
      <c r="R155" s="1795"/>
      <c r="S155" s="1795"/>
      <c r="T155" s="1795"/>
      <c r="U155" s="1795"/>
      <c r="V155" s="1795"/>
      <c r="W155" s="1795"/>
      <c r="X155" s="1795"/>
      <c r="Y155" s="856"/>
    </row>
    <row r="156" spans="1:25" ht="30" customHeight="1">
      <c r="A156" s="1235" t="s">
        <v>7631</v>
      </c>
      <c r="B156" s="1235"/>
      <c r="C156" s="1703"/>
      <c r="D156" s="1626"/>
      <c r="E156" s="1626"/>
      <c r="F156" s="1626"/>
      <c r="G156" s="1626"/>
      <c r="H156" s="1626"/>
      <c r="I156" s="1626"/>
      <c r="J156" s="1626"/>
      <c r="K156" s="1626"/>
      <c r="L156" s="1626"/>
      <c r="M156" s="1626"/>
      <c r="N156" s="1626"/>
      <c r="O156" s="1626"/>
      <c r="P156" s="1626"/>
      <c r="Q156" s="1626"/>
      <c r="R156" s="1626"/>
      <c r="S156" s="1626"/>
      <c r="T156" s="1626"/>
      <c r="U156" s="1626"/>
      <c r="V156" s="1626"/>
      <c r="W156" s="1626"/>
      <c r="X156" s="1626"/>
      <c r="Y156" s="856"/>
    </row>
    <row r="157" spans="1:25" ht="30" customHeight="1">
      <c r="A157" s="1235" t="s">
        <v>7361</v>
      </c>
      <c r="B157" s="1235"/>
      <c r="C157" s="1703"/>
      <c r="D157" s="1792" t="s">
        <v>420</v>
      </c>
      <c r="E157" s="1793" t="s">
        <v>420</v>
      </c>
      <c r="F157" s="1792" t="s">
        <v>420</v>
      </c>
      <c r="G157" s="1793" t="s">
        <v>420</v>
      </c>
      <c r="H157" s="1793" t="s">
        <v>420</v>
      </c>
      <c r="I157" s="1793" t="s">
        <v>420</v>
      </c>
      <c r="J157" s="1793" t="s">
        <v>420</v>
      </c>
      <c r="K157" s="1630">
        <f t="shared" ref="K157:S157" si="18">SUM(K158:K175)</f>
        <v>144</v>
      </c>
      <c r="L157" s="1630">
        <f>SUM(M157:P157)</f>
        <v>1129</v>
      </c>
      <c r="M157" s="1630">
        <f t="shared" si="18"/>
        <v>42</v>
      </c>
      <c r="N157" s="1630">
        <f t="shared" si="18"/>
        <v>12</v>
      </c>
      <c r="O157" s="1630">
        <f t="shared" si="18"/>
        <v>158</v>
      </c>
      <c r="P157" s="1630">
        <f>SUM(Q157:S157)</f>
        <v>917</v>
      </c>
      <c r="Q157" s="1630">
        <f t="shared" si="18"/>
        <v>741</v>
      </c>
      <c r="R157" s="1630">
        <f t="shared" si="18"/>
        <v>154</v>
      </c>
      <c r="S157" s="1630">
        <f t="shared" si="18"/>
        <v>22</v>
      </c>
      <c r="T157" s="1793" t="s">
        <v>420</v>
      </c>
      <c r="U157" s="1793" t="s">
        <v>420</v>
      </c>
      <c r="V157" s="1793" t="s">
        <v>420</v>
      </c>
      <c r="W157" s="1793" t="s">
        <v>420</v>
      </c>
      <c r="X157" s="1793" t="s">
        <v>420</v>
      </c>
      <c r="Y157" s="856"/>
    </row>
    <row r="158" spans="1:25" ht="30" customHeight="1">
      <c r="A158" s="1111"/>
      <c r="B158" s="1103" t="s">
        <v>7591</v>
      </c>
      <c r="C158" s="1366" t="s">
        <v>7592</v>
      </c>
      <c r="D158" s="1794" t="s">
        <v>420</v>
      </c>
      <c r="E158" s="1794" t="s">
        <v>420</v>
      </c>
      <c r="F158" s="1794" t="s">
        <v>420</v>
      </c>
      <c r="G158" s="1794" t="s">
        <v>420</v>
      </c>
      <c r="H158" s="1794" t="s">
        <v>420</v>
      </c>
      <c r="I158" s="1794" t="s">
        <v>420</v>
      </c>
      <c r="J158" s="1794" t="s">
        <v>420</v>
      </c>
      <c r="K158" s="1795">
        <v>8</v>
      </c>
      <c r="L158" s="1799">
        <f t="shared" ref="L158:L175" si="19">SUM(M158:P158)</f>
        <v>145</v>
      </c>
      <c r="M158" s="1795">
        <v>0</v>
      </c>
      <c r="N158" s="1795">
        <v>0</v>
      </c>
      <c r="O158" s="1795">
        <v>31</v>
      </c>
      <c r="P158" s="1633">
        <f t="shared" ref="P158:P175" si="20">SUM(Q158:S158)</f>
        <v>114</v>
      </c>
      <c r="Q158" s="1795">
        <v>79</v>
      </c>
      <c r="R158" s="1795">
        <v>31</v>
      </c>
      <c r="S158" s="1795">
        <v>4</v>
      </c>
      <c r="T158" s="1794" t="s">
        <v>420</v>
      </c>
      <c r="U158" s="1794" t="s">
        <v>420</v>
      </c>
      <c r="V158" s="1794" t="s">
        <v>420</v>
      </c>
      <c r="W158" s="1794" t="s">
        <v>420</v>
      </c>
      <c r="X158" s="1794" t="s">
        <v>420</v>
      </c>
      <c r="Y158" s="856"/>
    </row>
    <row r="159" spans="1:25" ht="30" customHeight="1">
      <c r="A159" s="1111"/>
      <c r="B159" s="1103" t="s">
        <v>7368</v>
      </c>
      <c r="C159" s="1366" t="s">
        <v>5300</v>
      </c>
      <c r="D159" s="1794" t="s">
        <v>420</v>
      </c>
      <c r="E159" s="1794" t="s">
        <v>420</v>
      </c>
      <c r="F159" s="1794" t="s">
        <v>420</v>
      </c>
      <c r="G159" s="1794" t="s">
        <v>420</v>
      </c>
      <c r="H159" s="1794" t="s">
        <v>420</v>
      </c>
      <c r="I159" s="1794" t="s">
        <v>420</v>
      </c>
      <c r="J159" s="1794" t="s">
        <v>420</v>
      </c>
      <c r="K159" s="1795">
        <v>0</v>
      </c>
      <c r="L159" s="1799">
        <f t="shared" si="19"/>
        <v>0</v>
      </c>
      <c r="M159" s="1795">
        <v>0</v>
      </c>
      <c r="N159" s="1795">
        <v>0</v>
      </c>
      <c r="O159" s="1795">
        <v>0</v>
      </c>
      <c r="P159" s="1795">
        <v>0</v>
      </c>
      <c r="Q159" s="1795">
        <v>0</v>
      </c>
      <c r="R159" s="1795">
        <v>0</v>
      </c>
      <c r="S159" s="1795">
        <v>0</v>
      </c>
      <c r="T159" s="1794" t="s">
        <v>420</v>
      </c>
      <c r="U159" s="1794" t="s">
        <v>420</v>
      </c>
      <c r="V159" s="1794" t="s">
        <v>420</v>
      </c>
      <c r="W159" s="1794" t="s">
        <v>420</v>
      </c>
      <c r="X159" s="1794" t="s">
        <v>420</v>
      </c>
      <c r="Y159" s="856"/>
    </row>
    <row r="160" spans="1:25" ht="30" customHeight="1">
      <c r="A160" s="1111"/>
      <c r="B160" s="1103" t="s">
        <v>7622</v>
      </c>
      <c r="C160" s="1036" t="s">
        <v>7623</v>
      </c>
      <c r="D160" s="1794" t="s">
        <v>420</v>
      </c>
      <c r="E160" s="1794" t="s">
        <v>420</v>
      </c>
      <c r="F160" s="1794" t="s">
        <v>420</v>
      </c>
      <c r="G160" s="1794" t="s">
        <v>420</v>
      </c>
      <c r="H160" s="1794" t="s">
        <v>420</v>
      </c>
      <c r="I160" s="1794" t="s">
        <v>420</v>
      </c>
      <c r="J160" s="1794" t="s">
        <v>420</v>
      </c>
      <c r="K160" s="1795">
        <v>1</v>
      </c>
      <c r="L160" s="1799">
        <f t="shared" si="19"/>
        <v>9</v>
      </c>
      <c r="M160" s="1795">
        <v>0</v>
      </c>
      <c r="N160" s="1795">
        <v>0</v>
      </c>
      <c r="O160" s="1795">
        <v>0</v>
      </c>
      <c r="P160" s="1633">
        <f t="shared" si="20"/>
        <v>9</v>
      </c>
      <c r="Q160" s="1795">
        <v>9</v>
      </c>
      <c r="R160" s="1795">
        <v>0</v>
      </c>
      <c r="S160" s="1795">
        <v>0</v>
      </c>
      <c r="T160" s="1794" t="s">
        <v>420</v>
      </c>
      <c r="U160" s="1794" t="s">
        <v>420</v>
      </c>
      <c r="V160" s="1794" t="s">
        <v>420</v>
      </c>
      <c r="W160" s="1794" t="s">
        <v>420</v>
      </c>
      <c r="X160" s="1794" t="s">
        <v>420</v>
      </c>
      <c r="Y160" s="856"/>
    </row>
    <row r="161" spans="1:25" ht="30" customHeight="1">
      <c r="A161" s="1111"/>
      <c r="B161" s="1103" t="s">
        <v>7594</v>
      </c>
      <c r="C161" s="1366" t="s">
        <v>7343</v>
      </c>
      <c r="D161" s="1794" t="s">
        <v>420</v>
      </c>
      <c r="E161" s="1794" t="s">
        <v>420</v>
      </c>
      <c r="F161" s="1794" t="s">
        <v>420</v>
      </c>
      <c r="G161" s="1794" t="s">
        <v>420</v>
      </c>
      <c r="H161" s="1794" t="s">
        <v>420</v>
      </c>
      <c r="I161" s="1794" t="s">
        <v>420</v>
      </c>
      <c r="J161" s="1794" t="s">
        <v>420</v>
      </c>
      <c r="K161" s="1795">
        <v>39</v>
      </c>
      <c r="L161" s="1799">
        <f t="shared" si="19"/>
        <v>271</v>
      </c>
      <c r="M161" s="1795">
        <v>9</v>
      </c>
      <c r="N161" s="1795">
        <v>2</v>
      </c>
      <c r="O161" s="1795">
        <v>60</v>
      </c>
      <c r="P161" s="1633">
        <f t="shared" si="20"/>
        <v>200</v>
      </c>
      <c r="Q161" s="1795">
        <v>175</v>
      </c>
      <c r="R161" s="1795">
        <v>17</v>
      </c>
      <c r="S161" s="1795">
        <v>8</v>
      </c>
      <c r="T161" s="1794" t="s">
        <v>420</v>
      </c>
      <c r="U161" s="1794" t="s">
        <v>420</v>
      </c>
      <c r="V161" s="1794" t="s">
        <v>420</v>
      </c>
      <c r="W161" s="1794" t="s">
        <v>420</v>
      </c>
      <c r="X161" s="1794" t="s">
        <v>420</v>
      </c>
      <c r="Y161" s="856"/>
    </row>
    <row r="162" spans="1:25" ht="30" customHeight="1">
      <c r="A162" s="1111"/>
      <c r="B162" s="1103" t="s">
        <v>7595</v>
      </c>
      <c r="C162" s="1366" t="s">
        <v>7344</v>
      </c>
      <c r="D162" s="1794" t="s">
        <v>420</v>
      </c>
      <c r="E162" s="1794" t="s">
        <v>420</v>
      </c>
      <c r="F162" s="1794" t="s">
        <v>420</v>
      </c>
      <c r="G162" s="1794" t="s">
        <v>420</v>
      </c>
      <c r="H162" s="1794" t="s">
        <v>420</v>
      </c>
      <c r="I162" s="1794" t="s">
        <v>420</v>
      </c>
      <c r="J162" s="1794" t="s">
        <v>420</v>
      </c>
      <c r="K162" s="1795">
        <v>21</v>
      </c>
      <c r="L162" s="1799">
        <f t="shared" si="19"/>
        <v>217</v>
      </c>
      <c r="M162" s="1633">
        <v>6</v>
      </c>
      <c r="N162" s="1633">
        <v>2</v>
      </c>
      <c r="O162" s="1633">
        <v>16</v>
      </c>
      <c r="P162" s="1633">
        <f t="shared" si="20"/>
        <v>193</v>
      </c>
      <c r="Q162" s="1633">
        <v>167</v>
      </c>
      <c r="R162" s="1633">
        <v>26</v>
      </c>
      <c r="S162" s="1795">
        <v>0</v>
      </c>
      <c r="T162" s="1794" t="s">
        <v>420</v>
      </c>
      <c r="U162" s="1794" t="s">
        <v>420</v>
      </c>
      <c r="V162" s="1794" t="s">
        <v>420</v>
      </c>
      <c r="W162" s="1794" t="s">
        <v>420</v>
      </c>
      <c r="X162" s="1794" t="s">
        <v>420</v>
      </c>
      <c r="Y162" s="856"/>
    </row>
    <row r="163" spans="1:25" ht="30" customHeight="1">
      <c r="A163" s="1111"/>
      <c r="B163" s="1103" t="s">
        <v>7432</v>
      </c>
      <c r="C163" s="1036" t="s">
        <v>7433</v>
      </c>
      <c r="D163" s="1794" t="s">
        <v>420</v>
      </c>
      <c r="E163" s="1794" t="s">
        <v>420</v>
      </c>
      <c r="F163" s="1794" t="s">
        <v>420</v>
      </c>
      <c r="G163" s="1794" t="s">
        <v>420</v>
      </c>
      <c r="H163" s="1794" t="s">
        <v>420</v>
      </c>
      <c r="I163" s="1794" t="s">
        <v>420</v>
      </c>
      <c r="J163" s="1794" t="s">
        <v>420</v>
      </c>
      <c r="K163" s="1795">
        <v>0</v>
      </c>
      <c r="L163" s="1799">
        <f t="shared" si="19"/>
        <v>0</v>
      </c>
      <c r="M163" s="1633">
        <v>0</v>
      </c>
      <c r="N163" s="1633">
        <v>0</v>
      </c>
      <c r="O163" s="1633">
        <v>0</v>
      </c>
      <c r="P163" s="1633">
        <f t="shared" si="20"/>
        <v>0</v>
      </c>
      <c r="Q163" s="1633">
        <v>0</v>
      </c>
      <c r="R163" s="1633">
        <v>0</v>
      </c>
      <c r="S163" s="1795">
        <v>0</v>
      </c>
      <c r="T163" s="1794" t="s">
        <v>420</v>
      </c>
      <c r="U163" s="1794" t="s">
        <v>420</v>
      </c>
      <c r="V163" s="1794" t="s">
        <v>420</v>
      </c>
      <c r="W163" s="1794" t="s">
        <v>420</v>
      </c>
      <c r="X163" s="1794" t="s">
        <v>420</v>
      </c>
      <c r="Y163" s="856"/>
    </row>
    <row r="164" spans="1:25" ht="30" customHeight="1">
      <c r="A164" s="1111"/>
      <c r="B164" s="1103" t="s">
        <v>7598</v>
      </c>
      <c r="C164" s="1366" t="s">
        <v>7599</v>
      </c>
      <c r="D164" s="1794" t="s">
        <v>420</v>
      </c>
      <c r="E164" s="1794" t="s">
        <v>420</v>
      </c>
      <c r="F164" s="1794" t="s">
        <v>420</v>
      </c>
      <c r="G164" s="1794" t="s">
        <v>420</v>
      </c>
      <c r="H164" s="1794" t="s">
        <v>420</v>
      </c>
      <c r="I164" s="1794" t="s">
        <v>420</v>
      </c>
      <c r="J164" s="1794" t="s">
        <v>420</v>
      </c>
      <c r="K164" s="1795">
        <v>1</v>
      </c>
      <c r="L164" s="1799">
        <f t="shared" si="19"/>
        <v>2</v>
      </c>
      <c r="M164" s="1795">
        <v>0</v>
      </c>
      <c r="N164" s="1795">
        <v>0</v>
      </c>
      <c r="O164" s="1795">
        <v>1</v>
      </c>
      <c r="P164" s="1633">
        <f t="shared" si="20"/>
        <v>1</v>
      </c>
      <c r="Q164" s="1795">
        <v>1</v>
      </c>
      <c r="R164" s="1795">
        <v>0</v>
      </c>
      <c r="S164" s="1795">
        <v>0</v>
      </c>
      <c r="T164" s="1794" t="s">
        <v>420</v>
      </c>
      <c r="U164" s="1794" t="s">
        <v>420</v>
      </c>
      <c r="V164" s="1794" t="s">
        <v>420</v>
      </c>
      <c r="W164" s="1794" t="s">
        <v>420</v>
      </c>
      <c r="X164" s="1794" t="s">
        <v>420</v>
      </c>
      <c r="Y164" s="856"/>
    </row>
    <row r="165" spans="1:25" ht="30" customHeight="1">
      <c r="A165" s="1111"/>
      <c r="B165" s="1103" t="s">
        <v>7600</v>
      </c>
      <c r="C165" s="1366" t="s">
        <v>7601</v>
      </c>
      <c r="D165" s="1794" t="s">
        <v>420</v>
      </c>
      <c r="E165" s="1794" t="s">
        <v>420</v>
      </c>
      <c r="F165" s="1794" t="s">
        <v>420</v>
      </c>
      <c r="G165" s="1794" t="s">
        <v>420</v>
      </c>
      <c r="H165" s="1794" t="s">
        <v>420</v>
      </c>
      <c r="I165" s="1794" t="s">
        <v>420</v>
      </c>
      <c r="J165" s="1794" t="s">
        <v>420</v>
      </c>
      <c r="K165" s="1795">
        <v>2</v>
      </c>
      <c r="L165" s="1799">
        <f t="shared" si="19"/>
        <v>74</v>
      </c>
      <c r="M165" s="1633">
        <v>0</v>
      </c>
      <c r="N165" s="1633">
        <v>0</v>
      </c>
      <c r="O165" s="1633">
        <v>4</v>
      </c>
      <c r="P165" s="1633">
        <f t="shared" si="20"/>
        <v>70</v>
      </c>
      <c r="Q165" s="1633">
        <v>54</v>
      </c>
      <c r="R165" s="1633">
        <v>16</v>
      </c>
      <c r="S165" s="1795">
        <v>0</v>
      </c>
      <c r="T165" s="1794" t="s">
        <v>420</v>
      </c>
      <c r="U165" s="1794" t="s">
        <v>420</v>
      </c>
      <c r="V165" s="1794" t="s">
        <v>420</v>
      </c>
      <c r="W165" s="1794" t="s">
        <v>420</v>
      </c>
      <c r="X165" s="1794" t="s">
        <v>420</v>
      </c>
      <c r="Y165" s="856"/>
    </row>
    <row r="166" spans="1:25" ht="30" customHeight="1">
      <c r="A166" s="1111"/>
      <c r="B166" s="1103" t="s">
        <v>7602</v>
      </c>
      <c r="C166" s="1366" t="s">
        <v>7603</v>
      </c>
      <c r="D166" s="1796" t="s">
        <v>420</v>
      </c>
      <c r="E166" s="1796" t="s">
        <v>420</v>
      </c>
      <c r="F166" s="1796" t="s">
        <v>420</v>
      </c>
      <c r="G166" s="1796" t="s">
        <v>420</v>
      </c>
      <c r="H166" s="1796" t="s">
        <v>420</v>
      </c>
      <c r="I166" s="1796" t="s">
        <v>420</v>
      </c>
      <c r="J166" s="1796" t="s">
        <v>420</v>
      </c>
      <c r="K166" s="1633">
        <v>28</v>
      </c>
      <c r="L166" s="1799">
        <f t="shared" si="19"/>
        <v>135</v>
      </c>
      <c r="M166" s="1633">
        <v>10</v>
      </c>
      <c r="N166" s="1633">
        <v>3</v>
      </c>
      <c r="O166" s="1633">
        <v>26</v>
      </c>
      <c r="P166" s="1633">
        <f t="shared" si="20"/>
        <v>96</v>
      </c>
      <c r="Q166" s="1633">
        <v>62</v>
      </c>
      <c r="R166" s="1633">
        <v>31</v>
      </c>
      <c r="S166" s="1795">
        <v>3</v>
      </c>
      <c r="T166" s="1794" t="s">
        <v>420</v>
      </c>
      <c r="U166" s="1794" t="s">
        <v>420</v>
      </c>
      <c r="V166" s="1794" t="s">
        <v>420</v>
      </c>
      <c r="W166" s="1794" t="s">
        <v>420</v>
      </c>
      <c r="X166" s="1794" t="s">
        <v>420</v>
      </c>
      <c r="Y166" s="856"/>
    </row>
    <row r="167" spans="1:25" ht="30" customHeight="1">
      <c r="A167" s="1111"/>
      <c r="B167" s="1103" t="s">
        <v>7498</v>
      </c>
      <c r="C167" s="1366" t="s">
        <v>7632</v>
      </c>
      <c r="D167" s="1796" t="s">
        <v>420</v>
      </c>
      <c r="E167" s="1796" t="s">
        <v>420</v>
      </c>
      <c r="F167" s="1796" t="s">
        <v>420</v>
      </c>
      <c r="G167" s="1796" t="s">
        <v>420</v>
      </c>
      <c r="H167" s="1796" t="s">
        <v>420</v>
      </c>
      <c r="I167" s="1796" t="s">
        <v>420</v>
      </c>
      <c r="J167" s="1796" t="s">
        <v>420</v>
      </c>
      <c r="K167" s="1633">
        <v>0</v>
      </c>
      <c r="L167" s="1799">
        <f t="shared" si="19"/>
        <v>0</v>
      </c>
      <c r="M167" s="1633">
        <v>0</v>
      </c>
      <c r="N167" s="1633">
        <v>0</v>
      </c>
      <c r="O167" s="1633">
        <v>0</v>
      </c>
      <c r="P167" s="1633">
        <f t="shared" si="20"/>
        <v>0</v>
      </c>
      <c r="Q167" s="1633">
        <v>0</v>
      </c>
      <c r="R167" s="1633">
        <v>0</v>
      </c>
      <c r="S167" s="1633">
        <v>0</v>
      </c>
      <c r="T167" s="1794" t="s">
        <v>420</v>
      </c>
      <c r="U167" s="1794" t="s">
        <v>420</v>
      </c>
      <c r="V167" s="1794" t="s">
        <v>420</v>
      </c>
      <c r="W167" s="1794" t="s">
        <v>420</v>
      </c>
      <c r="X167" s="1794" t="s">
        <v>420</v>
      </c>
      <c r="Y167" s="856"/>
    </row>
    <row r="168" spans="1:25" ht="30" customHeight="1">
      <c r="A168" s="1111"/>
      <c r="B168" s="1103" t="s">
        <v>7512</v>
      </c>
      <c r="C168" s="1036" t="s">
        <v>7299</v>
      </c>
      <c r="D168" s="1796" t="s">
        <v>420</v>
      </c>
      <c r="E168" s="1796" t="s">
        <v>420</v>
      </c>
      <c r="F168" s="1796" t="s">
        <v>420</v>
      </c>
      <c r="G168" s="1796" t="s">
        <v>420</v>
      </c>
      <c r="H168" s="1796" t="s">
        <v>420</v>
      </c>
      <c r="I168" s="1796" t="s">
        <v>420</v>
      </c>
      <c r="J168" s="1796" t="s">
        <v>420</v>
      </c>
      <c r="K168" s="1633">
        <v>1</v>
      </c>
      <c r="L168" s="1799">
        <f t="shared" si="19"/>
        <v>6</v>
      </c>
      <c r="M168" s="1633">
        <v>0</v>
      </c>
      <c r="N168" s="1633">
        <v>0</v>
      </c>
      <c r="O168" s="1633">
        <v>0</v>
      </c>
      <c r="P168" s="1633">
        <f t="shared" si="20"/>
        <v>6</v>
      </c>
      <c r="Q168" s="1633">
        <v>6</v>
      </c>
      <c r="R168" s="1633">
        <v>0</v>
      </c>
      <c r="S168" s="1633">
        <v>0</v>
      </c>
      <c r="T168" s="1794" t="s">
        <v>420</v>
      </c>
      <c r="U168" s="1794" t="s">
        <v>420</v>
      </c>
      <c r="V168" s="1794" t="s">
        <v>420</v>
      </c>
      <c r="W168" s="1794" t="s">
        <v>420</v>
      </c>
      <c r="X168" s="1794" t="s">
        <v>420</v>
      </c>
      <c r="Y168" s="856"/>
    </row>
    <row r="169" spans="1:25" ht="30" customHeight="1">
      <c r="A169" s="1111"/>
      <c r="B169" s="1103" t="s">
        <v>7608</v>
      </c>
      <c r="C169" s="1037" t="s">
        <v>7609</v>
      </c>
      <c r="D169" s="1796" t="s">
        <v>420</v>
      </c>
      <c r="E169" s="1797" t="s">
        <v>420</v>
      </c>
      <c r="F169" s="1797" t="s">
        <v>420</v>
      </c>
      <c r="G169" s="1797" t="s">
        <v>420</v>
      </c>
      <c r="H169" s="1797" t="s">
        <v>420</v>
      </c>
      <c r="I169" s="1797" t="s">
        <v>420</v>
      </c>
      <c r="J169" s="1797" t="s">
        <v>420</v>
      </c>
      <c r="K169" s="1633">
        <v>3</v>
      </c>
      <c r="L169" s="1799">
        <f t="shared" si="19"/>
        <v>20</v>
      </c>
      <c r="M169" s="1633">
        <v>1</v>
      </c>
      <c r="N169" s="1633">
        <v>0</v>
      </c>
      <c r="O169" s="1633">
        <v>1</v>
      </c>
      <c r="P169" s="1633">
        <f t="shared" si="20"/>
        <v>18</v>
      </c>
      <c r="Q169" s="1633">
        <v>14</v>
      </c>
      <c r="R169" s="1633">
        <v>4</v>
      </c>
      <c r="S169" s="1795">
        <v>0</v>
      </c>
      <c r="T169" s="1797" t="s">
        <v>420</v>
      </c>
      <c r="U169" s="1797" t="s">
        <v>420</v>
      </c>
      <c r="V169" s="1797" t="s">
        <v>420</v>
      </c>
      <c r="W169" s="1797" t="s">
        <v>420</v>
      </c>
      <c r="X169" s="1797" t="s">
        <v>420</v>
      </c>
      <c r="Y169" s="856"/>
    </row>
    <row r="170" spans="1:25" ht="30" customHeight="1">
      <c r="A170" s="1111"/>
      <c r="B170" s="1103" t="s">
        <v>7610</v>
      </c>
      <c r="C170" s="1036" t="s">
        <v>7611</v>
      </c>
      <c r="D170" s="1794" t="s">
        <v>420</v>
      </c>
      <c r="E170" s="1794" t="s">
        <v>420</v>
      </c>
      <c r="F170" s="1794" t="s">
        <v>420</v>
      </c>
      <c r="G170" s="1794" t="s">
        <v>420</v>
      </c>
      <c r="H170" s="1794" t="s">
        <v>420</v>
      </c>
      <c r="I170" s="1794" t="s">
        <v>420</v>
      </c>
      <c r="J170" s="1794" t="s">
        <v>420</v>
      </c>
      <c r="K170" s="1795">
        <v>2</v>
      </c>
      <c r="L170" s="1799">
        <f t="shared" si="19"/>
        <v>5</v>
      </c>
      <c r="M170" s="1795">
        <v>2</v>
      </c>
      <c r="N170" s="1795">
        <v>0</v>
      </c>
      <c r="O170" s="1795">
        <v>0</v>
      </c>
      <c r="P170" s="1633">
        <f t="shared" si="20"/>
        <v>3</v>
      </c>
      <c r="Q170" s="1795">
        <v>2</v>
      </c>
      <c r="R170" s="1795">
        <v>0</v>
      </c>
      <c r="S170" s="1795">
        <v>1</v>
      </c>
      <c r="T170" s="1797" t="s">
        <v>420</v>
      </c>
      <c r="U170" s="1797" t="s">
        <v>420</v>
      </c>
      <c r="V170" s="1797" t="s">
        <v>420</v>
      </c>
      <c r="W170" s="1797" t="s">
        <v>420</v>
      </c>
      <c r="X170" s="1797" t="s">
        <v>420</v>
      </c>
      <c r="Y170" s="856"/>
    </row>
    <row r="171" spans="1:25" ht="30" customHeight="1">
      <c r="A171" s="1111"/>
      <c r="B171" s="1103" t="s">
        <v>7612</v>
      </c>
      <c r="C171" s="1036" t="s">
        <v>7613</v>
      </c>
      <c r="D171" s="1794" t="s">
        <v>420</v>
      </c>
      <c r="E171" s="1794" t="s">
        <v>420</v>
      </c>
      <c r="F171" s="1794" t="s">
        <v>420</v>
      </c>
      <c r="G171" s="1794" t="s">
        <v>420</v>
      </c>
      <c r="H171" s="1794" t="s">
        <v>420</v>
      </c>
      <c r="I171" s="1794" t="s">
        <v>420</v>
      </c>
      <c r="J171" s="1794" t="s">
        <v>420</v>
      </c>
      <c r="K171" s="1795">
        <v>10</v>
      </c>
      <c r="L171" s="1799">
        <f t="shared" si="19"/>
        <v>24</v>
      </c>
      <c r="M171" s="1795">
        <v>9</v>
      </c>
      <c r="N171" s="1795">
        <v>3</v>
      </c>
      <c r="O171" s="1795">
        <v>2</v>
      </c>
      <c r="P171" s="1633">
        <f t="shared" si="20"/>
        <v>10</v>
      </c>
      <c r="Q171" s="1795">
        <v>6</v>
      </c>
      <c r="R171" s="1795">
        <v>0</v>
      </c>
      <c r="S171" s="1795">
        <v>4</v>
      </c>
      <c r="T171" s="1794" t="s">
        <v>420</v>
      </c>
      <c r="U171" s="1794" t="s">
        <v>420</v>
      </c>
      <c r="V171" s="1794" t="s">
        <v>420</v>
      </c>
      <c r="W171" s="1794" t="s">
        <v>420</v>
      </c>
      <c r="X171" s="1794" t="s">
        <v>420</v>
      </c>
      <c r="Y171" s="856"/>
    </row>
    <row r="172" spans="1:25" ht="30" customHeight="1">
      <c r="A172" s="1111"/>
      <c r="B172" s="1103" t="s">
        <v>7614</v>
      </c>
      <c r="C172" s="1366" t="s">
        <v>7615</v>
      </c>
      <c r="D172" s="1794" t="s">
        <v>420</v>
      </c>
      <c r="E172" s="1794" t="s">
        <v>420</v>
      </c>
      <c r="F172" s="1794" t="s">
        <v>420</v>
      </c>
      <c r="G172" s="1794" t="s">
        <v>420</v>
      </c>
      <c r="H172" s="1794" t="s">
        <v>420</v>
      </c>
      <c r="I172" s="1794" t="s">
        <v>420</v>
      </c>
      <c r="J172" s="1794" t="s">
        <v>420</v>
      </c>
      <c r="K172" s="1795">
        <v>1</v>
      </c>
      <c r="L172" s="1799">
        <f t="shared" si="19"/>
        <v>9</v>
      </c>
      <c r="M172" s="1795">
        <v>0</v>
      </c>
      <c r="N172" s="1795">
        <v>0</v>
      </c>
      <c r="O172" s="1795">
        <v>0</v>
      </c>
      <c r="P172" s="1633">
        <f t="shared" si="20"/>
        <v>9</v>
      </c>
      <c r="Q172" s="1795">
        <v>5</v>
      </c>
      <c r="R172" s="1795">
        <v>4</v>
      </c>
      <c r="S172" s="1795">
        <v>0</v>
      </c>
      <c r="T172" s="1794" t="s">
        <v>420</v>
      </c>
      <c r="U172" s="1794" t="s">
        <v>420</v>
      </c>
      <c r="V172" s="1794" t="s">
        <v>420</v>
      </c>
      <c r="W172" s="1794" t="s">
        <v>420</v>
      </c>
      <c r="X172" s="1794" t="s">
        <v>420</v>
      </c>
      <c r="Y172" s="856"/>
    </row>
    <row r="173" spans="1:25" ht="30" customHeight="1">
      <c r="A173" s="1111"/>
      <c r="B173" s="1103" t="s">
        <v>7616</v>
      </c>
      <c r="C173" s="1366" t="s">
        <v>7554</v>
      </c>
      <c r="D173" s="1794" t="s">
        <v>420</v>
      </c>
      <c r="E173" s="1794" t="s">
        <v>420</v>
      </c>
      <c r="F173" s="1794" t="s">
        <v>420</v>
      </c>
      <c r="G173" s="1794" t="s">
        <v>420</v>
      </c>
      <c r="H173" s="1797" t="s">
        <v>420</v>
      </c>
      <c r="I173" s="1797" t="s">
        <v>420</v>
      </c>
      <c r="J173" s="1797" t="s">
        <v>420</v>
      </c>
      <c r="K173" s="1633">
        <v>13</v>
      </c>
      <c r="L173" s="1799">
        <f t="shared" si="19"/>
        <v>170</v>
      </c>
      <c r="M173" s="1633">
        <v>5</v>
      </c>
      <c r="N173" s="1633">
        <v>2</v>
      </c>
      <c r="O173" s="1633">
        <v>5</v>
      </c>
      <c r="P173" s="1633">
        <f t="shared" si="20"/>
        <v>158</v>
      </c>
      <c r="Q173" s="1633">
        <v>138</v>
      </c>
      <c r="R173" s="1633">
        <v>20</v>
      </c>
      <c r="S173" s="1633">
        <v>0</v>
      </c>
      <c r="T173" s="1797" t="s">
        <v>420</v>
      </c>
      <c r="U173" s="1797" t="s">
        <v>420</v>
      </c>
      <c r="V173" s="1797" t="s">
        <v>420</v>
      </c>
      <c r="W173" s="1797" t="s">
        <v>420</v>
      </c>
      <c r="X173" s="1797" t="s">
        <v>420</v>
      </c>
      <c r="Y173" s="856"/>
    </row>
    <row r="174" spans="1:25" ht="30" customHeight="1">
      <c r="A174" s="1111"/>
      <c r="B174" s="1103" t="s">
        <v>7617</v>
      </c>
      <c r="C174" s="1036" t="s">
        <v>7618</v>
      </c>
      <c r="D174" s="1794" t="s">
        <v>420</v>
      </c>
      <c r="E174" s="1794" t="s">
        <v>420</v>
      </c>
      <c r="F174" s="1794" t="s">
        <v>420</v>
      </c>
      <c r="G174" s="1794" t="s">
        <v>420</v>
      </c>
      <c r="H174" s="1794" t="s">
        <v>420</v>
      </c>
      <c r="I174" s="1794" t="s">
        <v>420</v>
      </c>
      <c r="J174" s="1794" t="s">
        <v>420</v>
      </c>
      <c r="K174" s="1795">
        <v>3</v>
      </c>
      <c r="L174" s="1799">
        <f t="shared" si="19"/>
        <v>17</v>
      </c>
      <c r="M174" s="1795">
        <v>0</v>
      </c>
      <c r="N174" s="1795">
        <v>0</v>
      </c>
      <c r="O174" s="1795">
        <v>0</v>
      </c>
      <c r="P174" s="1633">
        <f t="shared" si="20"/>
        <v>17</v>
      </c>
      <c r="Q174" s="1795">
        <v>14</v>
      </c>
      <c r="R174" s="1795">
        <v>3</v>
      </c>
      <c r="S174" s="1795">
        <v>0</v>
      </c>
      <c r="T174" s="1794" t="s">
        <v>420</v>
      </c>
      <c r="U174" s="1794" t="s">
        <v>420</v>
      </c>
      <c r="V174" s="1794" t="s">
        <v>420</v>
      </c>
      <c r="W174" s="1794" t="s">
        <v>420</v>
      </c>
      <c r="X174" s="1794" t="s">
        <v>420</v>
      </c>
      <c r="Y174" s="856"/>
    </row>
    <row r="175" spans="1:25" ht="30" customHeight="1">
      <c r="A175" s="1111"/>
      <c r="B175" s="1103" t="s">
        <v>7619</v>
      </c>
      <c r="C175" s="1037" t="s">
        <v>7620</v>
      </c>
      <c r="D175" s="1794" t="s">
        <v>420</v>
      </c>
      <c r="E175" s="1794" t="s">
        <v>420</v>
      </c>
      <c r="F175" s="1794" t="s">
        <v>420</v>
      </c>
      <c r="G175" s="1794" t="s">
        <v>420</v>
      </c>
      <c r="H175" s="1794" t="s">
        <v>420</v>
      </c>
      <c r="I175" s="1794" t="s">
        <v>420</v>
      </c>
      <c r="J175" s="1794" t="s">
        <v>420</v>
      </c>
      <c r="K175" s="1795">
        <v>11</v>
      </c>
      <c r="L175" s="1799">
        <f t="shared" si="19"/>
        <v>25</v>
      </c>
      <c r="M175" s="1795">
        <v>0</v>
      </c>
      <c r="N175" s="1795">
        <v>0</v>
      </c>
      <c r="O175" s="1795">
        <v>12</v>
      </c>
      <c r="P175" s="1799">
        <f t="shared" si="20"/>
        <v>13</v>
      </c>
      <c r="Q175" s="1795">
        <v>9</v>
      </c>
      <c r="R175" s="1795">
        <v>2</v>
      </c>
      <c r="S175" s="1795">
        <v>2</v>
      </c>
      <c r="T175" s="1794" t="s">
        <v>420</v>
      </c>
      <c r="U175" s="1794" t="s">
        <v>420</v>
      </c>
      <c r="V175" s="1794" t="s">
        <v>420</v>
      </c>
      <c r="W175" s="1794" t="s">
        <v>420</v>
      </c>
      <c r="X175" s="1794" t="s">
        <v>420</v>
      </c>
      <c r="Y175" s="856"/>
    </row>
    <row r="176" spans="1:25" ht="30" customHeight="1">
      <c r="A176" s="1111"/>
      <c r="B176" s="1103"/>
      <c r="C176" s="1131"/>
      <c r="D176" s="990"/>
      <c r="E176" s="1103"/>
      <c r="F176" s="1103"/>
      <c r="G176" s="1103"/>
      <c r="H176" s="1103"/>
      <c r="I176" s="1103"/>
      <c r="J176" s="1103"/>
      <c r="K176" s="1103"/>
      <c r="L176" s="1103"/>
      <c r="M176" s="1103"/>
      <c r="N176" s="1103"/>
      <c r="O176" s="1103"/>
      <c r="P176" s="1103"/>
      <c r="Q176" s="1103"/>
      <c r="R176" s="1103"/>
      <c r="S176" s="1103"/>
      <c r="T176" s="1103"/>
      <c r="U176" s="1103"/>
      <c r="V176" s="1103"/>
      <c r="W176" s="1103"/>
      <c r="X176" s="1103"/>
      <c r="Y176" s="856"/>
    </row>
    <row r="177" spans="1:25" ht="30" customHeight="1">
      <c r="A177" s="1235" t="s">
        <v>7633</v>
      </c>
      <c r="B177" s="1235"/>
      <c r="C177" s="1703"/>
      <c r="D177" s="1791"/>
      <c r="E177" s="1791"/>
      <c r="F177" s="1791"/>
      <c r="G177" s="1791"/>
      <c r="H177" s="1791"/>
      <c r="I177" s="1791"/>
      <c r="J177" s="1791"/>
      <c r="K177" s="1791"/>
      <c r="L177" s="1626"/>
      <c r="M177" s="1626"/>
      <c r="N177" s="1626"/>
      <c r="O177" s="1626"/>
      <c r="P177" s="1626"/>
      <c r="Q177" s="1626"/>
      <c r="R177" s="1626"/>
      <c r="S177" s="1626"/>
      <c r="T177" s="1626"/>
      <c r="U177" s="1626"/>
      <c r="V177" s="1626"/>
      <c r="W177" s="1626"/>
      <c r="X177" s="1626"/>
      <c r="Y177" s="856"/>
    </row>
    <row r="178" spans="1:25" ht="30" customHeight="1">
      <c r="A178" s="1235" t="s">
        <v>7361</v>
      </c>
      <c r="B178" s="1235"/>
      <c r="C178" s="1703"/>
      <c r="D178" s="1792" t="s">
        <v>420</v>
      </c>
      <c r="E178" s="1793" t="s">
        <v>420</v>
      </c>
      <c r="F178" s="1792" t="s">
        <v>420</v>
      </c>
      <c r="G178" s="1793" t="s">
        <v>420</v>
      </c>
      <c r="H178" s="1793" t="s">
        <v>420</v>
      </c>
      <c r="I178" s="1793" t="s">
        <v>420</v>
      </c>
      <c r="J178" s="1793" t="s">
        <v>420</v>
      </c>
      <c r="K178" s="1630">
        <f t="shared" ref="K178:S178" si="21">SUM(K179:K196)</f>
        <v>569</v>
      </c>
      <c r="L178" s="1630">
        <f>SUM(M178:P178)</f>
        <v>10272</v>
      </c>
      <c r="M178" s="1630">
        <f t="shared" si="21"/>
        <v>115</v>
      </c>
      <c r="N178" s="1630">
        <f t="shared" si="21"/>
        <v>40</v>
      </c>
      <c r="O178" s="1630">
        <f t="shared" si="21"/>
        <v>502</v>
      </c>
      <c r="P178" s="1630">
        <f>SUM(Q178:S178)</f>
        <v>9615</v>
      </c>
      <c r="Q178" s="1630">
        <f t="shared" si="21"/>
        <v>7897</v>
      </c>
      <c r="R178" s="1630">
        <f t="shared" si="21"/>
        <v>1637</v>
      </c>
      <c r="S178" s="1630">
        <f t="shared" si="21"/>
        <v>81</v>
      </c>
      <c r="T178" s="1793" t="s">
        <v>420</v>
      </c>
      <c r="U178" s="1793" t="s">
        <v>420</v>
      </c>
      <c r="V178" s="1793" t="s">
        <v>420</v>
      </c>
      <c r="W178" s="1793" t="s">
        <v>420</v>
      </c>
      <c r="X178" s="1793" t="s">
        <v>420</v>
      </c>
      <c r="Y178" s="856"/>
    </row>
    <row r="179" spans="1:25" ht="30" customHeight="1">
      <c r="A179" s="1111"/>
      <c r="B179" s="1103" t="s">
        <v>7591</v>
      </c>
      <c r="C179" s="1366" t="s">
        <v>7592</v>
      </c>
      <c r="D179" s="1794" t="s">
        <v>420</v>
      </c>
      <c r="E179" s="1794" t="s">
        <v>420</v>
      </c>
      <c r="F179" s="1794" t="s">
        <v>420</v>
      </c>
      <c r="G179" s="1794" t="s">
        <v>420</v>
      </c>
      <c r="H179" s="1794" t="s">
        <v>420</v>
      </c>
      <c r="I179" s="1794" t="s">
        <v>420</v>
      </c>
      <c r="J179" s="1794" t="s">
        <v>420</v>
      </c>
      <c r="K179" s="1795">
        <v>5</v>
      </c>
      <c r="L179" s="1633">
        <f t="shared" ref="L179:L196" si="22">SUM(M179:P179)</f>
        <v>32</v>
      </c>
      <c r="M179" s="1795">
        <v>0</v>
      </c>
      <c r="N179" s="1795">
        <v>0</v>
      </c>
      <c r="O179" s="1795">
        <v>9</v>
      </c>
      <c r="P179" s="1633">
        <f t="shared" ref="P179:P196" si="23">SUM(Q179:S179)</f>
        <v>23</v>
      </c>
      <c r="Q179" s="1795">
        <v>16</v>
      </c>
      <c r="R179" s="1795">
        <v>2</v>
      </c>
      <c r="S179" s="1795">
        <v>5</v>
      </c>
      <c r="T179" s="1794" t="s">
        <v>420</v>
      </c>
      <c r="U179" s="1794" t="s">
        <v>420</v>
      </c>
      <c r="V179" s="1794" t="s">
        <v>420</v>
      </c>
      <c r="W179" s="1794" t="s">
        <v>420</v>
      </c>
      <c r="X179" s="1794" t="s">
        <v>420</v>
      </c>
      <c r="Y179" s="856"/>
    </row>
    <row r="180" spans="1:25" ht="30" customHeight="1">
      <c r="A180" s="1111"/>
      <c r="B180" s="1103" t="s">
        <v>7368</v>
      </c>
      <c r="C180" s="1366" t="s">
        <v>5300</v>
      </c>
      <c r="D180" s="1794" t="s">
        <v>420</v>
      </c>
      <c r="E180" s="1794" t="s">
        <v>420</v>
      </c>
      <c r="F180" s="1794" t="s">
        <v>420</v>
      </c>
      <c r="G180" s="1794" t="s">
        <v>420</v>
      </c>
      <c r="H180" s="1794" t="s">
        <v>420</v>
      </c>
      <c r="I180" s="1794" t="s">
        <v>420</v>
      </c>
      <c r="J180" s="1794" t="s">
        <v>420</v>
      </c>
      <c r="K180" s="1795">
        <v>0</v>
      </c>
      <c r="L180" s="1633">
        <f t="shared" si="22"/>
        <v>0</v>
      </c>
      <c r="M180" s="1795">
        <v>0</v>
      </c>
      <c r="N180" s="1795">
        <v>0</v>
      </c>
      <c r="O180" s="1795">
        <v>0</v>
      </c>
      <c r="P180" s="1633">
        <f t="shared" si="23"/>
        <v>0</v>
      </c>
      <c r="Q180" s="1795">
        <v>0</v>
      </c>
      <c r="R180" s="1795">
        <v>0</v>
      </c>
      <c r="S180" s="1795">
        <v>0</v>
      </c>
      <c r="T180" s="1794" t="s">
        <v>420</v>
      </c>
      <c r="U180" s="1794" t="s">
        <v>420</v>
      </c>
      <c r="V180" s="1794" t="s">
        <v>420</v>
      </c>
      <c r="W180" s="1794" t="s">
        <v>420</v>
      </c>
      <c r="X180" s="1794" t="s">
        <v>420</v>
      </c>
      <c r="Y180" s="856"/>
    </row>
    <row r="181" spans="1:25" ht="30" customHeight="1">
      <c r="A181" s="1111"/>
      <c r="B181" s="1103" t="s">
        <v>7622</v>
      </c>
      <c r="C181" s="1036" t="s">
        <v>7623</v>
      </c>
      <c r="D181" s="1794" t="s">
        <v>420</v>
      </c>
      <c r="E181" s="1794" t="s">
        <v>420</v>
      </c>
      <c r="F181" s="1794" t="s">
        <v>420</v>
      </c>
      <c r="G181" s="1794" t="s">
        <v>420</v>
      </c>
      <c r="H181" s="1794" t="s">
        <v>420</v>
      </c>
      <c r="I181" s="1794" t="s">
        <v>420</v>
      </c>
      <c r="J181" s="1794" t="s">
        <v>420</v>
      </c>
      <c r="K181" s="1795">
        <v>1</v>
      </c>
      <c r="L181" s="1633">
        <f t="shared" si="22"/>
        <v>12</v>
      </c>
      <c r="M181" s="1795">
        <v>0</v>
      </c>
      <c r="N181" s="1795">
        <v>0</v>
      </c>
      <c r="O181" s="1795">
        <v>0</v>
      </c>
      <c r="P181" s="1633">
        <f t="shared" si="23"/>
        <v>12</v>
      </c>
      <c r="Q181" s="1795">
        <v>12</v>
      </c>
      <c r="R181" s="1795">
        <v>0</v>
      </c>
      <c r="S181" s="1795">
        <v>0</v>
      </c>
      <c r="T181" s="1794" t="s">
        <v>420</v>
      </c>
      <c r="U181" s="1794" t="s">
        <v>420</v>
      </c>
      <c r="V181" s="1794" t="s">
        <v>420</v>
      </c>
      <c r="W181" s="1794" t="s">
        <v>420</v>
      </c>
      <c r="X181" s="1794" t="s">
        <v>420</v>
      </c>
      <c r="Y181" s="856"/>
    </row>
    <row r="182" spans="1:25" ht="30" customHeight="1">
      <c r="A182" s="1111"/>
      <c r="B182" s="1103" t="s">
        <v>7594</v>
      </c>
      <c r="C182" s="1366" t="s">
        <v>7343</v>
      </c>
      <c r="D182" s="1794" t="s">
        <v>420</v>
      </c>
      <c r="E182" s="1794" t="s">
        <v>420</v>
      </c>
      <c r="F182" s="1794" t="s">
        <v>420</v>
      </c>
      <c r="G182" s="1794" t="s">
        <v>420</v>
      </c>
      <c r="H182" s="1794" t="s">
        <v>420</v>
      </c>
      <c r="I182" s="1794" t="s">
        <v>420</v>
      </c>
      <c r="J182" s="1794" t="s">
        <v>420</v>
      </c>
      <c r="K182" s="1795">
        <v>88</v>
      </c>
      <c r="L182" s="1633">
        <f t="shared" si="22"/>
        <v>932</v>
      </c>
      <c r="M182" s="1795">
        <v>4</v>
      </c>
      <c r="N182" s="1795">
        <v>0</v>
      </c>
      <c r="O182" s="1795">
        <v>126</v>
      </c>
      <c r="P182" s="1633">
        <f t="shared" si="23"/>
        <v>802</v>
      </c>
      <c r="Q182" s="1795">
        <v>566</v>
      </c>
      <c r="R182" s="1795">
        <v>211</v>
      </c>
      <c r="S182" s="1795">
        <v>25</v>
      </c>
      <c r="T182" s="1794" t="s">
        <v>420</v>
      </c>
      <c r="U182" s="1794" t="s">
        <v>420</v>
      </c>
      <c r="V182" s="1794" t="s">
        <v>420</v>
      </c>
      <c r="W182" s="1794" t="s">
        <v>420</v>
      </c>
      <c r="X182" s="1794" t="s">
        <v>420</v>
      </c>
      <c r="Y182" s="856"/>
    </row>
    <row r="183" spans="1:25" ht="30" customHeight="1">
      <c r="A183" s="1111"/>
      <c r="B183" s="1103" t="s">
        <v>7595</v>
      </c>
      <c r="C183" s="1366" t="s">
        <v>7344</v>
      </c>
      <c r="D183" s="1794" t="s">
        <v>420</v>
      </c>
      <c r="E183" s="1794" t="s">
        <v>420</v>
      </c>
      <c r="F183" s="1794" t="s">
        <v>420</v>
      </c>
      <c r="G183" s="1794" t="s">
        <v>420</v>
      </c>
      <c r="H183" s="1794" t="s">
        <v>420</v>
      </c>
      <c r="I183" s="1794" t="s">
        <v>420</v>
      </c>
      <c r="J183" s="1794" t="s">
        <v>420</v>
      </c>
      <c r="K183" s="1795">
        <v>103</v>
      </c>
      <c r="L183" s="1633">
        <f t="shared" si="22"/>
        <v>5843</v>
      </c>
      <c r="M183" s="1633">
        <v>10</v>
      </c>
      <c r="N183" s="1633">
        <v>7</v>
      </c>
      <c r="O183" s="1633">
        <v>108</v>
      </c>
      <c r="P183" s="1633">
        <f t="shared" si="23"/>
        <v>5718</v>
      </c>
      <c r="Q183" s="1633">
        <v>5186</v>
      </c>
      <c r="R183" s="1633">
        <v>531</v>
      </c>
      <c r="S183" s="1795">
        <v>1</v>
      </c>
      <c r="T183" s="1794" t="s">
        <v>420</v>
      </c>
      <c r="U183" s="1794" t="s">
        <v>420</v>
      </c>
      <c r="V183" s="1794" t="s">
        <v>420</v>
      </c>
      <c r="W183" s="1794" t="s">
        <v>420</v>
      </c>
      <c r="X183" s="1794" t="s">
        <v>420</v>
      </c>
      <c r="Y183" s="856"/>
    </row>
    <row r="184" spans="1:25" ht="30" customHeight="1">
      <c r="A184" s="1111"/>
      <c r="B184" s="1103" t="s">
        <v>7596</v>
      </c>
      <c r="C184" s="1036" t="s">
        <v>7597</v>
      </c>
      <c r="D184" s="1794" t="s">
        <v>420</v>
      </c>
      <c r="E184" s="1794" t="s">
        <v>420</v>
      </c>
      <c r="F184" s="1794" t="s">
        <v>420</v>
      </c>
      <c r="G184" s="1794" t="s">
        <v>420</v>
      </c>
      <c r="H184" s="1794" t="s">
        <v>420</v>
      </c>
      <c r="I184" s="1794" t="s">
        <v>420</v>
      </c>
      <c r="J184" s="1794" t="s">
        <v>420</v>
      </c>
      <c r="K184" s="1795">
        <v>2</v>
      </c>
      <c r="L184" s="1633">
        <f t="shared" si="22"/>
        <v>3</v>
      </c>
      <c r="M184" s="1633">
        <v>0</v>
      </c>
      <c r="N184" s="1633">
        <v>0</v>
      </c>
      <c r="O184" s="1633">
        <v>0</v>
      </c>
      <c r="P184" s="1633">
        <f t="shared" si="23"/>
        <v>3</v>
      </c>
      <c r="Q184" s="1633">
        <v>2</v>
      </c>
      <c r="R184" s="1633">
        <v>1</v>
      </c>
      <c r="S184" s="1795">
        <v>0</v>
      </c>
      <c r="T184" s="1794" t="s">
        <v>420</v>
      </c>
      <c r="U184" s="1794" t="s">
        <v>420</v>
      </c>
      <c r="V184" s="1794" t="s">
        <v>420</v>
      </c>
      <c r="W184" s="1794" t="s">
        <v>420</v>
      </c>
      <c r="X184" s="1794" t="s">
        <v>420</v>
      </c>
      <c r="Y184" s="856"/>
    </row>
    <row r="185" spans="1:25" ht="30" customHeight="1">
      <c r="A185" s="1111"/>
      <c r="B185" s="1103" t="s">
        <v>7442</v>
      </c>
      <c r="C185" s="1366" t="s">
        <v>7291</v>
      </c>
      <c r="D185" s="1794" t="s">
        <v>420</v>
      </c>
      <c r="E185" s="1794" t="s">
        <v>420</v>
      </c>
      <c r="F185" s="1794" t="s">
        <v>420</v>
      </c>
      <c r="G185" s="1794" t="s">
        <v>420</v>
      </c>
      <c r="H185" s="1794" t="s">
        <v>420</v>
      </c>
      <c r="I185" s="1794" t="s">
        <v>420</v>
      </c>
      <c r="J185" s="1794" t="s">
        <v>420</v>
      </c>
      <c r="K185" s="1795">
        <v>2</v>
      </c>
      <c r="L185" s="1633">
        <f t="shared" si="22"/>
        <v>98</v>
      </c>
      <c r="M185" s="1795">
        <v>0</v>
      </c>
      <c r="N185" s="1795">
        <v>0</v>
      </c>
      <c r="O185" s="1795">
        <v>2</v>
      </c>
      <c r="P185" s="1633">
        <f t="shared" si="23"/>
        <v>96</v>
      </c>
      <c r="Q185" s="1795">
        <v>88</v>
      </c>
      <c r="R185" s="1795">
        <v>8</v>
      </c>
      <c r="S185" s="1795">
        <v>0</v>
      </c>
      <c r="T185" s="1794" t="s">
        <v>420</v>
      </c>
      <c r="U185" s="1794" t="s">
        <v>420</v>
      </c>
      <c r="V185" s="1794" t="s">
        <v>420</v>
      </c>
      <c r="W185" s="1794" t="s">
        <v>420</v>
      </c>
      <c r="X185" s="1794" t="s">
        <v>420</v>
      </c>
      <c r="Y185" s="856"/>
    </row>
    <row r="186" spans="1:25" ht="30" customHeight="1">
      <c r="A186" s="1111"/>
      <c r="B186" s="1103" t="s">
        <v>7600</v>
      </c>
      <c r="C186" s="1366" t="s">
        <v>7601</v>
      </c>
      <c r="D186" s="1794" t="s">
        <v>420</v>
      </c>
      <c r="E186" s="1794" t="s">
        <v>420</v>
      </c>
      <c r="F186" s="1794" t="s">
        <v>420</v>
      </c>
      <c r="G186" s="1794" t="s">
        <v>420</v>
      </c>
      <c r="H186" s="1794" t="s">
        <v>420</v>
      </c>
      <c r="I186" s="1794" t="s">
        <v>420</v>
      </c>
      <c r="J186" s="1794" t="s">
        <v>420</v>
      </c>
      <c r="K186" s="1795">
        <v>17</v>
      </c>
      <c r="L186" s="1633">
        <f t="shared" si="22"/>
        <v>290</v>
      </c>
      <c r="M186" s="1633">
        <v>0</v>
      </c>
      <c r="N186" s="1633">
        <v>0</v>
      </c>
      <c r="O186" s="1633">
        <v>4</v>
      </c>
      <c r="P186" s="1633">
        <f t="shared" si="23"/>
        <v>286</v>
      </c>
      <c r="Q186" s="1633">
        <v>255</v>
      </c>
      <c r="R186" s="1633">
        <v>29</v>
      </c>
      <c r="S186" s="1795">
        <v>2</v>
      </c>
      <c r="T186" s="1794" t="s">
        <v>420</v>
      </c>
      <c r="U186" s="1794" t="s">
        <v>420</v>
      </c>
      <c r="V186" s="1794" t="s">
        <v>420</v>
      </c>
      <c r="W186" s="1794" t="s">
        <v>420</v>
      </c>
      <c r="X186" s="1794" t="s">
        <v>420</v>
      </c>
      <c r="Y186" s="856"/>
    </row>
    <row r="187" spans="1:25" ht="30" customHeight="1">
      <c r="A187" s="1111"/>
      <c r="B187" s="1103" t="s">
        <v>7602</v>
      </c>
      <c r="C187" s="1366" t="s">
        <v>7603</v>
      </c>
      <c r="D187" s="1796" t="s">
        <v>420</v>
      </c>
      <c r="E187" s="1797" t="s">
        <v>420</v>
      </c>
      <c r="F187" s="1797" t="s">
        <v>420</v>
      </c>
      <c r="G187" s="1797" t="s">
        <v>420</v>
      </c>
      <c r="H187" s="1797" t="s">
        <v>420</v>
      </c>
      <c r="I187" s="1797" t="s">
        <v>420</v>
      </c>
      <c r="J187" s="1797" t="s">
        <v>420</v>
      </c>
      <c r="K187" s="1633">
        <v>122</v>
      </c>
      <c r="L187" s="1633">
        <f t="shared" si="22"/>
        <v>1160</v>
      </c>
      <c r="M187" s="1633">
        <v>25</v>
      </c>
      <c r="N187" s="1633">
        <v>10</v>
      </c>
      <c r="O187" s="1633">
        <v>91</v>
      </c>
      <c r="P187" s="1633">
        <f t="shared" si="23"/>
        <v>1034</v>
      </c>
      <c r="Q187" s="1633">
        <v>604</v>
      </c>
      <c r="R187" s="1633">
        <v>411</v>
      </c>
      <c r="S187" s="1795">
        <v>19</v>
      </c>
      <c r="T187" s="1794" t="s">
        <v>420</v>
      </c>
      <c r="U187" s="1794" t="s">
        <v>420</v>
      </c>
      <c r="V187" s="1794" t="s">
        <v>420</v>
      </c>
      <c r="W187" s="1794" t="s">
        <v>420</v>
      </c>
      <c r="X187" s="1794" t="s">
        <v>420</v>
      </c>
      <c r="Y187" s="856"/>
    </row>
    <row r="188" spans="1:25" ht="30" customHeight="1">
      <c r="A188" s="1111"/>
      <c r="B188" s="1103" t="s">
        <v>7604</v>
      </c>
      <c r="C188" s="1366" t="s">
        <v>7605</v>
      </c>
      <c r="D188" s="1794" t="s">
        <v>420</v>
      </c>
      <c r="E188" s="1794" t="s">
        <v>420</v>
      </c>
      <c r="F188" s="1794" t="s">
        <v>420</v>
      </c>
      <c r="G188" s="1794" t="s">
        <v>420</v>
      </c>
      <c r="H188" s="1794" t="s">
        <v>420</v>
      </c>
      <c r="I188" s="1794" t="s">
        <v>420</v>
      </c>
      <c r="J188" s="1794" t="s">
        <v>420</v>
      </c>
      <c r="K188" s="1795">
        <v>4</v>
      </c>
      <c r="L188" s="1633">
        <f t="shared" si="22"/>
        <v>25</v>
      </c>
      <c r="M188" s="1633">
        <v>1</v>
      </c>
      <c r="N188" s="1633">
        <v>0</v>
      </c>
      <c r="O188" s="1633">
        <v>3</v>
      </c>
      <c r="P188" s="1633">
        <f t="shared" si="23"/>
        <v>21</v>
      </c>
      <c r="Q188" s="1633">
        <v>19</v>
      </c>
      <c r="R188" s="1633">
        <v>2</v>
      </c>
      <c r="S188" s="1795">
        <v>0</v>
      </c>
      <c r="T188" s="1794" t="s">
        <v>420</v>
      </c>
      <c r="U188" s="1794" t="s">
        <v>420</v>
      </c>
      <c r="V188" s="1794" t="s">
        <v>420</v>
      </c>
      <c r="W188" s="1794" t="s">
        <v>420</v>
      </c>
      <c r="X188" s="1794" t="s">
        <v>420</v>
      </c>
      <c r="Y188" s="856"/>
    </row>
    <row r="189" spans="1:25" ht="30" customHeight="1">
      <c r="A189" s="1111"/>
      <c r="B189" s="1103" t="s">
        <v>7606</v>
      </c>
      <c r="C189" s="1036" t="s">
        <v>7607</v>
      </c>
      <c r="D189" s="1794" t="s">
        <v>420</v>
      </c>
      <c r="E189" s="1794" t="s">
        <v>420</v>
      </c>
      <c r="F189" s="1794" t="s">
        <v>420</v>
      </c>
      <c r="G189" s="1794" t="s">
        <v>420</v>
      </c>
      <c r="H189" s="1794" t="s">
        <v>420</v>
      </c>
      <c r="I189" s="1794" t="s">
        <v>420</v>
      </c>
      <c r="J189" s="1794" t="s">
        <v>420</v>
      </c>
      <c r="K189" s="1795">
        <v>20</v>
      </c>
      <c r="L189" s="1633">
        <f t="shared" si="22"/>
        <v>60</v>
      </c>
      <c r="M189" s="1633">
        <v>0</v>
      </c>
      <c r="N189" s="1633">
        <v>0</v>
      </c>
      <c r="O189" s="1633">
        <v>29</v>
      </c>
      <c r="P189" s="1633">
        <f t="shared" si="23"/>
        <v>31</v>
      </c>
      <c r="Q189" s="1633">
        <v>30</v>
      </c>
      <c r="R189" s="1633">
        <v>1</v>
      </c>
      <c r="S189" s="1795">
        <v>0</v>
      </c>
      <c r="T189" s="1794" t="s">
        <v>420</v>
      </c>
      <c r="U189" s="1794" t="s">
        <v>420</v>
      </c>
      <c r="V189" s="1794" t="s">
        <v>420</v>
      </c>
      <c r="W189" s="1794" t="s">
        <v>420</v>
      </c>
      <c r="X189" s="1794" t="s">
        <v>420</v>
      </c>
      <c r="Y189" s="856"/>
    </row>
    <row r="190" spans="1:25" ht="30" customHeight="1">
      <c r="A190" s="1111"/>
      <c r="B190" s="1103" t="s">
        <v>7608</v>
      </c>
      <c r="C190" s="1037" t="s">
        <v>7609</v>
      </c>
      <c r="D190" s="1796" t="s">
        <v>420</v>
      </c>
      <c r="E190" s="1797" t="s">
        <v>420</v>
      </c>
      <c r="F190" s="1797" t="s">
        <v>420</v>
      </c>
      <c r="G190" s="1797" t="s">
        <v>420</v>
      </c>
      <c r="H190" s="1797" t="s">
        <v>420</v>
      </c>
      <c r="I190" s="1797" t="s">
        <v>420</v>
      </c>
      <c r="J190" s="1797" t="s">
        <v>420</v>
      </c>
      <c r="K190" s="1633">
        <v>25</v>
      </c>
      <c r="L190" s="1633">
        <f t="shared" si="22"/>
        <v>170</v>
      </c>
      <c r="M190" s="1633">
        <v>5</v>
      </c>
      <c r="N190" s="1633">
        <v>0</v>
      </c>
      <c r="O190" s="1633">
        <v>24</v>
      </c>
      <c r="P190" s="1633">
        <f t="shared" si="23"/>
        <v>141</v>
      </c>
      <c r="Q190" s="1633">
        <v>106</v>
      </c>
      <c r="R190" s="1633">
        <v>30</v>
      </c>
      <c r="S190" s="1795">
        <v>5</v>
      </c>
      <c r="T190" s="1797" t="s">
        <v>420</v>
      </c>
      <c r="U190" s="1797" t="s">
        <v>420</v>
      </c>
      <c r="V190" s="1797" t="s">
        <v>420</v>
      </c>
      <c r="W190" s="1797" t="s">
        <v>420</v>
      </c>
      <c r="X190" s="1797" t="s">
        <v>420</v>
      </c>
      <c r="Y190" s="856"/>
    </row>
    <row r="191" spans="1:25" ht="30" customHeight="1">
      <c r="A191" s="1111"/>
      <c r="B191" s="1103" t="s">
        <v>7610</v>
      </c>
      <c r="C191" s="1036" t="s">
        <v>7611</v>
      </c>
      <c r="D191" s="1794" t="s">
        <v>420</v>
      </c>
      <c r="E191" s="1794" t="s">
        <v>420</v>
      </c>
      <c r="F191" s="1794" t="s">
        <v>420</v>
      </c>
      <c r="G191" s="1794" t="s">
        <v>420</v>
      </c>
      <c r="H191" s="1794" t="s">
        <v>420</v>
      </c>
      <c r="I191" s="1794" t="s">
        <v>420</v>
      </c>
      <c r="J191" s="1794" t="s">
        <v>420</v>
      </c>
      <c r="K191" s="1795">
        <v>35</v>
      </c>
      <c r="L191" s="1633">
        <f t="shared" si="22"/>
        <v>163</v>
      </c>
      <c r="M191" s="1795">
        <v>15</v>
      </c>
      <c r="N191" s="1795">
        <v>6</v>
      </c>
      <c r="O191" s="1795">
        <v>4</v>
      </c>
      <c r="P191" s="1633">
        <f t="shared" si="23"/>
        <v>138</v>
      </c>
      <c r="Q191" s="1795">
        <v>70</v>
      </c>
      <c r="R191" s="1795">
        <v>59</v>
      </c>
      <c r="S191" s="1795">
        <v>9</v>
      </c>
      <c r="T191" s="1797" t="s">
        <v>420</v>
      </c>
      <c r="U191" s="1797" t="s">
        <v>420</v>
      </c>
      <c r="V191" s="1797" t="s">
        <v>420</v>
      </c>
      <c r="W191" s="1797" t="s">
        <v>420</v>
      </c>
      <c r="X191" s="1797" t="s">
        <v>420</v>
      </c>
      <c r="Y191" s="856"/>
    </row>
    <row r="192" spans="1:25" ht="30" customHeight="1">
      <c r="A192" s="1111"/>
      <c r="B192" s="1103" t="s">
        <v>7612</v>
      </c>
      <c r="C192" s="1036" t="s">
        <v>7613</v>
      </c>
      <c r="D192" s="1794" t="s">
        <v>420</v>
      </c>
      <c r="E192" s="1794" t="s">
        <v>420</v>
      </c>
      <c r="F192" s="1794" t="s">
        <v>420</v>
      </c>
      <c r="G192" s="1794" t="s">
        <v>420</v>
      </c>
      <c r="H192" s="1794" t="s">
        <v>420</v>
      </c>
      <c r="I192" s="1794" t="s">
        <v>420</v>
      </c>
      <c r="J192" s="1794" t="s">
        <v>420</v>
      </c>
      <c r="K192" s="1795">
        <v>43</v>
      </c>
      <c r="L192" s="1633">
        <f t="shared" si="22"/>
        <v>173</v>
      </c>
      <c r="M192" s="1795">
        <v>25</v>
      </c>
      <c r="N192" s="1795">
        <v>7</v>
      </c>
      <c r="O192" s="1795">
        <v>21</v>
      </c>
      <c r="P192" s="1633">
        <f t="shared" si="23"/>
        <v>120</v>
      </c>
      <c r="Q192" s="1795">
        <v>88</v>
      </c>
      <c r="R192" s="1795">
        <v>23</v>
      </c>
      <c r="S192" s="1795">
        <v>9</v>
      </c>
      <c r="T192" s="1794" t="s">
        <v>420</v>
      </c>
      <c r="U192" s="1794" t="s">
        <v>420</v>
      </c>
      <c r="V192" s="1794" t="s">
        <v>420</v>
      </c>
      <c r="W192" s="1794" t="s">
        <v>420</v>
      </c>
      <c r="X192" s="1794" t="s">
        <v>420</v>
      </c>
      <c r="Y192" s="856"/>
    </row>
    <row r="193" spans="1:25" ht="30" customHeight="1">
      <c r="A193" s="1111"/>
      <c r="B193" s="1103" t="s">
        <v>7614</v>
      </c>
      <c r="C193" s="1366" t="s">
        <v>7615</v>
      </c>
      <c r="D193" s="1794" t="s">
        <v>420</v>
      </c>
      <c r="E193" s="1794" t="s">
        <v>420</v>
      </c>
      <c r="F193" s="1794" t="s">
        <v>420</v>
      </c>
      <c r="G193" s="1794" t="s">
        <v>420</v>
      </c>
      <c r="H193" s="1794" t="s">
        <v>420</v>
      </c>
      <c r="I193" s="1794" t="s">
        <v>420</v>
      </c>
      <c r="J193" s="1794" t="s">
        <v>420</v>
      </c>
      <c r="K193" s="1795">
        <v>13</v>
      </c>
      <c r="L193" s="1633">
        <f t="shared" si="22"/>
        <v>70</v>
      </c>
      <c r="M193" s="1795">
        <v>7</v>
      </c>
      <c r="N193" s="1795">
        <v>2</v>
      </c>
      <c r="O193" s="1795">
        <v>4</v>
      </c>
      <c r="P193" s="1633">
        <f t="shared" si="23"/>
        <v>57</v>
      </c>
      <c r="Q193" s="1795">
        <v>45</v>
      </c>
      <c r="R193" s="1795">
        <v>8</v>
      </c>
      <c r="S193" s="1795">
        <v>4</v>
      </c>
      <c r="T193" s="1794" t="s">
        <v>420</v>
      </c>
      <c r="U193" s="1794" t="s">
        <v>420</v>
      </c>
      <c r="V193" s="1794" t="s">
        <v>420</v>
      </c>
      <c r="W193" s="1794" t="s">
        <v>420</v>
      </c>
      <c r="X193" s="1794" t="s">
        <v>420</v>
      </c>
      <c r="Y193" s="856"/>
    </row>
    <row r="194" spans="1:25" ht="30" customHeight="1">
      <c r="A194" s="1111"/>
      <c r="B194" s="1103" t="s">
        <v>7616</v>
      </c>
      <c r="C194" s="1366" t="s">
        <v>7554</v>
      </c>
      <c r="D194" s="1794" t="s">
        <v>420</v>
      </c>
      <c r="E194" s="1794" t="s">
        <v>420</v>
      </c>
      <c r="F194" s="1794" t="s">
        <v>420</v>
      </c>
      <c r="G194" s="1794" t="s">
        <v>420</v>
      </c>
      <c r="H194" s="1797" t="s">
        <v>420</v>
      </c>
      <c r="I194" s="1797" t="s">
        <v>420</v>
      </c>
      <c r="J194" s="1797" t="s">
        <v>420</v>
      </c>
      <c r="K194" s="1633">
        <v>39</v>
      </c>
      <c r="L194" s="1633">
        <f t="shared" si="22"/>
        <v>704</v>
      </c>
      <c r="M194" s="1633">
        <v>13</v>
      </c>
      <c r="N194" s="1633">
        <v>2</v>
      </c>
      <c r="O194" s="1633">
        <v>35</v>
      </c>
      <c r="P194" s="1633">
        <f t="shared" si="23"/>
        <v>654</v>
      </c>
      <c r="Q194" s="1633">
        <v>489</v>
      </c>
      <c r="R194" s="1633">
        <v>164</v>
      </c>
      <c r="S194" s="1633">
        <v>1</v>
      </c>
      <c r="T194" s="1797" t="s">
        <v>420</v>
      </c>
      <c r="U194" s="1797" t="s">
        <v>420</v>
      </c>
      <c r="V194" s="1797" t="s">
        <v>420</v>
      </c>
      <c r="W194" s="1797" t="s">
        <v>420</v>
      </c>
      <c r="X194" s="1797" t="s">
        <v>420</v>
      </c>
      <c r="Y194" s="856"/>
    </row>
    <row r="195" spans="1:25" ht="30" customHeight="1">
      <c r="A195" s="1111"/>
      <c r="B195" s="1103" t="s">
        <v>7617</v>
      </c>
      <c r="C195" s="1036" t="s">
        <v>7618</v>
      </c>
      <c r="D195" s="1794" t="s">
        <v>420</v>
      </c>
      <c r="E195" s="1794" t="s">
        <v>420</v>
      </c>
      <c r="F195" s="1794" t="s">
        <v>420</v>
      </c>
      <c r="G195" s="1794" t="s">
        <v>420</v>
      </c>
      <c r="H195" s="1794" t="s">
        <v>420</v>
      </c>
      <c r="I195" s="1794" t="s">
        <v>420</v>
      </c>
      <c r="J195" s="1794" t="s">
        <v>420</v>
      </c>
      <c r="K195" s="1795">
        <v>4</v>
      </c>
      <c r="L195" s="1633">
        <f t="shared" si="22"/>
        <v>24</v>
      </c>
      <c r="M195" s="1795">
        <v>1</v>
      </c>
      <c r="N195" s="1795">
        <v>0</v>
      </c>
      <c r="O195" s="1795">
        <v>0</v>
      </c>
      <c r="P195" s="1633">
        <f t="shared" si="23"/>
        <v>23</v>
      </c>
      <c r="Q195" s="1795">
        <v>19</v>
      </c>
      <c r="R195" s="1795">
        <v>3</v>
      </c>
      <c r="S195" s="1795">
        <v>1</v>
      </c>
      <c r="T195" s="1794" t="s">
        <v>420</v>
      </c>
      <c r="U195" s="1794" t="s">
        <v>420</v>
      </c>
      <c r="V195" s="1794" t="s">
        <v>420</v>
      </c>
      <c r="W195" s="1794" t="s">
        <v>420</v>
      </c>
      <c r="X195" s="1794" t="s">
        <v>420</v>
      </c>
      <c r="Y195" s="856"/>
    </row>
    <row r="196" spans="1:25" ht="30" customHeight="1">
      <c r="A196" s="1111"/>
      <c r="B196" s="1103" t="s">
        <v>7619</v>
      </c>
      <c r="C196" s="1735" t="s">
        <v>7620</v>
      </c>
      <c r="D196" s="1798" t="s">
        <v>420</v>
      </c>
      <c r="E196" s="1794" t="s">
        <v>420</v>
      </c>
      <c r="F196" s="1794" t="s">
        <v>420</v>
      </c>
      <c r="G196" s="1794" t="s">
        <v>420</v>
      </c>
      <c r="H196" s="1794" t="s">
        <v>420</v>
      </c>
      <c r="I196" s="1794" t="s">
        <v>420</v>
      </c>
      <c r="J196" s="1794" t="s">
        <v>420</v>
      </c>
      <c r="K196" s="1795">
        <v>46</v>
      </c>
      <c r="L196" s="1633">
        <f t="shared" si="22"/>
        <v>513</v>
      </c>
      <c r="M196" s="1795">
        <v>9</v>
      </c>
      <c r="N196" s="1795">
        <v>6</v>
      </c>
      <c r="O196" s="1795">
        <v>42</v>
      </c>
      <c r="P196" s="1633">
        <f t="shared" si="23"/>
        <v>456</v>
      </c>
      <c r="Q196" s="1795">
        <v>302</v>
      </c>
      <c r="R196" s="1795">
        <v>154</v>
      </c>
      <c r="S196" s="1795">
        <v>0</v>
      </c>
      <c r="T196" s="1794" t="s">
        <v>420</v>
      </c>
      <c r="U196" s="1794" t="s">
        <v>420</v>
      </c>
      <c r="V196" s="1794" t="s">
        <v>420</v>
      </c>
      <c r="W196" s="1794" t="s">
        <v>420</v>
      </c>
      <c r="X196" s="1794" t="s">
        <v>420</v>
      </c>
      <c r="Y196" s="856"/>
    </row>
    <row r="197" spans="1:25" ht="30" customHeight="1">
      <c r="A197" s="1111"/>
      <c r="B197" s="1103"/>
      <c r="C197" s="1036"/>
      <c r="D197" s="1795"/>
      <c r="E197" s="1795"/>
      <c r="F197" s="1795"/>
      <c r="G197" s="1795"/>
      <c r="H197" s="1795"/>
      <c r="I197" s="1795"/>
      <c r="J197" s="1795"/>
      <c r="K197" s="1795"/>
      <c r="L197" s="1795"/>
      <c r="M197" s="1795"/>
      <c r="N197" s="1795"/>
      <c r="O197" s="1795"/>
      <c r="P197" s="1795"/>
      <c r="Q197" s="1795"/>
      <c r="R197" s="1795"/>
      <c r="S197" s="1795"/>
      <c r="T197" s="1795"/>
      <c r="U197" s="1795"/>
      <c r="V197" s="1795"/>
      <c r="W197" s="1795"/>
      <c r="X197" s="1795"/>
      <c r="Y197" s="856"/>
    </row>
    <row r="198" spans="1:25" ht="30" customHeight="1">
      <c r="A198" s="1235" t="s">
        <v>7634</v>
      </c>
      <c r="B198" s="1235"/>
      <c r="C198" s="1703"/>
      <c r="D198" s="1626"/>
      <c r="E198" s="1626"/>
      <c r="F198" s="1626"/>
      <c r="G198" s="1626"/>
      <c r="H198" s="1626"/>
      <c r="I198" s="1626"/>
      <c r="J198" s="1626"/>
      <c r="K198" s="1626"/>
      <c r="L198" s="1626"/>
      <c r="M198" s="1626"/>
      <c r="N198" s="1626"/>
      <c r="O198" s="1626"/>
      <c r="P198" s="1626"/>
      <c r="Q198" s="1626"/>
      <c r="R198" s="1626"/>
      <c r="S198" s="1626"/>
      <c r="T198" s="1626"/>
      <c r="U198" s="1626"/>
      <c r="V198" s="1626"/>
      <c r="W198" s="1626"/>
      <c r="X198" s="1626"/>
      <c r="Y198" s="856"/>
    </row>
    <row r="199" spans="1:25" ht="30" customHeight="1">
      <c r="A199" s="1235" t="s">
        <v>7361</v>
      </c>
      <c r="B199" s="1235"/>
      <c r="C199" s="1703"/>
      <c r="D199" s="1792" t="s">
        <v>420</v>
      </c>
      <c r="E199" s="1793" t="s">
        <v>420</v>
      </c>
      <c r="F199" s="1792" t="s">
        <v>420</v>
      </c>
      <c r="G199" s="1793" t="s">
        <v>420</v>
      </c>
      <c r="H199" s="1793" t="s">
        <v>420</v>
      </c>
      <c r="I199" s="1793" t="s">
        <v>420</v>
      </c>
      <c r="J199" s="1793" t="s">
        <v>420</v>
      </c>
      <c r="K199" s="1630">
        <f t="shared" ref="K199:S199" si="24">SUM(K200:K217)</f>
        <v>104</v>
      </c>
      <c r="L199" s="1630">
        <f>SUM(M199:P199)</f>
        <v>906</v>
      </c>
      <c r="M199" s="1630">
        <f t="shared" si="24"/>
        <v>32</v>
      </c>
      <c r="N199" s="1630">
        <f t="shared" si="24"/>
        <v>12</v>
      </c>
      <c r="O199" s="1630">
        <f t="shared" si="24"/>
        <v>125</v>
      </c>
      <c r="P199" s="1630">
        <f>SUM(Q199:S199)</f>
        <v>737</v>
      </c>
      <c r="Q199" s="1630">
        <f t="shared" si="24"/>
        <v>541</v>
      </c>
      <c r="R199" s="1630">
        <f t="shared" si="24"/>
        <v>97</v>
      </c>
      <c r="S199" s="1630">
        <f t="shared" si="24"/>
        <v>99</v>
      </c>
      <c r="T199" s="1793" t="s">
        <v>420</v>
      </c>
      <c r="U199" s="1793" t="s">
        <v>420</v>
      </c>
      <c r="V199" s="1793" t="s">
        <v>420</v>
      </c>
      <c r="W199" s="1793" t="s">
        <v>420</v>
      </c>
      <c r="X199" s="1793" t="s">
        <v>420</v>
      </c>
      <c r="Y199" s="856"/>
    </row>
    <row r="200" spans="1:25" ht="30" customHeight="1">
      <c r="A200" s="1111"/>
      <c r="B200" s="1103" t="s">
        <v>7591</v>
      </c>
      <c r="C200" s="1366" t="s">
        <v>7592</v>
      </c>
      <c r="D200" s="1796" t="s">
        <v>420</v>
      </c>
      <c r="E200" s="1796" t="s">
        <v>420</v>
      </c>
      <c r="F200" s="1796" t="s">
        <v>420</v>
      </c>
      <c r="G200" s="1796" t="s">
        <v>420</v>
      </c>
      <c r="H200" s="1796" t="s">
        <v>420</v>
      </c>
      <c r="I200" s="1796" t="s">
        <v>420</v>
      </c>
      <c r="J200" s="1796" t="s">
        <v>420</v>
      </c>
      <c r="K200" s="1795">
        <v>7</v>
      </c>
      <c r="L200" s="1633">
        <f t="shared" ref="L200:L217" si="25">SUM(M200:P200)</f>
        <v>37</v>
      </c>
      <c r="M200" s="1795">
        <v>0</v>
      </c>
      <c r="N200" s="1795">
        <v>0</v>
      </c>
      <c r="O200" s="1795">
        <v>19</v>
      </c>
      <c r="P200" s="1633">
        <f t="shared" ref="P200:P217" si="26">SUM(Q200:S200)</f>
        <v>18</v>
      </c>
      <c r="Q200" s="1795">
        <v>15</v>
      </c>
      <c r="R200" s="1795">
        <v>0</v>
      </c>
      <c r="S200" s="1795">
        <v>3</v>
      </c>
      <c r="T200" s="1794" t="s">
        <v>420</v>
      </c>
      <c r="U200" s="1794" t="s">
        <v>420</v>
      </c>
      <c r="V200" s="1794" t="s">
        <v>420</v>
      </c>
      <c r="W200" s="1794" t="s">
        <v>420</v>
      </c>
      <c r="X200" s="1794" t="s">
        <v>420</v>
      </c>
      <c r="Y200" s="856"/>
    </row>
    <row r="201" spans="1:25" ht="30" customHeight="1">
      <c r="A201" s="1111"/>
      <c r="B201" s="1103" t="s">
        <v>7368</v>
      </c>
      <c r="C201" s="1366" t="s">
        <v>5300</v>
      </c>
      <c r="D201" s="1796" t="s">
        <v>420</v>
      </c>
      <c r="E201" s="1796" t="s">
        <v>420</v>
      </c>
      <c r="F201" s="1796" t="s">
        <v>420</v>
      </c>
      <c r="G201" s="1796" t="s">
        <v>420</v>
      </c>
      <c r="H201" s="1796" t="s">
        <v>420</v>
      </c>
      <c r="I201" s="1796" t="s">
        <v>420</v>
      </c>
      <c r="J201" s="1796" t="s">
        <v>420</v>
      </c>
      <c r="K201" s="1795">
        <v>0</v>
      </c>
      <c r="L201" s="1633">
        <f t="shared" si="25"/>
        <v>0</v>
      </c>
      <c r="M201" s="1795">
        <v>0</v>
      </c>
      <c r="N201" s="1795">
        <v>0</v>
      </c>
      <c r="O201" s="1795">
        <v>0</v>
      </c>
      <c r="P201" s="1633">
        <f t="shared" si="26"/>
        <v>0</v>
      </c>
      <c r="Q201" s="1795">
        <v>0</v>
      </c>
      <c r="R201" s="1795">
        <v>0</v>
      </c>
      <c r="S201" s="1795">
        <v>0</v>
      </c>
      <c r="T201" s="1794" t="s">
        <v>420</v>
      </c>
      <c r="U201" s="1794" t="s">
        <v>420</v>
      </c>
      <c r="V201" s="1794" t="s">
        <v>420</v>
      </c>
      <c r="W201" s="1794" t="s">
        <v>420</v>
      </c>
      <c r="X201" s="1794" t="s">
        <v>420</v>
      </c>
      <c r="Y201" s="856"/>
    </row>
    <row r="202" spans="1:25" ht="30" customHeight="1">
      <c r="A202" s="1111"/>
      <c r="B202" s="1103" t="s">
        <v>7375</v>
      </c>
      <c r="C202" s="1036" t="s">
        <v>7378</v>
      </c>
      <c r="D202" s="1796" t="s">
        <v>420</v>
      </c>
      <c r="E202" s="1796" t="s">
        <v>420</v>
      </c>
      <c r="F202" s="1796" t="s">
        <v>420</v>
      </c>
      <c r="G202" s="1796" t="s">
        <v>420</v>
      </c>
      <c r="H202" s="1796" t="s">
        <v>420</v>
      </c>
      <c r="I202" s="1796" t="s">
        <v>420</v>
      </c>
      <c r="J202" s="1796" t="s">
        <v>420</v>
      </c>
      <c r="K202" s="1795">
        <v>0</v>
      </c>
      <c r="L202" s="1633">
        <f t="shared" si="25"/>
        <v>0</v>
      </c>
      <c r="M202" s="1795">
        <v>0</v>
      </c>
      <c r="N202" s="1795">
        <v>0</v>
      </c>
      <c r="O202" s="1795">
        <v>0</v>
      </c>
      <c r="P202" s="1633">
        <f t="shared" si="26"/>
        <v>0</v>
      </c>
      <c r="Q202" s="1795">
        <v>0</v>
      </c>
      <c r="R202" s="1795">
        <v>0</v>
      </c>
      <c r="S202" s="1795">
        <v>0</v>
      </c>
      <c r="T202" s="1794" t="s">
        <v>420</v>
      </c>
      <c r="U202" s="1794" t="s">
        <v>420</v>
      </c>
      <c r="V202" s="1794" t="s">
        <v>420</v>
      </c>
      <c r="W202" s="1794" t="s">
        <v>420</v>
      </c>
      <c r="X202" s="1794" t="s">
        <v>420</v>
      </c>
      <c r="Y202" s="856"/>
    </row>
    <row r="203" spans="1:25" ht="30" customHeight="1">
      <c r="A203" s="1111"/>
      <c r="B203" s="1103" t="s">
        <v>7594</v>
      </c>
      <c r="C203" s="1366" t="s">
        <v>7343</v>
      </c>
      <c r="D203" s="1794" t="s">
        <v>420</v>
      </c>
      <c r="E203" s="1794" t="s">
        <v>420</v>
      </c>
      <c r="F203" s="1794" t="s">
        <v>420</v>
      </c>
      <c r="G203" s="1794" t="s">
        <v>420</v>
      </c>
      <c r="H203" s="1794" t="s">
        <v>420</v>
      </c>
      <c r="I203" s="1794" t="s">
        <v>420</v>
      </c>
      <c r="J203" s="1794" t="s">
        <v>420</v>
      </c>
      <c r="K203" s="1795">
        <v>18</v>
      </c>
      <c r="L203" s="1633">
        <f t="shared" si="25"/>
        <v>112</v>
      </c>
      <c r="M203" s="1795">
        <v>2</v>
      </c>
      <c r="N203" s="1795">
        <v>1</v>
      </c>
      <c r="O203" s="1795">
        <v>34</v>
      </c>
      <c r="P203" s="1633">
        <f t="shared" si="26"/>
        <v>75</v>
      </c>
      <c r="Q203" s="1795">
        <v>70</v>
      </c>
      <c r="R203" s="1795">
        <v>5</v>
      </c>
      <c r="S203" s="1795">
        <v>0</v>
      </c>
      <c r="T203" s="1794" t="s">
        <v>420</v>
      </c>
      <c r="U203" s="1794" t="s">
        <v>420</v>
      </c>
      <c r="V203" s="1794" t="s">
        <v>420</v>
      </c>
      <c r="W203" s="1794" t="s">
        <v>420</v>
      </c>
      <c r="X203" s="1794" t="s">
        <v>420</v>
      </c>
      <c r="Y203" s="856"/>
    </row>
    <row r="204" spans="1:25" ht="30" customHeight="1">
      <c r="A204" s="1111"/>
      <c r="B204" s="1103" t="s">
        <v>7595</v>
      </c>
      <c r="C204" s="1366" t="s">
        <v>7344</v>
      </c>
      <c r="D204" s="1794" t="s">
        <v>420</v>
      </c>
      <c r="E204" s="1794" t="s">
        <v>420</v>
      </c>
      <c r="F204" s="1794" t="s">
        <v>420</v>
      </c>
      <c r="G204" s="1794" t="s">
        <v>420</v>
      </c>
      <c r="H204" s="1794" t="s">
        <v>420</v>
      </c>
      <c r="I204" s="1794" t="s">
        <v>420</v>
      </c>
      <c r="J204" s="1794" t="s">
        <v>420</v>
      </c>
      <c r="K204" s="1795">
        <v>10</v>
      </c>
      <c r="L204" s="1633">
        <f t="shared" si="25"/>
        <v>429</v>
      </c>
      <c r="M204" s="1633">
        <v>2</v>
      </c>
      <c r="N204" s="1633">
        <v>0</v>
      </c>
      <c r="O204" s="1633">
        <v>13</v>
      </c>
      <c r="P204" s="1633">
        <f t="shared" si="26"/>
        <v>414</v>
      </c>
      <c r="Q204" s="1633">
        <v>303</v>
      </c>
      <c r="R204" s="1633">
        <v>46</v>
      </c>
      <c r="S204" s="1795">
        <v>65</v>
      </c>
      <c r="T204" s="1794" t="s">
        <v>420</v>
      </c>
      <c r="U204" s="1794" t="s">
        <v>420</v>
      </c>
      <c r="V204" s="1794" t="s">
        <v>420</v>
      </c>
      <c r="W204" s="1794" t="s">
        <v>420</v>
      </c>
      <c r="X204" s="1794" t="s">
        <v>420</v>
      </c>
      <c r="Y204" s="856"/>
    </row>
    <row r="205" spans="1:25" ht="30" customHeight="1">
      <c r="A205" s="1111"/>
      <c r="B205" s="1103" t="s">
        <v>7596</v>
      </c>
      <c r="C205" s="1036" t="s">
        <v>7597</v>
      </c>
      <c r="D205" s="1794" t="s">
        <v>420</v>
      </c>
      <c r="E205" s="1794" t="s">
        <v>420</v>
      </c>
      <c r="F205" s="1794" t="s">
        <v>420</v>
      </c>
      <c r="G205" s="1794" t="s">
        <v>420</v>
      </c>
      <c r="H205" s="1794" t="s">
        <v>420</v>
      </c>
      <c r="I205" s="1794" t="s">
        <v>420</v>
      </c>
      <c r="J205" s="1794" t="s">
        <v>420</v>
      </c>
      <c r="K205" s="1795">
        <v>0</v>
      </c>
      <c r="L205" s="1633">
        <f t="shared" si="25"/>
        <v>0</v>
      </c>
      <c r="M205" s="1633">
        <v>0</v>
      </c>
      <c r="N205" s="1633">
        <v>0</v>
      </c>
      <c r="O205" s="1633">
        <v>0</v>
      </c>
      <c r="P205" s="1633">
        <f t="shared" si="26"/>
        <v>0</v>
      </c>
      <c r="Q205" s="1633">
        <v>0</v>
      </c>
      <c r="R205" s="1633">
        <v>0</v>
      </c>
      <c r="S205" s="1795">
        <v>0</v>
      </c>
      <c r="T205" s="1794" t="s">
        <v>420</v>
      </c>
      <c r="U205" s="1794" t="s">
        <v>420</v>
      </c>
      <c r="V205" s="1794" t="s">
        <v>420</v>
      </c>
      <c r="W205" s="1794" t="s">
        <v>420</v>
      </c>
      <c r="X205" s="1794" t="s">
        <v>420</v>
      </c>
      <c r="Y205" s="856"/>
    </row>
    <row r="206" spans="1:25" ht="30" customHeight="1">
      <c r="A206" s="1111"/>
      <c r="B206" s="1103" t="s">
        <v>7442</v>
      </c>
      <c r="C206" s="1366" t="s">
        <v>7291</v>
      </c>
      <c r="D206" s="1794" t="s">
        <v>420</v>
      </c>
      <c r="E206" s="1794" t="s">
        <v>420</v>
      </c>
      <c r="F206" s="1794" t="s">
        <v>420</v>
      </c>
      <c r="G206" s="1794" t="s">
        <v>420</v>
      </c>
      <c r="H206" s="1794" t="s">
        <v>420</v>
      </c>
      <c r="I206" s="1794" t="s">
        <v>420</v>
      </c>
      <c r="J206" s="1794" t="s">
        <v>420</v>
      </c>
      <c r="K206" s="1795">
        <v>0</v>
      </c>
      <c r="L206" s="1633">
        <f t="shared" si="25"/>
        <v>0</v>
      </c>
      <c r="M206" s="1795">
        <v>0</v>
      </c>
      <c r="N206" s="1795">
        <v>0</v>
      </c>
      <c r="O206" s="1795">
        <v>0</v>
      </c>
      <c r="P206" s="1633">
        <f t="shared" si="26"/>
        <v>0</v>
      </c>
      <c r="Q206" s="1795">
        <v>0</v>
      </c>
      <c r="R206" s="1795">
        <v>0</v>
      </c>
      <c r="S206" s="1795">
        <v>0</v>
      </c>
      <c r="T206" s="1794" t="s">
        <v>420</v>
      </c>
      <c r="U206" s="1794" t="s">
        <v>420</v>
      </c>
      <c r="V206" s="1794" t="s">
        <v>420</v>
      </c>
      <c r="W206" s="1794" t="s">
        <v>420</v>
      </c>
      <c r="X206" s="1794" t="s">
        <v>420</v>
      </c>
      <c r="Y206" s="856"/>
    </row>
    <row r="207" spans="1:25" ht="30" customHeight="1">
      <c r="A207" s="1111"/>
      <c r="B207" s="1103" t="s">
        <v>7600</v>
      </c>
      <c r="C207" s="1366" t="s">
        <v>7601</v>
      </c>
      <c r="D207" s="1794" t="s">
        <v>420</v>
      </c>
      <c r="E207" s="1794" t="s">
        <v>420</v>
      </c>
      <c r="F207" s="1794" t="s">
        <v>420</v>
      </c>
      <c r="G207" s="1794" t="s">
        <v>420</v>
      </c>
      <c r="H207" s="1794" t="s">
        <v>420</v>
      </c>
      <c r="I207" s="1794" t="s">
        <v>420</v>
      </c>
      <c r="J207" s="1794" t="s">
        <v>420</v>
      </c>
      <c r="K207" s="1795">
        <v>2</v>
      </c>
      <c r="L207" s="1633">
        <f t="shared" si="25"/>
        <v>23</v>
      </c>
      <c r="M207" s="1633">
        <v>0</v>
      </c>
      <c r="N207" s="1633">
        <v>0</v>
      </c>
      <c r="O207" s="1633">
        <v>4</v>
      </c>
      <c r="P207" s="1633">
        <f t="shared" si="26"/>
        <v>19</v>
      </c>
      <c r="Q207" s="1633">
        <v>14</v>
      </c>
      <c r="R207" s="1633">
        <v>4</v>
      </c>
      <c r="S207" s="1795">
        <v>1</v>
      </c>
      <c r="T207" s="1794" t="s">
        <v>420</v>
      </c>
      <c r="U207" s="1794" t="s">
        <v>420</v>
      </c>
      <c r="V207" s="1794" t="s">
        <v>420</v>
      </c>
      <c r="W207" s="1794" t="s">
        <v>420</v>
      </c>
      <c r="X207" s="1794" t="s">
        <v>420</v>
      </c>
      <c r="Y207" s="856"/>
    </row>
    <row r="208" spans="1:25" ht="30" customHeight="1">
      <c r="A208" s="1111"/>
      <c r="B208" s="1103" t="s">
        <v>7602</v>
      </c>
      <c r="C208" s="1366" t="s">
        <v>7603</v>
      </c>
      <c r="D208" s="1794" t="s">
        <v>420</v>
      </c>
      <c r="E208" s="1794" t="s">
        <v>420</v>
      </c>
      <c r="F208" s="1794" t="s">
        <v>420</v>
      </c>
      <c r="G208" s="1794" t="s">
        <v>420</v>
      </c>
      <c r="H208" s="1794" t="s">
        <v>420</v>
      </c>
      <c r="I208" s="1794" t="s">
        <v>420</v>
      </c>
      <c r="J208" s="1794" t="s">
        <v>420</v>
      </c>
      <c r="K208" s="1633">
        <v>19</v>
      </c>
      <c r="L208" s="1633">
        <f t="shared" si="25"/>
        <v>92</v>
      </c>
      <c r="M208" s="1633">
        <v>10</v>
      </c>
      <c r="N208" s="1633">
        <v>5</v>
      </c>
      <c r="O208" s="1633">
        <v>10</v>
      </c>
      <c r="P208" s="1633">
        <f t="shared" si="26"/>
        <v>67</v>
      </c>
      <c r="Q208" s="1633">
        <v>52</v>
      </c>
      <c r="R208" s="1633">
        <v>14</v>
      </c>
      <c r="S208" s="1795">
        <v>1</v>
      </c>
      <c r="T208" s="1794" t="s">
        <v>420</v>
      </c>
      <c r="U208" s="1794" t="s">
        <v>420</v>
      </c>
      <c r="V208" s="1794" t="s">
        <v>420</v>
      </c>
      <c r="W208" s="1794" t="s">
        <v>420</v>
      </c>
      <c r="X208" s="1794" t="s">
        <v>420</v>
      </c>
      <c r="Y208" s="856"/>
    </row>
    <row r="209" spans="1:25" ht="30" customHeight="1">
      <c r="A209" s="1111"/>
      <c r="B209" s="1103" t="s">
        <v>7604</v>
      </c>
      <c r="C209" s="1036" t="s">
        <v>7632</v>
      </c>
      <c r="D209" s="1794" t="s">
        <v>420</v>
      </c>
      <c r="E209" s="1794" t="s">
        <v>420</v>
      </c>
      <c r="F209" s="1794" t="s">
        <v>420</v>
      </c>
      <c r="G209" s="1794" t="s">
        <v>420</v>
      </c>
      <c r="H209" s="1794" t="s">
        <v>420</v>
      </c>
      <c r="I209" s="1794" t="s">
        <v>420</v>
      </c>
      <c r="J209" s="1794" t="s">
        <v>420</v>
      </c>
      <c r="K209" s="1795">
        <v>0</v>
      </c>
      <c r="L209" s="1633">
        <v>0</v>
      </c>
      <c r="M209" s="1633">
        <v>0</v>
      </c>
      <c r="N209" s="1633">
        <v>0</v>
      </c>
      <c r="O209" s="1633">
        <v>0</v>
      </c>
      <c r="P209" s="1633">
        <f t="shared" si="26"/>
        <v>0</v>
      </c>
      <c r="Q209" s="1633">
        <v>0</v>
      </c>
      <c r="R209" s="1633">
        <v>0</v>
      </c>
      <c r="S209" s="1795">
        <v>0</v>
      </c>
      <c r="T209" s="1794" t="s">
        <v>420</v>
      </c>
      <c r="U209" s="1794" t="s">
        <v>420</v>
      </c>
      <c r="V209" s="1794" t="s">
        <v>420</v>
      </c>
      <c r="W209" s="1794" t="s">
        <v>420</v>
      </c>
      <c r="X209" s="1794" t="s">
        <v>420</v>
      </c>
      <c r="Y209" s="856"/>
    </row>
    <row r="210" spans="1:25" ht="30" customHeight="1">
      <c r="A210" s="1111"/>
      <c r="B210" s="1103" t="s">
        <v>7606</v>
      </c>
      <c r="C210" s="1036" t="s">
        <v>7607</v>
      </c>
      <c r="D210" s="1794" t="s">
        <v>420</v>
      </c>
      <c r="E210" s="1794" t="s">
        <v>420</v>
      </c>
      <c r="F210" s="1794" t="s">
        <v>420</v>
      </c>
      <c r="G210" s="1794" t="s">
        <v>420</v>
      </c>
      <c r="H210" s="1794" t="s">
        <v>420</v>
      </c>
      <c r="I210" s="1794" t="s">
        <v>420</v>
      </c>
      <c r="J210" s="1794" t="s">
        <v>420</v>
      </c>
      <c r="K210" s="1795">
        <v>4</v>
      </c>
      <c r="L210" s="1633">
        <v>13</v>
      </c>
      <c r="M210" s="1795">
        <v>0</v>
      </c>
      <c r="N210" s="1795">
        <v>0</v>
      </c>
      <c r="O210" s="1795">
        <v>19</v>
      </c>
      <c r="P210" s="1633">
        <f t="shared" si="26"/>
        <v>2</v>
      </c>
      <c r="Q210" s="1795">
        <v>2</v>
      </c>
      <c r="R210" s="1795">
        <v>0</v>
      </c>
      <c r="S210" s="1795">
        <v>0</v>
      </c>
      <c r="T210" s="1794" t="s">
        <v>420</v>
      </c>
      <c r="U210" s="1794" t="s">
        <v>420</v>
      </c>
      <c r="V210" s="1794" t="s">
        <v>420</v>
      </c>
      <c r="W210" s="1794" t="s">
        <v>420</v>
      </c>
      <c r="X210" s="1794" t="s">
        <v>420</v>
      </c>
      <c r="Y210" s="856"/>
    </row>
    <row r="211" spans="1:25" ht="30" customHeight="1">
      <c r="A211" s="1111"/>
      <c r="B211" s="1103" t="s">
        <v>7608</v>
      </c>
      <c r="C211" s="1037" t="s">
        <v>7609</v>
      </c>
      <c r="D211" s="1796" t="s">
        <v>420</v>
      </c>
      <c r="E211" s="1797" t="s">
        <v>420</v>
      </c>
      <c r="F211" s="1797" t="s">
        <v>420</v>
      </c>
      <c r="G211" s="1797" t="s">
        <v>420</v>
      </c>
      <c r="H211" s="1797" t="s">
        <v>420</v>
      </c>
      <c r="I211" s="1797" t="s">
        <v>420</v>
      </c>
      <c r="J211" s="1797" t="s">
        <v>420</v>
      </c>
      <c r="K211" s="1633">
        <v>3</v>
      </c>
      <c r="L211" s="1633">
        <f t="shared" si="25"/>
        <v>33</v>
      </c>
      <c r="M211" s="1633">
        <v>1</v>
      </c>
      <c r="N211" s="1633">
        <v>1</v>
      </c>
      <c r="O211" s="1633">
        <v>3</v>
      </c>
      <c r="P211" s="1633">
        <f t="shared" si="26"/>
        <v>28</v>
      </c>
      <c r="Q211" s="1633">
        <v>3</v>
      </c>
      <c r="R211" s="1633">
        <v>0</v>
      </c>
      <c r="S211" s="1795">
        <v>25</v>
      </c>
      <c r="T211" s="1797" t="s">
        <v>420</v>
      </c>
      <c r="U211" s="1797" t="s">
        <v>420</v>
      </c>
      <c r="V211" s="1797" t="s">
        <v>420</v>
      </c>
      <c r="W211" s="1797" t="s">
        <v>420</v>
      </c>
      <c r="X211" s="1797" t="s">
        <v>420</v>
      </c>
      <c r="Y211" s="856"/>
    </row>
    <row r="212" spans="1:25" ht="30" customHeight="1">
      <c r="A212" s="1111"/>
      <c r="B212" s="1103" t="s">
        <v>7610</v>
      </c>
      <c r="C212" s="1036" t="s">
        <v>7611</v>
      </c>
      <c r="D212" s="1794" t="s">
        <v>420</v>
      </c>
      <c r="E212" s="1794" t="s">
        <v>420</v>
      </c>
      <c r="F212" s="1794" t="s">
        <v>420</v>
      </c>
      <c r="G212" s="1794" t="s">
        <v>420</v>
      </c>
      <c r="H212" s="1794" t="s">
        <v>420</v>
      </c>
      <c r="I212" s="1794" t="s">
        <v>420</v>
      </c>
      <c r="J212" s="1794" t="s">
        <v>420</v>
      </c>
      <c r="K212" s="1795">
        <v>7</v>
      </c>
      <c r="L212" s="1633">
        <f t="shared" si="25"/>
        <v>21</v>
      </c>
      <c r="M212" s="1795">
        <v>5</v>
      </c>
      <c r="N212" s="1795">
        <v>2</v>
      </c>
      <c r="O212" s="1795">
        <v>4</v>
      </c>
      <c r="P212" s="1633">
        <f t="shared" si="26"/>
        <v>10</v>
      </c>
      <c r="Q212" s="1795">
        <v>7</v>
      </c>
      <c r="R212" s="1795">
        <v>1</v>
      </c>
      <c r="S212" s="1795">
        <v>2</v>
      </c>
      <c r="T212" s="1797" t="s">
        <v>420</v>
      </c>
      <c r="U212" s="1797" t="s">
        <v>420</v>
      </c>
      <c r="V212" s="1797" t="s">
        <v>420</v>
      </c>
      <c r="W212" s="1797" t="s">
        <v>420</v>
      </c>
      <c r="X212" s="1797" t="s">
        <v>420</v>
      </c>
      <c r="Y212" s="856"/>
    </row>
    <row r="213" spans="1:25" ht="30" customHeight="1">
      <c r="A213" s="1111"/>
      <c r="B213" s="1103" t="s">
        <v>7612</v>
      </c>
      <c r="C213" s="1036" t="s">
        <v>7613</v>
      </c>
      <c r="D213" s="1794" t="s">
        <v>420</v>
      </c>
      <c r="E213" s="1794" t="s">
        <v>420</v>
      </c>
      <c r="F213" s="1794" t="s">
        <v>420</v>
      </c>
      <c r="G213" s="1794" t="s">
        <v>420</v>
      </c>
      <c r="H213" s="1794" t="s">
        <v>420</v>
      </c>
      <c r="I213" s="1794" t="s">
        <v>420</v>
      </c>
      <c r="J213" s="1794" t="s">
        <v>420</v>
      </c>
      <c r="K213" s="1795">
        <v>7</v>
      </c>
      <c r="L213" s="1633">
        <f t="shared" si="25"/>
        <v>9</v>
      </c>
      <c r="M213" s="1795">
        <v>7</v>
      </c>
      <c r="N213" s="1795">
        <v>1</v>
      </c>
      <c r="O213" s="1795">
        <v>0</v>
      </c>
      <c r="P213" s="1633">
        <f t="shared" si="26"/>
        <v>1</v>
      </c>
      <c r="Q213" s="1795">
        <v>0</v>
      </c>
      <c r="R213" s="1795">
        <v>1</v>
      </c>
      <c r="S213" s="1795">
        <v>0</v>
      </c>
      <c r="T213" s="1794" t="s">
        <v>420</v>
      </c>
      <c r="U213" s="1794" t="s">
        <v>420</v>
      </c>
      <c r="V213" s="1794" t="s">
        <v>420</v>
      </c>
      <c r="W213" s="1794" t="s">
        <v>420</v>
      </c>
      <c r="X213" s="1794" t="s">
        <v>420</v>
      </c>
      <c r="Y213" s="856"/>
    </row>
    <row r="214" spans="1:25" ht="30" customHeight="1">
      <c r="A214" s="1111"/>
      <c r="B214" s="1103" t="s">
        <v>7614</v>
      </c>
      <c r="C214" s="1366" t="s">
        <v>7615</v>
      </c>
      <c r="D214" s="1794" t="s">
        <v>420</v>
      </c>
      <c r="E214" s="1794" t="s">
        <v>420</v>
      </c>
      <c r="F214" s="1794" t="s">
        <v>420</v>
      </c>
      <c r="G214" s="1794" t="s">
        <v>420</v>
      </c>
      <c r="H214" s="1794" t="s">
        <v>420</v>
      </c>
      <c r="I214" s="1794" t="s">
        <v>420</v>
      </c>
      <c r="J214" s="1794" t="s">
        <v>420</v>
      </c>
      <c r="K214" s="1795">
        <v>1</v>
      </c>
      <c r="L214" s="1633">
        <f t="shared" si="25"/>
        <v>1</v>
      </c>
      <c r="M214" s="1795">
        <v>1</v>
      </c>
      <c r="N214" s="1795">
        <v>0</v>
      </c>
      <c r="O214" s="1795">
        <v>0</v>
      </c>
      <c r="P214" s="1633">
        <f t="shared" si="26"/>
        <v>0</v>
      </c>
      <c r="Q214" s="1795">
        <v>0</v>
      </c>
      <c r="R214" s="1795">
        <v>0</v>
      </c>
      <c r="S214" s="1795">
        <v>0</v>
      </c>
      <c r="T214" s="1794" t="s">
        <v>420</v>
      </c>
      <c r="U214" s="1794" t="s">
        <v>420</v>
      </c>
      <c r="V214" s="1794" t="s">
        <v>420</v>
      </c>
      <c r="W214" s="1794" t="s">
        <v>420</v>
      </c>
      <c r="X214" s="1794" t="s">
        <v>420</v>
      </c>
      <c r="Y214" s="856"/>
    </row>
    <row r="215" spans="1:25" ht="30" customHeight="1">
      <c r="A215" s="1111"/>
      <c r="B215" s="1103" t="s">
        <v>7616</v>
      </c>
      <c r="C215" s="1366" t="s">
        <v>7554</v>
      </c>
      <c r="D215" s="1794" t="s">
        <v>420</v>
      </c>
      <c r="E215" s="1794" t="s">
        <v>420</v>
      </c>
      <c r="F215" s="1794" t="s">
        <v>420</v>
      </c>
      <c r="G215" s="1794" t="s">
        <v>420</v>
      </c>
      <c r="H215" s="1797" t="s">
        <v>420</v>
      </c>
      <c r="I215" s="1797" t="s">
        <v>420</v>
      </c>
      <c r="J215" s="1797" t="s">
        <v>420</v>
      </c>
      <c r="K215" s="1633">
        <v>7</v>
      </c>
      <c r="L215" s="1633">
        <f t="shared" si="25"/>
        <v>74</v>
      </c>
      <c r="M215" s="1633">
        <v>0</v>
      </c>
      <c r="N215" s="1633">
        <v>0</v>
      </c>
      <c r="O215" s="1633">
        <v>4</v>
      </c>
      <c r="P215" s="1633">
        <f t="shared" si="26"/>
        <v>70</v>
      </c>
      <c r="Q215" s="1633">
        <v>48</v>
      </c>
      <c r="R215" s="1633">
        <v>22</v>
      </c>
      <c r="S215" s="1633">
        <v>0</v>
      </c>
      <c r="T215" s="1797" t="s">
        <v>420</v>
      </c>
      <c r="U215" s="1797" t="s">
        <v>420</v>
      </c>
      <c r="V215" s="1797" t="s">
        <v>420</v>
      </c>
      <c r="W215" s="1797" t="s">
        <v>420</v>
      </c>
      <c r="X215" s="1797" t="s">
        <v>420</v>
      </c>
      <c r="Y215" s="856"/>
    </row>
    <row r="216" spans="1:25" ht="30" customHeight="1">
      <c r="A216" s="1111"/>
      <c r="B216" s="1103" t="s">
        <v>7617</v>
      </c>
      <c r="C216" s="1036" t="s">
        <v>7618</v>
      </c>
      <c r="D216" s="1794" t="s">
        <v>420</v>
      </c>
      <c r="E216" s="1794" t="s">
        <v>420</v>
      </c>
      <c r="F216" s="1794" t="s">
        <v>420</v>
      </c>
      <c r="G216" s="1794" t="s">
        <v>420</v>
      </c>
      <c r="H216" s="1794" t="s">
        <v>420</v>
      </c>
      <c r="I216" s="1794" t="s">
        <v>420</v>
      </c>
      <c r="J216" s="1794" t="s">
        <v>420</v>
      </c>
      <c r="K216" s="1795">
        <v>5</v>
      </c>
      <c r="L216" s="1633">
        <f t="shared" si="25"/>
        <v>22</v>
      </c>
      <c r="M216" s="1795">
        <v>1</v>
      </c>
      <c r="N216" s="1795">
        <v>0</v>
      </c>
      <c r="O216" s="1795">
        <v>0</v>
      </c>
      <c r="P216" s="1633">
        <f t="shared" si="26"/>
        <v>21</v>
      </c>
      <c r="Q216" s="1795">
        <v>16</v>
      </c>
      <c r="R216" s="1795">
        <v>3</v>
      </c>
      <c r="S216" s="1795">
        <v>2</v>
      </c>
      <c r="T216" s="1794" t="s">
        <v>420</v>
      </c>
      <c r="U216" s="1794" t="s">
        <v>420</v>
      </c>
      <c r="V216" s="1794" t="s">
        <v>420</v>
      </c>
      <c r="W216" s="1794" t="s">
        <v>420</v>
      </c>
      <c r="X216" s="1794" t="s">
        <v>420</v>
      </c>
      <c r="Y216" s="856"/>
    </row>
    <row r="217" spans="1:25" ht="30" customHeight="1">
      <c r="A217" s="1111"/>
      <c r="B217" s="1103" t="s">
        <v>7619</v>
      </c>
      <c r="C217" s="1037" t="s">
        <v>7620</v>
      </c>
      <c r="D217" s="1794" t="s">
        <v>420</v>
      </c>
      <c r="E217" s="1794" t="s">
        <v>420</v>
      </c>
      <c r="F217" s="1794" t="s">
        <v>420</v>
      </c>
      <c r="G217" s="1794" t="s">
        <v>420</v>
      </c>
      <c r="H217" s="1794" t="s">
        <v>420</v>
      </c>
      <c r="I217" s="1794" t="s">
        <v>420</v>
      </c>
      <c r="J217" s="1794" t="s">
        <v>420</v>
      </c>
      <c r="K217" s="1795">
        <v>14</v>
      </c>
      <c r="L217" s="1799">
        <f t="shared" si="25"/>
        <v>32</v>
      </c>
      <c r="M217" s="1795">
        <v>3</v>
      </c>
      <c r="N217" s="1795">
        <v>2</v>
      </c>
      <c r="O217" s="1795">
        <v>15</v>
      </c>
      <c r="P217" s="1799">
        <f t="shared" si="26"/>
        <v>12</v>
      </c>
      <c r="Q217" s="1795">
        <v>11</v>
      </c>
      <c r="R217" s="1795">
        <v>1</v>
      </c>
      <c r="S217" s="1795">
        <v>0</v>
      </c>
      <c r="T217" s="1794" t="s">
        <v>420</v>
      </c>
      <c r="U217" s="1794" t="s">
        <v>420</v>
      </c>
      <c r="V217" s="1794" t="s">
        <v>420</v>
      </c>
      <c r="W217" s="1794" t="s">
        <v>420</v>
      </c>
      <c r="X217" s="1794" t="s">
        <v>420</v>
      </c>
      <c r="Y217" s="856"/>
    </row>
    <row r="218" spans="1:25" ht="30" customHeight="1">
      <c r="A218" s="1111"/>
      <c r="B218" s="1103"/>
      <c r="C218" s="1131"/>
      <c r="D218" s="990"/>
      <c r="E218" s="1103"/>
      <c r="F218" s="1103"/>
      <c r="G218" s="1103"/>
      <c r="H218" s="1103"/>
      <c r="I218" s="1103"/>
      <c r="J218" s="1103"/>
      <c r="K218" s="1103"/>
      <c r="L218" s="1103"/>
      <c r="M218" s="1103"/>
      <c r="N218" s="1103"/>
      <c r="O218" s="1103"/>
      <c r="P218" s="1103"/>
      <c r="Q218" s="1103"/>
      <c r="R218" s="1103"/>
      <c r="S218" s="1103"/>
      <c r="T218" s="1103"/>
      <c r="U218" s="1103"/>
      <c r="V218" s="1103"/>
      <c r="W218" s="1103"/>
      <c r="X218" s="1103"/>
      <c r="Y218" s="856"/>
    </row>
    <row r="219" spans="1:25" ht="30" customHeight="1">
      <c r="A219" s="1235" t="s">
        <v>7635</v>
      </c>
      <c r="B219" s="1235"/>
      <c r="C219" s="1703"/>
      <c r="D219" s="1626"/>
      <c r="E219" s="1626"/>
      <c r="F219" s="1626"/>
      <c r="G219" s="1626"/>
      <c r="H219" s="1626"/>
      <c r="I219" s="1626"/>
      <c r="J219" s="1626"/>
      <c r="K219" s="1626"/>
      <c r="L219" s="1626"/>
      <c r="M219" s="1626"/>
      <c r="N219" s="1626"/>
      <c r="O219" s="1626"/>
      <c r="P219" s="1626"/>
      <c r="Q219" s="1626"/>
      <c r="R219" s="1626"/>
      <c r="S219" s="1626"/>
      <c r="T219" s="1626"/>
      <c r="U219" s="1626"/>
      <c r="V219" s="1626"/>
      <c r="W219" s="1626"/>
      <c r="X219" s="1626"/>
      <c r="Y219" s="856"/>
    </row>
    <row r="220" spans="1:25" ht="30" customHeight="1">
      <c r="A220" s="1235" t="s">
        <v>7361</v>
      </c>
      <c r="B220" s="1235"/>
      <c r="C220" s="1703"/>
      <c r="D220" s="1792" t="s">
        <v>420</v>
      </c>
      <c r="E220" s="1793" t="s">
        <v>420</v>
      </c>
      <c r="F220" s="1792" t="s">
        <v>420</v>
      </c>
      <c r="G220" s="1793" t="s">
        <v>420</v>
      </c>
      <c r="H220" s="1793" t="s">
        <v>420</v>
      </c>
      <c r="I220" s="1793" t="s">
        <v>420</v>
      </c>
      <c r="J220" s="1793" t="s">
        <v>420</v>
      </c>
      <c r="K220" s="1630">
        <f t="shared" ref="K220:S220" si="27">SUM(K221:K238)</f>
        <v>75</v>
      </c>
      <c r="L220" s="1630">
        <f>SUM(M220:P220)</f>
        <v>312</v>
      </c>
      <c r="M220" s="1630">
        <f t="shared" si="27"/>
        <v>37</v>
      </c>
      <c r="N220" s="1630">
        <f t="shared" si="27"/>
        <v>13</v>
      </c>
      <c r="O220" s="1630">
        <f t="shared" si="27"/>
        <v>68</v>
      </c>
      <c r="P220" s="1630">
        <f>SUM(Q220:S220)</f>
        <v>194</v>
      </c>
      <c r="Q220" s="1630">
        <f t="shared" si="27"/>
        <v>100</v>
      </c>
      <c r="R220" s="1630">
        <f t="shared" si="27"/>
        <v>71</v>
      </c>
      <c r="S220" s="1630">
        <f t="shared" si="27"/>
        <v>23</v>
      </c>
      <c r="T220" s="1793" t="s">
        <v>420</v>
      </c>
      <c r="U220" s="1793" t="s">
        <v>420</v>
      </c>
      <c r="V220" s="1793" t="s">
        <v>420</v>
      </c>
      <c r="W220" s="1793" t="s">
        <v>420</v>
      </c>
      <c r="X220" s="1793" t="s">
        <v>420</v>
      </c>
      <c r="Y220" s="856"/>
    </row>
    <row r="221" spans="1:25" ht="30" customHeight="1">
      <c r="A221" s="1111"/>
      <c r="B221" s="1103" t="s">
        <v>7591</v>
      </c>
      <c r="C221" s="1366" t="s">
        <v>7592</v>
      </c>
      <c r="D221" s="1794" t="s">
        <v>420</v>
      </c>
      <c r="E221" s="1794" t="s">
        <v>420</v>
      </c>
      <c r="F221" s="1794" t="s">
        <v>420</v>
      </c>
      <c r="G221" s="1794" t="s">
        <v>420</v>
      </c>
      <c r="H221" s="1794" t="s">
        <v>420</v>
      </c>
      <c r="I221" s="1794" t="s">
        <v>420</v>
      </c>
      <c r="J221" s="1794" t="s">
        <v>420</v>
      </c>
      <c r="K221" s="1795">
        <v>7</v>
      </c>
      <c r="L221" s="1633">
        <f>SUM(M221:P221)</f>
        <v>93</v>
      </c>
      <c r="M221" s="1795">
        <v>0</v>
      </c>
      <c r="N221" s="1795">
        <v>0</v>
      </c>
      <c r="O221" s="1795">
        <v>9</v>
      </c>
      <c r="P221" s="1633">
        <f t="shared" ref="P221:P238" si="28">SUM(Q221:S221)</f>
        <v>84</v>
      </c>
      <c r="Q221" s="1795">
        <v>28</v>
      </c>
      <c r="R221" s="1795">
        <v>51</v>
      </c>
      <c r="S221" s="1795">
        <v>5</v>
      </c>
      <c r="T221" s="1794" t="s">
        <v>420</v>
      </c>
      <c r="U221" s="1794" t="s">
        <v>420</v>
      </c>
      <c r="V221" s="1794" t="s">
        <v>420</v>
      </c>
      <c r="W221" s="1794" t="s">
        <v>420</v>
      </c>
      <c r="X221" s="1794" t="s">
        <v>420</v>
      </c>
      <c r="Y221" s="856"/>
    </row>
    <row r="222" spans="1:25" ht="30" customHeight="1">
      <c r="A222" s="1111"/>
      <c r="B222" s="1103" t="s">
        <v>7368</v>
      </c>
      <c r="C222" s="1366" t="s">
        <v>5300</v>
      </c>
      <c r="D222" s="1794" t="s">
        <v>420</v>
      </c>
      <c r="E222" s="1794" t="s">
        <v>420</v>
      </c>
      <c r="F222" s="1794" t="s">
        <v>420</v>
      </c>
      <c r="G222" s="1794" t="s">
        <v>420</v>
      </c>
      <c r="H222" s="1794" t="s">
        <v>420</v>
      </c>
      <c r="I222" s="1794" t="s">
        <v>420</v>
      </c>
      <c r="J222" s="1794" t="s">
        <v>420</v>
      </c>
      <c r="K222" s="1795">
        <v>0</v>
      </c>
      <c r="L222" s="1633">
        <f t="shared" ref="L222:L238" si="29">SUM(M222:P222)</f>
        <v>0</v>
      </c>
      <c r="M222" s="1795">
        <v>0</v>
      </c>
      <c r="N222" s="1795">
        <v>0</v>
      </c>
      <c r="O222" s="1795">
        <v>0</v>
      </c>
      <c r="P222" s="1633">
        <f t="shared" si="28"/>
        <v>0</v>
      </c>
      <c r="Q222" s="1795">
        <v>0</v>
      </c>
      <c r="R222" s="1795">
        <v>0</v>
      </c>
      <c r="S222" s="1795">
        <v>0</v>
      </c>
      <c r="T222" s="1794" t="s">
        <v>420</v>
      </c>
      <c r="U222" s="1794" t="s">
        <v>420</v>
      </c>
      <c r="V222" s="1794" t="s">
        <v>420</v>
      </c>
      <c r="W222" s="1794" t="s">
        <v>420</v>
      </c>
      <c r="X222" s="1794" t="s">
        <v>420</v>
      </c>
      <c r="Y222" s="856"/>
    </row>
    <row r="223" spans="1:25" ht="30" customHeight="1">
      <c r="A223" s="1111"/>
      <c r="B223" s="1103" t="s">
        <v>7375</v>
      </c>
      <c r="C223" s="1036" t="s">
        <v>7378</v>
      </c>
      <c r="D223" s="1794" t="s">
        <v>420</v>
      </c>
      <c r="E223" s="1794" t="s">
        <v>420</v>
      </c>
      <c r="F223" s="1794" t="s">
        <v>420</v>
      </c>
      <c r="G223" s="1794" t="s">
        <v>420</v>
      </c>
      <c r="H223" s="1794" t="s">
        <v>420</v>
      </c>
      <c r="I223" s="1794" t="s">
        <v>420</v>
      </c>
      <c r="J223" s="1794" t="s">
        <v>420</v>
      </c>
      <c r="K223" s="1795">
        <v>0</v>
      </c>
      <c r="L223" s="1633">
        <f t="shared" si="29"/>
        <v>0</v>
      </c>
      <c r="M223" s="1795">
        <v>0</v>
      </c>
      <c r="N223" s="1795">
        <v>0</v>
      </c>
      <c r="O223" s="1795">
        <v>0</v>
      </c>
      <c r="P223" s="1633">
        <f t="shared" si="28"/>
        <v>0</v>
      </c>
      <c r="Q223" s="1795">
        <v>0</v>
      </c>
      <c r="R223" s="1795">
        <v>0</v>
      </c>
      <c r="S223" s="1795">
        <v>0</v>
      </c>
      <c r="T223" s="1794" t="s">
        <v>420</v>
      </c>
      <c r="U223" s="1794" t="s">
        <v>420</v>
      </c>
      <c r="V223" s="1794" t="s">
        <v>420</v>
      </c>
      <c r="W223" s="1794" t="s">
        <v>420</v>
      </c>
      <c r="X223" s="1794" t="s">
        <v>420</v>
      </c>
      <c r="Y223" s="856"/>
    </row>
    <row r="224" spans="1:25" ht="30" customHeight="1">
      <c r="A224" s="1111"/>
      <c r="B224" s="1103" t="s">
        <v>7594</v>
      </c>
      <c r="C224" s="1366" t="s">
        <v>7343</v>
      </c>
      <c r="D224" s="1794" t="s">
        <v>420</v>
      </c>
      <c r="E224" s="1794" t="s">
        <v>420</v>
      </c>
      <c r="F224" s="1794" t="s">
        <v>420</v>
      </c>
      <c r="G224" s="1794" t="s">
        <v>420</v>
      </c>
      <c r="H224" s="1794" t="s">
        <v>420</v>
      </c>
      <c r="I224" s="1794" t="s">
        <v>420</v>
      </c>
      <c r="J224" s="1794" t="s">
        <v>420</v>
      </c>
      <c r="K224" s="1795">
        <v>16</v>
      </c>
      <c r="L224" s="1633">
        <f t="shared" si="29"/>
        <v>65</v>
      </c>
      <c r="M224" s="1795">
        <v>9</v>
      </c>
      <c r="N224" s="1795">
        <v>3</v>
      </c>
      <c r="O224" s="1795">
        <v>15</v>
      </c>
      <c r="P224" s="1633">
        <f t="shared" si="28"/>
        <v>38</v>
      </c>
      <c r="Q224" s="1795">
        <v>28</v>
      </c>
      <c r="R224" s="1795">
        <v>6</v>
      </c>
      <c r="S224" s="1795">
        <v>4</v>
      </c>
      <c r="T224" s="1794" t="s">
        <v>420</v>
      </c>
      <c r="U224" s="1794" t="s">
        <v>420</v>
      </c>
      <c r="V224" s="1794" t="s">
        <v>420</v>
      </c>
      <c r="W224" s="1794" t="s">
        <v>420</v>
      </c>
      <c r="X224" s="1794" t="s">
        <v>420</v>
      </c>
      <c r="Y224" s="856"/>
    </row>
    <row r="225" spans="1:25" ht="30" customHeight="1">
      <c r="A225" s="1111"/>
      <c r="B225" s="1103" t="s">
        <v>7595</v>
      </c>
      <c r="C225" s="1366" t="s">
        <v>7344</v>
      </c>
      <c r="D225" s="1794" t="s">
        <v>420</v>
      </c>
      <c r="E225" s="1794" t="s">
        <v>420</v>
      </c>
      <c r="F225" s="1794" t="s">
        <v>420</v>
      </c>
      <c r="G225" s="1794" t="s">
        <v>420</v>
      </c>
      <c r="H225" s="1794" t="s">
        <v>420</v>
      </c>
      <c r="I225" s="1794" t="s">
        <v>420</v>
      </c>
      <c r="J225" s="1794" t="s">
        <v>420</v>
      </c>
      <c r="K225" s="1795">
        <v>7</v>
      </c>
      <c r="L225" s="1633">
        <f t="shared" si="29"/>
        <v>21</v>
      </c>
      <c r="M225" s="1633">
        <v>2</v>
      </c>
      <c r="N225" s="1633">
        <v>0</v>
      </c>
      <c r="O225" s="1633">
        <v>6</v>
      </c>
      <c r="P225" s="1633">
        <f t="shared" si="28"/>
        <v>13</v>
      </c>
      <c r="Q225" s="1633">
        <v>8</v>
      </c>
      <c r="R225" s="1633">
        <v>2</v>
      </c>
      <c r="S225" s="1795">
        <v>3</v>
      </c>
      <c r="T225" s="1794" t="s">
        <v>420</v>
      </c>
      <c r="U225" s="1794" t="s">
        <v>420</v>
      </c>
      <c r="V225" s="1794" t="s">
        <v>420</v>
      </c>
      <c r="W225" s="1794" t="s">
        <v>420</v>
      </c>
      <c r="X225" s="1794" t="s">
        <v>420</v>
      </c>
      <c r="Y225" s="856"/>
    </row>
    <row r="226" spans="1:25" ht="30" customHeight="1">
      <c r="A226" s="1111"/>
      <c r="B226" s="1103" t="s">
        <v>7432</v>
      </c>
      <c r="C226" s="1036" t="s">
        <v>7433</v>
      </c>
      <c r="D226" s="1794" t="s">
        <v>420</v>
      </c>
      <c r="E226" s="1794" t="s">
        <v>420</v>
      </c>
      <c r="F226" s="1794" t="s">
        <v>420</v>
      </c>
      <c r="G226" s="1794" t="s">
        <v>420</v>
      </c>
      <c r="H226" s="1794" t="s">
        <v>420</v>
      </c>
      <c r="I226" s="1794" t="s">
        <v>420</v>
      </c>
      <c r="J226" s="1794" t="s">
        <v>420</v>
      </c>
      <c r="K226" s="1795">
        <v>1</v>
      </c>
      <c r="L226" s="1633">
        <f t="shared" si="29"/>
        <v>3</v>
      </c>
      <c r="M226" s="1795">
        <v>0</v>
      </c>
      <c r="N226" s="1795">
        <v>0</v>
      </c>
      <c r="O226" s="1795">
        <v>0</v>
      </c>
      <c r="P226" s="1633">
        <f t="shared" si="28"/>
        <v>3</v>
      </c>
      <c r="Q226" s="1795">
        <v>0</v>
      </c>
      <c r="R226" s="1795">
        <v>1</v>
      </c>
      <c r="S226" s="1795">
        <v>2</v>
      </c>
      <c r="T226" s="1794" t="s">
        <v>420</v>
      </c>
      <c r="U226" s="1794" t="s">
        <v>420</v>
      </c>
      <c r="V226" s="1794" t="s">
        <v>420</v>
      </c>
      <c r="W226" s="1794" t="s">
        <v>420</v>
      </c>
      <c r="X226" s="1794" t="s">
        <v>420</v>
      </c>
      <c r="Y226" s="856"/>
    </row>
    <row r="227" spans="1:25" ht="30" customHeight="1">
      <c r="A227" s="1111"/>
      <c r="B227" s="1103" t="s">
        <v>7442</v>
      </c>
      <c r="C227" s="1366" t="s">
        <v>7291</v>
      </c>
      <c r="D227" s="1794" t="s">
        <v>420</v>
      </c>
      <c r="E227" s="1794" t="s">
        <v>420</v>
      </c>
      <c r="F227" s="1794" t="s">
        <v>420</v>
      </c>
      <c r="G227" s="1794" t="s">
        <v>420</v>
      </c>
      <c r="H227" s="1794" t="s">
        <v>420</v>
      </c>
      <c r="I227" s="1794" t="s">
        <v>420</v>
      </c>
      <c r="J227" s="1794" t="s">
        <v>420</v>
      </c>
      <c r="K227" s="1795">
        <v>0</v>
      </c>
      <c r="L227" s="1633">
        <f t="shared" si="29"/>
        <v>0</v>
      </c>
      <c r="M227" s="1795">
        <v>0</v>
      </c>
      <c r="N227" s="1795">
        <v>0</v>
      </c>
      <c r="O227" s="1795">
        <v>0</v>
      </c>
      <c r="P227" s="1633">
        <f t="shared" si="28"/>
        <v>0</v>
      </c>
      <c r="Q227" s="1795">
        <v>0</v>
      </c>
      <c r="R227" s="1795">
        <v>0</v>
      </c>
      <c r="S227" s="1795">
        <v>0</v>
      </c>
      <c r="T227" s="1794" t="s">
        <v>420</v>
      </c>
      <c r="U227" s="1794" t="s">
        <v>420</v>
      </c>
      <c r="V227" s="1794" t="s">
        <v>420</v>
      </c>
      <c r="W227" s="1794" t="s">
        <v>420</v>
      </c>
      <c r="X227" s="1794" t="s">
        <v>420</v>
      </c>
      <c r="Y227" s="856"/>
    </row>
    <row r="228" spans="1:25" ht="30" customHeight="1">
      <c r="A228" s="1111"/>
      <c r="B228" s="1103" t="s">
        <v>7455</v>
      </c>
      <c r="C228" s="1366" t="s">
        <v>7293</v>
      </c>
      <c r="D228" s="1794" t="s">
        <v>420</v>
      </c>
      <c r="E228" s="1794" t="s">
        <v>420</v>
      </c>
      <c r="F228" s="1794" t="s">
        <v>420</v>
      </c>
      <c r="G228" s="1794" t="s">
        <v>420</v>
      </c>
      <c r="H228" s="1794" t="s">
        <v>420</v>
      </c>
      <c r="I228" s="1794" t="s">
        <v>420</v>
      </c>
      <c r="J228" s="1794" t="s">
        <v>420</v>
      </c>
      <c r="K228" s="1795">
        <v>0</v>
      </c>
      <c r="L228" s="1633">
        <f t="shared" si="29"/>
        <v>0</v>
      </c>
      <c r="M228" s="1795">
        <v>0</v>
      </c>
      <c r="N228" s="1795">
        <v>0</v>
      </c>
      <c r="O228" s="1795">
        <v>0</v>
      </c>
      <c r="P228" s="1633">
        <f t="shared" si="28"/>
        <v>0</v>
      </c>
      <c r="Q228" s="1795">
        <v>0</v>
      </c>
      <c r="R228" s="1795">
        <v>0</v>
      </c>
      <c r="S228" s="1795">
        <v>0</v>
      </c>
      <c r="T228" s="1794" t="s">
        <v>420</v>
      </c>
      <c r="U228" s="1794" t="s">
        <v>420</v>
      </c>
      <c r="V228" s="1794" t="s">
        <v>420</v>
      </c>
      <c r="W228" s="1794" t="s">
        <v>420</v>
      </c>
      <c r="X228" s="1794" t="s">
        <v>420</v>
      </c>
      <c r="Y228" s="856"/>
    </row>
    <row r="229" spans="1:25" ht="30" customHeight="1">
      <c r="A229" s="1111"/>
      <c r="B229" s="1103" t="s">
        <v>7602</v>
      </c>
      <c r="C229" s="1366" t="s">
        <v>7603</v>
      </c>
      <c r="D229" s="1794" t="s">
        <v>420</v>
      </c>
      <c r="E229" s="1794" t="s">
        <v>420</v>
      </c>
      <c r="F229" s="1794" t="s">
        <v>420</v>
      </c>
      <c r="G229" s="1794" t="s">
        <v>420</v>
      </c>
      <c r="H229" s="1794" t="s">
        <v>420</v>
      </c>
      <c r="I229" s="1794" t="s">
        <v>420</v>
      </c>
      <c r="J229" s="1794" t="s">
        <v>420</v>
      </c>
      <c r="K229" s="1633">
        <v>19</v>
      </c>
      <c r="L229" s="1633">
        <f t="shared" si="29"/>
        <v>48</v>
      </c>
      <c r="M229" s="1633">
        <v>13</v>
      </c>
      <c r="N229" s="1633">
        <v>4</v>
      </c>
      <c r="O229" s="1633">
        <v>7</v>
      </c>
      <c r="P229" s="1633">
        <f t="shared" si="28"/>
        <v>24</v>
      </c>
      <c r="Q229" s="1633">
        <v>11</v>
      </c>
      <c r="R229" s="1633">
        <v>5</v>
      </c>
      <c r="S229" s="1795">
        <v>8</v>
      </c>
      <c r="T229" s="1794" t="s">
        <v>420</v>
      </c>
      <c r="U229" s="1794" t="s">
        <v>420</v>
      </c>
      <c r="V229" s="1794" t="s">
        <v>420</v>
      </c>
      <c r="W229" s="1794" t="s">
        <v>420</v>
      </c>
      <c r="X229" s="1794" t="s">
        <v>420</v>
      </c>
      <c r="Y229" s="856"/>
    </row>
    <row r="230" spans="1:25" ht="30" customHeight="1">
      <c r="A230" s="1111"/>
      <c r="B230" s="1103" t="s">
        <v>7498</v>
      </c>
      <c r="C230" s="1366" t="s">
        <v>7632</v>
      </c>
      <c r="D230" s="1794" t="s">
        <v>420</v>
      </c>
      <c r="E230" s="1794" t="s">
        <v>420</v>
      </c>
      <c r="F230" s="1794" t="s">
        <v>420</v>
      </c>
      <c r="G230" s="1794" t="s">
        <v>420</v>
      </c>
      <c r="H230" s="1794" t="s">
        <v>420</v>
      </c>
      <c r="I230" s="1794" t="s">
        <v>420</v>
      </c>
      <c r="J230" s="1794" t="s">
        <v>420</v>
      </c>
      <c r="K230" s="1633">
        <v>1</v>
      </c>
      <c r="L230" s="1633">
        <f t="shared" si="29"/>
        <v>2</v>
      </c>
      <c r="M230" s="1633">
        <v>0</v>
      </c>
      <c r="N230" s="1633">
        <v>0</v>
      </c>
      <c r="O230" s="1633">
        <v>0</v>
      </c>
      <c r="P230" s="1633">
        <f t="shared" si="28"/>
        <v>2</v>
      </c>
      <c r="Q230" s="1633">
        <v>0</v>
      </c>
      <c r="R230" s="1633">
        <v>2</v>
      </c>
      <c r="S230" s="1633">
        <v>0</v>
      </c>
      <c r="T230" s="1794" t="s">
        <v>420</v>
      </c>
      <c r="U230" s="1794" t="s">
        <v>420</v>
      </c>
      <c r="V230" s="1794" t="s">
        <v>420</v>
      </c>
      <c r="W230" s="1794" t="s">
        <v>420</v>
      </c>
      <c r="X230" s="1794" t="s">
        <v>420</v>
      </c>
      <c r="Y230" s="856"/>
    </row>
    <row r="231" spans="1:25" ht="30" customHeight="1">
      <c r="A231" s="1111"/>
      <c r="B231" s="1103" t="s">
        <v>7512</v>
      </c>
      <c r="C231" s="1036" t="s">
        <v>7299</v>
      </c>
      <c r="D231" s="1794" t="s">
        <v>420</v>
      </c>
      <c r="E231" s="1794" t="s">
        <v>420</v>
      </c>
      <c r="F231" s="1794" t="s">
        <v>420</v>
      </c>
      <c r="G231" s="1794" t="s">
        <v>420</v>
      </c>
      <c r="H231" s="1794" t="s">
        <v>420</v>
      </c>
      <c r="I231" s="1794" t="s">
        <v>420</v>
      </c>
      <c r="J231" s="1794" t="s">
        <v>420</v>
      </c>
      <c r="K231" s="1633">
        <v>2</v>
      </c>
      <c r="L231" s="1633">
        <f t="shared" si="29"/>
        <v>18</v>
      </c>
      <c r="M231" s="1633">
        <v>0</v>
      </c>
      <c r="N231" s="1633">
        <v>0</v>
      </c>
      <c r="O231" s="1633">
        <v>18</v>
      </c>
      <c r="P231" s="1633">
        <f t="shared" si="28"/>
        <v>0</v>
      </c>
      <c r="Q231" s="1633">
        <v>0</v>
      </c>
      <c r="R231" s="1633">
        <v>0</v>
      </c>
      <c r="S231" s="1633">
        <v>0</v>
      </c>
      <c r="T231" s="1794" t="s">
        <v>420</v>
      </c>
      <c r="U231" s="1794" t="s">
        <v>420</v>
      </c>
      <c r="V231" s="1794" t="s">
        <v>420</v>
      </c>
      <c r="W231" s="1794" t="s">
        <v>420</v>
      </c>
      <c r="X231" s="1794" t="s">
        <v>420</v>
      </c>
      <c r="Y231" s="856"/>
    </row>
    <row r="232" spans="1:25" ht="30" customHeight="1">
      <c r="A232" s="1111"/>
      <c r="B232" s="1103" t="s">
        <v>7520</v>
      </c>
      <c r="C232" s="1037" t="s">
        <v>7609</v>
      </c>
      <c r="D232" s="1794" t="s">
        <v>420</v>
      </c>
      <c r="E232" s="1794" t="s">
        <v>420</v>
      </c>
      <c r="F232" s="1794" t="s">
        <v>420</v>
      </c>
      <c r="G232" s="1794" t="s">
        <v>420</v>
      </c>
      <c r="H232" s="1794" t="s">
        <v>420</v>
      </c>
      <c r="I232" s="1794" t="s">
        <v>420</v>
      </c>
      <c r="J232" s="1794" t="s">
        <v>420</v>
      </c>
      <c r="K232" s="1633">
        <v>0</v>
      </c>
      <c r="L232" s="1633">
        <f t="shared" si="29"/>
        <v>0</v>
      </c>
      <c r="M232" s="1633">
        <v>0</v>
      </c>
      <c r="N232" s="1633">
        <v>0</v>
      </c>
      <c r="O232" s="1633">
        <v>0</v>
      </c>
      <c r="P232" s="1633">
        <f t="shared" si="28"/>
        <v>0</v>
      </c>
      <c r="Q232" s="1633">
        <v>0</v>
      </c>
      <c r="R232" s="1633">
        <v>0</v>
      </c>
      <c r="S232" s="1633">
        <v>0</v>
      </c>
      <c r="T232" s="1794" t="s">
        <v>420</v>
      </c>
      <c r="U232" s="1794" t="s">
        <v>420</v>
      </c>
      <c r="V232" s="1794" t="s">
        <v>420</v>
      </c>
      <c r="W232" s="1794" t="s">
        <v>420</v>
      </c>
      <c r="X232" s="1794" t="s">
        <v>420</v>
      </c>
      <c r="Y232" s="856"/>
    </row>
    <row r="233" spans="1:25" ht="30" customHeight="1">
      <c r="A233" s="1111"/>
      <c r="B233" s="1103" t="s">
        <v>7610</v>
      </c>
      <c r="C233" s="1036" t="s">
        <v>7611</v>
      </c>
      <c r="D233" s="1794" t="s">
        <v>420</v>
      </c>
      <c r="E233" s="1794" t="s">
        <v>420</v>
      </c>
      <c r="F233" s="1794" t="s">
        <v>420</v>
      </c>
      <c r="G233" s="1794" t="s">
        <v>420</v>
      </c>
      <c r="H233" s="1794" t="s">
        <v>420</v>
      </c>
      <c r="I233" s="1794" t="s">
        <v>420</v>
      </c>
      <c r="J233" s="1794" t="s">
        <v>420</v>
      </c>
      <c r="K233" s="1795">
        <v>10</v>
      </c>
      <c r="L233" s="1633">
        <f t="shared" si="29"/>
        <v>40</v>
      </c>
      <c r="M233" s="1795">
        <v>8</v>
      </c>
      <c r="N233" s="1795">
        <v>5</v>
      </c>
      <c r="O233" s="1795">
        <v>7</v>
      </c>
      <c r="P233" s="1633">
        <f t="shared" si="28"/>
        <v>20</v>
      </c>
      <c r="Q233" s="1795">
        <v>17</v>
      </c>
      <c r="R233" s="1795">
        <v>3</v>
      </c>
      <c r="S233" s="1795">
        <v>0</v>
      </c>
      <c r="T233" s="1797" t="s">
        <v>420</v>
      </c>
      <c r="U233" s="1797" t="s">
        <v>420</v>
      </c>
      <c r="V233" s="1797" t="s">
        <v>420</v>
      </c>
      <c r="W233" s="1797" t="s">
        <v>420</v>
      </c>
      <c r="X233" s="1797" t="s">
        <v>420</v>
      </c>
      <c r="Y233" s="856"/>
    </row>
    <row r="234" spans="1:25" ht="30" customHeight="1">
      <c r="A234" s="1111"/>
      <c r="B234" s="1103" t="s">
        <v>7612</v>
      </c>
      <c r="C234" s="1036" t="s">
        <v>7613</v>
      </c>
      <c r="D234" s="1794" t="s">
        <v>420</v>
      </c>
      <c r="E234" s="1794" t="s">
        <v>420</v>
      </c>
      <c r="F234" s="1794" t="s">
        <v>420</v>
      </c>
      <c r="G234" s="1794" t="s">
        <v>420</v>
      </c>
      <c r="H234" s="1794" t="s">
        <v>420</v>
      </c>
      <c r="I234" s="1794" t="s">
        <v>420</v>
      </c>
      <c r="J234" s="1794" t="s">
        <v>420</v>
      </c>
      <c r="K234" s="1795">
        <v>2</v>
      </c>
      <c r="L234" s="1633">
        <f t="shared" si="29"/>
        <v>2</v>
      </c>
      <c r="M234" s="1795">
        <v>2</v>
      </c>
      <c r="N234" s="1795">
        <v>0</v>
      </c>
      <c r="O234" s="1795">
        <v>0</v>
      </c>
      <c r="P234" s="1633">
        <f t="shared" si="28"/>
        <v>0</v>
      </c>
      <c r="Q234" s="1795">
        <v>0</v>
      </c>
      <c r="R234" s="1795">
        <v>0</v>
      </c>
      <c r="S234" s="1795">
        <v>0</v>
      </c>
      <c r="T234" s="1794" t="s">
        <v>420</v>
      </c>
      <c r="U234" s="1794" t="s">
        <v>420</v>
      </c>
      <c r="V234" s="1794" t="s">
        <v>420</v>
      </c>
      <c r="W234" s="1794" t="s">
        <v>420</v>
      </c>
      <c r="X234" s="1794" t="s">
        <v>420</v>
      </c>
      <c r="Y234" s="856"/>
    </row>
    <row r="235" spans="1:25" ht="30" customHeight="1">
      <c r="A235" s="1111"/>
      <c r="B235" s="1103" t="s">
        <v>7614</v>
      </c>
      <c r="C235" s="1366" t="s">
        <v>7615</v>
      </c>
      <c r="D235" s="1794" t="s">
        <v>420</v>
      </c>
      <c r="E235" s="1794" t="s">
        <v>420</v>
      </c>
      <c r="F235" s="1794" t="s">
        <v>420</v>
      </c>
      <c r="G235" s="1794" t="s">
        <v>420</v>
      </c>
      <c r="H235" s="1794" t="s">
        <v>420</v>
      </c>
      <c r="I235" s="1794" t="s">
        <v>420</v>
      </c>
      <c r="J235" s="1794" t="s">
        <v>420</v>
      </c>
      <c r="K235" s="1795">
        <v>0</v>
      </c>
      <c r="L235" s="1633">
        <f t="shared" si="29"/>
        <v>0</v>
      </c>
      <c r="M235" s="1795">
        <v>0</v>
      </c>
      <c r="N235" s="1795">
        <v>0</v>
      </c>
      <c r="O235" s="1795">
        <v>0</v>
      </c>
      <c r="P235" s="1633">
        <f t="shared" si="28"/>
        <v>0</v>
      </c>
      <c r="Q235" s="1795">
        <v>0</v>
      </c>
      <c r="R235" s="1795">
        <v>0</v>
      </c>
      <c r="S235" s="1795">
        <v>0</v>
      </c>
      <c r="T235" s="1794" t="s">
        <v>420</v>
      </c>
      <c r="U235" s="1794" t="s">
        <v>420</v>
      </c>
      <c r="V235" s="1794" t="s">
        <v>420</v>
      </c>
      <c r="W235" s="1794" t="s">
        <v>420</v>
      </c>
      <c r="X235" s="1794" t="s">
        <v>420</v>
      </c>
      <c r="Y235" s="856"/>
    </row>
    <row r="236" spans="1:25" ht="30" customHeight="1">
      <c r="A236" s="1111"/>
      <c r="B236" s="1103" t="s">
        <v>7616</v>
      </c>
      <c r="C236" s="1366" t="s">
        <v>7554</v>
      </c>
      <c r="D236" s="1794" t="s">
        <v>420</v>
      </c>
      <c r="E236" s="1794" t="s">
        <v>420</v>
      </c>
      <c r="F236" s="1794" t="s">
        <v>420</v>
      </c>
      <c r="G236" s="1794" t="s">
        <v>420</v>
      </c>
      <c r="H236" s="1797" t="s">
        <v>420</v>
      </c>
      <c r="I236" s="1797" t="s">
        <v>420</v>
      </c>
      <c r="J236" s="1797" t="s">
        <v>420</v>
      </c>
      <c r="K236" s="1633">
        <v>4</v>
      </c>
      <c r="L236" s="1633">
        <f t="shared" si="29"/>
        <v>9</v>
      </c>
      <c r="M236" s="1633">
        <v>2</v>
      </c>
      <c r="N236" s="1633">
        <v>1</v>
      </c>
      <c r="O236" s="1633">
        <v>2</v>
      </c>
      <c r="P236" s="1633">
        <f t="shared" si="28"/>
        <v>4</v>
      </c>
      <c r="Q236" s="1633">
        <v>3</v>
      </c>
      <c r="R236" s="1633">
        <v>1</v>
      </c>
      <c r="S236" s="1633">
        <v>0</v>
      </c>
      <c r="T236" s="1797" t="s">
        <v>420</v>
      </c>
      <c r="U236" s="1797" t="s">
        <v>420</v>
      </c>
      <c r="V236" s="1797" t="s">
        <v>420</v>
      </c>
      <c r="W236" s="1797" t="s">
        <v>420</v>
      </c>
      <c r="X236" s="1797" t="s">
        <v>420</v>
      </c>
      <c r="Y236" s="856"/>
    </row>
    <row r="237" spans="1:25" ht="30" customHeight="1">
      <c r="A237" s="1111"/>
      <c r="B237" s="1103" t="s">
        <v>7617</v>
      </c>
      <c r="C237" s="1036" t="s">
        <v>7618</v>
      </c>
      <c r="D237" s="1794" t="s">
        <v>420</v>
      </c>
      <c r="E237" s="1794" t="s">
        <v>420</v>
      </c>
      <c r="F237" s="1794" t="s">
        <v>420</v>
      </c>
      <c r="G237" s="1794" t="s">
        <v>420</v>
      </c>
      <c r="H237" s="1794" t="s">
        <v>420</v>
      </c>
      <c r="I237" s="1794" t="s">
        <v>420</v>
      </c>
      <c r="J237" s="1794" t="s">
        <v>420</v>
      </c>
      <c r="K237" s="1795">
        <v>1</v>
      </c>
      <c r="L237" s="1633">
        <f t="shared" si="29"/>
        <v>2</v>
      </c>
      <c r="M237" s="1795">
        <v>0</v>
      </c>
      <c r="N237" s="1795">
        <v>0</v>
      </c>
      <c r="O237" s="1795">
        <v>0</v>
      </c>
      <c r="P237" s="1633">
        <f t="shared" si="28"/>
        <v>2</v>
      </c>
      <c r="Q237" s="1795">
        <v>2</v>
      </c>
      <c r="R237" s="1795">
        <v>0</v>
      </c>
      <c r="S237" s="1795">
        <v>0</v>
      </c>
      <c r="T237" s="1794" t="s">
        <v>420</v>
      </c>
      <c r="U237" s="1794" t="s">
        <v>420</v>
      </c>
      <c r="V237" s="1794" t="s">
        <v>420</v>
      </c>
      <c r="W237" s="1794" t="s">
        <v>420</v>
      </c>
      <c r="X237" s="1794" t="s">
        <v>420</v>
      </c>
      <c r="Y237" s="856"/>
    </row>
    <row r="238" spans="1:25" ht="30" customHeight="1">
      <c r="A238" s="1111"/>
      <c r="B238" s="1103" t="s">
        <v>7619</v>
      </c>
      <c r="C238" s="1037" t="s">
        <v>7620</v>
      </c>
      <c r="D238" s="1794" t="s">
        <v>420</v>
      </c>
      <c r="E238" s="1794" t="s">
        <v>420</v>
      </c>
      <c r="F238" s="1794" t="s">
        <v>420</v>
      </c>
      <c r="G238" s="1794" t="s">
        <v>420</v>
      </c>
      <c r="H238" s="1794" t="s">
        <v>420</v>
      </c>
      <c r="I238" s="1794" t="s">
        <v>420</v>
      </c>
      <c r="J238" s="1794" t="s">
        <v>420</v>
      </c>
      <c r="K238" s="1795">
        <v>5</v>
      </c>
      <c r="L238" s="1633">
        <f t="shared" si="29"/>
        <v>9</v>
      </c>
      <c r="M238" s="1795">
        <v>1</v>
      </c>
      <c r="N238" s="1795">
        <v>0</v>
      </c>
      <c r="O238" s="1795">
        <v>4</v>
      </c>
      <c r="P238" s="1633">
        <f t="shared" si="28"/>
        <v>4</v>
      </c>
      <c r="Q238" s="1795">
        <v>3</v>
      </c>
      <c r="R238" s="1795">
        <v>0</v>
      </c>
      <c r="S238" s="1795">
        <v>1</v>
      </c>
      <c r="T238" s="1794" t="s">
        <v>420</v>
      </c>
      <c r="U238" s="1794" t="s">
        <v>420</v>
      </c>
      <c r="V238" s="1794" t="s">
        <v>420</v>
      </c>
      <c r="W238" s="1794" t="s">
        <v>420</v>
      </c>
      <c r="X238" s="1794" t="s">
        <v>420</v>
      </c>
      <c r="Y238" s="856"/>
    </row>
    <row r="239" spans="1:25" ht="30" customHeight="1">
      <c r="A239" s="1111"/>
      <c r="B239" s="1103"/>
      <c r="C239" s="1036"/>
      <c r="D239" s="1795"/>
      <c r="E239" s="1795"/>
      <c r="F239" s="1795"/>
      <c r="G239" s="1795"/>
      <c r="H239" s="1795"/>
      <c r="I239" s="1795"/>
      <c r="J239" s="1795"/>
      <c r="K239" s="1795"/>
      <c r="L239" s="1795"/>
      <c r="M239" s="1795"/>
      <c r="N239" s="1795"/>
      <c r="O239" s="1795"/>
      <c r="P239" s="1795"/>
      <c r="Q239" s="1795"/>
      <c r="R239" s="1795"/>
      <c r="S239" s="1795"/>
      <c r="T239" s="1795"/>
      <c r="U239" s="1795"/>
      <c r="V239" s="1795"/>
      <c r="W239" s="1795"/>
      <c r="X239" s="1795"/>
      <c r="Y239" s="856"/>
    </row>
    <row r="240" spans="1:25" ht="30" customHeight="1">
      <c r="A240" s="1235" t="s">
        <v>7636</v>
      </c>
      <c r="B240" s="1235"/>
      <c r="C240" s="1703"/>
      <c r="D240" s="1626"/>
      <c r="E240" s="1626"/>
      <c r="F240" s="1626"/>
      <c r="G240" s="1626"/>
      <c r="H240" s="1626"/>
      <c r="I240" s="1626"/>
      <c r="J240" s="1626"/>
      <c r="K240" s="1626"/>
      <c r="L240" s="1626"/>
      <c r="M240" s="1626"/>
      <c r="N240" s="1626"/>
      <c r="O240" s="1626"/>
      <c r="P240" s="1626"/>
      <c r="Q240" s="1626"/>
      <c r="R240" s="1626"/>
      <c r="S240" s="1626"/>
      <c r="T240" s="1626"/>
      <c r="U240" s="1626"/>
      <c r="V240" s="1626"/>
      <c r="W240" s="1626"/>
      <c r="X240" s="1626"/>
      <c r="Y240" s="856"/>
    </row>
    <row r="241" spans="1:25" ht="30" customHeight="1">
      <c r="A241" s="1235" t="s">
        <v>7361</v>
      </c>
      <c r="B241" s="1235"/>
      <c r="C241" s="1703"/>
      <c r="D241" s="1792" t="s">
        <v>420</v>
      </c>
      <c r="E241" s="1793" t="s">
        <v>420</v>
      </c>
      <c r="F241" s="1792" t="s">
        <v>420</v>
      </c>
      <c r="G241" s="1793" t="s">
        <v>420</v>
      </c>
      <c r="H241" s="1793" t="s">
        <v>420</v>
      </c>
      <c r="I241" s="1793" t="s">
        <v>420</v>
      </c>
      <c r="J241" s="1793" t="s">
        <v>420</v>
      </c>
      <c r="K241" s="1630">
        <f t="shared" ref="K241:S241" si="30">SUM(K242:K259)</f>
        <v>44</v>
      </c>
      <c r="L241" s="1630">
        <f>SUM(M241:P241)</f>
        <v>419</v>
      </c>
      <c r="M241" s="1630">
        <f t="shared" si="30"/>
        <v>16</v>
      </c>
      <c r="N241" s="1630">
        <f t="shared" si="30"/>
        <v>6</v>
      </c>
      <c r="O241" s="1630">
        <f t="shared" si="30"/>
        <v>66</v>
      </c>
      <c r="P241" s="1630">
        <f>SUM(Q241:S241)</f>
        <v>331</v>
      </c>
      <c r="Q241" s="1630">
        <f t="shared" si="30"/>
        <v>289</v>
      </c>
      <c r="R241" s="1630">
        <f t="shared" si="30"/>
        <v>35</v>
      </c>
      <c r="S241" s="1630">
        <f t="shared" si="30"/>
        <v>7</v>
      </c>
      <c r="T241" s="1793" t="s">
        <v>420</v>
      </c>
      <c r="U241" s="1793" t="s">
        <v>420</v>
      </c>
      <c r="V241" s="1793" t="s">
        <v>420</v>
      </c>
      <c r="W241" s="1793" t="s">
        <v>420</v>
      </c>
      <c r="X241" s="1793" t="s">
        <v>420</v>
      </c>
      <c r="Y241" s="856"/>
    </row>
    <row r="242" spans="1:25" ht="30" customHeight="1">
      <c r="A242" s="1111"/>
      <c r="B242" s="1103" t="s">
        <v>7591</v>
      </c>
      <c r="C242" s="1366" t="s">
        <v>7592</v>
      </c>
      <c r="D242" s="1794" t="s">
        <v>420</v>
      </c>
      <c r="E242" s="1794" t="s">
        <v>420</v>
      </c>
      <c r="F242" s="1794" t="s">
        <v>420</v>
      </c>
      <c r="G242" s="1794" t="s">
        <v>420</v>
      </c>
      <c r="H242" s="1794" t="s">
        <v>420</v>
      </c>
      <c r="I242" s="1794" t="s">
        <v>420</v>
      </c>
      <c r="J242" s="1794" t="s">
        <v>420</v>
      </c>
      <c r="K242" s="1795">
        <v>6</v>
      </c>
      <c r="L242" s="1633">
        <f t="shared" ref="L242:L259" si="31">SUM(M242:P242)</f>
        <v>41</v>
      </c>
      <c r="M242" s="1795">
        <v>0</v>
      </c>
      <c r="N242" s="1795">
        <v>0</v>
      </c>
      <c r="O242" s="1795">
        <v>33</v>
      </c>
      <c r="P242" s="1633">
        <f t="shared" ref="P242:P259" si="32">SUM(Q242:S242)</f>
        <v>8</v>
      </c>
      <c r="Q242" s="1795">
        <v>3</v>
      </c>
      <c r="R242" s="1795">
        <v>3</v>
      </c>
      <c r="S242" s="1795">
        <v>2</v>
      </c>
      <c r="T242" s="1794" t="s">
        <v>420</v>
      </c>
      <c r="U242" s="1794" t="s">
        <v>420</v>
      </c>
      <c r="V242" s="1794" t="s">
        <v>420</v>
      </c>
      <c r="W242" s="1794" t="s">
        <v>420</v>
      </c>
      <c r="X242" s="1794" t="s">
        <v>420</v>
      </c>
      <c r="Y242" s="856"/>
    </row>
    <row r="243" spans="1:25" ht="30" customHeight="1">
      <c r="A243" s="1111"/>
      <c r="B243" s="1103" t="s">
        <v>7368</v>
      </c>
      <c r="C243" s="1366" t="s">
        <v>5300</v>
      </c>
      <c r="D243" s="1794" t="s">
        <v>420</v>
      </c>
      <c r="E243" s="1794" t="s">
        <v>420</v>
      </c>
      <c r="F243" s="1794" t="s">
        <v>420</v>
      </c>
      <c r="G243" s="1794" t="s">
        <v>420</v>
      </c>
      <c r="H243" s="1794" t="s">
        <v>420</v>
      </c>
      <c r="I243" s="1794" t="s">
        <v>420</v>
      </c>
      <c r="J243" s="1794" t="s">
        <v>420</v>
      </c>
      <c r="K243" s="1795">
        <v>1</v>
      </c>
      <c r="L243" s="1633">
        <f t="shared" si="31"/>
        <v>3</v>
      </c>
      <c r="M243" s="1795">
        <v>0</v>
      </c>
      <c r="N243" s="1795">
        <v>0</v>
      </c>
      <c r="O243" s="1795">
        <v>2</v>
      </c>
      <c r="P243" s="1633">
        <f t="shared" si="32"/>
        <v>1</v>
      </c>
      <c r="Q243" s="1795">
        <v>1</v>
      </c>
      <c r="R243" s="1795">
        <v>0</v>
      </c>
      <c r="S243" s="1795">
        <v>0</v>
      </c>
      <c r="T243" s="1794" t="s">
        <v>420</v>
      </c>
      <c r="U243" s="1794" t="s">
        <v>420</v>
      </c>
      <c r="V243" s="1794" t="s">
        <v>420</v>
      </c>
      <c r="W243" s="1794" t="s">
        <v>420</v>
      </c>
      <c r="X243" s="1794" t="s">
        <v>420</v>
      </c>
      <c r="Y243" s="856"/>
    </row>
    <row r="244" spans="1:25" ht="30" customHeight="1">
      <c r="A244" s="1111"/>
      <c r="B244" s="1103" t="s">
        <v>7375</v>
      </c>
      <c r="C244" s="1036" t="s">
        <v>7378</v>
      </c>
      <c r="D244" s="1794" t="s">
        <v>420</v>
      </c>
      <c r="E244" s="1794" t="s">
        <v>420</v>
      </c>
      <c r="F244" s="1794" t="s">
        <v>420</v>
      </c>
      <c r="G244" s="1794" t="s">
        <v>420</v>
      </c>
      <c r="H244" s="1794" t="s">
        <v>420</v>
      </c>
      <c r="I244" s="1794" t="s">
        <v>420</v>
      </c>
      <c r="J244" s="1794" t="s">
        <v>420</v>
      </c>
      <c r="K244" s="1795">
        <v>0</v>
      </c>
      <c r="L244" s="1633">
        <f t="shared" si="31"/>
        <v>0</v>
      </c>
      <c r="M244" s="1795">
        <v>0</v>
      </c>
      <c r="N244" s="1795">
        <v>0</v>
      </c>
      <c r="O244" s="1795">
        <v>0</v>
      </c>
      <c r="P244" s="1633">
        <f t="shared" si="32"/>
        <v>0</v>
      </c>
      <c r="Q244" s="1795">
        <v>0</v>
      </c>
      <c r="R244" s="1795">
        <v>0</v>
      </c>
      <c r="S244" s="1795">
        <v>0</v>
      </c>
      <c r="T244" s="1794" t="s">
        <v>420</v>
      </c>
      <c r="U244" s="1794" t="s">
        <v>420</v>
      </c>
      <c r="V244" s="1794" t="s">
        <v>420</v>
      </c>
      <c r="W244" s="1794" t="s">
        <v>420</v>
      </c>
      <c r="X244" s="1794" t="s">
        <v>420</v>
      </c>
      <c r="Y244" s="856"/>
    </row>
    <row r="245" spans="1:25" ht="30" customHeight="1">
      <c r="A245" s="1111"/>
      <c r="B245" s="1103" t="s">
        <v>7594</v>
      </c>
      <c r="C245" s="1366" t="s">
        <v>7343</v>
      </c>
      <c r="D245" s="1794" t="s">
        <v>420</v>
      </c>
      <c r="E245" s="1794" t="s">
        <v>420</v>
      </c>
      <c r="F245" s="1794" t="s">
        <v>420</v>
      </c>
      <c r="G245" s="1794" t="s">
        <v>420</v>
      </c>
      <c r="H245" s="1794" t="s">
        <v>420</v>
      </c>
      <c r="I245" s="1794" t="s">
        <v>420</v>
      </c>
      <c r="J245" s="1794" t="s">
        <v>420</v>
      </c>
      <c r="K245" s="1795">
        <v>11</v>
      </c>
      <c r="L245" s="1633">
        <f t="shared" si="31"/>
        <v>60</v>
      </c>
      <c r="M245" s="1795">
        <v>4</v>
      </c>
      <c r="N245" s="1795">
        <v>0</v>
      </c>
      <c r="O245" s="1795">
        <v>15</v>
      </c>
      <c r="P245" s="1633">
        <f t="shared" si="32"/>
        <v>41</v>
      </c>
      <c r="Q245" s="1795">
        <v>34</v>
      </c>
      <c r="R245" s="1795">
        <v>6</v>
      </c>
      <c r="S245" s="1795">
        <v>1</v>
      </c>
      <c r="T245" s="1794" t="s">
        <v>420</v>
      </c>
      <c r="U245" s="1794" t="s">
        <v>420</v>
      </c>
      <c r="V245" s="1794" t="s">
        <v>420</v>
      </c>
      <c r="W245" s="1794" t="s">
        <v>420</v>
      </c>
      <c r="X245" s="1794" t="s">
        <v>420</v>
      </c>
      <c r="Y245" s="856"/>
    </row>
    <row r="246" spans="1:25" ht="30" customHeight="1">
      <c r="A246" s="1111"/>
      <c r="B246" s="1103" t="s">
        <v>7595</v>
      </c>
      <c r="C246" s="1366" t="s">
        <v>7344</v>
      </c>
      <c r="D246" s="1794" t="s">
        <v>420</v>
      </c>
      <c r="E246" s="1794" t="s">
        <v>420</v>
      </c>
      <c r="F246" s="1794" t="s">
        <v>420</v>
      </c>
      <c r="G246" s="1794" t="s">
        <v>420</v>
      </c>
      <c r="H246" s="1794" t="s">
        <v>420</v>
      </c>
      <c r="I246" s="1794" t="s">
        <v>420</v>
      </c>
      <c r="J246" s="1794" t="s">
        <v>420</v>
      </c>
      <c r="K246" s="1795">
        <v>3</v>
      </c>
      <c r="L246" s="1633">
        <f t="shared" si="31"/>
        <v>249</v>
      </c>
      <c r="M246" s="1633">
        <v>0</v>
      </c>
      <c r="N246" s="1633">
        <v>0</v>
      </c>
      <c r="O246" s="1633">
        <v>4</v>
      </c>
      <c r="P246" s="1633">
        <f t="shared" si="32"/>
        <v>245</v>
      </c>
      <c r="Q246" s="1633">
        <v>223</v>
      </c>
      <c r="R246" s="1633">
        <v>22</v>
      </c>
      <c r="S246" s="1795">
        <v>0</v>
      </c>
      <c r="T246" s="1794" t="s">
        <v>420</v>
      </c>
      <c r="U246" s="1794" t="s">
        <v>420</v>
      </c>
      <c r="V246" s="1794" t="s">
        <v>420</v>
      </c>
      <c r="W246" s="1794" t="s">
        <v>420</v>
      </c>
      <c r="X246" s="1794" t="s">
        <v>420</v>
      </c>
      <c r="Y246" s="856"/>
    </row>
    <row r="247" spans="1:25" ht="30" customHeight="1">
      <c r="A247" s="1111"/>
      <c r="B247" s="1103" t="s">
        <v>7432</v>
      </c>
      <c r="C247" s="1036" t="s">
        <v>7433</v>
      </c>
      <c r="D247" s="1794" t="s">
        <v>420</v>
      </c>
      <c r="E247" s="1794" t="s">
        <v>420</v>
      </c>
      <c r="F247" s="1794" t="s">
        <v>420</v>
      </c>
      <c r="G247" s="1794" t="s">
        <v>420</v>
      </c>
      <c r="H247" s="1794" t="s">
        <v>420</v>
      </c>
      <c r="I247" s="1794" t="s">
        <v>420</v>
      </c>
      <c r="J247" s="1794" t="s">
        <v>420</v>
      </c>
      <c r="K247" s="1795">
        <v>0</v>
      </c>
      <c r="L247" s="1633">
        <f t="shared" si="31"/>
        <v>0</v>
      </c>
      <c r="M247" s="1795">
        <v>0</v>
      </c>
      <c r="N247" s="1795">
        <v>0</v>
      </c>
      <c r="O247" s="1795">
        <v>0</v>
      </c>
      <c r="P247" s="1633">
        <f t="shared" si="32"/>
        <v>0</v>
      </c>
      <c r="Q247" s="1795">
        <v>0</v>
      </c>
      <c r="R247" s="1795">
        <v>0</v>
      </c>
      <c r="S247" s="1795">
        <v>0</v>
      </c>
      <c r="T247" s="1794" t="s">
        <v>420</v>
      </c>
      <c r="U247" s="1794" t="s">
        <v>420</v>
      </c>
      <c r="V247" s="1794" t="s">
        <v>420</v>
      </c>
      <c r="W247" s="1794" t="s">
        <v>420</v>
      </c>
      <c r="X247" s="1794" t="s">
        <v>420</v>
      </c>
      <c r="Y247" s="856"/>
    </row>
    <row r="248" spans="1:25" ht="30" customHeight="1">
      <c r="A248" s="1111"/>
      <c r="B248" s="1103" t="s">
        <v>7442</v>
      </c>
      <c r="C248" s="1366" t="s">
        <v>7291</v>
      </c>
      <c r="D248" s="1794" t="s">
        <v>420</v>
      </c>
      <c r="E248" s="1794" t="s">
        <v>420</v>
      </c>
      <c r="F248" s="1794" t="s">
        <v>420</v>
      </c>
      <c r="G248" s="1794" t="s">
        <v>420</v>
      </c>
      <c r="H248" s="1794" t="s">
        <v>420</v>
      </c>
      <c r="I248" s="1794" t="s">
        <v>420</v>
      </c>
      <c r="J248" s="1794" t="s">
        <v>420</v>
      </c>
      <c r="K248" s="1795">
        <v>0</v>
      </c>
      <c r="L248" s="1633">
        <f t="shared" si="31"/>
        <v>0</v>
      </c>
      <c r="M248" s="1795">
        <v>0</v>
      </c>
      <c r="N248" s="1795">
        <v>0</v>
      </c>
      <c r="O248" s="1795">
        <v>0</v>
      </c>
      <c r="P248" s="1633">
        <f t="shared" si="32"/>
        <v>0</v>
      </c>
      <c r="Q248" s="1795">
        <v>0</v>
      </c>
      <c r="R248" s="1795">
        <v>0</v>
      </c>
      <c r="S248" s="1795">
        <v>0</v>
      </c>
      <c r="T248" s="1794" t="s">
        <v>420</v>
      </c>
      <c r="U248" s="1794" t="s">
        <v>420</v>
      </c>
      <c r="V248" s="1794" t="s">
        <v>420</v>
      </c>
      <c r="W248" s="1794" t="s">
        <v>420</v>
      </c>
      <c r="X248" s="1794" t="s">
        <v>420</v>
      </c>
      <c r="Y248" s="856"/>
    </row>
    <row r="249" spans="1:25" ht="30" customHeight="1">
      <c r="A249" s="1111"/>
      <c r="B249" s="1103" t="s">
        <v>7600</v>
      </c>
      <c r="C249" s="1366" t="s">
        <v>7601</v>
      </c>
      <c r="D249" s="1794" t="s">
        <v>420</v>
      </c>
      <c r="E249" s="1794" t="s">
        <v>420</v>
      </c>
      <c r="F249" s="1794" t="s">
        <v>420</v>
      </c>
      <c r="G249" s="1794" t="s">
        <v>420</v>
      </c>
      <c r="H249" s="1794" t="s">
        <v>420</v>
      </c>
      <c r="I249" s="1794" t="s">
        <v>420</v>
      </c>
      <c r="J249" s="1794" t="s">
        <v>420</v>
      </c>
      <c r="K249" s="1795">
        <v>1</v>
      </c>
      <c r="L249" s="1633">
        <f t="shared" si="31"/>
        <v>8</v>
      </c>
      <c r="M249" s="1633">
        <v>0</v>
      </c>
      <c r="N249" s="1633">
        <v>0</v>
      </c>
      <c r="O249" s="1633">
        <v>1</v>
      </c>
      <c r="P249" s="1633">
        <f t="shared" si="32"/>
        <v>7</v>
      </c>
      <c r="Q249" s="1633">
        <v>7</v>
      </c>
      <c r="R249" s="1633">
        <v>0</v>
      </c>
      <c r="S249" s="1795">
        <v>0</v>
      </c>
      <c r="T249" s="1794" t="s">
        <v>420</v>
      </c>
      <c r="U249" s="1794" t="s">
        <v>420</v>
      </c>
      <c r="V249" s="1794" t="s">
        <v>420</v>
      </c>
      <c r="W249" s="1794" t="s">
        <v>420</v>
      </c>
      <c r="X249" s="1794" t="s">
        <v>420</v>
      </c>
      <c r="Y249" s="856"/>
    </row>
    <row r="250" spans="1:25" ht="30" customHeight="1">
      <c r="A250" s="1111"/>
      <c r="B250" s="1103" t="s">
        <v>7602</v>
      </c>
      <c r="C250" s="1366" t="s">
        <v>7603</v>
      </c>
      <c r="D250" s="1794" t="s">
        <v>420</v>
      </c>
      <c r="E250" s="1794" t="s">
        <v>420</v>
      </c>
      <c r="F250" s="1794" t="s">
        <v>420</v>
      </c>
      <c r="G250" s="1794" t="s">
        <v>420</v>
      </c>
      <c r="H250" s="1794" t="s">
        <v>420</v>
      </c>
      <c r="I250" s="1794" t="s">
        <v>420</v>
      </c>
      <c r="J250" s="1794" t="s">
        <v>420</v>
      </c>
      <c r="K250" s="1633">
        <v>10</v>
      </c>
      <c r="L250" s="1633">
        <f t="shared" si="31"/>
        <v>19</v>
      </c>
      <c r="M250" s="1633">
        <v>9</v>
      </c>
      <c r="N250" s="1633">
        <v>5</v>
      </c>
      <c r="O250" s="1633">
        <v>2</v>
      </c>
      <c r="P250" s="1633">
        <f t="shared" si="32"/>
        <v>3</v>
      </c>
      <c r="Q250" s="1633">
        <v>1</v>
      </c>
      <c r="R250" s="1633">
        <v>2</v>
      </c>
      <c r="S250" s="1795">
        <v>0</v>
      </c>
      <c r="T250" s="1794" t="s">
        <v>420</v>
      </c>
      <c r="U250" s="1794" t="s">
        <v>420</v>
      </c>
      <c r="V250" s="1794" t="s">
        <v>420</v>
      </c>
      <c r="W250" s="1794" t="s">
        <v>420</v>
      </c>
      <c r="X250" s="1794" t="s">
        <v>420</v>
      </c>
      <c r="Y250" s="856"/>
    </row>
    <row r="251" spans="1:25" ht="30" customHeight="1">
      <c r="A251" s="1111"/>
      <c r="B251" s="1103" t="s">
        <v>7498</v>
      </c>
      <c r="C251" s="1366" t="s">
        <v>7632</v>
      </c>
      <c r="D251" s="1794" t="s">
        <v>420</v>
      </c>
      <c r="E251" s="1794" t="s">
        <v>420</v>
      </c>
      <c r="F251" s="1794" t="s">
        <v>420</v>
      </c>
      <c r="G251" s="1794" t="s">
        <v>420</v>
      </c>
      <c r="H251" s="1794" t="s">
        <v>420</v>
      </c>
      <c r="I251" s="1794" t="s">
        <v>420</v>
      </c>
      <c r="J251" s="1794" t="s">
        <v>420</v>
      </c>
      <c r="K251" s="1633">
        <v>0</v>
      </c>
      <c r="L251" s="1633">
        <f t="shared" si="31"/>
        <v>0</v>
      </c>
      <c r="M251" s="1633">
        <v>0</v>
      </c>
      <c r="N251" s="1633">
        <v>0</v>
      </c>
      <c r="O251" s="1633">
        <v>0</v>
      </c>
      <c r="P251" s="1633">
        <f t="shared" si="32"/>
        <v>0</v>
      </c>
      <c r="Q251" s="1633">
        <v>0</v>
      </c>
      <c r="R251" s="1633">
        <v>0</v>
      </c>
      <c r="S251" s="1633">
        <v>0</v>
      </c>
      <c r="T251" s="1794" t="s">
        <v>420</v>
      </c>
      <c r="U251" s="1794" t="s">
        <v>420</v>
      </c>
      <c r="V251" s="1794" t="s">
        <v>420</v>
      </c>
      <c r="W251" s="1794" t="s">
        <v>420</v>
      </c>
      <c r="X251" s="1794" t="s">
        <v>420</v>
      </c>
      <c r="Y251" s="856"/>
    </row>
    <row r="252" spans="1:25" ht="30" customHeight="1">
      <c r="A252" s="1111"/>
      <c r="B252" s="1103" t="s">
        <v>7512</v>
      </c>
      <c r="C252" s="1036" t="s">
        <v>7299</v>
      </c>
      <c r="D252" s="1794" t="s">
        <v>420</v>
      </c>
      <c r="E252" s="1794" t="s">
        <v>420</v>
      </c>
      <c r="F252" s="1794" t="s">
        <v>420</v>
      </c>
      <c r="G252" s="1794" t="s">
        <v>420</v>
      </c>
      <c r="H252" s="1794" t="s">
        <v>420</v>
      </c>
      <c r="I252" s="1794" t="s">
        <v>420</v>
      </c>
      <c r="J252" s="1794" t="s">
        <v>420</v>
      </c>
      <c r="K252" s="1633">
        <v>0</v>
      </c>
      <c r="L252" s="1633">
        <f t="shared" si="31"/>
        <v>0</v>
      </c>
      <c r="M252" s="1633">
        <v>0</v>
      </c>
      <c r="N252" s="1633">
        <v>0</v>
      </c>
      <c r="O252" s="1633">
        <v>0</v>
      </c>
      <c r="P252" s="1633">
        <f t="shared" si="32"/>
        <v>0</v>
      </c>
      <c r="Q252" s="1633">
        <v>0</v>
      </c>
      <c r="R252" s="1633">
        <v>0</v>
      </c>
      <c r="S252" s="1633">
        <v>0</v>
      </c>
      <c r="T252" s="1794" t="s">
        <v>420</v>
      </c>
      <c r="U252" s="1794" t="s">
        <v>420</v>
      </c>
      <c r="V252" s="1794" t="s">
        <v>420</v>
      </c>
      <c r="W252" s="1794" t="s">
        <v>420</v>
      </c>
      <c r="X252" s="1794" t="s">
        <v>420</v>
      </c>
      <c r="Y252" s="856"/>
    </row>
    <row r="253" spans="1:25" ht="30" customHeight="1">
      <c r="A253" s="1111"/>
      <c r="B253" s="1103" t="s">
        <v>7520</v>
      </c>
      <c r="C253" s="1037" t="s">
        <v>7609</v>
      </c>
      <c r="D253" s="1794" t="s">
        <v>420</v>
      </c>
      <c r="E253" s="1794" t="s">
        <v>420</v>
      </c>
      <c r="F253" s="1794" t="s">
        <v>420</v>
      </c>
      <c r="G253" s="1794" t="s">
        <v>420</v>
      </c>
      <c r="H253" s="1794" t="s">
        <v>420</v>
      </c>
      <c r="I253" s="1794" t="s">
        <v>420</v>
      </c>
      <c r="J253" s="1794" t="s">
        <v>420</v>
      </c>
      <c r="K253" s="1633">
        <v>0</v>
      </c>
      <c r="L253" s="1633">
        <f t="shared" si="31"/>
        <v>0</v>
      </c>
      <c r="M253" s="1633">
        <v>0</v>
      </c>
      <c r="N253" s="1633">
        <v>0</v>
      </c>
      <c r="O253" s="1633">
        <v>0</v>
      </c>
      <c r="P253" s="1633">
        <f t="shared" si="32"/>
        <v>0</v>
      </c>
      <c r="Q253" s="1633">
        <v>0</v>
      </c>
      <c r="R253" s="1633">
        <v>0</v>
      </c>
      <c r="S253" s="1633">
        <v>0</v>
      </c>
      <c r="T253" s="1794" t="s">
        <v>420</v>
      </c>
      <c r="U253" s="1794" t="s">
        <v>420</v>
      </c>
      <c r="V253" s="1794" t="s">
        <v>420</v>
      </c>
      <c r="W253" s="1794" t="s">
        <v>420</v>
      </c>
      <c r="X253" s="1794" t="s">
        <v>420</v>
      </c>
      <c r="Y253" s="856"/>
    </row>
    <row r="254" spans="1:25" ht="30" customHeight="1">
      <c r="A254" s="1111"/>
      <c r="B254" s="1103" t="s">
        <v>7610</v>
      </c>
      <c r="C254" s="1036" t="s">
        <v>7611</v>
      </c>
      <c r="D254" s="1794" t="s">
        <v>420</v>
      </c>
      <c r="E254" s="1794" t="s">
        <v>420</v>
      </c>
      <c r="F254" s="1794" t="s">
        <v>420</v>
      </c>
      <c r="G254" s="1794" t="s">
        <v>420</v>
      </c>
      <c r="H254" s="1794" t="s">
        <v>420</v>
      </c>
      <c r="I254" s="1794" t="s">
        <v>420</v>
      </c>
      <c r="J254" s="1794" t="s">
        <v>420</v>
      </c>
      <c r="K254" s="1795">
        <v>3</v>
      </c>
      <c r="L254" s="1633">
        <f t="shared" si="31"/>
        <v>10</v>
      </c>
      <c r="M254" s="1795">
        <v>1</v>
      </c>
      <c r="N254" s="1795">
        <v>1</v>
      </c>
      <c r="O254" s="1795">
        <v>3</v>
      </c>
      <c r="P254" s="1633">
        <f t="shared" si="32"/>
        <v>5</v>
      </c>
      <c r="Q254" s="1795">
        <v>4</v>
      </c>
      <c r="R254" s="1795">
        <v>1</v>
      </c>
      <c r="S254" s="1795">
        <v>0</v>
      </c>
      <c r="T254" s="1794" t="s">
        <v>420</v>
      </c>
      <c r="U254" s="1794" t="s">
        <v>420</v>
      </c>
      <c r="V254" s="1794" t="s">
        <v>420</v>
      </c>
      <c r="W254" s="1794" t="s">
        <v>420</v>
      </c>
      <c r="X254" s="1794" t="s">
        <v>420</v>
      </c>
      <c r="Y254" s="856"/>
    </row>
    <row r="255" spans="1:25" ht="30" customHeight="1">
      <c r="A255" s="1111"/>
      <c r="B255" s="1103" t="s">
        <v>7612</v>
      </c>
      <c r="C255" s="1036" t="s">
        <v>7613</v>
      </c>
      <c r="D255" s="1794" t="s">
        <v>420</v>
      </c>
      <c r="E255" s="1794" t="s">
        <v>420</v>
      </c>
      <c r="F255" s="1794" t="s">
        <v>420</v>
      </c>
      <c r="G255" s="1794" t="s">
        <v>420</v>
      </c>
      <c r="H255" s="1794" t="s">
        <v>420</v>
      </c>
      <c r="I255" s="1794" t="s">
        <v>420</v>
      </c>
      <c r="J255" s="1794" t="s">
        <v>420</v>
      </c>
      <c r="K255" s="1795">
        <v>2</v>
      </c>
      <c r="L255" s="1633">
        <f t="shared" si="31"/>
        <v>2</v>
      </c>
      <c r="M255" s="1795">
        <v>2</v>
      </c>
      <c r="N255" s="1795">
        <v>0</v>
      </c>
      <c r="O255" s="1795">
        <v>0</v>
      </c>
      <c r="P255" s="1633">
        <f t="shared" si="32"/>
        <v>0</v>
      </c>
      <c r="Q255" s="1795">
        <v>0</v>
      </c>
      <c r="R255" s="1795">
        <v>0</v>
      </c>
      <c r="S255" s="1795">
        <v>0</v>
      </c>
      <c r="T255" s="1794" t="s">
        <v>420</v>
      </c>
      <c r="U255" s="1794" t="s">
        <v>420</v>
      </c>
      <c r="V255" s="1794" t="s">
        <v>420</v>
      </c>
      <c r="W255" s="1794" t="s">
        <v>420</v>
      </c>
      <c r="X255" s="1794" t="s">
        <v>420</v>
      </c>
      <c r="Y255" s="856"/>
    </row>
    <row r="256" spans="1:25" ht="30" customHeight="1">
      <c r="A256" s="1111"/>
      <c r="B256" s="1103" t="s">
        <v>7547</v>
      </c>
      <c r="C256" s="1366" t="s">
        <v>7637</v>
      </c>
      <c r="D256" s="1794" t="s">
        <v>420</v>
      </c>
      <c r="E256" s="1794" t="s">
        <v>420</v>
      </c>
      <c r="F256" s="1794" t="s">
        <v>420</v>
      </c>
      <c r="G256" s="1794" t="s">
        <v>420</v>
      </c>
      <c r="H256" s="1794" t="s">
        <v>420</v>
      </c>
      <c r="I256" s="1794" t="s">
        <v>420</v>
      </c>
      <c r="J256" s="1794" t="s">
        <v>420</v>
      </c>
      <c r="K256" s="1795">
        <v>0</v>
      </c>
      <c r="L256" s="1633">
        <f t="shared" si="31"/>
        <v>0</v>
      </c>
      <c r="M256" s="1795">
        <v>0</v>
      </c>
      <c r="N256" s="1795">
        <v>0</v>
      </c>
      <c r="O256" s="1795">
        <v>0</v>
      </c>
      <c r="P256" s="1633">
        <f t="shared" si="32"/>
        <v>0</v>
      </c>
      <c r="Q256" s="1795">
        <v>0</v>
      </c>
      <c r="R256" s="1795">
        <v>0</v>
      </c>
      <c r="S256" s="1795">
        <v>0</v>
      </c>
      <c r="T256" s="1794" t="s">
        <v>420</v>
      </c>
      <c r="U256" s="1794" t="s">
        <v>420</v>
      </c>
      <c r="V256" s="1794" t="s">
        <v>420</v>
      </c>
      <c r="W256" s="1794" t="s">
        <v>420</v>
      </c>
      <c r="X256" s="1794" t="s">
        <v>420</v>
      </c>
      <c r="Y256" s="856"/>
    </row>
    <row r="257" spans="1:25" ht="30" customHeight="1">
      <c r="A257" s="1111"/>
      <c r="B257" s="1103" t="s">
        <v>7616</v>
      </c>
      <c r="C257" s="1366" t="s">
        <v>7554</v>
      </c>
      <c r="D257" s="1794" t="s">
        <v>420</v>
      </c>
      <c r="E257" s="1794" t="s">
        <v>420</v>
      </c>
      <c r="F257" s="1794" t="s">
        <v>420</v>
      </c>
      <c r="G257" s="1794" t="s">
        <v>420</v>
      </c>
      <c r="H257" s="1797" t="s">
        <v>420</v>
      </c>
      <c r="I257" s="1797" t="s">
        <v>420</v>
      </c>
      <c r="J257" s="1797" t="s">
        <v>420</v>
      </c>
      <c r="K257" s="1633">
        <v>2</v>
      </c>
      <c r="L257" s="1633">
        <f t="shared" si="31"/>
        <v>3</v>
      </c>
      <c r="M257" s="1633">
        <v>0</v>
      </c>
      <c r="N257" s="1633">
        <v>0</v>
      </c>
      <c r="O257" s="1633">
        <v>0</v>
      </c>
      <c r="P257" s="1633">
        <f t="shared" si="32"/>
        <v>3</v>
      </c>
      <c r="Q257" s="1633">
        <v>2</v>
      </c>
      <c r="R257" s="1633">
        <v>1</v>
      </c>
      <c r="S257" s="1633">
        <v>0</v>
      </c>
      <c r="T257" s="1794" t="s">
        <v>420</v>
      </c>
      <c r="U257" s="1797" t="s">
        <v>420</v>
      </c>
      <c r="V257" s="1797" t="s">
        <v>420</v>
      </c>
      <c r="W257" s="1797" t="s">
        <v>420</v>
      </c>
      <c r="X257" s="1797" t="s">
        <v>420</v>
      </c>
      <c r="Y257" s="856"/>
    </row>
    <row r="258" spans="1:25" ht="30" customHeight="1">
      <c r="A258" s="1111"/>
      <c r="B258" s="1103" t="s">
        <v>7617</v>
      </c>
      <c r="C258" s="1036" t="s">
        <v>7618</v>
      </c>
      <c r="D258" s="1794" t="s">
        <v>420</v>
      </c>
      <c r="E258" s="1794" t="s">
        <v>420</v>
      </c>
      <c r="F258" s="1794" t="s">
        <v>420</v>
      </c>
      <c r="G258" s="1794" t="s">
        <v>420</v>
      </c>
      <c r="H258" s="1794" t="s">
        <v>420</v>
      </c>
      <c r="I258" s="1794" t="s">
        <v>420</v>
      </c>
      <c r="J258" s="1794" t="s">
        <v>420</v>
      </c>
      <c r="K258" s="1795">
        <v>1</v>
      </c>
      <c r="L258" s="1633">
        <f t="shared" si="31"/>
        <v>2</v>
      </c>
      <c r="M258" s="1795">
        <v>0</v>
      </c>
      <c r="N258" s="1795">
        <v>0</v>
      </c>
      <c r="O258" s="1795">
        <v>0</v>
      </c>
      <c r="P258" s="1633">
        <f t="shared" si="32"/>
        <v>2</v>
      </c>
      <c r="Q258" s="1795">
        <v>2</v>
      </c>
      <c r="R258" s="1795">
        <v>0</v>
      </c>
      <c r="S258" s="1795">
        <v>0</v>
      </c>
      <c r="T258" s="1794" t="s">
        <v>420</v>
      </c>
      <c r="U258" s="1794" t="s">
        <v>420</v>
      </c>
      <c r="V258" s="1794" t="s">
        <v>420</v>
      </c>
      <c r="W258" s="1794" t="s">
        <v>420</v>
      </c>
      <c r="X258" s="1794" t="s">
        <v>420</v>
      </c>
      <c r="Y258" s="856"/>
    </row>
    <row r="259" spans="1:25" ht="30" customHeight="1">
      <c r="A259" s="1111"/>
      <c r="B259" s="1103" t="s">
        <v>7619</v>
      </c>
      <c r="C259" s="1037" t="s">
        <v>7620</v>
      </c>
      <c r="D259" s="1794" t="s">
        <v>420</v>
      </c>
      <c r="E259" s="1794" t="s">
        <v>420</v>
      </c>
      <c r="F259" s="1794" t="s">
        <v>420</v>
      </c>
      <c r="G259" s="1794" t="s">
        <v>420</v>
      </c>
      <c r="H259" s="1794" t="s">
        <v>420</v>
      </c>
      <c r="I259" s="1794" t="s">
        <v>420</v>
      </c>
      <c r="J259" s="1794" t="s">
        <v>420</v>
      </c>
      <c r="K259" s="1795">
        <v>4</v>
      </c>
      <c r="L259" s="1633">
        <f t="shared" si="31"/>
        <v>22</v>
      </c>
      <c r="M259" s="1795">
        <v>0</v>
      </c>
      <c r="N259" s="1795">
        <v>0</v>
      </c>
      <c r="O259" s="1795">
        <v>6</v>
      </c>
      <c r="P259" s="1633">
        <f t="shared" si="32"/>
        <v>16</v>
      </c>
      <c r="Q259" s="1795">
        <v>12</v>
      </c>
      <c r="R259" s="1795">
        <v>0</v>
      </c>
      <c r="S259" s="1795">
        <v>4</v>
      </c>
      <c r="T259" s="1794" t="s">
        <v>420</v>
      </c>
      <c r="U259" s="1794" t="s">
        <v>420</v>
      </c>
      <c r="V259" s="1794" t="s">
        <v>420</v>
      </c>
      <c r="W259" s="1794" t="s">
        <v>420</v>
      </c>
      <c r="X259" s="1794" t="s">
        <v>420</v>
      </c>
      <c r="Y259" s="856"/>
    </row>
    <row r="260" spans="1:25" ht="30" customHeight="1">
      <c r="A260" s="1111"/>
      <c r="B260" s="1103"/>
      <c r="C260" s="1131"/>
      <c r="D260" s="990"/>
      <c r="E260" s="1103"/>
      <c r="F260" s="1103"/>
      <c r="G260" s="1103"/>
      <c r="H260" s="1103"/>
      <c r="I260" s="1103"/>
      <c r="J260" s="1103"/>
      <c r="K260" s="1103"/>
      <c r="L260" s="1103"/>
      <c r="M260" s="1103"/>
      <c r="N260" s="1103"/>
      <c r="O260" s="1103"/>
      <c r="P260" s="1103"/>
      <c r="Q260" s="1103"/>
      <c r="R260" s="1103"/>
      <c r="S260" s="1103"/>
      <c r="T260" s="1103"/>
      <c r="U260" s="1103"/>
      <c r="V260" s="1103"/>
      <c r="W260" s="1103"/>
      <c r="X260" s="1103"/>
      <c r="Y260" s="856"/>
    </row>
    <row r="261" spans="1:25" ht="30" customHeight="1">
      <c r="A261" s="1235" t="s">
        <v>7638</v>
      </c>
      <c r="B261" s="1235"/>
      <c r="C261" s="1703"/>
      <c r="D261" s="1626"/>
      <c r="E261" s="1626"/>
      <c r="F261" s="1626"/>
      <c r="G261" s="1626"/>
      <c r="H261" s="1626"/>
      <c r="I261" s="1626"/>
      <c r="J261" s="1626"/>
      <c r="K261" s="1626"/>
      <c r="L261" s="1626"/>
      <c r="M261" s="1626"/>
      <c r="N261" s="1626"/>
      <c r="O261" s="1626"/>
      <c r="P261" s="1626"/>
      <c r="Q261" s="1626"/>
      <c r="R261" s="1626"/>
      <c r="S261" s="1626"/>
      <c r="T261" s="1626"/>
      <c r="U261" s="1626"/>
      <c r="V261" s="1626"/>
      <c r="W261" s="1626"/>
      <c r="X261" s="1626"/>
      <c r="Y261" s="856"/>
    </row>
    <row r="262" spans="1:25" ht="30" customHeight="1">
      <c r="A262" s="1235" t="s">
        <v>7361</v>
      </c>
      <c r="B262" s="1235"/>
      <c r="C262" s="1703"/>
      <c r="D262" s="1792" t="s">
        <v>420</v>
      </c>
      <c r="E262" s="1792" t="s">
        <v>420</v>
      </c>
      <c r="F262" s="1792" t="s">
        <v>420</v>
      </c>
      <c r="G262" s="1792" t="s">
        <v>420</v>
      </c>
      <c r="H262" s="1792" t="s">
        <v>420</v>
      </c>
      <c r="I262" s="1792" t="s">
        <v>420</v>
      </c>
      <c r="J262" s="1792" t="s">
        <v>420</v>
      </c>
      <c r="K262" s="1630">
        <f t="shared" ref="K262:S262" si="33">SUM(K265:K280)</f>
        <v>165</v>
      </c>
      <c r="L262" s="1630">
        <f>SUM(M262:P262)</f>
        <v>1068</v>
      </c>
      <c r="M262" s="1630">
        <f t="shared" si="33"/>
        <v>54</v>
      </c>
      <c r="N262" s="1630">
        <f t="shared" si="33"/>
        <v>16</v>
      </c>
      <c r="O262" s="1630">
        <f t="shared" si="33"/>
        <v>134</v>
      </c>
      <c r="P262" s="1630">
        <f>SUM(Q262:S262)</f>
        <v>864</v>
      </c>
      <c r="Q262" s="1630">
        <f t="shared" si="33"/>
        <v>712</v>
      </c>
      <c r="R262" s="1630">
        <f t="shared" si="33"/>
        <v>111</v>
      </c>
      <c r="S262" s="1630">
        <f t="shared" si="33"/>
        <v>41</v>
      </c>
      <c r="T262" s="1793" t="s">
        <v>420</v>
      </c>
      <c r="U262" s="1793" t="s">
        <v>420</v>
      </c>
      <c r="V262" s="1793" t="s">
        <v>420</v>
      </c>
      <c r="W262" s="1793" t="s">
        <v>420</v>
      </c>
      <c r="X262" s="1793" t="s">
        <v>420</v>
      </c>
      <c r="Y262" s="856"/>
    </row>
    <row r="263" spans="1:25" ht="30" customHeight="1">
      <c r="A263" s="1098"/>
      <c r="B263" s="1103" t="s">
        <v>7639</v>
      </c>
      <c r="C263" s="1366" t="s">
        <v>7339</v>
      </c>
      <c r="D263" s="1796" t="s">
        <v>420</v>
      </c>
      <c r="E263" s="1796" t="s">
        <v>420</v>
      </c>
      <c r="F263" s="1796" t="s">
        <v>420</v>
      </c>
      <c r="G263" s="1796" t="s">
        <v>420</v>
      </c>
      <c r="H263" s="1796" t="s">
        <v>420</v>
      </c>
      <c r="I263" s="1796" t="s">
        <v>420</v>
      </c>
      <c r="J263" s="1796" t="s">
        <v>420</v>
      </c>
      <c r="K263" s="1633">
        <v>0</v>
      </c>
      <c r="L263" s="1633">
        <f t="shared" ref="L263:L279" si="34">SUM(M263:P263)</f>
        <v>0</v>
      </c>
      <c r="M263" s="1633">
        <v>0</v>
      </c>
      <c r="N263" s="1633">
        <v>0</v>
      </c>
      <c r="O263" s="1633">
        <v>0</v>
      </c>
      <c r="P263" s="1633">
        <f t="shared" ref="P263:P280" si="35">SUM(Q263:S263)</f>
        <v>0</v>
      </c>
      <c r="Q263" s="1633">
        <v>0</v>
      </c>
      <c r="R263" s="1633">
        <v>0</v>
      </c>
      <c r="S263" s="1633">
        <v>0</v>
      </c>
      <c r="T263" s="1794" t="s">
        <v>420</v>
      </c>
      <c r="U263" s="1794" t="s">
        <v>420</v>
      </c>
      <c r="V263" s="1794" t="s">
        <v>420</v>
      </c>
      <c r="W263" s="1794" t="s">
        <v>420</v>
      </c>
      <c r="X263" s="1794" t="s">
        <v>420</v>
      </c>
      <c r="Y263" s="856"/>
    </row>
    <row r="264" spans="1:25" ht="30" customHeight="1">
      <c r="A264" s="1098"/>
      <c r="B264" s="1103" t="s">
        <v>7368</v>
      </c>
      <c r="C264" s="1366" t="s">
        <v>5300</v>
      </c>
      <c r="D264" s="1796" t="s">
        <v>420</v>
      </c>
      <c r="E264" s="1796" t="s">
        <v>420</v>
      </c>
      <c r="F264" s="1796" t="s">
        <v>420</v>
      </c>
      <c r="G264" s="1796" t="s">
        <v>420</v>
      </c>
      <c r="H264" s="1796" t="s">
        <v>420</v>
      </c>
      <c r="I264" s="1796" t="s">
        <v>420</v>
      </c>
      <c r="J264" s="1796" t="s">
        <v>420</v>
      </c>
      <c r="K264" s="1633">
        <v>0</v>
      </c>
      <c r="L264" s="1633">
        <f t="shared" si="34"/>
        <v>0</v>
      </c>
      <c r="M264" s="1633">
        <v>0</v>
      </c>
      <c r="N264" s="1633">
        <v>0</v>
      </c>
      <c r="O264" s="1633">
        <v>0</v>
      </c>
      <c r="P264" s="1633">
        <f t="shared" si="35"/>
        <v>0</v>
      </c>
      <c r="Q264" s="1633">
        <v>0</v>
      </c>
      <c r="R264" s="1633">
        <v>0</v>
      </c>
      <c r="S264" s="1633">
        <v>0</v>
      </c>
      <c r="T264" s="1794" t="s">
        <v>420</v>
      </c>
      <c r="U264" s="1794" t="s">
        <v>420</v>
      </c>
      <c r="V264" s="1794" t="s">
        <v>420</v>
      </c>
      <c r="W264" s="1794" t="s">
        <v>420</v>
      </c>
      <c r="X264" s="1794" t="s">
        <v>420</v>
      </c>
      <c r="Y264" s="856"/>
    </row>
    <row r="265" spans="1:25" ht="30" customHeight="1">
      <c r="A265" s="1111"/>
      <c r="B265" s="1103" t="s">
        <v>7622</v>
      </c>
      <c r="C265" s="1036" t="s">
        <v>7623</v>
      </c>
      <c r="D265" s="1794" t="s">
        <v>420</v>
      </c>
      <c r="E265" s="1794" t="s">
        <v>420</v>
      </c>
      <c r="F265" s="1794" t="s">
        <v>420</v>
      </c>
      <c r="G265" s="1794" t="s">
        <v>420</v>
      </c>
      <c r="H265" s="1794" t="s">
        <v>420</v>
      </c>
      <c r="I265" s="1794" t="s">
        <v>420</v>
      </c>
      <c r="J265" s="1794" t="s">
        <v>420</v>
      </c>
      <c r="K265" s="1795">
        <v>4</v>
      </c>
      <c r="L265" s="1633">
        <f t="shared" si="34"/>
        <v>59</v>
      </c>
      <c r="M265" s="1795">
        <v>0</v>
      </c>
      <c r="N265" s="1795">
        <v>0</v>
      </c>
      <c r="O265" s="1795">
        <v>3</v>
      </c>
      <c r="P265" s="1633">
        <f t="shared" si="35"/>
        <v>56</v>
      </c>
      <c r="Q265" s="1795">
        <v>55</v>
      </c>
      <c r="R265" s="1795">
        <v>1</v>
      </c>
      <c r="S265" s="1795">
        <v>0</v>
      </c>
      <c r="T265" s="1794" t="s">
        <v>420</v>
      </c>
      <c r="U265" s="1794" t="s">
        <v>420</v>
      </c>
      <c r="V265" s="1794" t="s">
        <v>420</v>
      </c>
      <c r="W265" s="1794" t="s">
        <v>420</v>
      </c>
      <c r="X265" s="1794" t="s">
        <v>420</v>
      </c>
      <c r="Y265" s="856"/>
    </row>
    <row r="266" spans="1:25" ht="30" customHeight="1">
      <c r="A266" s="1111"/>
      <c r="B266" s="1103" t="s">
        <v>7594</v>
      </c>
      <c r="C266" s="1366" t="s">
        <v>7343</v>
      </c>
      <c r="D266" s="1794" t="s">
        <v>420</v>
      </c>
      <c r="E266" s="1794" t="s">
        <v>420</v>
      </c>
      <c r="F266" s="1794" t="s">
        <v>420</v>
      </c>
      <c r="G266" s="1794" t="s">
        <v>420</v>
      </c>
      <c r="H266" s="1794" t="s">
        <v>420</v>
      </c>
      <c r="I266" s="1794" t="s">
        <v>420</v>
      </c>
      <c r="J266" s="1794" t="s">
        <v>420</v>
      </c>
      <c r="K266" s="1795">
        <v>33</v>
      </c>
      <c r="L266" s="1633">
        <f t="shared" si="34"/>
        <v>332</v>
      </c>
      <c r="M266" s="1795">
        <v>7</v>
      </c>
      <c r="N266" s="1795">
        <v>1</v>
      </c>
      <c r="O266" s="1795">
        <v>44</v>
      </c>
      <c r="P266" s="1633">
        <f t="shared" si="35"/>
        <v>280</v>
      </c>
      <c r="Q266" s="1795">
        <v>249</v>
      </c>
      <c r="R266" s="1795">
        <v>6</v>
      </c>
      <c r="S266" s="1795">
        <v>25</v>
      </c>
      <c r="T266" s="1794" t="s">
        <v>420</v>
      </c>
      <c r="U266" s="1794" t="s">
        <v>420</v>
      </c>
      <c r="V266" s="1794" t="s">
        <v>420</v>
      </c>
      <c r="W266" s="1794" t="s">
        <v>420</v>
      </c>
      <c r="X266" s="1794" t="s">
        <v>420</v>
      </c>
      <c r="Y266" s="856"/>
    </row>
    <row r="267" spans="1:25" ht="30" customHeight="1">
      <c r="A267" s="1111"/>
      <c r="B267" s="1103" t="s">
        <v>7595</v>
      </c>
      <c r="C267" s="1366" t="s">
        <v>7344</v>
      </c>
      <c r="D267" s="1794" t="s">
        <v>420</v>
      </c>
      <c r="E267" s="1794" t="s">
        <v>420</v>
      </c>
      <c r="F267" s="1794" t="s">
        <v>420</v>
      </c>
      <c r="G267" s="1794" t="s">
        <v>420</v>
      </c>
      <c r="H267" s="1794" t="s">
        <v>420</v>
      </c>
      <c r="I267" s="1794" t="s">
        <v>420</v>
      </c>
      <c r="J267" s="1794" t="s">
        <v>420</v>
      </c>
      <c r="K267" s="1795">
        <v>11</v>
      </c>
      <c r="L267" s="1633">
        <f t="shared" si="34"/>
        <v>62</v>
      </c>
      <c r="M267" s="1633">
        <v>3</v>
      </c>
      <c r="N267" s="1633">
        <v>0</v>
      </c>
      <c r="O267" s="1633">
        <v>18</v>
      </c>
      <c r="P267" s="1633">
        <f t="shared" si="35"/>
        <v>41</v>
      </c>
      <c r="Q267" s="1633">
        <v>38</v>
      </c>
      <c r="R267" s="1633">
        <v>1</v>
      </c>
      <c r="S267" s="1795">
        <v>2</v>
      </c>
      <c r="T267" s="1794" t="s">
        <v>420</v>
      </c>
      <c r="U267" s="1794" t="s">
        <v>420</v>
      </c>
      <c r="V267" s="1794" t="s">
        <v>420</v>
      </c>
      <c r="W267" s="1794" t="s">
        <v>420</v>
      </c>
      <c r="X267" s="1794" t="s">
        <v>420</v>
      </c>
      <c r="Y267" s="856"/>
    </row>
    <row r="268" spans="1:25" ht="30" customHeight="1">
      <c r="A268" s="1111"/>
      <c r="B268" s="1103" t="s">
        <v>7432</v>
      </c>
      <c r="C268" s="1036" t="s">
        <v>7433</v>
      </c>
      <c r="D268" s="1794" t="s">
        <v>420</v>
      </c>
      <c r="E268" s="1794" t="s">
        <v>420</v>
      </c>
      <c r="F268" s="1794" t="s">
        <v>420</v>
      </c>
      <c r="G268" s="1794" t="s">
        <v>420</v>
      </c>
      <c r="H268" s="1794" t="s">
        <v>420</v>
      </c>
      <c r="I268" s="1794" t="s">
        <v>420</v>
      </c>
      <c r="J268" s="1794" t="s">
        <v>420</v>
      </c>
      <c r="K268" s="1795">
        <v>0</v>
      </c>
      <c r="L268" s="1633">
        <f t="shared" si="34"/>
        <v>0</v>
      </c>
      <c r="M268" s="1795">
        <v>0</v>
      </c>
      <c r="N268" s="1795">
        <v>0</v>
      </c>
      <c r="O268" s="1795">
        <v>0</v>
      </c>
      <c r="P268" s="1633">
        <f t="shared" si="35"/>
        <v>0</v>
      </c>
      <c r="Q268" s="1795">
        <v>0</v>
      </c>
      <c r="R268" s="1795">
        <v>0</v>
      </c>
      <c r="S268" s="1795">
        <v>0</v>
      </c>
      <c r="T268" s="1794" t="s">
        <v>420</v>
      </c>
      <c r="U268" s="1794" t="s">
        <v>420</v>
      </c>
      <c r="V268" s="1794" t="s">
        <v>420</v>
      </c>
      <c r="W268" s="1794" t="s">
        <v>420</v>
      </c>
      <c r="X268" s="1794" t="s">
        <v>420</v>
      </c>
      <c r="Y268" s="856"/>
    </row>
    <row r="269" spans="1:25" ht="30" customHeight="1">
      <c r="A269" s="1111"/>
      <c r="B269" s="1103" t="s">
        <v>7442</v>
      </c>
      <c r="C269" s="1366" t="s">
        <v>7291</v>
      </c>
      <c r="D269" s="1794" t="s">
        <v>420</v>
      </c>
      <c r="E269" s="1794" t="s">
        <v>420</v>
      </c>
      <c r="F269" s="1794" t="s">
        <v>420</v>
      </c>
      <c r="G269" s="1794" t="s">
        <v>420</v>
      </c>
      <c r="H269" s="1794" t="s">
        <v>420</v>
      </c>
      <c r="I269" s="1794" t="s">
        <v>420</v>
      </c>
      <c r="J269" s="1794" t="s">
        <v>420</v>
      </c>
      <c r="K269" s="1795">
        <v>0</v>
      </c>
      <c r="L269" s="1633">
        <f t="shared" si="34"/>
        <v>0</v>
      </c>
      <c r="M269" s="1795">
        <v>0</v>
      </c>
      <c r="N269" s="1795">
        <v>0</v>
      </c>
      <c r="O269" s="1795">
        <v>0</v>
      </c>
      <c r="P269" s="1633">
        <f t="shared" si="35"/>
        <v>0</v>
      </c>
      <c r="Q269" s="1795">
        <v>0</v>
      </c>
      <c r="R269" s="1795">
        <v>0</v>
      </c>
      <c r="S269" s="1795">
        <v>0</v>
      </c>
      <c r="T269" s="1794" t="s">
        <v>420</v>
      </c>
      <c r="U269" s="1794" t="s">
        <v>420</v>
      </c>
      <c r="V269" s="1794" t="s">
        <v>420</v>
      </c>
      <c r="W269" s="1794" t="s">
        <v>420</v>
      </c>
      <c r="X269" s="1794" t="s">
        <v>420</v>
      </c>
      <c r="Y269" s="856"/>
    </row>
    <row r="270" spans="1:25" ht="30" customHeight="1">
      <c r="A270" s="1111"/>
      <c r="B270" s="1103" t="s">
        <v>7600</v>
      </c>
      <c r="C270" s="1366" t="s">
        <v>7601</v>
      </c>
      <c r="D270" s="1794" t="s">
        <v>420</v>
      </c>
      <c r="E270" s="1794" t="s">
        <v>420</v>
      </c>
      <c r="F270" s="1794" t="s">
        <v>420</v>
      </c>
      <c r="G270" s="1794" t="s">
        <v>420</v>
      </c>
      <c r="H270" s="1794" t="s">
        <v>420</v>
      </c>
      <c r="I270" s="1794" t="s">
        <v>420</v>
      </c>
      <c r="J270" s="1794" t="s">
        <v>420</v>
      </c>
      <c r="K270" s="1795">
        <v>3</v>
      </c>
      <c r="L270" s="1633">
        <f t="shared" si="34"/>
        <v>17</v>
      </c>
      <c r="M270" s="1633">
        <v>1</v>
      </c>
      <c r="N270" s="1633">
        <v>0</v>
      </c>
      <c r="O270" s="1633">
        <v>2</v>
      </c>
      <c r="P270" s="1633">
        <f t="shared" si="35"/>
        <v>14</v>
      </c>
      <c r="Q270" s="1633">
        <v>14</v>
      </c>
      <c r="R270" s="1633">
        <v>0</v>
      </c>
      <c r="S270" s="1795">
        <v>0</v>
      </c>
      <c r="T270" s="1794" t="s">
        <v>420</v>
      </c>
      <c r="U270" s="1794" t="s">
        <v>420</v>
      </c>
      <c r="V270" s="1794" t="s">
        <v>420</v>
      </c>
      <c r="W270" s="1794" t="s">
        <v>420</v>
      </c>
      <c r="X270" s="1794" t="s">
        <v>420</v>
      </c>
      <c r="Y270" s="856"/>
    </row>
    <row r="271" spans="1:25" ht="30" customHeight="1">
      <c r="A271" s="1111"/>
      <c r="B271" s="1103" t="s">
        <v>7602</v>
      </c>
      <c r="C271" s="1366" t="s">
        <v>7603</v>
      </c>
      <c r="D271" s="1796" t="s">
        <v>420</v>
      </c>
      <c r="E271" s="1797" t="s">
        <v>420</v>
      </c>
      <c r="F271" s="1797" t="s">
        <v>420</v>
      </c>
      <c r="G271" s="1797" t="s">
        <v>420</v>
      </c>
      <c r="H271" s="1797" t="s">
        <v>420</v>
      </c>
      <c r="I271" s="1797" t="s">
        <v>420</v>
      </c>
      <c r="J271" s="1797" t="s">
        <v>420</v>
      </c>
      <c r="K271" s="1633">
        <v>33</v>
      </c>
      <c r="L271" s="1633">
        <f t="shared" si="34"/>
        <v>197</v>
      </c>
      <c r="M271" s="1633">
        <v>9</v>
      </c>
      <c r="N271" s="1633">
        <v>4</v>
      </c>
      <c r="O271" s="1633">
        <v>33</v>
      </c>
      <c r="P271" s="1633">
        <f t="shared" si="35"/>
        <v>151</v>
      </c>
      <c r="Q271" s="1633">
        <v>145</v>
      </c>
      <c r="R271" s="1633">
        <v>5</v>
      </c>
      <c r="S271" s="1795">
        <v>1</v>
      </c>
      <c r="T271" s="1794" t="s">
        <v>420</v>
      </c>
      <c r="U271" s="1794" t="s">
        <v>420</v>
      </c>
      <c r="V271" s="1794" t="s">
        <v>420</v>
      </c>
      <c r="W271" s="1794" t="s">
        <v>420</v>
      </c>
      <c r="X271" s="1794" t="s">
        <v>420</v>
      </c>
      <c r="Y271" s="856"/>
    </row>
    <row r="272" spans="1:25" ht="30" customHeight="1">
      <c r="A272" s="1111"/>
      <c r="B272" s="1103" t="s">
        <v>7604</v>
      </c>
      <c r="C272" s="1366" t="s">
        <v>7605</v>
      </c>
      <c r="D272" s="1794" t="s">
        <v>420</v>
      </c>
      <c r="E272" s="1794" t="s">
        <v>420</v>
      </c>
      <c r="F272" s="1794" t="s">
        <v>420</v>
      </c>
      <c r="G272" s="1794" t="s">
        <v>420</v>
      </c>
      <c r="H272" s="1794" t="s">
        <v>420</v>
      </c>
      <c r="I272" s="1794" t="s">
        <v>420</v>
      </c>
      <c r="J272" s="1794" t="s">
        <v>420</v>
      </c>
      <c r="K272" s="1795">
        <v>0</v>
      </c>
      <c r="L272" s="1633">
        <f t="shared" si="34"/>
        <v>0</v>
      </c>
      <c r="M272" s="1633">
        <v>0</v>
      </c>
      <c r="N272" s="1633">
        <v>0</v>
      </c>
      <c r="O272" s="1633">
        <v>0</v>
      </c>
      <c r="P272" s="1633">
        <f t="shared" si="35"/>
        <v>0</v>
      </c>
      <c r="Q272" s="1633">
        <v>0</v>
      </c>
      <c r="R272" s="1633">
        <v>0</v>
      </c>
      <c r="S272" s="1795">
        <v>0</v>
      </c>
      <c r="T272" s="1794" t="s">
        <v>420</v>
      </c>
      <c r="U272" s="1794" t="s">
        <v>420</v>
      </c>
      <c r="V272" s="1794" t="s">
        <v>420</v>
      </c>
      <c r="W272" s="1794" t="s">
        <v>420</v>
      </c>
      <c r="X272" s="1794" t="s">
        <v>420</v>
      </c>
      <c r="Y272" s="856"/>
    </row>
    <row r="273" spans="1:25" ht="30" customHeight="1">
      <c r="A273" s="1111"/>
      <c r="B273" s="1103" t="s">
        <v>7606</v>
      </c>
      <c r="C273" s="1036" t="s">
        <v>7607</v>
      </c>
      <c r="D273" s="1794" t="s">
        <v>420</v>
      </c>
      <c r="E273" s="1794" t="s">
        <v>420</v>
      </c>
      <c r="F273" s="1794" t="s">
        <v>420</v>
      </c>
      <c r="G273" s="1794" t="s">
        <v>420</v>
      </c>
      <c r="H273" s="1794" t="s">
        <v>420</v>
      </c>
      <c r="I273" s="1794" t="s">
        <v>420</v>
      </c>
      <c r="J273" s="1794" t="s">
        <v>420</v>
      </c>
      <c r="K273" s="1795">
        <v>5</v>
      </c>
      <c r="L273" s="1633">
        <f t="shared" si="34"/>
        <v>7</v>
      </c>
      <c r="M273" s="1633">
        <v>3</v>
      </c>
      <c r="N273" s="1633">
        <v>1</v>
      </c>
      <c r="O273" s="1633">
        <v>2</v>
      </c>
      <c r="P273" s="1633">
        <f t="shared" si="35"/>
        <v>1</v>
      </c>
      <c r="Q273" s="1633">
        <v>1</v>
      </c>
      <c r="R273" s="1633">
        <v>0</v>
      </c>
      <c r="S273" s="1795">
        <v>0</v>
      </c>
      <c r="T273" s="1794" t="s">
        <v>420</v>
      </c>
      <c r="U273" s="1794" t="s">
        <v>420</v>
      </c>
      <c r="V273" s="1794" t="s">
        <v>420</v>
      </c>
      <c r="W273" s="1794" t="s">
        <v>420</v>
      </c>
      <c r="X273" s="1794" t="s">
        <v>420</v>
      </c>
      <c r="Y273" s="856"/>
    </row>
    <row r="274" spans="1:25" ht="30" customHeight="1">
      <c r="A274" s="1111"/>
      <c r="B274" s="1103" t="s">
        <v>7608</v>
      </c>
      <c r="C274" s="1037" t="s">
        <v>7609</v>
      </c>
      <c r="D274" s="1796" t="s">
        <v>420</v>
      </c>
      <c r="E274" s="1797" t="s">
        <v>420</v>
      </c>
      <c r="F274" s="1797" t="s">
        <v>420</v>
      </c>
      <c r="G274" s="1797" t="s">
        <v>420</v>
      </c>
      <c r="H274" s="1797" t="s">
        <v>420</v>
      </c>
      <c r="I274" s="1797" t="s">
        <v>420</v>
      </c>
      <c r="J274" s="1797" t="s">
        <v>420</v>
      </c>
      <c r="K274" s="1633">
        <v>5</v>
      </c>
      <c r="L274" s="1633">
        <f t="shared" si="34"/>
        <v>7</v>
      </c>
      <c r="M274" s="1633">
        <v>3</v>
      </c>
      <c r="N274" s="1633">
        <v>0</v>
      </c>
      <c r="O274" s="1633">
        <v>2</v>
      </c>
      <c r="P274" s="1633">
        <f t="shared" si="35"/>
        <v>2</v>
      </c>
      <c r="Q274" s="1633">
        <v>2</v>
      </c>
      <c r="R274" s="1633">
        <v>0</v>
      </c>
      <c r="S274" s="1795">
        <v>0</v>
      </c>
      <c r="T274" s="1797" t="s">
        <v>420</v>
      </c>
      <c r="U274" s="1797" t="s">
        <v>420</v>
      </c>
      <c r="V274" s="1797" t="s">
        <v>420</v>
      </c>
      <c r="W274" s="1797" t="s">
        <v>420</v>
      </c>
      <c r="X274" s="1797" t="s">
        <v>420</v>
      </c>
      <c r="Y274" s="856"/>
    </row>
    <row r="275" spans="1:25" ht="30" customHeight="1">
      <c r="A275" s="1111"/>
      <c r="B275" s="1103" t="s">
        <v>7610</v>
      </c>
      <c r="C275" s="1036" t="s">
        <v>7611</v>
      </c>
      <c r="D275" s="1794" t="s">
        <v>420</v>
      </c>
      <c r="E275" s="1794" t="s">
        <v>420</v>
      </c>
      <c r="F275" s="1794" t="s">
        <v>420</v>
      </c>
      <c r="G275" s="1794" t="s">
        <v>420</v>
      </c>
      <c r="H275" s="1794" t="s">
        <v>420</v>
      </c>
      <c r="I275" s="1794" t="s">
        <v>420</v>
      </c>
      <c r="J275" s="1794" t="s">
        <v>420</v>
      </c>
      <c r="K275" s="1795">
        <v>18</v>
      </c>
      <c r="L275" s="1633">
        <f t="shared" si="34"/>
        <v>95</v>
      </c>
      <c r="M275" s="1795">
        <v>9</v>
      </c>
      <c r="N275" s="1795">
        <v>6</v>
      </c>
      <c r="O275" s="1795">
        <v>9</v>
      </c>
      <c r="P275" s="1633">
        <f t="shared" si="35"/>
        <v>71</v>
      </c>
      <c r="Q275" s="1795">
        <v>36</v>
      </c>
      <c r="R275" s="1795">
        <v>34</v>
      </c>
      <c r="S275" s="1795">
        <v>1</v>
      </c>
      <c r="T275" s="1797" t="s">
        <v>420</v>
      </c>
      <c r="U275" s="1797" t="s">
        <v>420</v>
      </c>
      <c r="V275" s="1797" t="s">
        <v>420</v>
      </c>
      <c r="W275" s="1797" t="s">
        <v>420</v>
      </c>
      <c r="X275" s="1797" t="s">
        <v>420</v>
      </c>
      <c r="Y275" s="856"/>
    </row>
    <row r="276" spans="1:25" ht="30" customHeight="1">
      <c r="A276" s="1111"/>
      <c r="B276" s="1103" t="s">
        <v>7612</v>
      </c>
      <c r="C276" s="1036" t="s">
        <v>7613</v>
      </c>
      <c r="D276" s="1794" t="s">
        <v>420</v>
      </c>
      <c r="E276" s="1794" t="s">
        <v>420</v>
      </c>
      <c r="F276" s="1794" t="s">
        <v>420</v>
      </c>
      <c r="G276" s="1794" t="s">
        <v>420</v>
      </c>
      <c r="H276" s="1794" t="s">
        <v>420</v>
      </c>
      <c r="I276" s="1794" t="s">
        <v>420</v>
      </c>
      <c r="J276" s="1794" t="s">
        <v>420</v>
      </c>
      <c r="K276" s="1795">
        <v>14</v>
      </c>
      <c r="L276" s="1633">
        <f t="shared" si="34"/>
        <v>45</v>
      </c>
      <c r="M276" s="1795">
        <v>11</v>
      </c>
      <c r="N276" s="1795">
        <v>1</v>
      </c>
      <c r="O276" s="1795">
        <v>0</v>
      </c>
      <c r="P276" s="1633">
        <f t="shared" si="35"/>
        <v>33</v>
      </c>
      <c r="Q276" s="1795">
        <v>21</v>
      </c>
      <c r="R276" s="1795">
        <v>8</v>
      </c>
      <c r="S276" s="1795">
        <v>4</v>
      </c>
      <c r="T276" s="1794" t="s">
        <v>420</v>
      </c>
      <c r="U276" s="1794" t="s">
        <v>420</v>
      </c>
      <c r="V276" s="1794" t="s">
        <v>420</v>
      </c>
      <c r="W276" s="1794" t="s">
        <v>420</v>
      </c>
      <c r="X276" s="1794" t="s">
        <v>420</v>
      </c>
      <c r="Y276" s="856"/>
    </row>
    <row r="277" spans="1:25" ht="30" customHeight="1">
      <c r="A277" s="1111"/>
      <c r="B277" s="1103" t="s">
        <v>7614</v>
      </c>
      <c r="C277" s="1366" t="s">
        <v>7615</v>
      </c>
      <c r="D277" s="1794" t="s">
        <v>420</v>
      </c>
      <c r="E277" s="1794" t="s">
        <v>420</v>
      </c>
      <c r="F277" s="1794" t="s">
        <v>420</v>
      </c>
      <c r="G277" s="1794" t="s">
        <v>420</v>
      </c>
      <c r="H277" s="1794" t="s">
        <v>420</v>
      </c>
      <c r="I277" s="1794" t="s">
        <v>420</v>
      </c>
      <c r="J277" s="1794" t="s">
        <v>420</v>
      </c>
      <c r="K277" s="1795">
        <v>4</v>
      </c>
      <c r="L277" s="1633">
        <f t="shared" si="34"/>
        <v>25</v>
      </c>
      <c r="M277" s="1795">
        <v>1</v>
      </c>
      <c r="N277" s="1795">
        <v>0</v>
      </c>
      <c r="O277" s="1795">
        <v>1</v>
      </c>
      <c r="P277" s="1633">
        <f t="shared" si="35"/>
        <v>23</v>
      </c>
      <c r="Q277" s="1795">
        <v>11</v>
      </c>
      <c r="R277" s="1795">
        <v>12</v>
      </c>
      <c r="S277" s="1795">
        <v>0</v>
      </c>
      <c r="T277" s="1794" t="s">
        <v>420</v>
      </c>
      <c r="U277" s="1794" t="s">
        <v>420</v>
      </c>
      <c r="V277" s="1794" t="s">
        <v>420</v>
      </c>
      <c r="W277" s="1794" t="s">
        <v>420</v>
      </c>
      <c r="X277" s="1794" t="s">
        <v>420</v>
      </c>
      <c r="Y277" s="856"/>
    </row>
    <row r="278" spans="1:25" ht="30" customHeight="1">
      <c r="A278" s="1111"/>
      <c r="B278" s="1103" t="s">
        <v>7616</v>
      </c>
      <c r="C278" s="1366" t="s">
        <v>7554</v>
      </c>
      <c r="D278" s="1794" t="s">
        <v>420</v>
      </c>
      <c r="E278" s="1794" t="s">
        <v>420</v>
      </c>
      <c r="F278" s="1794" t="s">
        <v>420</v>
      </c>
      <c r="G278" s="1794" t="s">
        <v>420</v>
      </c>
      <c r="H278" s="1797" t="s">
        <v>420</v>
      </c>
      <c r="I278" s="1797" t="s">
        <v>420</v>
      </c>
      <c r="J278" s="1797" t="s">
        <v>420</v>
      </c>
      <c r="K278" s="1633">
        <v>14</v>
      </c>
      <c r="L278" s="1633">
        <f t="shared" si="34"/>
        <v>148</v>
      </c>
      <c r="M278" s="1633">
        <v>4</v>
      </c>
      <c r="N278" s="1633">
        <v>2</v>
      </c>
      <c r="O278" s="1633">
        <v>7</v>
      </c>
      <c r="P278" s="1633">
        <f t="shared" si="35"/>
        <v>135</v>
      </c>
      <c r="Q278" s="1633">
        <v>109</v>
      </c>
      <c r="R278" s="1633">
        <v>23</v>
      </c>
      <c r="S278" s="1633">
        <v>3</v>
      </c>
      <c r="T278" s="1797" t="s">
        <v>420</v>
      </c>
      <c r="U278" s="1797" t="s">
        <v>420</v>
      </c>
      <c r="V278" s="1797" t="s">
        <v>420</v>
      </c>
      <c r="W278" s="1797" t="s">
        <v>420</v>
      </c>
      <c r="X278" s="1797" t="s">
        <v>420</v>
      </c>
      <c r="Y278" s="856"/>
    </row>
    <row r="279" spans="1:25" ht="30" customHeight="1">
      <c r="A279" s="1111"/>
      <c r="B279" s="1103" t="s">
        <v>7617</v>
      </c>
      <c r="C279" s="1036" t="s">
        <v>7618</v>
      </c>
      <c r="D279" s="1794" t="s">
        <v>420</v>
      </c>
      <c r="E279" s="1794" t="s">
        <v>420</v>
      </c>
      <c r="F279" s="1794" t="s">
        <v>420</v>
      </c>
      <c r="G279" s="1794" t="s">
        <v>420</v>
      </c>
      <c r="H279" s="1794" t="s">
        <v>420</v>
      </c>
      <c r="I279" s="1794" t="s">
        <v>420</v>
      </c>
      <c r="J279" s="1794" t="s">
        <v>420</v>
      </c>
      <c r="K279" s="1795">
        <v>2</v>
      </c>
      <c r="L279" s="1633">
        <f t="shared" si="34"/>
        <v>13</v>
      </c>
      <c r="M279" s="1795">
        <v>0</v>
      </c>
      <c r="N279" s="1795">
        <v>0</v>
      </c>
      <c r="O279" s="1795">
        <v>0</v>
      </c>
      <c r="P279" s="1633">
        <f t="shared" si="35"/>
        <v>13</v>
      </c>
      <c r="Q279" s="1795">
        <v>9</v>
      </c>
      <c r="R279" s="1795">
        <v>4</v>
      </c>
      <c r="S279" s="1803">
        <v>0</v>
      </c>
      <c r="T279" s="1794" t="s">
        <v>420</v>
      </c>
      <c r="U279" s="1794" t="s">
        <v>420</v>
      </c>
      <c r="V279" s="1794" t="s">
        <v>420</v>
      </c>
      <c r="W279" s="1794" t="s">
        <v>420</v>
      </c>
      <c r="X279" s="1794" t="s">
        <v>420</v>
      </c>
      <c r="Y279" s="856"/>
    </row>
    <row r="280" spans="1:25" ht="30" customHeight="1" thickBot="1">
      <c r="A280" s="1787"/>
      <c r="B280" s="1788" t="s">
        <v>7619</v>
      </c>
      <c r="C280" s="1804" t="s">
        <v>7620</v>
      </c>
      <c r="D280" s="1805" t="s">
        <v>420</v>
      </c>
      <c r="E280" s="1805" t="s">
        <v>420</v>
      </c>
      <c r="F280" s="1805" t="s">
        <v>420</v>
      </c>
      <c r="G280" s="1805" t="s">
        <v>420</v>
      </c>
      <c r="H280" s="1805" t="s">
        <v>420</v>
      </c>
      <c r="I280" s="1805" t="s">
        <v>420</v>
      </c>
      <c r="J280" s="1805" t="s">
        <v>420</v>
      </c>
      <c r="K280" s="1806">
        <v>19</v>
      </c>
      <c r="L280" s="1806">
        <v>58</v>
      </c>
      <c r="M280" s="1806">
        <v>3</v>
      </c>
      <c r="N280" s="1806">
        <v>1</v>
      </c>
      <c r="O280" s="1806">
        <v>13</v>
      </c>
      <c r="P280" s="1807">
        <f t="shared" si="35"/>
        <v>44</v>
      </c>
      <c r="Q280" s="1806">
        <v>22</v>
      </c>
      <c r="R280" s="1806">
        <v>17</v>
      </c>
      <c r="S280" s="1806">
        <v>5</v>
      </c>
      <c r="T280" s="1805" t="s">
        <v>420</v>
      </c>
      <c r="U280" s="1805" t="s">
        <v>420</v>
      </c>
      <c r="V280" s="1805" t="s">
        <v>420</v>
      </c>
      <c r="W280" s="1805" t="s">
        <v>420</v>
      </c>
      <c r="X280" s="1805" t="s">
        <v>420</v>
      </c>
      <c r="Y280" s="856"/>
    </row>
    <row r="281" spans="1:25">
      <c r="A281" s="1343" t="s">
        <v>7640</v>
      </c>
      <c r="B281" s="1808"/>
      <c r="C281" s="1809"/>
      <c r="D281" s="1808"/>
      <c r="E281" s="1808"/>
      <c r="F281" s="1808"/>
      <c r="G281" s="1808"/>
      <c r="H281" s="1808"/>
      <c r="I281" s="1808"/>
      <c r="J281" s="1808"/>
      <c r="K281" s="1808"/>
      <c r="L281" s="1103"/>
      <c r="M281" s="1103"/>
      <c r="N281" s="1103"/>
      <c r="O281" s="1103"/>
      <c r="P281" s="1103"/>
      <c r="Q281" s="1103"/>
      <c r="R281" s="1103"/>
      <c r="S281" s="1103"/>
      <c r="T281" s="1103"/>
      <c r="U281" s="1103"/>
      <c r="V281" s="1103"/>
      <c r="W281" s="1103"/>
      <c r="X281" s="1021" t="s">
        <v>7641</v>
      </c>
      <c r="Y281" s="856"/>
    </row>
    <row r="282" spans="1:25">
      <c r="A282" s="1111"/>
      <c r="B282" s="1103"/>
      <c r="C282" s="1131"/>
      <c r="D282" s="1103"/>
      <c r="E282" s="1103"/>
      <c r="F282" s="1103"/>
      <c r="G282" s="1103"/>
      <c r="H282" s="1103"/>
      <c r="I282" s="1103"/>
      <c r="J282" s="1103"/>
      <c r="K282" s="1103"/>
      <c r="L282" s="1103"/>
      <c r="M282" s="1103"/>
      <c r="N282" s="1103"/>
      <c r="O282" s="1103"/>
      <c r="P282" s="1103"/>
      <c r="Q282" s="1103"/>
      <c r="R282" s="1103"/>
      <c r="S282" s="1103"/>
      <c r="T282" s="1103"/>
      <c r="U282" s="1103"/>
      <c r="V282" s="1103"/>
      <c r="W282" s="1103"/>
      <c r="X282" s="1103"/>
      <c r="Y282" s="856"/>
    </row>
    <row r="283" spans="1:25">
      <c r="A283" s="1111"/>
      <c r="B283" s="1103"/>
      <c r="C283" s="1131"/>
      <c r="D283" s="1103"/>
      <c r="E283" s="1103"/>
      <c r="F283" s="1103"/>
      <c r="G283" s="1103"/>
      <c r="H283" s="1103"/>
      <c r="I283" s="1103"/>
      <c r="J283" s="1103"/>
      <c r="K283" s="1103"/>
      <c r="L283" s="1103"/>
      <c r="M283" s="1103"/>
      <c r="N283" s="1103"/>
      <c r="O283" s="1103"/>
      <c r="P283" s="1103"/>
      <c r="Q283" s="1103"/>
      <c r="R283" s="1103"/>
      <c r="S283" s="1103"/>
      <c r="T283" s="1103"/>
      <c r="U283" s="1103"/>
      <c r="V283" s="1103"/>
      <c r="W283" s="1103"/>
      <c r="X283" s="1103"/>
      <c r="Y283" s="856"/>
    </row>
  </sheetData>
  <mergeCells count="26">
    <mergeCell ref="U6:U7"/>
    <mergeCell ref="A4:C7"/>
    <mergeCell ref="D4:D7"/>
    <mergeCell ref="E4:J4"/>
    <mergeCell ref="K4:K7"/>
    <mergeCell ref="L4:S4"/>
    <mergeCell ref="J6:J7"/>
    <mergeCell ref="M6:M7"/>
    <mergeCell ref="N6:N7"/>
    <mergeCell ref="O6:O7"/>
    <mergeCell ref="V6:W6"/>
    <mergeCell ref="X6:X7"/>
    <mergeCell ref="U4:X4"/>
    <mergeCell ref="E5:E7"/>
    <mergeCell ref="F5:F7"/>
    <mergeCell ref="G5:J5"/>
    <mergeCell ref="L5:L7"/>
    <mergeCell ref="M5:O5"/>
    <mergeCell ref="P5:S5"/>
    <mergeCell ref="U5:X5"/>
    <mergeCell ref="G6:G7"/>
    <mergeCell ref="H6:I6"/>
    <mergeCell ref="T4:T7"/>
    <mergeCell ref="P6:P7"/>
    <mergeCell ref="Q6:R6"/>
    <mergeCell ref="S6:S7"/>
  </mergeCells>
  <phoneticPr fontId="2"/>
  <hyperlinks>
    <hyperlink ref="Y2" location="目次!A1" display="目次へ戻る" xr:uid="{C137C836-8580-4211-825C-8090BF835C9D}"/>
  </hyperlinks>
  <pageMargins left="0.7" right="0.7" top="0.75" bottom="0.75" header="0.3" footer="0.3"/>
  <pageSetup paperSize="9" orientation="portrait" verticalDpi="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7A8ED-EA66-4290-A326-999C871551A6}">
  <dimension ref="A1:O37"/>
  <sheetViews>
    <sheetView topLeftCell="B1" workbookViewId="0">
      <pane ySplit="6" topLeftCell="A7" activePane="bottomLeft" state="frozen"/>
      <selection pane="bottomLeft" activeCell="O2" sqref="O2"/>
    </sheetView>
  </sheetViews>
  <sheetFormatPr defaultColWidth="8.58203125" defaultRowHeight="18"/>
  <cols>
    <col min="1" max="1" width="18.25" style="821" customWidth="1"/>
    <col min="2" max="8" width="11.58203125" style="821" customWidth="1"/>
    <col min="9" max="14" width="18.58203125" style="821" customWidth="1"/>
    <col min="15" max="15" width="11" style="821" bestFit="1" customWidth="1"/>
    <col min="16" max="16384" width="8.58203125" style="821"/>
  </cols>
  <sheetData>
    <row r="1" spans="1:15">
      <c r="A1" s="859" t="s">
        <v>7649</v>
      </c>
      <c r="B1" s="859"/>
      <c r="C1" s="859"/>
      <c r="D1" s="859"/>
      <c r="E1" s="859"/>
      <c r="F1" s="859"/>
      <c r="G1" s="859"/>
      <c r="H1" s="859"/>
      <c r="I1" s="859"/>
      <c r="J1" s="859"/>
      <c r="K1" s="859"/>
      <c r="L1" s="859"/>
      <c r="M1" s="859"/>
      <c r="N1" s="859"/>
      <c r="O1" s="859"/>
    </row>
    <row r="2" spans="1:15">
      <c r="A2" s="859"/>
      <c r="B2" s="859"/>
      <c r="C2" s="859"/>
      <c r="D2" s="859"/>
      <c r="E2" s="859"/>
      <c r="F2" s="859"/>
      <c r="G2" s="859"/>
      <c r="H2" s="859"/>
      <c r="I2" s="859"/>
      <c r="J2" s="859"/>
      <c r="K2" s="859"/>
      <c r="L2" s="859"/>
      <c r="M2" s="859"/>
      <c r="N2" s="859"/>
      <c r="O2" s="820" t="s">
        <v>721</v>
      </c>
    </row>
    <row r="3" spans="1:15" ht="18.5" thickBot="1">
      <c r="A3" s="1745"/>
      <c r="B3" s="1745"/>
      <c r="C3" s="1745"/>
      <c r="D3" s="1745"/>
      <c r="E3" s="1745"/>
      <c r="F3" s="1745"/>
      <c r="G3" s="1745"/>
      <c r="H3" s="1745"/>
      <c r="I3" s="1745"/>
      <c r="J3" s="1745"/>
      <c r="K3" s="1745"/>
      <c r="L3" s="1745"/>
      <c r="M3" s="1745"/>
      <c r="N3" s="1055" t="s">
        <v>7650</v>
      </c>
      <c r="O3" s="859"/>
    </row>
    <row r="4" spans="1:15">
      <c r="A4" s="3566"/>
      <c r="B4" s="3569" t="s">
        <v>7651</v>
      </c>
      <c r="C4" s="3775"/>
      <c r="D4" s="3576"/>
      <c r="E4" s="3569" t="s">
        <v>7652</v>
      </c>
      <c r="F4" s="3775"/>
      <c r="G4" s="3775"/>
      <c r="H4" s="3576"/>
      <c r="I4" s="3598" t="s">
        <v>7653</v>
      </c>
      <c r="J4" s="3598" t="s">
        <v>7654</v>
      </c>
      <c r="K4" s="3598" t="s">
        <v>7655</v>
      </c>
      <c r="L4" s="3607" t="s">
        <v>7656</v>
      </c>
      <c r="M4" s="3598" t="s">
        <v>7657</v>
      </c>
      <c r="N4" s="3600" t="s">
        <v>7658</v>
      </c>
      <c r="O4" s="859"/>
    </row>
    <row r="5" spans="1:15">
      <c r="A5" s="3816"/>
      <c r="B5" s="3605" t="s">
        <v>4822</v>
      </c>
      <c r="C5" s="3605" t="s">
        <v>7659</v>
      </c>
      <c r="D5" s="3605" t="s">
        <v>7660</v>
      </c>
      <c r="E5" s="3605" t="s">
        <v>4822</v>
      </c>
      <c r="F5" s="3573" t="s">
        <v>7661</v>
      </c>
      <c r="G5" s="3574"/>
      <c r="H5" s="3575"/>
      <c r="I5" s="3606"/>
      <c r="J5" s="3606"/>
      <c r="K5" s="3606"/>
      <c r="L5" s="3608"/>
      <c r="M5" s="3606"/>
      <c r="N5" s="3817"/>
      <c r="O5" s="859"/>
    </row>
    <row r="6" spans="1:15">
      <c r="A6" s="3568"/>
      <c r="B6" s="3599"/>
      <c r="C6" s="3599"/>
      <c r="D6" s="3599"/>
      <c r="E6" s="3599"/>
      <c r="F6" s="991" t="s">
        <v>4822</v>
      </c>
      <c r="G6" s="991" t="s">
        <v>4717</v>
      </c>
      <c r="H6" s="991" t="s">
        <v>4718</v>
      </c>
      <c r="I6" s="3599"/>
      <c r="J6" s="3599"/>
      <c r="K6" s="3599"/>
      <c r="L6" s="3609"/>
      <c r="M6" s="3599"/>
      <c r="N6" s="3572"/>
      <c r="O6" s="859"/>
    </row>
    <row r="7" spans="1:15">
      <c r="A7" s="1812" t="s">
        <v>7662</v>
      </c>
      <c r="B7" s="1813">
        <v>548</v>
      </c>
      <c r="C7" s="1814">
        <v>176</v>
      </c>
      <c r="D7" s="1814">
        <v>372</v>
      </c>
      <c r="E7" s="1814">
        <v>24146</v>
      </c>
      <c r="F7" s="1814">
        <v>24483</v>
      </c>
      <c r="G7" s="1814">
        <v>17963</v>
      </c>
      <c r="H7" s="1814">
        <v>6520</v>
      </c>
      <c r="I7" s="1598">
        <v>101468985</v>
      </c>
      <c r="J7" s="1598">
        <v>11724674</v>
      </c>
      <c r="K7" s="1598">
        <v>61792537</v>
      </c>
      <c r="L7" s="1598">
        <v>6711873</v>
      </c>
      <c r="M7" s="1598">
        <v>97411632</v>
      </c>
      <c r="N7" s="1598">
        <v>34682277</v>
      </c>
    </row>
    <row r="8" spans="1:15">
      <c r="A8" s="1219" t="s">
        <v>192</v>
      </c>
      <c r="B8" s="1371">
        <v>548</v>
      </c>
      <c r="C8" s="1102">
        <v>178</v>
      </c>
      <c r="D8" s="1102">
        <f>SUM(D9:D31)</f>
        <v>370</v>
      </c>
      <c r="E8" s="1102">
        <f>SUM(E9:E31)</f>
        <v>24312</v>
      </c>
      <c r="F8" s="1102">
        <f>SUM(F9:F31)</f>
        <v>24602</v>
      </c>
      <c r="G8" s="1102">
        <f>SUM(G9:G31)</f>
        <v>18092</v>
      </c>
      <c r="H8" s="1102">
        <f>SUM(H9:H31)</f>
        <v>6510</v>
      </c>
      <c r="I8" s="1102">
        <v>107304629</v>
      </c>
      <c r="J8" s="1815">
        <v>11919464</v>
      </c>
      <c r="K8" s="1815">
        <v>70327150</v>
      </c>
      <c r="L8" s="1102">
        <f>12135+7012831</f>
        <v>7024966</v>
      </c>
      <c r="M8" s="1815">
        <v>102156166</v>
      </c>
      <c r="N8" s="1815">
        <v>31430378</v>
      </c>
    </row>
    <row r="9" spans="1:15">
      <c r="A9" s="1366" t="s">
        <v>7663</v>
      </c>
      <c r="B9" s="1816">
        <v>70</v>
      </c>
      <c r="C9" s="1101">
        <v>24</v>
      </c>
      <c r="D9" s="1574">
        <v>46</v>
      </c>
      <c r="E9" s="1574">
        <v>2037</v>
      </c>
      <c r="F9" s="1574">
        <f t="shared" ref="F9:F31" si="0">SUM(G9:H9)</f>
        <v>2042</v>
      </c>
      <c r="G9" s="1574">
        <v>919</v>
      </c>
      <c r="H9" s="1574">
        <v>1123</v>
      </c>
      <c r="I9" s="1101">
        <v>4704019</v>
      </c>
      <c r="J9" s="1817">
        <v>623676</v>
      </c>
      <c r="K9" s="1817">
        <v>2969456</v>
      </c>
      <c r="L9" s="1101">
        <v>118684</v>
      </c>
      <c r="M9" s="1817">
        <v>4588152</v>
      </c>
      <c r="N9" s="1817">
        <v>1509648</v>
      </c>
    </row>
    <row r="10" spans="1:15">
      <c r="A10" s="1366" t="s">
        <v>7664</v>
      </c>
      <c r="B10" s="1816">
        <v>3</v>
      </c>
      <c r="C10" s="1101">
        <v>0</v>
      </c>
      <c r="D10" s="1574">
        <v>3</v>
      </c>
      <c r="E10" s="1574">
        <v>23</v>
      </c>
      <c r="F10" s="1574">
        <f t="shared" si="0"/>
        <v>23</v>
      </c>
      <c r="G10" s="1574">
        <v>17</v>
      </c>
      <c r="H10" s="1574">
        <v>6</v>
      </c>
      <c r="I10" s="1101">
        <v>35131</v>
      </c>
      <c r="J10" s="1817">
        <v>7813</v>
      </c>
      <c r="K10" s="1817">
        <v>11935</v>
      </c>
      <c r="L10" s="1101">
        <f t="shared" ref="L10:L19" si="1">AA8</f>
        <v>0</v>
      </c>
      <c r="M10" s="1817">
        <v>35011</v>
      </c>
      <c r="N10" s="1817">
        <v>19693</v>
      </c>
    </row>
    <row r="11" spans="1:15">
      <c r="A11" s="1366" t="s">
        <v>7665</v>
      </c>
      <c r="B11" s="1816">
        <v>26</v>
      </c>
      <c r="C11" s="1101">
        <v>8</v>
      </c>
      <c r="D11" s="1574">
        <v>18</v>
      </c>
      <c r="E11" s="1574">
        <v>737</v>
      </c>
      <c r="F11" s="1574">
        <f t="shared" si="0"/>
        <v>737</v>
      </c>
      <c r="G11" s="1574">
        <v>323</v>
      </c>
      <c r="H11" s="1574">
        <v>414</v>
      </c>
      <c r="I11" s="1101">
        <v>1415427</v>
      </c>
      <c r="J11" s="1817">
        <v>217312</v>
      </c>
      <c r="K11" s="1817">
        <v>941059</v>
      </c>
      <c r="L11" s="1101">
        <v>17850</v>
      </c>
      <c r="M11" s="1817">
        <v>1342888</v>
      </c>
      <c r="N11" s="1817">
        <v>435881</v>
      </c>
    </row>
    <row r="12" spans="1:15">
      <c r="A12" s="1366" t="s">
        <v>7666</v>
      </c>
      <c r="B12" s="1816">
        <v>33</v>
      </c>
      <c r="C12" s="1101">
        <v>7</v>
      </c>
      <c r="D12" s="1574">
        <v>26</v>
      </c>
      <c r="E12" s="1574">
        <v>837</v>
      </c>
      <c r="F12" s="1574">
        <f t="shared" si="0"/>
        <v>837</v>
      </c>
      <c r="G12" s="1574">
        <v>689</v>
      </c>
      <c r="H12" s="1574">
        <v>148</v>
      </c>
      <c r="I12" s="1101">
        <v>2859179</v>
      </c>
      <c r="J12" s="1817">
        <v>322879</v>
      </c>
      <c r="K12" s="1817">
        <v>2013582</v>
      </c>
      <c r="L12" s="1101">
        <v>35709</v>
      </c>
      <c r="M12" s="1817">
        <v>2697549</v>
      </c>
      <c r="N12" s="1817">
        <v>726869</v>
      </c>
    </row>
    <row r="13" spans="1:15">
      <c r="A13" s="1366" t="s">
        <v>7667</v>
      </c>
      <c r="B13" s="1816">
        <v>16</v>
      </c>
      <c r="C13" s="1101">
        <v>6</v>
      </c>
      <c r="D13" s="1574">
        <v>10</v>
      </c>
      <c r="E13" s="1574">
        <v>773</v>
      </c>
      <c r="F13" s="1574">
        <f t="shared" si="0"/>
        <v>773</v>
      </c>
      <c r="G13" s="1574">
        <v>617</v>
      </c>
      <c r="H13" s="1574">
        <v>156</v>
      </c>
      <c r="I13" s="1101">
        <v>2893805</v>
      </c>
      <c r="J13" s="1817">
        <v>328108</v>
      </c>
      <c r="K13" s="1817">
        <v>2193526</v>
      </c>
      <c r="L13" s="1101">
        <v>73486</v>
      </c>
      <c r="M13" s="1817">
        <v>2739234</v>
      </c>
      <c r="N13" s="1817">
        <v>594664</v>
      </c>
    </row>
    <row r="14" spans="1:15">
      <c r="A14" s="1366" t="s">
        <v>7668</v>
      </c>
      <c r="B14" s="1816">
        <v>20</v>
      </c>
      <c r="C14" s="1101">
        <v>11</v>
      </c>
      <c r="D14" s="1574">
        <v>9</v>
      </c>
      <c r="E14" s="1574">
        <v>1200</v>
      </c>
      <c r="F14" s="1574">
        <f t="shared" si="0"/>
        <v>1227</v>
      </c>
      <c r="G14" s="1574">
        <v>991</v>
      </c>
      <c r="H14" s="1574">
        <v>236</v>
      </c>
      <c r="I14" s="1101">
        <v>10338060</v>
      </c>
      <c r="J14" s="1817">
        <v>543252</v>
      </c>
      <c r="K14" s="1817">
        <v>9434801</v>
      </c>
      <c r="L14" s="1101" t="s">
        <v>5787</v>
      </c>
      <c r="M14" s="1817">
        <v>9916644</v>
      </c>
      <c r="N14" s="1817">
        <v>452893</v>
      </c>
    </row>
    <row r="15" spans="1:15">
      <c r="A15" s="1366" t="s">
        <v>7669</v>
      </c>
      <c r="B15" s="1816">
        <v>15</v>
      </c>
      <c r="C15" s="1101">
        <v>1</v>
      </c>
      <c r="D15" s="1574">
        <v>14</v>
      </c>
      <c r="E15" s="1574">
        <v>169</v>
      </c>
      <c r="F15" s="1574">
        <f t="shared" si="0"/>
        <v>169</v>
      </c>
      <c r="G15" s="1574">
        <v>107</v>
      </c>
      <c r="H15" s="1574">
        <v>62</v>
      </c>
      <c r="I15" s="1101">
        <v>214012</v>
      </c>
      <c r="J15" s="1817">
        <v>49629</v>
      </c>
      <c r="K15" s="1817">
        <v>83567</v>
      </c>
      <c r="L15" s="1101" t="s">
        <v>5787</v>
      </c>
      <c r="M15" s="1817">
        <v>213508</v>
      </c>
      <c r="N15" s="1817">
        <v>118709</v>
      </c>
    </row>
    <row r="16" spans="1:15">
      <c r="A16" s="1366" t="s">
        <v>7670</v>
      </c>
      <c r="B16" s="1816">
        <v>37</v>
      </c>
      <c r="C16" s="1101">
        <v>22</v>
      </c>
      <c r="D16" s="1574">
        <v>15</v>
      </c>
      <c r="E16" s="1574">
        <v>3707</v>
      </c>
      <c r="F16" s="1574">
        <f t="shared" si="0"/>
        <v>3778</v>
      </c>
      <c r="G16" s="1574">
        <v>3078</v>
      </c>
      <c r="H16" s="1574">
        <v>700</v>
      </c>
      <c r="I16" s="1101">
        <v>25874776</v>
      </c>
      <c r="J16" s="1817">
        <v>2313747</v>
      </c>
      <c r="K16" s="1817">
        <v>15048268</v>
      </c>
      <c r="L16" s="1101">
        <f>2731301+1002</f>
        <v>2732303</v>
      </c>
      <c r="M16" s="1817">
        <v>23866826</v>
      </c>
      <c r="N16" s="1817">
        <v>9600317</v>
      </c>
    </row>
    <row r="17" spans="1:15">
      <c r="A17" s="1366" t="s">
        <v>7671</v>
      </c>
      <c r="B17" s="1816">
        <v>7</v>
      </c>
      <c r="C17" s="1101">
        <f>R15</f>
        <v>0</v>
      </c>
      <c r="D17" s="1574">
        <v>7</v>
      </c>
      <c r="E17" s="1574">
        <v>58</v>
      </c>
      <c r="F17" s="1574">
        <f t="shared" si="0"/>
        <v>58</v>
      </c>
      <c r="G17" s="1574">
        <v>42</v>
      </c>
      <c r="H17" s="1574">
        <v>16</v>
      </c>
      <c r="I17" s="1101">
        <v>321450</v>
      </c>
      <c r="J17" s="1817">
        <v>25618</v>
      </c>
      <c r="K17" s="1817">
        <v>240859</v>
      </c>
      <c r="L17" s="1101">
        <v>0</v>
      </c>
      <c r="M17" s="1817">
        <v>321048</v>
      </c>
      <c r="N17" s="1817">
        <v>73266</v>
      </c>
    </row>
    <row r="18" spans="1:15">
      <c r="A18" s="1366" t="s">
        <v>7672</v>
      </c>
      <c r="B18" s="1816">
        <v>32</v>
      </c>
      <c r="C18" s="1101">
        <v>6</v>
      </c>
      <c r="D18" s="1574">
        <v>26</v>
      </c>
      <c r="E18" s="1574">
        <v>858</v>
      </c>
      <c r="F18" s="1574">
        <f t="shared" si="0"/>
        <v>889</v>
      </c>
      <c r="G18" s="1574">
        <v>601</v>
      </c>
      <c r="H18" s="1574">
        <v>288</v>
      </c>
      <c r="I18" s="1101">
        <v>2627682</v>
      </c>
      <c r="J18" s="1817">
        <v>410943</v>
      </c>
      <c r="K18" s="1817">
        <v>1553878</v>
      </c>
      <c r="L18" s="1101" t="s">
        <v>5787</v>
      </c>
      <c r="M18" s="1817">
        <v>2589250</v>
      </c>
      <c r="N18" s="1817">
        <v>917761</v>
      </c>
    </row>
    <row r="19" spans="1:15">
      <c r="A19" s="1366" t="s">
        <v>7673</v>
      </c>
      <c r="B19" s="1816">
        <v>2</v>
      </c>
      <c r="C19" s="1101">
        <f>R17</f>
        <v>0</v>
      </c>
      <c r="D19" s="1574">
        <v>2</v>
      </c>
      <c r="E19" s="1574">
        <v>21</v>
      </c>
      <c r="F19" s="1574">
        <f t="shared" si="0"/>
        <v>21</v>
      </c>
      <c r="G19" s="1574">
        <v>9</v>
      </c>
      <c r="H19" s="1574">
        <v>12</v>
      </c>
      <c r="I19" s="1101" t="s">
        <v>5787</v>
      </c>
      <c r="J19" s="1101" t="s">
        <v>5787</v>
      </c>
      <c r="K19" s="1101" t="s">
        <v>5787</v>
      </c>
      <c r="L19" s="1101">
        <f t="shared" si="1"/>
        <v>0</v>
      </c>
      <c r="M19" s="1101" t="s">
        <v>5787</v>
      </c>
      <c r="N19" s="1101" t="s">
        <v>5787</v>
      </c>
    </row>
    <row r="20" spans="1:15">
      <c r="A20" s="1366" t="s">
        <v>7675</v>
      </c>
      <c r="B20" s="1816">
        <v>41</v>
      </c>
      <c r="C20" s="1101">
        <v>12</v>
      </c>
      <c r="D20" s="1574">
        <v>29</v>
      </c>
      <c r="E20" s="1574">
        <v>1238</v>
      </c>
      <c r="F20" s="1574">
        <f t="shared" si="0"/>
        <v>1238</v>
      </c>
      <c r="G20" s="1574">
        <v>1002</v>
      </c>
      <c r="H20" s="1574">
        <v>236</v>
      </c>
      <c r="I20" s="1101">
        <v>4858361</v>
      </c>
      <c r="J20" s="1817">
        <v>627274</v>
      </c>
      <c r="K20" s="1817">
        <v>2559730</v>
      </c>
      <c r="L20" s="1101">
        <v>215700</v>
      </c>
      <c r="M20" s="1817">
        <v>4796474</v>
      </c>
      <c r="N20" s="1817">
        <v>1975962</v>
      </c>
    </row>
    <row r="21" spans="1:15">
      <c r="A21" s="1366" t="s">
        <v>7676</v>
      </c>
      <c r="B21" s="1816">
        <v>15</v>
      </c>
      <c r="C21" s="1101">
        <v>3</v>
      </c>
      <c r="D21" s="1574">
        <v>12</v>
      </c>
      <c r="E21" s="1574">
        <v>458</v>
      </c>
      <c r="F21" s="1574">
        <f t="shared" si="0"/>
        <v>459</v>
      </c>
      <c r="G21" s="1574">
        <v>400</v>
      </c>
      <c r="H21" s="1574">
        <v>59</v>
      </c>
      <c r="I21" s="1817">
        <v>2572534</v>
      </c>
      <c r="J21" s="1817">
        <v>226568</v>
      </c>
      <c r="K21" s="1817">
        <v>1836528</v>
      </c>
      <c r="L21" s="1101">
        <v>27705</v>
      </c>
      <c r="M21" s="1817">
        <v>2321708</v>
      </c>
      <c r="N21" s="1817">
        <v>633055</v>
      </c>
    </row>
    <row r="22" spans="1:15">
      <c r="A22" s="1366" t="s">
        <v>7677</v>
      </c>
      <c r="B22" s="1816">
        <v>9</v>
      </c>
      <c r="C22" s="1101">
        <v>5</v>
      </c>
      <c r="D22" s="1574">
        <v>4</v>
      </c>
      <c r="E22" s="1574">
        <v>795</v>
      </c>
      <c r="F22" s="1574">
        <f t="shared" si="0"/>
        <v>831</v>
      </c>
      <c r="G22" s="1574">
        <v>772</v>
      </c>
      <c r="H22" s="1574">
        <v>59</v>
      </c>
      <c r="I22" s="1817">
        <v>5592909</v>
      </c>
      <c r="J22" s="1817">
        <v>498291</v>
      </c>
      <c r="K22" s="1817">
        <v>4070156</v>
      </c>
      <c r="L22" s="1101" t="s">
        <v>5787</v>
      </c>
      <c r="M22" s="1817">
        <v>4802561</v>
      </c>
      <c r="N22" s="1817">
        <v>935095</v>
      </c>
    </row>
    <row r="23" spans="1:15">
      <c r="A23" s="1366" t="s">
        <v>7678</v>
      </c>
      <c r="B23" s="1816">
        <v>73</v>
      </c>
      <c r="C23" s="1101">
        <v>17</v>
      </c>
      <c r="D23" s="1574">
        <v>56</v>
      </c>
      <c r="E23" s="1574">
        <v>2515</v>
      </c>
      <c r="F23" s="1574">
        <f t="shared" si="0"/>
        <v>2516</v>
      </c>
      <c r="G23" s="1574">
        <v>2003</v>
      </c>
      <c r="H23" s="1574">
        <v>513</v>
      </c>
      <c r="I23" s="1817">
        <v>8226369</v>
      </c>
      <c r="J23" s="1817">
        <v>1412777</v>
      </c>
      <c r="K23" s="1817">
        <v>3584102</v>
      </c>
      <c r="L23" s="1101">
        <f>475005+1209</f>
        <v>476214</v>
      </c>
      <c r="M23" s="1817">
        <v>7584936</v>
      </c>
      <c r="N23" s="1817">
        <v>4164356</v>
      </c>
    </row>
    <row r="24" spans="1:15">
      <c r="A24" s="1366" t="s">
        <v>7679</v>
      </c>
      <c r="B24" s="1816">
        <v>15</v>
      </c>
      <c r="C24" s="1101">
        <v>6</v>
      </c>
      <c r="D24" s="1574">
        <v>9</v>
      </c>
      <c r="E24" s="1574">
        <v>448</v>
      </c>
      <c r="F24" s="1574">
        <f t="shared" si="0"/>
        <v>448</v>
      </c>
      <c r="G24" s="1574">
        <v>356</v>
      </c>
      <c r="H24" s="1574">
        <v>92</v>
      </c>
      <c r="I24" s="1817">
        <v>812458</v>
      </c>
      <c r="J24" s="1817">
        <v>170574</v>
      </c>
      <c r="K24" s="1817">
        <v>492538</v>
      </c>
      <c r="L24" s="1101">
        <v>114896</v>
      </c>
      <c r="M24" s="1817">
        <v>817880</v>
      </c>
      <c r="N24" s="1817">
        <v>310958</v>
      </c>
    </row>
    <row r="25" spans="1:15">
      <c r="A25" s="1366" t="s">
        <v>7680</v>
      </c>
      <c r="B25" s="1816">
        <v>43</v>
      </c>
      <c r="C25" s="1101">
        <v>14</v>
      </c>
      <c r="D25" s="1574">
        <v>29</v>
      </c>
      <c r="E25" s="1574">
        <v>1240</v>
      </c>
      <c r="F25" s="1574">
        <f t="shared" si="0"/>
        <v>1241</v>
      </c>
      <c r="G25" s="1574">
        <v>986</v>
      </c>
      <c r="H25" s="1574">
        <v>255</v>
      </c>
      <c r="I25" s="1817">
        <v>2677716</v>
      </c>
      <c r="J25" s="1817">
        <v>588266</v>
      </c>
      <c r="K25" s="1817">
        <v>1415374</v>
      </c>
      <c r="L25" s="1101">
        <v>33818</v>
      </c>
      <c r="M25" s="1817">
        <v>2667946</v>
      </c>
      <c r="N25" s="1817">
        <v>1120856</v>
      </c>
    </row>
    <row r="26" spans="1:15">
      <c r="A26" s="1366" t="s">
        <v>7681</v>
      </c>
      <c r="B26" s="1816">
        <v>12</v>
      </c>
      <c r="C26" s="1101">
        <v>6</v>
      </c>
      <c r="D26" s="1574">
        <v>6</v>
      </c>
      <c r="E26" s="1574">
        <v>429</v>
      </c>
      <c r="F26" s="1574">
        <f t="shared" si="0"/>
        <v>431</v>
      </c>
      <c r="G26" s="1574">
        <v>266</v>
      </c>
      <c r="H26" s="1574">
        <v>165</v>
      </c>
      <c r="I26" s="1817">
        <v>1087531</v>
      </c>
      <c r="J26" s="1817">
        <v>218848</v>
      </c>
      <c r="K26" s="1817">
        <v>605392</v>
      </c>
      <c r="L26" s="1101" t="s">
        <v>5787</v>
      </c>
      <c r="M26" s="1817">
        <v>1038457</v>
      </c>
      <c r="N26" s="1817">
        <v>429981</v>
      </c>
    </row>
    <row r="27" spans="1:15">
      <c r="A27" s="1366" t="s">
        <v>7682</v>
      </c>
      <c r="B27" s="1816">
        <v>27</v>
      </c>
      <c r="C27" s="1101">
        <v>12</v>
      </c>
      <c r="D27" s="1574">
        <v>15</v>
      </c>
      <c r="E27" s="1574">
        <v>1427</v>
      </c>
      <c r="F27" s="1574">
        <f t="shared" si="0"/>
        <v>1434</v>
      </c>
      <c r="G27" s="1574">
        <v>721</v>
      </c>
      <c r="H27" s="1574">
        <v>713</v>
      </c>
      <c r="I27" s="1817">
        <v>2978287</v>
      </c>
      <c r="J27" s="1817">
        <v>596500</v>
      </c>
      <c r="K27" s="1817">
        <v>1623876</v>
      </c>
      <c r="L27" s="1101">
        <f>233931+678</f>
        <v>234609</v>
      </c>
      <c r="M27" s="1817">
        <v>2927474</v>
      </c>
      <c r="N27" s="1817">
        <v>1116140</v>
      </c>
    </row>
    <row r="28" spans="1:15">
      <c r="A28" s="1366" t="s">
        <v>7683</v>
      </c>
      <c r="B28" s="1816">
        <v>24</v>
      </c>
      <c r="C28" s="1101">
        <v>6</v>
      </c>
      <c r="D28" s="1574">
        <v>18</v>
      </c>
      <c r="E28" s="1574">
        <v>1307</v>
      </c>
      <c r="F28" s="1574">
        <f t="shared" si="0"/>
        <v>1338</v>
      </c>
      <c r="G28" s="1574">
        <v>967</v>
      </c>
      <c r="H28" s="1574">
        <v>371</v>
      </c>
      <c r="I28" s="1817">
        <v>3895272</v>
      </c>
      <c r="J28" s="1817">
        <v>546723</v>
      </c>
      <c r="K28" s="1817">
        <v>2524759</v>
      </c>
      <c r="L28" s="1101">
        <f>97595+208</f>
        <v>97803</v>
      </c>
      <c r="M28" s="1817">
        <v>3843168</v>
      </c>
      <c r="N28" s="1817">
        <v>1182335</v>
      </c>
    </row>
    <row r="29" spans="1:15">
      <c r="A29" s="1366" t="s">
        <v>7684</v>
      </c>
      <c r="B29" s="1816">
        <v>5</v>
      </c>
      <c r="C29" s="1101">
        <v>3</v>
      </c>
      <c r="D29" s="1574">
        <v>2</v>
      </c>
      <c r="E29" s="1574">
        <v>2440</v>
      </c>
      <c r="F29" s="1574">
        <f t="shared" si="0"/>
        <v>2516</v>
      </c>
      <c r="G29" s="1574">
        <v>1913</v>
      </c>
      <c r="H29" s="1574">
        <v>603</v>
      </c>
      <c r="I29" s="1817">
        <v>16685249</v>
      </c>
      <c r="J29" s="1817">
        <v>1416066</v>
      </c>
      <c r="K29" s="1817">
        <v>12732284</v>
      </c>
      <c r="L29" s="1101">
        <f>7928+265566</f>
        <v>273494</v>
      </c>
      <c r="M29" s="1817">
        <v>16655906</v>
      </c>
      <c r="N29" s="1817">
        <v>3354838</v>
      </c>
    </row>
    <row r="30" spans="1:15">
      <c r="A30" s="1366" t="s">
        <v>7685</v>
      </c>
      <c r="B30" s="1816">
        <v>13</v>
      </c>
      <c r="C30" s="1101">
        <v>7</v>
      </c>
      <c r="D30" s="1574">
        <v>6</v>
      </c>
      <c r="E30" s="1574">
        <v>1356</v>
      </c>
      <c r="F30" s="1574">
        <f t="shared" si="0"/>
        <v>1357</v>
      </c>
      <c r="G30" s="1574">
        <v>1148</v>
      </c>
      <c r="H30" s="1574">
        <v>209</v>
      </c>
      <c r="I30" s="1817">
        <v>5512914</v>
      </c>
      <c r="J30" s="1817">
        <v>673917</v>
      </c>
      <c r="K30" s="1817">
        <v>3531004</v>
      </c>
      <c r="L30" s="1101">
        <f>1110+338993</f>
        <v>340103</v>
      </c>
      <c r="M30" s="1817">
        <v>5526501</v>
      </c>
      <c r="N30" s="1817">
        <v>1521692</v>
      </c>
    </row>
    <row r="31" spans="1:15" ht="18.5" thickBot="1">
      <c r="A31" s="1818" t="s">
        <v>7686</v>
      </c>
      <c r="B31" s="1819">
        <v>10</v>
      </c>
      <c r="C31" s="1115">
        <f>R29</f>
        <v>0</v>
      </c>
      <c r="D31" s="1576">
        <v>8</v>
      </c>
      <c r="E31" s="1576">
        <v>239</v>
      </c>
      <c r="F31" s="1576">
        <f t="shared" si="0"/>
        <v>239</v>
      </c>
      <c r="G31" s="1576">
        <v>165</v>
      </c>
      <c r="H31" s="1576">
        <v>74</v>
      </c>
      <c r="I31" s="1820">
        <v>1107332</v>
      </c>
      <c r="J31" s="1820">
        <v>95902</v>
      </c>
      <c r="K31" s="1820">
        <v>856983</v>
      </c>
      <c r="L31" s="1115" t="s">
        <v>5787</v>
      </c>
      <c r="M31" s="1820">
        <v>848889</v>
      </c>
      <c r="N31" s="1820">
        <v>225716</v>
      </c>
    </row>
    <row r="32" spans="1:15" ht="18.75" customHeight="1">
      <c r="A32" s="987" t="s">
        <v>7687</v>
      </c>
      <c r="B32" s="1053"/>
      <c r="C32" s="1053"/>
      <c r="D32" s="1053"/>
      <c r="E32" s="1053"/>
      <c r="F32" s="1053"/>
      <c r="G32" s="1053"/>
      <c r="H32" s="1053"/>
      <c r="I32" s="1053"/>
      <c r="J32" s="1053"/>
      <c r="K32" s="1053"/>
      <c r="L32" s="1053"/>
      <c r="M32" s="859"/>
      <c r="N32" s="1055" t="s">
        <v>7688</v>
      </c>
      <c r="O32" s="859"/>
    </row>
    <row r="33" spans="1:15">
      <c r="A33" s="987" t="s">
        <v>7689</v>
      </c>
      <c r="B33" s="1053"/>
      <c r="C33" s="1053"/>
      <c r="D33" s="1053"/>
      <c r="E33" s="1053"/>
      <c r="F33" s="1053"/>
      <c r="G33" s="1053"/>
      <c r="H33" s="1053"/>
      <c r="I33" s="1053"/>
      <c r="J33" s="1053"/>
      <c r="K33" s="1053"/>
      <c r="L33" s="1053"/>
      <c r="M33" s="859"/>
      <c r="N33" s="1021"/>
      <c r="O33" s="859"/>
    </row>
    <row r="34" spans="1:15">
      <c r="A34" s="987" t="s">
        <v>7690</v>
      </c>
      <c r="B34" s="1053"/>
      <c r="C34" s="1053"/>
      <c r="D34" s="1053"/>
      <c r="E34" s="1053"/>
      <c r="F34" s="1053"/>
      <c r="G34" s="1053"/>
      <c r="H34" s="987"/>
      <c r="I34" s="987"/>
      <c r="J34" s="859"/>
      <c r="K34" s="859"/>
      <c r="L34" s="859"/>
      <c r="M34" s="859"/>
      <c r="N34" s="859"/>
      <c r="O34" s="859"/>
    </row>
    <row r="35" spans="1:15">
      <c r="A35" s="859"/>
      <c r="B35" s="859"/>
      <c r="C35" s="859"/>
      <c r="D35" s="859"/>
      <c r="E35" s="859"/>
      <c r="F35" s="859"/>
      <c r="G35" s="859"/>
      <c r="H35" s="859"/>
      <c r="I35" s="859"/>
      <c r="J35" s="859"/>
      <c r="K35" s="859"/>
      <c r="L35" s="859"/>
      <c r="M35" s="859"/>
      <c r="N35" s="859"/>
      <c r="O35" s="859"/>
    </row>
    <row r="36" spans="1:15">
      <c r="A36" s="859"/>
      <c r="B36" s="859"/>
      <c r="C36" s="859"/>
      <c r="D36" s="859"/>
      <c r="E36" s="859"/>
      <c r="F36" s="859"/>
      <c r="G36" s="859"/>
      <c r="H36" s="859"/>
      <c r="I36" s="859"/>
      <c r="J36" s="859"/>
      <c r="K36" s="859"/>
      <c r="L36" s="859"/>
      <c r="M36" s="859"/>
      <c r="N36" s="859"/>
      <c r="O36" s="859"/>
    </row>
    <row r="37" spans="1:15">
      <c r="A37" s="859"/>
      <c r="B37" s="859"/>
      <c r="C37" s="859"/>
      <c r="D37" s="859"/>
      <c r="E37" s="859"/>
      <c r="F37" s="859"/>
      <c r="G37" s="859"/>
      <c r="H37" s="859"/>
      <c r="I37" s="859"/>
      <c r="J37" s="859"/>
      <c r="K37" s="859"/>
      <c r="L37" s="859"/>
      <c r="M37" s="859"/>
      <c r="N37" s="859"/>
      <c r="O37" s="859"/>
    </row>
  </sheetData>
  <mergeCells count="14">
    <mergeCell ref="A4:A6"/>
    <mergeCell ref="M4:M6"/>
    <mergeCell ref="N4:N6"/>
    <mergeCell ref="B5:B6"/>
    <mergeCell ref="C5:C6"/>
    <mergeCell ref="D5:D6"/>
    <mergeCell ref="E5:E6"/>
    <mergeCell ref="F5:H5"/>
    <mergeCell ref="B4:D4"/>
    <mergeCell ref="E4:H4"/>
    <mergeCell ref="I4:I6"/>
    <mergeCell ref="J4:J6"/>
    <mergeCell ref="K4:K6"/>
    <mergeCell ref="L4:L6"/>
  </mergeCells>
  <phoneticPr fontId="2"/>
  <hyperlinks>
    <hyperlink ref="O2" location="目次!A1" display="目次へ戻る" xr:uid="{0F027C68-9067-43D0-9197-BF69773AF4B1}"/>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C5A2F-D4EF-45E0-87E2-56C4847C5B54}">
  <dimension ref="A1:G14"/>
  <sheetViews>
    <sheetView workbookViewId="0">
      <selection activeCell="E2" sqref="E2"/>
    </sheetView>
  </sheetViews>
  <sheetFormatPr defaultColWidth="8.58203125" defaultRowHeight="18"/>
  <cols>
    <col min="1" max="1" width="13.5" style="821" customWidth="1"/>
    <col min="2" max="3" width="11.83203125" style="821" customWidth="1"/>
    <col min="4" max="4" width="25.83203125" style="821" customWidth="1"/>
    <col min="5" max="5" width="11" style="821" bestFit="1" customWidth="1"/>
    <col min="6" max="16384" width="8.58203125" style="821"/>
  </cols>
  <sheetData>
    <row r="1" spans="1:7">
      <c r="A1" s="859" t="s">
        <v>7691</v>
      </c>
      <c r="B1" s="859"/>
      <c r="C1" s="859"/>
      <c r="D1" s="859"/>
      <c r="E1" s="859"/>
      <c r="F1" s="859"/>
      <c r="G1" s="859"/>
    </row>
    <row r="2" spans="1:7" ht="18.5" thickBot="1">
      <c r="A2" s="1184"/>
      <c r="B2" s="1184"/>
      <c r="C2" s="1184"/>
      <c r="D2" s="1184"/>
      <c r="E2" s="820" t="s">
        <v>721</v>
      </c>
      <c r="F2" s="859"/>
      <c r="G2" s="859"/>
    </row>
    <row r="3" spans="1:7">
      <c r="A3" s="1103" t="s">
        <v>4751</v>
      </c>
      <c r="B3" s="993" t="s">
        <v>7651</v>
      </c>
      <c r="C3" s="993" t="s">
        <v>7652</v>
      </c>
      <c r="D3" s="1144" t="s">
        <v>7692</v>
      </c>
      <c r="E3" s="859"/>
      <c r="F3" s="859"/>
      <c r="G3" s="859"/>
    </row>
    <row r="4" spans="1:7">
      <c r="A4" s="1821" t="s">
        <v>7693</v>
      </c>
      <c r="B4" s="1822">
        <v>549</v>
      </c>
      <c r="C4" s="1823">
        <v>24434</v>
      </c>
      <c r="D4" s="1823">
        <v>953841</v>
      </c>
      <c r="E4" s="859"/>
      <c r="F4" s="859"/>
      <c r="G4" s="859"/>
    </row>
    <row r="5" spans="1:7">
      <c r="A5" s="1247" t="s">
        <v>7428</v>
      </c>
      <c r="B5" s="1824">
        <v>542</v>
      </c>
      <c r="C5" s="1825">
        <v>24421</v>
      </c>
      <c r="D5" s="1825">
        <v>943740</v>
      </c>
      <c r="E5" s="859"/>
      <c r="F5" s="859"/>
      <c r="G5" s="859"/>
    </row>
    <row r="6" spans="1:7">
      <c r="A6" s="1247" t="s">
        <v>7694</v>
      </c>
      <c r="B6" s="1824">
        <v>535</v>
      </c>
      <c r="C6" s="1825">
        <v>24057</v>
      </c>
      <c r="D6" s="1825">
        <v>973587</v>
      </c>
      <c r="E6" s="859"/>
      <c r="F6" s="859"/>
      <c r="G6" s="859"/>
    </row>
    <row r="7" spans="1:7">
      <c r="A7" s="1247" t="s">
        <v>5402</v>
      </c>
      <c r="B7" s="1824">
        <v>552</v>
      </c>
      <c r="C7" s="1825">
        <v>24573</v>
      </c>
      <c r="D7" s="1825">
        <v>885340</v>
      </c>
      <c r="E7" s="859"/>
      <c r="F7" s="859"/>
      <c r="G7" s="859"/>
    </row>
    <row r="8" spans="1:7">
      <c r="A8" s="1247" t="s">
        <v>262</v>
      </c>
      <c r="B8" s="1824">
        <v>547</v>
      </c>
      <c r="C8" s="1825">
        <v>24671</v>
      </c>
      <c r="D8" s="1825">
        <v>926777</v>
      </c>
      <c r="E8" s="859"/>
      <c r="F8" s="859"/>
      <c r="G8" s="859"/>
    </row>
    <row r="9" spans="1:7">
      <c r="A9" s="1247" t="s">
        <v>264</v>
      </c>
      <c r="B9" s="1824">
        <v>548</v>
      </c>
      <c r="C9" s="1825">
        <v>24146</v>
      </c>
      <c r="D9" s="1825">
        <v>1014690</v>
      </c>
      <c r="E9" s="859"/>
      <c r="F9" s="859"/>
      <c r="G9" s="859"/>
    </row>
    <row r="10" spans="1:7" ht="18.5" thickBot="1">
      <c r="A10" s="1306" t="s">
        <v>266</v>
      </c>
      <c r="B10" s="1826">
        <v>548</v>
      </c>
      <c r="C10" s="1827">
        <v>24312</v>
      </c>
      <c r="D10" s="1828">
        <v>1073046</v>
      </c>
      <c r="E10" s="859"/>
      <c r="F10" s="859"/>
      <c r="G10" s="859"/>
    </row>
    <row r="11" spans="1:7">
      <c r="B11" s="1829"/>
      <c r="C11" s="1829"/>
      <c r="D11" s="1055" t="s">
        <v>7695</v>
      </c>
      <c r="E11" s="859"/>
      <c r="F11" s="859"/>
      <c r="G11" s="859"/>
    </row>
    <row r="12" spans="1:7">
      <c r="A12" s="987" t="s">
        <v>7696</v>
      </c>
      <c r="B12" s="859"/>
      <c r="C12" s="859"/>
      <c r="E12" s="859"/>
      <c r="F12" s="859"/>
      <c r="G12" s="859"/>
    </row>
    <row r="13" spans="1:7">
      <c r="A13" s="859"/>
      <c r="B13" s="859"/>
      <c r="C13" s="859"/>
      <c r="D13" s="859"/>
      <c r="E13" s="859"/>
      <c r="F13" s="859"/>
      <c r="G13" s="859"/>
    </row>
    <row r="14" spans="1:7">
      <c r="A14" s="859"/>
      <c r="B14" s="859"/>
      <c r="C14" s="859"/>
      <c r="D14" s="859"/>
      <c r="E14" s="859"/>
      <c r="F14" s="859"/>
      <c r="G14" s="859"/>
    </row>
  </sheetData>
  <phoneticPr fontId="2"/>
  <hyperlinks>
    <hyperlink ref="E2" location="目次!A1" display="目次へ戻る" xr:uid="{BD4A4EBE-4554-4E01-B45B-98F7127553FD}"/>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3E90F-7EAA-4AEF-A1F3-1EC6A4E48237}">
  <dimension ref="A1:H19"/>
  <sheetViews>
    <sheetView workbookViewId="0">
      <selection activeCell="H2" sqref="H2"/>
    </sheetView>
  </sheetViews>
  <sheetFormatPr defaultColWidth="8.58203125" defaultRowHeight="18"/>
  <cols>
    <col min="1" max="1" width="16.5" style="821" customWidth="1"/>
    <col min="2" max="7" width="11.33203125" style="821" customWidth="1"/>
    <col min="8" max="8" width="11" style="821" bestFit="1" customWidth="1"/>
    <col min="9" max="16384" width="8.58203125" style="821"/>
  </cols>
  <sheetData>
    <row r="1" spans="1:8">
      <c r="A1" s="859" t="s">
        <v>7697</v>
      </c>
      <c r="B1" s="859"/>
      <c r="C1" s="859"/>
      <c r="D1" s="859"/>
      <c r="E1" s="859"/>
      <c r="F1" s="859"/>
      <c r="G1" s="859"/>
      <c r="H1" s="859"/>
    </row>
    <row r="2" spans="1:8" ht="18.5" thickBot="1">
      <c r="A2" s="1184"/>
      <c r="B2" s="1184"/>
      <c r="C2" s="1184"/>
      <c r="D2" s="1184"/>
      <c r="E2" s="1184"/>
      <c r="F2" s="1184"/>
      <c r="G2" s="1184"/>
      <c r="H2" s="820" t="s">
        <v>721</v>
      </c>
    </row>
    <row r="3" spans="1:8">
      <c r="A3" s="1830"/>
      <c r="B3" s="1007" t="s">
        <v>7698</v>
      </c>
      <c r="C3" s="1007" t="s">
        <v>7699</v>
      </c>
      <c r="D3" s="1007" t="s">
        <v>7700</v>
      </c>
      <c r="E3" s="1007" t="s">
        <v>7701</v>
      </c>
      <c r="F3" s="1007" t="s">
        <v>7702</v>
      </c>
      <c r="G3" s="1007" t="s">
        <v>6001</v>
      </c>
      <c r="H3" s="859"/>
    </row>
    <row r="4" spans="1:8" s="1759" customFormat="1" ht="21" customHeight="1">
      <c r="A4" s="1192" t="s">
        <v>494</v>
      </c>
      <c r="B4" s="1072">
        <v>602</v>
      </c>
      <c r="C4" s="1072">
        <v>653</v>
      </c>
      <c r="D4" s="1072">
        <v>569</v>
      </c>
      <c r="E4" s="1072">
        <v>549</v>
      </c>
      <c r="F4" s="1072">
        <v>542</v>
      </c>
      <c r="G4" s="1072">
        <v>535</v>
      </c>
      <c r="H4" s="859"/>
    </row>
    <row r="5" spans="1:8" ht="21" customHeight="1">
      <c r="A5" s="1103" t="s">
        <v>138</v>
      </c>
      <c r="B5" s="1072">
        <v>93</v>
      </c>
      <c r="C5" s="1072">
        <v>95</v>
      </c>
      <c r="D5" s="1072">
        <v>86</v>
      </c>
      <c r="E5" s="1072">
        <v>79</v>
      </c>
      <c r="F5" s="1072">
        <v>80</v>
      </c>
      <c r="G5" s="1072">
        <v>74</v>
      </c>
      <c r="H5" s="859"/>
    </row>
    <row r="6" spans="1:8" ht="21" customHeight="1">
      <c r="A6" s="1103" t="s">
        <v>232</v>
      </c>
      <c r="B6" s="1072">
        <v>185</v>
      </c>
      <c r="C6" s="1072">
        <v>212</v>
      </c>
      <c r="D6" s="1072">
        <v>181</v>
      </c>
      <c r="E6" s="1072">
        <v>180</v>
      </c>
      <c r="F6" s="1072">
        <v>176</v>
      </c>
      <c r="G6" s="1072">
        <v>177</v>
      </c>
      <c r="H6" s="859"/>
    </row>
    <row r="7" spans="1:8" ht="21" customHeight="1">
      <c r="A7" s="1103" t="s">
        <v>294</v>
      </c>
      <c r="B7" s="1072">
        <v>71</v>
      </c>
      <c r="C7" s="1072">
        <v>95</v>
      </c>
      <c r="D7" s="1072">
        <v>71</v>
      </c>
      <c r="E7" s="1072">
        <v>73</v>
      </c>
      <c r="F7" s="1072">
        <v>72</v>
      </c>
      <c r="G7" s="1072">
        <v>70</v>
      </c>
      <c r="H7" s="859"/>
    </row>
    <row r="8" spans="1:8" ht="21" customHeight="1">
      <c r="A8" s="1103" t="s">
        <v>297</v>
      </c>
      <c r="B8" s="1072">
        <v>68</v>
      </c>
      <c r="C8" s="1072">
        <v>67</v>
      </c>
      <c r="D8" s="1072">
        <v>63</v>
      </c>
      <c r="E8" s="1072">
        <v>62</v>
      </c>
      <c r="F8" s="1072">
        <v>57</v>
      </c>
      <c r="G8" s="1072">
        <v>55</v>
      </c>
      <c r="H8" s="859"/>
    </row>
    <row r="9" spans="1:8" ht="21" customHeight="1">
      <c r="A9" s="1103" t="s">
        <v>300</v>
      </c>
      <c r="B9" s="1072">
        <v>38</v>
      </c>
      <c r="C9" s="1072">
        <v>36</v>
      </c>
      <c r="D9" s="1072">
        <v>32</v>
      </c>
      <c r="E9" s="1072">
        <v>32</v>
      </c>
      <c r="F9" s="1072">
        <v>32</v>
      </c>
      <c r="G9" s="1072">
        <v>32</v>
      </c>
      <c r="H9" s="859"/>
    </row>
    <row r="10" spans="1:8" ht="21" customHeight="1">
      <c r="A10" s="1103" t="s">
        <v>303</v>
      </c>
      <c r="B10" s="1072">
        <v>28</v>
      </c>
      <c r="C10" s="1072">
        <v>33</v>
      </c>
      <c r="D10" s="1072">
        <v>24</v>
      </c>
      <c r="E10" s="1072">
        <v>24</v>
      </c>
      <c r="F10" s="1072">
        <v>26</v>
      </c>
      <c r="G10" s="1072">
        <v>27</v>
      </c>
      <c r="H10" s="859"/>
    </row>
    <row r="11" spans="1:8" ht="21" customHeight="1">
      <c r="A11" s="1103" t="s">
        <v>469</v>
      </c>
      <c r="B11" s="1072">
        <v>21</v>
      </c>
      <c r="C11" s="1072">
        <v>20</v>
      </c>
      <c r="D11" s="1072">
        <v>17</v>
      </c>
      <c r="E11" s="1072">
        <v>14</v>
      </c>
      <c r="F11" s="1072">
        <v>14</v>
      </c>
      <c r="G11" s="1072">
        <v>15</v>
      </c>
      <c r="H11" s="859"/>
    </row>
    <row r="12" spans="1:8" ht="21" customHeight="1">
      <c r="A12" s="1103" t="s">
        <v>308</v>
      </c>
      <c r="B12" s="1072">
        <v>12</v>
      </c>
      <c r="C12" s="1072">
        <v>10</v>
      </c>
      <c r="D12" s="1072">
        <v>8</v>
      </c>
      <c r="E12" s="1072">
        <v>6</v>
      </c>
      <c r="F12" s="1072">
        <v>6</v>
      </c>
      <c r="G12" s="1072">
        <v>5</v>
      </c>
      <c r="H12" s="859"/>
    </row>
    <row r="13" spans="1:8" ht="21" customHeight="1">
      <c r="A13" s="1103" t="s">
        <v>310</v>
      </c>
      <c r="B13" s="1072">
        <v>66</v>
      </c>
      <c r="C13" s="1072">
        <v>66</v>
      </c>
      <c r="D13" s="1072">
        <v>68</v>
      </c>
      <c r="E13" s="1072">
        <v>63</v>
      </c>
      <c r="F13" s="1072">
        <v>64</v>
      </c>
      <c r="G13" s="1072">
        <v>64</v>
      </c>
      <c r="H13" s="859"/>
    </row>
    <row r="14" spans="1:8" ht="21" customHeight="1">
      <c r="A14" s="1103" t="s">
        <v>313</v>
      </c>
      <c r="B14" s="1072">
        <v>6</v>
      </c>
      <c r="C14" s="1072">
        <v>6</v>
      </c>
      <c r="D14" s="1072">
        <v>6</v>
      </c>
      <c r="E14" s="1072">
        <v>6</v>
      </c>
      <c r="F14" s="1072">
        <v>6</v>
      </c>
      <c r="G14" s="1072">
        <v>6</v>
      </c>
      <c r="H14" s="859"/>
    </row>
    <row r="15" spans="1:8" ht="21" customHeight="1">
      <c r="A15" s="1103" t="s">
        <v>470</v>
      </c>
      <c r="B15" s="1072">
        <v>0</v>
      </c>
      <c r="C15" s="1072">
        <v>0</v>
      </c>
      <c r="D15" s="1072">
        <v>0</v>
      </c>
      <c r="E15" s="1072">
        <v>0</v>
      </c>
      <c r="F15" s="1072">
        <v>0</v>
      </c>
      <c r="G15" s="1072">
        <v>0</v>
      </c>
      <c r="H15" s="859"/>
    </row>
    <row r="16" spans="1:8" ht="21" customHeight="1">
      <c r="A16" s="1103" t="s">
        <v>317</v>
      </c>
      <c r="B16" s="1072">
        <v>2</v>
      </c>
      <c r="C16" s="1072">
        <v>2</v>
      </c>
      <c r="D16" s="1072">
        <v>2</v>
      </c>
      <c r="E16" s="1072">
        <v>2</v>
      </c>
      <c r="F16" s="1072">
        <v>2</v>
      </c>
      <c r="G16" s="1072">
        <v>2</v>
      </c>
      <c r="H16" s="859"/>
    </row>
    <row r="17" spans="1:8" ht="21" customHeight="1" thickBot="1">
      <c r="A17" s="1104" t="s">
        <v>233</v>
      </c>
      <c r="B17" s="1072">
        <v>12</v>
      </c>
      <c r="C17" s="1072">
        <v>11</v>
      </c>
      <c r="D17" s="1072">
        <v>11</v>
      </c>
      <c r="E17" s="1072">
        <v>8</v>
      </c>
      <c r="F17" s="1050">
        <v>7</v>
      </c>
      <c r="G17" s="1072">
        <v>8</v>
      </c>
      <c r="H17" s="859"/>
    </row>
    <row r="18" spans="1:8">
      <c r="A18" s="1003" t="s">
        <v>7703</v>
      </c>
      <c r="B18" s="1003"/>
      <c r="C18" s="1003"/>
      <c r="D18" s="1003"/>
      <c r="E18" s="1003"/>
      <c r="F18" s="859"/>
      <c r="G18" s="1020" t="s">
        <v>7704</v>
      </c>
      <c r="H18" s="859"/>
    </row>
    <row r="19" spans="1:8">
      <c r="A19" s="859"/>
      <c r="B19" s="859"/>
      <c r="C19" s="859"/>
      <c r="D19" s="859"/>
      <c r="E19" s="859"/>
      <c r="F19" s="859"/>
      <c r="G19" s="859"/>
      <c r="H19" s="859"/>
    </row>
  </sheetData>
  <phoneticPr fontId="2"/>
  <hyperlinks>
    <hyperlink ref="H2" location="目次!A1" display="目次へ戻る" xr:uid="{05294B60-C118-4043-A4C5-0B15FEDABA3D}"/>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AB21B-CC6A-45EC-9759-631FBDC50AAE}">
  <dimension ref="A1:N21"/>
  <sheetViews>
    <sheetView workbookViewId="0">
      <selection activeCell="N2" sqref="N2"/>
    </sheetView>
  </sheetViews>
  <sheetFormatPr defaultColWidth="8.58203125" defaultRowHeight="18"/>
  <cols>
    <col min="1" max="1" width="13.5" style="821" customWidth="1"/>
    <col min="2" max="13" width="10.58203125" style="821" customWidth="1"/>
    <col min="14" max="14" width="11" style="821" bestFit="1" customWidth="1"/>
    <col min="15" max="16384" width="8.58203125" style="821"/>
  </cols>
  <sheetData>
    <row r="1" spans="1:14">
      <c r="A1" s="1831" t="s">
        <v>7705</v>
      </c>
      <c r="B1" s="1831"/>
      <c r="C1" s="1831"/>
      <c r="D1" s="1831"/>
      <c r="E1" s="1831"/>
      <c r="F1" s="1831"/>
      <c r="G1" s="859"/>
      <c r="H1" s="859"/>
      <c r="I1" s="859"/>
      <c r="J1" s="859"/>
      <c r="K1" s="859"/>
      <c r="L1" s="859"/>
      <c r="M1" s="859"/>
      <c r="N1" s="859"/>
    </row>
    <row r="2" spans="1:14" ht="18.5" thickBot="1">
      <c r="A2" s="1184"/>
      <c r="B2" s="1184"/>
      <c r="C2" s="1184"/>
      <c r="D2" s="1184"/>
      <c r="E2" s="1184"/>
      <c r="F2" s="1184"/>
      <c r="G2" s="1184"/>
      <c r="H2" s="1184"/>
      <c r="I2" s="1184"/>
      <c r="J2" s="1184"/>
      <c r="K2" s="1184"/>
      <c r="L2" s="1184"/>
      <c r="M2" s="1184"/>
      <c r="N2" s="820" t="s">
        <v>721</v>
      </c>
    </row>
    <row r="3" spans="1:14">
      <c r="A3" s="3566" t="s">
        <v>4839</v>
      </c>
      <c r="B3" s="3569" t="s">
        <v>7706</v>
      </c>
      <c r="C3" s="3775"/>
      <c r="D3" s="3775"/>
      <c r="E3" s="3775"/>
      <c r="F3" s="3775"/>
      <c r="G3" s="3576"/>
      <c r="H3" s="3569" t="s">
        <v>7707</v>
      </c>
      <c r="I3" s="3775"/>
      <c r="J3" s="3775"/>
      <c r="K3" s="3775"/>
      <c r="L3" s="3775"/>
      <c r="M3" s="3775"/>
      <c r="N3" s="859"/>
    </row>
    <row r="4" spans="1:14">
      <c r="A4" s="3568"/>
      <c r="B4" s="991" t="s">
        <v>7708</v>
      </c>
      <c r="C4" s="991" t="s">
        <v>7699</v>
      </c>
      <c r="D4" s="991" t="s">
        <v>7700</v>
      </c>
      <c r="E4" s="991" t="s">
        <v>7701</v>
      </c>
      <c r="F4" s="991" t="s">
        <v>7702</v>
      </c>
      <c r="G4" s="991" t="s">
        <v>7709</v>
      </c>
      <c r="H4" s="991" t="s">
        <v>7710</v>
      </c>
      <c r="I4" s="991" t="s">
        <v>7699</v>
      </c>
      <c r="J4" s="991" t="s">
        <v>7700</v>
      </c>
      <c r="K4" s="991" t="s">
        <v>7701</v>
      </c>
      <c r="L4" s="991" t="s">
        <v>7702</v>
      </c>
      <c r="M4" s="991" t="s">
        <v>7709</v>
      </c>
      <c r="N4" s="859"/>
    </row>
    <row r="5" spans="1:14" s="1759" customFormat="1" ht="18.75" customHeight="1">
      <c r="A5" s="1832" t="s">
        <v>494</v>
      </c>
      <c r="B5" s="1589">
        <v>23279</v>
      </c>
      <c r="C5" s="1589">
        <v>23633</v>
      </c>
      <c r="D5" s="1589">
        <v>23678</v>
      </c>
      <c r="E5" s="1833">
        <v>24434</v>
      </c>
      <c r="F5" s="1833">
        <v>24421</v>
      </c>
      <c r="G5" s="1833">
        <v>24057</v>
      </c>
      <c r="H5" s="1589">
        <v>913699</v>
      </c>
      <c r="I5" s="1589">
        <v>955052</v>
      </c>
      <c r="J5" s="1589">
        <v>914387</v>
      </c>
      <c r="K5" s="1833">
        <v>953841</v>
      </c>
      <c r="L5" s="1833">
        <v>943740</v>
      </c>
      <c r="M5" s="1833">
        <v>973587.22</v>
      </c>
      <c r="N5" s="859"/>
    </row>
    <row r="6" spans="1:14">
      <c r="A6" s="1834" t="s">
        <v>138</v>
      </c>
      <c r="B6" s="1814">
        <v>1828</v>
      </c>
      <c r="C6" s="1814">
        <v>1721</v>
      </c>
      <c r="D6" s="1814">
        <v>1600</v>
      </c>
      <c r="E6" s="1814">
        <v>1551</v>
      </c>
      <c r="F6" s="1814">
        <v>1741</v>
      </c>
      <c r="G6" s="1814">
        <v>1627</v>
      </c>
      <c r="H6" s="1596">
        <v>29290</v>
      </c>
      <c r="I6" s="1596">
        <v>33682</v>
      </c>
      <c r="J6" s="1596">
        <v>27820</v>
      </c>
      <c r="K6" s="1814">
        <v>27113</v>
      </c>
      <c r="L6" s="1814">
        <v>28408</v>
      </c>
      <c r="M6" s="1814">
        <v>29860.63</v>
      </c>
      <c r="N6" s="859"/>
    </row>
    <row r="7" spans="1:14">
      <c r="A7" s="1834" t="s">
        <v>232</v>
      </c>
      <c r="B7" s="1814">
        <v>7283</v>
      </c>
      <c r="C7" s="1814">
        <v>7801</v>
      </c>
      <c r="D7" s="1814">
        <v>7652</v>
      </c>
      <c r="E7" s="1814">
        <v>7998</v>
      </c>
      <c r="F7" s="1814">
        <v>8076</v>
      </c>
      <c r="G7" s="1814">
        <v>8004</v>
      </c>
      <c r="H7" s="1596">
        <v>337427</v>
      </c>
      <c r="I7" s="1596">
        <v>331810</v>
      </c>
      <c r="J7" s="1596">
        <v>357634</v>
      </c>
      <c r="K7" s="1814">
        <v>380295</v>
      </c>
      <c r="L7" s="1814">
        <v>359046</v>
      </c>
      <c r="M7" s="1814">
        <v>351419.5</v>
      </c>
      <c r="N7" s="859"/>
    </row>
    <row r="8" spans="1:14">
      <c r="A8" s="1834" t="s">
        <v>294</v>
      </c>
      <c r="B8" s="1814">
        <v>2913</v>
      </c>
      <c r="C8" s="1814">
        <v>3358</v>
      </c>
      <c r="D8" s="1814">
        <v>2859</v>
      </c>
      <c r="E8" s="1814">
        <v>3012</v>
      </c>
      <c r="F8" s="1814">
        <v>2929</v>
      </c>
      <c r="G8" s="1814">
        <v>2924</v>
      </c>
      <c r="H8" s="1596">
        <v>137828</v>
      </c>
      <c r="I8" s="1596">
        <v>153471</v>
      </c>
      <c r="J8" s="1596">
        <v>132251</v>
      </c>
      <c r="K8" s="1814">
        <v>145577</v>
      </c>
      <c r="L8" s="1814">
        <v>155515</v>
      </c>
      <c r="M8" s="1814">
        <v>155309.94</v>
      </c>
      <c r="N8" s="859"/>
    </row>
    <row r="9" spans="1:14">
      <c r="A9" s="1834" t="s">
        <v>297</v>
      </c>
      <c r="B9" s="1814">
        <v>3242</v>
      </c>
      <c r="C9" s="1814">
        <v>3085</v>
      </c>
      <c r="D9" s="1814">
        <v>3212</v>
      </c>
      <c r="E9" s="1814">
        <v>3232</v>
      </c>
      <c r="F9" s="1814">
        <v>3218</v>
      </c>
      <c r="G9" s="1814">
        <v>3048</v>
      </c>
      <c r="H9" s="1596">
        <v>118364</v>
      </c>
      <c r="I9" s="1596">
        <v>114621</v>
      </c>
      <c r="J9" s="1598">
        <v>111698</v>
      </c>
      <c r="K9" s="1814">
        <v>112825</v>
      </c>
      <c r="L9" s="1814">
        <v>115756</v>
      </c>
      <c r="M9" s="1814">
        <v>113693.8</v>
      </c>
      <c r="N9" s="859"/>
    </row>
    <row r="10" spans="1:14">
      <c r="A10" s="1834" t="s">
        <v>300</v>
      </c>
      <c r="B10" s="1814">
        <v>652</v>
      </c>
      <c r="C10" s="1814">
        <v>573</v>
      </c>
      <c r="D10" s="1814">
        <v>551</v>
      </c>
      <c r="E10" s="1814">
        <v>562</v>
      </c>
      <c r="F10" s="1814">
        <v>577</v>
      </c>
      <c r="G10" s="1814">
        <v>617</v>
      </c>
      <c r="H10" s="1596">
        <v>10132</v>
      </c>
      <c r="I10" s="1596">
        <v>10153</v>
      </c>
      <c r="J10" s="1598">
        <v>9299</v>
      </c>
      <c r="K10" s="1814">
        <v>11507</v>
      </c>
      <c r="L10" s="1814">
        <v>11913</v>
      </c>
      <c r="M10" s="1814">
        <v>12185.85</v>
      </c>
      <c r="N10" s="859"/>
    </row>
    <row r="11" spans="1:14">
      <c r="A11" s="1834" t="s">
        <v>303</v>
      </c>
      <c r="B11" s="1814">
        <v>843</v>
      </c>
      <c r="C11" s="1814">
        <v>442</v>
      </c>
      <c r="D11" s="1814">
        <v>838</v>
      </c>
      <c r="E11" s="1814">
        <v>840</v>
      </c>
      <c r="F11" s="1814">
        <v>851</v>
      </c>
      <c r="G11" s="1814">
        <v>894</v>
      </c>
      <c r="H11" s="1596">
        <v>12793</v>
      </c>
      <c r="I11" s="1596">
        <v>11357</v>
      </c>
      <c r="J11" s="1598">
        <v>11019</v>
      </c>
      <c r="K11" s="1814">
        <v>11717</v>
      </c>
      <c r="L11" s="1814">
        <v>10030</v>
      </c>
      <c r="M11" s="1814">
        <v>11453.86</v>
      </c>
      <c r="N11" s="859"/>
    </row>
    <row r="12" spans="1:14">
      <c r="A12" s="1834" t="s">
        <v>469</v>
      </c>
      <c r="B12" s="1814">
        <v>367</v>
      </c>
      <c r="C12" s="1814">
        <v>359</v>
      </c>
      <c r="D12" s="1814">
        <v>337</v>
      </c>
      <c r="E12" s="1814">
        <v>302</v>
      </c>
      <c r="F12" s="1814">
        <v>305</v>
      </c>
      <c r="G12" s="1814">
        <v>320</v>
      </c>
      <c r="H12" s="1596">
        <v>3696</v>
      </c>
      <c r="I12" s="1596">
        <v>7175</v>
      </c>
      <c r="J12" s="1598">
        <v>4913</v>
      </c>
      <c r="K12" s="1814">
        <v>4859</v>
      </c>
      <c r="L12" s="1814">
        <v>5269</v>
      </c>
      <c r="M12" s="1814">
        <v>5549.98</v>
      </c>
      <c r="N12" s="859"/>
    </row>
    <row r="13" spans="1:14">
      <c r="A13" s="1834" t="s">
        <v>308</v>
      </c>
      <c r="B13" s="1814">
        <v>173</v>
      </c>
      <c r="C13" s="1814">
        <v>178</v>
      </c>
      <c r="D13" s="1814">
        <v>147</v>
      </c>
      <c r="E13" s="1814">
        <v>142</v>
      </c>
      <c r="F13" s="1814">
        <v>126</v>
      </c>
      <c r="G13" s="1814">
        <v>114</v>
      </c>
      <c r="H13" s="1596">
        <v>1701</v>
      </c>
      <c r="I13" s="1596">
        <v>1730</v>
      </c>
      <c r="J13" s="1598">
        <v>1664</v>
      </c>
      <c r="K13" s="1814">
        <v>1505</v>
      </c>
      <c r="L13" s="1814">
        <v>1440</v>
      </c>
      <c r="M13" s="1814">
        <v>1329.05</v>
      </c>
      <c r="N13" s="859"/>
    </row>
    <row r="14" spans="1:14">
      <c r="A14" s="1834" t="s">
        <v>310</v>
      </c>
      <c r="B14" s="1814">
        <v>5251</v>
      </c>
      <c r="C14" s="1814">
        <v>5328</v>
      </c>
      <c r="D14" s="1814">
        <v>5655</v>
      </c>
      <c r="E14" s="1814">
        <v>5881</v>
      </c>
      <c r="F14" s="1814">
        <v>5820</v>
      </c>
      <c r="G14" s="1814">
        <v>5794</v>
      </c>
      <c r="H14" s="1596">
        <v>249153</v>
      </c>
      <c r="I14" s="1596">
        <v>277921</v>
      </c>
      <c r="J14" s="1598">
        <v>243774</v>
      </c>
      <c r="K14" s="1814">
        <v>244258</v>
      </c>
      <c r="L14" s="1814">
        <v>240950</v>
      </c>
      <c r="M14" s="1814">
        <v>277914.12</v>
      </c>
      <c r="N14" s="859"/>
    </row>
    <row r="15" spans="1:14">
      <c r="A15" s="1834" t="s">
        <v>313</v>
      </c>
      <c r="B15" s="1814">
        <v>402</v>
      </c>
      <c r="C15" s="1814">
        <v>434</v>
      </c>
      <c r="D15" s="1814">
        <v>477</v>
      </c>
      <c r="E15" s="1814">
        <v>626</v>
      </c>
      <c r="F15" s="1814">
        <v>486</v>
      </c>
      <c r="G15" s="1814">
        <v>417</v>
      </c>
      <c r="H15" s="1596" t="s">
        <v>5787</v>
      </c>
      <c r="I15" s="1596" t="s">
        <v>5787</v>
      </c>
      <c r="J15" s="1598" t="s">
        <v>5787</v>
      </c>
      <c r="K15" s="1598" t="s">
        <v>5787</v>
      </c>
      <c r="L15" s="1598" t="s">
        <v>5787</v>
      </c>
      <c r="M15" s="1814" t="s">
        <v>5787</v>
      </c>
      <c r="N15" s="859"/>
    </row>
    <row r="16" spans="1:14">
      <c r="A16" s="1834" t="s">
        <v>470</v>
      </c>
      <c r="B16" s="1814">
        <v>0</v>
      </c>
      <c r="C16" s="1814">
        <v>0</v>
      </c>
      <c r="D16" s="1814">
        <v>0</v>
      </c>
      <c r="E16" s="1814">
        <v>0</v>
      </c>
      <c r="F16" s="1814">
        <v>0</v>
      </c>
      <c r="G16" s="1814">
        <v>0</v>
      </c>
      <c r="H16" s="1596">
        <v>0</v>
      </c>
      <c r="I16" s="1596">
        <v>0</v>
      </c>
      <c r="J16" s="1598">
        <v>0</v>
      </c>
      <c r="K16" s="1814">
        <v>0</v>
      </c>
      <c r="L16" s="1814">
        <v>0</v>
      </c>
      <c r="M16" s="1814">
        <v>0</v>
      </c>
      <c r="N16" s="859"/>
    </row>
    <row r="17" spans="1:14">
      <c r="A17" s="1834" t="s">
        <v>317</v>
      </c>
      <c r="B17" s="1814">
        <v>212</v>
      </c>
      <c r="C17" s="1814">
        <v>232</v>
      </c>
      <c r="D17" s="1814">
        <v>240</v>
      </c>
      <c r="E17" s="1814">
        <v>232</v>
      </c>
      <c r="F17" s="1814">
        <v>239</v>
      </c>
      <c r="G17" s="1814">
        <v>245</v>
      </c>
      <c r="H17" s="1596" t="s">
        <v>5787</v>
      </c>
      <c r="I17" s="1596" t="s">
        <v>5787</v>
      </c>
      <c r="J17" s="1598" t="s">
        <v>5787</v>
      </c>
      <c r="K17" s="1598" t="s">
        <v>5787</v>
      </c>
      <c r="L17" s="1598" t="s">
        <v>5787</v>
      </c>
      <c r="M17" s="1814" t="s">
        <v>5787</v>
      </c>
      <c r="N17" s="859"/>
    </row>
    <row r="18" spans="1:14" ht="18.5" thickBot="1">
      <c r="A18" s="1085" t="s">
        <v>233</v>
      </c>
      <c r="B18" s="1835">
        <v>113</v>
      </c>
      <c r="C18" s="1835">
        <v>122</v>
      </c>
      <c r="D18" s="1835">
        <v>110</v>
      </c>
      <c r="E18" s="1835">
        <v>56</v>
      </c>
      <c r="F18" s="1835">
        <v>53</v>
      </c>
      <c r="G18" s="1835">
        <v>53</v>
      </c>
      <c r="H18" s="1605">
        <v>1913</v>
      </c>
      <c r="I18" s="1605">
        <v>1420</v>
      </c>
      <c r="J18" s="1605">
        <v>2246</v>
      </c>
      <c r="K18" s="1835">
        <v>679</v>
      </c>
      <c r="L18" s="1835">
        <v>741</v>
      </c>
      <c r="M18" s="1835">
        <v>871.13</v>
      </c>
      <c r="N18" s="859"/>
    </row>
    <row r="19" spans="1:14">
      <c r="A19" s="987" t="s">
        <v>7711</v>
      </c>
      <c r="B19" s="987"/>
      <c r="C19" s="987"/>
      <c r="D19" s="987"/>
      <c r="E19" s="987"/>
      <c r="F19" s="859"/>
      <c r="G19" s="975"/>
      <c r="H19" s="859"/>
      <c r="I19" s="859"/>
      <c r="J19" s="859"/>
      <c r="K19" s="975"/>
      <c r="L19" s="975"/>
      <c r="M19" s="1055" t="s">
        <v>7712</v>
      </c>
      <c r="N19" s="859"/>
    </row>
    <row r="20" spans="1:14">
      <c r="A20" s="859"/>
      <c r="B20" s="859"/>
      <c r="C20" s="859"/>
      <c r="D20" s="859"/>
      <c r="E20" s="859"/>
      <c r="F20" s="859"/>
      <c r="G20" s="859"/>
      <c r="H20" s="859"/>
      <c r="I20" s="859"/>
      <c r="J20" s="859"/>
      <c r="K20" s="859"/>
      <c r="L20" s="859"/>
      <c r="M20" s="859"/>
      <c r="N20" s="859"/>
    </row>
    <row r="21" spans="1:14">
      <c r="A21" s="859"/>
      <c r="B21" s="859"/>
      <c r="C21" s="859"/>
      <c r="D21" s="859"/>
      <c r="E21" s="859"/>
      <c r="F21" s="859"/>
      <c r="G21" s="859"/>
      <c r="H21" s="859"/>
      <c r="I21" s="859"/>
      <c r="J21" s="859"/>
      <c r="K21" s="859"/>
      <c r="L21" s="859"/>
      <c r="M21" s="859"/>
      <c r="N21" s="859"/>
    </row>
  </sheetData>
  <mergeCells count="3">
    <mergeCell ref="A3:A4"/>
    <mergeCell ref="B3:G3"/>
    <mergeCell ref="H3:M3"/>
  </mergeCells>
  <phoneticPr fontId="2"/>
  <hyperlinks>
    <hyperlink ref="N2" location="目次!A1" display="目次へ戻る" xr:uid="{FC1DD3F4-8A22-40C9-96F2-EB8195ABBB58}"/>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6BDD-EB3D-4588-BF04-0E75396AEC46}">
  <dimension ref="A1:O210"/>
  <sheetViews>
    <sheetView zoomScale="90" zoomScaleNormal="90" workbookViewId="0">
      <pane xSplit="1" ySplit="3" topLeftCell="B4" activePane="bottomRight" state="frozen"/>
      <selection pane="topRight" activeCell="B1" sqref="B1"/>
      <selection pane="bottomLeft" activeCell="A4" sqref="A4"/>
      <selection pane="bottomRight" activeCell="O2" sqref="O2"/>
    </sheetView>
  </sheetViews>
  <sheetFormatPr defaultColWidth="8.58203125" defaultRowHeight="18"/>
  <cols>
    <col min="1" max="1" width="15.83203125" style="1865" customWidth="1"/>
    <col min="2" max="8" width="8.83203125" style="1866" customWidth="1"/>
    <col min="9" max="14" width="17.83203125" style="1866" customWidth="1"/>
    <col min="15" max="15" width="11" style="821" bestFit="1" customWidth="1"/>
    <col min="16" max="16384" width="8.58203125" style="821"/>
  </cols>
  <sheetData>
    <row r="1" spans="1:15">
      <c r="A1" s="1831" t="s">
        <v>7713</v>
      </c>
      <c r="B1" s="1836"/>
      <c r="C1" s="1836"/>
      <c r="D1" s="1836"/>
      <c r="E1" s="1836"/>
      <c r="F1" s="1836"/>
      <c r="G1" s="1836"/>
      <c r="H1" s="1055"/>
      <c r="I1" s="1055"/>
      <c r="J1" s="1055"/>
      <c r="K1" s="1055"/>
      <c r="L1" s="1055"/>
      <c r="M1" s="1055"/>
      <c r="N1" s="1055"/>
      <c r="O1" s="859"/>
    </row>
    <row r="2" spans="1:15">
      <c r="A2" s="1831"/>
      <c r="B2" s="1836"/>
      <c r="C2" s="1836"/>
      <c r="D2" s="1836"/>
      <c r="E2" s="1836"/>
      <c r="F2" s="1836"/>
      <c r="G2" s="1836"/>
      <c r="H2" s="1055"/>
      <c r="I2" s="1055"/>
      <c r="J2" s="1055"/>
      <c r="K2" s="1055"/>
      <c r="L2" s="1055"/>
      <c r="M2" s="1055"/>
      <c r="N2" s="1055"/>
      <c r="O2" s="820" t="s">
        <v>721</v>
      </c>
    </row>
    <row r="3" spans="1:15" ht="18.5" thickBot="1">
      <c r="A3" s="1131"/>
      <c r="B3" s="1260"/>
      <c r="C3" s="1260"/>
      <c r="D3" s="1260"/>
      <c r="E3" s="1260"/>
      <c r="F3" s="1260"/>
      <c r="G3" s="1260"/>
      <c r="H3" s="1260"/>
      <c r="I3" s="1260"/>
      <c r="J3" s="1260"/>
      <c r="K3" s="1260"/>
      <c r="L3" s="1260"/>
      <c r="M3" s="1260"/>
      <c r="N3" s="989" t="s">
        <v>7714</v>
      </c>
      <c r="O3" s="859"/>
    </row>
    <row r="4" spans="1:15">
      <c r="A4" s="3818" t="s">
        <v>7354</v>
      </c>
      <c r="B4" s="3569" t="s">
        <v>7715</v>
      </c>
      <c r="C4" s="3775"/>
      <c r="D4" s="3576"/>
      <c r="E4" s="3821" t="s">
        <v>7716</v>
      </c>
      <c r="F4" s="3822"/>
      <c r="G4" s="3822"/>
      <c r="H4" s="3823"/>
      <c r="I4" s="3632" t="s">
        <v>7653</v>
      </c>
      <c r="J4" s="3598" t="s">
        <v>7717</v>
      </c>
      <c r="K4" s="3607" t="s">
        <v>7655</v>
      </c>
      <c r="L4" s="3607" t="s">
        <v>7718</v>
      </c>
      <c r="M4" s="3598" t="s">
        <v>7657</v>
      </c>
      <c r="N4" s="3598" t="s">
        <v>7658</v>
      </c>
      <c r="O4" s="859"/>
    </row>
    <row r="5" spans="1:15" ht="18.75" customHeight="1">
      <c r="A5" s="3819"/>
      <c r="B5" s="3605" t="s">
        <v>206</v>
      </c>
      <c r="C5" s="3605" t="s">
        <v>7719</v>
      </c>
      <c r="D5" s="3605" t="s">
        <v>7660</v>
      </c>
      <c r="E5" s="3605" t="s">
        <v>206</v>
      </c>
      <c r="F5" s="3573" t="s">
        <v>7720</v>
      </c>
      <c r="G5" s="3574"/>
      <c r="H5" s="3575"/>
      <c r="I5" s="3745"/>
      <c r="J5" s="3606"/>
      <c r="K5" s="3608"/>
      <c r="L5" s="3608"/>
      <c r="M5" s="3606"/>
      <c r="N5" s="3606"/>
      <c r="O5" s="859"/>
    </row>
    <row r="6" spans="1:15">
      <c r="A6" s="3820"/>
      <c r="B6" s="3599"/>
      <c r="C6" s="3599"/>
      <c r="D6" s="3599"/>
      <c r="E6" s="3599"/>
      <c r="F6" s="991" t="s">
        <v>4822</v>
      </c>
      <c r="G6" s="991" t="s">
        <v>4717</v>
      </c>
      <c r="H6" s="991" t="s">
        <v>4718</v>
      </c>
      <c r="I6" s="3633"/>
      <c r="J6" s="3599"/>
      <c r="K6" s="3609"/>
      <c r="L6" s="3609"/>
      <c r="M6" s="3599"/>
      <c r="N6" s="3599"/>
      <c r="O6" s="859"/>
    </row>
    <row r="7" spans="1:15" s="1759" customFormat="1" ht="18.75" customHeight="1">
      <c r="A7" s="1837" t="s">
        <v>4847</v>
      </c>
      <c r="B7" s="1838"/>
      <c r="C7" s="1839"/>
      <c r="D7" s="1839"/>
      <c r="E7" s="1840"/>
      <c r="F7" s="1839"/>
      <c r="G7" s="1840"/>
      <c r="H7" s="1840"/>
      <c r="I7" s="1839"/>
      <c r="J7" s="1840"/>
      <c r="K7" s="1840"/>
      <c r="L7" s="1840"/>
      <c r="M7" s="1840"/>
      <c r="N7" s="1840"/>
      <c r="O7" s="859"/>
    </row>
    <row r="8" spans="1:15" ht="18.75" customHeight="1">
      <c r="A8" s="1148" t="s">
        <v>7721</v>
      </c>
      <c r="B8" s="1813">
        <v>80</v>
      </c>
      <c r="C8" s="1814">
        <v>16</v>
      </c>
      <c r="D8" s="1814">
        <v>64</v>
      </c>
      <c r="E8" s="1814">
        <v>1741</v>
      </c>
      <c r="F8" s="1814">
        <v>1736</v>
      </c>
      <c r="G8" s="1814">
        <v>955</v>
      </c>
      <c r="H8" s="1814">
        <v>781</v>
      </c>
      <c r="I8" s="1596">
        <v>2840800</v>
      </c>
      <c r="J8" s="1596">
        <v>574485</v>
      </c>
      <c r="K8" s="1596">
        <v>1689548</v>
      </c>
      <c r="L8" s="1596">
        <v>49999</v>
      </c>
      <c r="M8" s="1596">
        <v>2727175</v>
      </c>
      <c r="N8" s="1596">
        <v>1008536</v>
      </c>
      <c r="O8" s="859"/>
    </row>
    <row r="9" spans="1:15" s="1759" customFormat="1" ht="18.75" customHeight="1">
      <c r="A9" s="1841" t="s">
        <v>7722</v>
      </c>
      <c r="B9" s="1842">
        <v>74</v>
      </c>
      <c r="C9" s="1565">
        <v>15</v>
      </c>
      <c r="D9" s="1565">
        <v>59</v>
      </c>
      <c r="E9" s="1565">
        <v>1627</v>
      </c>
      <c r="F9" s="1565">
        <v>1625</v>
      </c>
      <c r="G9" s="1565">
        <v>919</v>
      </c>
      <c r="H9" s="1565">
        <v>706</v>
      </c>
      <c r="I9" s="1843">
        <v>2986063</v>
      </c>
      <c r="J9" s="1843">
        <v>583041</v>
      </c>
      <c r="K9" s="1843">
        <v>1565307</v>
      </c>
      <c r="L9" s="1843">
        <v>43829</v>
      </c>
      <c r="M9" s="1843">
        <v>2785702</v>
      </c>
      <c r="N9" s="1843">
        <v>1266341</v>
      </c>
      <c r="O9" s="859"/>
    </row>
    <row r="10" spans="1:15" ht="18.75" customHeight="1">
      <c r="A10" s="1844" t="s">
        <v>7723</v>
      </c>
      <c r="B10" s="1813">
        <v>19</v>
      </c>
      <c r="C10" s="1814">
        <v>5</v>
      </c>
      <c r="D10" s="1814">
        <v>14</v>
      </c>
      <c r="E10" s="1814">
        <v>476</v>
      </c>
      <c r="F10" s="1814">
        <v>476</v>
      </c>
      <c r="G10" s="1814">
        <v>221</v>
      </c>
      <c r="H10" s="1814">
        <v>255</v>
      </c>
      <c r="I10" s="1814">
        <v>1050827</v>
      </c>
      <c r="J10" s="1596">
        <v>149474</v>
      </c>
      <c r="K10" s="1596">
        <v>536083</v>
      </c>
      <c r="L10" s="1596">
        <v>2883</v>
      </c>
      <c r="M10" s="1596">
        <v>986558</v>
      </c>
      <c r="N10" s="1596">
        <v>466826</v>
      </c>
      <c r="O10" s="859"/>
    </row>
    <row r="11" spans="1:15" ht="18.75" customHeight="1">
      <c r="A11" s="1148" t="s">
        <v>7664</v>
      </c>
      <c r="B11" s="1813">
        <v>1</v>
      </c>
      <c r="C11" s="1814">
        <v>0</v>
      </c>
      <c r="D11" s="1814">
        <v>1</v>
      </c>
      <c r="E11" s="1814">
        <v>7</v>
      </c>
      <c r="F11" s="1814">
        <v>7</v>
      </c>
      <c r="G11" s="1814">
        <v>4</v>
      </c>
      <c r="H11" s="1814">
        <v>3</v>
      </c>
      <c r="I11" s="1814" t="s">
        <v>5787</v>
      </c>
      <c r="J11" s="1596" t="s">
        <v>5787</v>
      </c>
      <c r="K11" s="1596" t="s">
        <v>5787</v>
      </c>
      <c r="L11" s="1596">
        <v>0</v>
      </c>
      <c r="M11" s="1596" t="s">
        <v>5787</v>
      </c>
      <c r="N11" s="1596" t="s">
        <v>5787</v>
      </c>
      <c r="O11" s="859"/>
    </row>
    <row r="12" spans="1:15" ht="18.75" customHeight="1">
      <c r="A12" s="1148" t="s">
        <v>7665</v>
      </c>
      <c r="B12" s="1813">
        <v>6</v>
      </c>
      <c r="C12" s="1814">
        <v>1</v>
      </c>
      <c r="D12" s="1814">
        <v>5</v>
      </c>
      <c r="E12" s="1814">
        <v>101</v>
      </c>
      <c r="F12" s="1814">
        <v>100</v>
      </c>
      <c r="G12" s="1814">
        <v>20</v>
      </c>
      <c r="H12" s="1814">
        <v>80</v>
      </c>
      <c r="I12" s="1814">
        <v>52045</v>
      </c>
      <c r="J12" s="1596">
        <v>21471</v>
      </c>
      <c r="K12" s="1596">
        <v>21840</v>
      </c>
      <c r="L12" s="1596" t="s">
        <v>5787</v>
      </c>
      <c r="M12" s="1596">
        <v>51836</v>
      </c>
      <c r="N12" s="1596">
        <v>27038</v>
      </c>
      <c r="O12" s="859"/>
    </row>
    <row r="13" spans="1:15" ht="18.75" customHeight="1">
      <c r="A13" s="1148" t="s">
        <v>7666</v>
      </c>
      <c r="B13" s="1813">
        <v>2</v>
      </c>
      <c r="C13" s="1814">
        <v>0</v>
      </c>
      <c r="D13" s="1814">
        <v>2</v>
      </c>
      <c r="E13" s="1814">
        <v>29</v>
      </c>
      <c r="F13" s="1814">
        <v>29</v>
      </c>
      <c r="G13" s="1814">
        <v>6</v>
      </c>
      <c r="H13" s="1814">
        <v>23</v>
      </c>
      <c r="I13" s="1814" t="s">
        <v>5787</v>
      </c>
      <c r="J13" s="1596" t="s">
        <v>5787</v>
      </c>
      <c r="K13" s="1596" t="s">
        <v>5787</v>
      </c>
      <c r="L13" s="1596">
        <v>0</v>
      </c>
      <c r="M13" s="1596" t="s">
        <v>5787</v>
      </c>
      <c r="N13" s="1596" t="s">
        <v>5787</v>
      </c>
      <c r="O13" s="859"/>
    </row>
    <row r="14" spans="1:15" ht="18.75" customHeight="1">
      <c r="A14" s="1148" t="s">
        <v>7667</v>
      </c>
      <c r="B14" s="1813">
        <v>1</v>
      </c>
      <c r="C14" s="1814">
        <v>0</v>
      </c>
      <c r="D14" s="1814">
        <v>1</v>
      </c>
      <c r="E14" s="1814">
        <v>7</v>
      </c>
      <c r="F14" s="1814">
        <v>7</v>
      </c>
      <c r="G14" s="1814">
        <v>6</v>
      </c>
      <c r="H14" s="1814">
        <v>1</v>
      </c>
      <c r="I14" s="1814" t="s">
        <v>5787</v>
      </c>
      <c r="J14" s="1596" t="s">
        <v>5787</v>
      </c>
      <c r="K14" s="1596" t="s">
        <v>5787</v>
      </c>
      <c r="L14" s="1596">
        <v>0</v>
      </c>
      <c r="M14" s="1596" t="s">
        <v>5787</v>
      </c>
      <c r="N14" s="1596" t="s">
        <v>5787</v>
      </c>
      <c r="O14" s="859"/>
    </row>
    <row r="15" spans="1:15" ht="18.75" customHeight="1">
      <c r="A15" s="1148" t="s">
        <v>7669</v>
      </c>
      <c r="B15" s="1813">
        <v>5</v>
      </c>
      <c r="C15" s="1814">
        <v>1</v>
      </c>
      <c r="D15" s="1814">
        <v>4</v>
      </c>
      <c r="E15" s="1814">
        <v>63</v>
      </c>
      <c r="F15" s="1814">
        <v>63</v>
      </c>
      <c r="G15" s="1814">
        <v>35</v>
      </c>
      <c r="H15" s="1814">
        <v>28</v>
      </c>
      <c r="I15" s="1814">
        <v>75395</v>
      </c>
      <c r="J15" s="1596">
        <v>19116</v>
      </c>
      <c r="K15" s="1596">
        <v>36505</v>
      </c>
      <c r="L15" s="1596" t="s">
        <v>5787</v>
      </c>
      <c r="M15" s="1596">
        <v>75028</v>
      </c>
      <c r="N15" s="1596">
        <v>34484</v>
      </c>
      <c r="O15" s="859"/>
    </row>
    <row r="16" spans="1:15" ht="18.75" customHeight="1">
      <c r="A16" s="1148" t="s">
        <v>7670</v>
      </c>
      <c r="B16" s="1813">
        <v>2</v>
      </c>
      <c r="C16" s="1814">
        <v>0</v>
      </c>
      <c r="D16" s="1814">
        <v>2</v>
      </c>
      <c r="E16" s="1814">
        <v>36</v>
      </c>
      <c r="F16" s="1814">
        <v>36</v>
      </c>
      <c r="G16" s="1814">
        <v>11</v>
      </c>
      <c r="H16" s="1814">
        <v>25</v>
      </c>
      <c r="I16" s="1814" t="s">
        <v>5787</v>
      </c>
      <c r="J16" s="1596" t="s">
        <v>5787</v>
      </c>
      <c r="K16" s="1596" t="s">
        <v>5787</v>
      </c>
      <c r="L16" s="1596">
        <v>0</v>
      </c>
      <c r="M16" s="1596" t="s">
        <v>5787</v>
      </c>
      <c r="N16" s="1596" t="s">
        <v>5787</v>
      </c>
      <c r="O16" s="859"/>
    </row>
    <row r="17" spans="1:15" ht="18.75" customHeight="1">
      <c r="A17" s="1148" t="s">
        <v>7724</v>
      </c>
      <c r="B17" s="1813">
        <v>7</v>
      </c>
      <c r="C17" s="1814">
        <v>3</v>
      </c>
      <c r="D17" s="1814">
        <v>4</v>
      </c>
      <c r="E17" s="1814">
        <v>351</v>
      </c>
      <c r="F17" s="1814">
        <v>351</v>
      </c>
      <c r="G17" s="1814">
        <v>226</v>
      </c>
      <c r="H17" s="1814">
        <v>125</v>
      </c>
      <c r="I17" s="1814">
        <v>963197</v>
      </c>
      <c r="J17" s="1814">
        <v>189457</v>
      </c>
      <c r="K17" s="1814">
        <v>564385</v>
      </c>
      <c r="L17" s="1814">
        <v>26607</v>
      </c>
      <c r="M17" s="1596">
        <v>834180</v>
      </c>
      <c r="N17" s="1596">
        <v>348221</v>
      </c>
      <c r="O17" s="859"/>
    </row>
    <row r="18" spans="1:15" ht="18.75" customHeight="1">
      <c r="A18" s="1148" t="s">
        <v>7673</v>
      </c>
      <c r="B18" s="1813">
        <v>1</v>
      </c>
      <c r="C18" s="1814">
        <v>0</v>
      </c>
      <c r="D18" s="1814">
        <v>1</v>
      </c>
      <c r="E18" s="1814">
        <v>14</v>
      </c>
      <c r="F18" s="1814">
        <v>14</v>
      </c>
      <c r="G18" s="1814">
        <v>3</v>
      </c>
      <c r="H18" s="1814">
        <v>11</v>
      </c>
      <c r="I18" s="1814" t="s">
        <v>5787</v>
      </c>
      <c r="J18" s="1596" t="s">
        <v>5787</v>
      </c>
      <c r="K18" s="1596" t="s">
        <v>5787</v>
      </c>
      <c r="L18" s="1596">
        <v>0</v>
      </c>
      <c r="M18" s="1596" t="s">
        <v>5787</v>
      </c>
      <c r="N18" s="1596" t="s">
        <v>5787</v>
      </c>
      <c r="O18" s="859"/>
    </row>
    <row r="19" spans="1:15" ht="18.75" customHeight="1">
      <c r="A19" s="1148" t="s">
        <v>7675</v>
      </c>
      <c r="B19" s="1813">
        <v>3</v>
      </c>
      <c r="C19" s="1814">
        <v>0</v>
      </c>
      <c r="D19" s="1814">
        <v>3</v>
      </c>
      <c r="E19" s="1814">
        <v>45</v>
      </c>
      <c r="F19" s="1814">
        <v>45</v>
      </c>
      <c r="G19" s="1814">
        <v>37</v>
      </c>
      <c r="H19" s="1814">
        <v>8</v>
      </c>
      <c r="I19" s="1814">
        <v>100684</v>
      </c>
      <c r="J19" s="1596">
        <v>16125</v>
      </c>
      <c r="K19" s="1596">
        <v>62020</v>
      </c>
      <c r="L19" s="1596">
        <v>0</v>
      </c>
      <c r="M19" s="1596">
        <v>100684</v>
      </c>
      <c r="N19" s="1596">
        <v>35635</v>
      </c>
      <c r="O19" s="859"/>
    </row>
    <row r="20" spans="1:15" ht="18.75" customHeight="1">
      <c r="A20" s="1148" t="s">
        <v>7676</v>
      </c>
      <c r="B20" s="1813">
        <v>1</v>
      </c>
      <c r="C20" s="1814">
        <v>0</v>
      </c>
      <c r="D20" s="1814">
        <v>1</v>
      </c>
      <c r="E20" s="1814">
        <v>6</v>
      </c>
      <c r="F20" s="1814">
        <v>6</v>
      </c>
      <c r="G20" s="1814">
        <v>5</v>
      </c>
      <c r="H20" s="1814">
        <v>1</v>
      </c>
      <c r="I20" s="1814" t="s">
        <v>5787</v>
      </c>
      <c r="J20" s="1596" t="s">
        <v>5787</v>
      </c>
      <c r="K20" s="1596" t="s">
        <v>5787</v>
      </c>
      <c r="L20" s="1596">
        <v>0</v>
      </c>
      <c r="M20" s="1596" t="s">
        <v>5787</v>
      </c>
      <c r="N20" s="1596" t="s">
        <v>5787</v>
      </c>
      <c r="O20" s="859"/>
    </row>
    <row r="21" spans="1:15" ht="18.75" customHeight="1">
      <c r="A21" s="1148" t="s">
        <v>7678</v>
      </c>
      <c r="B21" s="1813">
        <v>7</v>
      </c>
      <c r="C21" s="1814">
        <v>1</v>
      </c>
      <c r="D21" s="1814">
        <v>6</v>
      </c>
      <c r="E21" s="1814">
        <v>104</v>
      </c>
      <c r="F21" s="1814">
        <v>104</v>
      </c>
      <c r="G21" s="1814">
        <v>92</v>
      </c>
      <c r="H21" s="1814">
        <v>12</v>
      </c>
      <c r="I21" s="1814">
        <v>125180</v>
      </c>
      <c r="J21" s="1596">
        <v>31783</v>
      </c>
      <c r="K21" s="1596">
        <v>51902</v>
      </c>
      <c r="L21" s="1596" t="s">
        <v>5787</v>
      </c>
      <c r="M21" s="1596">
        <v>124943</v>
      </c>
      <c r="N21" s="1596">
        <v>66322</v>
      </c>
      <c r="O21" s="859"/>
    </row>
    <row r="22" spans="1:15" ht="18.75" customHeight="1">
      <c r="A22" s="1148" t="s">
        <v>7680</v>
      </c>
      <c r="B22" s="1813">
        <v>5</v>
      </c>
      <c r="C22" s="1814">
        <v>0</v>
      </c>
      <c r="D22" s="1814">
        <v>5</v>
      </c>
      <c r="E22" s="1814">
        <v>50</v>
      </c>
      <c r="F22" s="1814">
        <v>50</v>
      </c>
      <c r="G22" s="1814">
        <v>43</v>
      </c>
      <c r="H22" s="1814">
        <v>7</v>
      </c>
      <c r="I22" s="1814">
        <v>44627</v>
      </c>
      <c r="J22" s="1596">
        <v>15985</v>
      </c>
      <c r="K22" s="1596">
        <v>12301</v>
      </c>
      <c r="L22" s="1596">
        <v>0</v>
      </c>
      <c r="M22" s="1596">
        <v>44527</v>
      </c>
      <c r="N22" s="1596">
        <v>29804</v>
      </c>
      <c r="O22" s="859"/>
    </row>
    <row r="23" spans="1:15" ht="18.75" customHeight="1">
      <c r="A23" s="1148" t="s">
        <v>7681</v>
      </c>
      <c r="B23" s="1813">
        <v>1</v>
      </c>
      <c r="C23" s="1814">
        <v>0</v>
      </c>
      <c r="D23" s="1814">
        <v>1</v>
      </c>
      <c r="E23" s="1814">
        <v>9</v>
      </c>
      <c r="F23" s="1814">
        <v>9</v>
      </c>
      <c r="G23" s="1814">
        <v>9</v>
      </c>
      <c r="H23" s="1814">
        <v>0</v>
      </c>
      <c r="I23" s="1814" t="s">
        <v>5787</v>
      </c>
      <c r="J23" s="1596" t="s">
        <v>5787</v>
      </c>
      <c r="K23" s="1596" t="s">
        <v>5787</v>
      </c>
      <c r="L23" s="1596">
        <v>0</v>
      </c>
      <c r="M23" s="1596" t="s">
        <v>5787</v>
      </c>
      <c r="N23" s="1596" t="s">
        <v>5787</v>
      </c>
      <c r="O23" s="859"/>
    </row>
    <row r="24" spans="1:15" ht="18.75" customHeight="1">
      <c r="A24" s="1148" t="s">
        <v>7682</v>
      </c>
      <c r="B24" s="1813">
        <v>4</v>
      </c>
      <c r="C24" s="1814">
        <v>1</v>
      </c>
      <c r="D24" s="1814">
        <v>3</v>
      </c>
      <c r="E24" s="1814">
        <v>96</v>
      </c>
      <c r="F24" s="1814">
        <v>96</v>
      </c>
      <c r="G24" s="1814">
        <v>60</v>
      </c>
      <c r="H24" s="1814">
        <v>36</v>
      </c>
      <c r="I24" s="1814">
        <v>153493</v>
      </c>
      <c r="J24" s="1596">
        <v>38090</v>
      </c>
      <c r="K24" s="1596">
        <v>84844</v>
      </c>
      <c r="L24" s="1596" t="s">
        <v>5787</v>
      </c>
      <c r="M24" s="1596">
        <v>153453</v>
      </c>
      <c r="N24" s="1596">
        <v>60252</v>
      </c>
      <c r="O24" s="859"/>
    </row>
    <row r="25" spans="1:15" ht="18.75" customHeight="1">
      <c r="A25" s="1148" t="s">
        <v>7683</v>
      </c>
      <c r="B25" s="1813">
        <v>3</v>
      </c>
      <c r="C25" s="1814">
        <v>1</v>
      </c>
      <c r="D25" s="1814">
        <v>2</v>
      </c>
      <c r="E25" s="1814">
        <v>122</v>
      </c>
      <c r="F25" s="1814">
        <v>122</v>
      </c>
      <c r="G25" s="1814">
        <v>83</v>
      </c>
      <c r="H25" s="1814">
        <v>39</v>
      </c>
      <c r="I25" s="1814">
        <v>186887</v>
      </c>
      <c r="J25" s="1596">
        <v>43887</v>
      </c>
      <c r="K25" s="1596">
        <v>114949</v>
      </c>
      <c r="L25" s="1596" t="s">
        <v>5787</v>
      </c>
      <c r="M25" s="1596">
        <v>186438</v>
      </c>
      <c r="N25" s="1596">
        <v>61779</v>
      </c>
      <c r="O25" s="859"/>
    </row>
    <row r="26" spans="1:15" ht="18.75" customHeight="1">
      <c r="A26" s="1148" t="s">
        <v>7684</v>
      </c>
      <c r="B26" s="1813">
        <v>1</v>
      </c>
      <c r="C26" s="1814">
        <v>1</v>
      </c>
      <c r="D26" s="1814">
        <v>0</v>
      </c>
      <c r="E26" s="1814">
        <v>36</v>
      </c>
      <c r="F26" s="1814">
        <v>36</v>
      </c>
      <c r="G26" s="1814">
        <v>24</v>
      </c>
      <c r="H26" s="1814">
        <v>12</v>
      </c>
      <c r="I26" s="1814" t="s">
        <v>5787</v>
      </c>
      <c r="J26" s="1598" t="s">
        <v>5787</v>
      </c>
      <c r="K26" s="1598" t="s">
        <v>5787</v>
      </c>
      <c r="L26" s="1598" t="s">
        <v>5787</v>
      </c>
      <c r="M26" s="1598" t="s">
        <v>5787</v>
      </c>
      <c r="N26" s="1598" t="s">
        <v>5787</v>
      </c>
      <c r="O26" s="859"/>
    </row>
    <row r="27" spans="1:15" ht="18.75" customHeight="1">
      <c r="A27" s="1148" t="s">
        <v>7686</v>
      </c>
      <c r="B27" s="1813">
        <v>5</v>
      </c>
      <c r="C27" s="1814">
        <v>1</v>
      </c>
      <c r="D27" s="1814">
        <v>4</v>
      </c>
      <c r="E27" s="1814">
        <v>75</v>
      </c>
      <c r="F27" s="1814">
        <v>74</v>
      </c>
      <c r="G27" s="1814">
        <v>34</v>
      </c>
      <c r="H27" s="1814">
        <v>40</v>
      </c>
      <c r="I27" s="1814">
        <v>62511</v>
      </c>
      <c r="J27" s="1598">
        <v>15679</v>
      </c>
      <c r="K27" s="1598">
        <v>29428</v>
      </c>
      <c r="L27" s="1598" t="s">
        <v>5787</v>
      </c>
      <c r="M27" s="1598">
        <v>58637</v>
      </c>
      <c r="N27" s="1598">
        <v>26268</v>
      </c>
      <c r="O27" s="859"/>
    </row>
    <row r="28" spans="1:15" ht="18.75" customHeight="1">
      <c r="A28" s="1802"/>
      <c r="B28" s="1814"/>
      <c r="C28" s="1814"/>
      <c r="D28" s="1814"/>
      <c r="E28" s="1814"/>
      <c r="F28" s="1814"/>
      <c r="G28" s="1814"/>
      <c r="H28" s="1814"/>
      <c r="I28" s="1814"/>
      <c r="J28" s="1598"/>
      <c r="K28" s="1598"/>
      <c r="L28" s="1598"/>
      <c r="M28" s="1598"/>
      <c r="N28" s="1598"/>
      <c r="O28" s="859"/>
    </row>
    <row r="29" spans="1:15" s="1759" customFormat="1" ht="18.75" customHeight="1">
      <c r="A29" s="1545" t="s">
        <v>232</v>
      </c>
      <c r="B29" s="1021"/>
      <c r="C29" s="1021"/>
      <c r="D29" s="1021"/>
      <c r="E29" s="1065"/>
      <c r="F29" s="1021"/>
      <c r="G29" s="1065"/>
      <c r="H29" s="1021"/>
      <c r="I29" s="1065"/>
      <c r="J29" s="1065"/>
      <c r="K29" s="1065"/>
      <c r="L29" s="1021"/>
      <c r="M29" s="1065"/>
      <c r="N29" s="1065"/>
      <c r="O29" s="859"/>
    </row>
    <row r="30" spans="1:15" ht="18.75" customHeight="1">
      <c r="A30" s="1148" t="s">
        <v>7725</v>
      </c>
      <c r="B30" s="1845">
        <v>176</v>
      </c>
      <c r="C30" s="1598">
        <v>60</v>
      </c>
      <c r="D30" s="1598">
        <v>116</v>
      </c>
      <c r="E30" s="1598">
        <v>8076</v>
      </c>
      <c r="F30" s="1598">
        <v>8069</v>
      </c>
      <c r="G30" s="1598">
        <v>5841</v>
      </c>
      <c r="H30" s="1598">
        <v>2228</v>
      </c>
      <c r="I30" s="1596">
        <v>35904649</v>
      </c>
      <c r="J30" s="1596">
        <v>3525247</v>
      </c>
      <c r="K30" s="1596">
        <v>23655462</v>
      </c>
      <c r="L30" s="1596">
        <v>2085671</v>
      </c>
      <c r="M30" s="1596">
        <v>31998764</v>
      </c>
      <c r="N30" s="1596">
        <v>10757999</v>
      </c>
      <c r="O30" s="859"/>
    </row>
    <row r="31" spans="1:15" s="1759" customFormat="1" ht="18.75" customHeight="1">
      <c r="A31" s="1846" t="s">
        <v>4827</v>
      </c>
      <c r="B31" s="1847">
        <v>177</v>
      </c>
      <c r="C31" s="1848">
        <v>58</v>
      </c>
      <c r="D31" s="1848">
        <v>119</v>
      </c>
      <c r="E31" s="1848">
        <v>8004</v>
      </c>
      <c r="F31" s="1848">
        <v>7996</v>
      </c>
      <c r="G31" s="1848">
        <v>5848</v>
      </c>
      <c r="H31" s="1848">
        <v>2148</v>
      </c>
      <c r="I31" s="1843">
        <v>35141950</v>
      </c>
      <c r="J31" s="1843">
        <v>3530142</v>
      </c>
      <c r="K31" s="1843">
        <v>20387188</v>
      </c>
      <c r="L31" s="1843">
        <v>1944236</v>
      </c>
      <c r="M31" s="1843">
        <v>31087076</v>
      </c>
      <c r="N31" s="1843">
        <v>12345152</v>
      </c>
      <c r="O31" s="859"/>
    </row>
    <row r="32" spans="1:15" ht="18.75" customHeight="1">
      <c r="A32" s="1469" t="s">
        <v>7723</v>
      </c>
      <c r="B32" s="1845">
        <v>39</v>
      </c>
      <c r="C32" s="1596">
        <v>11</v>
      </c>
      <c r="D32" s="1596">
        <v>28</v>
      </c>
      <c r="E32" s="1596">
        <v>1149</v>
      </c>
      <c r="F32" s="1596">
        <v>1143</v>
      </c>
      <c r="G32" s="1596">
        <v>478</v>
      </c>
      <c r="H32" s="1596">
        <v>665</v>
      </c>
      <c r="I32" s="1596">
        <v>2672915</v>
      </c>
      <c r="J32" s="1596">
        <v>349076</v>
      </c>
      <c r="K32" s="1596">
        <v>1822521</v>
      </c>
      <c r="L32" s="1596">
        <v>56487</v>
      </c>
      <c r="M32" s="1596">
        <v>2583450</v>
      </c>
      <c r="N32" s="1596">
        <v>697267</v>
      </c>
      <c r="O32" s="859"/>
    </row>
    <row r="33" spans="1:15" ht="18.75" customHeight="1">
      <c r="A33" s="1131" t="s">
        <v>7664</v>
      </c>
      <c r="B33" s="1845">
        <v>1</v>
      </c>
      <c r="C33" s="1596">
        <v>0</v>
      </c>
      <c r="D33" s="1596">
        <v>1</v>
      </c>
      <c r="E33" s="1596">
        <v>6</v>
      </c>
      <c r="F33" s="1596">
        <v>6</v>
      </c>
      <c r="G33" s="1596">
        <v>5</v>
      </c>
      <c r="H33" s="1596">
        <v>1</v>
      </c>
      <c r="I33" s="1596" t="s">
        <v>5787</v>
      </c>
      <c r="J33" s="1596" t="s">
        <v>5787</v>
      </c>
      <c r="K33" s="1596" t="s">
        <v>5787</v>
      </c>
      <c r="L33" s="1596">
        <v>0</v>
      </c>
      <c r="M33" s="1596" t="s">
        <v>5787</v>
      </c>
      <c r="N33" s="1596" t="s">
        <v>5787</v>
      </c>
      <c r="O33" s="859"/>
    </row>
    <row r="34" spans="1:15" ht="18.75" customHeight="1">
      <c r="A34" s="1131" t="s">
        <v>7665</v>
      </c>
      <c r="B34" s="1845">
        <v>6</v>
      </c>
      <c r="C34" s="1596">
        <v>2</v>
      </c>
      <c r="D34" s="1596">
        <v>4</v>
      </c>
      <c r="E34" s="1596">
        <v>137</v>
      </c>
      <c r="F34" s="1596">
        <v>137</v>
      </c>
      <c r="G34" s="1596">
        <v>33</v>
      </c>
      <c r="H34" s="1596">
        <v>104</v>
      </c>
      <c r="I34" s="1596">
        <v>92671</v>
      </c>
      <c r="J34" s="1596">
        <v>28596</v>
      </c>
      <c r="K34" s="1596">
        <v>40762</v>
      </c>
      <c r="L34" s="1596" t="s">
        <v>5787</v>
      </c>
      <c r="M34" s="1596">
        <v>86497</v>
      </c>
      <c r="N34" s="1596">
        <v>48418</v>
      </c>
      <c r="O34" s="859"/>
    </row>
    <row r="35" spans="1:15" ht="18.75" customHeight="1">
      <c r="A35" s="1131" t="s">
        <v>7666</v>
      </c>
      <c r="B35" s="1845">
        <v>10</v>
      </c>
      <c r="C35" s="1596">
        <v>3</v>
      </c>
      <c r="D35" s="1596">
        <v>7</v>
      </c>
      <c r="E35" s="1596">
        <v>515</v>
      </c>
      <c r="F35" s="1596">
        <v>515</v>
      </c>
      <c r="G35" s="1596">
        <v>433</v>
      </c>
      <c r="H35" s="1596">
        <v>82</v>
      </c>
      <c r="I35" s="1596">
        <v>1380378</v>
      </c>
      <c r="J35" s="1596">
        <v>146511</v>
      </c>
      <c r="K35" s="1596">
        <v>1102815</v>
      </c>
      <c r="L35" s="1596">
        <v>25503</v>
      </c>
      <c r="M35" s="1596">
        <v>1368110</v>
      </c>
      <c r="N35" s="1596">
        <v>222306</v>
      </c>
      <c r="O35" s="859"/>
    </row>
    <row r="36" spans="1:15" ht="18.75" customHeight="1">
      <c r="A36" s="1131" t="s">
        <v>7667</v>
      </c>
      <c r="B36" s="1845">
        <v>1</v>
      </c>
      <c r="C36" s="1596">
        <v>0</v>
      </c>
      <c r="D36" s="1596">
        <v>1</v>
      </c>
      <c r="E36" s="1596">
        <v>8</v>
      </c>
      <c r="F36" s="1596">
        <v>8</v>
      </c>
      <c r="G36" s="1596">
        <v>7</v>
      </c>
      <c r="H36" s="1596">
        <v>1</v>
      </c>
      <c r="I36" s="1596" t="s">
        <v>5787</v>
      </c>
      <c r="J36" s="1596" t="s">
        <v>5787</v>
      </c>
      <c r="K36" s="1596" t="s">
        <v>5787</v>
      </c>
      <c r="L36" s="1596">
        <v>0</v>
      </c>
      <c r="M36" s="1596" t="s">
        <v>5787</v>
      </c>
      <c r="N36" s="1596" t="s">
        <v>5787</v>
      </c>
      <c r="O36" s="859"/>
    </row>
    <row r="37" spans="1:15" ht="18.75" customHeight="1">
      <c r="A37" s="1131" t="s">
        <v>7726</v>
      </c>
      <c r="B37" s="1845">
        <v>7</v>
      </c>
      <c r="C37" s="1596">
        <v>2</v>
      </c>
      <c r="D37" s="1596">
        <v>5</v>
      </c>
      <c r="E37" s="1596">
        <v>138</v>
      </c>
      <c r="F37" s="1596">
        <v>137</v>
      </c>
      <c r="G37" s="1596">
        <v>95</v>
      </c>
      <c r="H37" s="1596">
        <v>42</v>
      </c>
      <c r="I37" s="1596">
        <v>279390</v>
      </c>
      <c r="J37" s="1596">
        <v>46342</v>
      </c>
      <c r="K37" s="1596">
        <v>182653</v>
      </c>
      <c r="L37" s="1596" t="s">
        <v>5787</v>
      </c>
      <c r="M37" s="1596">
        <v>238920</v>
      </c>
      <c r="N37" s="1596">
        <v>85998</v>
      </c>
      <c r="O37" s="859"/>
    </row>
    <row r="38" spans="1:15" ht="18.75" customHeight="1">
      <c r="A38" s="1131" t="s">
        <v>7669</v>
      </c>
      <c r="B38" s="1845">
        <v>4</v>
      </c>
      <c r="C38" s="1596">
        <v>0</v>
      </c>
      <c r="D38" s="1596">
        <v>4</v>
      </c>
      <c r="E38" s="1596">
        <v>67</v>
      </c>
      <c r="F38" s="1596">
        <v>67</v>
      </c>
      <c r="G38" s="1596">
        <v>48</v>
      </c>
      <c r="H38" s="1596">
        <v>19</v>
      </c>
      <c r="I38" s="1596">
        <v>94005</v>
      </c>
      <c r="J38" s="1596">
        <v>22142</v>
      </c>
      <c r="K38" s="1596">
        <v>37391</v>
      </c>
      <c r="L38" s="1596">
        <v>0</v>
      </c>
      <c r="M38" s="1596">
        <v>93902</v>
      </c>
      <c r="N38" s="1596">
        <v>52178</v>
      </c>
      <c r="O38" s="859"/>
    </row>
    <row r="39" spans="1:15" ht="18.75" customHeight="1">
      <c r="A39" s="1131" t="s">
        <v>7670</v>
      </c>
      <c r="B39" s="1845">
        <v>19</v>
      </c>
      <c r="C39" s="1596">
        <v>12</v>
      </c>
      <c r="D39" s="1596">
        <v>7</v>
      </c>
      <c r="E39" s="1596">
        <v>1454</v>
      </c>
      <c r="F39" s="1596">
        <v>1454</v>
      </c>
      <c r="G39" s="1596">
        <v>1206</v>
      </c>
      <c r="H39" s="1596">
        <v>248</v>
      </c>
      <c r="I39" s="1596">
        <v>12852972</v>
      </c>
      <c r="J39" s="1596">
        <v>839922</v>
      </c>
      <c r="K39" s="1596">
        <v>5773889</v>
      </c>
      <c r="L39" s="1596">
        <v>859550</v>
      </c>
      <c r="M39" s="1596">
        <v>10847219</v>
      </c>
      <c r="N39" s="1596">
        <v>6076496</v>
      </c>
      <c r="O39" s="859"/>
    </row>
    <row r="40" spans="1:15" ht="18.75" customHeight="1">
      <c r="A40" s="1131" t="s">
        <v>7671</v>
      </c>
      <c r="B40" s="1845">
        <v>2</v>
      </c>
      <c r="C40" s="1596">
        <v>0</v>
      </c>
      <c r="D40" s="1596">
        <v>2</v>
      </c>
      <c r="E40" s="1596">
        <v>18</v>
      </c>
      <c r="F40" s="1596">
        <v>18</v>
      </c>
      <c r="G40" s="1596">
        <v>15</v>
      </c>
      <c r="H40" s="1596">
        <v>3</v>
      </c>
      <c r="I40" s="1596" t="s">
        <v>5787</v>
      </c>
      <c r="J40" s="1596" t="s">
        <v>5787</v>
      </c>
      <c r="K40" s="1596" t="s">
        <v>5787</v>
      </c>
      <c r="L40" s="1596">
        <v>0</v>
      </c>
      <c r="M40" s="1596" t="s">
        <v>5787</v>
      </c>
      <c r="N40" s="1596" t="s">
        <v>5787</v>
      </c>
      <c r="O40" s="859"/>
    </row>
    <row r="41" spans="1:15" ht="18.75" customHeight="1">
      <c r="A41" s="1131" t="s">
        <v>7724</v>
      </c>
      <c r="B41" s="1845">
        <v>7</v>
      </c>
      <c r="C41" s="1596">
        <v>3</v>
      </c>
      <c r="D41" s="1596">
        <v>4</v>
      </c>
      <c r="E41" s="1596">
        <v>194</v>
      </c>
      <c r="F41" s="1596">
        <v>194</v>
      </c>
      <c r="G41" s="1596">
        <v>87</v>
      </c>
      <c r="H41" s="1596">
        <v>107</v>
      </c>
      <c r="I41" s="1596">
        <v>329726</v>
      </c>
      <c r="J41" s="1596">
        <v>47437</v>
      </c>
      <c r="K41" s="1596">
        <v>177256</v>
      </c>
      <c r="L41" s="1596">
        <v>3813</v>
      </c>
      <c r="M41" s="1596">
        <v>324193</v>
      </c>
      <c r="N41" s="1596">
        <v>138180</v>
      </c>
      <c r="O41" s="859"/>
    </row>
    <row r="42" spans="1:15" ht="18.75" customHeight="1">
      <c r="A42" s="1131" t="s">
        <v>7673</v>
      </c>
      <c r="B42" s="1845">
        <v>1</v>
      </c>
      <c r="C42" s="1596">
        <v>0</v>
      </c>
      <c r="D42" s="1596">
        <v>1</v>
      </c>
      <c r="E42" s="1596">
        <v>10</v>
      </c>
      <c r="F42" s="1596">
        <v>10</v>
      </c>
      <c r="G42" s="1596">
        <v>1</v>
      </c>
      <c r="H42" s="1596">
        <v>9</v>
      </c>
      <c r="I42" s="1596" t="s">
        <v>5787</v>
      </c>
      <c r="J42" s="1596" t="s">
        <v>5787</v>
      </c>
      <c r="K42" s="1596" t="s">
        <v>5787</v>
      </c>
      <c r="L42" s="1596">
        <v>0</v>
      </c>
      <c r="M42" s="1596" t="s">
        <v>5787</v>
      </c>
      <c r="N42" s="1596" t="s">
        <v>5787</v>
      </c>
      <c r="O42" s="859"/>
    </row>
    <row r="43" spans="1:15" ht="18.75" customHeight="1">
      <c r="A43" s="1131" t="s">
        <v>7674</v>
      </c>
      <c r="B43" s="1845">
        <v>1</v>
      </c>
      <c r="C43" s="1596">
        <v>0</v>
      </c>
      <c r="D43" s="1596">
        <v>1</v>
      </c>
      <c r="E43" s="1596">
        <v>4</v>
      </c>
      <c r="F43" s="1596">
        <v>3</v>
      </c>
      <c r="G43" s="1596">
        <v>1</v>
      </c>
      <c r="H43" s="1596">
        <v>2</v>
      </c>
      <c r="I43" s="1596" t="s">
        <v>5787</v>
      </c>
      <c r="J43" s="1596" t="s">
        <v>5787</v>
      </c>
      <c r="K43" s="1596" t="s">
        <v>5787</v>
      </c>
      <c r="L43" s="1596">
        <v>0</v>
      </c>
      <c r="M43" s="1596" t="s">
        <v>5787</v>
      </c>
      <c r="N43" s="1596" t="s">
        <v>5787</v>
      </c>
      <c r="O43" s="859"/>
    </row>
    <row r="44" spans="1:15" ht="18.75" customHeight="1">
      <c r="A44" s="1131" t="s">
        <v>7675</v>
      </c>
      <c r="B44" s="1845">
        <v>9</v>
      </c>
      <c r="C44" s="1596">
        <v>5</v>
      </c>
      <c r="D44" s="1596">
        <v>4</v>
      </c>
      <c r="E44" s="1596">
        <v>410</v>
      </c>
      <c r="F44" s="1596">
        <v>410</v>
      </c>
      <c r="G44" s="1596">
        <v>340</v>
      </c>
      <c r="H44" s="1596">
        <v>70</v>
      </c>
      <c r="I44" s="1596">
        <v>2032051</v>
      </c>
      <c r="J44" s="1596">
        <v>207343</v>
      </c>
      <c r="K44" s="1596">
        <v>925575</v>
      </c>
      <c r="L44" s="1596">
        <v>156090</v>
      </c>
      <c r="M44" s="1596">
        <v>2045549</v>
      </c>
      <c r="N44" s="1596">
        <v>961230</v>
      </c>
      <c r="O44" s="859"/>
    </row>
    <row r="45" spans="1:15" ht="18.75" customHeight="1">
      <c r="A45" s="1131" t="s">
        <v>7676</v>
      </c>
      <c r="B45" s="1845">
        <v>4</v>
      </c>
      <c r="C45" s="1596">
        <v>0</v>
      </c>
      <c r="D45" s="1596">
        <v>4</v>
      </c>
      <c r="E45" s="1596">
        <v>71</v>
      </c>
      <c r="F45" s="1596">
        <v>71</v>
      </c>
      <c r="G45" s="1596">
        <v>62</v>
      </c>
      <c r="H45" s="1596">
        <v>9</v>
      </c>
      <c r="I45" s="1596">
        <v>478329</v>
      </c>
      <c r="J45" s="1596">
        <v>32801</v>
      </c>
      <c r="K45" s="1596">
        <v>321245</v>
      </c>
      <c r="L45" s="1596">
        <v>0</v>
      </c>
      <c r="M45" s="1596">
        <v>354034</v>
      </c>
      <c r="N45" s="1596">
        <v>144778</v>
      </c>
      <c r="O45" s="859"/>
    </row>
    <row r="46" spans="1:15" ht="18.75" customHeight="1">
      <c r="A46" s="1131" t="s">
        <v>7677</v>
      </c>
      <c r="B46" s="1845">
        <v>5</v>
      </c>
      <c r="C46" s="1596">
        <v>3</v>
      </c>
      <c r="D46" s="1596">
        <v>2</v>
      </c>
      <c r="E46" s="1596">
        <v>676</v>
      </c>
      <c r="F46" s="1596">
        <v>676</v>
      </c>
      <c r="G46" s="1596">
        <v>627</v>
      </c>
      <c r="H46" s="1596">
        <v>49</v>
      </c>
      <c r="I46" s="1596">
        <v>4401423</v>
      </c>
      <c r="J46" s="1596">
        <v>381002</v>
      </c>
      <c r="K46" s="1596">
        <v>2756278</v>
      </c>
      <c r="L46" s="1596">
        <v>418988</v>
      </c>
      <c r="M46" s="1596">
        <v>4286566</v>
      </c>
      <c r="N46" s="1596">
        <v>1083396</v>
      </c>
      <c r="O46" s="859"/>
    </row>
    <row r="47" spans="1:15" ht="18.75" customHeight="1">
      <c r="A47" s="1131" t="s">
        <v>7678</v>
      </c>
      <c r="B47" s="1845">
        <v>18</v>
      </c>
      <c r="C47" s="1596">
        <v>2</v>
      </c>
      <c r="D47" s="1596">
        <v>16</v>
      </c>
      <c r="E47" s="1596">
        <v>395</v>
      </c>
      <c r="F47" s="1596">
        <v>395</v>
      </c>
      <c r="G47" s="1596">
        <v>305</v>
      </c>
      <c r="H47" s="1596">
        <v>90</v>
      </c>
      <c r="I47" s="1596">
        <v>835980</v>
      </c>
      <c r="J47" s="1596">
        <v>169206</v>
      </c>
      <c r="K47" s="1596">
        <v>487701</v>
      </c>
      <c r="L47" s="1596" t="s">
        <v>5787</v>
      </c>
      <c r="M47" s="1596">
        <v>722290</v>
      </c>
      <c r="N47" s="1596">
        <v>320020</v>
      </c>
      <c r="O47" s="859"/>
    </row>
    <row r="48" spans="1:15" ht="18.75" customHeight="1">
      <c r="A48" s="1131" t="s">
        <v>7679</v>
      </c>
      <c r="B48" s="1845">
        <v>3</v>
      </c>
      <c r="C48" s="1596">
        <v>1</v>
      </c>
      <c r="D48" s="1596">
        <v>2</v>
      </c>
      <c r="E48" s="1596">
        <v>80</v>
      </c>
      <c r="F48" s="1596">
        <v>80</v>
      </c>
      <c r="G48" s="1596">
        <v>71</v>
      </c>
      <c r="H48" s="1596">
        <v>9</v>
      </c>
      <c r="I48" s="1596">
        <v>114959</v>
      </c>
      <c r="J48" s="1596">
        <v>37891</v>
      </c>
      <c r="K48" s="1596">
        <v>48679</v>
      </c>
      <c r="L48" s="1596" t="s">
        <v>5787</v>
      </c>
      <c r="M48" s="1596">
        <v>105014</v>
      </c>
      <c r="N48" s="1596">
        <v>49003</v>
      </c>
      <c r="O48" s="859"/>
    </row>
    <row r="49" spans="1:15" ht="18.75" customHeight="1">
      <c r="A49" s="1131" t="s">
        <v>7680</v>
      </c>
      <c r="B49" s="1845">
        <v>14</v>
      </c>
      <c r="C49" s="1596">
        <v>6</v>
      </c>
      <c r="D49" s="1596">
        <v>8</v>
      </c>
      <c r="E49" s="1596">
        <v>462</v>
      </c>
      <c r="F49" s="1596">
        <v>462</v>
      </c>
      <c r="G49" s="1596">
        <v>350</v>
      </c>
      <c r="H49" s="1596">
        <v>112</v>
      </c>
      <c r="I49" s="1596">
        <v>691444</v>
      </c>
      <c r="J49" s="1596">
        <v>187759</v>
      </c>
      <c r="K49" s="1596">
        <v>263566</v>
      </c>
      <c r="L49" s="1596">
        <v>15769</v>
      </c>
      <c r="M49" s="1596">
        <v>666853</v>
      </c>
      <c r="N49" s="1596">
        <v>367283</v>
      </c>
      <c r="O49" s="859"/>
    </row>
    <row r="50" spans="1:15" ht="18.75" customHeight="1">
      <c r="A50" s="1131" t="s">
        <v>7682</v>
      </c>
      <c r="B50" s="1845">
        <v>7</v>
      </c>
      <c r="C50" s="1596">
        <v>3</v>
      </c>
      <c r="D50" s="1596">
        <v>4</v>
      </c>
      <c r="E50" s="1596">
        <v>257</v>
      </c>
      <c r="F50" s="1596">
        <v>257</v>
      </c>
      <c r="G50" s="1596">
        <v>109</v>
      </c>
      <c r="H50" s="1596">
        <v>148</v>
      </c>
      <c r="I50" s="1596">
        <v>417802</v>
      </c>
      <c r="J50" s="1596">
        <v>77761</v>
      </c>
      <c r="K50" s="1596">
        <v>144086</v>
      </c>
      <c r="L50" s="1596">
        <v>8060</v>
      </c>
      <c r="M50" s="1596">
        <v>411187</v>
      </c>
      <c r="N50" s="1596">
        <v>247239</v>
      </c>
      <c r="O50" s="859"/>
    </row>
    <row r="51" spans="1:15" ht="18.75" customHeight="1">
      <c r="A51" s="1131" t="s">
        <v>7683</v>
      </c>
      <c r="B51" s="1845">
        <v>7</v>
      </c>
      <c r="C51" s="1596">
        <v>2</v>
      </c>
      <c r="D51" s="1596">
        <v>5</v>
      </c>
      <c r="E51" s="1596">
        <v>378</v>
      </c>
      <c r="F51" s="1596">
        <v>378</v>
      </c>
      <c r="G51" s="1596">
        <v>243</v>
      </c>
      <c r="H51" s="1596">
        <v>135</v>
      </c>
      <c r="I51" s="1596">
        <v>1332560</v>
      </c>
      <c r="J51" s="1596">
        <v>176123</v>
      </c>
      <c r="K51" s="1596">
        <v>960229</v>
      </c>
      <c r="L51" s="1596" t="s">
        <v>5787</v>
      </c>
      <c r="M51" s="1596">
        <v>1055628</v>
      </c>
      <c r="N51" s="1596">
        <v>310363</v>
      </c>
      <c r="O51" s="859"/>
    </row>
    <row r="52" spans="1:15" ht="18.75" customHeight="1">
      <c r="A52" s="1131" t="s">
        <v>7684</v>
      </c>
      <c r="B52" s="1845">
        <v>2</v>
      </c>
      <c r="C52" s="1596">
        <v>1</v>
      </c>
      <c r="D52" s="1596">
        <v>1</v>
      </c>
      <c r="E52" s="1596">
        <v>551</v>
      </c>
      <c r="F52" s="1596">
        <v>551</v>
      </c>
      <c r="G52" s="1596">
        <v>413</v>
      </c>
      <c r="H52" s="1596">
        <v>138</v>
      </c>
      <c r="I52" s="1596" t="s">
        <v>5787</v>
      </c>
      <c r="J52" s="1596" t="s">
        <v>5787</v>
      </c>
      <c r="K52" s="1596" t="s">
        <v>5787</v>
      </c>
      <c r="L52" s="1596" t="s">
        <v>5787</v>
      </c>
      <c r="M52" s="1596" t="s">
        <v>5787</v>
      </c>
      <c r="N52" s="1596" t="s">
        <v>5787</v>
      </c>
      <c r="O52" s="859"/>
    </row>
    <row r="53" spans="1:15" ht="18.75" customHeight="1">
      <c r="A53" s="1131" t="s">
        <v>7685</v>
      </c>
      <c r="B53" s="1845">
        <v>6</v>
      </c>
      <c r="C53" s="1596">
        <v>2</v>
      </c>
      <c r="D53" s="1596">
        <v>4</v>
      </c>
      <c r="E53" s="1596">
        <v>967</v>
      </c>
      <c r="F53" s="1596">
        <v>967</v>
      </c>
      <c r="G53" s="1596">
        <v>884</v>
      </c>
      <c r="H53" s="1596">
        <v>83</v>
      </c>
      <c r="I53" s="1596">
        <v>5063383</v>
      </c>
      <c r="J53" s="1596">
        <v>504590</v>
      </c>
      <c r="K53" s="1596">
        <v>3534127</v>
      </c>
      <c r="L53" s="1596" t="s">
        <v>5787</v>
      </c>
      <c r="M53" s="1596">
        <v>5045008</v>
      </c>
      <c r="N53" s="1596">
        <v>1168660</v>
      </c>
      <c r="O53" s="859"/>
    </row>
    <row r="54" spans="1:15" ht="18.75" customHeight="1">
      <c r="A54" s="1131" t="s">
        <v>7686</v>
      </c>
      <c r="B54" s="1370">
        <v>4</v>
      </c>
      <c r="C54" s="1101">
        <v>0</v>
      </c>
      <c r="D54" s="1101">
        <v>4</v>
      </c>
      <c r="E54" s="1101">
        <v>57</v>
      </c>
      <c r="F54" s="1101">
        <v>57</v>
      </c>
      <c r="G54" s="1101">
        <v>35</v>
      </c>
      <c r="H54" s="1101">
        <v>22</v>
      </c>
      <c r="I54" s="1101">
        <v>131755</v>
      </c>
      <c r="J54" s="1101">
        <v>22395</v>
      </c>
      <c r="K54" s="1101">
        <v>54990</v>
      </c>
      <c r="L54" s="1101">
        <v>0</v>
      </c>
      <c r="M54" s="1101">
        <v>122764</v>
      </c>
      <c r="N54" s="1101">
        <v>70751</v>
      </c>
      <c r="O54" s="859"/>
    </row>
    <row r="55" spans="1:15" ht="18.75" customHeight="1">
      <c r="A55" s="1131" t="s">
        <v>16</v>
      </c>
      <c r="B55" s="1845"/>
      <c r="C55" s="1849"/>
      <c r="D55" s="1849"/>
      <c r="E55" s="1849"/>
      <c r="F55" s="1596"/>
      <c r="G55" s="1849"/>
      <c r="H55" s="1849"/>
      <c r="I55" s="1849"/>
      <c r="J55" s="1849"/>
      <c r="K55" s="1849"/>
      <c r="L55" s="1849"/>
      <c r="M55" s="1849"/>
      <c r="N55" s="1849"/>
      <c r="O55" s="859"/>
    </row>
    <row r="56" spans="1:15" s="1759" customFormat="1" ht="18.75" customHeight="1">
      <c r="A56" s="1527" t="s">
        <v>294</v>
      </c>
      <c r="B56" s="1845"/>
      <c r="C56" s="1850"/>
      <c r="D56" s="1850"/>
      <c r="E56" s="1850"/>
      <c r="F56" s="1596"/>
      <c r="G56" s="1850"/>
      <c r="H56" s="1850"/>
      <c r="I56" s="1850"/>
      <c r="J56" s="1850"/>
      <c r="K56" s="1850"/>
      <c r="L56" s="1850"/>
      <c r="M56" s="1850"/>
      <c r="N56" s="1850"/>
      <c r="O56" s="859"/>
    </row>
    <row r="57" spans="1:15" ht="18.75" customHeight="1">
      <c r="A57" s="1148" t="s">
        <v>7725</v>
      </c>
      <c r="B57" s="1845">
        <v>72</v>
      </c>
      <c r="C57" s="1598">
        <v>16</v>
      </c>
      <c r="D57" s="1598">
        <v>56</v>
      </c>
      <c r="E57" s="1598">
        <v>2929</v>
      </c>
      <c r="F57" s="1598">
        <v>2918</v>
      </c>
      <c r="G57" s="1598">
        <v>2321</v>
      </c>
      <c r="H57" s="1598">
        <v>597</v>
      </c>
      <c r="I57" s="1596">
        <v>15551523</v>
      </c>
      <c r="J57" s="1596">
        <v>1640207</v>
      </c>
      <c r="K57" s="1596">
        <v>9408473</v>
      </c>
      <c r="L57" s="1596">
        <v>1474860</v>
      </c>
      <c r="M57" s="1596">
        <v>15366849</v>
      </c>
      <c r="N57" s="1596">
        <v>5140783</v>
      </c>
      <c r="O57" s="859"/>
    </row>
    <row r="58" spans="1:15" s="1759" customFormat="1" ht="18.75" customHeight="1">
      <c r="A58" s="1846" t="s">
        <v>4827</v>
      </c>
      <c r="B58" s="1847">
        <v>70</v>
      </c>
      <c r="C58" s="1848">
        <v>15</v>
      </c>
      <c r="D58" s="1848">
        <v>55</v>
      </c>
      <c r="E58" s="1848">
        <v>2924</v>
      </c>
      <c r="F58" s="1848">
        <v>2917</v>
      </c>
      <c r="G58" s="1848">
        <v>2323</v>
      </c>
      <c r="H58" s="1848">
        <v>594</v>
      </c>
      <c r="I58" s="1843">
        <v>15530994</v>
      </c>
      <c r="J58" s="1843">
        <v>1625985</v>
      </c>
      <c r="K58" s="1843">
        <v>9371740</v>
      </c>
      <c r="L58" s="1843">
        <v>674624</v>
      </c>
      <c r="M58" s="1843">
        <v>15168430</v>
      </c>
      <c r="N58" s="1843">
        <v>4898731</v>
      </c>
      <c r="O58" s="859"/>
    </row>
    <row r="59" spans="1:15" ht="18.75" customHeight="1">
      <c r="A59" s="1469" t="s">
        <v>7723</v>
      </c>
      <c r="B59" s="1845">
        <v>3</v>
      </c>
      <c r="C59" s="1596">
        <v>0</v>
      </c>
      <c r="D59" s="1596">
        <v>3</v>
      </c>
      <c r="E59" s="1596">
        <v>32</v>
      </c>
      <c r="F59" s="1596">
        <v>31</v>
      </c>
      <c r="G59" s="1596">
        <v>6</v>
      </c>
      <c r="H59" s="1596">
        <v>25</v>
      </c>
      <c r="I59" s="1596">
        <v>30842</v>
      </c>
      <c r="J59" s="1596">
        <v>4042</v>
      </c>
      <c r="K59" s="1596">
        <v>14612</v>
      </c>
      <c r="L59" s="1596">
        <v>0</v>
      </c>
      <c r="M59" s="1596">
        <v>30792</v>
      </c>
      <c r="N59" s="1596">
        <v>15030</v>
      </c>
      <c r="O59" s="859"/>
    </row>
    <row r="60" spans="1:15" ht="18.75" customHeight="1">
      <c r="A60" s="1131" t="s">
        <v>7665</v>
      </c>
      <c r="B60" s="1845">
        <v>6</v>
      </c>
      <c r="C60" s="1596">
        <v>0</v>
      </c>
      <c r="D60" s="1596">
        <v>6</v>
      </c>
      <c r="E60" s="1596">
        <v>74</v>
      </c>
      <c r="F60" s="1596">
        <v>73</v>
      </c>
      <c r="G60" s="1596">
        <v>10</v>
      </c>
      <c r="H60" s="1596">
        <v>63</v>
      </c>
      <c r="I60" s="1596">
        <v>28939</v>
      </c>
      <c r="J60" s="1596">
        <v>13430</v>
      </c>
      <c r="K60" s="1596">
        <v>9473</v>
      </c>
      <c r="L60" s="1596">
        <v>0</v>
      </c>
      <c r="M60" s="1596">
        <v>28939</v>
      </c>
      <c r="N60" s="1596">
        <v>17942</v>
      </c>
      <c r="O60" s="859"/>
    </row>
    <row r="61" spans="1:15" ht="18.75" customHeight="1">
      <c r="A61" s="1131" t="s">
        <v>7666</v>
      </c>
      <c r="B61" s="1845">
        <v>6</v>
      </c>
      <c r="C61" s="1596">
        <v>0</v>
      </c>
      <c r="D61" s="1596">
        <v>6</v>
      </c>
      <c r="E61" s="1596">
        <v>87</v>
      </c>
      <c r="F61" s="1596">
        <v>85</v>
      </c>
      <c r="G61" s="1596">
        <v>68</v>
      </c>
      <c r="H61" s="1596">
        <v>17</v>
      </c>
      <c r="I61" s="1596">
        <v>186743</v>
      </c>
      <c r="J61" s="1596">
        <v>25219</v>
      </c>
      <c r="K61" s="1596">
        <v>101746</v>
      </c>
      <c r="L61" s="1596">
        <v>0</v>
      </c>
      <c r="M61" s="1596">
        <v>183623</v>
      </c>
      <c r="N61" s="1596">
        <v>78338</v>
      </c>
      <c r="O61" s="859"/>
    </row>
    <row r="62" spans="1:15" ht="18.75" customHeight="1">
      <c r="A62" s="1131" t="s">
        <v>7667</v>
      </c>
      <c r="B62" s="1845">
        <v>3</v>
      </c>
      <c r="C62" s="1596">
        <v>2</v>
      </c>
      <c r="D62" s="1596">
        <v>1</v>
      </c>
      <c r="E62" s="1596">
        <v>99</v>
      </c>
      <c r="F62" s="1596">
        <v>98</v>
      </c>
      <c r="G62" s="1596">
        <v>65</v>
      </c>
      <c r="H62" s="1596">
        <v>33</v>
      </c>
      <c r="I62" s="1596">
        <v>253553</v>
      </c>
      <c r="J62" s="1596">
        <v>42478</v>
      </c>
      <c r="K62" s="1596">
        <v>183432</v>
      </c>
      <c r="L62" s="1596" t="s">
        <v>5787</v>
      </c>
      <c r="M62" s="1596">
        <v>253548</v>
      </c>
      <c r="N62" s="1596">
        <v>61719</v>
      </c>
      <c r="O62" s="859"/>
    </row>
    <row r="63" spans="1:15" ht="18.75" customHeight="1">
      <c r="A63" s="1131" t="s">
        <v>7726</v>
      </c>
      <c r="B63" s="1845">
        <v>6</v>
      </c>
      <c r="C63" s="1596">
        <v>5</v>
      </c>
      <c r="D63" s="1596">
        <v>1</v>
      </c>
      <c r="E63" s="1596">
        <v>691</v>
      </c>
      <c r="F63" s="1596">
        <v>691</v>
      </c>
      <c r="G63" s="1596">
        <v>617</v>
      </c>
      <c r="H63" s="1596">
        <v>74</v>
      </c>
      <c r="I63" s="1596">
        <v>7621181</v>
      </c>
      <c r="J63" s="1596">
        <v>357628</v>
      </c>
      <c r="K63" s="1596">
        <v>5401920</v>
      </c>
      <c r="L63" s="1596">
        <v>332293</v>
      </c>
      <c r="M63" s="1596">
        <v>7452620</v>
      </c>
      <c r="N63" s="1596">
        <v>1688755</v>
      </c>
      <c r="O63" s="859"/>
    </row>
    <row r="64" spans="1:15" ht="18.75" customHeight="1">
      <c r="A64" s="1131" t="s">
        <v>7669</v>
      </c>
      <c r="B64" s="1845">
        <v>2</v>
      </c>
      <c r="C64" s="1596">
        <v>0</v>
      </c>
      <c r="D64" s="1596">
        <v>2</v>
      </c>
      <c r="E64" s="1596">
        <v>20</v>
      </c>
      <c r="F64" s="1596">
        <v>20</v>
      </c>
      <c r="G64" s="1596">
        <v>11</v>
      </c>
      <c r="H64" s="1596">
        <v>9</v>
      </c>
      <c r="I64" s="1596" t="s">
        <v>5787</v>
      </c>
      <c r="J64" s="1596" t="s">
        <v>5787</v>
      </c>
      <c r="K64" s="1596" t="s">
        <v>5787</v>
      </c>
      <c r="L64" s="1596">
        <v>0</v>
      </c>
      <c r="M64" s="1596" t="s">
        <v>5787</v>
      </c>
      <c r="N64" s="1596" t="s">
        <v>5787</v>
      </c>
      <c r="O64" s="859"/>
    </row>
    <row r="65" spans="1:15" ht="18.75" customHeight="1">
      <c r="A65" s="1131" t="s">
        <v>7670</v>
      </c>
      <c r="B65" s="1845">
        <v>4</v>
      </c>
      <c r="C65" s="1596">
        <v>3</v>
      </c>
      <c r="D65" s="1596">
        <v>1</v>
      </c>
      <c r="E65" s="1596">
        <v>1225</v>
      </c>
      <c r="F65" s="1596">
        <v>1225</v>
      </c>
      <c r="G65" s="1596">
        <v>1069</v>
      </c>
      <c r="H65" s="1596">
        <v>156</v>
      </c>
      <c r="I65" s="1596">
        <v>5468903</v>
      </c>
      <c r="J65" s="1596">
        <v>890894</v>
      </c>
      <c r="K65" s="1596">
        <v>2455170</v>
      </c>
      <c r="L65" s="1596">
        <v>302851</v>
      </c>
      <c r="M65" s="1596">
        <v>5316941</v>
      </c>
      <c r="N65" s="1596">
        <v>2363214</v>
      </c>
      <c r="O65" s="859"/>
    </row>
    <row r="66" spans="1:15" ht="18.75" customHeight="1">
      <c r="A66" s="1131" t="s">
        <v>7724</v>
      </c>
      <c r="B66" s="1845">
        <v>8</v>
      </c>
      <c r="C66" s="1596">
        <v>0</v>
      </c>
      <c r="D66" s="1596">
        <v>8</v>
      </c>
      <c r="E66" s="1596">
        <v>71</v>
      </c>
      <c r="F66" s="1596">
        <v>70</v>
      </c>
      <c r="G66" s="1596">
        <v>30</v>
      </c>
      <c r="H66" s="1596">
        <v>40</v>
      </c>
      <c r="I66" s="1596">
        <v>83333</v>
      </c>
      <c r="J66" s="1596">
        <v>17649</v>
      </c>
      <c r="K66" s="1596">
        <v>55354</v>
      </c>
      <c r="L66" s="1596">
        <v>0</v>
      </c>
      <c r="M66" s="1596">
        <v>83272</v>
      </c>
      <c r="N66" s="1596">
        <v>25793</v>
      </c>
      <c r="O66" s="859"/>
    </row>
    <row r="67" spans="1:15" ht="18.75" customHeight="1">
      <c r="A67" s="1131" t="s">
        <v>7675</v>
      </c>
      <c r="B67" s="1845">
        <v>4</v>
      </c>
      <c r="C67" s="1596">
        <v>1</v>
      </c>
      <c r="D67" s="1596">
        <v>3</v>
      </c>
      <c r="E67" s="1596">
        <v>83</v>
      </c>
      <c r="F67" s="1596">
        <v>83</v>
      </c>
      <c r="G67" s="1596">
        <v>67</v>
      </c>
      <c r="H67" s="1596">
        <v>16</v>
      </c>
      <c r="I67" s="1596">
        <v>219745</v>
      </c>
      <c r="J67" s="1596">
        <v>40079</v>
      </c>
      <c r="K67" s="1596">
        <v>90933</v>
      </c>
      <c r="L67" s="1596" t="s">
        <v>5787</v>
      </c>
      <c r="M67" s="1596">
        <v>206441</v>
      </c>
      <c r="N67" s="1596">
        <v>122926</v>
      </c>
      <c r="O67" s="859"/>
    </row>
    <row r="68" spans="1:15" ht="18.75" customHeight="1">
      <c r="A68" s="1131" t="s">
        <v>7676</v>
      </c>
      <c r="B68" s="1845">
        <v>4</v>
      </c>
      <c r="C68" s="1596">
        <v>1</v>
      </c>
      <c r="D68" s="1596">
        <v>3</v>
      </c>
      <c r="E68" s="1596">
        <v>201</v>
      </c>
      <c r="F68" s="1596">
        <v>200</v>
      </c>
      <c r="G68" s="1596">
        <v>170</v>
      </c>
      <c r="H68" s="1596">
        <v>30</v>
      </c>
      <c r="I68" s="1596">
        <v>1001750</v>
      </c>
      <c r="J68" s="1596">
        <v>110110</v>
      </c>
      <c r="K68" s="1596">
        <v>729911</v>
      </c>
      <c r="L68" s="1596" t="s">
        <v>5787</v>
      </c>
      <c r="M68" s="1596">
        <v>974621</v>
      </c>
      <c r="N68" s="1596">
        <v>239525</v>
      </c>
      <c r="O68" s="859"/>
    </row>
    <row r="69" spans="1:15" ht="18.75" customHeight="1">
      <c r="A69" s="1131" t="s">
        <v>7678</v>
      </c>
      <c r="B69" s="1845">
        <v>15</v>
      </c>
      <c r="C69" s="1596">
        <v>2</v>
      </c>
      <c r="D69" s="1596">
        <v>13</v>
      </c>
      <c r="E69" s="1596">
        <v>208</v>
      </c>
      <c r="F69" s="1596">
        <v>208</v>
      </c>
      <c r="G69" s="1596">
        <v>143</v>
      </c>
      <c r="H69" s="1596">
        <v>65</v>
      </c>
      <c r="I69" s="1596">
        <v>486947</v>
      </c>
      <c r="J69" s="1596">
        <v>79852</v>
      </c>
      <c r="K69" s="1596">
        <v>256160</v>
      </c>
      <c r="L69" s="1596" t="s">
        <v>5787</v>
      </c>
      <c r="M69" s="1596">
        <v>488575</v>
      </c>
      <c r="N69" s="1596">
        <v>214951</v>
      </c>
      <c r="O69" s="859"/>
    </row>
    <row r="70" spans="1:15" ht="18.75" customHeight="1">
      <c r="A70" s="1131" t="s">
        <v>7679</v>
      </c>
      <c r="B70" s="1845">
        <v>1</v>
      </c>
      <c r="C70" s="1596">
        <v>0</v>
      </c>
      <c r="D70" s="1596">
        <v>1</v>
      </c>
      <c r="E70" s="1596">
        <v>8</v>
      </c>
      <c r="F70" s="1596">
        <v>8</v>
      </c>
      <c r="G70" s="1596">
        <v>5</v>
      </c>
      <c r="H70" s="1596">
        <v>3</v>
      </c>
      <c r="I70" s="1596" t="s">
        <v>5787</v>
      </c>
      <c r="J70" s="1596" t="s">
        <v>5787</v>
      </c>
      <c r="K70" s="1596" t="s">
        <v>5787</v>
      </c>
      <c r="L70" s="1596">
        <v>0</v>
      </c>
      <c r="M70" s="1596" t="s">
        <v>5787</v>
      </c>
      <c r="N70" s="1596" t="s">
        <v>5787</v>
      </c>
      <c r="O70" s="859"/>
    </row>
    <row r="71" spans="1:15" ht="18.75" customHeight="1">
      <c r="A71" s="1131" t="s">
        <v>7680</v>
      </c>
      <c r="B71" s="1845">
        <v>1</v>
      </c>
      <c r="C71" s="1596">
        <v>0</v>
      </c>
      <c r="D71" s="1596">
        <v>1</v>
      </c>
      <c r="E71" s="1596">
        <v>29</v>
      </c>
      <c r="F71" s="1596">
        <v>29</v>
      </c>
      <c r="G71" s="1596">
        <v>27</v>
      </c>
      <c r="H71" s="1596">
        <v>2</v>
      </c>
      <c r="I71" s="1596" t="s">
        <v>5787</v>
      </c>
      <c r="J71" s="1596" t="s">
        <v>5787</v>
      </c>
      <c r="K71" s="1596" t="s">
        <v>5787</v>
      </c>
      <c r="L71" s="1596">
        <v>0</v>
      </c>
      <c r="M71" s="1596" t="s">
        <v>5787</v>
      </c>
      <c r="N71" s="1596" t="s">
        <v>5787</v>
      </c>
      <c r="O71" s="859"/>
    </row>
    <row r="72" spans="1:15" ht="18.75" customHeight="1">
      <c r="A72" s="1131" t="s">
        <v>7681</v>
      </c>
      <c r="B72" s="1845">
        <v>1</v>
      </c>
      <c r="C72" s="1596">
        <v>0</v>
      </c>
      <c r="D72" s="1596">
        <v>1</v>
      </c>
      <c r="E72" s="1596">
        <v>15</v>
      </c>
      <c r="F72" s="1596">
        <v>15</v>
      </c>
      <c r="G72" s="1596">
        <v>6</v>
      </c>
      <c r="H72" s="1596">
        <v>9</v>
      </c>
      <c r="I72" s="1596" t="s">
        <v>5787</v>
      </c>
      <c r="J72" s="1596" t="s">
        <v>5787</v>
      </c>
      <c r="K72" s="1596" t="s">
        <v>5787</v>
      </c>
      <c r="L72" s="1596">
        <v>0</v>
      </c>
      <c r="M72" s="1596" t="s">
        <v>5787</v>
      </c>
      <c r="N72" s="1596" t="s">
        <v>5787</v>
      </c>
      <c r="O72" s="859"/>
    </row>
    <row r="73" spans="1:15" ht="18.75" customHeight="1">
      <c r="A73" s="1131" t="s">
        <v>7682</v>
      </c>
      <c r="B73" s="1845">
        <v>2</v>
      </c>
      <c r="C73" s="1596">
        <v>1</v>
      </c>
      <c r="D73" s="1596">
        <v>1</v>
      </c>
      <c r="E73" s="1596">
        <v>41</v>
      </c>
      <c r="F73" s="1596">
        <v>41</v>
      </c>
      <c r="G73" s="1596">
        <v>14</v>
      </c>
      <c r="H73" s="1596">
        <v>27</v>
      </c>
      <c r="I73" s="1596" t="s">
        <v>5787</v>
      </c>
      <c r="J73" s="1596" t="s">
        <v>5787</v>
      </c>
      <c r="K73" s="1596" t="s">
        <v>5787</v>
      </c>
      <c r="L73" s="1596" t="s">
        <v>5787</v>
      </c>
      <c r="M73" s="1596" t="s">
        <v>5787</v>
      </c>
      <c r="N73" s="1596" t="s">
        <v>5787</v>
      </c>
      <c r="O73" s="859"/>
    </row>
    <row r="74" spans="1:15" ht="18.75" customHeight="1">
      <c r="A74" s="1131" t="s">
        <v>7683</v>
      </c>
      <c r="B74" s="1845">
        <v>3</v>
      </c>
      <c r="C74" s="1596">
        <v>0</v>
      </c>
      <c r="D74" s="1596">
        <v>3</v>
      </c>
      <c r="E74" s="1596">
        <v>19</v>
      </c>
      <c r="F74" s="1596">
        <v>19</v>
      </c>
      <c r="G74" s="1596">
        <v>10</v>
      </c>
      <c r="H74" s="1596">
        <v>9</v>
      </c>
      <c r="I74" s="1596">
        <v>20975</v>
      </c>
      <c r="J74" s="1596">
        <v>5458</v>
      </c>
      <c r="K74" s="1596">
        <v>11919</v>
      </c>
      <c r="L74" s="1596">
        <v>0</v>
      </c>
      <c r="M74" s="1596">
        <v>20975</v>
      </c>
      <c r="N74" s="1596">
        <v>8346</v>
      </c>
      <c r="O74" s="859"/>
    </row>
    <row r="75" spans="1:15" ht="18.75" customHeight="1">
      <c r="A75" s="1131" t="s">
        <v>7685</v>
      </c>
      <c r="B75" s="1845">
        <v>1</v>
      </c>
      <c r="C75" s="1596">
        <v>0</v>
      </c>
      <c r="D75" s="1596">
        <v>1</v>
      </c>
      <c r="E75" s="1596">
        <v>21</v>
      </c>
      <c r="F75" s="1596">
        <v>21</v>
      </c>
      <c r="G75" s="1596">
        <v>5</v>
      </c>
      <c r="H75" s="1596">
        <v>16</v>
      </c>
      <c r="I75" s="1596" t="s">
        <v>5787</v>
      </c>
      <c r="J75" s="1596" t="s">
        <v>5787</v>
      </c>
      <c r="K75" s="1596" t="s">
        <v>5787</v>
      </c>
      <c r="L75" s="1596">
        <v>0</v>
      </c>
      <c r="M75" s="1596" t="s">
        <v>5787</v>
      </c>
      <c r="N75" s="1596" t="s">
        <v>5787</v>
      </c>
      <c r="O75" s="859"/>
    </row>
    <row r="76" spans="1:15" ht="18.75" customHeight="1">
      <c r="A76" s="1366"/>
      <c r="B76" s="1598"/>
      <c r="C76" s="1596"/>
      <c r="D76" s="1596"/>
      <c r="E76" s="1596"/>
      <c r="F76" s="1596"/>
      <c r="G76" s="1596"/>
      <c r="H76" s="1596"/>
      <c r="I76" s="1596"/>
      <c r="J76" s="1596"/>
      <c r="K76" s="1596"/>
      <c r="L76" s="1596"/>
      <c r="M76" s="1596"/>
      <c r="N76" s="1596"/>
      <c r="O76" s="859"/>
    </row>
    <row r="77" spans="1:15" s="1759" customFormat="1" ht="18.75" customHeight="1">
      <c r="A77" s="1527" t="s">
        <v>297</v>
      </c>
      <c r="B77" s="1099"/>
      <c r="C77" s="1100"/>
      <c r="D77" s="1100"/>
      <c r="E77" s="1850"/>
      <c r="F77" s="1021"/>
      <c r="G77" s="1850"/>
      <c r="H77" s="1850"/>
      <c r="I77" s="1850"/>
      <c r="J77" s="1850"/>
      <c r="K77" s="1850"/>
      <c r="L77" s="1850"/>
      <c r="M77" s="1850"/>
      <c r="N77" s="1850"/>
      <c r="O77" s="859"/>
    </row>
    <row r="78" spans="1:15" ht="18.75" customHeight="1">
      <c r="A78" s="1148" t="s">
        <v>7725</v>
      </c>
      <c r="B78" s="1813">
        <v>57</v>
      </c>
      <c r="C78" s="1814">
        <v>27</v>
      </c>
      <c r="D78" s="1814">
        <v>30</v>
      </c>
      <c r="E78" s="1814">
        <v>3218</v>
      </c>
      <c r="F78" s="1814">
        <v>3216</v>
      </c>
      <c r="G78" s="1814">
        <v>2518</v>
      </c>
      <c r="H78" s="1814">
        <v>698</v>
      </c>
      <c r="I78" s="1596">
        <v>11575567</v>
      </c>
      <c r="J78" s="1596">
        <v>1460509</v>
      </c>
      <c r="K78" s="1596">
        <v>7490466</v>
      </c>
      <c r="L78" s="1596">
        <v>757577</v>
      </c>
      <c r="M78" s="1596">
        <v>11210414</v>
      </c>
      <c r="N78" s="1596">
        <v>3641302</v>
      </c>
      <c r="O78" s="859"/>
    </row>
    <row r="79" spans="1:15" s="1759" customFormat="1" ht="18.75" customHeight="1">
      <c r="A79" s="1846" t="s">
        <v>4827</v>
      </c>
      <c r="B79" s="1842">
        <v>55</v>
      </c>
      <c r="C79" s="1565">
        <v>25</v>
      </c>
      <c r="D79" s="1565">
        <v>30</v>
      </c>
      <c r="E79" s="1565">
        <v>3048</v>
      </c>
      <c r="F79" s="1565">
        <v>3046</v>
      </c>
      <c r="G79" s="1565">
        <v>2444</v>
      </c>
      <c r="H79" s="1565">
        <v>602</v>
      </c>
      <c r="I79" s="1843">
        <v>11369380</v>
      </c>
      <c r="J79" s="1843">
        <v>1438860</v>
      </c>
      <c r="K79" s="1843">
        <v>6981522</v>
      </c>
      <c r="L79" s="1843">
        <v>374161</v>
      </c>
      <c r="M79" s="1843">
        <v>10694793</v>
      </c>
      <c r="N79" s="1843">
        <v>3552197</v>
      </c>
      <c r="O79" s="859"/>
    </row>
    <row r="80" spans="1:15" ht="18.75" customHeight="1">
      <c r="A80" s="1469" t="s">
        <v>7723</v>
      </c>
      <c r="B80" s="1813">
        <v>4</v>
      </c>
      <c r="C80" s="1814">
        <v>2</v>
      </c>
      <c r="D80" s="1814">
        <v>2</v>
      </c>
      <c r="E80" s="1596">
        <v>244</v>
      </c>
      <c r="F80" s="1814">
        <v>242</v>
      </c>
      <c r="G80" s="1596">
        <v>141</v>
      </c>
      <c r="H80" s="1596">
        <v>101</v>
      </c>
      <c r="I80" s="1596">
        <v>599327</v>
      </c>
      <c r="J80" s="1596">
        <v>107267</v>
      </c>
      <c r="K80" s="1596">
        <v>378379</v>
      </c>
      <c r="L80" s="1596" t="s">
        <v>5787</v>
      </c>
      <c r="M80" s="1596">
        <v>513964</v>
      </c>
      <c r="N80" s="1596">
        <v>107866</v>
      </c>
      <c r="O80" s="859"/>
    </row>
    <row r="81" spans="1:15" ht="18.75" customHeight="1">
      <c r="A81" s="1131" t="s">
        <v>7664</v>
      </c>
      <c r="B81" s="1813">
        <v>1</v>
      </c>
      <c r="C81" s="1814">
        <v>0</v>
      </c>
      <c r="D81" s="1814">
        <v>1</v>
      </c>
      <c r="E81" s="1596">
        <v>4</v>
      </c>
      <c r="F81" s="1814">
        <v>4</v>
      </c>
      <c r="G81" s="1596">
        <v>3</v>
      </c>
      <c r="H81" s="1596">
        <v>1</v>
      </c>
      <c r="I81" s="1596" t="s">
        <v>5787</v>
      </c>
      <c r="J81" s="1596" t="s">
        <v>5787</v>
      </c>
      <c r="K81" s="1596" t="s">
        <v>5787</v>
      </c>
      <c r="L81" s="1596">
        <v>0</v>
      </c>
      <c r="M81" s="1596" t="s">
        <v>5787</v>
      </c>
      <c r="N81" s="1596" t="s">
        <v>5787</v>
      </c>
      <c r="O81" s="859"/>
    </row>
    <row r="82" spans="1:15" ht="18.75" customHeight="1">
      <c r="A82" s="1131" t="s">
        <v>7665</v>
      </c>
      <c r="B82" s="1813">
        <v>2</v>
      </c>
      <c r="C82" s="1814">
        <v>1</v>
      </c>
      <c r="D82" s="1814">
        <v>1</v>
      </c>
      <c r="E82" s="1596">
        <v>77</v>
      </c>
      <c r="F82" s="1814">
        <v>77</v>
      </c>
      <c r="G82" s="1596">
        <v>47</v>
      </c>
      <c r="H82" s="1596">
        <v>30</v>
      </c>
      <c r="I82" s="1596" t="s">
        <v>5787</v>
      </c>
      <c r="J82" s="1596" t="s">
        <v>5787</v>
      </c>
      <c r="K82" s="1596" t="s">
        <v>5787</v>
      </c>
      <c r="L82" s="1596" t="s">
        <v>5787</v>
      </c>
      <c r="M82" s="1596" t="s">
        <v>5787</v>
      </c>
      <c r="N82" s="1596" t="s">
        <v>5787</v>
      </c>
      <c r="O82" s="859"/>
    </row>
    <row r="83" spans="1:15" ht="18.75" customHeight="1">
      <c r="A83" s="1131" t="s">
        <v>7666</v>
      </c>
      <c r="B83" s="1813">
        <v>3</v>
      </c>
      <c r="C83" s="1814">
        <v>1</v>
      </c>
      <c r="D83" s="1814">
        <v>2</v>
      </c>
      <c r="E83" s="1596">
        <v>71</v>
      </c>
      <c r="F83" s="1814">
        <v>71</v>
      </c>
      <c r="G83" s="1596">
        <v>59</v>
      </c>
      <c r="H83" s="1596">
        <v>12</v>
      </c>
      <c r="I83" s="1596">
        <v>320054</v>
      </c>
      <c r="J83" s="1596">
        <v>25833</v>
      </c>
      <c r="K83" s="1596">
        <v>257435</v>
      </c>
      <c r="L83" s="1596" t="s">
        <v>5787</v>
      </c>
      <c r="M83" s="1596">
        <v>269282</v>
      </c>
      <c r="N83" s="1596">
        <v>48903</v>
      </c>
      <c r="O83" s="859"/>
    </row>
    <row r="84" spans="1:15" ht="18.75" customHeight="1">
      <c r="A84" s="1131" t="s">
        <v>7667</v>
      </c>
      <c r="B84" s="1813">
        <v>4</v>
      </c>
      <c r="C84" s="1814">
        <v>2</v>
      </c>
      <c r="D84" s="1814">
        <v>2</v>
      </c>
      <c r="E84" s="1596">
        <v>360</v>
      </c>
      <c r="F84" s="1814">
        <v>360</v>
      </c>
      <c r="G84" s="1596">
        <v>324</v>
      </c>
      <c r="H84" s="1596">
        <v>36</v>
      </c>
      <c r="I84" s="1596">
        <v>1433653</v>
      </c>
      <c r="J84" s="1596">
        <v>160972</v>
      </c>
      <c r="K84" s="1596">
        <v>1054291</v>
      </c>
      <c r="L84" s="1596" t="s">
        <v>5787</v>
      </c>
      <c r="M84" s="1596">
        <v>1403383</v>
      </c>
      <c r="N84" s="1596">
        <v>308707</v>
      </c>
      <c r="O84" s="859"/>
    </row>
    <row r="85" spans="1:15" ht="18.75" customHeight="1">
      <c r="A85" s="1131" t="s">
        <v>7726</v>
      </c>
      <c r="B85" s="1813">
        <v>1</v>
      </c>
      <c r="C85" s="1814">
        <v>0</v>
      </c>
      <c r="D85" s="1814">
        <v>1</v>
      </c>
      <c r="E85" s="1596">
        <v>17</v>
      </c>
      <c r="F85" s="1814">
        <v>17</v>
      </c>
      <c r="G85" s="1596">
        <v>12</v>
      </c>
      <c r="H85" s="1596">
        <v>5</v>
      </c>
      <c r="I85" s="1596" t="s">
        <v>5787</v>
      </c>
      <c r="J85" s="1596" t="s">
        <v>5787</v>
      </c>
      <c r="K85" s="1596" t="s">
        <v>5787</v>
      </c>
      <c r="L85" s="1596">
        <v>0</v>
      </c>
      <c r="M85" s="1596" t="s">
        <v>5787</v>
      </c>
      <c r="N85" s="1596" t="s">
        <v>5787</v>
      </c>
      <c r="O85" s="859"/>
    </row>
    <row r="86" spans="1:15" ht="18.75" customHeight="1">
      <c r="A86" s="1131" t="s">
        <v>7670</v>
      </c>
      <c r="B86" s="1813">
        <v>7</v>
      </c>
      <c r="C86" s="1814">
        <v>5</v>
      </c>
      <c r="D86" s="1814">
        <v>2</v>
      </c>
      <c r="E86" s="1596">
        <v>540</v>
      </c>
      <c r="F86" s="1814">
        <v>540</v>
      </c>
      <c r="G86" s="1596">
        <v>453</v>
      </c>
      <c r="H86" s="1596">
        <v>87</v>
      </c>
      <c r="I86" s="1596">
        <v>2637268</v>
      </c>
      <c r="J86" s="1596">
        <v>291080</v>
      </c>
      <c r="K86" s="1596">
        <v>1645260</v>
      </c>
      <c r="L86" s="1596">
        <v>79913</v>
      </c>
      <c r="M86" s="1596">
        <v>2578358</v>
      </c>
      <c r="N86" s="1596">
        <v>741813</v>
      </c>
      <c r="O86" s="859"/>
    </row>
    <row r="87" spans="1:15" ht="18.75" customHeight="1">
      <c r="A87" s="1131" t="s">
        <v>7671</v>
      </c>
      <c r="B87" s="1813">
        <v>2</v>
      </c>
      <c r="C87" s="1814">
        <v>0</v>
      </c>
      <c r="D87" s="1814">
        <v>2</v>
      </c>
      <c r="E87" s="1596">
        <v>12</v>
      </c>
      <c r="F87" s="1814">
        <v>12</v>
      </c>
      <c r="G87" s="1596">
        <v>9</v>
      </c>
      <c r="H87" s="1596">
        <v>3</v>
      </c>
      <c r="I87" s="1596" t="s">
        <v>5787</v>
      </c>
      <c r="J87" s="1596" t="s">
        <v>5787</v>
      </c>
      <c r="K87" s="1596" t="s">
        <v>5787</v>
      </c>
      <c r="L87" s="1596">
        <v>0</v>
      </c>
      <c r="M87" s="1596" t="s">
        <v>5787</v>
      </c>
      <c r="N87" s="1596" t="s">
        <v>5787</v>
      </c>
      <c r="O87" s="859"/>
    </row>
    <row r="88" spans="1:15" ht="18.75" customHeight="1">
      <c r="A88" s="1131" t="s">
        <v>7724</v>
      </c>
      <c r="B88" s="1813">
        <v>5</v>
      </c>
      <c r="C88" s="1814">
        <v>2</v>
      </c>
      <c r="D88" s="1814">
        <v>3</v>
      </c>
      <c r="E88" s="1596">
        <v>137</v>
      </c>
      <c r="F88" s="1814">
        <v>137</v>
      </c>
      <c r="G88" s="1596">
        <v>123</v>
      </c>
      <c r="H88" s="1596">
        <v>14</v>
      </c>
      <c r="I88" s="1596">
        <v>632356</v>
      </c>
      <c r="J88" s="1596">
        <v>64500</v>
      </c>
      <c r="K88" s="1596">
        <v>436283</v>
      </c>
      <c r="L88" s="1596" t="s">
        <v>5787</v>
      </c>
      <c r="M88" s="1596">
        <v>631983</v>
      </c>
      <c r="N88" s="1596">
        <v>168625</v>
      </c>
      <c r="O88" s="859"/>
    </row>
    <row r="89" spans="1:15" ht="18.75" customHeight="1">
      <c r="A89" s="1131" t="s">
        <v>7675</v>
      </c>
      <c r="B89" s="1813">
        <v>6</v>
      </c>
      <c r="C89" s="1814">
        <v>3</v>
      </c>
      <c r="D89" s="1814">
        <v>3</v>
      </c>
      <c r="E89" s="1596">
        <v>374</v>
      </c>
      <c r="F89" s="1814">
        <v>374</v>
      </c>
      <c r="G89" s="1596">
        <v>315</v>
      </c>
      <c r="H89" s="1596">
        <v>59</v>
      </c>
      <c r="I89" s="1596">
        <v>1147479</v>
      </c>
      <c r="J89" s="1596">
        <v>168489</v>
      </c>
      <c r="K89" s="1596">
        <v>782795</v>
      </c>
      <c r="L89" s="1596">
        <v>88910</v>
      </c>
      <c r="M89" s="1596">
        <v>1157144</v>
      </c>
      <c r="N89" s="1596">
        <v>327168</v>
      </c>
      <c r="O89" s="859"/>
    </row>
    <row r="90" spans="1:15" ht="18.75" customHeight="1">
      <c r="A90" s="1131" t="s">
        <v>7678</v>
      </c>
      <c r="B90" s="1813">
        <v>3</v>
      </c>
      <c r="C90" s="1814">
        <v>0</v>
      </c>
      <c r="D90" s="1814">
        <v>3</v>
      </c>
      <c r="E90" s="1596">
        <v>37</v>
      </c>
      <c r="F90" s="1814">
        <v>37</v>
      </c>
      <c r="G90" s="1596">
        <v>27</v>
      </c>
      <c r="H90" s="1596">
        <v>10</v>
      </c>
      <c r="I90" s="1596">
        <v>64576</v>
      </c>
      <c r="J90" s="1596">
        <v>17157</v>
      </c>
      <c r="K90" s="1596">
        <v>26249</v>
      </c>
      <c r="L90" s="1596">
        <v>0</v>
      </c>
      <c r="M90" s="1596">
        <v>64576</v>
      </c>
      <c r="N90" s="1596">
        <v>35324</v>
      </c>
      <c r="O90" s="859"/>
    </row>
    <row r="91" spans="1:15" ht="18.75" customHeight="1">
      <c r="A91" s="1131" t="s">
        <v>7679</v>
      </c>
      <c r="B91" s="1813">
        <v>4</v>
      </c>
      <c r="C91" s="1814">
        <v>1</v>
      </c>
      <c r="D91" s="1814">
        <v>3</v>
      </c>
      <c r="E91" s="1596">
        <v>113</v>
      </c>
      <c r="F91" s="1814">
        <v>113</v>
      </c>
      <c r="G91" s="1596">
        <v>89</v>
      </c>
      <c r="H91" s="1596">
        <v>24</v>
      </c>
      <c r="I91" s="1596">
        <v>273760</v>
      </c>
      <c r="J91" s="1596">
        <v>40284</v>
      </c>
      <c r="K91" s="1596">
        <v>67247</v>
      </c>
      <c r="L91" s="1596" t="s">
        <v>5787</v>
      </c>
      <c r="M91" s="1596">
        <v>280156</v>
      </c>
      <c r="N91" s="1596">
        <v>192284</v>
      </c>
      <c r="O91" s="859"/>
    </row>
    <row r="92" spans="1:15" ht="18.75" customHeight="1">
      <c r="A92" s="1131" t="s">
        <v>7680</v>
      </c>
      <c r="B92" s="1813">
        <v>4</v>
      </c>
      <c r="C92" s="1814">
        <v>1</v>
      </c>
      <c r="D92" s="1814">
        <v>3</v>
      </c>
      <c r="E92" s="1596">
        <v>79</v>
      </c>
      <c r="F92" s="1814">
        <v>79</v>
      </c>
      <c r="G92" s="1596">
        <v>65</v>
      </c>
      <c r="H92" s="1596">
        <v>14</v>
      </c>
      <c r="I92" s="1596">
        <v>121235</v>
      </c>
      <c r="J92" s="1596">
        <v>35633</v>
      </c>
      <c r="K92" s="1596">
        <v>44054</v>
      </c>
      <c r="L92" s="1596" t="s">
        <v>5787</v>
      </c>
      <c r="M92" s="1596">
        <v>120880</v>
      </c>
      <c r="N92" s="1596">
        <v>67923</v>
      </c>
      <c r="O92" s="859"/>
    </row>
    <row r="93" spans="1:15" ht="18.75" customHeight="1">
      <c r="A93" s="1131" t="s">
        <v>7681</v>
      </c>
      <c r="B93" s="1813">
        <v>1</v>
      </c>
      <c r="C93" s="1814">
        <v>1</v>
      </c>
      <c r="D93" s="1814">
        <v>0</v>
      </c>
      <c r="E93" s="1596">
        <v>101</v>
      </c>
      <c r="F93" s="1814">
        <v>101</v>
      </c>
      <c r="G93" s="1596">
        <v>75</v>
      </c>
      <c r="H93" s="1596">
        <v>26</v>
      </c>
      <c r="I93" s="1596" t="s">
        <v>5787</v>
      </c>
      <c r="J93" s="1596" t="s">
        <v>5787</v>
      </c>
      <c r="K93" s="1596" t="s">
        <v>5787</v>
      </c>
      <c r="L93" s="1596" t="s">
        <v>5787</v>
      </c>
      <c r="M93" s="1596" t="s">
        <v>5787</v>
      </c>
      <c r="N93" s="1596" t="s">
        <v>5787</v>
      </c>
      <c r="O93" s="859"/>
    </row>
    <row r="94" spans="1:15" ht="18.75" customHeight="1">
      <c r="A94" s="1131" t="s">
        <v>7682</v>
      </c>
      <c r="B94" s="1813">
        <v>2</v>
      </c>
      <c r="C94" s="1814">
        <v>1</v>
      </c>
      <c r="D94" s="1814">
        <v>1</v>
      </c>
      <c r="E94" s="1596">
        <v>58</v>
      </c>
      <c r="F94" s="1814">
        <v>58</v>
      </c>
      <c r="G94" s="1596">
        <v>32</v>
      </c>
      <c r="H94" s="1596">
        <v>26</v>
      </c>
      <c r="I94" s="1596" t="s">
        <v>5787</v>
      </c>
      <c r="J94" s="1596" t="s">
        <v>5787</v>
      </c>
      <c r="K94" s="1596" t="s">
        <v>5787</v>
      </c>
      <c r="L94" s="1596" t="s">
        <v>5787</v>
      </c>
      <c r="M94" s="1596" t="s">
        <v>5787</v>
      </c>
      <c r="N94" s="1596" t="s">
        <v>5787</v>
      </c>
      <c r="O94" s="859"/>
    </row>
    <row r="95" spans="1:15" ht="18.75" customHeight="1">
      <c r="A95" s="1131" t="s">
        <v>7683</v>
      </c>
      <c r="B95" s="1813">
        <v>4</v>
      </c>
      <c r="C95" s="1814">
        <v>3</v>
      </c>
      <c r="D95" s="1814">
        <v>1</v>
      </c>
      <c r="E95" s="1596">
        <v>677</v>
      </c>
      <c r="F95" s="1814">
        <v>677</v>
      </c>
      <c r="G95" s="1596">
        <v>536</v>
      </c>
      <c r="H95" s="1596">
        <v>141</v>
      </c>
      <c r="I95" s="1596">
        <v>2339885</v>
      </c>
      <c r="J95" s="1596">
        <v>344604</v>
      </c>
      <c r="K95" s="1596">
        <v>1104203</v>
      </c>
      <c r="L95" s="1596">
        <v>74303</v>
      </c>
      <c r="M95" s="1596">
        <v>2318414</v>
      </c>
      <c r="N95" s="1596">
        <v>1021250</v>
      </c>
      <c r="O95" s="859"/>
    </row>
    <row r="96" spans="1:15" ht="18.75" customHeight="1">
      <c r="A96" s="1131" t="s">
        <v>7685</v>
      </c>
      <c r="B96" s="1813">
        <v>1</v>
      </c>
      <c r="C96" s="1814">
        <v>1</v>
      </c>
      <c r="D96" s="1814">
        <v>0</v>
      </c>
      <c r="E96" s="1596">
        <v>58</v>
      </c>
      <c r="F96" s="1814">
        <v>58</v>
      </c>
      <c r="G96" s="1596">
        <v>54</v>
      </c>
      <c r="H96" s="1596">
        <v>4</v>
      </c>
      <c r="I96" s="1596" t="s">
        <v>5787</v>
      </c>
      <c r="J96" s="1596" t="s">
        <v>5787</v>
      </c>
      <c r="K96" s="1596" t="s">
        <v>5787</v>
      </c>
      <c r="L96" s="1596" t="s">
        <v>5787</v>
      </c>
      <c r="M96" s="1596" t="s">
        <v>5787</v>
      </c>
      <c r="N96" s="1596" t="s">
        <v>5787</v>
      </c>
      <c r="O96" s="859"/>
    </row>
    <row r="97" spans="1:15" ht="18.75" customHeight="1">
      <c r="A97" s="1131" t="s">
        <v>7686</v>
      </c>
      <c r="B97" s="1813">
        <v>1</v>
      </c>
      <c r="C97" s="1814">
        <v>1</v>
      </c>
      <c r="D97" s="1814">
        <v>0</v>
      </c>
      <c r="E97" s="1596">
        <v>89</v>
      </c>
      <c r="F97" s="1814">
        <v>89</v>
      </c>
      <c r="G97" s="1596">
        <v>80</v>
      </c>
      <c r="H97" s="1596">
        <v>9</v>
      </c>
      <c r="I97" s="1596" t="s">
        <v>5787</v>
      </c>
      <c r="J97" s="1596" t="s">
        <v>5787</v>
      </c>
      <c r="K97" s="1596" t="s">
        <v>5787</v>
      </c>
      <c r="L97" s="1596" t="s">
        <v>5787</v>
      </c>
      <c r="M97" s="1596" t="s">
        <v>5787</v>
      </c>
      <c r="N97" s="1596" t="s">
        <v>5787</v>
      </c>
      <c r="O97" s="859"/>
    </row>
    <row r="98" spans="1:15" ht="18.75" customHeight="1">
      <c r="A98" s="1131" t="s">
        <v>16</v>
      </c>
      <c r="B98" s="1813"/>
      <c r="C98" s="1101"/>
      <c r="D98" s="1101"/>
      <c r="E98" s="1849"/>
      <c r="F98" s="1814"/>
      <c r="G98" s="1849"/>
      <c r="H98" s="1849"/>
      <c r="I98" s="1849"/>
      <c r="J98" s="1849"/>
      <c r="K98" s="1849"/>
      <c r="L98" s="1849"/>
      <c r="M98" s="1849"/>
      <c r="N98" s="1849"/>
      <c r="O98" s="859"/>
    </row>
    <row r="99" spans="1:15" s="1759" customFormat="1" ht="18.75" customHeight="1">
      <c r="A99" s="1527" t="s">
        <v>300</v>
      </c>
      <c r="B99" s="1813"/>
      <c r="C99" s="1100"/>
      <c r="D99" s="1100"/>
      <c r="E99" s="1850"/>
      <c r="F99" s="1814"/>
      <c r="G99" s="1850"/>
      <c r="H99" s="1850"/>
      <c r="I99" s="1850"/>
      <c r="J99" s="1850"/>
      <c r="K99" s="1850"/>
      <c r="L99" s="1850"/>
      <c r="M99" s="1850"/>
      <c r="N99" s="1850"/>
      <c r="O99" s="859"/>
    </row>
    <row r="100" spans="1:15" ht="18.75" customHeight="1">
      <c r="A100" s="1148" t="s">
        <v>7725</v>
      </c>
      <c r="B100" s="1813">
        <v>32</v>
      </c>
      <c r="C100" s="1814">
        <v>5</v>
      </c>
      <c r="D100" s="1814">
        <v>27</v>
      </c>
      <c r="E100" s="1814">
        <v>577</v>
      </c>
      <c r="F100" s="1814">
        <v>574</v>
      </c>
      <c r="G100" s="1814">
        <v>369</v>
      </c>
      <c r="H100" s="1814">
        <v>205</v>
      </c>
      <c r="I100" s="1596">
        <v>1191337</v>
      </c>
      <c r="J100" s="1596">
        <v>194671</v>
      </c>
      <c r="K100" s="1596">
        <v>743070</v>
      </c>
      <c r="L100" s="1596">
        <v>41281</v>
      </c>
      <c r="M100" s="1596">
        <v>1060238</v>
      </c>
      <c r="N100" s="1596">
        <v>404035</v>
      </c>
      <c r="O100" s="859"/>
    </row>
    <row r="101" spans="1:15" s="1759" customFormat="1" ht="18.75" customHeight="1">
      <c r="A101" s="1846" t="s">
        <v>4827</v>
      </c>
      <c r="B101" s="1842">
        <v>32</v>
      </c>
      <c r="C101" s="1565">
        <v>6</v>
      </c>
      <c r="D101" s="1565">
        <v>26</v>
      </c>
      <c r="E101" s="1565">
        <v>617</v>
      </c>
      <c r="F101" s="1565">
        <v>614</v>
      </c>
      <c r="G101" s="1565">
        <v>416</v>
      </c>
      <c r="H101" s="1565">
        <v>198</v>
      </c>
      <c r="I101" s="1843">
        <v>1218585</v>
      </c>
      <c r="J101" s="1843">
        <v>224174</v>
      </c>
      <c r="K101" s="1843">
        <v>748939</v>
      </c>
      <c r="L101" s="1843">
        <v>39859</v>
      </c>
      <c r="M101" s="1843">
        <v>1100766</v>
      </c>
      <c r="N101" s="1843">
        <v>417279</v>
      </c>
      <c r="O101" s="859"/>
    </row>
    <row r="102" spans="1:15" ht="18.75" customHeight="1">
      <c r="A102" s="1469" t="s">
        <v>7723</v>
      </c>
      <c r="B102" s="1813">
        <v>2</v>
      </c>
      <c r="C102" s="1814">
        <v>0</v>
      </c>
      <c r="D102" s="1814">
        <v>2</v>
      </c>
      <c r="E102" s="1596">
        <v>17</v>
      </c>
      <c r="F102" s="1814">
        <v>17</v>
      </c>
      <c r="G102" s="1596">
        <v>9</v>
      </c>
      <c r="H102" s="1596">
        <v>8</v>
      </c>
      <c r="I102" s="1596" t="s">
        <v>5787</v>
      </c>
      <c r="J102" s="1596" t="s">
        <v>5787</v>
      </c>
      <c r="K102" s="1596" t="s">
        <v>5787</v>
      </c>
      <c r="L102" s="1596">
        <v>0</v>
      </c>
      <c r="M102" s="1596" t="s">
        <v>5787</v>
      </c>
      <c r="N102" s="1596" t="s">
        <v>5787</v>
      </c>
      <c r="O102" s="859"/>
    </row>
    <row r="103" spans="1:15" ht="18.75" customHeight="1">
      <c r="A103" s="1131" t="s">
        <v>7664</v>
      </c>
      <c r="B103" s="1813">
        <v>1</v>
      </c>
      <c r="C103" s="1814">
        <v>0</v>
      </c>
      <c r="D103" s="1814">
        <v>1</v>
      </c>
      <c r="E103" s="1596">
        <v>8</v>
      </c>
      <c r="F103" s="1814">
        <v>8</v>
      </c>
      <c r="G103" s="1596">
        <v>6</v>
      </c>
      <c r="H103" s="1596">
        <v>2</v>
      </c>
      <c r="I103" s="1596" t="s">
        <v>5787</v>
      </c>
      <c r="J103" s="1596" t="s">
        <v>5787</v>
      </c>
      <c r="K103" s="1596" t="s">
        <v>5787</v>
      </c>
      <c r="L103" s="1596">
        <v>0</v>
      </c>
      <c r="M103" s="1596" t="s">
        <v>5787</v>
      </c>
      <c r="N103" s="1596" t="s">
        <v>5787</v>
      </c>
      <c r="O103" s="859"/>
    </row>
    <row r="104" spans="1:15" ht="18.75" customHeight="1">
      <c r="A104" s="1131" t="s">
        <v>7665</v>
      </c>
      <c r="B104" s="1813">
        <v>1</v>
      </c>
      <c r="C104" s="1814">
        <v>0</v>
      </c>
      <c r="D104" s="1814">
        <v>1</v>
      </c>
      <c r="E104" s="1596">
        <v>5</v>
      </c>
      <c r="F104" s="1814">
        <v>5</v>
      </c>
      <c r="G104" s="1596">
        <v>1</v>
      </c>
      <c r="H104" s="1596">
        <v>4</v>
      </c>
      <c r="I104" s="1596" t="s">
        <v>5787</v>
      </c>
      <c r="J104" s="1596" t="s">
        <v>5787</v>
      </c>
      <c r="K104" s="1596" t="s">
        <v>5787</v>
      </c>
      <c r="L104" s="1596">
        <v>0</v>
      </c>
      <c r="M104" s="1596" t="s">
        <v>5787</v>
      </c>
      <c r="N104" s="1596" t="s">
        <v>5787</v>
      </c>
      <c r="O104" s="859"/>
    </row>
    <row r="105" spans="1:15" ht="18.75" customHeight="1">
      <c r="A105" s="1131" t="s">
        <v>7667</v>
      </c>
      <c r="B105" s="1813">
        <v>2</v>
      </c>
      <c r="C105" s="1814">
        <v>1</v>
      </c>
      <c r="D105" s="1814">
        <v>1</v>
      </c>
      <c r="E105" s="1596">
        <v>70</v>
      </c>
      <c r="F105" s="1814">
        <v>70</v>
      </c>
      <c r="G105" s="1596">
        <v>55</v>
      </c>
      <c r="H105" s="1596">
        <v>15</v>
      </c>
      <c r="I105" s="1596" t="s">
        <v>5787</v>
      </c>
      <c r="J105" s="1596" t="s">
        <v>5787</v>
      </c>
      <c r="K105" s="1596" t="s">
        <v>5787</v>
      </c>
      <c r="L105" s="1596" t="s">
        <v>5787</v>
      </c>
      <c r="M105" s="1596" t="s">
        <v>5787</v>
      </c>
      <c r="N105" s="1596" t="s">
        <v>5787</v>
      </c>
      <c r="O105" s="859"/>
    </row>
    <row r="106" spans="1:15" ht="18.75" customHeight="1">
      <c r="A106" s="1131" t="s">
        <v>7726</v>
      </c>
      <c r="B106" s="1813">
        <v>3</v>
      </c>
      <c r="C106" s="1814">
        <v>2</v>
      </c>
      <c r="D106" s="1814">
        <v>1</v>
      </c>
      <c r="E106" s="1596">
        <v>105</v>
      </c>
      <c r="F106" s="1814">
        <v>104</v>
      </c>
      <c r="G106" s="1596">
        <v>64</v>
      </c>
      <c r="H106" s="1596">
        <v>40</v>
      </c>
      <c r="I106" s="1596">
        <v>234276</v>
      </c>
      <c r="J106" s="1596">
        <v>31049</v>
      </c>
      <c r="K106" s="1596">
        <v>170825</v>
      </c>
      <c r="L106" s="1596" t="s">
        <v>5787</v>
      </c>
      <c r="M106" s="1596">
        <v>115913</v>
      </c>
      <c r="N106" s="1596">
        <v>56048</v>
      </c>
      <c r="O106" s="859"/>
    </row>
    <row r="107" spans="1:15" ht="18.75" customHeight="1">
      <c r="A107" s="1131" t="s">
        <v>7669</v>
      </c>
      <c r="B107" s="1813">
        <v>1</v>
      </c>
      <c r="C107" s="1814">
        <v>0</v>
      </c>
      <c r="D107" s="1814">
        <v>1</v>
      </c>
      <c r="E107" s="1596">
        <v>10</v>
      </c>
      <c r="F107" s="1814">
        <v>10</v>
      </c>
      <c r="G107" s="1596">
        <v>8</v>
      </c>
      <c r="H107" s="1596">
        <v>2</v>
      </c>
      <c r="I107" s="1596" t="s">
        <v>5787</v>
      </c>
      <c r="J107" s="1596" t="s">
        <v>5787</v>
      </c>
      <c r="K107" s="1596" t="s">
        <v>5787</v>
      </c>
      <c r="L107" s="1596">
        <v>0</v>
      </c>
      <c r="M107" s="1596" t="s">
        <v>5787</v>
      </c>
      <c r="N107" s="1596" t="s">
        <v>5787</v>
      </c>
      <c r="O107" s="859"/>
    </row>
    <row r="108" spans="1:15" ht="18.75" customHeight="1">
      <c r="A108" s="1131" t="s">
        <v>7670</v>
      </c>
      <c r="B108" s="1813">
        <v>1</v>
      </c>
      <c r="C108" s="1814">
        <v>1</v>
      </c>
      <c r="D108" s="1814">
        <v>0</v>
      </c>
      <c r="E108" s="1596">
        <v>53</v>
      </c>
      <c r="F108" s="1814">
        <v>53</v>
      </c>
      <c r="G108" s="1596">
        <v>12</v>
      </c>
      <c r="H108" s="1596">
        <v>41</v>
      </c>
      <c r="I108" s="1596" t="s">
        <v>5787</v>
      </c>
      <c r="J108" s="1596" t="s">
        <v>5787</v>
      </c>
      <c r="K108" s="1596" t="s">
        <v>5787</v>
      </c>
      <c r="L108" s="1596" t="s">
        <v>5787</v>
      </c>
      <c r="M108" s="1596" t="s">
        <v>5787</v>
      </c>
      <c r="N108" s="1596" t="s">
        <v>5787</v>
      </c>
      <c r="O108" s="859"/>
    </row>
    <row r="109" spans="1:15" ht="18.75" customHeight="1">
      <c r="A109" s="1131" t="s">
        <v>7724</v>
      </c>
      <c r="B109" s="1813">
        <v>2</v>
      </c>
      <c r="C109" s="1814">
        <v>0</v>
      </c>
      <c r="D109" s="1814">
        <v>2</v>
      </c>
      <c r="E109" s="1596">
        <v>28</v>
      </c>
      <c r="F109" s="1814">
        <v>27</v>
      </c>
      <c r="G109" s="1596">
        <v>6</v>
      </c>
      <c r="H109" s="1596">
        <v>21</v>
      </c>
      <c r="I109" s="1596" t="s">
        <v>5787</v>
      </c>
      <c r="J109" s="1596" t="s">
        <v>5787</v>
      </c>
      <c r="K109" s="1596" t="s">
        <v>5787</v>
      </c>
      <c r="L109" s="1596">
        <v>0</v>
      </c>
      <c r="M109" s="1596" t="s">
        <v>5787</v>
      </c>
      <c r="N109" s="1596" t="s">
        <v>5787</v>
      </c>
      <c r="O109" s="859"/>
    </row>
    <row r="110" spans="1:15" ht="18.75" customHeight="1">
      <c r="A110" s="1131" t="s">
        <v>7675</v>
      </c>
      <c r="B110" s="1813">
        <v>1</v>
      </c>
      <c r="C110" s="1814">
        <v>0</v>
      </c>
      <c r="D110" s="1814">
        <v>1</v>
      </c>
      <c r="E110" s="1596">
        <v>5</v>
      </c>
      <c r="F110" s="1814">
        <v>5</v>
      </c>
      <c r="G110" s="1596">
        <v>4</v>
      </c>
      <c r="H110" s="1596">
        <v>1</v>
      </c>
      <c r="I110" s="1596" t="s">
        <v>5787</v>
      </c>
      <c r="J110" s="1596" t="s">
        <v>5787</v>
      </c>
      <c r="K110" s="1596" t="s">
        <v>5787</v>
      </c>
      <c r="L110" s="1596">
        <v>0</v>
      </c>
      <c r="M110" s="1596" t="s">
        <v>5787</v>
      </c>
      <c r="N110" s="1596" t="s">
        <v>5787</v>
      </c>
      <c r="O110" s="859"/>
    </row>
    <row r="111" spans="1:15" ht="18.75" customHeight="1">
      <c r="A111" s="1131" t="s">
        <v>7678</v>
      </c>
      <c r="B111" s="1813">
        <v>9</v>
      </c>
      <c r="C111" s="1814">
        <v>0</v>
      </c>
      <c r="D111" s="1814">
        <v>9</v>
      </c>
      <c r="E111" s="1596">
        <v>102</v>
      </c>
      <c r="F111" s="1814">
        <v>102</v>
      </c>
      <c r="G111" s="1596">
        <v>87</v>
      </c>
      <c r="H111" s="1596">
        <v>15</v>
      </c>
      <c r="I111" s="1596">
        <v>180356</v>
      </c>
      <c r="J111" s="1596">
        <v>40295</v>
      </c>
      <c r="K111" s="1596">
        <v>100078</v>
      </c>
      <c r="L111" s="1596">
        <v>0</v>
      </c>
      <c r="M111" s="1596">
        <v>178381</v>
      </c>
      <c r="N111" s="1596">
        <v>73990</v>
      </c>
      <c r="O111" s="859"/>
    </row>
    <row r="112" spans="1:15" ht="18.75" customHeight="1">
      <c r="A112" s="1131" t="s">
        <v>7679</v>
      </c>
      <c r="B112" s="1813">
        <v>1</v>
      </c>
      <c r="C112" s="1814">
        <v>1</v>
      </c>
      <c r="D112" s="1814">
        <v>0</v>
      </c>
      <c r="E112" s="1596">
        <v>57</v>
      </c>
      <c r="F112" s="1814">
        <v>57</v>
      </c>
      <c r="G112" s="1596">
        <v>47</v>
      </c>
      <c r="H112" s="1596">
        <v>10</v>
      </c>
      <c r="I112" s="1596" t="s">
        <v>5787</v>
      </c>
      <c r="J112" s="1596" t="s">
        <v>5787</v>
      </c>
      <c r="K112" s="1596" t="s">
        <v>5787</v>
      </c>
      <c r="L112" s="1596" t="s">
        <v>5787</v>
      </c>
      <c r="M112" s="1596" t="s">
        <v>5787</v>
      </c>
      <c r="N112" s="1596" t="s">
        <v>5787</v>
      </c>
      <c r="O112" s="859"/>
    </row>
    <row r="113" spans="1:15" ht="18.75" customHeight="1">
      <c r="A113" s="1131" t="s">
        <v>7680</v>
      </c>
      <c r="B113" s="1813">
        <v>3</v>
      </c>
      <c r="C113" s="1814">
        <v>1</v>
      </c>
      <c r="D113" s="1814">
        <v>2</v>
      </c>
      <c r="E113" s="1596">
        <v>108</v>
      </c>
      <c r="F113" s="1814">
        <v>107</v>
      </c>
      <c r="G113" s="1596">
        <v>91</v>
      </c>
      <c r="H113" s="1596">
        <v>16</v>
      </c>
      <c r="I113" s="1596">
        <v>190345</v>
      </c>
      <c r="J113" s="1596">
        <v>29504</v>
      </c>
      <c r="K113" s="1596">
        <v>111704</v>
      </c>
      <c r="L113" s="1596" t="s">
        <v>5787</v>
      </c>
      <c r="M113" s="1596">
        <v>189675</v>
      </c>
      <c r="N113" s="1596">
        <v>65507</v>
      </c>
      <c r="O113" s="859"/>
    </row>
    <row r="114" spans="1:15" ht="18.75" customHeight="1">
      <c r="A114" s="1131" t="s">
        <v>7681</v>
      </c>
      <c r="B114" s="1813">
        <v>1</v>
      </c>
      <c r="C114" s="1814">
        <v>0</v>
      </c>
      <c r="D114" s="1814">
        <v>1</v>
      </c>
      <c r="E114" s="1596">
        <v>9</v>
      </c>
      <c r="F114" s="1814">
        <v>9</v>
      </c>
      <c r="G114" s="1596">
        <v>7</v>
      </c>
      <c r="H114" s="1596">
        <v>2</v>
      </c>
      <c r="I114" s="1596" t="s">
        <v>5787</v>
      </c>
      <c r="J114" s="1596" t="s">
        <v>5787</v>
      </c>
      <c r="K114" s="1596" t="s">
        <v>5787</v>
      </c>
      <c r="L114" s="1596">
        <v>0</v>
      </c>
      <c r="M114" s="1596" t="s">
        <v>5787</v>
      </c>
      <c r="N114" s="1596" t="s">
        <v>5787</v>
      </c>
      <c r="O114" s="859"/>
    </row>
    <row r="115" spans="1:15" ht="18.75" customHeight="1">
      <c r="A115" s="1131" t="s">
        <v>7682</v>
      </c>
      <c r="B115" s="1813">
        <v>1</v>
      </c>
      <c r="C115" s="1814">
        <v>0</v>
      </c>
      <c r="D115" s="1814">
        <v>1</v>
      </c>
      <c r="E115" s="1596">
        <v>18</v>
      </c>
      <c r="F115" s="1814">
        <v>18</v>
      </c>
      <c r="G115" s="1596">
        <v>8</v>
      </c>
      <c r="H115" s="1596">
        <v>10</v>
      </c>
      <c r="I115" s="1596" t="s">
        <v>5787</v>
      </c>
      <c r="J115" s="1596" t="s">
        <v>5787</v>
      </c>
      <c r="K115" s="1596" t="s">
        <v>5787</v>
      </c>
      <c r="L115" s="1596">
        <v>0</v>
      </c>
      <c r="M115" s="1596" t="s">
        <v>5787</v>
      </c>
      <c r="N115" s="1596" t="s">
        <v>5787</v>
      </c>
      <c r="O115" s="859"/>
    </row>
    <row r="116" spans="1:15" ht="18.75" customHeight="1">
      <c r="A116" s="1131" t="s">
        <v>7683</v>
      </c>
      <c r="B116" s="1813">
        <v>1</v>
      </c>
      <c r="C116" s="1814">
        <v>0</v>
      </c>
      <c r="D116" s="1814">
        <v>1</v>
      </c>
      <c r="E116" s="1596">
        <v>9</v>
      </c>
      <c r="F116" s="1814">
        <v>9</v>
      </c>
      <c r="G116" s="1596">
        <v>2</v>
      </c>
      <c r="H116" s="1596">
        <v>7</v>
      </c>
      <c r="I116" s="1596" t="s">
        <v>5787</v>
      </c>
      <c r="J116" s="1596" t="s">
        <v>5787</v>
      </c>
      <c r="K116" s="1596" t="s">
        <v>5787</v>
      </c>
      <c r="L116" s="1596">
        <v>0</v>
      </c>
      <c r="M116" s="1596" t="s">
        <v>5787</v>
      </c>
      <c r="N116" s="1596" t="s">
        <v>5787</v>
      </c>
      <c r="O116" s="859"/>
    </row>
    <row r="117" spans="1:15" ht="18.75" customHeight="1">
      <c r="A117" s="1131" t="s">
        <v>7686</v>
      </c>
      <c r="B117" s="1813">
        <v>2</v>
      </c>
      <c r="C117" s="1814">
        <v>0</v>
      </c>
      <c r="D117" s="1814">
        <v>2</v>
      </c>
      <c r="E117" s="1598">
        <v>13</v>
      </c>
      <c r="F117" s="1814">
        <v>13</v>
      </c>
      <c r="G117" s="1598">
        <v>9</v>
      </c>
      <c r="H117" s="1598">
        <v>4</v>
      </c>
      <c r="I117" s="1598" t="s">
        <v>5787</v>
      </c>
      <c r="J117" s="1598" t="s">
        <v>5787</v>
      </c>
      <c r="K117" s="1598" t="s">
        <v>5787</v>
      </c>
      <c r="L117" s="1598">
        <v>0</v>
      </c>
      <c r="M117" s="1598" t="s">
        <v>5787</v>
      </c>
      <c r="N117" s="1598" t="s">
        <v>5787</v>
      </c>
      <c r="O117" s="859"/>
    </row>
    <row r="118" spans="1:15" ht="18.75" customHeight="1">
      <c r="A118" s="1131"/>
      <c r="B118" s="1813"/>
      <c r="C118" s="1814"/>
      <c r="D118" s="1814"/>
      <c r="E118" s="1598"/>
      <c r="F118" s="1814"/>
      <c r="G118" s="1598"/>
      <c r="H118" s="1598"/>
      <c r="I118" s="1598"/>
      <c r="J118" s="1598"/>
      <c r="K118" s="1598"/>
      <c r="L118" s="1598"/>
      <c r="M118" s="1598"/>
      <c r="N118" s="1598"/>
      <c r="O118" s="859"/>
    </row>
    <row r="119" spans="1:15" s="1759" customFormat="1" ht="18.75" customHeight="1">
      <c r="A119" s="1527" t="s">
        <v>303</v>
      </c>
      <c r="B119" s="1851"/>
      <c r="C119" s="1776"/>
      <c r="D119" s="1100"/>
      <c r="E119" s="1776"/>
      <c r="F119" s="1100"/>
      <c r="G119" s="1100"/>
      <c r="H119" s="1100"/>
      <c r="I119" s="1776"/>
      <c r="J119" s="1776"/>
      <c r="K119" s="1776"/>
      <c r="L119" s="1776"/>
      <c r="M119" s="1776"/>
      <c r="N119" s="1776"/>
      <c r="O119" s="859"/>
    </row>
    <row r="120" spans="1:15" ht="18.75" customHeight="1">
      <c r="A120" s="1148" t="s">
        <v>7725</v>
      </c>
      <c r="B120" s="1845">
        <v>26</v>
      </c>
      <c r="C120" s="1598">
        <v>6</v>
      </c>
      <c r="D120" s="1598">
        <v>20</v>
      </c>
      <c r="E120" s="1598">
        <v>851</v>
      </c>
      <c r="F120" s="1598">
        <v>848</v>
      </c>
      <c r="G120" s="1598">
        <v>594</v>
      </c>
      <c r="H120" s="1598">
        <v>254</v>
      </c>
      <c r="I120" s="1596">
        <v>1003005</v>
      </c>
      <c r="J120" s="1596">
        <v>346280</v>
      </c>
      <c r="K120" s="1596">
        <v>697969</v>
      </c>
      <c r="L120" s="1596">
        <v>21382</v>
      </c>
      <c r="M120" s="1596">
        <v>882951</v>
      </c>
      <c r="N120" s="1596">
        <v>255206</v>
      </c>
      <c r="O120" s="859"/>
    </row>
    <row r="121" spans="1:15" s="1759" customFormat="1" ht="18.75" customHeight="1">
      <c r="A121" s="1846" t="s">
        <v>4827</v>
      </c>
      <c r="B121" s="1847">
        <v>27</v>
      </c>
      <c r="C121" s="1848">
        <v>8</v>
      </c>
      <c r="D121" s="1848">
        <v>19</v>
      </c>
      <c r="E121" s="1848">
        <v>894</v>
      </c>
      <c r="F121" s="1848">
        <v>894</v>
      </c>
      <c r="G121" s="1848">
        <v>647</v>
      </c>
      <c r="H121" s="1848">
        <v>247</v>
      </c>
      <c r="I121" s="1843">
        <v>1145386</v>
      </c>
      <c r="J121" s="1843">
        <v>360175</v>
      </c>
      <c r="K121" s="1843">
        <v>797740</v>
      </c>
      <c r="L121" s="1843">
        <v>60512</v>
      </c>
      <c r="M121" s="1843">
        <v>1050226</v>
      </c>
      <c r="N121" s="1843">
        <v>293617</v>
      </c>
      <c r="O121" s="859"/>
    </row>
    <row r="122" spans="1:15" ht="18.75" customHeight="1">
      <c r="A122" s="1469" t="s">
        <v>7723</v>
      </c>
      <c r="B122" s="1845">
        <v>1</v>
      </c>
      <c r="C122" s="1596">
        <v>0</v>
      </c>
      <c r="D122" s="1814">
        <v>1</v>
      </c>
      <c r="E122" s="1596">
        <v>11</v>
      </c>
      <c r="F122" s="1596">
        <v>11</v>
      </c>
      <c r="G122" s="1596">
        <v>8</v>
      </c>
      <c r="H122" s="1596">
        <v>3</v>
      </c>
      <c r="I122" s="1596" t="s">
        <v>5787</v>
      </c>
      <c r="J122" s="1596" t="s">
        <v>5787</v>
      </c>
      <c r="K122" s="1596" t="s">
        <v>5787</v>
      </c>
      <c r="L122" s="1596">
        <v>0</v>
      </c>
      <c r="M122" s="1596" t="s">
        <v>5787</v>
      </c>
      <c r="N122" s="1596" t="s">
        <v>5787</v>
      </c>
      <c r="O122" s="859"/>
    </row>
    <row r="123" spans="1:15" ht="18.75" customHeight="1">
      <c r="A123" s="1131" t="s">
        <v>7664</v>
      </c>
      <c r="B123" s="1845">
        <v>1</v>
      </c>
      <c r="C123" s="1596">
        <v>0</v>
      </c>
      <c r="D123" s="1814">
        <v>1</v>
      </c>
      <c r="E123" s="1596">
        <v>16</v>
      </c>
      <c r="F123" s="1596">
        <v>16</v>
      </c>
      <c r="G123" s="1596">
        <v>9</v>
      </c>
      <c r="H123" s="1596">
        <v>7</v>
      </c>
      <c r="I123" s="1596" t="s">
        <v>5787</v>
      </c>
      <c r="J123" s="1596" t="s">
        <v>5787</v>
      </c>
      <c r="K123" s="1596" t="s">
        <v>5787</v>
      </c>
      <c r="L123" s="1596">
        <v>0</v>
      </c>
      <c r="M123" s="1596" t="s">
        <v>5787</v>
      </c>
      <c r="N123" s="1596" t="s">
        <v>5787</v>
      </c>
      <c r="O123" s="859"/>
    </row>
    <row r="124" spans="1:15" ht="18.75" customHeight="1">
      <c r="A124" s="1131" t="s">
        <v>7667</v>
      </c>
      <c r="B124" s="1845">
        <v>1</v>
      </c>
      <c r="C124" s="1596">
        <v>1</v>
      </c>
      <c r="D124" s="1814">
        <v>0</v>
      </c>
      <c r="E124" s="1596">
        <v>322</v>
      </c>
      <c r="F124" s="1596">
        <v>322</v>
      </c>
      <c r="G124" s="1596">
        <v>266</v>
      </c>
      <c r="H124" s="1596">
        <v>56</v>
      </c>
      <c r="I124" s="1596" t="s">
        <v>5787</v>
      </c>
      <c r="J124" s="1596" t="s">
        <v>5787</v>
      </c>
      <c r="K124" s="1596" t="s">
        <v>5787</v>
      </c>
      <c r="L124" s="1596" t="s">
        <v>5787</v>
      </c>
      <c r="M124" s="1596" t="s">
        <v>5787</v>
      </c>
      <c r="N124" s="1596" t="s">
        <v>5787</v>
      </c>
      <c r="O124" s="859"/>
    </row>
    <row r="125" spans="1:15" ht="18.75" customHeight="1">
      <c r="A125" s="1131" t="s">
        <v>7726</v>
      </c>
      <c r="B125" s="1845">
        <v>1</v>
      </c>
      <c r="C125" s="1596">
        <v>1</v>
      </c>
      <c r="D125" s="1814">
        <v>0</v>
      </c>
      <c r="E125" s="1596">
        <v>30</v>
      </c>
      <c r="F125" s="1596">
        <v>30</v>
      </c>
      <c r="G125" s="1596">
        <v>16</v>
      </c>
      <c r="H125" s="1596">
        <v>14</v>
      </c>
      <c r="I125" s="1596" t="s">
        <v>5787</v>
      </c>
      <c r="J125" s="1596" t="s">
        <v>5787</v>
      </c>
      <c r="K125" s="1596" t="s">
        <v>5787</v>
      </c>
      <c r="L125" s="1596" t="s">
        <v>5787</v>
      </c>
      <c r="M125" s="1596" t="s">
        <v>5787</v>
      </c>
      <c r="N125" s="1596" t="s">
        <v>5787</v>
      </c>
      <c r="O125" s="859"/>
    </row>
    <row r="126" spans="1:15" ht="18.75" customHeight="1">
      <c r="A126" s="1131" t="s">
        <v>7671</v>
      </c>
      <c r="B126" s="1845">
        <v>1</v>
      </c>
      <c r="C126" s="1596">
        <v>0</v>
      </c>
      <c r="D126" s="1814">
        <v>1</v>
      </c>
      <c r="E126" s="1596">
        <v>9</v>
      </c>
      <c r="F126" s="1596">
        <v>9</v>
      </c>
      <c r="G126" s="1596">
        <v>6</v>
      </c>
      <c r="H126" s="1596">
        <v>3</v>
      </c>
      <c r="I126" s="1596" t="s">
        <v>5787</v>
      </c>
      <c r="J126" s="1596" t="s">
        <v>5787</v>
      </c>
      <c r="K126" s="1596" t="s">
        <v>5787</v>
      </c>
      <c r="L126" s="1596">
        <v>0</v>
      </c>
      <c r="M126" s="1596" t="s">
        <v>5787</v>
      </c>
      <c r="N126" s="1596" t="s">
        <v>5787</v>
      </c>
      <c r="O126" s="859"/>
    </row>
    <row r="127" spans="1:15" ht="18.75" customHeight="1">
      <c r="A127" s="1131" t="s">
        <v>7724</v>
      </c>
      <c r="B127" s="1845">
        <v>2</v>
      </c>
      <c r="C127" s="1596">
        <v>1</v>
      </c>
      <c r="D127" s="1814">
        <v>1</v>
      </c>
      <c r="E127" s="1596">
        <v>58</v>
      </c>
      <c r="F127" s="1596">
        <v>58</v>
      </c>
      <c r="G127" s="1596">
        <v>43</v>
      </c>
      <c r="H127" s="1596">
        <v>15</v>
      </c>
      <c r="I127" s="1596" t="s">
        <v>5787</v>
      </c>
      <c r="J127" s="1596" t="s">
        <v>5787</v>
      </c>
      <c r="K127" s="1596" t="s">
        <v>5787</v>
      </c>
      <c r="L127" s="1596" t="s">
        <v>5787</v>
      </c>
      <c r="M127" s="1596" t="s">
        <v>5787</v>
      </c>
      <c r="N127" s="1596" t="s">
        <v>5787</v>
      </c>
      <c r="O127" s="859"/>
    </row>
    <row r="128" spans="1:15" ht="18.75" customHeight="1">
      <c r="A128" s="1131" t="s">
        <v>7675</v>
      </c>
      <c r="B128" s="1845">
        <v>1</v>
      </c>
      <c r="C128" s="1596">
        <v>0</v>
      </c>
      <c r="D128" s="1814">
        <v>1</v>
      </c>
      <c r="E128" s="1596">
        <v>26</v>
      </c>
      <c r="F128" s="1596">
        <v>26</v>
      </c>
      <c r="G128" s="1596">
        <v>22</v>
      </c>
      <c r="H128" s="1596">
        <v>4</v>
      </c>
      <c r="I128" s="1596" t="s">
        <v>5787</v>
      </c>
      <c r="J128" s="1596" t="s">
        <v>5787</v>
      </c>
      <c r="K128" s="1596" t="s">
        <v>5787</v>
      </c>
      <c r="L128" s="1596">
        <v>0</v>
      </c>
      <c r="M128" s="1596" t="s">
        <v>5787</v>
      </c>
      <c r="N128" s="1596" t="s">
        <v>5787</v>
      </c>
      <c r="O128" s="859"/>
    </row>
    <row r="129" spans="1:15" ht="18.75" customHeight="1">
      <c r="A129" s="1131" t="s">
        <v>7678</v>
      </c>
      <c r="B129" s="1845">
        <v>8</v>
      </c>
      <c r="C129" s="1596">
        <v>3</v>
      </c>
      <c r="D129" s="1814">
        <v>5</v>
      </c>
      <c r="E129" s="1596">
        <v>148</v>
      </c>
      <c r="F129" s="1596">
        <v>148</v>
      </c>
      <c r="G129" s="1596">
        <v>127</v>
      </c>
      <c r="H129" s="1596">
        <v>21</v>
      </c>
      <c r="I129" s="1596">
        <v>91563</v>
      </c>
      <c r="J129" s="1596">
        <v>48271</v>
      </c>
      <c r="K129" s="1596">
        <v>59004</v>
      </c>
      <c r="L129" s="1596">
        <v>38217</v>
      </c>
      <c r="M129" s="1596">
        <v>101136</v>
      </c>
      <c r="N129" s="1596">
        <v>34078</v>
      </c>
      <c r="O129" s="859"/>
    </row>
    <row r="130" spans="1:15" ht="18.75" customHeight="1">
      <c r="A130" s="1131" t="s">
        <v>7679</v>
      </c>
      <c r="B130" s="1845">
        <v>2</v>
      </c>
      <c r="C130" s="1596">
        <v>0</v>
      </c>
      <c r="D130" s="1814">
        <v>2</v>
      </c>
      <c r="E130" s="1596">
        <v>18</v>
      </c>
      <c r="F130" s="1596">
        <v>18</v>
      </c>
      <c r="G130" s="1596">
        <v>15</v>
      </c>
      <c r="H130" s="1596">
        <v>3</v>
      </c>
      <c r="I130" s="1596" t="s">
        <v>5787</v>
      </c>
      <c r="J130" s="1596" t="s">
        <v>5787</v>
      </c>
      <c r="K130" s="1596" t="s">
        <v>5787</v>
      </c>
      <c r="L130" s="1596">
        <v>0</v>
      </c>
      <c r="M130" s="1596" t="s">
        <v>5787</v>
      </c>
      <c r="N130" s="1596" t="s">
        <v>5787</v>
      </c>
      <c r="O130" s="859"/>
    </row>
    <row r="131" spans="1:15" ht="18.75" customHeight="1">
      <c r="A131" s="1131" t="s">
        <v>7680</v>
      </c>
      <c r="B131" s="1845">
        <v>4</v>
      </c>
      <c r="C131" s="1596">
        <v>0</v>
      </c>
      <c r="D131" s="1814">
        <v>4</v>
      </c>
      <c r="E131" s="1596">
        <v>76</v>
      </c>
      <c r="F131" s="1596">
        <v>76</v>
      </c>
      <c r="G131" s="1596">
        <v>68</v>
      </c>
      <c r="H131" s="1596">
        <v>8</v>
      </c>
      <c r="I131" s="1596">
        <v>103041</v>
      </c>
      <c r="J131" s="1596">
        <v>31991</v>
      </c>
      <c r="K131" s="1596">
        <v>36612</v>
      </c>
      <c r="L131" s="1596">
        <v>0</v>
      </c>
      <c r="M131" s="1596">
        <v>103041</v>
      </c>
      <c r="N131" s="1596">
        <v>61225</v>
      </c>
      <c r="O131" s="859"/>
    </row>
    <row r="132" spans="1:15" ht="18.75" customHeight="1">
      <c r="A132" s="1131" t="s">
        <v>7681</v>
      </c>
      <c r="B132" s="1845">
        <v>2</v>
      </c>
      <c r="C132" s="1596">
        <v>1</v>
      </c>
      <c r="D132" s="1814">
        <v>1</v>
      </c>
      <c r="E132" s="1596">
        <v>41</v>
      </c>
      <c r="F132" s="1596">
        <v>41</v>
      </c>
      <c r="G132" s="1596">
        <v>29</v>
      </c>
      <c r="H132" s="1596">
        <v>12</v>
      </c>
      <c r="I132" s="1596" t="s">
        <v>5787</v>
      </c>
      <c r="J132" s="1596" t="s">
        <v>5787</v>
      </c>
      <c r="K132" s="1596" t="s">
        <v>5787</v>
      </c>
      <c r="L132" s="1596" t="s">
        <v>5787</v>
      </c>
      <c r="M132" s="1596" t="s">
        <v>5787</v>
      </c>
      <c r="N132" s="1596" t="s">
        <v>5787</v>
      </c>
      <c r="O132" s="859"/>
    </row>
    <row r="133" spans="1:15" ht="18.75" customHeight="1">
      <c r="A133" s="1131" t="s">
        <v>7682</v>
      </c>
      <c r="B133" s="1845">
        <v>1</v>
      </c>
      <c r="C133" s="1596">
        <v>1</v>
      </c>
      <c r="D133" s="1814">
        <v>0</v>
      </c>
      <c r="E133" s="1596">
        <v>112</v>
      </c>
      <c r="F133" s="1596">
        <v>112</v>
      </c>
      <c r="G133" s="1596">
        <v>22</v>
      </c>
      <c r="H133" s="1596">
        <v>90</v>
      </c>
      <c r="I133" s="1596" t="s">
        <v>5787</v>
      </c>
      <c r="J133" s="1596" t="s">
        <v>5787</v>
      </c>
      <c r="K133" s="1596" t="s">
        <v>5787</v>
      </c>
      <c r="L133" s="1596" t="s">
        <v>5787</v>
      </c>
      <c r="M133" s="1596" t="s">
        <v>5787</v>
      </c>
      <c r="N133" s="1596" t="s">
        <v>5787</v>
      </c>
      <c r="O133" s="859"/>
    </row>
    <row r="134" spans="1:15" ht="18.75" customHeight="1">
      <c r="A134" s="1131" t="s">
        <v>7683</v>
      </c>
      <c r="B134" s="1845">
        <v>1</v>
      </c>
      <c r="C134" s="1596">
        <v>0</v>
      </c>
      <c r="D134" s="1814">
        <v>1</v>
      </c>
      <c r="E134" s="1596">
        <v>15</v>
      </c>
      <c r="F134" s="1596">
        <v>15</v>
      </c>
      <c r="G134" s="1596">
        <v>13</v>
      </c>
      <c r="H134" s="1596">
        <v>2</v>
      </c>
      <c r="I134" s="1596" t="s">
        <v>5787</v>
      </c>
      <c r="J134" s="1596" t="s">
        <v>5787</v>
      </c>
      <c r="K134" s="1596" t="s">
        <v>5787</v>
      </c>
      <c r="L134" s="1596">
        <v>0</v>
      </c>
      <c r="M134" s="1596" t="s">
        <v>5787</v>
      </c>
      <c r="N134" s="1596" t="s">
        <v>5787</v>
      </c>
      <c r="O134" s="859"/>
    </row>
    <row r="135" spans="1:15" ht="18.75" customHeight="1">
      <c r="A135" s="1131" t="s">
        <v>7684</v>
      </c>
      <c r="B135" s="1845">
        <v>1</v>
      </c>
      <c r="C135" s="1596">
        <v>0</v>
      </c>
      <c r="D135" s="1814">
        <v>1</v>
      </c>
      <c r="E135" s="1596">
        <v>12</v>
      </c>
      <c r="F135" s="1596">
        <v>12</v>
      </c>
      <c r="G135" s="1596">
        <v>3</v>
      </c>
      <c r="H135" s="1596">
        <v>9</v>
      </c>
      <c r="I135" s="1596" t="s">
        <v>5787</v>
      </c>
      <c r="J135" s="1596" t="s">
        <v>5787</v>
      </c>
      <c r="K135" s="1596" t="s">
        <v>5787</v>
      </c>
      <c r="L135" s="1596">
        <v>0</v>
      </c>
      <c r="M135" s="1596" t="s">
        <v>5787</v>
      </c>
      <c r="N135" s="1596" t="s">
        <v>5787</v>
      </c>
      <c r="O135" s="859"/>
    </row>
    <row r="136" spans="1:15" ht="18.75" customHeight="1">
      <c r="A136" s="1131" t="s">
        <v>16</v>
      </c>
      <c r="B136" s="1845"/>
      <c r="C136" s="1596"/>
      <c r="D136" s="1814"/>
      <c r="E136" s="1596"/>
      <c r="F136" s="1596"/>
      <c r="G136" s="1596"/>
      <c r="H136" s="1596"/>
      <c r="I136" s="1596"/>
      <c r="J136" s="1596"/>
      <c r="K136" s="1596"/>
      <c r="L136" s="1596"/>
      <c r="M136" s="1596"/>
      <c r="N136" s="1596"/>
      <c r="O136" s="859"/>
    </row>
    <row r="137" spans="1:15" s="1759" customFormat="1" ht="18.75" customHeight="1">
      <c r="A137" s="1527" t="s">
        <v>469</v>
      </c>
      <c r="B137" s="1845"/>
      <c r="C137" s="1596"/>
      <c r="D137" s="1814"/>
      <c r="E137" s="1596"/>
      <c r="F137" s="1596"/>
      <c r="G137" s="1596"/>
      <c r="H137" s="1596"/>
      <c r="I137" s="1596"/>
      <c r="J137" s="1596"/>
      <c r="K137" s="1596"/>
      <c r="L137" s="1596"/>
      <c r="M137" s="1596"/>
      <c r="N137" s="1596"/>
      <c r="O137" s="859"/>
    </row>
    <row r="138" spans="1:15" ht="18.75" customHeight="1">
      <c r="A138" s="1148" t="s">
        <v>7725</v>
      </c>
      <c r="B138" s="1845">
        <v>14</v>
      </c>
      <c r="C138" s="1598">
        <v>5</v>
      </c>
      <c r="D138" s="1598">
        <v>9</v>
      </c>
      <c r="E138" s="1598">
        <v>305</v>
      </c>
      <c r="F138" s="1598">
        <v>304</v>
      </c>
      <c r="G138" s="1598">
        <v>162</v>
      </c>
      <c r="H138" s="1598">
        <v>142</v>
      </c>
      <c r="I138" s="1596">
        <v>526854</v>
      </c>
      <c r="J138" s="1596">
        <v>80315</v>
      </c>
      <c r="K138" s="1596">
        <v>232243</v>
      </c>
      <c r="L138" s="1596">
        <v>321617</v>
      </c>
      <c r="M138" s="1596">
        <v>528425</v>
      </c>
      <c r="N138" s="1596">
        <v>259738</v>
      </c>
      <c r="O138" s="859"/>
    </row>
    <row r="139" spans="1:15" s="1759" customFormat="1" ht="18.75" customHeight="1">
      <c r="A139" s="1846" t="s">
        <v>4827</v>
      </c>
      <c r="B139" s="1847">
        <v>15</v>
      </c>
      <c r="C139" s="1848">
        <v>4</v>
      </c>
      <c r="D139" s="1848">
        <v>11</v>
      </c>
      <c r="E139" s="1848">
        <v>320</v>
      </c>
      <c r="F139" s="1848">
        <v>319</v>
      </c>
      <c r="G139" s="1848">
        <v>170</v>
      </c>
      <c r="H139" s="1848">
        <v>149</v>
      </c>
      <c r="I139" s="1843">
        <v>554998</v>
      </c>
      <c r="J139" s="1843">
        <v>90200</v>
      </c>
      <c r="K139" s="1843">
        <v>240646</v>
      </c>
      <c r="L139" s="1843">
        <v>64442</v>
      </c>
      <c r="M139" s="1843">
        <v>545842</v>
      </c>
      <c r="N139" s="1843">
        <v>246818</v>
      </c>
      <c r="O139" s="859"/>
    </row>
    <row r="140" spans="1:15" ht="18.75" customHeight="1">
      <c r="A140" s="1469" t="s">
        <v>7723</v>
      </c>
      <c r="B140" s="1845">
        <v>3</v>
      </c>
      <c r="C140" s="1596">
        <v>1</v>
      </c>
      <c r="D140" s="1814">
        <v>2</v>
      </c>
      <c r="E140" s="1596">
        <v>70</v>
      </c>
      <c r="F140" s="1596">
        <v>70</v>
      </c>
      <c r="G140" s="1596">
        <v>28</v>
      </c>
      <c r="H140" s="1596">
        <v>42</v>
      </c>
      <c r="I140" s="1596">
        <v>109091</v>
      </c>
      <c r="J140" s="1596">
        <v>24001</v>
      </c>
      <c r="K140" s="1596">
        <v>53951</v>
      </c>
      <c r="L140" s="1596" t="s">
        <v>5787</v>
      </c>
      <c r="M140" s="1596">
        <v>109109</v>
      </c>
      <c r="N140" s="1596">
        <v>48074</v>
      </c>
      <c r="O140" s="859"/>
    </row>
    <row r="141" spans="1:15" ht="18.75" customHeight="1">
      <c r="A141" s="1131" t="s">
        <v>7665</v>
      </c>
      <c r="B141" s="1845">
        <v>2</v>
      </c>
      <c r="C141" s="1596">
        <v>1</v>
      </c>
      <c r="D141" s="1814">
        <v>1</v>
      </c>
      <c r="E141" s="1596">
        <v>47</v>
      </c>
      <c r="F141" s="1596">
        <v>46</v>
      </c>
      <c r="G141" s="1596">
        <v>8</v>
      </c>
      <c r="H141" s="1596">
        <v>38</v>
      </c>
      <c r="I141" s="1596" t="s">
        <v>5787</v>
      </c>
      <c r="J141" s="1596" t="s">
        <v>5787</v>
      </c>
      <c r="K141" s="1596" t="s">
        <v>5787</v>
      </c>
      <c r="L141" s="1596" t="s">
        <v>5787</v>
      </c>
      <c r="M141" s="1596" t="s">
        <v>5787</v>
      </c>
      <c r="N141" s="1596" t="s">
        <v>5787</v>
      </c>
      <c r="O141" s="859"/>
    </row>
    <row r="142" spans="1:15" ht="18.75" customHeight="1">
      <c r="A142" s="1131" t="s">
        <v>7666</v>
      </c>
      <c r="B142" s="1845">
        <v>1</v>
      </c>
      <c r="C142" s="1596">
        <v>1</v>
      </c>
      <c r="D142" s="1814">
        <v>0</v>
      </c>
      <c r="E142" s="1596">
        <v>73</v>
      </c>
      <c r="F142" s="1596">
        <v>73</v>
      </c>
      <c r="G142" s="1596">
        <v>66</v>
      </c>
      <c r="H142" s="1596">
        <v>7</v>
      </c>
      <c r="I142" s="1596" t="s">
        <v>5787</v>
      </c>
      <c r="J142" s="1596" t="s">
        <v>5787</v>
      </c>
      <c r="K142" s="1596" t="s">
        <v>5787</v>
      </c>
      <c r="L142" s="1596" t="s">
        <v>5787</v>
      </c>
      <c r="M142" s="1596" t="s">
        <v>5787</v>
      </c>
      <c r="N142" s="1596" t="s">
        <v>5787</v>
      </c>
      <c r="O142" s="859"/>
    </row>
    <row r="143" spans="1:15" ht="18.75" customHeight="1">
      <c r="A143" s="1131" t="s">
        <v>7673</v>
      </c>
      <c r="B143" s="1845">
        <v>1</v>
      </c>
      <c r="C143" s="1596">
        <v>0</v>
      </c>
      <c r="D143" s="1814">
        <v>1</v>
      </c>
      <c r="E143" s="1596">
        <v>8</v>
      </c>
      <c r="F143" s="1596">
        <v>8</v>
      </c>
      <c r="G143" s="1596">
        <v>5</v>
      </c>
      <c r="H143" s="1596">
        <v>3</v>
      </c>
      <c r="I143" s="1596" t="s">
        <v>5787</v>
      </c>
      <c r="J143" s="1596" t="s">
        <v>5787</v>
      </c>
      <c r="K143" s="1596" t="s">
        <v>5787</v>
      </c>
      <c r="L143" s="1596">
        <v>0</v>
      </c>
      <c r="M143" s="1596" t="s">
        <v>5787</v>
      </c>
      <c r="N143" s="1596" t="s">
        <v>5787</v>
      </c>
      <c r="O143" s="859"/>
    </row>
    <row r="144" spans="1:15" ht="18.75" customHeight="1">
      <c r="A144" s="1131" t="s">
        <v>7678</v>
      </c>
      <c r="B144" s="1845">
        <v>5</v>
      </c>
      <c r="C144" s="1596">
        <v>1</v>
      </c>
      <c r="D144" s="1814">
        <v>4</v>
      </c>
      <c r="E144" s="1596">
        <v>79</v>
      </c>
      <c r="F144" s="1596">
        <v>79</v>
      </c>
      <c r="G144" s="1596">
        <v>39</v>
      </c>
      <c r="H144" s="1596">
        <v>40</v>
      </c>
      <c r="I144" s="1596">
        <v>133735</v>
      </c>
      <c r="J144" s="1596">
        <v>20299</v>
      </c>
      <c r="K144" s="1596">
        <v>63103</v>
      </c>
      <c r="L144" s="1596" t="s">
        <v>5787</v>
      </c>
      <c r="M144" s="1596">
        <v>130107</v>
      </c>
      <c r="N144" s="1596">
        <v>61307</v>
      </c>
      <c r="O144" s="859"/>
    </row>
    <row r="145" spans="1:15" ht="18.75" customHeight="1">
      <c r="A145" s="1131" t="s">
        <v>7679</v>
      </c>
      <c r="B145" s="1845">
        <v>2</v>
      </c>
      <c r="C145" s="1596">
        <v>0</v>
      </c>
      <c r="D145" s="1814">
        <v>2</v>
      </c>
      <c r="E145" s="1596">
        <v>29</v>
      </c>
      <c r="F145" s="1596">
        <v>29</v>
      </c>
      <c r="G145" s="1596">
        <v>21</v>
      </c>
      <c r="H145" s="1596">
        <v>8</v>
      </c>
      <c r="I145" s="1596" t="s">
        <v>5787</v>
      </c>
      <c r="J145" s="1596" t="s">
        <v>5787</v>
      </c>
      <c r="K145" s="1596" t="s">
        <v>5787</v>
      </c>
      <c r="L145" s="1596">
        <v>0</v>
      </c>
      <c r="M145" s="1596" t="s">
        <v>5787</v>
      </c>
      <c r="N145" s="1596" t="s">
        <v>5787</v>
      </c>
      <c r="O145" s="859"/>
    </row>
    <row r="146" spans="1:15" ht="18.75" customHeight="1">
      <c r="A146" s="1131" t="s">
        <v>7682</v>
      </c>
      <c r="B146" s="1845">
        <v>1</v>
      </c>
      <c r="C146" s="1596">
        <v>0</v>
      </c>
      <c r="D146" s="1814">
        <v>1</v>
      </c>
      <c r="E146" s="1596">
        <v>14</v>
      </c>
      <c r="F146" s="1596">
        <v>14</v>
      </c>
      <c r="G146" s="1596">
        <v>3</v>
      </c>
      <c r="H146" s="1596">
        <v>11</v>
      </c>
      <c r="I146" s="1596" t="s">
        <v>5787</v>
      </c>
      <c r="J146" s="1596" t="s">
        <v>5787</v>
      </c>
      <c r="K146" s="1596" t="s">
        <v>5787</v>
      </c>
      <c r="L146" s="1596">
        <v>0</v>
      </c>
      <c r="M146" s="1596" t="s">
        <v>5787</v>
      </c>
      <c r="N146" s="1596" t="s">
        <v>5787</v>
      </c>
      <c r="O146" s="859"/>
    </row>
    <row r="147" spans="1:15" ht="18.75" customHeight="1">
      <c r="A147" s="1131" t="s">
        <v>16</v>
      </c>
      <c r="B147" s="1845"/>
      <c r="C147" s="1596"/>
      <c r="D147" s="1814"/>
      <c r="E147" s="1596"/>
      <c r="F147" s="1596"/>
      <c r="G147" s="1596"/>
      <c r="H147" s="1596"/>
      <c r="I147" s="1596"/>
      <c r="J147" s="1596"/>
      <c r="K147" s="1596"/>
      <c r="L147" s="1596"/>
      <c r="M147" s="1596"/>
      <c r="N147" s="1596"/>
      <c r="O147" s="859"/>
    </row>
    <row r="148" spans="1:15" s="1759" customFormat="1" ht="18.75" customHeight="1">
      <c r="A148" s="1527" t="s">
        <v>308</v>
      </c>
      <c r="B148" s="1845"/>
      <c r="C148" s="1596"/>
      <c r="D148" s="1814"/>
      <c r="E148" s="1596"/>
      <c r="F148" s="1596"/>
      <c r="G148" s="1596"/>
      <c r="H148" s="1596"/>
      <c r="I148" s="1596"/>
      <c r="J148" s="1596"/>
      <c r="K148" s="1596"/>
      <c r="L148" s="1596"/>
      <c r="M148" s="1596"/>
      <c r="N148" s="1596"/>
      <c r="O148" s="859"/>
    </row>
    <row r="149" spans="1:15" ht="18.75" customHeight="1">
      <c r="A149" s="1148" t="s">
        <v>7725</v>
      </c>
      <c r="B149" s="1845">
        <v>6</v>
      </c>
      <c r="C149" s="1598">
        <v>1</v>
      </c>
      <c r="D149" s="1598">
        <v>5</v>
      </c>
      <c r="E149" s="1598">
        <v>126</v>
      </c>
      <c r="F149" s="1598">
        <v>126</v>
      </c>
      <c r="G149" s="1598">
        <v>53</v>
      </c>
      <c r="H149" s="1598">
        <v>73</v>
      </c>
      <c r="I149" s="1596">
        <v>143965</v>
      </c>
      <c r="J149" s="1596">
        <v>34950</v>
      </c>
      <c r="K149" s="1596">
        <v>54542</v>
      </c>
      <c r="L149" s="1596" t="s">
        <v>5787</v>
      </c>
      <c r="M149" s="1596">
        <v>143934</v>
      </c>
      <c r="N149" s="1596">
        <v>82283</v>
      </c>
      <c r="O149" s="859"/>
    </row>
    <row r="150" spans="1:15" s="1759" customFormat="1" ht="18.75" customHeight="1">
      <c r="A150" s="1846" t="s">
        <v>4827</v>
      </c>
      <c r="B150" s="1847">
        <v>5</v>
      </c>
      <c r="C150" s="1848">
        <v>1</v>
      </c>
      <c r="D150" s="1848">
        <v>4</v>
      </c>
      <c r="E150" s="1848">
        <v>114</v>
      </c>
      <c r="F150" s="1848">
        <v>114</v>
      </c>
      <c r="G150" s="1848">
        <v>47</v>
      </c>
      <c r="H150" s="1848">
        <v>67</v>
      </c>
      <c r="I150" s="1843">
        <v>132905</v>
      </c>
      <c r="J150" s="1843">
        <v>31421</v>
      </c>
      <c r="K150" s="1843">
        <v>49707</v>
      </c>
      <c r="L150" s="1843" t="s">
        <v>5787</v>
      </c>
      <c r="M150" s="1843">
        <v>132823</v>
      </c>
      <c r="N150" s="1843">
        <v>76237</v>
      </c>
      <c r="O150" s="859"/>
    </row>
    <row r="151" spans="1:15" ht="18.75" customHeight="1">
      <c r="A151" s="1131" t="s">
        <v>7665</v>
      </c>
      <c r="B151" s="1845">
        <v>1</v>
      </c>
      <c r="C151" s="1596">
        <v>1</v>
      </c>
      <c r="D151" s="1814">
        <v>0</v>
      </c>
      <c r="E151" s="1596">
        <v>54</v>
      </c>
      <c r="F151" s="1598">
        <v>54</v>
      </c>
      <c r="G151" s="1596">
        <v>8</v>
      </c>
      <c r="H151" s="1596">
        <v>46</v>
      </c>
      <c r="I151" s="1596" t="s">
        <v>5787</v>
      </c>
      <c r="J151" s="1596" t="s">
        <v>5787</v>
      </c>
      <c r="K151" s="1596" t="s">
        <v>5787</v>
      </c>
      <c r="L151" s="1596" t="s">
        <v>5787</v>
      </c>
      <c r="M151" s="1596" t="s">
        <v>5787</v>
      </c>
      <c r="N151" s="1596" t="s">
        <v>5787</v>
      </c>
      <c r="O151" s="859"/>
    </row>
    <row r="152" spans="1:15" ht="18.75" customHeight="1">
      <c r="A152" s="1131" t="s">
        <v>7675</v>
      </c>
      <c r="B152" s="1845">
        <v>1</v>
      </c>
      <c r="C152" s="1596">
        <v>0</v>
      </c>
      <c r="D152" s="1814">
        <v>1</v>
      </c>
      <c r="E152" s="1596">
        <v>15</v>
      </c>
      <c r="F152" s="1598">
        <v>15</v>
      </c>
      <c r="G152" s="1596">
        <v>11</v>
      </c>
      <c r="H152" s="1596">
        <v>4</v>
      </c>
      <c r="I152" s="1596" t="s">
        <v>5787</v>
      </c>
      <c r="J152" s="1596" t="s">
        <v>5787</v>
      </c>
      <c r="K152" s="1596" t="s">
        <v>5787</v>
      </c>
      <c r="L152" s="1596">
        <v>0</v>
      </c>
      <c r="M152" s="1596" t="s">
        <v>5787</v>
      </c>
      <c r="N152" s="1596" t="s">
        <v>5787</v>
      </c>
      <c r="O152" s="859"/>
    </row>
    <row r="153" spans="1:15" ht="18.75" customHeight="1">
      <c r="A153" s="1131" t="s">
        <v>7682</v>
      </c>
      <c r="B153" s="1845">
        <v>1</v>
      </c>
      <c r="C153" s="1596">
        <v>0</v>
      </c>
      <c r="D153" s="1814">
        <v>1</v>
      </c>
      <c r="E153" s="1596">
        <v>9</v>
      </c>
      <c r="F153" s="1598">
        <v>9</v>
      </c>
      <c r="G153" s="1596">
        <v>1</v>
      </c>
      <c r="H153" s="1596">
        <v>8</v>
      </c>
      <c r="I153" s="1596" t="s">
        <v>5787</v>
      </c>
      <c r="J153" s="1596" t="s">
        <v>5787</v>
      </c>
      <c r="K153" s="1596" t="s">
        <v>5787</v>
      </c>
      <c r="L153" s="1596">
        <v>0</v>
      </c>
      <c r="M153" s="1596" t="s">
        <v>5787</v>
      </c>
      <c r="N153" s="1596" t="s">
        <v>5787</v>
      </c>
      <c r="O153" s="859"/>
    </row>
    <row r="154" spans="1:15" ht="18.75" customHeight="1">
      <c r="A154" s="1131" t="s">
        <v>7683</v>
      </c>
      <c r="B154" s="1845">
        <v>2</v>
      </c>
      <c r="C154" s="1596">
        <v>0</v>
      </c>
      <c r="D154" s="1814">
        <v>2</v>
      </c>
      <c r="E154" s="1596">
        <v>36</v>
      </c>
      <c r="F154" s="1598">
        <v>36</v>
      </c>
      <c r="G154" s="1596">
        <v>27</v>
      </c>
      <c r="H154" s="1596">
        <v>9</v>
      </c>
      <c r="I154" s="1596" t="s">
        <v>5787</v>
      </c>
      <c r="J154" s="1596" t="s">
        <v>5787</v>
      </c>
      <c r="K154" s="1596" t="s">
        <v>5787</v>
      </c>
      <c r="L154" s="1596">
        <v>0</v>
      </c>
      <c r="M154" s="1596" t="s">
        <v>5787</v>
      </c>
      <c r="N154" s="1596" t="s">
        <v>5787</v>
      </c>
      <c r="O154" s="859"/>
    </row>
    <row r="155" spans="1:15" ht="18.75" customHeight="1">
      <c r="A155" s="1131"/>
      <c r="B155" s="1845"/>
      <c r="C155" s="1596"/>
      <c r="D155" s="1814"/>
      <c r="E155" s="1596"/>
      <c r="F155" s="1598"/>
      <c r="G155" s="1596"/>
      <c r="H155" s="1596"/>
      <c r="I155" s="1596"/>
      <c r="J155" s="1596"/>
      <c r="K155" s="1596"/>
      <c r="L155" s="1596"/>
      <c r="M155" s="1596"/>
      <c r="N155" s="1596"/>
      <c r="O155" s="859"/>
    </row>
    <row r="156" spans="1:15" s="1759" customFormat="1" ht="18.75" customHeight="1">
      <c r="A156" s="1527" t="s">
        <v>310</v>
      </c>
      <c r="B156" s="1852"/>
      <c r="C156" s="1021"/>
      <c r="D156" s="1021"/>
      <c r="E156" s="1850"/>
      <c r="F156" s="1021"/>
      <c r="G156" s="1850"/>
      <c r="H156" s="1850"/>
      <c r="I156" s="1850"/>
      <c r="J156" s="1850"/>
      <c r="K156" s="1850"/>
      <c r="L156" s="1850"/>
      <c r="M156" s="1850"/>
      <c r="N156" s="1850"/>
      <c r="O156" s="859"/>
    </row>
    <row r="157" spans="1:15" ht="18.75" customHeight="1">
      <c r="A157" s="1148" t="s">
        <v>7725</v>
      </c>
      <c r="B157" s="1813">
        <v>64</v>
      </c>
      <c r="C157" s="1814">
        <v>34</v>
      </c>
      <c r="D157" s="1814">
        <v>30</v>
      </c>
      <c r="E157" s="1814">
        <v>5820</v>
      </c>
      <c r="F157" s="1814">
        <v>5818</v>
      </c>
      <c r="G157" s="1814">
        <v>4361</v>
      </c>
      <c r="H157" s="1814">
        <v>1457</v>
      </c>
      <c r="I157" s="1596">
        <v>24094997</v>
      </c>
      <c r="J157" s="1596">
        <v>3135899</v>
      </c>
      <c r="K157" s="1596">
        <v>18404643</v>
      </c>
      <c r="L157" s="1596">
        <v>626827</v>
      </c>
      <c r="M157" s="1596">
        <v>11545332</v>
      </c>
      <c r="N157" s="1596">
        <v>5873239</v>
      </c>
      <c r="O157" s="859"/>
    </row>
    <row r="158" spans="1:15" s="1759" customFormat="1" ht="18.75" customHeight="1">
      <c r="A158" s="1846" t="s">
        <v>4827</v>
      </c>
      <c r="B158" s="1842">
        <v>64</v>
      </c>
      <c r="C158" s="1565">
        <v>37</v>
      </c>
      <c r="D158" s="1565">
        <v>27</v>
      </c>
      <c r="E158" s="1565">
        <v>5794</v>
      </c>
      <c r="F158" s="1565">
        <v>5793</v>
      </c>
      <c r="G158" s="1565">
        <v>4304</v>
      </c>
      <c r="H158" s="1565">
        <v>1489</v>
      </c>
      <c r="I158" s="1843">
        <v>27791412</v>
      </c>
      <c r="J158" s="1843">
        <v>3215735</v>
      </c>
      <c r="K158" s="1843">
        <v>22442511</v>
      </c>
      <c r="L158" s="1843">
        <v>699176</v>
      </c>
      <c r="M158" s="1843">
        <v>12318145</v>
      </c>
      <c r="N158" s="1843">
        <v>6260647</v>
      </c>
      <c r="O158" s="859"/>
    </row>
    <row r="159" spans="1:15" ht="18.75" customHeight="1">
      <c r="A159" s="1469" t="s">
        <v>7723</v>
      </c>
      <c r="B159" s="1813">
        <v>3</v>
      </c>
      <c r="C159" s="1814">
        <v>1</v>
      </c>
      <c r="D159" s="1814">
        <v>2</v>
      </c>
      <c r="E159" s="1596">
        <v>73</v>
      </c>
      <c r="F159" s="1814">
        <v>72</v>
      </c>
      <c r="G159" s="1596">
        <v>25</v>
      </c>
      <c r="H159" s="1596">
        <v>47</v>
      </c>
      <c r="I159" s="1596">
        <v>31485</v>
      </c>
      <c r="J159" s="1596">
        <v>15342</v>
      </c>
      <c r="K159" s="1596">
        <v>14086</v>
      </c>
      <c r="L159" s="1596" t="s">
        <v>5787</v>
      </c>
      <c r="M159" s="1596">
        <v>31485</v>
      </c>
      <c r="N159" s="1596">
        <v>16117</v>
      </c>
      <c r="O159" s="859"/>
    </row>
    <row r="160" spans="1:15" ht="18.75" customHeight="1">
      <c r="A160" s="1131" t="s">
        <v>7665</v>
      </c>
      <c r="B160" s="1813">
        <v>4</v>
      </c>
      <c r="C160" s="1814">
        <v>1</v>
      </c>
      <c r="D160" s="1814">
        <v>3</v>
      </c>
      <c r="E160" s="1596">
        <v>108</v>
      </c>
      <c r="F160" s="1814">
        <v>108</v>
      </c>
      <c r="G160" s="1596">
        <v>65</v>
      </c>
      <c r="H160" s="1596">
        <v>43</v>
      </c>
      <c r="I160" s="1596">
        <v>186040</v>
      </c>
      <c r="J160" s="1596">
        <v>33374</v>
      </c>
      <c r="K160" s="1596">
        <v>112342</v>
      </c>
      <c r="L160" s="1596" t="s">
        <v>5787</v>
      </c>
      <c r="M160" s="1596">
        <v>178020</v>
      </c>
      <c r="N160" s="1596">
        <v>67330</v>
      </c>
      <c r="O160" s="859"/>
    </row>
    <row r="161" spans="1:15" ht="18.75" customHeight="1">
      <c r="A161" s="1131" t="s">
        <v>7666</v>
      </c>
      <c r="B161" s="1813">
        <v>2</v>
      </c>
      <c r="C161" s="1814">
        <v>0</v>
      </c>
      <c r="D161" s="1814">
        <v>2</v>
      </c>
      <c r="E161" s="1596">
        <v>21</v>
      </c>
      <c r="F161" s="1814">
        <v>21</v>
      </c>
      <c r="G161" s="1596">
        <v>16</v>
      </c>
      <c r="H161" s="1596">
        <v>5</v>
      </c>
      <c r="I161" s="1596" t="s">
        <v>5787</v>
      </c>
      <c r="J161" s="1596" t="s">
        <v>5787</v>
      </c>
      <c r="K161" s="1596" t="s">
        <v>5787</v>
      </c>
      <c r="L161" s="1596">
        <v>0</v>
      </c>
      <c r="M161" s="1596" t="s">
        <v>5787</v>
      </c>
      <c r="N161" s="1596" t="s">
        <v>5787</v>
      </c>
      <c r="O161" s="859"/>
    </row>
    <row r="162" spans="1:15" ht="18.75" customHeight="1">
      <c r="A162" s="1131" t="s">
        <v>7667</v>
      </c>
      <c r="B162" s="1813">
        <v>3</v>
      </c>
      <c r="C162" s="1814">
        <v>1</v>
      </c>
      <c r="D162" s="1814">
        <v>2</v>
      </c>
      <c r="E162" s="1596">
        <v>79</v>
      </c>
      <c r="F162" s="1814">
        <v>79</v>
      </c>
      <c r="G162" s="1596">
        <v>58</v>
      </c>
      <c r="H162" s="1596">
        <v>21</v>
      </c>
      <c r="I162" s="1596">
        <v>118444</v>
      </c>
      <c r="J162" s="1596">
        <v>24731</v>
      </c>
      <c r="K162" s="1596">
        <v>73693</v>
      </c>
      <c r="L162" s="1596" t="s">
        <v>5787</v>
      </c>
      <c r="M162" s="1596">
        <v>115290</v>
      </c>
      <c r="N162" s="1596">
        <v>37412</v>
      </c>
      <c r="O162" s="859"/>
    </row>
    <row r="163" spans="1:15" ht="18.75" customHeight="1">
      <c r="A163" s="1131" t="s">
        <v>7670</v>
      </c>
      <c r="B163" s="1813">
        <v>1</v>
      </c>
      <c r="C163" s="1814">
        <v>0</v>
      </c>
      <c r="D163" s="1814">
        <v>1</v>
      </c>
      <c r="E163" s="1596">
        <v>24</v>
      </c>
      <c r="F163" s="1814">
        <v>24</v>
      </c>
      <c r="G163" s="1596">
        <v>23</v>
      </c>
      <c r="H163" s="1596">
        <v>1</v>
      </c>
      <c r="I163" s="1596" t="s">
        <v>5787</v>
      </c>
      <c r="J163" s="1596" t="s">
        <v>5787</v>
      </c>
      <c r="K163" s="1596" t="s">
        <v>5787</v>
      </c>
      <c r="L163" s="1596">
        <v>0</v>
      </c>
      <c r="M163" s="1596" t="s">
        <v>5787</v>
      </c>
      <c r="N163" s="1596" t="s">
        <v>5787</v>
      </c>
      <c r="O163" s="859"/>
    </row>
    <row r="164" spans="1:15" ht="18.75" customHeight="1">
      <c r="A164" s="1131" t="s">
        <v>7724</v>
      </c>
      <c r="B164" s="1813">
        <v>1</v>
      </c>
      <c r="C164" s="1814">
        <v>0</v>
      </c>
      <c r="D164" s="1814">
        <v>1</v>
      </c>
      <c r="E164" s="1596">
        <v>13</v>
      </c>
      <c r="F164" s="1814">
        <v>13</v>
      </c>
      <c r="G164" s="1596">
        <v>5</v>
      </c>
      <c r="H164" s="1596">
        <v>8</v>
      </c>
      <c r="I164" s="1596" t="s">
        <v>5787</v>
      </c>
      <c r="J164" s="1596" t="s">
        <v>5787</v>
      </c>
      <c r="K164" s="1596" t="s">
        <v>5787</v>
      </c>
      <c r="L164" s="1596">
        <v>0</v>
      </c>
      <c r="M164" s="1596" t="s">
        <v>5787</v>
      </c>
      <c r="N164" s="1596" t="s">
        <v>5787</v>
      </c>
      <c r="O164" s="859"/>
    </row>
    <row r="165" spans="1:15" ht="18.75" customHeight="1">
      <c r="A165" s="1131" t="s">
        <v>7674</v>
      </c>
      <c r="B165" s="1813">
        <v>2</v>
      </c>
      <c r="C165" s="1814">
        <v>2</v>
      </c>
      <c r="D165" s="1814">
        <v>0</v>
      </c>
      <c r="E165" s="1596">
        <v>99</v>
      </c>
      <c r="F165" s="1814">
        <v>99</v>
      </c>
      <c r="G165" s="1596">
        <v>33</v>
      </c>
      <c r="H165" s="1596">
        <v>66</v>
      </c>
      <c r="I165" s="1596" t="s">
        <v>5787</v>
      </c>
      <c r="J165" s="1596" t="s">
        <v>5787</v>
      </c>
      <c r="K165" s="1596" t="s">
        <v>5787</v>
      </c>
      <c r="L165" s="1596" t="s">
        <v>5787</v>
      </c>
      <c r="M165" s="1596" t="s">
        <v>5787</v>
      </c>
      <c r="N165" s="1596" t="s">
        <v>5787</v>
      </c>
      <c r="O165" s="859"/>
    </row>
    <row r="166" spans="1:15" ht="18.75" customHeight="1">
      <c r="A166" s="1131" t="s">
        <v>7675</v>
      </c>
      <c r="B166" s="1813">
        <v>5</v>
      </c>
      <c r="C166" s="1814">
        <v>1</v>
      </c>
      <c r="D166" s="1814">
        <v>4</v>
      </c>
      <c r="E166" s="1596">
        <v>68</v>
      </c>
      <c r="F166" s="1814">
        <v>68</v>
      </c>
      <c r="G166" s="1596">
        <v>57</v>
      </c>
      <c r="H166" s="1596">
        <v>11</v>
      </c>
      <c r="I166" s="1596">
        <v>260453</v>
      </c>
      <c r="J166" s="1596">
        <v>32796</v>
      </c>
      <c r="K166" s="1596">
        <v>103697</v>
      </c>
      <c r="L166" s="1596" t="s">
        <v>5787</v>
      </c>
      <c r="M166" s="1596">
        <v>260453</v>
      </c>
      <c r="N166" s="1596">
        <v>142781</v>
      </c>
      <c r="O166" s="859"/>
    </row>
    <row r="167" spans="1:15" ht="18.75" customHeight="1">
      <c r="A167" s="1131" t="s">
        <v>7676</v>
      </c>
      <c r="B167" s="1813">
        <v>2</v>
      </c>
      <c r="C167" s="1814">
        <v>1</v>
      </c>
      <c r="D167" s="1814">
        <v>1</v>
      </c>
      <c r="E167" s="1596">
        <v>80</v>
      </c>
      <c r="F167" s="1814">
        <v>80</v>
      </c>
      <c r="G167" s="1596">
        <v>76</v>
      </c>
      <c r="H167" s="1596">
        <v>4</v>
      </c>
      <c r="I167" s="1596" t="s">
        <v>5787</v>
      </c>
      <c r="J167" s="1596" t="s">
        <v>5787</v>
      </c>
      <c r="K167" s="1596" t="s">
        <v>5787</v>
      </c>
      <c r="L167" s="1596" t="s">
        <v>5787</v>
      </c>
      <c r="M167" s="1596" t="s">
        <v>5787</v>
      </c>
      <c r="N167" s="1596" t="s">
        <v>5787</v>
      </c>
      <c r="O167" s="859"/>
    </row>
    <row r="168" spans="1:15" ht="18.75" customHeight="1">
      <c r="A168" s="1131" t="s">
        <v>7677</v>
      </c>
      <c r="B168" s="1813">
        <v>1</v>
      </c>
      <c r="C168" s="1814">
        <v>1</v>
      </c>
      <c r="D168" s="1814">
        <v>0</v>
      </c>
      <c r="E168" s="1596">
        <v>35</v>
      </c>
      <c r="F168" s="1814">
        <v>35</v>
      </c>
      <c r="G168" s="1596">
        <v>27</v>
      </c>
      <c r="H168" s="1596">
        <v>8</v>
      </c>
      <c r="I168" s="1596" t="s">
        <v>5787</v>
      </c>
      <c r="J168" s="1596" t="s">
        <v>5787</v>
      </c>
      <c r="K168" s="1596" t="s">
        <v>5787</v>
      </c>
      <c r="L168" s="1596" t="s">
        <v>5787</v>
      </c>
      <c r="M168" s="1596" t="s">
        <v>5787</v>
      </c>
      <c r="N168" s="1596" t="s">
        <v>5787</v>
      </c>
      <c r="O168" s="859"/>
    </row>
    <row r="169" spans="1:15" ht="18.75" customHeight="1">
      <c r="A169" s="1131" t="s">
        <v>7678</v>
      </c>
      <c r="B169" s="1813">
        <v>8</v>
      </c>
      <c r="C169" s="1814">
        <v>5</v>
      </c>
      <c r="D169" s="1814">
        <v>3</v>
      </c>
      <c r="E169" s="1596">
        <v>1283</v>
      </c>
      <c r="F169" s="1814">
        <v>1283</v>
      </c>
      <c r="G169" s="1596">
        <v>1004</v>
      </c>
      <c r="H169" s="1596">
        <v>279</v>
      </c>
      <c r="I169" s="1596">
        <v>3711591</v>
      </c>
      <c r="J169" s="1596">
        <v>733204</v>
      </c>
      <c r="K169" s="1596">
        <v>1184546</v>
      </c>
      <c r="L169" s="1596">
        <v>91439</v>
      </c>
      <c r="M169" s="1596">
        <v>3681819</v>
      </c>
      <c r="N169" s="1596">
        <v>2238634</v>
      </c>
      <c r="O169" s="859"/>
    </row>
    <row r="170" spans="1:15" ht="18.75" customHeight="1">
      <c r="A170" s="1131" t="s">
        <v>7679</v>
      </c>
      <c r="B170" s="1813">
        <v>3</v>
      </c>
      <c r="C170" s="1814">
        <v>3</v>
      </c>
      <c r="D170" s="1814">
        <v>0</v>
      </c>
      <c r="E170" s="1596">
        <v>134</v>
      </c>
      <c r="F170" s="1814">
        <v>134</v>
      </c>
      <c r="G170" s="1596">
        <v>106</v>
      </c>
      <c r="H170" s="1596">
        <v>28</v>
      </c>
      <c r="I170" s="1596">
        <v>395095</v>
      </c>
      <c r="J170" s="1596">
        <v>55627</v>
      </c>
      <c r="K170" s="1596">
        <v>146424</v>
      </c>
      <c r="L170" s="1596">
        <v>9445</v>
      </c>
      <c r="M170" s="1596">
        <v>396457</v>
      </c>
      <c r="N170" s="1596">
        <v>214961</v>
      </c>
      <c r="O170" s="859"/>
    </row>
    <row r="171" spans="1:15" ht="18.75" customHeight="1">
      <c r="A171" s="1131" t="s">
        <v>7680</v>
      </c>
      <c r="B171" s="1813">
        <v>12</v>
      </c>
      <c r="C171" s="1814">
        <v>7</v>
      </c>
      <c r="D171" s="1814">
        <v>5</v>
      </c>
      <c r="E171" s="1596">
        <v>506</v>
      </c>
      <c r="F171" s="1814">
        <v>506</v>
      </c>
      <c r="G171" s="1596">
        <v>375</v>
      </c>
      <c r="H171" s="1596">
        <v>131</v>
      </c>
      <c r="I171" s="1596">
        <v>818772</v>
      </c>
      <c r="J171" s="1596">
        <v>207394</v>
      </c>
      <c r="K171" s="1596">
        <v>401038</v>
      </c>
      <c r="L171" s="1596">
        <v>93089</v>
      </c>
      <c r="M171" s="1596">
        <v>818870</v>
      </c>
      <c r="N171" s="1596">
        <v>342621</v>
      </c>
      <c r="O171" s="859"/>
    </row>
    <row r="172" spans="1:15" ht="18.75" customHeight="1">
      <c r="A172" s="1131" t="s">
        <v>7681</v>
      </c>
      <c r="B172" s="1813">
        <v>3</v>
      </c>
      <c r="C172" s="1814">
        <v>2</v>
      </c>
      <c r="D172" s="1814">
        <v>1</v>
      </c>
      <c r="E172" s="1596">
        <v>187</v>
      </c>
      <c r="F172" s="1814">
        <v>187</v>
      </c>
      <c r="G172" s="1596">
        <v>133</v>
      </c>
      <c r="H172" s="1596">
        <v>54</v>
      </c>
      <c r="I172" s="1596">
        <v>405152</v>
      </c>
      <c r="J172" s="1596">
        <v>70968</v>
      </c>
      <c r="K172" s="1596">
        <v>215816</v>
      </c>
      <c r="L172" s="1596" t="s">
        <v>5787</v>
      </c>
      <c r="M172" s="1596">
        <v>398746</v>
      </c>
      <c r="N172" s="1596">
        <v>163901</v>
      </c>
      <c r="O172" s="859"/>
    </row>
    <row r="173" spans="1:15" ht="18.75" customHeight="1">
      <c r="A173" s="1131" t="s">
        <v>7682</v>
      </c>
      <c r="B173" s="1813">
        <v>5</v>
      </c>
      <c r="C173" s="1814">
        <v>4</v>
      </c>
      <c r="D173" s="1814">
        <v>1</v>
      </c>
      <c r="E173" s="1596">
        <v>918</v>
      </c>
      <c r="F173" s="1814">
        <v>918</v>
      </c>
      <c r="G173" s="1596">
        <v>645</v>
      </c>
      <c r="H173" s="1596">
        <v>273</v>
      </c>
      <c r="I173" s="1596">
        <v>3401039</v>
      </c>
      <c r="J173" s="1596">
        <v>333201</v>
      </c>
      <c r="K173" s="1596">
        <v>2390700</v>
      </c>
      <c r="L173" s="1596">
        <v>81522</v>
      </c>
      <c r="M173" s="1596">
        <v>1893943</v>
      </c>
      <c r="N173" s="1596">
        <v>1046707</v>
      </c>
      <c r="O173" s="859"/>
    </row>
    <row r="174" spans="1:15" ht="18.75" customHeight="1">
      <c r="A174" s="1131" t="s">
        <v>7683</v>
      </c>
      <c r="B174" s="1813">
        <v>2</v>
      </c>
      <c r="C174" s="1814">
        <v>2</v>
      </c>
      <c r="D174" s="1814">
        <v>0</v>
      </c>
      <c r="E174" s="1596">
        <v>80</v>
      </c>
      <c r="F174" s="1814">
        <v>80</v>
      </c>
      <c r="G174" s="1596">
        <v>67</v>
      </c>
      <c r="H174" s="1596">
        <v>13</v>
      </c>
      <c r="I174" s="1596" t="s">
        <v>5787</v>
      </c>
      <c r="J174" s="1596" t="s">
        <v>5787</v>
      </c>
      <c r="K174" s="1596" t="s">
        <v>5787</v>
      </c>
      <c r="L174" s="1596" t="s">
        <v>5787</v>
      </c>
      <c r="M174" s="1596" t="s">
        <v>5787</v>
      </c>
      <c r="N174" s="1596" t="s">
        <v>5787</v>
      </c>
      <c r="O174" s="859"/>
    </row>
    <row r="175" spans="1:15" ht="18.75" customHeight="1">
      <c r="A175" s="1131" t="s">
        <v>7684</v>
      </c>
      <c r="B175" s="1813">
        <v>2</v>
      </c>
      <c r="C175" s="1814">
        <v>2</v>
      </c>
      <c r="D175" s="1814">
        <v>0</v>
      </c>
      <c r="E175" s="1596">
        <v>1830</v>
      </c>
      <c r="F175" s="1814">
        <v>1830</v>
      </c>
      <c r="G175" s="1596">
        <v>1375</v>
      </c>
      <c r="H175" s="1596">
        <v>455</v>
      </c>
      <c r="I175" s="1596" t="s">
        <v>5787</v>
      </c>
      <c r="J175" s="1596" t="s">
        <v>5787</v>
      </c>
      <c r="K175" s="1596" t="s">
        <v>5787</v>
      </c>
      <c r="L175" s="1596" t="s">
        <v>5787</v>
      </c>
      <c r="M175" s="1596" t="s">
        <v>5787</v>
      </c>
      <c r="N175" s="1596" t="s">
        <v>5787</v>
      </c>
      <c r="O175" s="859"/>
    </row>
    <row r="176" spans="1:15" ht="18.75" customHeight="1">
      <c r="A176" s="1131" t="s">
        <v>7685</v>
      </c>
      <c r="B176" s="1813">
        <v>4</v>
      </c>
      <c r="C176" s="1814">
        <v>4</v>
      </c>
      <c r="D176" s="1814">
        <v>0</v>
      </c>
      <c r="E176" s="1596">
        <v>251</v>
      </c>
      <c r="F176" s="1814">
        <v>251</v>
      </c>
      <c r="G176" s="1596">
        <v>210</v>
      </c>
      <c r="H176" s="1596">
        <v>41</v>
      </c>
      <c r="I176" s="1596">
        <v>482624</v>
      </c>
      <c r="J176" s="1596">
        <v>100321</v>
      </c>
      <c r="K176" s="1596">
        <v>290861</v>
      </c>
      <c r="L176" s="1596">
        <v>10312</v>
      </c>
      <c r="M176" s="1596">
        <v>453399</v>
      </c>
      <c r="N176" s="1596">
        <v>165760</v>
      </c>
      <c r="O176" s="859"/>
    </row>
    <row r="177" spans="1:15" ht="18.75" customHeight="1">
      <c r="A177" s="1131" t="s">
        <v>7686</v>
      </c>
      <c r="B177" s="1813">
        <v>1</v>
      </c>
      <c r="C177" s="1814">
        <v>0</v>
      </c>
      <c r="D177" s="1814">
        <v>1</v>
      </c>
      <c r="E177" s="1596">
        <v>5</v>
      </c>
      <c r="F177" s="1814">
        <v>5</v>
      </c>
      <c r="G177" s="1596">
        <v>4</v>
      </c>
      <c r="H177" s="1596">
        <v>1</v>
      </c>
      <c r="I177" s="1596" t="s">
        <v>5787</v>
      </c>
      <c r="J177" s="1596" t="s">
        <v>5787</v>
      </c>
      <c r="K177" s="1596" t="s">
        <v>5787</v>
      </c>
      <c r="L177" s="1596">
        <v>0</v>
      </c>
      <c r="M177" s="1596" t="s">
        <v>5787</v>
      </c>
      <c r="N177" s="1596" t="s">
        <v>5787</v>
      </c>
      <c r="O177" s="859"/>
    </row>
    <row r="178" spans="1:15" ht="18.75" customHeight="1">
      <c r="A178" s="1131" t="s">
        <v>16</v>
      </c>
      <c r="B178" s="1813"/>
      <c r="C178" s="1814"/>
      <c r="D178" s="1814"/>
      <c r="E178" s="1596"/>
      <c r="F178" s="1814"/>
      <c r="G178" s="1596"/>
      <c r="H178" s="1596"/>
      <c r="I178" s="1055"/>
      <c r="J178" s="1596"/>
      <c r="K178" s="1596"/>
      <c r="L178" s="1596"/>
      <c r="M178" s="1596"/>
      <c r="N178" s="1596"/>
      <c r="O178" s="859"/>
    </row>
    <row r="179" spans="1:15" s="1759" customFormat="1" ht="18.75" customHeight="1">
      <c r="A179" s="1527" t="s">
        <v>313</v>
      </c>
      <c r="B179" s="1813"/>
      <c r="C179" s="1814"/>
      <c r="D179" s="1814"/>
      <c r="E179" s="1596"/>
      <c r="F179" s="1814"/>
      <c r="G179" s="1596"/>
      <c r="H179" s="1596"/>
      <c r="I179" s="1596"/>
      <c r="J179" s="1596"/>
      <c r="K179" s="1596"/>
      <c r="L179" s="1596"/>
      <c r="M179" s="1596"/>
      <c r="N179" s="1596"/>
      <c r="O179" s="859"/>
    </row>
    <row r="180" spans="1:15" ht="18.75" customHeight="1">
      <c r="A180" s="1148" t="s">
        <v>7725</v>
      </c>
      <c r="B180" s="1813">
        <v>6</v>
      </c>
      <c r="C180" s="1814">
        <v>2</v>
      </c>
      <c r="D180" s="1814">
        <v>4</v>
      </c>
      <c r="E180" s="1814">
        <v>486</v>
      </c>
      <c r="F180" s="1814">
        <v>486</v>
      </c>
      <c r="G180" s="1814">
        <v>355</v>
      </c>
      <c r="H180" s="1814">
        <v>131</v>
      </c>
      <c r="I180" s="1596">
        <v>979486</v>
      </c>
      <c r="J180" s="1596">
        <v>185193</v>
      </c>
      <c r="K180" s="1596">
        <v>583384</v>
      </c>
      <c r="L180" s="1596" t="s">
        <v>5787</v>
      </c>
      <c r="M180" s="1596">
        <v>954792</v>
      </c>
      <c r="N180" s="1596">
        <v>322760</v>
      </c>
      <c r="O180" s="859"/>
    </row>
    <row r="181" spans="1:15" s="1759" customFormat="1" ht="18.75" customHeight="1">
      <c r="A181" s="1846" t="s">
        <v>4827</v>
      </c>
      <c r="B181" s="1842">
        <v>6</v>
      </c>
      <c r="C181" s="1565">
        <v>1</v>
      </c>
      <c r="D181" s="1565">
        <v>5</v>
      </c>
      <c r="E181" s="1565">
        <v>417</v>
      </c>
      <c r="F181" s="1565">
        <v>417</v>
      </c>
      <c r="G181" s="1565">
        <v>315</v>
      </c>
      <c r="H181" s="1565">
        <v>102</v>
      </c>
      <c r="I181" s="1843">
        <v>895589</v>
      </c>
      <c r="J181" s="1843">
        <v>147697</v>
      </c>
      <c r="K181" s="1843">
        <v>518265</v>
      </c>
      <c r="L181" s="1843" t="s">
        <v>5787</v>
      </c>
      <c r="M181" s="1843">
        <v>880556</v>
      </c>
      <c r="N181" s="1843">
        <v>308613</v>
      </c>
      <c r="O181" s="859"/>
    </row>
    <row r="182" spans="1:15" ht="18.75" customHeight="1">
      <c r="A182" s="1469" t="s">
        <v>7723</v>
      </c>
      <c r="B182" s="1813">
        <v>1</v>
      </c>
      <c r="C182" s="1814">
        <v>0</v>
      </c>
      <c r="D182" s="1814">
        <v>1</v>
      </c>
      <c r="E182" s="1596">
        <v>6</v>
      </c>
      <c r="F182" s="1814">
        <v>6</v>
      </c>
      <c r="G182" s="1596">
        <v>2</v>
      </c>
      <c r="H182" s="1596">
        <v>4</v>
      </c>
      <c r="I182" s="1596" t="s">
        <v>5787</v>
      </c>
      <c r="J182" s="1596" t="s">
        <v>5787</v>
      </c>
      <c r="K182" s="1596" t="s">
        <v>5787</v>
      </c>
      <c r="L182" s="1596">
        <v>0</v>
      </c>
      <c r="M182" s="1596" t="s">
        <v>5787</v>
      </c>
      <c r="N182" s="1596" t="s">
        <v>5787</v>
      </c>
      <c r="O182" s="859"/>
    </row>
    <row r="183" spans="1:15" ht="18.75" customHeight="1">
      <c r="A183" s="1131" t="s">
        <v>7666</v>
      </c>
      <c r="B183" s="1813">
        <v>2</v>
      </c>
      <c r="C183" s="1814">
        <v>0</v>
      </c>
      <c r="D183" s="1814">
        <v>2</v>
      </c>
      <c r="E183" s="1596">
        <v>20</v>
      </c>
      <c r="F183" s="1814">
        <v>20</v>
      </c>
      <c r="G183" s="1596">
        <v>14</v>
      </c>
      <c r="H183" s="1596">
        <v>6</v>
      </c>
      <c r="I183" s="1596" t="s">
        <v>5787</v>
      </c>
      <c r="J183" s="1596" t="s">
        <v>5787</v>
      </c>
      <c r="K183" s="1596" t="s">
        <v>5787</v>
      </c>
      <c r="L183" s="1596">
        <v>0</v>
      </c>
      <c r="M183" s="1596" t="s">
        <v>5787</v>
      </c>
      <c r="N183" s="1596" t="s">
        <v>5787</v>
      </c>
      <c r="O183" s="859"/>
    </row>
    <row r="184" spans="1:15" ht="18.75" customHeight="1">
      <c r="A184" s="1131" t="s">
        <v>7724</v>
      </c>
      <c r="B184" s="1813">
        <v>2</v>
      </c>
      <c r="C184" s="1814">
        <v>1</v>
      </c>
      <c r="D184" s="1814">
        <v>1</v>
      </c>
      <c r="E184" s="1596">
        <v>378</v>
      </c>
      <c r="F184" s="1814">
        <v>378</v>
      </c>
      <c r="G184" s="1596">
        <v>288</v>
      </c>
      <c r="H184" s="1596">
        <v>90</v>
      </c>
      <c r="I184" s="1596" t="s">
        <v>5787</v>
      </c>
      <c r="J184" s="1596" t="s">
        <v>5787</v>
      </c>
      <c r="K184" s="1596" t="s">
        <v>5787</v>
      </c>
      <c r="L184" s="1596" t="s">
        <v>5787</v>
      </c>
      <c r="M184" s="1596" t="s">
        <v>5787</v>
      </c>
      <c r="N184" s="1596" t="s">
        <v>5787</v>
      </c>
      <c r="O184" s="859"/>
    </row>
    <row r="185" spans="1:15" ht="18.75" customHeight="1">
      <c r="A185" s="1131" t="s">
        <v>7678</v>
      </c>
      <c r="B185" s="1813">
        <v>1</v>
      </c>
      <c r="C185" s="1814">
        <v>0</v>
      </c>
      <c r="D185" s="1814">
        <v>1</v>
      </c>
      <c r="E185" s="1596">
        <v>13</v>
      </c>
      <c r="F185" s="1814">
        <v>13</v>
      </c>
      <c r="G185" s="1596">
        <v>11</v>
      </c>
      <c r="H185" s="1596">
        <v>2</v>
      </c>
      <c r="I185" s="1596" t="s">
        <v>5787</v>
      </c>
      <c r="J185" s="1596" t="s">
        <v>5787</v>
      </c>
      <c r="K185" s="1596" t="s">
        <v>5787</v>
      </c>
      <c r="L185" s="1596">
        <v>0</v>
      </c>
      <c r="M185" s="1596" t="s">
        <v>5787</v>
      </c>
      <c r="N185" s="1596" t="s">
        <v>5787</v>
      </c>
      <c r="O185" s="859"/>
    </row>
    <row r="186" spans="1:15" ht="18.75" customHeight="1">
      <c r="A186" s="1131" t="s">
        <v>16</v>
      </c>
      <c r="B186" s="1813"/>
      <c r="C186" s="1814"/>
      <c r="D186" s="1814"/>
      <c r="E186" s="1596"/>
      <c r="F186" s="1814"/>
      <c r="G186" s="1596"/>
      <c r="H186" s="1596"/>
      <c r="I186" s="1596"/>
      <c r="J186" s="1596"/>
      <c r="K186" s="1596"/>
      <c r="L186" s="1596"/>
      <c r="M186" s="1596"/>
      <c r="N186" s="1596"/>
      <c r="O186" s="859"/>
    </row>
    <row r="187" spans="1:15" s="1759" customFormat="1" ht="18.75" customHeight="1">
      <c r="A187" s="1527" t="s">
        <v>470</v>
      </c>
      <c r="B187" s="1813"/>
      <c r="C187" s="1814"/>
      <c r="D187" s="1814"/>
      <c r="E187" s="1596"/>
      <c r="F187" s="1814"/>
      <c r="G187" s="1596"/>
      <c r="H187" s="1596"/>
      <c r="I187" s="1596"/>
      <c r="J187" s="1596"/>
      <c r="K187" s="1596"/>
      <c r="L187" s="1596"/>
      <c r="M187" s="1596"/>
      <c r="N187" s="1596"/>
      <c r="O187" s="859"/>
    </row>
    <row r="188" spans="1:15" ht="18.75" customHeight="1">
      <c r="A188" s="1148" t="s">
        <v>7725</v>
      </c>
      <c r="B188" s="1813">
        <v>0</v>
      </c>
      <c r="C188" s="1814">
        <v>0</v>
      </c>
      <c r="D188" s="1814">
        <v>0</v>
      </c>
      <c r="E188" s="1814">
        <v>0</v>
      </c>
      <c r="F188" s="1814">
        <v>0</v>
      </c>
      <c r="G188" s="1814">
        <v>0</v>
      </c>
      <c r="H188" s="1814">
        <v>0</v>
      </c>
      <c r="I188" s="1814">
        <v>0</v>
      </c>
      <c r="J188" s="1814">
        <v>0</v>
      </c>
      <c r="K188" s="1814">
        <v>0</v>
      </c>
      <c r="L188" s="1814">
        <v>0</v>
      </c>
      <c r="M188" s="1814">
        <v>0</v>
      </c>
      <c r="N188" s="1814">
        <v>0</v>
      </c>
      <c r="O188" s="859"/>
    </row>
    <row r="189" spans="1:15" s="1759" customFormat="1" ht="18.75" customHeight="1">
      <c r="A189" s="1846" t="s">
        <v>4827</v>
      </c>
      <c r="B189" s="1842">
        <v>0</v>
      </c>
      <c r="C189" s="1565">
        <v>0</v>
      </c>
      <c r="D189" s="1565">
        <v>0</v>
      </c>
      <c r="E189" s="1565">
        <v>0</v>
      </c>
      <c r="F189" s="1565">
        <v>0</v>
      </c>
      <c r="G189" s="1565">
        <v>0</v>
      </c>
      <c r="H189" s="1565">
        <v>0</v>
      </c>
      <c r="I189" s="1565">
        <v>0</v>
      </c>
      <c r="J189" s="1565">
        <v>0</v>
      </c>
      <c r="K189" s="1565">
        <v>0</v>
      </c>
      <c r="L189" s="1565">
        <v>0</v>
      </c>
      <c r="M189" s="1565">
        <v>0</v>
      </c>
      <c r="N189" s="1565">
        <v>0</v>
      </c>
      <c r="O189" s="859"/>
    </row>
    <row r="190" spans="1:15" ht="18.75" customHeight="1">
      <c r="A190" s="1841"/>
      <c r="B190" s="1813"/>
      <c r="C190" s="1814"/>
      <c r="D190" s="1814"/>
      <c r="E190" s="1814"/>
      <c r="F190" s="1814"/>
      <c r="G190" s="1814"/>
      <c r="H190" s="1853"/>
      <c r="I190" s="1853"/>
      <c r="J190" s="1814"/>
      <c r="K190" s="1853"/>
      <c r="L190" s="1854"/>
      <c r="M190" s="1855"/>
      <c r="N190" s="1855"/>
      <c r="O190" s="859"/>
    </row>
    <row r="191" spans="1:15" s="1759" customFormat="1" ht="18.75" customHeight="1">
      <c r="A191" s="1841" t="s">
        <v>4858</v>
      </c>
      <c r="B191" s="1856"/>
      <c r="C191" s="1055"/>
      <c r="D191" s="1055"/>
      <c r="E191" s="1055"/>
      <c r="F191" s="1055"/>
      <c r="G191" s="1055"/>
      <c r="H191" s="1055"/>
      <c r="I191" s="1055"/>
      <c r="J191" s="1055"/>
      <c r="K191" s="1055"/>
      <c r="L191" s="1055"/>
      <c r="M191" s="1055"/>
      <c r="N191" s="1055"/>
      <c r="O191" s="859"/>
    </row>
    <row r="192" spans="1:15" ht="18.75" customHeight="1">
      <c r="A192" s="1148" t="s">
        <v>7721</v>
      </c>
      <c r="B192" s="1856">
        <v>2</v>
      </c>
      <c r="C192" s="1055">
        <v>2</v>
      </c>
      <c r="D192" s="1596">
        <v>0</v>
      </c>
      <c r="E192" s="1055">
        <v>239</v>
      </c>
      <c r="F192" s="1055">
        <v>239</v>
      </c>
      <c r="G192" s="1055">
        <v>173</v>
      </c>
      <c r="H192" s="1055">
        <v>66</v>
      </c>
      <c r="I192" s="1055" t="s">
        <v>5787</v>
      </c>
      <c r="J192" s="1055" t="s">
        <v>5787</v>
      </c>
      <c r="K192" s="1055" t="s">
        <v>5787</v>
      </c>
      <c r="L192" s="1055" t="s">
        <v>5787</v>
      </c>
      <c r="M192" s="1055" t="s">
        <v>5787</v>
      </c>
      <c r="N192" s="1055" t="s">
        <v>5787</v>
      </c>
      <c r="O192" s="859"/>
    </row>
    <row r="193" spans="1:15" s="1861" customFormat="1" ht="18.75" customHeight="1">
      <c r="A193" s="1857" t="s">
        <v>6001</v>
      </c>
      <c r="B193" s="1858">
        <v>2</v>
      </c>
      <c r="C193" s="1858">
        <v>2</v>
      </c>
      <c r="D193" s="1859">
        <v>0</v>
      </c>
      <c r="E193" s="1858">
        <v>245</v>
      </c>
      <c r="F193" s="1858">
        <v>245</v>
      </c>
      <c r="G193" s="1858">
        <v>179</v>
      </c>
      <c r="H193" s="1858">
        <v>66</v>
      </c>
      <c r="I193" s="1858" t="s">
        <v>5787</v>
      </c>
      <c r="J193" s="1858" t="s">
        <v>5787</v>
      </c>
      <c r="K193" s="1858" t="s">
        <v>5787</v>
      </c>
      <c r="L193" s="1858" t="s">
        <v>5787</v>
      </c>
      <c r="M193" s="1858" t="s">
        <v>5787</v>
      </c>
      <c r="N193" s="1858" t="s">
        <v>5787</v>
      </c>
      <c r="O193" s="1860"/>
    </row>
    <row r="194" spans="1:15" ht="18.75" customHeight="1">
      <c r="A194" s="1802" t="s">
        <v>7665</v>
      </c>
      <c r="B194" s="1856">
        <v>1</v>
      </c>
      <c r="C194" s="1055">
        <v>1</v>
      </c>
      <c r="D194" s="1596">
        <v>0</v>
      </c>
      <c r="E194" s="1055">
        <v>44</v>
      </c>
      <c r="F194" s="1055">
        <v>44</v>
      </c>
      <c r="G194" s="1055">
        <v>8</v>
      </c>
      <c r="H194" s="1055">
        <v>36</v>
      </c>
      <c r="I194" s="1055" t="s">
        <v>5787</v>
      </c>
      <c r="J194" s="1055" t="s">
        <v>5787</v>
      </c>
      <c r="K194" s="1055" t="s">
        <v>5787</v>
      </c>
      <c r="L194" s="1055" t="s">
        <v>5787</v>
      </c>
      <c r="M194" s="1055" t="s">
        <v>5787</v>
      </c>
      <c r="N194" s="1055" t="s">
        <v>5787</v>
      </c>
      <c r="O194" s="859"/>
    </row>
    <row r="195" spans="1:15" ht="18.75" customHeight="1">
      <c r="A195" s="1802" t="s">
        <v>7685</v>
      </c>
      <c r="B195" s="1055">
        <v>1</v>
      </c>
      <c r="C195" s="1055">
        <v>1</v>
      </c>
      <c r="D195" s="1596">
        <v>0</v>
      </c>
      <c r="E195" s="1055">
        <v>201</v>
      </c>
      <c r="F195" s="1055">
        <v>201</v>
      </c>
      <c r="G195" s="1055">
        <v>171</v>
      </c>
      <c r="H195" s="1055">
        <v>30</v>
      </c>
      <c r="I195" s="1055" t="s">
        <v>5787</v>
      </c>
      <c r="J195" s="1055" t="s">
        <v>5787</v>
      </c>
      <c r="K195" s="1055" t="s">
        <v>5787</v>
      </c>
      <c r="L195" s="1055" t="s">
        <v>5787</v>
      </c>
      <c r="M195" s="1055" t="s">
        <v>5787</v>
      </c>
      <c r="N195" s="1055" t="s">
        <v>5787</v>
      </c>
      <c r="O195" s="859"/>
    </row>
    <row r="196" spans="1:15" ht="18.75" customHeight="1">
      <c r="A196" s="1802" t="s">
        <v>16</v>
      </c>
      <c r="B196" s="1055"/>
      <c r="C196" s="1055"/>
      <c r="D196" s="1055"/>
      <c r="E196" s="1055"/>
      <c r="F196" s="1055"/>
      <c r="G196" s="1055"/>
      <c r="H196" s="1055"/>
      <c r="I196" s="1055"/>
      <c r="J196" s="1055"/>
      <c r="K196" s="1055"/>
      <c r="L196" s="1055"/>
      <c r="M196" s="1055"/>
      <c r="N196" s="1055"/>
      <c r="O196" s="859"/>
    </row>
    <row r="197" spans="1:15" s="1759" customFormat="1" ht="18.75" customHeight="1">
      <c r="A197" s="1857" t="s">
        <v>233</v>
      </c>
      <c r="B197" s="1055"/>
      <c r="C197" s="1055"/>
      <c r="D197" s="1055"/>
      <c r="E197" s="1055"/>
      <c r="F197" s="1055"/>
      <c r="G197" s="1055"/>
      <c r="H197" s="1055"/>
      <c r="I197" s="1055"/>
      <c r="J197" s="1055"/>
      <c r="K197" s="1055"/>
      <c r="L197" s="1055"/>
      <c r="M197" s="1055"/>
      <c r="N197" s="1055"/>
      <c r="O197" s="859"/>
    </row>
    <row r="198" spans="1:15" ht="18.75" customHeight="1">
      <c r="A198" s="1802" t="s">
        <v>7725</v>
      </c>
      <c r="B198" s="1596">
        <v>7</v>
      </c>
      <c r="C198" s="1596">
        <v>0</v>
      </c>
      <c r="D198" s="1596">
        <v>7</v>
      </c>
      <c r="E198" s="1596">
        <v>53</v>
      </c>
      <c r="F198" s="1596">
        <v>52</v>
      </c>
      <c r="G198" s="1596">
        <v>41</v>
      </c>
      <c r="H198" s="1596">
        <v>11</v>
      </c>
      <c r="I198" s="1596">
        <v>74141</v>
      </c>
      <c r="J198" s="1596">
        <v>15389</v>
      </c>
      <c r="K198" s="1596">
        <v>31451</v>
      </c>
      <c r="L198" s="1596">
        <v>0</v>
      </c>
      <c r="M198" s="868">
        <v>51509</v>
      </c>
      <c r="N198" s="868">
        <v>39527</v>
      </c>
      <c r="O198" s="859"/>
    </row>
    <row r="199" spans="1:15" s="1861" customFormat="1" ht="18.75" customHeight="1">
      <c r="A199" s="1857" t="s">
        <v>4827</v>
      </c>
      <c r="B199" s="1859">
        <v>8</v>
      </c>
      <c r="C199" s="1859">
        <v>0</v>
      </c>
      <c r="D199" s="1859">
        <v>8</v>
      </c>
      <c r="E199" s="1859">
        <v>53</v>
      </c>
      <c r="F199" s="1859">
        <v>52</v>
      </c>
      <c r="G199" s="1859">
        <v>42</v>
      </c>
      <c r="H199" s="1859">
        <v>10</v>
      </c>
      <c r="I199" s="1859">
        <v>87113</v>
      </c>
      <c r="J199" s="1859">
        <v>17403</v>
      </c>
      <c r="K199" s="1859">
        <v>33367</v>
      </c>
      <c r="L199" s="1859">
        <v>0</v>
      </c>
      <c r="M199" s="1862">
        <v>63842</v>
      </c>
      <c r="N199" s="1862">
        <v>49536</v>
      </c>
      <c r="O199" s="1860"/>
    </row>
    <row r="200" spans="1:15" ht="18.75" customHeight="1">
      <c r="A200" s="1863" t="s">
        <v>7666</v>
      </c>
      <c r="B200" s="1596">
        <v>1</v>
      </c>
      <c r="C200" s="1596">
        <v>0</v>
      </c>
      <c r="D200" s="1596">
        <v>1</v>
      </c>
      <c r="E200" s="1596">
        <v>8</v>
      </c>
      <c r="F200" s="1596">
        <v>8</v>
      </c>
      <c r="G200" s="1596">
        <v>7</v>
      </c>
      <c r="H200" s="1596">
        <v>1</v>
      </c>
      <c r="I200" s="1596" t="s">
        <v>5787</v>
      </c>
      <c r="J200" s="1596" t="s">
        <v>5787</v>
      </c>
      <c r="K200" s="1596" t="s">
        <v>5787</v>
      </c>
      <c r="L200" s="1596">
        <v>0</v>
      </c>
      <c r="M200" s="868" t="s">
        <v>5787</v>
      </c>
      <c r="N200" s="868" t="s">
        <v>5787</v>
      </c>
      <c r="O200" s="859"/>
    </row>
    <row r="201" spans="1:15" ht="18.75" customHeight="1">
      <c r="A201" s="1802" t="s">
        <v>7667</v>
      </c>
      <c r="B201" s="1596">
        <v>2</v>
      </c>
      <c r="C201" s="1596">
        <v>0</v>
      </c>
      <c r="D201" s="1596">
        <v>2</v>
      </c>
      <c r="E201" s="1596">
        <v>12</v>
      </c>
      <c r="F201" s="1596">
        <v>12</v>
      </c>
      <c r="G201" s="1596">
        <v>10</v>
      </c>
      <c r="H201" s="1596">
        <v>2</v>
      </c>
      <c r="I201" s="1596" t="s">
        <v>5787</v>
      </c>
      <c r="J201" s="1596" t="s">
        <v>5787</v>
      </c>
      <c r="K201" s="1596" t="s">
        <v>5787</v>
      </c>
      <c r="L201" s="1596">
        <v>0</v>
      </c>
      <c r="M201" s="868" t="s">
        <v>5787</v>
      </c>
      <c r="N201" s="868" t="s">
        <v>5787</v>
      </c>
      <c r="O201" s="859"/>
    </row>
    <row r="202" spans="1:15" ht="18.75" customHeight="1">
      <c r="A202" s="1802" t="s">
        <v>7669</v>
      </c>
      <c r="B202" s="1596">
        <v>1</v>
      </c>
      <c r="C202" s="1596">
        <v>0</v>
      </c>
      <c r="D202" s="1596">
        <v>1</v>
      </c>
      <c r="E202" s="1596">
        <v>4</v>
      </c>
      <c r="F202" s="1596">
        <v>3</v>
      </c>
      <c r="G202" s="1596">
        <v>1</v>
      </c>
      <c r="H202" s="1596">
        <v>2</v>
      </c>
      <c r="I202" s="1596" t="s">
        <v>5787</v>
      </c>
      <c r="J202" s="1596" t="s">
        <v>5787</v>
      </c>
      <c r="K202" s="1596" t="s">
        <v>5787</v>
      </c>
      <c r="L202" s="1596">
        <v>0</v>
      </c>
      <c r="M202" s="868" t="s">
        <v>5787</v>
      </c>
      <c r="N202" s="868" t="s">
        <v>5787</v>
      </c>
      <c r="O202" s="859"/>
    </row>
    <row r="203" spans="1:15" ht="18.75" customHeight="1">
      <c r="A203" s="1802" t="s">
        <v>7672</v>
      </c>
      <c r="B203" s="1596">
        <v>1</v>
      </c>
      <c r="C203" s="1596">
        <v>0</v>
      </c>
      <c r="D203" s="1596">
        <v>1</v>
      </c>
      <c r="E203" s="1596">
        <v>5</v>
      </c>
      <c r="F203" s="1596">
        <v>5</v>
      </c>
      <c r="G203" s="1596">
        <v>2</v>
      </c>
      <c r="H203" s="1596">
        <v>3</v>
      </c>
      <c r="I203" s="1596" t="s">
        <v>5787</v>
      </c>
      <c r="J203" s="1596" t="s">
        <v>5787</v>
      </c>
      <c r="K203" s="1596" t="s">
        <v>5787</v>
      </c>
      <c r="L203" s="1596">
        <v>0</v>
      </c>
      <c r="M203" s="868" t="s">
        <v>5787</v>
      </c>
      <c r="N203" s="868" t="s">
        <v>5787</v>
      </c>
      <c r="O203" s="859"/>
    </row>
    <row r="204" spans="1:15" ht="18.75" customHeight="1">
      <c r="A204" s="1802" t="s">
        <v>7675</v>
      </c>
      <c r="B204" s="1596">
        <v>1</v>
      </c>
      <c r="C204" s="1596">
        <v>0</v>
      </c>
      <c r="D204" s="1596">
        <v>1</v>
      </c>
      <c r="E204" s="1596">
        <v>13</v>
      </c>
      <c r="F204" s="1596">
        <v>13</v>
      </c>
      <c r="G204" s="1596">
        <v>13</v>
      </c>
      <c r="H204" s="1596">
        <v>0</v>
      </c>
      <c r="I204" s="1596" t="s">
        <v>5787</v>
      </c>
      <c r="J204" s="1596" t="s">
        <v>5787</v>
      </c>
      <c r="K204" s="1596" t="s">
        <v>5787</v>
      </c>
      <c r="L204" s="1596">
        <v>0</v>
      </c>
      <c r="M204" s="868" t="s">
        <v>5787</v>
      </c>
      <c r="N204" s="868" t="s">
        <v>5787</v>
      </c>
      <c r="O204" s="859"/>
    </row>
    <row r="205" spans="1:15" ht="18.75" customHeight="1">
      <c r="A205" s="1802" t="s">
        <v>7680</v>
      </c>
      <c r="B205" s="1596">
        <v>1</v>
      </c>
      <c r="C205" s="1596">
        <v>0</v>
      </c>
      <c r="D205" s="1596">
        <v>1</v>
      </c>
      <c r="E205" s="1596">
        <v>4</v>
      </c>
      <c r="F205" s="1596">
        <v>4</v>
      </c>
      <c r="G205" s="1596">
        <v>3</v>
      </c>
      <c r="H205" s="1596">
        <v>1</v>
      </c>
      <c r="I205" s="1596" t="s">
        <v>5787</v>
      </c>
      <c r="J205" s="1596" t="s">
        <v>5787</v>
      </c>
      <c r="K205" s="1596" t="s">
        <v>5787</v>
      </c>
      <c r="L205" s="1596">
        <v>0</v>
      </c>
      <c r="M205" s="868" t="s">
        <v>5787</v>
      </c>
      <c r="N205" s="868" t="s">
        <v>5787</v>
      </c>
      <c r="O205" s="859"/>
    </row>
    <row r="206" spans="1:15" ht="18.75" customHeight="1" thickBot="1">
      <c r="A206" s="1864" t="s">
        <v>7685</v>
      </c>
      <c r="B206" s="1605">
        <v>1</v>
      </c>
      <c r="C206" s="1605">
        <v>0</v>
      </c>
      <c r="D206" s="1605">
        <v>1</v>
      </c>
      <c r="E206" s="1605">
        <v>7</v>
      </c>
      <c r="F206" s="1605">
        <v>7</v>
      </c>
      <c r="G206" s="1605">
        <v>6</v>
      </c>
      <c r="H206" s="1605">
        <v>1</v>
      </c>
      <c r="I206" s="1605" t="s">
        <v>5787</v>
      </c>
      <c r="J206" s="1605" t="s">
        <v>5787</v>
      </c>
      <c r="K206" s="1605" t="s">
        <v>5787</v>
      </c>
      <c r="L206" s="1605">
        <v>0</v>
      </c>
      <c r="M206" s="871" t="s">
        <v>5787</v>
      </c>
      <c r="N206" s="871" t="s">
        <v>5787</v>
      </c>
      <c r="O206" s="859"/>
    </row>
    <row r="207" spans="1:15">
      <c r="A207" s="972" t="s">
        <v>7727</v>
      </c>
      <c r="B207" s="1055"/>
      <c r="C207" s="1055"/>
      <c r="D207" s="1055"/>
      <c r="E207" s="1055"/>
      <c r="F207" s="1055"/>
      <c r="G207" s="1055"/>
      <c r="H207" s="1055"/>
      <c r="I207" s="1055"/>
      <c r="J207" s="1055"/>
      <c r="K207" s="1055"/>
      <c r="L207" s="1055"/>
      <c r="M207" s="1055"/>
      <c r="N207" s="1055" t="s">
        <v>7712</v>
      </c>
      <c r="O207" s="859"/>
    </row>
    <row r="208" spans="1:15">
      <c r="A208" s="859" t="s">
        <v>7728</v>
      </c>
      <c r="B208" s="1055"/>
      <c r="C208" s="1055"/>
      <c r="D208" s="1055"/>
      <c r="E208" s="1055"/>
      <c r="F208" s="1055"/>
      <c r="G208" s="1055"/>
      <c r="H208" s="1055"/>
      <c r="I208" s="1055"/>
      <c r="J208" s="1055"/>
      <c r="K208" s="1055"/>
      <c r="L208" s="1055"/>
      <c r="M208" s="1055"/>
      <c r="N208" s="1055"/>
      <c r="O208" s="859"/>
    </row>
    <row r="209" spans="1:15">
      <c r="A209" s="1131"/>
      <c r="B209" s="1055"/>
      <c r="C209" s="1055"/>
      <c r="D209" s="1055"/>
      <c r="E209" s="1055"/>
      <c r="F209" s="1055"/>
      <c r="G209" s="1055"/>
      <c r="H209" s="1055"/>
      <c r="I209" s="1055"/>
      <c r="J209" s="1055"/>
      <c r="K209" s="1055"/>
      <c r="L209" s="1055"/>
      <c r="M209" s="1055"/>
      <c r="N209" s="1055"/>
      <c r="O209" s="859"/>
    </row>
    <row r="210" spans="1:15">
      <c r="A210" s="1131"/>
      <c r="B210" s="1055"/>
      <c r="C210" s="1055"/>
      <c r="D210" s="1055"/>
      <c r="E210" s="1055"/>
      <c r="F210" s="1055"/>
      <c r="G210" s="1055"/>
      <c r="H210" s="1055"/>
      <c r="I210" s="1055"/>
      <c r="J210" s="1055"/>
      <c r="K210" s="1055"/>
      <c r="L210" s="1055"/>
      <c r="M210" s="1055"/>
      <c r="N210" s="1055"/>
      <c r="O210" s="859"/>
    </row>
  </sheetData>
  <mergeCells count="14">
    <mergeCell ref="A4:A6"/>
    <mergeCell ref="B4:D4"/>
    <mergeCell ref="E4:H4"/>
    <mergeCell ref="I4:I6"/>
    <mergeCell ref="J4:J6"/>
    <mergeCell ref="L4:L6"/>
    <mergeCell ref="M4:M6"/>
    <mergeCell ref="N4:N6"/>
    <mergeCell ref="B5:B6"/>
    <mergeCell ref="C5:C6"/>
    <mergeCell ref="D5:D6"/>
    <mergeCell ref="E5:E6"/>
    <mergeCell ref="F5:H5"/>
    <mergeCell ref="K4:K6"/>
  </mergeCells>
  <phoneticPr fontId="2"/>
  <hyperlinks>
    <hyperlink ref="O2" location="目次!A1" display="目次へ戻る" xr:uid="{C62DE97A-85BF-488F-AC21-1A38865773DB}"/>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B644B-72C9-4BC7-AB92-157D19D54EEC}">
  <dimension ref="A1:W21"/>
  <sheetViews>
    <sheetView workbookViewId="0">
      <selection activeCell="W2" sqref="W2"/>
    </sheetView>
  </sheetViews>
  <sheetFormatPr defaultColWidth="8.58203125" defaultRowHeight="18"/>
  <cols>
    <col min="1" max="22" width="8.58203125" style="821"/>
    <col min="23" max="23" width="11" style="821" bestFit="1" customWidth="1"/>
    <col min="24" max="16384" width="8.58203125" style="821"/>
  </cols>
  <sheetData>
    <row r="1" spans="1:23">
      <c r="A1" s="1831" t="s">
        <v>7729</v>
      </c>
      <c r="B1" s="1831"/>
      <c r="C1" s="1831"/>
      <c r="D1" s="1831"/>
      <c r="E1" s="1831"/>
      <c r="F1" s="1831"/>
      <c r="G1" s="1831"/>
      <c r="H1" s="1831"/>
      <c r="I1" s="1831"/>
      <c r="J1" s="1831"/>
      <c r="K1" s="1831"/>
      <c r="L1" s="1831"/>
      <c r="M1" s="859"/>
      <c r="N1" s="859"/>
      <c r="O1" s="859"/>
      <c r="P1" s="859"/>
      <c r="Q1" s="859"/>
      <c r="R1" s="859"/>
      <c r="S1" s="859"/>
      <c r="T1" s="859"/>
      <c r="U1" s="859"/>
      <c r="V1" s="859"/>
      <c r="W1" s="859"/>
    </row>
    <row r="2" spans="1:23" ht="18.5" thickBot="1">
      <c r="A2" s="1184"/>
      <c r="B2" s="1184"/>
      <c r="C2" s="1184"/>
      <c r="D2" s="1184"/>
      <c r="E2" s="1184"/>
      <c r="F2" s="1184"/>
      <c r="G2" s="1184"/>
      <c r="H2" s="1184"/>
      <c r="I2" s="1184"/>
      <c r="J2" s="1184"/>
      <c r="K2" s="1184"/>
      <c r="L2" s="1184"/>
      <c r="M2" s="1184"/>
      <c r="N2" s="1184"/>
      <c r="O2" s="1184"/>
      <c r="P2" s="1184"/>
      <c r="Q2" s="1184"/>
      <c r="R2" s="1184"/>
      <c r="S2" s="1184"/>
      <c r="T2" s="1184"/>
      <c r="U2" s="1184"/>
      <c r="V2" s="1184"/>
      <c r="W2" s="820" t="s">
        <v>721</v>
      </c>
    </row>
    <row r="3" spans="1:23" ht="18.75" customHeight="1">
      <c r="A3" s="3566" t="s">
        <v>4751</v>
      </c>
      <c r="B3" s="3569" t="s">
        <v>7730</v>
      </c>
      <c r="C3" s="3775"/>
      <c r="D3" s="3775"/>
      <c r="E3" s="3775"/>
      <c r="F3" s="3775"/>
      <c r="G3" s="3775"/>
      <c r="H3" s="3576"/>
      <c r="I3" s="3569" t="s">
        <v>7731</v>
      </c>
      <c r="J3" s="3775"/>
      <c r="K3" s="3775"/>
      <c r="L3" s="3775"/>
      <c r="M3" s="3775"/>
      <c r="N3" s="3775"/>
      <c r="O3" s="3576"/>
      <c r="P3" s="3569" t="s">
        <v>7707</v>
      </c>
      <c r="Q3" s="3775"/>
      <c r="R3" s="3775"/>
      <c r="S3" s="3775"/>
      <c r="T3" s="3775"/>
      <c r="U3" s="3775"/>
      <c r="V3" s="3775"/>
      <c r="W3" s="859"/>
    </row>
    <row r="4" spans="1:23">
      <c r="A4" s="3568"/>
      <c r="B4" s="992" t="s">
        <v>7732</v>
      </c>
      <c r="C4" s="992" t="s">
        <v>5184</v>
      </c>
      <c r="D4" s="992" t="s">
        <v>7733</v>
      </c>
      <c r="E4" s="992" t="s">
        <v>7734</v>
      </c>
      <c r="F4" s="992" t="s">
        <v>7735</v>
      </c>
      <c r="G4" s="992" t="s">
        <v>7736</v>
      </c>
      <c r="H4" s="992" t="s">
        <v>7737</v>
      </c>
      <c r="I4" s="992" t="s">
        <v>7732</v>
      </c>
      <c r="J4" s="992" t="s">
        <v>5184</v>
      </c>
      <c r="K4" s="992" t="s">
        <v>7733</v>
      </c>
      <c r="L4" s="992" t="s">
        <v>7734</v>
      </c>
      <c r="M4" s="992" t="s">
        <v>7735</v>
      </c>
      <c r="N4" s="992" t="s">
        <v>7736</v>
      </c>
      <c r="O4" s="992" t="s">
        <v>7737</v>
      </c>
      <c r="P4" s="992" t="s">
        <v>7732</v>
      </c>
      <c r="Q4" s="992" t="s">
        <v>5184</v>
      </c>
      <c r="R4" s="992" t="s">
        <v>7733</v>
      </c>
      <c r="S4" s="992" t="s">
        <v>7734</v>
      </c>
      <c r="T4" s="992" t="s">
        <v>7735</v>
      </c>
      <c r="U4" s="992" t="s">
        <v>7736</v>
      </c>
      <c r="V4" s="1614" t="s">
        <v>7737</v>
      </c>
      <c r="W4" s="859"/>
    </row>
    <row r="5" spans="1:23">
      <c r="A5" s="1834" t="s">
        <v>7721</v>
      </c>
      <c r="B5" s="1069">
        <v>3518</v>
      </c>
      <c r="C5" s="1045">
        <v>542</v>
      </c>
      <c r="D5" s="1045">
        <v>808</v>
      </c>
      <c r="E5" s="1045">
        <v>945</v>
      </c>
      <c r="F5" s="1045">
        <v>415</v>
      </c>
      <c r="G5" s="1045">
        <v>415</v>
      </c>
      <c r="H5" s="1045">
        <v>279</v>
      </c>
      <c r="I5" s="1045">
        <v>160549</v>
      </c>
      <c r="J5" s="1045">
        <v>24421</v>
      </c>
      <c r="K5" s="1045">
        <v>39581</v>
      </c>
      <c r="L5" s="1045">
        <v>41529</v>
      </c>
      <c r="M5" s="1045">
        <v>23334</v>
      </c>
      <c r="N5" s="1045">
        <v>21369</v>
      </c>
      <c r="O5" s="1045">
        <v>10045</v>
      </c>
      <c r="P5" s="1045">
        <v>5246464</v>
      </c>
      <c r="Q5" s="1045">
        <v>943740</v>
      </c>
      <c r="R5" s="1045">
        <v>1305109</v>
      </c>
      <c r="S5" s="1045">
        <v>1187281</v>
      </c>
      <c r="T5" s="1045">
        <v>938072</v>
      </c>
      <c r="U5" s="1045">
        <v>451224</v>
      </c>
      <c r="V5" s="1045">
        <v>421038</v>
      </c>
      <c r="W5" s="859"/>
    </row>
    <row r="6" spans="1:23">
      <c r="A6" s="1867" t="s">
        <v>7738</v>
      </c>
      <c r="B6" s="1069">
        <v>3485</v>
      </c>
      <c r="C6" s="1045">
        <v>535</v>
      </c>
      <c r="D6" s="1045">
        <v>807</v>
      </c>
      <c r="E6" s="1045">
        <v>943</v>
      </c>
      <c r="F6" s="1045">
        <v>406</v>
      </c>
      <c r="G6" s="1045">
        <v>406</v>
      </c>
      <c r="H6" s="1045">
        <v>284</v>
      </c>
      <c r="I6" s="1045">
        <v>158688</v>
      </c>
      <c r="J6" s="1045">
        <v>24057</v>
      </c>
      <c r="K6" s="1045">
        <v>39474</v>
      </c>
      <c r="L6" s="1045">
        <v>40956</v>
      </c>
      <c r="M6" s="1045">
        <v>23236</v>
      </c>
      <c r="N6" s="1045">
        <v>20798</v>
      </c>
      <c r="O6" s="1045">
        <v>10167</v>
      </c>
      <c r="P6" s="1045">
        <v>5088965</v>
      </c>
      <c r="Q6" s="1045">
        <v>973587</v>
      </c>
      <c r="R6" s="1045">
        <v>1196357</v>
      </c>
      <c r="S6" s="1045">
        <v>1143290</v>
      </c>
      <c r="T6" s="1045">
        <v>940386</v>
      </c>
      <c r="U6" s="1045">
        <v>424371</v>
      </c>
      <c r="V6" s="1045">
        <v>410974</v>
      </c>
      <c r="W6" s="859"/>
    </row>
    <row r="7" spans="1:23">
      <c r="A7" s="1867" t="s">
        <v>5402</v>
      </c>
      <c r="B7" s="1069">
        <f>SUM(C7:H7)</f>
        <v>3279</v>
      </c>
      <c r="C7" s="1045">
        <v>552</v>
      </c>
      <c r="D7" s="1045">
        <v>765</v>
      </c>
      <c r="E7" s="1045">
        <v>878</v>
      </c>
      <c r="F7" s="1045">
        <v>398</v>
      </c>
      <c r="G7" s="1045">
        <v>441</v>
      </c>
      <c r="H7" s="1045">
        <v>245</v>
      </c>
      <c r="I7" s="1045">
        <v>154274</v>
      </c>
      <c r="J7" s="1045">
        <v>24573</v>
      </c>
      <c r="K7" s="1045">
        <v>39036</v>
      </c>
      <c r="L7" s="1045">
        <v>39367</v>
      </c>
      <c r="M7" s="1045">
        <v>21952</v>
      </c>
      <c r="N7" s="1045">
        <v>20043</v>
      </c>
      <c r="O7" s="1045">
        <v>9302</v>
      </c>
      <c r="P7" s="1045">
        <v>4766985</v>
      </c>
      <c r="Q7" s="1045">
        <v>885340</v>
      </c>
      <c r="R7" s="1045">
        <v>1114554</v>
      </c>
      <c r="S7" s="1045">
        <v>1137534</v>
      </c>
      <c r="T7" s="1045">
        <v>909576</v>
      </c>
      <c r="U7" s="1045">
        <v>395781</v>
      </c>
      <c r="V7" s="1045">
        <v>324420</v>
      </c>
      <c r="W7" s="859"/>
    </row>
    <row r="8" spans="1:23">
      <c r="A8" s="1867" t="s">
        <v>262</v>
      </c>
      <c r="B8" s="1064">
        <v>3269</v>
      </c>
      <c r="C8" s="1043">
        <v>547</v>
      </c>
      <c r="D8" s="1043">
        <v>759</v>
      </c>
      <c r="E8" s="1043">
        <v>882</v>
      </c>
      <c r="F8" s="1043">
        <v>397</v>
      </c>
      <c r="G8" s="1043">
        <v>437</v>
      </c>
      <c r="H8" s="1043">
        <v>247</v>
      </c>
      <c r="I8" s="1043">
        <v>153675</v>
      </c>
      <c r="J8" s="1043">
        <v>24671</v>
      </c>
      <c r="K8" s="1043">
        <v>38284</v>
      </c>
      <c r="L8" s="1043">
        <v>39171</v>
      </c>
      <c r="M8" s="1045">
        <v>22648</v>
      </c>
      <c r="N8" s="1045">
        <v>19573</v>
      </c>
      <c r="O8" s="1045">
        <v>9328</v>
      </c>
      <c r="P8" s="1045">
        <v>5141069</v>
      </c>
      <c r="Q8" s="1045">
        <v>926777</v>
      </c>
      <c r="R8" s="1045">
        <v>1159541</v>
      </c>
      <c r="S8" s="1045">
        <v>1212568</v>
      </c>
      <c r="T8" s="1045">
        <v>1021195</v>
      </c>
      <c r="U8" s="1045">
        <v>477832</v>
      </c>
      <c r="V8" s="1045">
        <v>343157</v>
      </c>
      <c r="W8" s="859"/>
    </row>
    <row r="9" spans="1:23">
      <c r="A9" s="1867" t="s">
        <v>264</v>
      </c>
      <c r="B9" s="1069">
        <f>SUM(C9:H9)</f>
        <v>3273</v>
      </c>
      <c r="C9" s="1045">
        <v>548</v>
      </c>
      <c r="D9" s="1045">
        <v>766</v>
      </c>
      <c r="E9" s="1045">
        <v>883</v>
      </c>
      <c r="F9" s="1045">
        <v>395</v>
      </c>
      <c r="G9" s="1045">
        <v>436</v>
      </c>
      <c r="H9" s="1045">
        <v>245</v>
      </c>
      <c r="I9" s="1045">
        <f>SUM(J9:O9)</f>
        <v>153449</v>
      </c>
      <c r="J9" s="1045">
        <v>24146</v>
      </c>
      <c r="K9" s="1045">
        <v>39121</v>
      </c>
      <c r="L9" s="1045">
        <v>39408</v>
      </c>
      <c r="M9" s="1321">
        <v>21660</v>
      </c>
      <c r="N9" s="1321">
        <v>19747</v>
      </c>
      <c r="O9" s="1321">
        <v>9367</v>
      </c>
      <c r="P9" s="1321">
        <v>5460988</v>
      </c>
      <c r="Q9" s="1321">
        <v>1014690</v>
      </c>
      <c r="R9" s="1321">
        <v>1228555</v>
      </c>
      <c r="S9" s="1321">
        <v>1277114</v>
      </c>
      <c r="T9" s="1321">
        <v>1037780</v>
      </c>
      <c r="U9" s="1321">
        <v>512442</v>
      </c>
      <c r="V9" s="1321">
        <v>390407</v>
      </c>
      <c r="W9" s="859"/>
    </row>
    <row r="10" spans="1:23" s="1759" customFormat="1" ht="18.75" customHeight="1" thickBot="1">
      <c r="A10" s="1868" t="s">
        <v>266</v>
      </c>
      <c r="B10" s="1075">
        <v>3255</v>
      </c>
      <c r="C10" s="1049">
        <v>548</v>
      </c>
      <c r="D10" s="1049">
        <v>763</v>
      </c>
      <c r="E10" s="1049">
        <v>877</v>
      </c>
      <c r="F10" s="1049">
        <v>392</v>
      </c>
      <c r="G10" s="1049">
        <f>384+48</f>
        <v>432</v>
      </c>
      <c r="H10" s="1049">
        <v>243</v>
      </c>
      <c r="I10" s="1049">
        <v>151361</v>
      </c>
      <c r="J10" s="1049">
        <v>24312</v>
      </c>
      <c r="K10" s="1049">
        <v>38220</v>
      </c>
      <c r="L10" s="1049">
        <v>38775</v>
      </c>
      <c r="M10" s="1869">
        <v>21392</v>
      </c>
      <c r="N10" s="1869">
        <f>18181+1381</f>
        <v>19562</v>
      </c>
      <c r="O10" s="1869">
        <v>9100</v>
      </c>
      <c r="P10" s="1869">
        <v>5634459</v>
      </c>
      <c r="Q10" s="1869">
        <v>1073046</v>
      </c>
      <c r="R10" s="1869">
        <v>1262498</v>
      </c>
      <c r="S10" s="1869">
        <v>1258525</v>
      </c>
      <c r="T10" s="1869">
        <v>1073139</v>
      </c>
      <c r="U10" s="1869">
        <v>492929</v>
      </c>
      <c r="V10" s="1869">
        <v>474323</v>
      </c>
      <c r="W10" s="859"/>
    </row>
    <row r="11" spans="1:23" ht="18.75" customHeight="1">
      <c r="A11" s="1003" t="s">
        <v>7739</v>
      </c>
      <c r="B11" s="859"/>
      <c r="C11" s="859"/>
      <c r="D11" s="859"/>
      <c r="E11" s="859"/>
      <c r="F11" s="859"/>
      <c r="G11" s="859"/>
      <c r="H11" s="859"/>
      <c r="I11" s="859"/>
      <c r="J11" s="859"/>
      <c r="K11" s="859"/>
      <c r="L11" s="859"/>
      <c r="M11" s="1051" t="s">
        <v>7740</v>
      </c>
      <c r="N11" s="1003"/>
      <c r="O11" s="1003"/>
      <c r="P11" s="1003"/>
      <c r="Q11" s="1003"/>
      <c r="R11" s="1003"/>
      <c r="S11" s="1003"/>
      <c r="T11" s="1003"/>
      <c r="U11" s="1003"/>
      <c r="V11" s="1020" t="s">
        <v>7741</v>
      </c>
      <c r="W11" s="859"/>
    </row>
    <row r="12" spans="1:23">
      <c r="A12" s="859" t="s">
        <v>7742</v>
      </c>
      <c r="B12" s="859"/>
      <c r="C12" s="859"/>
      <c r="D12" s="859"/>
      <c r="E12" s="859"/>
      <c r="F12" s="859"/>
      <c r="G12" s="859"/>
      <c r="H12" s="859"/>
      <c r="I12" s="859"/>
      <c r="J12" s="859"/>
      <c r="K12" s="859"/>
      <c r="L12" s="859"/>
      <c r="M12" s="859"/>
      <c r="N12" s="859"/>
      <c r="O12" s="859"/>
      <c r="P12" s="859"/>
      <c r="Q12" s="859"/>
      <c r="R12" s="859"/>
      <c r="S12" s="859"/>
      <c r="T12" s="859"/>
      <c r="U12" s="859"/>
      <c r="V12" s="859"/>
      <c r="W12" s="859"/>
    </row>
    <row r="13" spans="1:23">
      <c r="A13" s="859" t="s">
        <v>7743</v>
      </c>
      <c r="B13" s="859"/>
      <c r="C13" s="859"/>
      <c r="D13" s="859"/>
      <c r="E13" s="859"/>
      <c r="F13" s="859"/>
      <c r="G13" s="859"/>
      <c r="H13" s="859"/>
      <c r="I13" s="859"/>
      <c r="J13" s="859"/>
      <c r="K13" s="859"/>
      <c r="L13" s="859"/>
      <c r="M13" s="859"/>
      <c r="N13" s="859"/>
      <c r="O13" s="859"/>
      <c r="P13" s="859"/>
      <c r="Q13" s="859"/>
      <c r="R13" s="859"/>
      <c r="S13" s="859"/>
      <c r="T13" s="859"/>
      <c r="U13" s="859"/>
      <c r="V13" s="859"/>
      <c r="W13" s="859"/>
    </row>
    <row r="14" spans="1:23">
      <c r="A14" s="859" t="s">
        <v>7744</v>
      </c>
      <c r="B14" s="859"/>
      <c r="C14" s="859"/>
      <c r="D14" s="859"/>
      <c r="E14" s="859"/>
      <c r="F14" s="859"/>
      <c r="G14" s="859"/>
      <c r="H14" s="859"/>
      <c r="I14" s="859"/>
      <c r="J14" s="859"/>
      <c r="K14" s="859"/>
      <c r="L14" s="859"/>
      <c r="M14" s="859"/>
      <c r="N14" s="859"/>
      <c r="O14" s="859"/>
      <c r="P14" s="859"/>
      <c r="Q14" s="859"/>
      <c r="R14" s="859"/>
      <c r="S14" s="859"/>
      <c r="T14" s="859"/>
      <c r="U14" s="859"/>
      <c r="V14" s="859"/>
      <c r="W14" s="859"/>
    </row>
    <row r="15" spans="1:23">
      <c r="A15" s="859" t="s">
        <v>7745</v>
      </c>
      <c r="B15" s="859"/>
      <c r="C15" s="859"/>
      <c r="D15" s="859"/>
      <c r="E15" s="859"/>
      <c r="F15" s="859"/>
      <c r="G15" s="859"/>
      <c r="H15" s="859"/>
      <c r="I15" s="859"/>
      <c r="J15" s="859"/>
      <c r="K15" s="859"/>
      <c r="L15" s="859"/>
      <c r="M15" s="859"/>
      <c r="N15" s="859"/>
      <c r="O15" s="859"/>
      <c r="P15" s="859"/>
      <c r="Q15" s="859"/>
      <c r="R15" s="859"/>
      <c r="S15" s="859"/>
      <c r="T15" s="859"/>
      <c r="U15" s="859"/>
      <c r="V15" s="859"/>
      <c r="W15" s="859"/>
    </row>
    <row r="16" spans="1:23">
      <c r="A16" s="859" t="s">
        <v>7746</v>
      </c>
      <c r="B16" s="859"/>
      <c r="C16" s="859"/>
      <c r="D16" s="859"/>
      <c r="E16" s="859"/>
      <c r="F16" s="859"/>
      <c r="G16" s="859"/>
      <c r="H16" s="859"/>
      <c r="I16" s="859"/>
      <c r="J16" s="859"/>
      <c r="K16" s="859"/>
      <c r="L16" s="859"/>
      <c r="M16" s="859"/>
      <c r="N16" s="859"/>
      <c r="O16" s="859"/>
      <c r="P16" s="859"/>
      <c r="Q16" s="859"/>
      <c r="R16" s="859"/>
      <c r="S16" s="859"/>
      <c r="T16" s="859"/>
      <c r="U16" s="859"/>
      <c r="V16" s="859"/>
      <c r="W16" s="859"/>
    </row>
    <row r="17" spans="1:23">
      <c r="A17" s="859" t="s">
        <v>7747</v>
      </c>
      <c r="B17" s="859"/>
      <c r="C17" s="859"/>
      <c r="D17" s="859"/>
      <c r="E17" s="859"/>
      <c r="F17" s="859"/>
      <c r="G17" s="859"/>
      <c r="H17" s="859"/>
      <c r="I17" s="859"/>
      <c r="J17" s="859"/>
      <c r="K17" s="859"/>
      <c r="L17" s="859"/>
      <c r="M17" s="859"/>
      <c r="N17" s="859"/>
      <c r="O17" s="859"/>
      <c r="P17" s="859"/>
      <c r="Q17" s="859"/>
      <c r="R17" s="859"/>
      <c r="S17" s="859"/>
      <c r="T17" s="859"/>
      <c r="U17" s="859"/>
      <c r="V17" s="859"/>
      <c r="W17" s="859"/>
    </row>
    <row r="18" spans="1:23">
      <c r="A18" s="859" t="s">
        <v>7748</v>
      </c>
      <c r="B18" s="859"/>
      <c r="C18" s="859"/>
      <c r="D18" s="859"/>
      <c r="E18" s="859"/>
      <c r="F18" s="859"/>
      <c r="G18" s="859"/>
      <c r="H18" s="859"/>
      <c r="I18" s="859"/>
      <c r="J18" s="859"/>
      <c r="K18" s="859"/>
      <c r="L18" s="859"/>
      <c r="M18" s="859"/>
      <c r="N18" s="859"/>
      <c r="O18" s="859"/>
      <c r="P18" s="859"/>
      <c r="Q18" s="859"/>
      <c r="R18" s="859"/>
      <c r="S18" s="859"/>
      <c r="T18" s="859"/>
      <c r="U18" s="859"/>
      <c r="V18" s="859"/>
      <c r="W18" s="859"/>
    </row>
    <row r="19" spans="1:23">
      <c r="A19" s="859" t="s">
        <v>7749</v>
      </c>
      <c r="B19" s="859"/>
      <c r="C19" s="859"/>
      <c r="D19" s="859"/>
      <c r="E19" s="859"/>
      <c r="F19" s="859"/>
      <c r="G19" s="859"/>
      <c r="H19" s="859"/>
      <c r="I19" s="859"/>
      <c r="J19" s="859"/>
      <c r="K19" s="859"/>
      <c r="L19" s="859"/>
      <c r="M19" s="859"/>
      <c r="N19" s="859"/>
      <c r="O19" s="859"/>
      <c r="P19" s="859"/>
      <c r="Q19" s="859"/>
      <c r="R19" s="859"/>
      <c r="S19" s="859"/>
      <c r="T19" s="859"/>
      <c r="U19" s="859"/>
      <c r="V19" s="859"/>
      <c r="W19" s="859"/>
    </row>
    <row r="20" spans="1:23">
      <c r="A20" s="859"/>
      <c r="B20" s="859"/>
      <c r="C20" s="859"/>
      <c r="D20" s="859"/>
      <c r="E20" s="859"/>
      <c r="F20" s="859"/>
      <c r="G20" s="859"/>
      <c r="H20" s="859"/>
      <c r="I20" s="859"/>
      <c r="J20" s="859"/>
      <c r="K20" s="859"/>
      <c r="L20" s="859"/>
      <c r="M20" s="859"/>
      <c r="N20" s="859"/>
      <c r="O20" s="859"/>
      <c r="P20" s="859"/>
      <c r="Q20" s="859"/>
      <c r="R20" s="859"/>
      <c r="S20" s="859"/>
      <c r="T20" s="859"/>
      <c r="U20" s="859"/>
      <c r="V20" s="859"/>
      <c r="W20" s="859"/>
    </row>
    <row r="21" spans="1:23">
      <c r="A21" s="859"/>
      <c r="B21" s="859"/>
      <c r="C21" s="859"/>
      <c r="D21" s="859"/>
      <c r="E21" s="859"/>
      <c r="F21" s="859"/>
      <c r="G21" s="859"/>
      <c r="H21" s="859"/>
      <c r="I21" s="859"/>
      <c r="J21" s="859"/>
      <c r="K21" s="859"/>
      <c r="L21" s="859"/>
      <c r="M21" s="859"/>
      <c r="N21" s="859"/>
      <c r="O21" s="859"/>
      <c r="P21" s="859"/>
      <c r="Q21" s="859"/>
      <c r="R21" s="859"/>
      <c r="S21" s="859"/>
      <c r="T21" s="859"/>
      <c r="U21" s="859"/>
      <c r="V21" s="859"/>
      <c r="W21" s="859"/>
    </row>
  </sheetData>
  <mergeCells count="4">
    <mergeCell ref="A3:A4"/>
    <mergeCell ref="B3:H3"/>
    <mergeCell ref="I3:O3"/>
    <mergeCell ref="P3:V3"/>
  </mergeCells>
  <phoneticPr fontId="2"/>
  <hyperlinks>
    <hyperlink ref="W2" location="目次!A1" display="目次へ戻る" xr:uid="{A5A0C78D-16C2-49B4-94C1-9AAE7870D3DB}"/>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82AC5-D47F-455C-BCF9-B277DF7F3737}">
  <dimension ref="A1:N18"/>
  <sheetViews>
    <sheetView topLeftCell="C1" workbookViewId="0">
      <selection activeCell="N2" sqref="N2"/>
    </sheetView>
  </sheetViews>
  <sheetFormatPr defaultColWidth="8.58203125" defaultRowHeight="18"/>
  <cols>
    <col min="1" max="1" width="22.58203125" style="1140" customWidth="1"/>
    <col min="2" max="13" width="17.58203125" style="1140" customWidth="1"/>
    <col min="14" max="14" width="11" style="1140" bestFit="1" customWidth="1"/>
    <col min="15" max="16384" width="8.58203125" style="821"/>
  </cols>
  <sheetData>
    <row r="1" spans="1:14" ht="18.75" customHeight="1">
      <c r="A1" s="859" t="s">
        <v>7756</v>
      </c>
      <c r="B1" s="859"/>
      <c r="C1" s="859"/>
      <c r="D1" s="859"/>
      <c r="E1" s="859"/>
      <c r="F1" s="859"/>
      <c r="G1" s="1235"/>
      <c r="H1" s="1235"/>
      <c r="I1" s="859"/>
      <c r="J1" s="859"/>
      <c r="K1" s="859"/>
      <c r="L1" s="859"/>
      <c r="M1" s="859"/>
      <c r="N1" s="859"/>
    </row>
    <row r="2" spans="1:14" ht="18.5" thickBot="1">
      <c r="A2" s="1184"/>
      <c r="B2" s="1184"/>
      <c r="C2" s="1184"/>
      <c r="D2" s="1184"/>
      <c r="E2" s="1184"/>
      <c r="F2" s="1184"/>
      <c r="G2" s="1184"/>
      <c r="H2" s="1184"/>
      <c r="I2" s="1184"/>
      <c r="J2" s="1184"/>
      <c r="K2" s="1184"/>
      <c r="L2" s="1184"/>
      <c r="M2" s="1184"/>
      <c r="N2" s="820" t="s">
        <v>721</v>
      </c>
    </row>
    <row r="3" spans="1:14">
      <c r="A3" s="3566" t="s">
        <v>4751</v>
      </c>
      <c r="B3" s="3569" t="s">
        <v>7757</v>
      </c>
      <c r="C3" s="3775"/>
      <c r="D3" s="3775"/>
      <c r="E3" s="3576"/>
      <c r="F3" s="3569" t="s">
        <v>7758</v>
      </c>
      <c r="G3" s="3775"/>
      <c r="H3" s="3775"/>
      <c r="I3" s="3576"/>
      <c r="J3" s="3569" t="s">
        <v>7759</v>
      </c>
      <c r="K3" s="3775"/>
      <c r="L3" s="3775"/>
      <c r="M3" s="3775"/>
      <c r="N3" s="859"/>
    </row>
    <row r="4" spans="1:14">
      <c r="A4" s="3568"/>
      <c r="B4" s="992" t="s">
        <v>4724</v>
      </c>
      <c r="C4" s="992" t="s">
        <v>7760</v>
      </c>
      <c r="D4" s="992" t="s">
        <v>7761</v>
      </c>
      <c r="E4" s="992" t="s">
        <v>7762</v>
      </c>
      <c r="F4" s="992" t="s">
        <v>4724</v>
      </c>
      <c r="G4" s="992" t="s">
        <v>7760</v>
      </c>
      <c r="H4" s="992" t="s">
        <v>7761</v>
      </c>
      <c r="I4" s="992" t="s">
        <v>7762</v>
      </c>
      <c r="J4" s="992" t="s">
        <v>4724</v>
      </c>
      <c r="K4" s="992" t="s">
        <v>7763</v>
      </c>
      <c r="L4" s="992" t="s">
        <v>7764</v>
      </c>
      <c r="M4" s="991" t="s">
        <v>7765</v>
      </c>
      <c r="N4" s="859"/>
    </row>
    <row r="5" spans="1:14" ht="18.75" customHeight="1">
      <c r="A5" s="1667" t="s">
        <v>7766</v>
      </c>
      <c r="B5" s="998">
        <v>1185</v>
      </c>
      <c r="C5" s="999">
        <v>0</v>
      </c>
      <c r="D5" s="999">
        <v>0</v>
      </c>
      <c r="E5" s="999">
        <v>1185</v>
      </c>
      <c r="F5" s="1000">
        <v>4955</v>
      </c>
      <c r="G5" s="999">
        <v>0</v>
      </c>
      <c r="H5" s="975">
        <v>0</v>
      </c>
      <c r="I5" s="972">
        <v>4955</v>
      </c>
      <c r="J5" s="975">
        <v>2452752</v>
      </c>
      <c r="K5" s="975">
        <v>0</v>
      </c>
      <c r="L5" s="975">
        <v>0</v>
      </c>
      <c r="M5" s="975">
        <v>2452752</v>
      </c>
      <c r="N5" s="859"/>
    </row>
    <row r="6" spans="1:14">
      <c r="A6" s="1055" t="s">
        <v>7767</v>
      </c>
      <c r="B6" s="998">
        <v>5456</v>
      </c>
      <c r="C6" s="999">
        <v>936</v>
      </c>
      <c r="D6" s="999">
        <v>4520</v>
      </c>
      <c r="E6" s="999">
        <v>0</v>
      </c>
      <c r="F6" s="1000">
        <v>29353</v>
      </c>
      <c r="G6" s="999">
        <v>8083</v>
      </c>
      <c r="H6" s="975">
        <v>21270</v>
      </c>
      <c r="I6" s="975">
        <v>0</v>
      </c>
      <c r="J6" s="975">
        <v>97747778</v>
      </c>
      <c r="K6" s="975">
        <v>55202998</v>
      </c>
      <c r="L6" s="975">
        <v>42544780</v>
      </c>
      <c r="M6" s="975">
        <v>0</v>
      </c>
      <c r="N6" s="859"/>
    </row>
    <row r="7" spans="1:14">
      <c r="A7" s="1055" t="s">
        <v>7768</v>
      </c>
      <c r="B7" s="998">
        <v>5353</v>
      </c>
      <c r="C7" s="999">
        <v>946</v>
      </c>
      <c r="D7" s="999">
        <v>4407</v>
      </c>
      <c r="E7" s="999">
        <v>0</v>
      </c>
      <c r="F7" s="1000">
        <v>29478</v>
      </c>
      <c r="G7" s="999">
        <v>7963</v>
      </c>
      <c r="H7" s="975">
        <v>21515</v>
      </c>
      <c r="I7" s="972">
        <v>0</v>
      </c>
      <c r="J7" s="975">
        <v>102158942</v>
      </c>
      <c r="K7" s="975">
        <v>59357178</v>
      </c>
      <c r="L7" s="975">
        <v>42801764</v>
      </c>
      <c r="M7" s="975">
        <v>0</v>
      </c>
      <c r="N7" s="859"/>
    </row>
    <row r="8" spans="1:14">
      <c r="A8" s="1055" t="s">
        <v>7769</v>
      </c>
      <c r="B8" s="998">
        <v>4677</v>
      </c>
      <c r="C8" s="999">
        <v>798</v>
      </c>
      <c r="D8" s="999">
        <v>3879</v>
      </c>
      <c r="E8" s="999">
        <v>0</v>
      </c>
      <c r="F8" s="1000">
        <v>29972</v>
      </c>
      <c r="G8" s="999">
        <v>6673</v>
      </c>
      <c r="H8" s="975">
        <v>23299</v>
      </c>
      <c r="I8" s="975">
        <v>0</v>
      </c>
      <c r="J8" s="975">
        <v>85964276</v>
      </c>
      <c r="K8" s="975">
        <v>48121033</v>
      </c>
      <c r="L8" s="975">
        <v>37843243</v>
      </c>
      <c r="M8" s="975">
        <v>0</v>
      </c>
      <c r="N8" s="859"/>
    </row>
    <row r="9" spans="1:14">
      <c r="A9" s="1055" t="s">
        <v>7770</v>
      </c>
      <c r="B9" s="998">
        <v>4401</v>
      </c>
      <c r="C9" s="999">
        <v>788</v>
      </c>
      <c r="D9" s="999">
        <v>3613</v>
      </c>
      <c r="E9" s="999">
        <v>0</v>
      </c>
      <c r="F9" s="1000">
        <v>27165</v>
      </c>
      <c r="G9" s="999">
        <v>5983</v>
      </c>
      <c r="H9" s="975">
        <v>21182</v>
      </c>
      <c r="I9" s="975">
        <v>0</v>
      </c>
      <c r="J9" s="975">
        <v>81533924</v>
      </c>
      <c r="K9" s="975">
        <v>44588617</v>
      </c>
      <c r="L9" s="975">
        <v>36945307</v>
      </c>
      <c r="M9" s="975">
        <v>0</v>
      </c>
      <c r="N9" s="859"/>
    </row>
    <row r="10" spans="1:14">
      <c r="A10" s="1055" t="s">
        <v>7771</v>
      </c>
      <c r="B10" s="998">
        <v>4054</v>
      </c>
      <c r="C10" s="1000">
        <v>727</v>
      </c>
      <c r="D10" s="1000">
        <v>3327</v>
      </c>
      <c r="E10" s="1000">
        <v>0</v>
      </c>
      <c r="F10" s="1000">
        <v>27353</v>
      </c>
      <c r="G10" s="1000">
        <v>6133</v>
      </c>
      <c r="H10" s="1000">
        <v>21220</v>
      </c>
      <c r="I10" s="1000">
        <v>0</v>
      </c>
      <c r="J10" s="975">
        <v>84917888</v>
      </c>
      <c r="K10" s="1000">
        <v>49621470</v>
      </c>
      <c r="L10" s="1000">
        <v>35296418</v>
      </c>
      <c r="M10" s="1000">
        <v>0</v>
      </c>
      <c r="N10" s="859"/>
    </row>
    <row r="11" spans="1:14">
      <c r="A11" s="1021" t="s">
        <v>7772</v>
      </c>
      <c r="B11" s="998">
        <v>3765</v>
      </c>
      <c r="C11" s="1000">
        <v>836</v>
      </c>
      <c r="D11" s="1000">
        <v>2929</v>
      </c>
      <c r="E11" s="1000">
        <v>0</v>
      </c>
      <c r="F11" s="1000">
        <v>24618</v>
      </c>
      <c r="G11" s="1000">
        <v>5685</v>
      </c>
      <c r="H11" s="1000">
        <v>18933</v>
      </c>
      <c r="I11" s="1000">
        <v>0</v>
      </c>
      <c r="J11" s="975">
        <v>80258558</v>
      </c>
      <c r="K11" s="1000">
        <v>44939303</v>
      </c>
      <c r="L11" s="1000">
        <v>35319255</v>
      </c>
      <c r="M11" s="1000">
        <v>0</v>
      </c>
      <c r="N11" s="859"/>
    </row>
    <row r="12" spans="1:14">
      <c r="A12" s="1021" t="s">
        <v>7773</v>
      </c>
      <c r="B12" s="998">
        <v>3062</v>
      </c>
      <c r="C12" s="1000">
        <v>654</v>
      </c>
      <c r="D12" s="1000">
        <v>2408</v>
      </c>
      <c r="E12" s="1000">
        <v>0</v>
      </c>
      <c r="F12" s="1000">
        <v>21405</v>
      </c>
      <c r="G12" s="1000">
        <v>4854</v>
      </c>
      <c r="H12" s="1000">
        <v>16551</v>
      </c>
      <c r="I12" s="1000">
        <v>0</v>
      </c>
      <c r="J12" s="975">
        <v>86981400</v>
      </c>
      <c r="K12" s="975">
        <v>46315100</v>
      </c>
      <c r="L12" s="1000">
        <v>40666300</v>
      </c>
      <c r="M12" s="1000">
        <v>0</v>
      </c>
      <c r="N12" s="859"/>
    </row>
    <row r="13" spans="1:14" s="1759" customFormat="1" ht="19.5" customHeight="1" thickBot="1">
      <c r="A13" s="1870" t="s">
        <v>7774</v>
      </c>
      <c r="B13" s="1478">
        <v>2961</v>
      </c>
      <c r="C13" s="1050">
        <v>628</v>
      </c>
      <c r="D13" s="1050">
        <v>2333</v>
      </c>
      <c r="E13" s="1050">
        <v>0</v>
      </c>
      <c r="F13" s="1072">
        <v>23705</v>
      </c>
      <c r="G13" s="1050">
        <v>5017</v>
      </c>
      <c r="H13" s="1871">
        <v>18688</v>
      </c>
      <c r="I13" s="1050">
        <v>0</v>
      </c>
      <c r="J13" s="1183">
        <v>81023300</v>
      </c>
      <c r="K13" s="1183">
        <v>43089300</v>
      </c>
      <c r="L13" s="1050">
        <v>37934000</v>
      </c>
      <c r="M13" s="1050">
        <v>0</v>
      </c>
      <c r="N13" s="859"/>
    </row>
    <row r="14" spans="1:14">
      <c r="A14" s="1343" t="s">
        <v>7775</v>
      </c>
      <c r="B14" s="1343"/>
      <c r="C14" s="1343"/>
      <c r="D14" s="1343"/>
      <c r="E14" s="1343"/>
      <c r="F14" s="1343"/>
      <c r="G14" s="1343"/>
      <c r="H14" s="1003"/>
      <c r="I14" s="1003"/>
      <c r="J14" s="1003"/>
      <c r="K14" s="1003"/>
      <c r="L14" s="1003"/>
      <c r="M14" s="1020" t="s">
        <v>7776</v>
      </c>
      <c r="N14" s="859"/>
    </row>
    <row r="15" spans="1:14">
      <c r="A15" s="987" t="s">
        <v>7777</v>
      </c>
      <c r="B15" s="1103"/>
      <c r="C15" s="1103"/>
      <c r="D15" s="1103"/>
      <c r="E15" s="1103"/>
      <c r="F15" s="1103"/>
      <c r="G15" s="1103"/>
      <c r="H15" s="1872"/>
      <c r="I15" s="987"/>
      <c r="J15" s="987"/>
      <c r="K15" s="987"/>
      <c r="L15" s="987"/>
      <c r="M15" s="1873" t="s">
        <v>7778</v>
      </c>
      <c r="N15" s="859"/>
    </row>
    <row r="16" spans="1:14">
      <c r="A16" s="987" t="s">
        <v>7779</v>
      </c>
      <c r="B16" s="1103"/>
      <c r="C16" s="1103"/>
      <c r="D16" s="1103"/>
      <c r="E16" s="1103"/>
      <c r="F16" s="1103"/>
      <c r="G16" s="1103"/>
      <c r="H16" s="987"/>
      <c r="I16" s="987"/>
      <c r="J16" s="987"/>
      <c r="K16" s="987"/>
      <c r="L16" s="987"/>
      <c r="M16" s="1021" t="s">
        <v>7780</v>
      </c>
      <c r="N16" s="859"/>
    </row>
    <row r="17" spans="1:14">
      <c r="A17" s="987" t="s">
        <v>7781</v>
      </c>
      <c r="B17" s="1103"/>
      <c r="C17" s="1103"/>
      <c r="D17" s="1103"/>
      <c r="E17" s="1103"/>
      <c r="F17" s="1103"/>
      <c r="G17" s="1103"/>
      <c r="H17" s="1021"/>
      <c r="I17" s="1021"/>
      <c r="J17" s="1021"/>
      <c r="K17" s="1021"/>
      <c r="L17" s="1021"/>
      <c r="M17" s="1021"/>
      <c r="N17" s="859"/>
    </row>
    <row r="18" spans="1:14">
      <c r="A18" s="987" t="s">
        <v>7782</v>
      </c>
      <c r="B18" s="1103"/>
      <c r="C18" s="1103"/>
      <c r="D18" s="1103"/>
      <c r="E18" s="1103"/>
      <c r="F18" s="1103"/>
      <c r="G18" s="1103"/>
      <c r="H18" s="859"/>
      <c r="I18" s="859"/>
      <c r="J18" s="859"/>
      <c r="K18" s="859"/>
      <c r="L18" s="987"/>
      <c r="M18" s="987"/>
      <c r="N18" s="859"/>
    </row>
  </sheetData>
  <mergeCells count="4">
    <mergeCell ref="A3:A4"/>
    <mergeCell ref="B3:E3"/>
    <mergeCell ref="F3:I3"/>
    <mergeCell ref="J3:M3"/>
  </mergeCells>
  <phoneticPr fontId="2"/>
  <hyperlinks>
    <hyperlink ref="N2" location="目次!A1" display="目次へ戻る" xr:uid="{54485A9E-7AEC-47F4-BAA8-B6FCCF0A9063}"/>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D252-EA8F-4497-950C-736A46787778}">
  <dimension ref="A1:Z47"/>
  <sheetViews>
    <sheetView zoomScale="90" zoomScaleNormal="90" workbookViewId="0">
      <pane ySplit="5" topLeftCell="A12" activePane="bottomLeft" state="frozen"/>
      <selection pane="bottomLeft" activeCell="Y2" sqref="Y2"/>
    </sheetView>
  </sheetViews>
  <sheetFormatPr defaultColWidth="8.58203125" defaultRowHeight="18"/>
  <cols>
    <col min="1" max="2" width="3.58203125" style="821" customWidth="1"/>
    <col min="3" max="3" width="24.58203125" style="1883" customWidth="1"/>
    <col min="4" max="20" width="8.58203125" style="821"/>
    <col min="21" max="21" width="9.83203125" style="821" customWidth="1"/>
    <col min="22" max="24" width="12.58203125" style="821" customWidth="1"/>
    <col min="25" max="25" width="11" style="821" bestFit="1" customWidth="1"/>
    <col min="26" max="16384" width="8.58203125" style="821"/>
  </cols>
  <sheetData>
    <row r="1" spans="1:26">
      <c r="A1" s="1874" t="s">
        <v>7783</v>
      </c>
      <c r="B1" s="1875"/>
      <c r="C1" s="859"/>
      <c r="D1" s="1103"/>
      <c r="E1" s="1103"/>
      <c r="F1" s="1103"/>
      <c r="G1" s="1103"/>
      <c r="H1" s="1103"/>
      <c r="I1" s="1103"/>
      <c r="J1" s="1103"/>
      <c r="K1" s="1103"/>
      <c r="L1" s="1103"/>
      <c r="M1" s="859"/>
      <c r="N1" s="859"/>
      <c r="O1" s="859"/>
      <c r="P1" s="859"/>
      <c r="Q1" s="859"/>
      <c r="R1" s="859"/>
      <c r="S1" s="859"/>
      <c r="T1" s="859"/>
      <c r="U1" s="859"/>
      <c r="V1" s="859"/>
      <c r="W1" s="859"/>
      <c r="X1" s="859"/>
      <c r="Y1" s="859"/>
      <c r="Z1" s="859"/>
    </row>
    <row r="2" spans="1:26" ht="23.25" customHeight="1" thickBot="1">
      <c r="A2" s="1184"/>
      <c r="B2" s="1184"/>
      <c r="C2" s="1104"/>
      <c r="D2" s="1104"/>
      <c r="E2" s="1104"/>
      <c r="F2" s="1104"/>
      <c r="G2" s="1104"/>
      <c r="H2" s="1104"/>
      <c r="I2" s="1104"/>
      <c r="J2" s="1104"/>
      <c r="K2" s="1104"/>
      <c r="L2" s="1104"/>
      <c r="M2" s="1184"/>
      <c r="N2" s="1184"/>
      <c r="O2" s="1184"/>
      <c r="P2" s="1184"/>
      <c r="Q2" s="1184"/>
      <c r="R2" s="1184"/>
      <c r="S2" s="1184"/>
      <c r="T2" s="1184"/>
      <c r="U2" s="1184"/>
      <c r="V2" s="1184"/>
      <c r="W2" s="1184"/>
      <c r="X2" s="1184"/>
      <c r="Y2" s="820" t="s">
        <v>721</v>
      </c>
      <c r="Z2" s="859"/>
    </row>
    <row r="3" spans="1:26" ht="18.649999999999999" customHeight="1">
      <c r="A3" s="3824" t="s">
        <v>7784</v>
      </c>
      <c r="B3" s="3824"/>
      <c r="C3" s="3825"/>
      <c r="D3" s="3569" t="s">
        <v>7785</v>
      </c>
      <c r="E3" s="3775"/>
      <c r="F3" s="3775"/>
      <c r="G3" s="3775"/>
      <c r="H3" s="3775"/>
      <c r="I3" s="3775"/>
      <c r="J3" s="3775"/>
      <c r="K3" s="3775"/>
      <c r="L3" s="3775"/>
      <c r="M3" s="3775"/>
      <c r="N3" s="3576"/>
      <c r="O3" s="3569" t="s">
        <v>7731</v>
      </c>
      <c r="P3" s="3775"/>
      <c r="Q3" s="3775"/>
      <c r="R3" s="3775"/>
      <c r="S3" s="3775"/>
      <c r="T3" s="3775"/>
      <c r="U3" s="3576"/>
      <c r="V3" s="3607" t="s">
        <v>7786</v>
      </c>
      <c r="W3" s="3607" t="s">
        <v>7787</v>
      </c>
      <c r="X3" s="3623" t="s">
        <v>7788</v>
      </c>
      <c r="Y3" s="859"/>
      <c r="Z3" s="859"/>
    </row>
    <row r="4" spans="1:26" ht="28.5" customHeight="1">
      <c r="A4" s="3826"/>
      <c r="B4" s="3826"/>
      <c r="C4" s="3827"/>
      <c r="D4" s="3573" t="s">
        <v>7789</v>
      </c>
      <c r="E4" s="3574"/>
      <c r="F4" s="3575"/>
      <c r="G4" s="3605" t="s">
        <v>7790</v>
      </c>
      <c r="H4" s="3605" t="s">
        <v>7791</v>
      </c>
      <c r="I4" s="3605" t="s">
        <v>7792</v>
      </c>
      <c r="J4" s="3605" t="s">
        <v>7793</v>
      </c>
      <c r="K4" s="3605" t="s">
        <v>7794</v>
      </c>
      <c r="L4" s="3605" t="s">
        <v>7795</v>
      </c>
      <c r="M4" s="3605" t="s">
        <v>7796</v>
      </c>
      <c r="N4" s="3834" t="s">
        <v>7797</v>
      </c>
      <c r="O4" s="3605" t="s">
        <v>4822</v>
      </c>
      <c r="P4" s="3830" t="s">
        <v>7798</v>
      </c>
      <c r="Q4" s="3831"/>
      <c r="R4" s="3573" t="s">
        <v>7799</v>
      </c>
      <c r="S4" s="3575"/>
      <c r="T4" s="3832" t="s">
        <v>7800</v>
      </c>
      <c r="U4" s="3833"/>
      <c r="V4" s="3608"/>
      <c r="W4" s="3608"/>
      <c r="X4" s="3746"/>
      <c r="Y4" s="859"/>
      <c r="Z4" s="859"/>
    </row>
    <row r="5" spans="1:26">
      <c r="A5" s="3828"/>
      <c r="B5" s="3828"/>
      <c r="C5" s="3829"/>
      <c r="D5" s="992" t="s">
        <v>4822</v>
      </c>
      <c r="E5" s="992" t="s">
        <v>7801</v>
      </c>
      <c r="F5" s="992" t="s">
        <v>7802</v>
      </c>
      <c r="G5" s="3599"/>
      <c r="H5" s="3599"/>
      <c r="I5" s="3599"/>
      <c r="J5" s="3599"/>
      <c r="K5" s="3599"/>
      <c r="L5" s="3599"/>
      <c r="M5" s="3599"/>
      <c r="N5" s="3835"/>
      <c r="O5" s="3599"/>
      <c r="P5" s="992" t="s">
        <v>4717</v>
      </c>
      <c r="Q5" s="992" t="s">
        <v>4718</v>
      </c>
      <c r="R5" s="992" t="s">
        <v>4717</v>
      </c>
      <c r="S5" s="992" t="s">
        <v>4718</v>
      </c>
      <c r="T5" s="992" t="s">
        <v>4717</v>
      </c>
      <c r="U5" s="992" t="s">
        <v>4718</v>
      </c>
      <c r="V5" s="3609"/>
      <c r="W5" s="3609"/>
      <c r="X5" s="3624"/>
      <c r="Y5" s="859"/>
      <c r="Z5" s="859"/>
    </row>
    <row r="6" spans="1:26" s="1759" customFormat="1" ht="25" customHeight="1">
      <c r="A6" s="1756" t="s">
        <v>7803</v>
      </c>
      <c r="B6" s="1756"/>
      <c r="C6" s="1756"/>
      <c r="D6" s="1377">
        <v>2136</v>
      </c>
      <c r="E6" s="1876">
        <v>1361</v>
      </c>
      <c r="F6" s="1876">
        <v>775</v>
      </c>
      <c r="G6" s="1876">
        <v>799</v>
      </c>
      <c r="H6" s="1876">
        <v>530</v>
      </c>
      <c r="I6" s="1876">
        <v>424</v>
      </c>
      <c r="J6" s="1876">
        <v>252</v>
      </c>
      <c r="K6" s="1876">
        <v>63</v>
      </c>
      <c r="L6" s="1876">
        <v>45</v>
      </c>
      <c r="M6" s="1876">
        <v>20</v>
      </c>
      <c r="N6" s="1876">
        <v>3</v>
      </c>
      <c r="O6" s="1532">
        <v>14122</v>
      </c>
      <c r="P6" s="1876">
        <v>589</v>
      </c>
      <c r="Q6" s="1876">
        <v>460</v>
      </c>
      <c r="R6" s="1876">
        <v>737</v>
      </c>
      <c r="S6" s="1876">
        <v>471</v>
      </c>
      <c r="T6" s="1876">
        <v>4678</v>
      </c>
      <c r="U6" s="1876">
        <v>7207</v>
      </c>
      <c r="V6" s="1876">
        <v>35319255</v>
      </c>
      <c r="W6" s="1876">
        <v>1235837</v>
      </c>
      <c r="X6" s="1876">
        <v>354452</v>
      </c>
      <c r="Y6" s="859"/>
      <c r="Z6" s="859"/>
    </row>
    <row r="7" spans="1:26" s="1759" customFormat="1" ht="25" customHeight="1">
      <c r="A7" s="1192">
        <v>56</v>
      </c>
      <c r="B7" s="1235" t="s">
        <v>7487</v>
      </c>
      <c r="C7" s="1235"/>
      <c r="D7" s="1377">
        <v>10</v>
      </c>
      <c r="E7" s="1877">
        <v>9</v>
      </c>
      <c r="F7" s="1877">
        <v>1</v>
      </c>
      <c r="G7" s="1877">
        <v>3</v>
      </c>
      <c r="H7" s="1877">
        <v>0</v>
      </c>
      <c r="I7" s="1877">
        <v>0</v>
      </c>
      <c r="J7" s="1877">
        <v>0</v>
      </c>
      <c r="K7" s="1877">
        <v>1</v>
      </c>
      <c r="L7" s="1877">
        <v>2</v>
      </c>
      <c r="M7" s="1877">
        <v>2</v>
      </c>
      <c r="N7" s="1877">
        <v>2</v>
      </c>
      <c r="O7" s="1379">
        <v>596</v>
      </c>
      <c r="P7" s="1877">
        <v>0</v>
      </c>
      <c r="Q7" s="1877">
        <v>0</v>
      </c>
      <c r="R7" s="1877">
        <v>1</v>
      </c>
      <c r="S7" s="1877">
        <v>1</v>
      </c>
      <c r="T7" s="1877">
        <v>199</v>
      </c>
      <c r="U7" s="1877">
        <v>395</v>
      </c>
      <c r="V7" s="1877">
        <v>2045098</v>
      </c>
      <c r="W7" s="1877">
        <v>204</v>
      </c>
      <c r="X7" s="1877">
        <v>36448</v>
      </c>
      <c r="Y7" s="859"/>
      <c r="Z7" s="859"/>
    </row>
    <row r="8" spans="1:26" ht="25" customHeight="1">
      <c r="A8" s="1006"/>
      <c r="B8" s="1006">
        <v>561</v>
      </c>
      <c r="C8" s="987" t="s">
        <v>7804</v>
      </c>
      <c r="D8" s="909">
        <v>4</v>
      </c>
      <c r="E8" s="1878">
        <v>4</v>
      </c>
      <c r="F8" s="1878">
        <v>0</v>
      </c>
      <c r="G8" s="1878">
        <v>0</v>
      </c>
      <c r="H8" s="1878">
        <v>0</v>
      </c>
      <c r="I8" s="1878">
        <v>0</v>
      </c>
      <c r="J8" s="1878">
        <v>0</v>
      </c>
      <c r="K8" s="1878">
        <v>0</v>
      </c>
      <c r="L8" s="1878">
        <v>0</v>
      </c>
      <c r="M8" s="910">
        <v>2</v>
      </c>
      <c r="N8" s="910">
        <v>2</v>
      </c>
      <c r="O8" s="910">
        <v>496</v>
      </c>
      <c r="P8" s="910">
        <v>0</v>
      </c>
      <c r="Q8" s="910">
        <v>0</v>
      </c>
      <c r="R8" s="910">
        <v>0</v>
      </c>
      <c r="S8" s="910">
        <v>0</v>
      </c>
      <c r="T8" s="910">
        <v>167</v>
      </c>
      <c r="U8" s="910">
        <v>329</v>
      </c>
      <c r="V8" s="910">
        <v>1766904</v>
      </c>
      <c r="W8" s="910">
        <v>0</v>
      </c>
      <c r="X8" s="910">
        <v>30491</v>
      </c>
      <c r="Y8" s="859"/>
      <c r="Z8" s="859"/>
    </row>
    <row r="9" spans="1:26" ht="25" customHeight="1">
      <c r="A9" s="1006"/>
      <c r="B9" s="1006">
        <v>569</v>
      </c>
      <c r="C9" s="1053" t="s">
        <v>7805</v>
      </c>
      <c r="D9" s="909">
        <v>6</v>
      </c>
      <c r="E9" s="1878">
        <v>5</v>
      </c>
      <c r="F9" s="1878">
        <v>1</v>
      </c>
      <c r="G9" s="1878">
        <v>3</v>
      </c>
      <c r="H9" s="1878">
        <v>0</v>
      </c>
      <c r="I9" s="1878">
        <v>0</v>
      </c>
      <c r="J9" s="1878">
        <v>0</v>
      </c>
      <c r="K9" s="1878">
        <v>1</v>
      </c>
      <c r="L9" s="1878">
        <v>2</v>
      </c>
      <c r="M9" s="910">
        <v>0</v>
      </c>
      <c r="N9" s="910">
        <v>0</v>
      </c>
      <c r="O9" s="910">
        <v>100</v>
      </c>
      <c r="P9" s="910">
        <v>0</v>
      </c>
      <c r="Q9" s="910">
        <v>0</v>
      </c>
      <c r="R9" s="910">
        <v>1</v>
      </c>
      <c r="S9" s="910">
        <v>1</v>
      </c>
      <c r="T9" s="910">
        <v>32</v>
      </c>
      <c r="U9" s="910">
        <v>66</v>
      </c>
      <c r="V9" s="910">
        <v>278194</v>
      </c>
      <c r="W9" s="910">
        <v>204</v>
      </c>
      <c r="X9" s="910">
        <v>5957</v>
      </c>
      <c r="Y9" s="859"/>
      <c r="Z9" s="859"/>
    </row>
    <row r="10" spans="1:26" s="1759" customFormat="1" ht="25" customHeight="1">
      <c r="A10" s="1192">
        <v>57</v>
      </c>
      <c r="B10" s="1235" t="s">
        <v>7489</v>
      </c>
      <c r="C10" s="1235"/>
      <c r="D10" s="1377">
        <v>300</v>
      </c>
      <c r="E10" s="1877">
        <v>198</v>
      </c>
      <c r="F10" s="1877">
        <v>102</v>
      </c>
      <c r="G10" s="1877">
        <v>137</v>
      </c>
      <c r="H10" s="1877">
        <v>88</v>
      </c>
      <c r="I10" s="1877">
        <v>52</v>
      </c>
      <c r="J10" s="1877">
        <v>21</v>
      </c>
      <c r="K10" s="1877">
        <v>0</v>
      </c>
      <c r="L10" s="1877">
        <v>2</v>
      </c>
      <c r="M10" s="1877">
        <v>0</v>
      </c>
      <c r="N10" s="1877">
        <v>0</v>
      </c>
      <c r="O10" s="1379">
        <v>1168</v>
      </c>
      <c r="P10" s="1877">
        <v>59</v>
      </c>
      <c r="Q10" s="1877">
        <v>71</v>
      </c>
      <c r="R10" s="1877">
        <v>66</v>
      </c>
      <c r="S10" s="1877">
        <v>58</v>
      </c>
      <c r="T10" s="1877">
        <v>158</v>
      </c>
      <c r="U10" s="1877">
        <v>756</v>
      </c>
      <c r="V10" s="1877">
        <v>1995158</v>
      </c>
      <c r="W10" s="1877">
        <v>13295</v>
      </c>
      <c r="X10" s="1877">
        <v>51597</v>
      </c>
      <c r="Y10" s="859"/>
      <c r="Z10" s="859"/>
    </row>
    <row r="11" spans="1:26" ht="25" customHeight="1">
      <c r="A11" s="1006"/>
      <c r="B11" s="1006">
        <v>571</v>
      </c>
      <c r="C11" s="987" t="s">
        <v>7806</v>
      </c>
      <c r="D11" s="909">
        <v>42</v>
      </c>
      <c r="E11" s="1878">
        <v>24</v>
      </c>
      <c r="F11" s="1878">
        <v>18</v>
      </c>
      <c r="G11" s="1878">
        <v>29</v>
      </c>
      <c r="H11" s="1878">
        <v>8</v>
      </c>
      <c r="I11" s="1878">
        <v>3</v>
      </c>
      <c r="J11" s="1878">
        <v>2</v>
      </c>
      <c r="K11" s="1878">
        <v>0</v>
      </c>
      <c r="L11" s="1878">
        <v>0</v>
      </c>
      <c r="M11" s="910">
        <v>0</v>
      </c>
      <c r="N11" s="910">
        <v>0</v>
      </c>
      <c r="O11" s="910">
        <v>119</v>
      </c>
      <c r="P11" s="910">
        <v>16</v>
      </c>
      <c r="Q11" s="910">
        <v>11</v>
      </c>
      <c r="R11" s="910">
        <v>18</v>
      </c>
      <c r="S11" s="910">
        <v>8</v>
      </c>
      <c r="T11" s="910">
        <v>16</v>
      </c>
      <c r="U11" s="910">
        <v>50</v>
      </c>
      <c r="V11" s="910">
        <v>142397</v>
      </c>
      <c r="W11" s="910">
        <v>696</v>
      </c>
      <c r="X11" s="910">
        <v>3741</v>
      </c>
      <c r="Y11" s="859"/>
      <c r="Z11" s="859"/>
    </row>
    <row r="12" spans="1:26" ht="25" customHeight="1">
      <c r="A12" s="1006"/>
      <c r="B12" s="1006">
        <v>572</v>
      </c>
      <c r="C12" s="987" t="s">
        <v>7807</v>
      </c>
      <c r="D12" s="909">
        <v>34</v>
      </c>
      <c r="E12" s="1878">
        <v>24</v>
      </c>
      <c r="F12" s="1878">
        <v>10</v>
      </c>
      <c r="G12" s="1878">
        <v>10</v>
      </c>
      <c r="H12" s="1878">
        <v>9</v>
      </c>
      <c r="I12" s="1878">
        <v>14</v>
      </c>
      <c r="J12" s="1878">
        <v>1</v>
      </c>
      <c r="K12" s="1878">
        <v>0</v>
      </c>
      <c r="L12" s="1878">
        <v>0</v>
      </c>
      <c r="M12" s="910">
        <v>0</v>
      </c>
      <c r="N12" s="910">
        <v>0</v>
      </c>
      <c r="O12" s="910">
        <v>147</v>
      </c>
      <c r="P12" s="910">
        <v>12</v>
      </c>
      <c r="Q12" s="910">
        <v>1</v>
      </c>
      <c r="R12" s="910">
        <v>9</v>
      </c>
      <c r="S12" s="910">
        <v>4</v>
      </c>
      <c r="T12" s="910">
        <v>40</v>
      </c>
      <c r="U12" s="910">
        <v>81</v>
      </c>
      <c r="V12" s="910">
        <v>286054</v>
      </c>
      <c r="W12" s="910">
        <v>830</v>
      </c>
      <c r="X12" s="910">
        <v>7629</v>
      </c>
      <c r="Y12" s="859"/>
      <c r="Z12" s="859"/>
    </row>
    <row r="13" spans="1:26" ht="25" customHeight="1">
      <c r="A13" s="1006"/>
      <c r="B13" s="1006">
        <v>573</v>
      </c>
      <c r="C13" s="987" t="s">
        <v>7808</v>
      </c>
      <c r="D13" s="909">
        <v>143</v>
      </c>
      <c r="E13" s="1878">
        <v>91</v>
      </c>
      <c r="F13" s="1878">
        <v>52</v>
      </c>
      <c r="G13" s="1878">
        <v>64</v>
      </c>
      <c r="H13" s="1878">
        <v>47</v>
      </c>
      <c r="I13" s="1878">
        <v>19</v>
      </c>
      <c r="J13" s="1878">
        <v>11</v>
      </c>
      <c r="K13" s="1878">
        <v>0</v>
      </c>
      <c r="L13" s="1878">
        <v>2</v>
      </c>
      <c r="M13" s="910">
        <v>0</v>
      </c>
      <c r="N13" s="910">
        <v>0</v>
      </c>
      <c r="O13" s="910">
        <v>583</v>
      </c>
      <c r="P13" s="910">
        <v>19</v>
      </c>
      <c r="Q13" s="910">
        <v>41</v>
      </c>
      <c r="R13" s="910">
        <v>20</v>
      </c>
      <c r="S13" s="910">
        <v>27</v>
      </c>
      <c r="T13" s="910">
        <v>49</v>
      </c>
      <c r="U13" s="910">
        <v>427</v>
      </c>
      <c r="V13" s="910">
        <v>945040</v>
      </c>
      <c r="W13" s="910">
        <v>9921</v>
      </c>
      <c r="X13" s="910">
        <v>26133</v>
      </c>
      <c r="Y13" s="859"/>
      <c r="Z13" s="859"/>
    </row>
    <row r="14" spans="1:26" ht="25" customHeight="1">
      <c r="A14" s="1006"/>
      <c r="B14" s="1006">
        <v>574</v>
      </c>
      <c r="C14" s="987" t="s">
        <v>7809</v>
      </c>
      <c r="D14" s="909">
        <v>22</v>
      </c>
      <c r="E14" s="1878">
        <v>19</v>
      </c>
      <c r="F14" s="1878">
        <v>3</v>
      </c>
      <c r="G14" s="1878">
        <v>9</v>
      </c>
      <c r="H14" s="1878">
        <v>8</v>
      </c>
      <c r="I14" s="1878">
        <v>4</v>
      </c>
      <c r="J14" s="1878">
        <v>1</v>
      </c>
      <c r="K14" s="1878">
        <v>0</v>
      </c>
      <c r="L14" s="1878">
        <v>0</v>
      </c>
      <c r="M14" s="910">
        <v>0</v>
      </c>
      <c r="N14" s="910">
        <v>0</v>
      </c>
      <c r="O14" s="910">
        <v>73</v>
      </c>
      <c r="P14" s="910">
        <v>2</v>
      </c>
      <c r="Q14" s="910">
        <v>5</v>
      </c>
      <c r="R14" s="910">
        <v>6</v>
      </c>
      <c r="S14" s="910">
        <v>4</v>
      </c>
      <c r="T14" s="910">
        <v>15</v>
      </c>
      <c r="U14" s="910">
        <v>41</v>
      </c>
      <c r="V14" s="910">
        <v>152603</v>
      </c>
      <c r="W14" s="910">
        <v>209</v>
      </c>
      <c r="X14" s="910">
        <v>2897</v>
      </c>
      <c r="Y14" s="859"/>
      <c r="Z14" s="859"/>
    </row>
    <row r="15" spans="1:26" ht="25" customHeight="1">
      <c r="A15" s="1006"/>
      <c r="B15" s="1006">
        <v>579</v>
      </c>
      <c r="C15" s="1053" t="s">
        <v>7810</v>
      </c>
      <c r="D15" s="909">
        <v>59</v>
      </c>
      <c r="E15" s="1878">
        <v>40</v>
      </c>
      <c r="F15" s="1878">
        <v>19</v>
      </c>
      <c r="G15" s="1878">
        <v>25</v>
      </c>
      <c r="H15" s="1878">
        <v>16</v>
      </c>
      <c r="I15" s="1878">
        <v>12</v>
      </c>
      <c r="J15" s="1878">
        <v>6</v>
      </c>
      <c r="K15" s="1878">
        <v>0</v>
      </c>
      <c r="L15" s="1878">
        <v>0</v>
      </c>
      <c r="M15" s="910">
        <v>0</v>
      </c>
      <c r="N15" s="910">
        <v>0</v>
      </c>
      <c r="O15" s="910">
        <v>246</v>
      </c>
      <c r="P15" s="910">
        <v>10</v>
      </c>
      <c r="Q15" s="910">
        <v>13</v>
      </c>
      <c r="R15" s="910">
        <v>13</v>
      </c>
      <c r="S15" s="910">
        <v>15</v>
      </c>
      <c r="T15" s="910">
        <v>38</v>
      </c>
      <c r="U15" s="910">
        <v>157</v>
      </c>
      <c r="V15" s="910">
        <v>469064</v>
      </c>
      <c r="W15" s="910">
        <v>1639</v>
      </c>
      <c r="X15" s="910">
        <v>11197</v>
      </c>
      <c r="Y15" s="859"/>
      <c r="Z15" s="859"/>
    </row>
    <row r="16" spans="1:26" s="1759" customFormat="1" ht="25" customHeight="1">
      <c r="A16" s="1192">
        <v>58</v>
      </c>
      <c r="B16" s="1235" t="s">
        <v>7491</v>
      </c>
      <c r="C16" s="1235"/>
      <c r="D16" s="1377">
        <v>657</v>
      </c>
      <c r="E16" s="1877">
        <v>315</v>
      </c>
      <c r="F16" s="1877">
        <v>342</v>
      </c>
      <c r="G16" s="1877">
        <v>276</v>
      </c>
      <c r="H16" s="1877">
        <v>141</v>
      </c>
      <c r="I16" s="1877">
        <v>95</v>
      </c>
      <c r="J16" s="1877">
        <v>81</v>
      </c>
      <c r="K16" s="1877">
        <v>33</v>
      </c>
      <c r="L16" s="1877">
        <v>19</v>
      </c>
      <c r="M16" s="1877">
        <v>12</v>
      </c>
      <c r="N16" s="1877">
        <v>0</v>
      </c>
      <c r="O16" s="1379">
        <v>4913</v>
      </c>
      <c r="P16" s="1877">
        <v>264</v>
      </c>
      <c r="Q16" s="1877">
        <v>206</v>
      </c>
      <c r="R16" s="1877">
        <v>162</v>
      </c>
      <c r="S16" s="1877">
        <v>120</v>
      </c>
      <c r="T16" s="1877">
        <v>1120</v>
      </c>
      <c r="U16" s="1877">
        <v>3041</v>
      </c>
      <c r="V16" s="1877">
        <v>9242429</v>
      </c>
      <c r="W16" s="1877">
        <v>87538</v>
      </c>
      <c r="X16" s="1877">
        <v>82428</v>
      </c>
      <c r="Y16" s="859"/>
      <c r="Z16" s="859"/>
    </row>
    <row r="17" spans="1:26" ht="25" customHeight="1">
      <c r="A17" s="1006"/>
      <c r="B17" s="1006">
        <v>581</v>
      </c>
      <c r="C17" s="987" t="s">
        <v>7811</v>
      </c>
      <c r="D17" s="909">
        <v>47</v>
      </c>
      <c r="E17" s="1878">
        <v>24</v>
      </c>
      <c r="F17" s="1878">
        <v>23</v>
      </c>
      <c r="G17" s="1878">
        <v>20</v>
      </c>
      <c r="H17" s="1878">
        <v>10</v>
      </c>
      <c r="I17" s="1878">
        <v>3</v>
      </c>
      <c r="J17" s="1878">
        <v>3</v>
      </c>
      <c r="K17" s="1878">
        <v>1</v>
      </c>
      <c r="L17" s="1878">
        <v>4</v>
      </c>
      <c r="M17" s="910">
        <v>6</v>
      </c>
      <c r="N17" s="910">
        <v>0</v>
      </c>
      <c r="O17" s="910">
        <v>673</v>
      </c>
      <c r="P17" s="910">
        <v>19</v>
      </c>
      <c r="Q17" s="910">
        <v>16</v>
      </c>
      <c r="R17" s="1879">
        <v>10</v>
      </c>
      <c r="S17" s="1879">
        <v>9</v>
      </c>
      <c r="T17" s="910">
        <v>155</v>
      </c>
      <c r="U17" s="910">
        <v>464</v>
      </c>
      <c r="V17" s="1879">
        <v>1964531</v>
      </c>
      <c r="W17" s="910">
        <v>1675</v>
      </c>
      <c r="X17" s="910">
        <v>22452</v>
      </c>
      <c r="Y17" s="859"/>
      <c r="Z17" s="859"/>
    </row>
    <row r="18" spans="1:26" ht="25" customHeight="1">
      <c r="A18" s="1006"/>
      <c r="B18" s="1006">
        <v>582</v>
      </c>
      <c r="C18" s="987" t="s">
        <v>7812</v>
      </c>
      <c r="D18" s="909">
        <v>39</v>
      </c>
      <c r="E18" s="1878">
        <v>11</v>
      </c>
      <c r="F18" s="1878">
        <v>28</v>
      </c>
      <c r="G18" s="1878">
        <v>25</v>
      </c>
      <c r="H18" s="1878">
        <v>7</v>
      </c>
      <c r="I18" s="1878">
        <v>5</v>
      </c>
      <c r="J18" s="1878">
        <v>1</v>
      </c>
      <c r="K18" s="1878">
        <v>1</v>
      </c>
      <c r="L18" s="1878">
        <v>0</v>
      </c>
      <c r="M18" s="910">
        <v>0</v>
      </c>
      <c r="N18" s="910">
        <v>0</v>
      </c>
      <c r="O18" s="910">
        <v>136</v>
      </c>
      <c r="P18" s="910">
        <v>23</v>
      </c>
      <c r="Q18" s="910">
        <v>17</v>
      </c>
      <c r="R18" s="910">
        <v>10</v>
      </c>
      <c r="S18" s="910">
        <v>5</v>
      </c>
      <c r="T18" s="910">
        <v>20</v>
      </c>
      <c r="U18" s="910">
        <v>61</v>
      </c>
      <c r="V18" s="910">
        <v>196714</v>
      </c>
      <c r="W18" s="910">
        <v>418</v>
      </c>
      <c r="X18" s="910">
        <v>2836</v>
      </c>
      <c r="Y18" s="859"/>
      <c r="Z18" s="859"/>
    </row>
    <row r="19" spans="1:26" ht="25" customHeight="1">
      <c r="A19" s="1006"/>
      <c r="B19" s="1006">
        <v>583</v>
      </c>
      <c r="C19" s="987" t="s">
        <v>7813</v>
      </c>
      <c r="D19" s="909">
        <v>16</v>
      </c>
      <c r="E19" s="1878">
        <v>6</v>
      </c>
      <c r="F19" s="1878">
        <v>10</v>
      </c>
      <c r="G19" s="1878">
        <v>9</v>
      </c>
      <c r="H19" s="1878">
        <v>2</v>
      </c>
      <c r="I19" s="1878">
        <v>5</v>
      </c>
      <c r="J19" s="1878">
        <v>0</v>
      </c>
      <c r="K19" s="1878">
        <v>0</v>
      </c>
      <c r="L19" s="1878">
        <v>0</v>
      </c>
      <c r="M19" s="910">
        <v>0</v>
      </c>
      <c r="N19" s="910">
        <v>0</v>
      </c>
      <c r="O19" s="910">
        <v>62</v>
      </c>
      <c r="P19" s="910">
        <v>7</v>
      </c>
      <c r="Q19" s="910">
        <v>8</v>
      </c>
      <c r="R19" s="910">
        <v>2</v>
      </c>
      <c r="S19" s="910">
        <v>1</v>
      </c>
      <c r="T19" s="910">
        <v>23</v>
      </c>
      <c r="U19" s="910">
        <v>21</v>
      </c>
      <c r="V19" s="910">
        <v>62990</v>
      </c>
      <c r="W19" s="910">
        <v>0</v>
      </c>
      <c r="X19" s="910">
        <v>625</v>
      </c>
      <c r="Y19" s="859"/>
      <c r="Z19" s="859"/>
    </row>
    <row r="20" spans="1:26" ht="25" customHeight="1">
      <c r="A20" s="1006"/>
      <c r="B20" s="1006">
        <v>584</v>
      </c>
      <c r="C20" s="987" t="s">
        <v>7814</v>
      </c>
      <c r="D20" s="909">
        <v>50</v>
      </c>
      <c r="E20" s="1878">
        <v>17</v>
      </c>
      <c r="F20" s="1878">
        <v>33</v>
      </c>
      <c r="G20" s="1878">
        <v>22</v>
      </c>
      <c r="H20" s="1878">
        <v>14</v>
      </c>
      <c r="I20" s="1878">
        <v>7</v>
      </c>
      <c r="J20" s="1878">
        <v>5</v>
      </c>
      <c r="K20" s="1878">
        <v>2</v>
      </c>
      <c r="L20" s="1878">
        <v>0</v>
      </c>
      <c r="M20" s="910">
        <v>0</v>
      </c>
      <c r="N20" s="910">
        <v>0</v>
      </c>
      <c r="O20" s="910">
        <v>236</v>
      </c>
      <c r="P20" s="910">
        <v>34</v>
      </c>
      <c r="Q20" s="910">
        <v>13</v>
      </c>
      <c r="R20" s="910">
        <v>18</v>
      </c>
      <c r="S20" s="910">
        <v>13</v>
      </c>
      <c r="T20" s="910">
        <v>65</v>
      </c>
      <c r="U20" s="910">
        <v>93</v>
      </c>
      <c r="V20" s="910">
        <v>506002</v>
      </c>
      <c r="W20" s="910">
        <v>12978</v>
      </c>
      <c r="X20" s="910">
        <v>4382</v>
      </c>
      <c r="Y20" s="859"/>
      <c r="Z20" s="859"/>
    </row>
    <row r="21" spans="1:26" ht="25" customHeight="1">
      <c r="A21" s="1006"/>
      <c r="B21" s="1006">
        <v>585</v>
      </c>
      <c r="C21" s="987" t="s">
        <v>7815</v>
      </c>
      <c r="D21" s="909">
        <v>71</v>
      </c>
      <c r="E21" s="1878">
        <v>34</v>
      </c>
      <c r="F21" s="1878">
        <v>37</v>
      </c>
      <c r="G21" s="1878">
        <v>40</v>
      </c>
      <c r="H21" s="1878">
        <v>21</v>
      </c>
      <c r="I21" s="1878">
        <v>6</v>
      </c>
      <c r="J21" s="1878">
        <v>3</v>
      </c>
      <c r="K21" s="1878">
        <v>0</v>
      </c>
      <c r="L21" s="1878">
        <v>1</v>
      </c>
      <c r="M21" s="910">
        <v>0</v>
      </c>
      <c r="N21" s="910">
        <v>0</v>
      </c>
      <c r="O21" s="910">
        <v>252</v>
      </c>
      <c r="P21" s="910">
        <v>29</v>
      </c>
      <c r="Q21" s="910">
        <v>29</v>
      </c>
      <c r="R21" s="910">
        <v>31</v>
      </c>
      <c r="S21" s="910">
        <v>16</v>
      </c>
      <c r="T21" s="910">
        <v>60</v>
      </c>
      <c r="U21" s="910">
        <v>87</v>
      </c>
      <c r="V21" s="910">
        <v>504670</v>
      </c>
      <c r="W21" s="910">
        <v>314</v>
      </c>
      <c r="X21" s="910">
        <v>6268</v>
      </c>
      <c r="Y21" s="859"/>
      <c r="Z21" s="859"/>
    </row>
    <row r="22" spans="1:26" ht="25" customHeight="1">
      <c r="A22" s="1006"/>
      <c r="B22" s="1006">
        <v>586</v>
      </c>
      <c r="C22" s="987" t="s">
        <v>7816</v>
      </c>
      <c r="D22" s="909">
        <v>132</v>
      </c>
      <c r="E22" s="1878">
        <v>68</v>
      </c>
      <c r="F22" s="1878">
        <v>64</v>
      </c>
      <c r="G22" s="1878">
        <v>51</v>
      </c>
      <c r="H22" s="1878">
        <v>37</v>
      </c>
      <c r="I22" s="1878">
        <v>34</v>
      </c>
      <c r="J22" s="1878">
        <v>8</v>
      </c>
      <c r="K22" s="1878">
        <v>0</v>
      </c>
      <c r="L22" s="1878">
        <v>2</v>
      </c>
      <c r="M22" s="910">
        <v>0</v>
      </c>
      <c r="N22" s="910">
        <v>0</v>
      </c>
      <c r="O22" s="910">
        <v>627</v>
      </c>
      <c r="P22" s="910">
        <v>43</v>
      </c>
      <c r="Q22" s="910">
        <v>36</v>
      </c>
      <c r="R22" s="910">
        <v>20</v>
      </c>
      <c r="S22" s="910">
        <v>20</v>
      </c>
      <c r="T22" s="910">
        <v>78</v>
      </c>
      <c r="U22" s="910">
        <v>430</v>
      </c>
      <c r="V22" s="910">
        <v>395962</v>
      </c>
      <c r="W22" s="910">
        <v>3840</v>
      </c>
      <c r="X22" s="910">
        <v>7439</v>
      </c>
      <c r="Y22" s="859"/>
      <c r="Z22" s="859"/>
    </row>
    <row r="23" spans="1:26" ht="25" customHeight="1">
      <c r="A23" s="1006"/>
      <c r="B23" s="1006">
        <v>589</v>
      </c>
      <c r="C23" s="987" t="s">
        <v>7817</v>
      </c>
      <c r="D23" s="909">
        <v>302</v>
      </c>
      <c r="E23" s="1878">
        <v>155</v>
      </c>
      <c r="F23" s="1878">
        <v>147</v>
      </c>
      <c r="G23" s="1878">
        <v>109</v>
      </c>
      <c r="H23" s="1878">
        <v>50</v>
      </c>
      <c r="I23" s="1878">
        <v>35</v>
      </c>
      <c r="J23" s="1878">
        <v>61</v>
      </c>
      <c r="K23" s="1878">
        <v>29</v>
      </c>
      <c r="L23" s="1878">
        <v>12</v>
      </c>
      <c r="M23" s="910">
        <v>6</v>
      </c>
      <c r="N23" s="910">
        <v>0</v>
      </c>
      <c r="O23" s="910">
        <v>2927</v>
      </c>
      <c r="P23" s="910">
        <v>109</v>
      </c>
      <c r="Q23" s="910">
        <v>87</v>
      </c>
      <c r="R23" s="910">
        <v>71</v>
      </c>
      <c r="S23" s="910">
        <v>56</v>
      </c>
      <c r="T23" s="910">
        <v>719</v>
      </c>
      <c r="U23" s="910">
        <v>1885</v>
      </c>
      <c r="V23" s="910">
        <v>5611560</v>
      </c>
      <c r="W23" s="910">
        <v>68313</v>
      </c>
      <c r="X23" s="910">
        <v>38426</v>
      </c>
      <c r="Y23" s="859"/>
      <c r="Z23" s="859"/>
    </row>
    <row r="24" spans="1:26" s="1759" customFormat="1" ht="25" customHeight="1">
      <c r="A24" s="1192">
        <v>59</v>
      </c>
      <c r="B24" s="1235" t="s">
        <v>7493</v>
      </c>
      <c r="C24" s="1235"/>
      <c r="D24" s="1377">
        <v>287</v>
      </c>
      <c r="E24" s="1877">
        <v>206</v>
      </c>
      <c r="F24" s="1877">
        <v>81</v>
      </c>
      <c r="G24" s="1877">
        <v>100</v>
      </c>
      <c r="H24" s="1877">
        <v>71</v>
      </c>
      <c r="I24" s="1877">
        <v>44</v>
      </c>
      <c r="J24" s="1877">
        <v>57</v>
      </c>
      <c r="K24" s="1877">
        <v>8</v>
      </c>
      <c r="L24" s="1877">
        <v>7</v>
      </c>
      <c r="M24" s="1877">
        <v>0</v>
      </c>
      <c r="N24" s="1877">
        <v>0</v>
      </c>
      <c r="O24" s="1379">
        <v>1917</v>
      </c>
      <c r="P24" s="1877">
        <v>81</v>
      </c>
      <c r="Q24" s="1877">
        <v>23</v>
      </c>
      <c r="R24" s="1877">
        <v>161</v>
      </c>
      <c r="S24" s="1877">
        <v>62</v>
      </c>
      <c r="T24" s="1877">
        <v>1203</v>
      </c>
      <c r="U24" s="1877">
        <v>387</v>
      </c>
      <c r="V24" s="1877">
        <v>7457284</v>
      </c>
      <c r="W24" s="1877">
        <v>805727</v>
      </c>
      <c r="X24" s="1877">
        <v>32055</v>
      </c>
      <c r="Y24" s="859"/>
      <c r="Z24" s="859"/>
    </row>
    <row r="25" spans="1:26" ht="25" customHeight="1">
      <c r="A25" s="1006"/>
      <c r="B25" s="1006">
        <v>591</v>
      </c>
      <c r="C25" s="987" t="s">
        <v>7818</v>
      </c>
      <c r="D25" s="909">
        <v>179</v>
      </c>
      <c r="E25" s="1878">
        <v>145</v>
      </c>
      <c r="F25" s="1878">
        <v>34</v>
      </c>
      <c r="G25" s="1878">
        <v>47</v>
      </c>
      <c r="H25" s="1878">
        <v>37</v>
      </c>
      <c r="I25" s="1878">
        <v>33</v>
      </c>
      <c r="J25" s="1878">
        <v>52</v>
      </c>
      <c r="K25" s="1878">
        <v>7</v>
      </c>
      <c r="L25" s="1878">
        <v>3</v>
      </c>
      <c r="M25" s="910">
        <v>0</v>
      </c>
      <c r="N25" s="910">
        <v>0</v>
      </c>
      <c r="O25" s="910">
        <v>1414</v>
      </c>
      <c r="P25" s="910">
        <v>35</v>
      </c>
      <c r="Q25" s="910">
        <v>9</v>
      </c>
      <c r="R25" s="910">
        <v>106</v>
      </c>
      <c r="S25" s="910">
        <v>37</v>
      </c>
      <c r="T25" s="910">
        <v>984</v>
      </c>
      <c r="U25" s="910">
        <v>243</v>
      </c>
      <c r="V25" s="910">
        <v>5971520</v>
      </c>
      <c r="W25" s="910">
        <v>787182</v>
      </c>
      <c r="X25" s="910">
        <v>7345</v>
      </c>
      <c r="Y25" s="859"/>
      <c r="Z25" s="859"/>
    </row>
    <row r="26" spans="1:26" ht="25" customHeight="1">
      <c r="A26" s="1006"/>
      <c r="B26" s="1006">
        <v>592</v>
      </c>
      <c r="C26" s="987" t="s">
        <v>7819</v>
      </c>
      <c r="D26" s="909">
        <v>18</v>
      </c>
      <c r="E26" s="1878">
        <v>3</v>
      </c>
      <c r="F26" s="1878">
        <v>15</v>
      </c>
      <c r="G26" s="1878">
        <v>16</v>
      </c>
      <c r="H26" s="1878">
        <v>2</v>
      </c>
      <c r="I26" s="1878">
        <v>0</v>
      </c>
      <c r="J26" s="1878">
        <v>0</v>
      </c>
      <c r="K26" s="1878">
        <v>0</v>
      </c>
      <c r="L26" s="1878">
        <v>0</v>
      </c>
      <c r="M26" s="910">
        <v>0</v>
      </c>
      <c r="N26" s="910">
        <v>0</v>
      </c>
      <c r="O26" s="910">
        <v>32</v>
      </c>
      <c r="P26" s="910">
        <v>15</v>
      </c>
      <c r="Q26" s="910">
        <v>7</v>
      </c>
      <c r="R26" s="1879">
        <v>0</v>
      </c>
      <c r="S26" s="1879">
        <v>0</v>
      </c>
      <c r="T26" s="910">
        <v>7</v>
      </c>
      <c r="U26" s="910">
        <v>3</v>
      </c>
      <c r="V26" s="1879">
        <v>21699</v>
      </c>
      <c r="W26" s="1879">
        <v>771</v>
      </c>
      <c r="X26" s="1879">
        <v>1510</v>
      </c>
      <c r="Y26" s="859"/>
      <c r="Z26" s="859"/>
    </row>
    <row r="27" spans="1:26" ht="25" customHeight="1">
      <c r="A27" s="1006"/>
      <c r="B27" s="1006">
        <v>593</v>
      </c>
      <c r="C27" s="1053" t="s">
        <v>7820</v>
      </c>
      <c r="D27" s="909">
        <v>90</v>
      </c>
      <c r="E27" s="1878">
        <v>58</v>
      </c>
      <c r="F27" s="1878">
        <v>32</v>
      </c>
      <c r="G27" s="1878">
        <v>37</v>
      </c>
      <c r="H27" s="1878">
        <v>32</v>
      </c>
      <c r="I27" s="1878">
        <v>11</v>
      </c>
      <c r="J27" s="1878">
        <v>5</v>
      </c>
      <c r="K27" s="1878">
        <v>1</v>
      </c>
      <c r="L27" s="1878">
        <v>4</v>
      </c>
      <c r="M27" s="910">
        <v>0</v>
      </c>
      <c r="N27" s="910">
        <v>0</v>
      </c>
      <c r="O27" s="910">
        <v>471</v>
      </c>
      <c r="P27" s="910">
        <v>31</v>
      </c>
      <c r="Q27" s="910">
        <v>7</v>
      </c>
      <c r="R27" s="910">
        <v>55</v>
      </c>
      <c r="S27" s="910">
        <v>25</v>
      </c>
      <c r="T27" s="910">
        <v>212</v>
      </c>
      <c r="U27" s="910">
        <v>141</v>
      </c>
      <c r="V27" s="910">
        <v>1464065</v>
      </c>
      <c r="W27" s="910">
        <v>17774</v>
      </c>
      <c r="X27" s="910">
        <v>23200</v>
      </c>
      <c r="Y27" s="859"/>
      <c r="Z27" s="859"/>
    </row>
    <row r="28" spans="1:26" s="1759" customFormat="1" ht="25" customHeight="1">
      <c r="A28" s="1192">
        <v>60</v>
      </c>
      <c r="B28" s="1235" t="s">
        <v>7495</v>
      </c>
      <c r="C28" s="1235"/>
      <c r="D28" s="1377">
        <v>836</v>
      </c>
      <c r="E28" s="1877">
        <v>600</v>
      </c>
      <c r="F28" s="1877">
        <v>236</v>
      </c>
      <c r="G28" s="1877">
        <v>261</v>
      </c>
      <c r="H28" s="1877">
        <v>223</v>
      </c>
      <c r="I28" s="1877">
        <v>224</v>
      </c>
      <c r="J28" s="1877">
        <v>88</v>
      </c>
      <c r="K28" s="1877">
        <v>19</v>
      </c>
      <c r="L28" s="1877">
        <v>14</v>
      </c>
      <c r="M28" s="1877">
        <v>6</v>
      </c>
      <c r="N28" s="1877">
        <v>1</v>
      </c>
      <c r="O28" s="1379">
        <v>5263</v>
      </c>
      <c r="P28" s="1877">
        <v>176</v>
      </c>
      <c r="Q28" s="1877">
        <v>130</v>
      </c>
      <c r="R28" s="1877">
        <v>319</v>
      </c>
      <c r="S28" s="1877">
        <v>220</v>
      </c>
      <c r="T28" s="1877">
        <v>1854</v>
      </c>
      <c r="U28" s="1877">
        <v>2564</v>
      </c>
      <c r="V28" s="1877">
        <v>13640373</v>
      </c>
      <c r="W28" s="1877">
        <v>294293</v>
      </c>
      <c r="X28" s="1877">
        <v>151924</v>
      </c>
      <c r="Y28" s="859"/>
      <c r="Z28" s="859"/>
    </row>
    <row r="29" spans="1:26" ht="25" customHeight="1">
      <c r="A29" s="1006"/>
      <c r="B29" s="1006">
        <v>601</v>
      </c>
      <c r="C29" s="987" t="s">
        <v>7821</v>
      </c>
      <c r="D29" s="909">
        <v>24</v>
      </c>
      <c r="E29" s="1878">
        <v>11</v>
      </c>
      <c r="F29" s="1878">
        <v>13</v>
      </c>
      <c r="G29" s="1878">
        <v>13</v>
      </c>
      <c r="H29" s="1878">
        <v>4</v>
      </c>
      <c r="I29" s="1878">
        <v>3</v>
      </c>
      <c r="J29" s="1878">
        <v>2</v>
      </c>
      <c r="K29" s="1878">
        <v>0</v>
      </c>
      <c r="L29" s="1878">
        <v>2</v>
      </c>
      <c r="M29" s="910">
        <v>0</v>
      </c>
      <c r="N29" s="910">
        <v>0</v>
      </c>
      <c r="O29" s="910">
        <v>175</v>
      </c>
      <c r="P29" s="910">
        <v>11</v>
      </c>
      <c r="Q29" s="910">
        <v>4</v>
      </c>
      <c r="R29" s="910">
        <v>9</v>
      </c>
      <c r="S29" s="910">
        <v>2</v>
      </c>
      <c r="T29" s="910">
        <v>63</v>
      </c>
      <c r="U29" s="910">
        <v>86</v>
      </c>
      <c r="V29" s="910">
        <v>400520</v>
      </c>
      <c r="W29" s="910">
        <v>247</v>
      </c>
      <c r="X29" s="910">
        <v>19430</v>
      </c>
      <c r="Y29" s="859"/>
      <c r="Z29" s="859"/>
    </row>
    <row r="30" spans="1:26" ht="25" customHeight="1">
      <c r="A30" s="1006"/>
      <c r="B30" s="1006">
        <v>602</v>
      </c>
      <c r="C30" s="987" t="s">
        <v>7822</v>
      </c>
      <c r="D30" s="909">
        <v>24</v>
      </c>
      <c r="E30" s="1878">
        <v>13</v>
      </c>
      <c r="F30" s="1878">
        <v>11</v>
      </c>
      <c r="G30" s="1878">
        <v>15</v>
      </c>
      <c r="H30" s="1878">
        <v>6</v>
      </c>
      <c r="I30" s="1878">
        <v>3</v>
      </c>
      <c r="J30" s="1878">
        <v>0</v>
      </c>
      <c r="K30" s="1878">
        <v>0</v>
      </c>
      <c r="L30" s="1878">
        <v>0</v>
      </c>
      <c r="M30" s="910">
        <v>0</v>
      </c>
      <c r="N30" s="910">
        <v>0</v>
      </c>
      <c r="O30" s="910">
        <v>62</v>
      </c>
      <c r="P30" s="910">
        <v>9</v>
      </c>
      <c r="Q30" s="910">
        <v>6</v>
      </c>
      <c r="R30" s="910">
        <v>10</v>
      </c>
      <c r="S30" s="910">
        <v>7</v>
      </c>
      <c r="T30" s="910">
        <v>14</v>
      </c>
      <c r="U30" s="910">
        <v>16</v>
      </c>
      <c r="V30" s="910">
        <v>60682</v>
      </c>
      <c r="W30" s="910">
        <v>2</v>
      </c>
      <c r="X30" s="910">
        <v>2045</v>
      </c>
      <c r="Y30" s="859"/>
      <c r="Z30" s="859"/>
    </row>
    <row r="31" spans="1:26" ht="25" customHeight="1">
      <c r="A31" s="1006"/>
      <c r="B31" s="1006">
        <v>603</v>
      </c>
      <c r="C31" s="987" t="s">
        <v>7823</v>
      </c>
      <c r="D31" s="909">
        <v>234</v>
      </c>
      <c r="E31" s="1878">
        <v>192</v>
      </c>
      <c r="F31" s="1878">
        <v>42</v>
      </c>
      <c r="G31" s="1878">
        <v>40</v>
      </c>
      <c r="H31" s="1878">
        <v>67</v>
      </c>
      <c r="I31" s="1878">
        <v>93</v>
      </c>
      <c r="J31" s="1878">
        <v>33</v>
      </c>
      <c r="K31" s="1878">
        <v>1</v>
      </c>
      <c r="L31" s="1878">
        <v>0</v>
      </c>
      <c r="M31" s="910">
        <v>0</v>
      </c>
      <c r="N31" s="910">
        <v>0</v>
      </c>
      <c r="O31" s="910">
        <v>1315</v>
      </c>
      <c r="P31" s="910">
        <v>22</v>
      </c>
      <c r="Q31" s="910">
        <v>22</v>
      </c>
      <c r="R31" s="910">
        <v>60</v>
      </c>
      <c r="S31" s="910">
        <v>59</v>
      </c>
      <c r="T31" s="910">
        <v>222</v>
      </c>
      <c r="U31" s="910">
        <v>930</v>
      </c>
      <c r="V31" s="910">
        <v>3534604</v>
      </c>
      <c r="W31" s="910">
        <v>12393</v>
      </c>
      <c r="X31" s="910">
        <v>30290</v>
      </c>
      <c r="Y31" s="859"/>
      <c r="Z31" s="859"/>
    </row>
    <row r="32" spans="1:26" ht="25" customHeight="1">
      <c r="A32" s="1006"/>
      <c r="B32" s="1006">
        <v>604</v>
      </c>
      <c r="C32" s="987" t="s">
        <v>7824</v>
      </c>
      <c r="D32" s="909">
        <v>21</v>
      </c>
      <c r="E32" s="1878">
        <v>9</v>
      </c>
      <c r="F32" s="1878">
        <v>12</v>
      </c>
      <c r="G32" s="1878">
        <v>11</v>
      </c>
      <c r="H32" s="1878">
        <v>4</v>
      </c>
      <c r="I32" s="1878">
        <v>6</v>
      </c>
      <c r="J32" s="1878">
        <v>0</v>
      </c>
      <c r="K32" s="1878">
        <v>0</v>
      </c>
      <c r="L32" s="1878">
        <v>0</v>
      </c>
      <c r="M32" s="910">
        <v>0</v>
      </c>
      <c r="N32" s="910">
        <v>0</v>
      </c>
      <c r="O32" s="910">
        <v>71</v>
      </c>
      <c r="P32" s="910">
        <v>11</v>
      </c>
      <c r="Q32" s="910">
        <v>8</v>
      </c>
      <c r="R32" s="910">
        <v>5</v>
      </c>
      <c r="S32" s="910">
        <v>4</v>
      </c>
      <c r="T32" s="910">
        <v>33</v>
      </c>
      <c r="U32" s="910">
        <v>10</v>
      </c>
      <c r="V32" s="910">
        <v>192539</v>
      </c>
      <c r="W32" s="910">
        <v>6227</v>
      </c>
      <c r="X32" s="910">
        <v>1713</v>
      </c>
      <c r="Y32" s="859"/>
      <c r="Z32" s="859"/>
    </row>
    <row r="33" spans="1:26" ht="25" customHeight="1">
      <c r="A33" s="1006"/>
      <c r="B33" s="1006">
        <v>605</v>
      </c>
      <c r="C33" s="987" t="s">
        <v>7825</v>
      </c>
      <c r="D33" s="909">
        <v>151</v>
      </c>
      <c r="E33" s="1878">
        <v>132</v>
      </c>
      <c r="F33" s="1878">
        <v>19</v>
      </c>
      <c r="G33" s="1878">
        <v>30</v>
      </c>
      <c r="H33" s="1878">
        <v>42</v>
      </c>
      <c r="I33" s="1878">
        <v>58</v>
      </c>
      <c r="J33" s="1878">
        <v>18</v>
      </c>
      <c r="K33" s="1878">
        <v>1</v>
      </c>
      <c r="L33" s="1878">
        <v>2</v>
      </c>
      <c r="M33" s="910">
        <v>0</v>
      </c>
      <c r="N33" s="910">
        <v>0</v>
      </c>
      <c r="O33" s="910">
        <v>916</v>
      </c>
      <c r="P33" s="910">
        <v>15</v>
      </c>
      <c r="Q33" s="910">
        <v>12</v>
      </c>
      <c r="R33" s="910">
        <v>96</v>
      </c>
      <c r="S33" s="910">
        <v>52</v>
      </c>
      <c r="T33" s="910">
        <v>537</v>
      </c>
      <c r="U33" s="910">
        <v>204</v>
      </c>
      <c r="V33" s="910">
        <v>4117312</v>
      </c>
      <c r="W33" s="910">
        <v>93058</v>
      </c>
      <c r="X33" s="910">
        <v>2075</v>
      </c>
      <c r="Y33" s="859"/>
      <c r="Z33" s="859"/>
    </row>
    <row r="34" spans="1:26" ht="25" customHeight="1">
      <c r="A34" s="1006"/>
      <c r="B34" s="1006">
        <v>606</v>
      </c>
      <c r="C34" s="987" t="s">
        <v>7826</v>
      </c>
      <c r="D34" s="909">
        <v>77</v>
      </c>
      <c r="E34" s="1878">
        <v>56</v>
      </c>
      <c r="F34" s="1878">
        <v>21</v>
      </c>
      <c r="G34" s="1878">
        <v>14</v>
      </c>
      <c r="H34" s="1878">
        <v>12</v>
      </c>
      <c r="I34" s="1878">
        <v>11</v>
      </c>
      <c r="J34" s="1878">
        <v>18</v>
      </c>
      <c r="K34" s="1878">
        <v>12</v>
      </c>
      <c r="L34" s="1878">
        <v>7</v>
      </c>
      <c r="M34" s="910">
        <v>3</v>
      </c>
      <c r="N34" s="910">
        <v>0</v>
      </c>
      <c r="O34" s="910">
        <v>1132</v>
      </c>
      <c r="P34" s="910">
        <v>23</v>
      </c>
      <c r="Q34" s="910">
        <v>8</v>
      </c>
      <c r="R34" s="910">
        <v>39</v>
      </c>
      <c r="S34" s="910">
        <v>26</v>
      </c>
      <c r="T34" s="910">
        <v>546</v>
      </c>
      <c r="U34" s="910">
        <v>490</v>
      </c>
      <c r="V34" s="910">
        <v>1920843</v>
      </c>
      <c r="W34" s="910">
        <v>128979</v>
      </c>
      <c r="X34" s="910">
        <v>21145</v>
      </c>
      <c r="Y34" s="859"/>
      <c r="Z34" s="859"/>
    </row>
    <row r="35" spans="1:26" ht="25" customHeight="1">
      <c r="A35" s="1006"/>
      <c r="B35" s="1006">
        <v>607</v>
      </c>
      <c r="C35" s="1053" t="s">
        <v>7827</v>
      </c>
      <c r="D35" s="909">
        <v>44</v>
      </c>
      <c r="E35" s="1878">
        <v>19</v>
      </c>
      <c r="F35" s="1878">
        <v>25</v>
      </c>
      <c r="G35" s="1878">
        <v>24</v>
      </c>
      <c r="H35" s="1878">
        <v>9</v>
      </c>
      <c r="I35" s="1878">
        <v>6</v>
      </c>
      <c r="J35" s="1878">
        <v>3</v>
      </c>
      <c r="K35" s="1878">
        <v>1</v>
      </c>
      <c r="L35" s="1878">
        <v>0</v>
      </c>
      <c r="M35" s="910">
        <v>1</v>
      </c>
      <c r="N35" s="910">
        <v>0</v>
      </c>
      <c r="O35" s="910">
        <v>233</v>
      </c>
      <c r="P35" s="910">
        <v>18</v>
      </c>
      <c r="Q35" s="910">
        <v>16</v>
      </c>
      <c r="R35" s="1879">
        <v>8</v>
      </c>
      <c r="S35" s="910">
        <v>9</v>
      </c>
      <c r="T35" s="910">
        <v>82</v>
      </c>
      <c r="U35" s="910">
        <v>100</v>
      </c>
      <c r="V35" s="910">
        <v>525272</v>
      </c>
      <c r="W35" s="910">
        <v>4734</v>
      </c>
      <c r="X35" s="910">
        <v>8627</v>
      </c>
      <c r="Y35" s="859"/>
      <c r="Z35" s="859"/>
    </row>
    <row r="36" spans="1:26" ht="25" customHeight="1">
      <c r="A36" s="1006"/>
      <c r="B36" s="1006">
        <v>608</v>
      </c>
      <c r="C36" s="987" t="s">
        <v>7828</v>
      </c>
      <c r="D36" s="909">
        <v>49</v>
      </c>
      <c r="E36" s="1878">
        <v>37</v>
      </c>
      <c r="F36" s="1878">
        <v>12</v>
      </c>
      <c r="G36" s="1878">
        <v>17</v>
      </c>
      <c r="H36" s="1878">
        <v>23</v>
      </c>
      <c r="I36" s="1878">
        <v>7</v>
      </c>
      <c r="J36" s="1878">
        <v>2</v>
      </c>
      <c r="K36" s="1878">
        <v>0</v>
      </c>
      <c r="L36" s="1878">
        <v>0</v>
      </c>
      <c r="M36" s="910">
        <v>0</v>
      </c>
      <c r="N36" s="910">
        <v>0</v>
      </c>
      <c r="O36" s="910">
        <v>168</v>
      </c>
      <c r="P36" s="910">
        <v>12</v>
      </c>
      <c r="Q36" s="910">
        <v>5</v>
      </c>
      <c r="R36" s="1879">
        <v>16</v>
      </c>
      <c r="S36" s="910">
        <v>15</v>
      </c>
      <c r="T36" s="910">
        <v>56</v>
      </c>
      <c r="U36" s="910">
        <v>64</v>
      </c>
      <c r="V36" s="910">
        <v>187402</v>
      </c>
      <c r="W36" s="910">
        <v>5010</v>
      </c>
      <c r="X36" s="910">
        <v>3796</v>
      </c>
      <c r="Y36" s="859"/>
      <c r="Z36" s="859"/>
    </row>
    <row r="37" spans="1:26" ht="25" customHeight="1">
      <c r="A37" s="1006"/>
      <c r="B37" s="1006">
        <v>609</v>
      </c>
      <c r="C37" s="987" t="s">
        <v>7829</v>
      </c>
      <c r="D37" s="909">
        <v>212</v>
      </c>
      <c r="E37" s="1878">
        <v>131</v>
      </c>
      <c r="F37" s="1878">
        <v>81</v>
      </c>
      <c r="G37" s="1878">
        <v>97</v>
      </c>
      <c r="H37" s="1878">
        <v>56</v>
      </c>
      <c r="I37" s="1878">
        <v>37</v>
      </c>
      <c r="J37" s="1878">
        <v>12</v>
      </c>
      <c r="K37" s="1878">
        <v>4</v>
      </c>
      <c r="L37" s="1878">
        <v>3</v>
      </c>
      <c r="M37" s="910">
        <v>2</v>
      </c>
      <c r="N37" s="910">
        <v>1</v>
      </c>
      <c r="O37" s="910">
        <v>1191</v>
      </c>
      <c r="P37" s="910">
        <v>55</v>
      </c>
      <c r="Q37" s="910">
        <v>49</v>
      </c>
      <c r="R37" s="910">
        <v>76</v>
      </c>
      <c r="S37" s="910">
        <v>46</v>
      </c>
      <c r="T37" s="910">
        <v>301</v>
      </c>
      <c r="U37" s="910">
        <v>664</v>
      </c>
      <c r="V37" s="910">
        <v>2701199</v>
      </c>
      <c r="W37" s="910">
        <v>43643</v>
      </c>
      <c r="X37" s="910">
        <v>62803</v>
      </c>
      <c r="Y37" s="859"/>
      <c r="Z37" s="859"/>
    </row>
    <row r="38" spans="1:26" s="1759" customFormat="1" ht="25" customHeight="1">
      <c r="A38" s="1192">
        <v>61</v>
      </c>
      <c r="B38" s="1235" t="s">
        <v>7830</v>
      </c>
      <c r="C38" s="1235"/>
      <c r="D38" s="1377">
        <v>46</v>
      </c>
      <c r="E38" s="1877">
        <v>33</v>
      </c>
      <c r="F38" s="1877">
        <v>13</v>
      </c>
      <c r="G38" s="1877">
        <v>22</v>
      </c>
      <c r="H38" s="1877">
        <v>7</v>
      </c>
      <c r="I38" s="1877">
        <v>9</v>
      </c>
      <c r="J38" s="1877">
        <v>5</v>
      </c>
      <c r="K38" s="1877">
        <v>2</v>
      </c>
      <c r="L38" s="1877">
        <v>1</v>
      </c>
      <c r="M38" s="1877">
        <v>0</v>
      </c>
      <c r="N38" s="1877">
        <v>0</v>
      </c>
      <c r="O38" s="1379">
        <v>265</v>
      </c>
      <c r="P38" s="1877">
        <v>9</v>
      </c>
      <c r="Q38" s="1877">
        <v>10</v>
      </c>
      <c r="R38" s="1877">
        <v>28</v>
      </c>
      <c r="S38" s="1877">
        <v>10</v>
      </c>
      <c r="T38" s="1877">
        <v>144</v>
      </c>
      <c r="U38" s="1877">
        <v>64</v>
      </c>
      <c r="V38" s="1877">
        <v>938913</v>
      </c>
      <c r="W38" s="1877">
        <v>34780</v>
      </c>
      <c r="X38" s="1877">
        <v>0</v>
      </c>
      <c r="Y38" s="859"/>
      <c r="Z38" s="859"/>
    </row>
    <row r="39" spans="1:26" ht="25" customHeight="1">
      <c r="A39" s="1006"/>
      <c r="B39" s="1006">
        <v>611</v>
      </c>
      <c r="C39" s="987" t="s">
        <v>7831</v>
      </c>
      <c r="D39" s="909">
        <v>26</v>
      </c>
      <c r="E39" s="1878">
        <v>20</v>
      </c>
      <c r="F39" s="1878">
        <v>6</v>
      </c>
      <c r="G39" s="1878">
        <v>14</v>
      </c>
      <c r="H39" s="1878">
        <v>2</v>
      </c>
      <c r="I39" s="1878">
        <v>5</v>
      </c>
      <c r="J39" s="1878">
        <v>4</v>
      </c>
      <c r="K39" s="1878">
        <v>1</v>
      </c>
      <c r="L39" s="1878">
        <v>0</v>
      </c>
      <c r="M39" s="910">
        <v>0</v>
      </c>
      <c r="N39" s="910">
        <v>0</v>
      </c>
      <c r="O39" s="910">
        <v>143</v>
      </c>
      <c r="P39" s="910">
        <v>4</v>
      </c>
      <c r="Q39" s="910">
        <v>4</v>
      </c>
      <c r="R39" s="910">
        <v>13</v>
      </c>
      <c r="S39" s="910">
        <v>3</v>
      </c>
      <c r="T39" s="910">
        <v>73</v>
      </c>
      <c r="U39" s="910">
        <v>46</v>
      </c>
      <c r="V39" s="910">
        <v>665465</v>
      </c>
      <c r="W39" s="910">
        <v>33851</v>
      </c>
      <c r="X39" s="910">
        <v>0</v>
      </c>
      <c r="Y39" s="859"/>
      <c r="Z39" s="859"/>
    </row>
    <row r="40" spans="1:26" ht="25" customHeight="1">
      <c r="A40" s="1006"/>
      <c r="B40" s="1006">
        <v>612</v>
      </c>
      <c r="C40" s="987" t="s">
        <v>7832</v>
      </c>
      <c r="D40" s="909">
        <v>8</v>
      </c>
      <c r="E40" s="1878">
        <v>5</v>
      </c>
      <c r="F40" s="1878">
        <v>3</v>
      </c>
      <c r="G40" s="1878">
        <v>3</v>
      </c>
      <c r="H40" s="1878">
        <v>1</v>
      </c>
      <c r="I40" s="1878">
        <v>2</v>
      </c>
      <c r="J40" s="1878">
        <v>1</v>
      </c>
      <c r="K40" s="1878">
        <v>0</v>
      </c>
      <c r="L40" s="1878">
        <v>1</v>
      </c>
      <c r="M40" s="910">
        <v>0</v>
      </c>
      <c r="N40" s="910">
        <v>0</v>
      </c>
      <c r="O40" s="910">
        <v>65</v>
      </c>
      <c r="P40" s="910">
        <v>2</v>
      </c>
      <c r="Q40" s="910">
        <v>2</v>
      </c>
      <c r="R40" s="910">
        <v>3</v>
      </c>
      <c r="S40" s="910">
        <v>3</v>
      </c>
      <c r="T40" s="910">
        <v>48</v>
      </c>
      <c r="U40" s="910">
        <v>7</v>
      </c>
      <c r="V40" s="910">
        <v>137208</v>
      </c>
      <c r="W40" s="910">
        <v>894</v>
      </c>
      <c r="X40" s="910">
        <v>0</v>
      </c>
      <c r="Y40" s="859"/>
      <c r="Z40" s="859"/>
    </row>
    <row r="41" spans="1:26" ht="25" customHeight="1" thickBot="1">
      <c r="A41" s="1005"/>
      <c r="B41" s="1005">
        <v>619</v>
      </c>
      <c r="C41" s="988" t="s">
        <v>7833</v>
      </c>
      <c r="D41" s="1126">
        <v>12</v>
      </c>
      <c r="E41" s="1880">
        <v>8</v>
      </c>
      <c r="F41" s="1880">
        <v>4</v>
      </c>
      <c r="G41" s="1880">
        <v>5</v>
      </c>
      <c r="H41" s="1880">
        <v>4</v>
      </c>
      <c r="I41" s="1880">
        <v>2</v>
      </c>
      <c r="J41" s="1880">
        <v>0</v>
      </c>
      <c r="K41" s="1880">
        <v>1</v>
      </c>
      <c r="L41" s="1880">
        <v>0</v>
      </c>
      <c r="M41" s="916">
        <v>0</v>
      </c>
      <c r="N41" s="916">
        <v>0</v>
      </c>
      <c r="O41" s="916">
        <v>57</v>
      </c>
      <c r="P41" s="916">
        <v>3</v>
      </c>
      <c r="Q41" s="916">
        <v>4</v>
      </c>
      <c r="R41" s="916">
        <v>12</v>
      </c>
      <c r="S41" s="916">
        <v>4</v>
      </c>
      <c r="T41" s="916">
        <v>23</v>
      </c>
      <c r="U41" s="916">
        <v>11</v>
      </c>
      <c r="V41" s="916">
        <v>136240</v>
      </c>
      <c r="W41" s="916">
        <v>35</v>
      </c>
      <c r="X41" s="916">
        <v>0</v>
      </c>
      <c r="Y41" s="859"/>
      <c r="Z41" s="859"/>
    </row>
    <row r="42" spans="1:26">
      <c r="A42" s="1343" t="s">
        <v>7834</v>
      </c>
      <c r="B42" s="1808"/>
      <c r="C42" s="1343"/>
      <c r="D42" s="1881"/>
      <c r="E42" s="1882"/>
      <c r="F42" s="1882"/>
      <c r="G42" s="1882"/>
      <c r="H42" s="1882"/>
      <c r="I42" s="1882"/>
      <c r="J42" s="1882"/>
      <c r="K42" s="1882"/>
      <c r="L42" s="1882"/>
      <c r="M42" s="1881"/>
      <c r="N42" s="1881"/>
      <c r="O42" s="1881"/>
      <c r="P42" s="1881"/>
      <c r="Q42" s="1881"/>
      <c r="R42" s="1881"/>
      <c r="S42" s="1881"/>
      <c r="T42" s="1881"/>
      <c r="U42" s="1003"/>
      <c r="V42" s="1003"/>
      <c r="W42" s="1003"/>
      <c r="X42" s="1020" t="s">
        <v>7835</v>
      </c>
      <c r="Y42" s="859"/>
      <c r="Z42" s="859"/>
    </row>
    <row r="43" spans="1:26" ht="18.75" customHeight="1">
      <c r="A43" s="987" t="s">
        <v>7836</v>
      </c>
      <c r="B43" s="1053"/>
      <c r="C43" s="1053"/>
      <c r="D43" s="1053"/>
      <c r="E43" s="1053"/>
      <c r="F43" s="1053"/>
      <c r="G43" s="1053"/>
      <c r="H43" s="1053"/>
      <c r="I43" s="1053"/>
      <c r="J43" s="1053"/>
      <c r="K43" s="1053"/>
      <c r="L43" s="1053"/>
      <c r="M43" s="1053"/>
      <c r="N43" s="1053"/>
      <c r="O43" s="1053"/>
      <c r="P43" s="1053"/>
      <c r="Q43" s="1053"/>
      <c r="R43" s="1053"/>
      <c r="S43" s="1053"/>
      <c r="T43" s="1053"/>
      <c r="U43" s="1053"/>
      <c r="V43" s="1053"/>
      <c r="W43" s="859"/>
      <c r="X43" s="859"/>
      <c r="Y43" s="859"/>
      <c r="Z43" s="859"/>
    </row>
    <row r="44" spans="1:26">
      <c r="A44" s="859" t="s">
        <v>7837</v>
      </c>
      <c r="B44" s="859"/>
      <c r="C44" s="859"/>
      <c r="D44" s="859"/>
      <c r="E44" s="859"/>
      <c r="F44" s="859"/>
      <c r="G44" s="859"/>
      <c r="H44" s="859"/>
      <c r="I44" s="859"/>
      <c r="J44" s="859"/>
      <c r="K44" s="859"/>
      <c r="L44" s="859"/>
      <c r="M44" s="859"/>
      <c r="N44" s="859"/>
      <c r="O44" s="859"/>
      <c r="P44" s="859"/>
      <c r="Q44" s="859"/>
      <c r="R44" s="859"/>
      <c r="S44" s="859"/>
      <c r="T44" s="859"/>
      <c r="U44" s="859"/>
      <c r="V44" s="859"/>
      <c r="W44" s="859"/>
      <c r="X44" s="859"/>
      <c r="Y44" s="859"/>
      <c r="Z44" s="859"/>
    </row>
    <row r="45" spans="1:26">
      <c r="A45" s="859"/>
      <c r="B45" s="859"/>
      <c r="C45" s="859"/>
      <c r="D45" s="859"/>
      <c r="E45" s="859"/>
      <c r="F45" s="859"/>
      <c r="G45" s="859"/>
      <c r="H45" s="859"/>
      <c r="I45" s="859"/>
      <c r="J45" s="859"/>
      <c r="K45" s="859"/>
      <c r="L45" s="859"/>
      <c r="M45" s="859"/>
      <c r="N45" s="859"/>
      <c r="O45" s="859"/>
      <c r="P45" s="859"/>
      <c r="Q45" s="859"/>
      <c r="R45" s="859"/>
      <c r="S45" s="859"/>
      <c r="T45" s="859"/>
      <c r="U45" s="859"/>
      <c r="V45" s="859"/>
      <c r="W45" s="859"/>
      <c r="X45" s="859"/>
      <c r="Y45" s="859"/>
      <c r="Z45" s="859"/>
    </row>
    <row r="46" spans="1:26">
      <c r="A46" s="859"/>
      <c r="B46" s="859"/>
      <c r="C46" s="859"/>
      <c r="D46" s="859"/>
      <c r="E46" s="859"/>
      <c r="F46" s="859"/>
      <c r="G46" s="859"/>
      <c r="H46" s="859"/>
      <c r="I46" s="859"/>
      <c r="J46" s="859"/>
      <c r="K46" s="859"/>
      <c r="L46" s="859"/>
      <c r="M46" s="859"/>
      <c r="N46" s="859"/>
      <c r="O46" s="859"/>
      <c r="P46" s="859"/>
      <c r="Q46" s="859"/>
      <c r="R46" s="859"/>
      <c r="S46" s="859"/>
      <c r="T46" s="859"/>
      <c r="U46" s="859"/>
      <c r="V46" s="859"/>
      <c r="W46" s="859"/>
      <c r="X46" s="859"/>
      <c r="Y46" s="859"/>
      <c r="Z46" s="859"/>
    </row>
    <row r="47" spans="1:26">
      <c r="A47" s="859"/>
      <c r="B47" s="859"/>
      <c r="C47" s="859"/>
      <c r="D47" s="859"/>
      <c r="E47" s="859"/>
      <c r="F47" s="859"/>
      <c r="G47" s="859"/>
      <c r="H47" s="859"/>
      <c r="I47" s="859"/>
      <c r="J47" s="859"/>
      <c r="K47" s="859"/>
      <c r="L47" s="859"/>
      <c r="M47" s="859"/>
      <c r="N47" s="859"/>
      <c r="O47" s="859"/>
      <c r="P47" s="859"/>
      <c r="Q47" s="859"/>
      <c r="R47" s="859"/>
      <c r="S47" s="859"/>
      <c r="T47" s="859"/>
      <c r="U47" s="859"/>
      <c r="V47" s="859"/>
      <c r="W47" s="859"/>
      <c r="X47" s="859"/>
      <c r="Y47" s="859"/>
      <c r="Z47" s="859"/>
    </row>
  </sheetData>
  <mergeCells count="19">
    <mergeCell ref="X3:X5"/>
    <mergeCell ref="D4:F4"/>
    <mergeCell ref="G4:G5"/>
    <mergeCell ref="H4:H5"/>
    <mergeCell ref="I4:I5"/>
    <mergeCell ref="A3:C5"/>
    <mergeCell ref="D3:N3"/>
    <mergeCell ref="O3:U3"/>
    <mergeCell ref="V3:V5"/>
    <mergeCell ref="W3:W5"/>
    <mergeCell ref="P4:Q4"/>
    <mergeCell ref="R4:S4"/>
    <mergeCell ref="T4:U4"/>
    <mergeCell ref="J4:J5"/>
    <mergeCell ref="K4:K5"/>
    <mergeCell ref="L4:L5"/>
    <mergeCell ref="M4:M5"/>
    <mergeCell ref="N4:N5"/>
    <mergeCell ref="O4:O5"/>
  </mergeCells>
  <phoneticPr fontId="2"/>
  <hyperlinks>
    <hyperlink ref="Y2" location="目次!A1" display="目次へ戻る" xr:uid="{223BC19A-54D5-4449-9CA9-52E9DF89144D}"/>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67295-5CCC-4300-A784-154FF8A943FB}">
  <dimension ref="A1:Y182"/>
  <sheetViews>
    <sheetView zoomScale="69" zoomScaleNormal="69" workbookViewId="0">
      <pane ySplit="5" topLeftCell="A6" activePane="bottomLeft" state="frozen"/>
      <selection pane="bottomLeft" activeCell="X2" sqref="X2"/>
    </sheetView>
  </sheetViews>
  <sheetFormatPr defaultColWidth="8.58203125" defaultRowHeight="18"/>
  <cols>
    <col min="1" max="1" width="3.75" style="821" customWidth="1"/>
    <col min="2" max="2" width="25.83203125" style="1899" customWidth="1"/>
    <col min="3" max="13" width="9.33203125" style="821" bestFit="1" customWidth="1"/>
    <col min="14" max="14" width="9.58203125" style="821" bestFit="1" customWidth="1"/>
    <col min="15" max="18" width="9.33203125" style="821" bestFit="1" customWidth="1"/>
    <col min="19" max="20" width="9.58203125" style="821" bestFit="1" customWidth="1"/>
    <col min="21" max="21" width="14.5" style="821" bestFit="1" customWidth="1"/>
    <col min="22" max="23" width="12" style="821" bestFit="1" customWidth="1"/>
    <col min="24" max="24" width="10.58203125" style="821" customWidth="1"/>
    <col min="25" max="16384" width="8.58203125" style="821"/>
  </cols>
  <sheetData>
    <row r="1" spans="1:25">
      <c r="A1" s="1874" t="s">
        <v>7838</v>
      </c>
      <c r="B1" s="1884"/>
      <c r="C1" s="859"/>
      <c r="D1" s="859"/>
      <c r="E1" s="859"/>
      <c r="F1" s="859"/>
      <c r="G1" s="859"/>
      <c r="H1" s="859"/>
      <c r="I1" s="859"/>
      <c r="J1" s="859"/>
      <c r="K1" s="859"/>
      <c r="L1" s="987"/>
      <c r="M1" s="987"/>
      <c r="N1" s="987"/>
      <c r="O1" s="987"/>
      <c r="P1" s="987"/>
      <c r="Q1" s="987"/>
      <c r="R1" s="987"/>
      <c r="S1" s="987"/>
      <c r="T1" s="987"/>
      <c r="U1" s="987"/>
      <c r="V1" s="987"/>
      <c r="W1" s="987"/>
      <c r="X1" s="859"/>
      <c r="Y1" s="859"/>
    </row>
    <row r="2" spans="1:25" ht="34.5" customHeight="1" thickBot="1">
      <c r="A2" s="988"/>
      <c r="B2" s="1525"/>
      <c r="C2" s="1875"/>
      <c r="D2" s="1875"/>
      <c r="E2" s="1875"/>
      <c r="F2" s="1875"/>
      <c r="G2" s="1875"/>
      <c r="H2" s="1875"/>
      <c r="I2" s="1875"/>
      <c r="J2" s="1875"/>
      <c r="K2" s="1875"/>
      <c r="L2" s="987"/>
      <c r="M2" s="987"/>
      <c r="N2" s="987"/>
      <c r="O2" s="987"/>
      <c r="P2" s="987"/>
      <c r="Q2" s="987"/>
      <c r="R2" s="987"/>
      <c r="S2" s="987"/>
      <c r="T2" s="987"/>
      <c r="U2" s="987"/>
      <c r="V2" s="987"/>
      <c r="W2" s="987"/>
      <c r="X2" s="820" t="s">
        <v>721</v>
      </c>
      <c r="Y2" s="859"/>
    </row>
    <row r="3" spans="1:25" s="1526" customFormat="1" ht="36.75" customHeight="1">
      <c r="A3" s="3836" t="s">
        <v>7839</v>
      </c>
      <c r="B3" s="3837"/>
      <c r="C3" s="3775" t="s">
        <v>7785</v>
      </c>
      <c r="D3" s="3775"/>
      <c r="E3" s="3775"/>
      <c r="F3" s="3775"/>
      <c r="G3" s="3775"/>
      <c r="H3" s="3775"/>
      <c r="I3" s="3775"/>
      <c r="J3" s="3775"/>
      <c r="K3" s="3775"/>
      <c r="L3" s="3775"/>
      <c r="M3" s="3576"/>
      <c r="N3" s="3569" t="s">
        <v>7731</v>
      </c>
      <c r="O3" s="3775"/>
      <c r="P3" s="3775"/>
      <c r="Q3" s="3775"/>
      <c r="R3" s="3775"/>
      <c r="S3" s="3775"/>
      <c r="T3" s="3576"/>
      <c r="U3" s="3607" t="s">
        <v>7786</v>
      </c>
      <c r="V3" s="3607" t="s">
        <v>7787</v>
      </c>
      <c r="W3" s="3623" t="s">
        <v>7788</v>
      </c>
      <c r="X3" s="859"/>
      <c r="Y3" s="859"/>
    </row>
    <row r="4" spans="1:25" s="1526" customFormat="1" ht="36.75" customHeight="1">
      <c r="A4" s="3838"/>
      <c r="B4" s="3839"/>
      <c r="C4" s="3574" t="s">
        <v>7789</v>
      </c>
      <c r="D4" s="3574"/>
      <c r="E4" s="3575"/>
      <c r="F4" s="3605" t="s">
        <v>7790</v>
      </c>
      <c r="G4" s="3605" t="s">
        <v>7791</v>
      </c>
      <c r="H4" s="3605" t="s">
        <v>7792</v>
      </c>
      <c r="I4" s="3605" t="s">
        <v>7793</v>
      </c>
      <c r="J4" s="3605" t="s">
        <v>7794</v>
      </c>
      <c r="K4" s="3605" t="s">
        <v>7795</v>
      </c>
      <c r="L4" s="3605" t="s">
        <v>7796</v>
      </c>
      <c r="M4" s="3834" t="s">
        <v>7797</v>
      </c>
      <c r="N4" s="3605" t="s">
        <v>4822</v>
      </c>
      <c r="O4" s="3830" t="s">
        <v>7798</v>
      </c>
      <c r="P4" s="3831"/>
      <c r="Q4" s="3573" t="s">
        <v>7799</v>
      </c>
      <c r="R4" s="3575"/>
      <c r="S4" s="3832" t="s">
        <v>7800</v>
      </c>
      <c r="T4" s="3833"/>
      <c r="U4" s="3608"/>
      <c r="V4" s="3608"/>
      <c r="W4" s="3746"/>
      <c r="X4" s="859"/>
      <c r="Y4" s="859"/>
    </row>
    <row r="5" spans="1:25" s="1526" customFormat="1" ht="36.75" customHeight="1">
      <c r="A5" s="3840"/>
      <c r="B5" s="3841"/>
      <c r="C5" s="1624" t="s">
        <v>4822</v>
      </c>
      <c r="D5" s="991" t="s">
        <v>7801</v>
      </c>
      <c r="E5" s="992" t="s">
        <v>7802</v>
      </c>
      <c r="F5" s="3599"/>
      <c r="G5" s="3599"/>
      <c r="H5" s="3599"/>
      <c r="I5" s="3599"/>
      <c r="J5" s="3599"/>
      <c r="K5" s="3599"/>
      <c r="L5" s="3599"/>
      <c r="M5" s="3835"/>
      <c r="N5" s="3599"/>
      <c r="O5" s="992" t="s">
        <v>4717</v>
      </c>
      <c r="P5" s="992" t="s">
        <v>4718</v>
      </c>
      <c r="Q5" s="992" t="s">
        <v>4717</v>
      </c>
      <c r="R5" s="992" t="s">
        <v>4718</v>
      </c>
      <c r="S5" s="992" t="s">
        <v>4717</v>
      </c>
      <c r="T5" s="992" t="s">
        <v>4718</v>
      </c>
      <c r="U5" s="3609"/>
      <c r="V5" s="3609"/>
      <c r="W5" s="3624"/>
      <c r="X5" s="859"/>
      <c r="Y5" s="859"/>
    </row>
    <row r="6" spans="1:25" s="1759" customFormat="1" ht="27" customHeight="1">
      <c r="A6" s="1756" t="s">
        <v>6325</v>
      </c>
      <c r="B6" s="1885"/>
      <c r="C6" s="1100"/>
      <c r="D6" s="1886"/>
      <c r="E6" s="1886"/>
      <c r="F6" s="1100"/>
      <c r="G6" s="1100"/>
      <c r="H6" s="1100"/>
      <c r="I6" s="1100"/>
      <c r="J6" s="1100"/>
      <c r="K6" s="1100"/>
      <c r="L6" s="1100"/>
      <c r="M6" s="1100"/>
      <c r="N6" s="1100"/>
      <c r="O6" s="1100"/>
      <c r="P6" s="1100"/>
      <c r="Q6" s="1100"/>
      <c r="R6" s="1100"/>
      <c r="S6" s="1100"/>
      <c r="T6" s="1100"/>
      <c r="U6" s="1100"/>
      <c r="V6" s="1100"/>
      <c r="W6" s="1100"/>
      <c r="X6" s="859"/>
      <c r="Y6" s="859"/>
    </row>
    <row r="7" spans="1:25" s="1759" customFormat="1" ht="27" customHeight="1">
      <c r="A7" s="1235" t="s">
        <v>7840</v>
      </c>
      <c r="B7" s="1887"/>
      <c r="C7" s="1102">
        <v>838</v>
      </c>
      <c r="D7" s="1102">
        <v>615</v>
      </c>
      <c r="E7" s="1102">
        <v>223</v>
      </c>
      <c r="F7" s="1102">
        <v>274</v>
      </c>
      <c r="G7" s="1102">
        <v>209</v>
      </c>
      <c r="H7" s="1102">
        <v>192</v>
      </c>
      <c r="I7" s="1102">
        <v>109</v>
      </c>
      <c r="J7" s="1102">
        <v>31</v>
      </c>
      <c r="K7" s="1102">
        <v>16</v>
      </c>
      <c r="L7" s="1102">
        <v>4</v>
      </c>
      <c r="M7" s="1102">
        <v>3</v>
      </c>
      <c r="N7" s="1102">
        <v>5888</v>
      </c>
      <c r="O7" s="1102">
        <v>173</v>
      </c>
      <c r="P7" s="1102">
        <v>111</v>
      </c>
      <c r="Q7" s="1102">
        <v>346</v>
      </c>
      <c r="R7" s="1102">
        <v>189</v>
      </c>
      <c r="S7" s="1102">
        <v>2233</v>
      </c>
      <c r="T7" s="1102">
        <v>2836</v>
      </c>
      <c r="U7" s="1565">
        <v>22321632</v>
      </c>
      <c r="V7" s="1102">
        <v>568716</v>
      </c>
      <c r="W7" s="1102">
        <v>124332</v>
      </c>
      <c r="X7" s="859"/>
      <c r="Y7" s="859"/>
    </row>
    <row r="8" spans="1:25" s="1759" customFormat="1" ht="27" customHeight="1">
      <c r="A8" s="1235"/>
      <c r="B8" s="1887" t="s">
        <v>7841</v>
      </c>
      <c r="C8" s="1262">
        <v>182</v>
      </c>
      <c r="D8" s="1262">
        <v>165</v>
      </c>
      <c r="E8" s="1262">
        <v>17</v>
      </c>
      <c r="F8" s="1262">
        <v>45</v>
      </c>
      <c r="G8" s="1262">
        <v>51</v>
      </c>
      <c r="H8" s="1262">
        <v>47</v>
      </c>
      <c r="I8" s="1262">
        <v>29</v>
      </c>
      <c r="J8" s="1262">
        <v>8</v>
      </c>
      <c r="K8" s="1262">
        <v>2</v>
      </c>
      <c r="L8" s="1262">
        <v>0</v>
      </c>
      <c r="M8" s="1262">
        <v>0</v>
      </c>
      <c r="N8" s="1262">
        <v>1159</v>
      </c>
      <c r="O8" s="1262">
        <v>13</v>
      </c>
      <c r="P8" s="1262">
        <v>7</v>
      </c>
      <c r="Q8" s="1262">
        <v>118</v>
      </c>
      <c r="R8" s="1262">
        <v>51</v>
      </c>
      <c r="S8" s="1262">
        <v>638</v>
      </c>
      <c r="T8" s="1262">
        <v>332</v>
      </c>
      <c r="U8" s="1843">
        <v>10617672</v>
      </c>
      <c r="V8" s="1888">
        <v>234852</v>
      </c>
      <c r="W8" s="1262">
        <v>0</v>
      </c>
      <c r="X8" s="859"/>
      <c r="Y8" s="859"/>
    </row>
    <row r="9" spans="1:25" s="1526" customFormat="1" ht="27" customHeight="1">
      <c r="A9" s="987">
        <v>51</v>
      </c>
      <c r="B9" s="1889" t="s">
        <v>7477</v>
      </c>
      <c r="C9" s="1202">
        <v>5</v>
      </c>
      <c r="D9" s="1100">
        <v>5</v>
      </c>
      <c r="E9" s="1100">
        <v>0</v>
      </c>
      <c r="F9" s="1100">
        <v>1</v>
      </c>
      <c r="G9" s="1100">
        <v>3</v>
      </c>
      <c r="H9" s="1100">
        <v>1</v>
      </c>
      <c r="I9" s="1100">
        <v>0</v>
      </c>
      <c r="J9" s="1100">
        <v>0</v>
      </c>
      <c r="K9" s="1100">
        <v>0</v>
      </c>
      <c r="L9" s="1100">
        <v>0</v>
      </c>
      <c r="M9" s="1100">
        <v>0</v>
      </c>
      <c r="N9" s="1100">
        <v>17</v>
      </c>
      <c r="O9" s="1100">
        <v>0</v>
      </c>
      <c r="P9" s="1100">
        <v>0</v>
      </c>
      <c r="Q9" s="1100">
        <v>1</v>
      </c>
      <c r="R9" s="1100">
        <v>1</v>
      </c>
      <c r="S9" s="1100">
        <v>10</v>
      </c>
      <c r="T9" s="1100">
        <v>5</v>
      </c>
      <c r="U9" s="1100">
        <v>32156</v>
      </c>
      <c r="V9" s="1100">
        <v>0</v>
      </c>
      <c r="W9" s="1100">
        <v>0</v>
      </c>
      <c r="X9" s="859"/>
      <c r="Y9" s="859"/>
    </row>
    <row r="10" spans="1:25" s="1526" customFormat="1" ht="27" customHeight="1">
      <c r="A10" s="987">
        <v>52</v>
      </c>
      <c r="B10" s="1889" t="s">
        <v>7479</v>
      </c>
      <c r="C10" s="1202">
        <v>44</v>
      </c>
      <c r="D10" s="1100">
        <v>39</v>
      </c>
      <c r="E10" s="1100">
        <v>5</v>
      </c>
      <c r="F10" s="1100">
        <v>7</v>
      </c>
      <c r="G10" s="1100">
        <v>12</v>
      </c>
      <c r="H10" s="1100">
        <v>12</v>
      </c>
      <c r="I10" s="1100">
        <v>7</v>
      </c>
      <c r="J10" s="1100">
        <v>6</v>
      </c>
      <c r="K10" s="1100">
        <v>0</v>
      </c>
      <c r="L10" s="1100">
        <v>0</v>
      </c>
      <c r="M10" s="1100">
        <v>0</v>
      </c>
      <c r="N10" s="1100">
        <v>349</v>
      </c>
      <c r="O10" s="1100">
        <v>4</v>
      </c>
      <c r="P10" s="1100">
        <v>3</v>
      </c>
      <c r="Q10" s="1100">
        <v>36</v>
      </c>
      <c r="R10" s="1100">
        <v>19</v>
      </c>
      <c r="S10" s="1100">
        <v>160</v>
      </c>
      <c r="T10" s="1100">
        <v>127</v>
      </c>
      <c r="U10" s="1100">
        <v>1511423</v>
      </c>
      <c r="V10" s="1100">
        <v>8547</v>
      </c>
      <c r="W10" s="1100">
        <v>0</v>
      </c>
      <c r="X10" s="859"/>
      <c r="Y10" s="859"/>
    </row>
    <row r="11" spans="1:25" s="1526" customFormat="1" ht="27" customHeight="1">
      <c r="A11" s="987">
        <v>53</v>
      </c>
      <c r="B11" s="1889" t="s">
        <v>7842</v>
      </c>
      <c r="C11" s="1202">
        <v>34</v>
      </c>
      <c r="D11" s="1100">
        <v>32</v>
      </c>
      <c r="E11" s="1100">
        <v>2</v>
      </c>
      <c r="F11" s="1100">
        <v>9</v>
      </c>
      <c r="G11" s="1100">
        <v>7</v>
      </c>
      <c r="H11" s="1100">
        <v>10</v>
      </c>
      <c r="I11" s="1100">
        <v>7</v>
      </c>
      <c r="J11" s="1100">
        <v>0</v>
      </c>
      <c r="K11" s="1100">
        <v>1</v>
      </c>
      <c r="L11" s="1100">
        <v>0</v>
      </c>
      <c r="M11" s="1100">
        <v>0</v>
      </c>
      <c r="N11" s="1100">
        <v>216</v>
      </c>
      <c r="O11" s="1100">
        <v>3</v>
      </c>
      <c r="P11" s="1100">
        <v>0</v>
      </c>
      <c r="Q11" s="1100">
        <v>37</v>
      </c>
      <c r="R11" s="1100">
        <v>6</v>
      </c>
      <c r="S11" s="1100">
        <v>126</v>
      </c>
      <c r="T11" s="1100">
        <v>44</v>
      </c>
      <c r="U11" s="1100">
        <v>4966811</v>
      </c>
      <c r="V11" s="1100">
        <v>68989</v>
      </c>
      <c r="W11" s="1100">
        <v>0</v>
      </c>
      <c r="X11" s="859"/>
      <c r="Y11" s="859"/>
    </row>
    <row r="12" spans="1:25" s="1526" customFormat="1" ht="27" customHeight="1">
      <c r="A12" s="987">
        <v>54</v>
      </c>
      <c r="B12" s="1889" t="s">
        <v>7483</v>
      </c>
      <c r="C12" s="1202">
        <v>52</v>
      </c>
      <c r="D12" s="1100">
        <v>49</v>
      </c>
      <c r="E12" s="1100">
        <v>3</v>
      </c>
      <c r="F12" s="1100">
        <v>8</v>
      </c>
      <c r="G12" s="1100">
        <v>18</v>
      </c>
      <c r="H12" s="1100">
        <v>16</v>
      </c>
      <c r="I12" s="1100">
        <v>9</v>
      </c>
      <c r="J12" s="1100">
        <v>1</v>
      </c>
      <c r="K12" s="1100">
        <v>0</v>
      </c>
      <c r="L12" s="1100">
        <v>0</v>
      </c>
      <c r="M12" s="1100">
        <v>0</v>
      </c>
      <c r="N12" s="1100">
        <v>303</v>
      </c>
      <c r="O12" s="1100">
        <v>3</v>
      </c>
      <c r="P12" s="1100">
        <v>0</v>
      </c>
      <c r="Q12" s="1100">
        <v>20</v>
      </c>
      <c r="R12" s="1100">
        <v>8</v>
      </c>
      <c r="S12" s="1100">
        <v>221</v>
      </c>
      <c r="T12" s="1100">
        <v>51</v>
      </c>
      <c r="U12" s="1100">
        <v>2036737</v>
      </c>
      <c r="V12" s="1100">
        <v>126164</v>
      </c>
      <c r="W12" s="1100">
        <v>0</v>
      </c>
      <c r="X12" s="859"/>
      <c r="Y12" s="859"/>
    </row>
    <row r="13" spans="1:25" s="1526" customFormat="1" ht="27" customHeight="1">
      <c r="A13" s="987">
        <v>55</v>
      </c>
      <c r="B13" s="1889" t="s">
        <v>7485</v>
      </c>
      <c r="C13" s="1202">
        <v>47</v>
      </c>
      <c r="D13" s="1100">
        <v>40</v>
      </c>
      <c r="E13" s="1100">
        <v>7</v>
      </c>
      <c r="F13" s="1100">
        <v>20</v>
      </c>
      <c r="G13" s="1100">
        <v>11</v>
      </c>
      <c r="H13" s="1100">
        <v>8</v>
      </c>
      <c r="I13" s="1100">
        <v>6</v>
      </c>
      <c r="J13" s="1100">
        <v>1</v>
      </c>
      <c r="K13" s="1100">
        <v>1</v>
      </c>
      <c r="L13" s="1100">
        <v>0</v>
      </c>
      <c r="M13" s="1100">
        <v>0</v>
      </c>
      <c r="N13" s="1100">
        <v>274</v>
      </c>
      <c r="O13" s="1100">
        <v>3</v>
      </c>
      <c r="P13" s="1100">
        <v>4</v>
      </c>
      <c r="Q13" s="1100">
        <v>24</v>
      </c>
      <c r="R13" s="1100">
        <v>17</v>
      </c>
      <c r="S13" s="1100">
        <v>121</v>
      </c>
      <c r="T13" s="1100">
        <v>105</v>
      </c>
      <c r="U13" s="1100">
        <v>2070545</v>
      </c>
      <c r="V13" s="1100">
        <v>31152</v>
      </c>
      <c r="W13" s="1100">
        <v>0</v>
      </c>
      <c r="X13" s="859"/>
      <c r="Y13" s="859"/>
    </row>
    <row r="14" spans="1:25" s="1759" customFormat="1" ht="27" customHeight="1">
      <c r="A14" s="1235"/>
      <c r="B14" s="1887" t="s">
        <v>7843</v>
      </c>
      <c r="C14" s="1262">
        <v>656</v>
      </c>
      <c r="D14" s="1102">
        <v>450</v>
      </c>
      <c r="E14" s="1102">
        <v>206</v>
      </c>
      <c r="F14" s="1102">
        <v>229</v>
      </c>
      <c r="G14" s="1102">
        <v>158</v>
      </c>
      <c r="H14" s="1102">
        <v>145</v>
      </c>
      <c r="I14" s="1102">
        <v>80</v>
      </c>
      <c r="J14" s="1102">
        <v>23</v>
      </c>
      <c r="K14" s="1102">
        <v>14</v>
      </c>
      <c r="L14" s="1102">
        <v>4</v>
      </c>
      <c r="M14" s="1102">
        <v>3</v>
      </c>
      <c r="N14" s="1102">
        <v>4729</v>
      </c>
      <c r="O14" s="1102">
        <v>160</v>
      </c>
      <c r="P14" s="1102">
        <v>104</v>
      </c>
      <c r="Q14" s="1102">
        <v>228</v>
      </c>
      <c r="R14" s="1102">
        <v>138</v>
      </c>
      <c r="S14" s="1102">
        <v>1595</v>
      </c>
      <c r="T14" s="1102">
        <v>2504</v>
      </c>
      <c r="U14" s="1565">
        <v>11703960</v>
      </c>
      <c r="V14" s="1102">
        <v>333864</v>
      </c>
      <c r="W14" s="1102">
        <v>124332</v>
      </c>
      <c r="X14" s="859"/>
      <c r="Y14" s="859"/>
    </row>
    <row r="15" spans="1:25" s="1526" customFormat="1" ht="27" customHeight="1">
      <c r="A15" s="987">
        <v>56</v>
      </c>
      <c r="B15" s="1889" t="s">
        <v>7487</v>
      </c>
      <c r="C15" s="1202">
        <v>4</v>
      </c>
      <c r="D15" s="1100">
        <v>4</v>
      </c>
      <c r="E15" s="1100">
        <v>0</v>
      </c>
      <c r="F15" s="1100">
        <v>1</v>
      </c>
      <c r="G15" s="1100">
        <v>0</v>
      </c>
      <c r="H15" s="1100">
        <v>0</v>
      </c>
      <c r="I15" s="1100">
        <v>0</v>
      </c>
      <c r="J15" s="1100">
        <v>1</v>
      </c>
      <c r="K15" s="1100">
        <v>0</v>
      </c>
      <c r="L15" s="1100">
        <v>0</v>
      </c>
      <c r="M15" s="1100">
        <v>2</v>
      </c>
      <c r="N15" s="1100">
        <v>380</v>
      </c>
      <c r="O15" s="1100">
        <v>0</v>
      </c>
      <c r="P15" s="1100">
        <v>0</v>
      </c>
      <c r="Q15" s="1100">
        <v>1</v>
      </c>
      <c r="R15" s="1100">
        <v>1</v>
      </c>
      <c r="S15" s="1100">
        <v>137</v>
      </c>
      <c r="T15" s="1100">
        <v>241</v>
      </c>
      <c r="U15" s="1100">
        <v>931274</v>
      </c>
      <c r="V15" s="1100">
        <v>195</v>
      </c>
      <c r="W15" s="1100">
        <v>21436</v>
      </c>
      <c r="X15" s="859"/>
      <c r="Y15" s="859"/>
    </row>
    <row r="16" spans="1:25" s="1526" customFormat="1" ht="27" customHeight="1">
      <c r="A16" s="987">
        <v>57</v>
      </c>
      <c r="B16" s="1889" t="s">
        <v>7489</v>
      </c>
      <c r="C16" s="1202">
        <v>105</v>
      </c>
      <c r="D16" s="1100">
        <v>79</v>
      </c>
      <c r="E16" s="1100">
        <v>26</v>
      </c>
      <c r="F16" s="1100">
        <v>40</v>
      </c>
      <c r="G16" s="1100">
        <v>34</v>
      </c>
      <c r="H16" s="1100">
        <v>22</v>
      </c>
      <c r="I16" s="1100">
        <v>8</v>
      </c>
      <c r="J16" s="1100">
        <v>0</v>
      </c>
      <c r="K16" s="1100">
        <v>1</v>
      </c>
      <c r="L16" s="1100">
        <v>0</v>
      </c>
      <c r="M16" s="1100">
        <v>0</v>
      </c>
      <c r="N16" s="1100">
        <v>460</v>
      </c>
      <c r="O16" s="1100">
        <v>15</v>
      </c>
      <c r="P16" s="1100">
        <v>15</v>
      </c>
      <c r="Q16" s="1100">
        <v>22</v>
      </c>
      <c r="R16" s="1100">
        <v>24</v>
      </c>
      <c r="S16" s="1100">
        <v>66</v>
      </c>
      <c r="T16" s="1100">
        <v>318</v>
      </c>
      <c r="U16" s="1100">
        <v>832663</v>
      </c>
      <c r="V16" s="1100">
        <v>11114</v>
      </c>
      <c r="W16" s="1100">
        <v>20132</v>
      </c>
      <c r="X16" s="859"/>
      <c r="Y16" s="859"/>
    </row>
    <row r="17" spans="1:25" s="1526" customFormat="1" ht="27" customHeight="1">
      <c r="A17" s="987">
        <v>58</v>
      </c>
      <c r="B17" s="1889" t="s">
        <v>7491</v>
      </c>
      <c r="C17" s="1202">
        <v>174</v>
      </c>
      <c r="D17" s="1100">
        <v>101</v>
      </c>
      <c r="E17" s="1100">
        <v>73</v>
      </c>
      <c r="F17" s="1100">
        <v>69</v>
      </c>
      <c r="G17" s="1100">
        <v>32</v>
      </c>
      <c r="H17" s="1100">
        <v>29</v>
      </c>
      <c r="I17" s="1100">
        <v>26</v>
      </c>
      <c r="J17" s="1100">
        <v>10</v>
      </c>
      <c r="K17" s="1100">
        <v>5</v>
      </c>
      <c r="L17" s="1100">
        <v>3</v>
      </c>
      <c r="M17" s="1100">
        <v>0</v>
      </c>
      <c r="N17" s="1100">
        <v>1378</v>
      </c>
      <c r="O17" s="1100">
        <v>56</v>
      </c>
      <c r="P17" s="1100">
        <v>42</v>
      </c>
      <c r="Q17" s="1100">
        <v>47</v>
      </c>
      <c r="R17" s="1100">
        <v>29</v>
      </c>
      <c r="S17" s="1100">
        <v>369</v>
      </c>
      <c r="T17" s="1100">
        <v>835</v>
      </c>
      <c r="U17" s="1100">
        <v>2625616</v>
      </c>
      <c r="V17" s="1100">
        <v>25219</v>
      </c>
      <c r="W17" s="1100">
        <v>19849</v>
      </c>
      <c r="X17" s="859"/>
      <c r="Y17" s="859"/>
    </row>
    <row r="18" spans="1:25" s="1526" customFormat="1" ht="27" customHeight="1">
      <c r="A18" s="987">
        <v>59</v>
      </c>
      <c r="B18" s="1889" t="s">
        <v>7493</v>
      </c>
      <c r="C18" s="1202">
        <v>85</v>
      </c>
      <c r="D18" s="1100">
        <v>55</v>
      </c>
      <c r="E18" s="1100">
        <v>30</v>
      </c>
      <c r="F18" s="1100">
        <v>31</v>
      </c>
      <c r="G18" s="1100">
        <v>20</v>
      </c>
      <c r="H18" s="1100">
        <v>12</v>
      </c>
      <c r="I18" s="1100">
        <v>15</v>
      </c>
      <c r="J18" s="1100">
        <v>4</v>
      </c>
      <c r="K18" s="1100">
        <v>3</v>
      </c>
      <c r="L18" s="1100">
        <v>0</v>
      </c>
      <c r="M18" s="1100">
        <v>0</v>
      </c>
      <c r="N18" s="1100">
        <v>594</v>
      </c>
      <c r="O18" s="1100">
        <v>32</v>
      </c>
      <c r="P18" s="1100">
        <v>6</v>
      </c>
      <c r="Q18" s="1100">
        <v>42</v>
      </c>
      <c r="R18" s="1100">
        <v>13</v>
      </c>
      <c r="S18" s="1100">
        <v>371</v>
      </c>
      <c r="T18" s="1100">
        <v>130</v>
      </c>
      <c r="U18" s="1100">
        <v>2573381</v>
      </c>
      <c r="V18" s="1100">
        <v>201932</v>
      </c>
      <c r="W18" s="1100">
        <v>15313</v>
      </c>
      <c r="X18" s="859"/>
      <c r="Y18" s="859"/>
    </row>
    <row r="19" spans="1:25" s="1526" customFormat="1" ht="27" customHeight="1">
      <c r="A19" s="987">
        <v>60</v>
      </c>
      <c r="B19" s="1889" t="s">
        <v>7495</v>
      </c>
      <c r="C19" s="1202">
        <v>271</v>
      </c>
      <c r="D19" s="1100">
        <v>198</v>
      </c>
      <c r="E19" s="1100">
        <v>73</v>
      </c>
      <c r="F19" s="1100">
        <v>81</v>
      </c>
      <c r="G19" s="1100">
        <v>69</v>
      </c>
      <c r="H19" s="1100">
        <v>77</v>
      </c>
      <c r="I19" s="1100">
        <v>30</v>
      </c>
      <c r="J19" s="1100">
        <v>8</v>
      </c>
      <c r="K19" s="1100">
        <v>4</v>
      </c>
      <c r="L19" s="1100">
        <v>1</v>
      </c>
      <c r="M19" s="1100">
        <v>1</v>
      </c>
      <c r="N19" s="1100">
        <v>1812</v>
      </c>
      <c r="O19" s="1100">
        <v>53</v>
      </c>
      <c r="P19" s="1100">
        <v>39</v>
      </c>
      <c r="Q19" s="1100">
        <v>111</v>
      </c>
      <c r="R19" s="1100">
        <v>69</v>
      </c>
      <c r="S19" s="1100">
        <v>595</v>
      </c>
      <c r="T19" s="1100">
        <v>945</v>
      </c>
      <c r="U19" s="1100">
        <v>4600439</v>
      </c>
      <c r="V19" s="1100">
        <v>93428</v>
      </c>
      <c r="W19" s="1100">
        <v>47602</v>
      </c>
      <c r="X19" s="859"/>
      <c r="Y19" s="859"/>
    </row>
    <row r="20" spans="1:25" s="1526" customFormat="1" ht="27" customHeight="1">
      <c r="A20" s="987">
        <v>61</v>
      </c>
      <c r="B20" s="1889" t="s">
        <v>7830</v>
      </c>
      <c r="C20" s="1202">
        <v>17</v>
      </c>
      <c r="D20" s="1100">
        <v>13</v>
      </c>
      <c r="E20" s="1100">
        <v>4</v>
      </c>
      <c r="F20" s="1100">
        <v>7</v>
      </c>
      <c r="G20" s="1100">
        <v>3</v>
      </c>
      <c r="H20" s="1100">
        <v>5</v>
      </c>
      <c r="I20" s="1100">
        <v>1</v>
      </c>
      <c r="J20" s="1100">
        <v>0</v>
      </c>
      <c r="K20" s="1100">
        <v>1</v>
      </c>
      <c r="L20" s="1100">
        <v>0</v>
      </c>
      <c r="M20" s="1100">
        <v>0</v>
      </c>
      <c r="N20" s="1100">
        <v>105</v>
      </c>
      <c r="O20" s="1100">
        <v>4</v>
      </c>
      <c r="P20" s="1100">
        <v>2</v>
      </c>
      <c r="Q20" s="1100">
        <v>5</v>
      </c>
      <c r="R20" s="1100">
        <v>2</v>
      </c>
      <c r="S20" s="1100">
        <v>57</v>
      </c>
      <c r="T20" s="1100">
        <v>35</v>
      </c>
      <c r="U20" s="1100">
        <v>140587</v>
      </c>
      <c r="V20" s="1100">
        <v>1976</v>
      </c>
      <c r="W20" s="1100">
        <v>0</v>
      </c>
      <c r="X20" s="859"/>
      <c r="Y20" s="859"/>
    </row>
    <row r="21" spans="1:25" s="1526" customFormat="1" ht="27" customHeight="1">
      <c r="A21" s="859"/>
      <c r="B21" s="1890"/>
      <c r="C21" s="1100"/>
      <c r="D21" s="1100"/>
      <c r="E21" s="1100"/>
      <c r="F21" s="1100"/>
      <c r="G21" s="1100"/>
      <c r="H21" s="1100"/>
      <c r="I21" s="1100"/>
      <c r="J21" s="1100"/>
      <c r="K21" s="1100"/>
      <c r="L21" s="1100"/>
      <c r="M21" s="1100"/>
      <c r="N21" s="1100"/>
      <c r="O21" s="1100"/>
      <c r="P21" s="1100"/>
      <c r="Q21" s="1100"/>
      <c r="R21" s="1100"/>
      <c r="S21" s="1100"/>
      <c r="T21" s="1100"/>
      <c r="U21" s="1100"/>
      <c r="V21" s="1100"/>
      <c r="W21" s="1100"/>
      <c r="X21" s="859"/>
      <c r="Y21" s="859"/>
    </row>
    <row r="22" spans="1:25" s="1759" customFormat="1" ht="27" customHeight="1">
      <c r="A22" s="1235" t="s">
        <v>6327</v>
      </c>
      <c r="B22" s="1887"/>
      <c r="C22" s="1102"/>
      <c r="D22" s="1102"/>
      <c r="E22" s="1102"/>
      <c r="F22" s="1102"/>
      <c r="G22" s="1102"/>
      <c r="H22" s="1102"/>
      <c r="I22" s="1102"/>
      <c r="J22" s="1102"/>
      <c r="K22" s="1102"/>
      <c r="L22" s="1102"/>
      <c r="M22" s="1102"/>
      <c r="N22" s="1102"/>
      <c r="O22" s="1102"/>
      <c r="P22" s="1102"/>
      <c r="Q22" s="1102"/>
      <c r="R22" s="1102"/>
      <c r="S22" s="1102"/>
      <c r="T22" s="1102"/>
      <c r="U22" s="1102"/>
      <c r="V22" s="1102"/>
      <c r="W22" s="1102"/>
      <c r="X22" s="859"/>
      <c r="Y22" s="859"/>
    </row>
    <row r="23" spans="1:25" s="1759" customFormat="1" ht="27" customHeight="1">
      <c r="A23" s="1235" t="s">
        <v>7844</v>
      </c>
      <c r="B23" s="1887"/>
      <c r="C23" s="1102">
        <v>779</v>
      </c>
      <c r="D23" s="1102">
        <v>588</v>
      </c>
      <c r="E23" s="1102">
        <v>191</v>
      </c>
      <c r="F23" s="1102">
        <v>249</v>
      </c>
      <c r="G23" s="1102">
        <v>171</v>
      </c>
      <c r="H23" s="1102">
        <v>191</v>
      </c>
      <c r="I23" s="1102">
        <v>108</v>
      </c>
      <c r="J23" s="1102">
        <v>26</v>
      </c>
      <c r="K23" s="1102">
        <v>22</v>
      </c>
      <c r="L23" s="1102">
        <v>12</v>
      </c>
      <c r="M23" s="1102">
        <v>0</v>
      </c>
      <c r="N23" s="1102">
        <v>5886</v>
      </c>
      <c r="O23" s="1102">
        <v>138</v>
      </c>
      <c r="P23" s="1102">
        <v>94</v>
      </c>
      <c r="Q23" s="1102">
        <v>386</v>
      </c>
      <c r="R23" s="1102">
        <v>199</v>
      </c>
      <c r="S23" s="1102">
        <v>2462</v>
      </c>
      <c r="T23" s="1102">
        <v>2607</v>
      </c>
      <c r="U23" s="1565">
        <v>26319021</v>
      </c>
      <c r="V23" s="1102">
        <v>757105</v>
      </c>
      <c r="W23" s="1102">
        <v>122063</v>
      </c>
      <c r="X23" s="859"/>
      <c r="Y23" s="859"/>
    </row>
    <row r="24" spans="1:25" s="1759" customFormat="1" ht="27" customHeight="1">
      <c r="A24" s="1235"/>
      <c r="B24" s="1887" t="s">
        <v>7841</v>
      </c>
      <c r="C24" s="1262">
        <v>188</v>
      </c>
      <c r="D24" s="1262">
        <v>175</v>
      </c>
      <c r="E24" s="1262">
        <v>13</v>
      </c>
      <c r="F24" s="1262">
        <v>42</v>
      </c>
      <c r="G24" s="1262">
        <v>36</v>
      </c>
      <c r="H24" s="1262">
        <v>59</v>
      </c>
      <c r="I24" s="1262">
        <v>30</v>
      </c>
      <c r="J24" s="1262">
        <v>11</v>
      </c>
      <c r="K24" s="1262">
        <v>6</v>
      </c>
      <c r="L24" s="1262">
        <v>4</v>
      </c>
      <c r="M24" s="1262">
        <v>0</v>
      </c>
      <c r="N24" s="1102">
        <v>1748</v>
      </c>
      <c r="O24" s="1262">
        <v>10</v>
      </c>
      <c r="P24" s="1262">
        <v>2</v>
      </c>
      <c r="Q24" s="1262">
        <v>173</v>
      </c>
      <c r="R24" s="1262">
        <v>61</v>
      </c>
      <c r="S24" s="1262">
        <v>1063</v>
      </c>
      <c r="T24" s="1262">
        <v>439</v>
      </c>
      <c r="U24" s="1843">
        <v>15755489</v>
      </c>
      <c r="V24" s="1888">
        <v>351020</v>
      </c>
      <c r="W24" s="1262">
        <v>0</v>
      </c>
      <c r="X24" s="859"/>
      <c r="Y24" s="859"/>
    </row>
    <row r="25" spans="1:25" s="1526" customFormat="1" ht="27" customHeight="1">
      <c r="A25" s="987">
        <v>50</v>
      </c>
      <c r="B25" s="1889" t="s">
        <v>7475</v>
      </c>
      <c r="C25" s="1202">
        <v>2</v>
      </c>
      <c r="D25" s="1100">
        <v>1</v>
      </c>
      <c r="E25" s="1100">
        <v>1</v>
      </c>
      <c r="F25" s="1100">
        <v>0</v>
      </c>
      <c r="G25" s="1100">
        <v>0</v>
      </c>
      <c r="H25" s="1100">
        <v>2</v>
      </c>
      <c r="I25" s="1100">
        <v>0</v>
      </c>
      <c r="J25" s="1100">
        <v>0</v>
      </c>
      <c r="K25" s="1100">
        <v>0</v>
      </c>
      <c r="L25" s="1100">
        <v>0</v>
      </c>
      <c r="M25" s="1100">
        <v>0</v>
      </c>
      <c r="N25" s="1100">
        <v>13</v>
      </c>
      <c r="O25" s="1100">
        <v>1</v>
      </c>
      <c r="P25" s="1100">
        <v>0</v>
      </c>
      <c r="Q25" s="1100">
        <v>0</v>
      </c>
      <c r="R25" s="1100">
        <v>0</v>
      </c>
      <c r="S25" s="1100">
        <v>7</v>
      </c>
      <c r="T25" s="1100">
        <v>5</v>
      </c>
      <c r="U25" s="1100" t="s">
        <v>5787</v>
      </c>
      <c r="V25" s="1100" t="s">
        <v>5787</v>
      </c>
      <c r="W25" s="1100">
        <v>0</v>
      </c>
      <c r="X25" s="859"/>
      <c r="Y25" s="859"/>
    </row>
    <row r="26" spans="1:25" s="1526" customFormat="1" ht="27" customHeight="1">
      <c r="A26" s="987">
        <v>51</v>
      </c>
      <c r="B26" s="1889" t="s">
        <v>7477</v>
      </c>
      <c r="C26" s="1202">
        <v>5</v>
      </c>
      <c r="D26" s="1100">
        <v>5</v>
      </c>
      <c r="E26" s="1100">
        <v>0</v>
      </c>
      <c r="F26" s="1100">
        <v>2</v>
      </c>
      <c r="G26" s="1100">
        <v>0</v>
      </c>
      <c r="H26" s="1100">
        <v>1</v>
      </c>
      <c r="I26" s="1100">
        <v>2</v>
      </c>
      <c r="J26" s="1100">
        <v>0</v>
      </c>
      <c r="K26" s="1100">
        <v>0</v>
      </c>
      <c r="L26" s="1100">
        <v>0</v>
      </c>
      <c r="M26" s="1100">
        <v>0</v>
      </c>
      <c r="N26" s="1100">
        <v>34</v>
      </c>
      <c r="O26" s="1100">
        <v>0</v>
      </c>
      <c r="P26" s="1100">
        <v>0</v>
      </c>
      <c r="Q26" s="1100">
        <v>6</v>
      </c>
      <c r="R26" s="1100">
        <v>4</v>
      </c>
      <c r="S26" s="1100">
        <v>9</v>
      </c>
      <c r="T26" s="1100">
        <v>15</v>
      </c>
      <c r="U26" s="1100">
        <v>284616</v>
      </c>
      <c r="V26" s="1100">
        <v>0</v>
      </c>
      <c r="W26" s="1100">
        <v>0</v>
      </c>
      <c r="X26" s="859"/>
      <c r="Y26" s="859"/>
    </row>
    <row r="27" spans="1:25" s="1526" customFormat="1" ht="27" customHeight="1">
      <c r="A27" s="987">
        <v>52</v>
      </c>
      <c r="B27" s="1889" t="s">
        <v>7479</v>
      </c>
      <c r="C27" s="1202">
        <v>58</v>
      </c>
      <c r="D27" s="1100">
        <v>52</v>
      </c>
      <c r="E27" s="1100">
        <v>6</v>
      </c>
      <c r="F27" s="1100">
        <v>14</v>
      </c>
      <c r="G27" s="1100">
        <v>12</v>
      </c>
      <c r="H27" s="1100">
        <v>12</v>
      </c>
      <c r="I27" s="1100">
        <v>8</v>
      </c>
      <c r="J27" s="1100">
        <v>7</v>
      </c>
      <c r="K27" s="1100">
        <v>2</v>
      </c>
      <c r="L27" s="1100">
        <v>3</v>
      </c>
      <c r="M27" s="1100">
        <v>0</v>
      </c>
      <c r="N27" s="1100">
        <v>704</v>
      </c>
      <c r="O27" s="1100">
        <v>5</v>
      </c>
      <c r="P27" s="1100">
        <v>0</v>
      </c>
      <c r="Q27" s="1100">
        <v>76</v>
      </c>
      <c r="R27" s="1100">
        <v>26</v>
      </c>
      <c r="S27" s="1100">
        <v>436</v>
      </c>
      <c r="T27" s="1100">
        <v>161</v>
      </c>
      <c r="U27" s="1100">
        <v>7254945</v>
      </c>
      <c r="V27" s="1100">
        <v>4275</v>
      </c>
      <c r="W27" s="1100">
        <v>0</v>
      </c>
      <c r="X27" s="859"/>
      <c r="Y27" s="859"/>
    </row>
    <row r="28" spans="1:25" s="1526" customFormat="1" ht="27" customHeight="1">
      <c r="A28" s="987">
        <v>53</v>
      </c>
      <c r="B28" s="1889" t="s">
        <v>7842</v>
      </c>
      <c r="C28" s="1202">
        <v>56</v>
      </c>
      <c r="D28" s="1100">
        <v>54</v>
      </c>
      <c r="E28" s="1100">
        <v>2</v>
      </c>
      <c r="F28" s="1100">
        <v>7</v>
      </c>
      <c r="G28" s="1100">
        <v>11</v>
      </c>
      <c r="H28" s="1100">
        <v>19</v>
      </c>
      <c r="I28" s="1100">
        <v>12</v>
      </c>
      <c r="J28" s="1100">
        <v>4</v>
      </c>
      <c r="K28" s="1100">
        <v>3</v>
      </c>
      <c r="L28" s="1100">
        <v>0</v>
      </c>
      <c r="M28" s="1100">
        <v>0</v>
      </c>
      <c r="N28" s="1100">
        <v>556</v>
      </c>
      <c r="O28" s="1100">
        <v>2</v>
      </c>
      <c r="P28" s="1100">
        <v>0</v>
      </c>
      <c r="Q28" s="1100">
        <v>54</v>
      </c>
      <c r="R28" s="1100">
        <v>23</v>
      </c>
      <c r="S28" s="1100">
        <v>325</v>
      </c>
      <c r="T28" s="1100">
        <v>152</v>
      </c>
      <c r="U28" s="1100">
        <v>5675395</v>
      </c>
      <c r="V28" s="1100">
        <v>98801</v>
      </c>
      <c r="W28" s="1100">
        <v>0</v>
      </c>
      <c r="X28" s="859"/>
      <c r="Y28" s="859"/>
    </row>
    <row r="29" spans="1:25" s="1526" customFormat="1" ht="27" customHeight="1">
      <c r="A29" s="987">
        <v>54</v>
      </c>
      <c r="B29" s="1889" t="s">
        <v>7483</v>
      </c>
      <c r="C29" s="1202">
        <v>38</v>
      </c>
      <c r="D29" s="1100">
        <v>38</v>
      </c>
      <c r="E29" s="1100">
        <v>0</v>
      </c>
      <c r="F29" s="1100">
        <v>5</v>
      </c>
      <c r="G29" s="1100">
        <v>10</v>
      </c>
      <c r="H29" s="1100">
        <v>16</v>
      </c>
      <c r="I29" s="1100">
        <v>6</v>
      </c>
      <c r="J29" s="1100">
        <v>0</v>
      </c>
      <c r="K29" s="1100">
        <v>1</v>
      </c>
      <c r="L29" s="1100">
        <v>0</v>
      </c>
      <c r="M29" s="1100">
        <v>0</v>
      </c>
      <c r="N29" s="1100">
        <v>281</v>
      </c>
      <c r="O29" s="1100">
        <v>0</v>
      </c>
      <c r="P29" s="1100">
        <v>0</v>
      </c>
      <c r="Q29" s="1100">
        <v>24</v>
      </c>
      <c r="R29" s="1100">
        <v>4</v>
      </c>
      <c r="S29" s="1100">
        <v>200</v>
      </c>
      <c r="T29" s="1100">
        <v>53</v>
      </c>
      <c r="U29" s="1100">
        <v>1846102</v>
      </c>
      <c r="V29" s="1100">
        <v>171349</v>
      </c>
      <c r="W29" s="1100">
        <v>0</v>
      </c>
      <c r="X29" s="859"/>
      <c r="Y29" s="859"/>
    </row>
    <row r="30" spans="1:25" s="1526" customFormat="1" ht="27" customHeight="1">
      <c r="A30" s="987">
        <v>55</v>
      </c>
      <c r="B30" s="1889" t="s">
        <v>7485</v>
      </c>
      <c r="C30" s="1202">
        <v>29</v>
      </c>
      <c r="D30" s="1100">
        <v>25</v>
      </c>
      <c r="E30" s="1100">
        <v>4</v>
      </c>
      <c r="F30" s="1100">
        <v>14</v>
      </c>
      <c r="G30" s="1100">
        <v>3</v>
      </c>
      <c r="H30" s="1100">
        <v>9</v>
      </c>
      <c r="I30" s="1100">
        <v>2</v>
      </c>
      <c r="J30" s="1100">
        <v>0</v>
      </c>
      <c r="K30" s="1100">
        <v>0</v>
      </c>
      <c r="L30" s="1100">
        <v>1</v>
      </c>
      <c r="M30" s="1100">
        <v>0</v>
      </c>
      <c r="N30" s="1100">
        <v>160</v>
      </c>
      <c r="O30" s="1100">
        <v>2</v>
      </c>
      <c r="P30" s="1100">
        <v>2</v>
      </c>
      <c r="Q30" s="1100">
        <v>13</v>
      </c>
      <c r="R30" s="1100">
        <v>4</v>
      </c>
      <c r="S30" s="1100">
        <v>86</v>
      </c>
      <c r="T30" s="1100">
        <v>53</v>
      </c>
      <c r="U30" s="1100" t="s">
        <v>5787</v>
      </c>
      <c r="V30" s="1100" t="s">
        <v>5787</v>
      </c>
      <c r="W30" s="1100">
        <v>0</v>
      </c>
      <c r="X30" s="859"/>
      <c r="Y30" s="859"/>
    </row>
    <row r="31" spans="1:25" s="1759" customFormat="1" ht="27" customHeight="1">
      <c r="A31" s="1235"/>
      <c r="B31" s="1887" t="s">
        <v>7843</v>
      </c>
      <c r="C31" s="1262">
        <v>591</v>
      </c>
      <c r="D31" s="1102">
        <v>413</v>
      </c>
      <c r="E31" s="1102">
        <v>178</v>
      </c>
      <c r="F31" s="1102">
        <v>207</v>
      </c>
      <c r="G31" s="1102">
        <v>135</v>
      </c>
      <c r="H31" s="1102">
        <v>132</v>
      </c>
      <c r="I31" s="1102">
        <v>78</v>
      </c>
      <c r="J31" s="1102">
        <v>15</v>
      </c>
      <c r="K31" s="1102">
        <v>16</v>
      </c>
      <c r="L31" s="1102">
        <v>8</v>
      </c>
      <c r="M31" s="1102">
        <v>0</v>
      </c>
      <c r="N31" s="1102">
        <v>4138</v>
      </c>
      <c r="O31" s="1102">
        <v>128</v>
      </c>
      <c r="P31" s="1102">
        <v>92</v>
      </c>
      <c r="Q31" s="1102">
        <v>213</v>
      </c>
      <c r="R31" s="1102">
        <v>138</v>
      </c>
      <c r="S31" s="1102">
        <v>1399</v>
      </c>
      <c r="T31" s="1102">
        <v>2168</v>
      </c>
      <c r="U31" s="1565">
        <v>10563532</v>
      </c>
      <c r="V31" s="1102">
        <v>406085</v>
      </c>
      <c r="W31" s="1102">
        <v>122063</v>
      </c>
      <c r="X31" s="859"/>
      <c r="Y31" s="859"/>
    </row>
    <row r="32" spans="1:25" s="1526" customFormat="1" ht="27" customHeight="1">
      <c r="A32" s="987">
        <v>56</v>
      </c>
      <c r="B32" s="1889" t="s">
        <v>7487</v>
      </c>
      <c r="C32" s="1202">
        <v>2</v>
      </c>
      <c r="D32" s="1100">
        <v>2</v>
      </c>
      <c r="E32" s="1100">
        <v>0</v>
      </c>
      <c r="F32" s="1100">
        <v>0</v>
      </c>
      <c r="G32" s="1100">
        <v>0</v>
      </c>
      <c r="H32" s="1100">
        <v>0</v>
      </c>
      <c r="I32" s="1100">
        <v>0</v>
      </c>
      <c r="J32" s="1100">
        <v>0</v>
      </c>
      <c r="K32" s="1100">
        <v>1</v>
      </c>
      <c r="L32" s="1100">
        <v>1</v>
      </c>
      <c r="M32" s="1100">
        <v>0</v>
      </c>
      <c r="N32" s="1100">
        <v>99</v>
      </c>
      <c r="O32" s="1100">
        <v>0</v>
      </c>
      <c r="P32" s="1100">
        <v>0</v>
      </c>
      <c r="Q32" s="1100">
        <v>0</v>
      </c>
      <c r="R32" s="1100">
        <v>0</v>
      </c>
      <c r="S32" s="1100">
        <v>28</v>
      </c>
      <c r="T32" s="1100">
        <v>71</v>
      </c>
      <c r="U32" s="1100" t="s">
        <v>5787</v>
      </c>
      <c r="V32" s="1100">
        <v>0</v>
      </c>
      <c r="W32" s="1100" t="s">
        <v>5787</v>
      </c>
      <c r="X32" s="859"/>
      <c r="Y32" s="859"/>
    </row>
    <row r="33" spans="1:25" s="1526" customFormat="1" ht="27" customHeight="1">
      <c r="A33" s="987">
        <v>57</v>
      </c>
      <c r="B33" s="1889" t="s">
        <v>7489</v>
      </c>
      <c r="C33" s="1202">
        <v>102</v>
      </c>
      <c r="D33" s="1100">
        <v>77</v>
      </c>
      <c r="E33" s="1100">
        <v>25</v>
      </c>
      <c r="F33" s="1100">
        <v>38</v>
      </c>
      <c r="G33" s="1100">
        <v>33</v>
      </c>
      <c r="H33" s="1100">
        <v>21</v>
      </c>
      <c r="I33" s="1100">
        <v>9</v>
      </c>
      <c r="J33" s="1100">
        <v>0</v>
      </c>
      <c r="K33" s="1100">
        <v>1</v>
      </c>
      <c r="L33" s="1100">
        <v>0</v>
      </c>
      <c r="M33" s="1100">
        <v>0</v>
      </c>
      <c r="N33" s="1100">
        <v>448</v>
      </c>
      <c r="O33" s="1100">
        <v>13</v>
      </c>
      <c r="P33" s="1100">
        <v>19</v>
      </c>
      <c r="Q33" s="1100">
        <v>30</v>
      </c>
      <c r="R33" s="1100">
        <v>23</v>
      </c>
      <c r="S33" s="1100">
        <v>60</v>
      </c>
      <c r="T33" s="1100">
        <v>303</v>
      </c>
      <c r="U33" s="1100">
        <v>761792</v>
      </c>
      <c r="V33" s="1100">
        <v>821</v>
      </c>
      <c r="W33" s="1100">
        <v>17093</v>
      </c>
      <c r="X33" s="859"/>
      <c r="Y33" s="859"/>
    </row>
    <row r="34" spans="1:25" s="1526" customFormat="1" ht="27" customHeight="1">
      <c r="A34" s="987">
        <v>58</v>
      </c>
      <c r="B34" s="1889" t="s">
        <v>7491</v>
      </c>
      <c r="C34" s="1202">
        <v>165</v>
      </c>
      <c r="D34" s="1100">
        <v>93</v>
      </c>
      <c r="E34" s="1100">
        <v>72</v>
      </c>
      <c r="F34" s="1100">
        <v>57</v>
      </c>
      <c r="G34" s="1100">
        <v>31</v>
      </c>
      <c r="H34" s="1100">
        <v>35</v>
      </c>
      <c r="I34" s="1100">
        <v>25</v>
      </c>
      <c r="J34" s="1100">
        <v>8</v>
      </c>
      <c r="K34" s="1100">
        <v>5</v>
      </c>
      <c r="L34" s="1100">
        <v>4</v>
      </c>
      <c r="M34" s="1100">
        <v>0</v>
      </c>
      <c r="N34" s="1100">
        <v>1387</v>
      </c>
      <c r="O34" s="1100">
        <v>53</v>
      </c>
      <c r="P34" s="1100">
        <v>36</v>
      </c>
      <c r="Q34" s="1100">
        <v>42</v>
      </c>
      <c r="R34" s="1100">
        <v>38</v>
      </c>
      <c r="S34" s="1100">
        <v>320</v>
      </c>
      <c r="T34" s="1100">
        <v>898</v>
      </c>
      <c r="U34" s="1100">
        <v>2877825</v>
      </c>
      <c r="V34" s="1100">
        <v>27009</v>
      </c>
      <c r="W34" s="1100">
        <v>25512</v>
      </c>
      <c r="X34" s="859"/>
      <c r="Y34" s="859"/>
    </row>
    <row r="35" spans="1:25" s="1526" customFormat="1" ht="27" customHeight="1">
      <c r="A35" s="987">
        <v>59</v>
      </c>
      <c r="B35" s="1889" t="s">
        <v>7493</v>
      </c>
      <c r="C35" s="1202">
        <v>87</v>
      </c>
      <c r="D35" s="1100">
        <v>64</v>
      </c>
      <c r="E35" s="1100">
        <v>23</v>
      </c>
      <c r="F35" s="1100">
        <v>32</v>
      </c>
      <c r="G35" s="1100">
        <v>15</v>
      </c>
      <c r="H35" s="1100">
        <v>15</v>
      </c>
      <c r="I35" s="1100">
        <v>20</v>
      </c>
      <c r="J35" s="1100">
        <v>3</v>
      </c>
      <c r="K35" s="1100">
        <v>2</v>
      </c>
      <c r="L35" s="1100">
        <v>0</v>
      </c>
      <c r="M35" s="1100">
        <v>0</v>
      </c>
      <c r="N35" s="1100">
        <v>618</v>
      </c>
      <c r="O35" s="1100">
        <v>21</v>
      </c>
      <c r="P35" s="1100">
        <v>5</v>
      </c>
      <c r="Q35" s="1100">
        <v>49</v>
      </c>
      <c r="R35" s="1100">
        <v>18</v>
      </c>
      <c r="S35" s="1100">
        <v>380</v>
      </c>
      <c r="T35" s="1100">
        <v>145</v>
      </c>
      <c r="U35" s="1100">
        <v>2334933</v>
      </c>
      <c r="V35" s="1100">
        <v>272472</v>
      </c>
      <c r="W35" s="1100">
        <v>11578</v>
      </c>
      <c r="X35" s="859"/>
      <c r="Y35" s="859"/>
    </row>
    <row r="36" spans="1:25" s="1526" customFormat="1" ht="27" customHeight="1">
      <c r="A36" s="987">
        <v>60</v>
      </c>
      <c r="B36" s="1889" t="s">
        <v>7495</v>
      </c>
      <c r="C36" s="1202">
        <v>224</v>
      </c>
      <c r="D36" s="1100">
        <v>167</v>
      </c>
      <c r="E36" s="1100">
        <v>57</v>
      </c>
      <c r="F36" s="1100">
        <v>76</v>
      </c>
      <c r="G36" s="1100">
        <v>55</v>
      </c>
      <c r="H36" s="1100">
        <v>58</v>
      </c>
      <c r="I36" s="1100">
        <v>23</v>
      </c>
      <c r="J36" s="1100">
        <v>2</v>
      </c>
      <c r="K36" s="1100">
        <v>7</v>
      </c>
      <c r="L36" s="1100">
        <v>3</v>
      </c>
      <c r="M36" s="1100">
        <v>0</v>
      </c>
      <c r="N36" s="1100">
        <v>1500</v>
      </c>
      <c r="O36" s="1100">
        <v>40</v>
      </c>
      <c r="P36" s="1100">
        <v>31</v>
      </c>
      <c r="Q36" s="1100">
        <v>77</v>
      </c>
      <c r="R36" s="1100">
        <v>56</v>
      </c>
      <c r="S36" s="1100">
        <v>556</v>
      </c>
      <c r="T36" s="1100">
        <v>740</v>
      </c>
      <c r="U36" s="1100" t="s">
        <v>5787</v>
      </c>
      <c r="V36" s="1100">
        <v>73088</v>
      </c>
      <c r="W36" s="1100" t="s">
        <v>5787</v>
      </c>
      <c r="X36" s="859"/>
      <c r="Y36" s="859"/>
    </row>
    <row r="37" spans="1:25" s="1526" customFormat="1" ht="27" customHeight="1">
      <c r="A37" s="987">
        <v>61</v>
      </c>
      <c r="B37" s="1889" t="s">
        <v>7830</v>
      </c>
      <c r="C37" s="1202">
        <v>11</v>
      </c>
      <c r="D37" s="1100">
        <v>10</v>
      </c>
      <c r="E37" s="1100">
        <v>1</v>
      </c>
      <c r="F37" s="1100">
        <v>4</v>
      </c>
      <c r="G37" s="1100">
        <v>1</v>
      </c>
      <c r="H37" s="1100">
        <v>3</v>
      </c>
      <c r="I37" s="1100">
        <v>1</v>
      </c>
      <c r="J37" s="1100">
        <v>2</v>
      </c>
      <c r="K37" s="1100">
        <v>0</v>
      </c>
      <c r="L37" s="1100">
        <v>0</v>
      </c>
      <c r="M37" s="1100">
        <v>0</v>
      </c>
      <c r="N37" s="1100">
        <v>86</v>
      </c>
      <c r="O37" s="1100">
        <v>1</v>
      </c>
      <c r="P37" s="1100">
        <v>1</v>
      </c>
      <c r="Q37" s="1100">
        <v>15</v>
      </c>
      <c r="R37" s="1100">
        <v>3</v>
      </c>
      <c r="S37" s="1100">
        <v>55</v>
      </c>
      <c r="T37" s="1100">
        <v>11</v>
      </c>
      <c r="U37" s="1100">
        <v>328427</v>
      </c>
      <c r="V37" s="1100">
        <v>32695</v>
      </c>
      <c r="W37" s="1100">
        <v>0</v>
      </c>
      <c r="X37" s="859"/>
      <c r="Y37" s="859"/>
    </row>
    <row r="38" spans="1:25" s="1526" customFormat="1" ht="27" customHeight="1">
      <c r="A38" s="987"/>
      <c r="B38" s="1889"/>
      <c r="C38" s="1202"/>
      <c r="D38" s="1100"/>
      <c r="E38" s="1100"/>
      <c r="F38" s="1100"/>
      <c r="G38" s="1100"/>
      <c r="H38" s="1100"/>
      <c r="I38" s="1100"/>
      <c r="J38" s="1100"/>
      <c r="K38" s="1100"/>
      <c r="L38" s="1100"/>
      <c r="M38" s="1100"/>
      <c r="N38" s="1100"/>
      <c r="O38" s="1100"/>
      <c r="P38" s="1100"/>
      <c r="Q38" s="1100"/>
      <c r="R38" s="1100"/>
      <c r="S38" s="1100"/>
      <c r="T38" s="1100"/>
      <c r="U38" s="1100"/>
      <c r="V38" s="1100"/>
      <c r="W38" s="1100"/>
      <c r="X38" s="859"/>
      <c r="Y38" s="859"/>
    </row>
    <row r="39" spans="1:25" s="1759" customFormat="1" ht="27" customHeight="1">
      <c r="A39" s="1235" t="s">
        <v>7845</v>
      </c>
      <c r="B39" s="1887"/>
      <c r="C39" s="1102"/>
      <c r="D39" s="1102"/>
      <c r="E39" s="1102"/>
      <c r="F39" s="1102"/>
      <c r="G39" s="1102"/>
      <c r="H39" s="1102"/>
      <c r="I39" s="1102"/>
      <c r="J39" s="1102"/>
      <c r="K39" s="1102"/>
      <c r="L39" s="1102"/>
      <c r="M39" s="1102"/>
      <c r="N39" s="1102"/>
      <c r="O39" s="1102"/>
      <c r="P39" s="1102"/>
      <c r="Q39" s="1102"/>
      <c r="R39" s="1102"/>
      <c r="S39" s="1102"/>
      <c r="T39" s="1102"/>
      <c r="U39" s="1102"/>
      <c r="V39" s="1102"/>
      <c r="W39" s="1102"/>
      <c r="X39" s="859"/>
      <c r="Y39" s="859"/>
    </row>
    <row r="40" spans="1:25" s="1759" customFormat="1" ht="27" customHeight="1">
      <c r="A40" s="1235" t="s">
        <v>7846</v>
      </c>
      <c r="B40" s="1887"/>
      <c r="C40" s="1102">
        <v>350</v>
      </c>
      <c r="D40" s="1102">
        <v>231</v>
      </c>
      <c r="E40" s="1102">
        <v>119</v>
      </c>
      <c r="F40" s="1102">
        <v>129</v>
      </c>
      <c r="G40" s="1102">
        <v>92</v>
      </c>
      <c r="H40" s="1102">
        <v>61</v>
      </c>
      <c r="I40" s="1102">
        <v>49</v>
      </c>
      <c r="J40" s="1102">
        <v>6</v>
      </c>
      <c r="K40" s="1102">
        <v>8</v>
      </c>
      <c r="L40" s="1102">
        <v>5</v>
      </c>
      <c r="M40" s="1102">
        <v>0</v>
      </c>
      <c r="N40" s="1102">
        <v>2378</v>
      </c>
      <c r="O40" s="1102">
        <v>76</v>
      </c>
      <c r="P40" s="1102">
        <v>78</v>
      </c>
      <c r="Q40" s="1102">
        <v>162</v>
      </c>
      <c r="R40" s="1102">
        <v>105</v>
      </c>
      <c r="S40" s="1102">
        <v>853</v>
      </c>
      <c r="T40" s="1102">
        <v>1104</v>
      </c>
      <c r="U40" s="1565">
        <v>12083060</v>
      </c>
      <c r="V40" s="1102">
        <v>289362</v>
      </c>
      <c r="W40" s="1102">
        <v>45150</v>
      </c>
      <c r="X40" s="859"/>
      <c r="Y40" s="859"/>
    </row>
    <row r="41" spans="1:25" s="1759" customFormat="1" ht="27" customHeight="1">
      <c r="A41" s="1235"/>
      <c r="B41" s="1887" t="s">
        <v>7841</v>
      </c>
      <c r="C41" s="1102">
        <v>58</v>
      </c>
      <c r="D41" s="1102">
        <v>49</v>
      </c>
      <c r="E41" s="1102">
        <v>9</v>
      </c>
      <c r="F41" s="1102">
        <v>17</v>
      </c>
      <c r="G41" s="1102">
        <v>15</v>
      </c>
      <c r="H41" s="1102">
        <v>14</v>
      </c>
      <c r="I41" s="1102">
        <v>9</v>
      </c>
      <c r="J41" s="1102">
        <v>0</v>
      </c>
      <c r="K41" s="1102">
        <v>2</v>
      </c>
      <c r="L41" s="1102">
        <v>1</v>
      </c>
      <c r="M41" s="1102">
        <v>0</v>
      </c>
      <c r="N41" s="1102">
        <v>442</v>
      </c>
      <c r="O41" s="1102">
        <v>5</v>
      </c>
      <c r="P41" s="1102">
        <v>6</v>
      </c>
      <c r="Q41" s="1102">
        <v>60</v>
      </c>
      <c r="R41" s="1102">
        <v>30</v>
      </c>
      <c r="S41" s="1102">
        <v>215</v>
      </c>
      <c r="T41" s="1102">
        <v>126</v>
      </c>
      <c r="U41" s="1102">
        <v>7549605</v>
      </c>
      <c r="V41" s="1102">
        <v>104931</v>
      </c>
      <c r="W41" s="1102">
        <v>0</v>
      </c>
      <c r="X41" s="859"/>
      <c r="Y41" s="859"/>
    </row>
    <row r="42" spans="1:25" s="1526" customFormat="1" ht="27" customHeight="1">
      <c r="A42" s="987">
        <v>51</v>
      </c>
      <c r="B42" s="1889" t="s">
        <v>7477</v>
      </c>
      <c r="C42" s="1100">
        <v>2</v>
      </c>
      <c r="D42" s="1100">
        <v>0</v>
      </c>
      <c r="E42" s="1100">
        <v>2</v>
      </c>
      <c r="F42" s="1100">
        <v>2</v>
      </c>
      <c r="G42" s="1100">
        <v>0</v>
      </c>
      <c r="H42" s="1100">
        <v>0</v>
      </c>
      <c r="I42" s="1100">
        <v>0</v>
      </c>
      <c r="J42" s="1100">
        <v>0</v>
      </c>
      <c r="K42" s="1100">
        <v>0</v>
      </c>
      <c r="L42" s="1100">
        <v>0</v>
      </c>
      <c r="M42" s="1100">
        <v>0</v>
      </c>
      <c r="N42" s="1100">
        <v>4</v>
      </c>
      <c r="O42" s="1100">
        <v>0</v>
      </c>
      <c r="P42" s="1100">
        <v>2</v>
      </c>
      <c r="Q42" s="1100">
        <v>0</v>
      </c>
      <c r="R42" s="1100">
        <v>0</v>
      </c>
      <c r="S42" s="1100">
        <v>0</v>
      </c>
      <c r="T42" s="1100">
        <v>2</v>
      </c>
      <c r="U42" s="1100" t="s">
        <v>5787</v>
      </c>
      <c r="V42" s="1100">
        <v>0</v>
      </c>
      <c r="W42" s="1100">
        <v>0</v>
      </c>
      <c r="X42" s="859"/>
      <c r="Y42" s="859"/>
    </row>
    <row r="43" spans="1:25" s="1526" customFormat="1" ht="27" customHeight="1">
      <c r="A43" s="987">
        <v>52</v>
      </c>
      <c r="B43" s="1889" t="s">
        <v>7479</v>
      </c>
      <c r="C43" s="1100">
        <v>16</v>
      </c>
      <c r="D43" s="1100">
        <v>13</v>
      </c>
      <c r="E43" s="1100">
        <v>3</v>
      </c>
      <c r="F43" s="1100">
        <v>4</v>
      </c>
      <c r="G43" s="1100">
        <v>3</v>
      </c>
      <c r="H43" s="1100">
        <v>2</v>
      </c>
      <c r="I43" s="1100">
        <v>5</v>
      </c>
      <c r="J43" s="1100">
        <v>0</v>
      </c>
      <c r="K43" s="1100">
        <v>1</v>
      </c>
      <c r="L43" s="1100">
        <v>1</v>
      </c>
      <c r="M43" s="1100">
        <v>0</v>
      </c>
      <c r="N43" s="1100">
        <v>222</v>
      </c>
      <c r="O43" s="1100">
        <v>1</v>
      </c>
      <c r="P43" s="1100">
        <v>3</v>
      </c>
      <c r="Q43" s="1100">
        <v>14</v>
      </c>
      <c r="R43" s="1100">
        <v>6</v>
      </c>
      <c r="S43" s="1100">
        <v>114</v>
      </c>
      <c r="T43" s="1100">
        <v>84</v>
      </c>
      <c r="U43" s="1100">
        <v>6134201</v>
      </c>
      <c r="V43" s="1100">
        <v>84592</v>
      </c>
      <c r="W43" s="1100">
        <v>0</v>
      </c>
      <c r="X43" s="859"/>
      <c r="Y43" s="859"/>
    </row>
    <row r="44" spans="1:25" s="1526" customFormat="1" ht="27" customHeight="1">
      <c r="A44" s="987">
        <v>53</v>
      </c>
      <c r="B44" s="1889" t="s">
        <v>7842</v>
      </c>
      <c r="C44" s="1100">
        <v>15</v>
      </c>
      <c r="D44" s="1100">
        <v>14</v>
      </c>
      <c r="E44" s="1100">
        <v>1</v>
      </c>
      <c r="F44" s="1100">
        <v>3</v>
      </c>
      <c r="G44" s="1100">
        <v>4</v>
      </c>
      <c r="H44" s="1100">
        <v>5</v>
      </c>
      <c r="I44" s="1100">
        <v>3</v>
      </c>
      <c r="J44" s="1100">
        <v>0</v>
      </c>
      <c r="K44" s="1100">
        <v>0</v>
      </c>
      <c r="L44" s="1100">
        <v>0</v>
      </c>
      <c r="M44" s="1100">
        <v>0</v>
      </c>
      <c r="N44" s="1100">
        <v>86</v>
      </c>
      <c r="O44" s="1100">
        <v>1</v>
      </c>
      <c r="P44" s="1100">
        <v>0</v>
      </c>
      <c r="Q44" s="1100">
        <v>18</v>
      </c>
      <c r="R44" s="1100">
        <v>13</v>
      </c>
      <c r="S44" s="1100">
        <v>37</v>
      </c>
      <c r="T44" s="1100">
        <v>17</v>
      </c>
      <c r="U44" s="1100">
        <v>1064585</v>
      </c>
      <c r="V44" s="1100">
        <v>19139</v>
      </c>
      <c r="W44" s="1100">
        <v>0</v>
      </c>
      <c r="X44" s="859"/>
      <c r="Y44" s="859"/>
    </row>
    <row r="45" spans="1:25" s="1526" customFormat="1" ht="27" customHeight="1">
      <c r="A45" s="987">
        <v>54</v>
      </c>
      <c r="B45" s="1889" t="s">
        <v>7483</v>
      </c>
      <c r="C45" s="1100">
        <v>15</v>
      </c>
      <c r="D45" s="1100">
        <v>15</v>
      </c>
      <c r="E45" s="1100">
        <v>0</v>
      </c>
      <c r="F45" s="1100">
        <v>4</v>
      </c>
      <c r="G45" s="1100">
        <v>4</v>
      </c>
      <c r="H45" s="1100">
        <v>5</v>
      </c>
      <c r="I45" s="1100">
        <v>1</v>
      </c>
      <c r="J45" s="1100">
        <v>0</v>
      </c>
      <c r="K45" s="1100">
        <v>1</v>
      </c>
      <c r="L45" s="1100">
        <v>0</v>
      </c>
      <c r="M45" s="1100">
        <v>0</v>
      </c>
      <c r="N45" s="1100">
        <v>95</v>
      </c>
      <c r="O45" s="1100">
        <v>0</v>
      </c>
      <c r="P45" s="1100">
        <v>0</v>
      </c>
      <c r="Q45" s="1100">
        <v>15</v>
      </c>
      <c r="R45" s="1100">
        <v>6</v>
      </c>
      <c r="S45" s="1100">
        <v>62</v>
      </c>
      <c r="T45" s="1100">
        <v>12</v>
      </c>
      <c r="U45" s="1100">
        <v>298700</v>
      </c>
      <c r="V45" s="1100">
        <v>1200</v>
      </c>
      <c r="W45" s="1100">
        <v>0</v>
      </c>
      <c r="X45" s="859"/>
      <c r="Y45" s="859"/>
    </row>
    <row r="46" spans="1:25" s="1526" customFormat="1" ht="27" customHeight="1">
      <c r="A46" s="987">
        <v>55</v>
      </c>
      <c r="B46" s="1889" t="s">
        <v>7485</v>
      </c>
      <c r="C46" s="1100">
        <v>10</v>
      </c>
      <c r="D46" s="1100">
        <v>7</v>
      </c>
      <c r="E46" s="1100">
        <v>3</v>
      </c>
      <c r="F46" s="1100">
        <v>4</v>
      </c>
      <c r="G46" s="1100">
        <v>4</v>
      </c>
      <c r="H46" s="1100">
        <v>2</v>
      </c>
      <c r="I46" s="1100">
        <v>0</v>
      </c>
      <c r="J46" s="1100">
        <v>0</v>
      </c>
      <c r="K46" s="1100">
        <v>0</v>
      </c>
      <c r="L46" s="1100">
        <v>0</v>
      </c>
      <c r="M46" s="1100">
        <v>0</v>
      </c>
      <c r="N46" s="1100">
        <v>35</v>
      </c>
      <c r="O46" s="1100">
        <v>3</v>
      </c>
      <c r="P46" s="1100">
        <v>1</v>
      </c>
      <c r="Q46" s="1100">
        <v>13</v>
      </c>
      <c r="R46" s="1100">
        <v>5</v>
      </c>
      <c r="S46" s="1100">
        <v>2</v>
      </c>
      <c r="T46" s="1100">
        <v>11</v>
      </c>
      <c r="U46" s="1100" t="s">
        <v>5787</v>
      </c>
      <c r="V46" s="1100">
        <v>0</v>
      </c>
      <c r="W46" s="1100">
        <v>0</v>
      </c>
      <c r="X46" s="859"/>
      <c r="Y46" s="859"/>
    </row>
    <row r="47" spans="1:25" s="1759" customFormat="1" ht="27" customHeight="1">
      <c r="A47" s="1235"/>
      <c r="B47" s="1891" t="s">
        <v>7843</v>
      </c>
      <c r="C47" s="1371">
        <v>292</v>
      </c>
      <c r="D47" s="1102">
        <v>182</v>
      </c>
      <c r="E47" s="1102">
        <v>110</v>
      </c>
      <c r="F47" s="1102">
        <v>112</v>
      </c>
      <c r="G47" s="1102">
        <v>77</v>
      </c>
      <c r="H47" s="1102">
        <v>47</v>
      </c>
      <c r="I47" s="1102">
        <v>40</v>
      </c>
      <c r="J47" s="1102">
        <v>6</v>
      </c>
      <c r="K47" s="1102">
        <v>6</v>
      </c>
      <c r="L47" s="1102">
        <v>4</v>
      </c>
      <c r="M47" s="1102">
        <v>0</v>
      </c>
      <c r="N47" s="1102">
        <v>1936</v>
      </c>
      <c r="O47" s="1102">
        <v>71</v>
      </c>
      <c r="P47" s="1102">
        <v>72</v>
      </c>
      <c r="Q47" s="1102">
        <v>102</v>
      </c>
      <c r="R47" s="1102">
        <v>75</v>
      </c>
      <c r="S47" s="1102">
        <v>638</v>
      </c>
      <c r="T47" s="1102">
        <v>978</v>
      </c>
      <c r="U47" s="1102">
        <v>4533455</v>
      </c>
      <c r="V47" s="1102">
        <v>184431</v>
      </c>
      <c r="W47" s="1102">
        <v>45150</v>
      </c>
      <c r="X47" s="859"/>
      <c r="Y47" s="859"/>
    </row>
    <row r="48" spans="1:25" s="1526" customFormat="1" ht="27" customHeight="1">
      <c r="A48" s="987">
        <v>56</v>
      </c>
      <c r="B48" s="1889" t="s">
        <v>7487</v>
      </c>
      <c r="C48" s="1100">
        <v>2</v>
      </c>
      <c r="D48" s="1100">
        <v>1</v>
      </c>
      <c r="E48" s="1100">
        <v>1</v>
      </c>
      <c r="F48" s="1100">
        <v>2</v>
      </c>
      <c r="G48" s="1100">
        <v>0</v>
      </c>
      <c r="H48" s="1100">
        <v>0</v>
      </c>
      <c r="I48" s="1100">
        <v>0</v>
      </c>
      <c r="J48" s="1100">
        <v>0</v>
      </c>
      <c r="K48" s="1100">
        <v>0</v>
      </c>
      <c r="L48" s="1100">
        <v>0</v>
      </c>
      <c r="M48" s="1100">
        <v>0</v>
      </c>
      <c r="N48" s="1100">
        <v>3</v>
      </c>
      <c r="O48" s="1100">
        <v>0</v>
      </c>
      <c r="P48" s="1100">
        <v>0</v>
      </c>
      <c r="Q48" s="1100">
        <v>0</v>
      </c>
      <c r="R48" s="1100">
        <v>0</v>
      </c>
      <c r="S48" s="1100">
        <v>1</v>
      </c>
      <c r="T48" s="1100">
        <v>2</v>
      </c>
      <c r="U48" s="1100" t="s">
        <v>5787</v>
      </c>
      <c r="V48" s="1100" t="s">
        <v>5787</v>
      </c>
      <c r="W48" s="1100" t="s">
        <v>5787</v>
      </c>
      <c r="X48" s="859"/>
      <c r="Y48" s="859"/>
    </row>
    <row r="49" spans="1:25" s="1526" customFormat="1" ht="27" customHeight="1">
      <c r="A49" s="987">
        <v>57</v>
      </c>
      <c r="B49" s="1889" t="s">
        <v>7489</v>
      </c>
      <c r="C49" s="1100">
        <v>40</v>
      </c>
      <c r="D49" s="1100">
        <v>17</v>
      </c>
      <c r="E49" s="1100">
        <v>23</v>
      </c>
      <c r="F49" s="1100">
        <v>25</v>
      </c>
      <c r="G49" s="1100">
        <v>8</v>
      </c>
      <c r="H49" s="1100">
        <v>5</v>
      </c>
      <c r="I49" s="1100">
        <v>2</v>
      </c>
      <c r="J49" s="1100">
        <v>0</v>
      </c>
      <c r="K49" s="1100">
        <v>0</v>
      </c>
      <c r="L49" s="1100">
        <v>0</v>
      </c>
      <c r="M49" s="1100">
        <v>0</v>
      </c>
      <c r="N49" s="1100">
        <v>121</v>
      </c>
      <c r="O49" s="1100">
        <v>14</v>
      </c>
      <c r="P49" s="1100">
        <v>15</v>
      </c>
      <c r="Q49" s="1100">
        <v>5</v>
      </c>
      <c r="R49" s="1100">
        <v>4</v>
      </c>
      <c r="S49" s="1100">
        <v>22</v>
      </c>
      <c r="T49" s="1100">
        <v>61</v>
      </c>
      <c r="U49" s="1100">
        <v>203408</v>
      </c>
      <c r="V49" s="1100">
        <v>74</v>
      </c>
      <c r="W49" s="1100">
        <v>5646</v>
      </c>
      <c r="X49" s="859"/>
      <c r="Y49" s="859"/>
    </row>
    <row r="50" spans="1:25" s="1526" customFormat="1" ht="27" customHeight="1">
      <c r="A50" s="987">
        <v>58</v>
      </c>
      <c r="B50" s="1889" t="s">
        <v>7491</v>
      </c>
      <c r="C50" s="1100">
        <v>97</v>
      </c>
      <c r="D50" s="1100">
        <v>44</v>
      </c>
      <c r="E50" s="1100">
        <v>53</v>
      </c>
      <c r="F50" s="1100">
        <v>38</v>
      </c>
      <c r="G50" s="1100">
        <v>22</v>
      </c>
      <c r="H50" s="1100">
        <v>12</v>
      </c>
      <c r="I50" s="1100">
        <v>14</v>
      </c>
      <c r="J50" s="1100">
        <v>4</v>
      </c>
      <c r="K50" s="1100">
        <v>4</v>
      </c>
      <c r="L50" s="1100">
        <v>3</v>
      </c>
      <c r="M50" s="1100">
        <v>0</v>
      </c>
      <c r="N50" s="1100">
        <v>879</v>
      </c>
      <c r="O50" s="1100">
        <v>35</v>
      </c>
      <c r="P50" s="1100">
        <v>38</v>
      </c>
      <c r="Q50" s="1100">
        <v>18</v>
      </c>
      <c r="R50" s="1100">
        <v>20</v>
      </c>
      <c r="S50" s="1100">
        <v>192</v>
      </c>
      <c r="T50" s="1100">
        <v>576</v>
      </c>
      <c r="U50" s="1100">
        <v>1803457</v>
      </c>
      <c r="V50" s="1100">
        <v>13022</v>
      </c>
      <c r="W50" s="1100">
        <v>17725</v>
      </c>
      <c r="X50" s="859"/>
      <c r="Y50" s="859"/>
    </row>
    <row r="51" spans="1:25" s="1526" customFormat="1" ht="27" customHeight="1">
      <c r="A51" s="987">
        <v>59</v>
      </c>
      <c r="B51" s="1889" t="s">
        <v>7493</v>
      </c>
      <c r="C51" s="1100">
        <v>37</v>
      </c>
      <c r="D51" s="1100">
        <v>31</v>
      </c>
      <c r="E51" s="1100">
        <v>6</v>
      </c>
      <c r="F51" s="1100">
        <v>9</v>
      </c>
      <c r="G51" s="1100">
        <v>13</v>
      </c>
      <c r="H51" s="1100">
        <v>5</v>
      </c>
      <c r="I51" s="1100">
        <v>10</v>
      </c>
      <c r="J51" s="1100">
        <v>0</v>
      </c>
      <c r="K51" s="1100">
        <v>0</v>
      </c>
      <c r="L51" s="1100">
        <v>0</v>
      </c>
      <c r="M51" s="1100">
        <v>0</v>
      </c>
      <c r="N51" s="1100">
        <v>228</v>
      </c>
      <c r="O51" s="1100">
        <v>7</v>
      </c>
      <c r="P51" s="1100">
        <v>1</v>
      </c>
      <c r="Q51" s="1100">
        <v>28</v>
      </c>
      <c r="R51" s="1100">
        <v>11</v>
      </c>
      <c r="S51" s="1100">
        <v>142</v>
      </c>
      <c r="T51" s="1100">
        <v>39</v>
      </c>
      <c r="U51" s="1100">
        <v>740278</v>
      </c>
      <c r="V51" s="1100">
        <v>87239</v>
      </c>
      <c r="W51" s="1100">
        <v>2366</v>
      </c>
      <c r="X51" s="859"/>
      <c r="Y51" s="859"/>
    </row>
    <row r="52" spans="1:25" s="1526" customFormat="1" ht="27" customHeight="1">
      <c r="A52" s="987">
        <v>60</v>
      </c>
      <c r="B52" s="1889" t="s">
        <v>7495</v>
      </c>
      <c r="C52" s="1100">
        <v>111</v>
      </c>
      <c r="D52" s="1100">
        <v>86</v>
      </c>
      <c r="E52" s="1100">
        <v>25</v>
      </c>
      <c r="F52" s="1100">
        <v>35</v>
      </c>
      <c r="G52" s="1100">
        <v>32</v>
      </c>
      <c r="H52" s="1100">
        <v>25</v>
      </c>
      <c r="I52" s="1100">
        <v>14</v>
      </c>
      <c r="J52" s="1100">
        <v>2</v>
      </c>
      <c r="K52" s="1100">
        <v>2</v>
      </c>
      <c r="L52" s="1100">
        <v>1</v>
      </c>
      <c r="M52" s="1100">
        <v>0</v>
      </c>
      <c r="N52" s="1100">
        <v>694</v>
      </c>
      <c r="O52" s="1100">
        <v>14</v>
      </c>
      <c r="P52" s="1100">
        <v>16</v>
      </c>
      <c r="Q52" s="1100">
        <v>47</v>
      </c>
      <c r="R52" s="1100">
        <v>38</v>
      </c>
      <c r="S52" s="1100">
        <v>280</v>
      </c>
      <c r="T52" s="1100">
        <v>299</v>
      </c>
      <c r="U52" s="1100" t="s">
        <v>5787</v>
      </c>
      <c r="V52" s="1100">
        <v>84085</v>
      </c>
      <c r="W52" s="1100" t="s">
        <v>5787</v>
      </c>
      <c r="X52" s="859"/>
      <c r="Y52" s="859"/>
    </row>
    <row r="53" spans="1:25" s="1526" customFormat="1" ht="27" customHeight="1">
      <c r="A53" s="987">
        <v>61</v>
      </c>
      <c r="B53" s="1889" t="s">
        <v>7830</v>
      </c>
      <c r="C53" s="1100">
        <v>5</v>
      </c>
      <c r="D53" s="1100">
        <v>3</v>
      </c>
      <c r="E53" s="1100">
        <v>2</v>
      </c>
      <c r="F53" s="1100">
        <v>3</v>
      </c>
      <c r="G53" s="1100">
        <v>2</v>
      </c>
      <c r="H53" s="1100">
        <v>0</v>
      </c>
      <c r="I53" s="1100">
        <v>0</v>
      </c>
      <c r="J53" s="1100">
        <v>0</v>
      </c>
      <c r="K53" s="1100">
        <v>0</v>
      </c>
      <c r="L53" s="1100">
        <v>0</v>
      </c>
      <c r="M53" s="1100">
        <v>0</v>
      </c>
      <c r="N53" s="1100">
        <v>11</v>
      </c>
      <c r="O53" s="1100">
        <v>1</v>
      </c>
      <c r="P53" s="1100">
        <v>2</v>
      </c>
      <c r="Q53" s="1100">
        <v>4</v>
      </c>
      <c r="R53" s="1100">
        <v>2</v>
      </c>
      <c r="S53" s="1100">
        <v>1</v>
      </c>
      <c r="T53" s="1100">
        <v>1</v>
      </c>
      <c r="U53" s="1100">
        <v>8098</v>
      </c>
      <c r="V53" s="1100">
        <v>2</v>
      </c>
      <c r="W53" s="1100">
        <v>0</v>
      </c>
      <c r="X53" s="859"/>
      <c r="Y53" s="859"/>
    </row>
    <row r="54" spans="1:25" s="1526" customFormat="1" ht="27" customHeight="1">
      <c r="A54" s="859"/>
      <c r="B54" s="1890"/>
      <c r="C54" s="1055"/>
      <c r="D54" s="1055"/>
      <c r="E54" s="1055"/>
      <c r="F54" s="1055"/>
      <c r="G54" s="1055"/>
      <c r="H54" s="1055"/>
      <c r="I54" s="1055"/>
      <c r="J54" s="1055"/>
      <c r="K54" s="1055"/>
      <c r="L54" s="1055"/>
      <c r="M54" s="1055"/>
      <c r="N54" s="1055"/>
      <c r="O54" s="1055"/>
      <c r="P54" s="1055"/>
      <c r="Q54" s="1055"/>
      <c r="R54" s="1055"/>
      <c r="S54" s="1055"/>
      <c r="T54" s="1055"/>
      <c r="U54" s="1055"/>
      <c r="V54" s="1055"/>
      <c r="W54" s="1055"/>
      <c r="X54" s="859"/>
      <c r="Y54" s="859"/>
    </row>
    <row r="55" spans="1:25" s="1759" customFormat="1" ht="27" customHeight="1">
      <c r="A55" s="1235" t="s">
        <v>6330</v>
      </c>
      <c r="B55" s="1887"/>
      <c r="C55" s="1892"/>
      <c r="D55" s="1892"/>
      <c r="E55" s="1892"/>
      <c r="F55" s="1892"/>
      <c r="G55" s="1892"/>
      <c r="H55" s="1892"/>
      <c r="I55" s="1892"/>
      <c r="J55" s="1892"/>
      <c r="K55" s="1892"/>
      <c r="L55" s="1892"/>
      <c r="M55" s="1892"/>
      <c r="N55" s="1892"/>
      <c r="O55" s="1892"/>
      <c r="P55" s="1892"/>
      <c r="Q55" s="1892"/>
      <c r="R55" s="1892"/>
      <c r="S55" s="1892"/>
      <c r="T55" s="1892"/>
      <c r="U55" s="1892"/>
      <c r="V55" s="1892"/>
      <c r="W55" s="1892"/>
      <c r="X55" s="859"/>
      <c r="Y55" s="859"/>
    </row>
    <row r="56" spans="1:25" s="1759" customFormat="1" ht="27" customHeight="1">
      <c r="A56" s="1235" t="s">
        <v>7847</v>
      </c>
      <c r="B56" s="1887"/>
      <c r="C56" s="1102">
        <v>224</v>
      </c>
      <c r="D56" s="1102">
        <v>146</v>
      </c>
      <c r="E56" s="1102">
        <v>78</v>
      </c>
      <c r="F56" s="1102">
        <v>80</v>
      </c>
      <c r="G56" s="1102">
        <v>67</v>
      </c>
      <c r="H56" s="1102">
        <v>37</v>
      </c>
      <c r="I56" s="1102">
        <v>27</v>
      </c>
      <c r="J56" s="1102">
        <v>5</v>
      </c>
      <c r="K56" s="1102">
        <v>6</v>
      </c>
      <c r="L56" s="1102">
        <v>2</v>
      </c>
      <c r="M56" s="1102">
        <v>0</v>
      </c>
      <c r="N56" s="1102">
        <v>1403</v>
      </c>
      <c r="O56" s="1102">
        <v>61</v>
      </c>
      <c r="P56" s="1102">
        <v>47</v>
      </c>
      <c r="Q56" s="1102">
        <v>80</v>
      </c>
      <c r="R56" s="1102">
        <v>49</v>
      </c>
      <c r="S56" s="1102">
        <v>503</v>
      </c>
      <c r="T56" s="1102">
        <v>663</v>
      </c>
      <c r="U56" s="1102">
        <v>4149601</v>
      </c>
      <c r="V56" s="1102">
        <v>219534</v>
      </c>
      <c r="W56" s="1102">
        <v>26701</v>
      </c>
      <c r="X56" s="859"/>
      <c r="Y56" s="859"/>
    </row>
    <row r="57" spans="1:25" s="1759" customFormat="1" ht="27" customHeight="1">
      <c r="A57" s="1235"/>
      <c r="B57" s="1887" t="s">
        <v>7841</v>
      </c>
      <c r="C57" s="1262">
        <v>33</v>
      </c>
      <c r="D57" s="1262">
        <v>31</v>
      </c>
      <c r="E57" s="1262">
        <v>2</v>
      </c>
      <c r="F57" s="1262">
        <v>6</v>
      </c>
      <c r="G57" s="1262">
        <v>10</v>
      </c>
      <c r="H57" s="1262">
        <v>5</v>
      </c>
      <c r="I57" s="1262">
        <v>10</v>
      </c>
      <c r="J57" s="1262">
        <v>0</v>
      </c>
      <c r="K57" s="1262">
        <v>2</v>
      </c>
      <c r="L57" s="1262">
        <v>0</v>
      </c>
      <c r="M57" s="1262">
        <v>0</v>
      </c>
      <c r="N57" s="1102">
        <v>273</v>
      </c>
      <c r="O57" s="1262">
        <v>2</v>
      </c>
      <c r="P57" s="1262">
        <v>0</v>
      </c>
      <c r="Q57" s="1262">
        <v>19</v>
      </c>
      <c r="R57" s="1262">
        <v>13</v>
      </c>
      <c r="S57" s="1262">
        <v>167</v>
      </c>
      <c r="T57" s="1888">
        <v>72</v>
      </c>
      <c r="U57" s="1888">
        <v>1037003</v>
      </c>
      <c r="V57" s="1888">
        <v>125738</v>
      </c>
      <c r="W57" s="1888">
        <v>0</v>
      </c>
      <c r="X57" s="859"/>
      <c r="Y57" s="859"/>
    </row>
    <row r="58" spans="1:25" s="1526" customFormat="1" ht="27" customHeight="1">
      <c r="A58" s="987">
        <v>50</v>
      </c>
      <c r="B58" s="1889" t="s">
        <v>7475</v>
      </c>
      <c r="C58" s="1202">
        <v>1</v>
      </c>
      <c r="D58" s="1100">
        <v>1</v>
      </c>
      <c r="E58" s="1100">
        <v>0</v>
      </c>
      <c r="F58" s="1100">
        <v>0</v>
      </c>
      <c r="G58" s="1100">
        <v>0</v>
      </c>
      <c r="H58" s="1100">
        <v>0</v>
      </c>
      <c r="I58" s="1100">
        <v>0</v>
      </c>
      <c r="J58" s="1100">
        <v>0</v>
      </c>
      <c r="K58" s="1100">
        <v>1</v>
      </c>
      <c r="L58" s="1100">
        <v>0</v>
      </c>
      <c r="M58" s="1100">
        <v>0</v>
      </c>
      <c r="N58" s="1100">
        <v>35</v>
      </c>
      <c r="O58" s="1100">
        <v>0</v>
      </c>
      <c r="P58" s="1100">
        <v>0</v>
      </c>
      <c r="Q58" s="1100">
        <v>0</v>
      </c>
      <c r="R58" s="1100">
        <v>0</v>
      </c>
      <c r="S58" s="1100">
        <v>29</v>
      </c>
      <c r="T58" s="1100">
        <v>6</v>
      </c>
      <c r="U58" s="1100" t="s">
        <v>5787</v>
      </c>
      <c r="V58" s="1100" t="s">
        <v>5787</v>
      </c>
      <c r="W58" s="1100">
        <v>0</v>
      </c>
      <c r="X58" s="859"/>
      <c r="Y58" s="859"/>
    </row>
    <row r="59" spans="1:25" s="1526" customFormat="1" ht="27" customHeight="1">
      <c r="A59" s="987">
        <v>51</v>
      </c>
      <c r="B59" s="1889" t="s">
        <v>7477</v>
      </c>
      <c r="C59" s="1202">
        <v>1</v>
      </c>
      <c r="D59" s="1100">
        <v>1</v>
      </c>
      <c r="E59" s="1100">
        <v>0</v>
      </c>
      <c r="F59" s="1100">
        <v>0</v>
      </c>
      <c r="G59" s="1100">
        <v>1</v>
      </c>
      <c r="H59" s="1100">
        <v>0</v>
      </c>
      <c r="I59" s="1100">
        <v>0</v>
      </c>
      <c r="J59" s="1100">
        <v>0</v>
      </c>
      <c r="K59" s="1100">
        <v>0</v>
      </c>
      <c r="L59" s="1100">
        <v>0</v>
      </c>
      <c r="M59" s="1100">
        <v>0</v>
      </c>
      <c r="N59" s="1100">
        <v>4</v>
      </c>
      <c r="O59" s="1100">
        <v>0</v>
      </c>
      <c r="P59" s="1100">
        <v>0</v>
      </c>
      <c r="Q59" s="1100">
        <v>0</v>
      </c>
      <c r="R59" s="1100">
        <v>0</v>
      </c>
      <c r="S59" s="1100">
        <v>3</v>
      </c>
      <c r="T59" s="1100">
        <v>1</v>
      </c>
      <c r="U59" s="1100" t="s">
        <v>5787</v>
      </c>
      <c r="V59" s="1100">
        <v>0</v>
      </c>
      <c r="W59" s="1100">
        <v>0</v>
      </c>
      <c r="X59" s="859"/>
      <c r="Y59" s="859"/>
    </row>
    <row r="60" spans="1:25" s="1526" customFormat="1" ht="27" customHeight="1">
      <c r="A60" s="987">
        <v>52</v>
      </c>
      <c r="B60" s="1889" t="s">
        <v>7479</v>
      </c>
      <c r="C60" s="1202">
        <v>11</v>
      </c>
      <c r="D60" s="1100">
        <v>10</v>
      </c>
      <c r="E60" s="1100">
        <v>1</v>
      </c>
      <c r="F60" s="1100">
        <v>1</v>
      </c>
      <c r="G60" s="1100">
        <v>4</v>
      </c>
      <c r="H60" s="1100">
        <v>3</v>
      </c>
      <c r="I60" s="1100">
        <v>3</v>
      </c>
      <c r="J60" s="1100">
        <v>0</v>
      </c>
      <c r="K60" s="1100">
        <v>0</v>
      </c>
      <c r="L60" s="1100">
        <v>0</v>
      </c>
      <c r="M60" s="1100">
        <v>0</v>
      </c>
      <c r="N60" s="1100">
        <v>70</v>
      </c>
      <c r="O60" s="1100">
        <v>1</v>
      </c>
      <c r="P60" s="1100">
        <v>0</v>
      </c>
      <c r="Q60" s="1100">
        <v>9</v>
      </c>
      <c r="R60" s="1100">
        <v>5</v>
      </c>
      <c r="S60" s="1100">
        <v>29</v>
      </c>
      <c r="T60" s="1100">
        <v>26</v>
      </c>
      <c r="U60" s="1100">
        <v>259637</v>
      </c>
      <c r="V60" s="1100">
        <v>0</v>
      </c>
      <c r="W60" s="1100">
        <v>0</v>
      </c>
      <c r="X60" s="859"/>
      <c r="Y60" s="859"/>
    </row>
    <row r="61" spans="1:25" s="1526" customFormat="1" ht="27" customHeight="1">
      <c r="A61" s="987">
        <v>53</v>
      </c>
      <c r="B61" s="1889" t="s">
        <v>7842</v>
      </c>
      <c r="C61" s="1202">
        <v>7</v>
      </c>
      <c r="D61" s="1100">
        <v>6</v>
      </c>
      <c r="E61" s="1100">
        <v>1</v>
      </c>
      <c r="F61" s="1100">
        <v>2</v>
      </c>
      <c r="G61" s="1100">
        <v>3</v>
      </c>
      <c r="H61" s="1100">
        <v>0</v>
      </c>
      <c r="I61" s="1100">
        <v>2</v>
      </c>
      <c r="J61" s="1100">
        <v>0</v>
      </c>
      <c r="K61" s="1100">
        <v>0</v>
      </c>
      <c r="L61" s="1100">
        <v>0</v>
      </c>
      <c r="M61" s="1100">
        <v>0</v>
      </c>
      <c r="N61" s="1100">
        <v>42</v>
      </c>
      <c r="O61" s="1100">
        <v>1</v>
      </c>
      <c r="P61" s="1100">
        <v>0</v>
      </c>
      <c r="Q61" s="1100">
        <v>3</v>
      </c>
      <c r="R61" s="1100">
        <v>3</v>
      </c>
      <c r="S61" s="1100">
        <v>23</v>
      </c>
      <c r="T61" s="1100">
        <v>12</v>
      </c>
      <c r="U61" s="1100">
        <v>196972</v>
      </c>
      <c r="V61" s="1100">
        <v>0</v>
      </c>
      <c r="W61" s="1100">
        <v>0</v>
      </c>
      <c r="X61" s="859"/>
      <c r="Y61" s="859"/>
    </row>
    <row r="62" spans="1:25" s="1526" customFormat="1" ht="27" customHeight="1">
      <c r="A62" s="987">
        <v>54</v>
      </c>
      <c r="B62" s="1889" t="s">
        <v>7483</v>
      </c>
      <c r="C62" s="1202">
        <v>8</v>
      </c>
      <c r="D62" s="1100">
        <v>8</v>
      </c>
      <c r="E62" s="1100">
        <v>0</v>
      </c>
      <c r="F62" s="1100">
        <v>2</v>
      </c>
      <c r="G62" s="1100">
        <v>2</v>
      </c>
      <c r="H62" s="1100">
        <v>0</v>
      </c>
      <c r="I62" s="1100">
        <v>3</v>
      </c>
      <c r="J62" s="1100">
        <v>0</v>
      </c>
      <c r="K62" s="1100">
        <v>1</v>
      </c>
      <c r="L62" s="1100">
        <v>0</v>
      </c>
      <c r="M62" s="1100">
        <v>0</v>
      </c>
      <c r="N62" s="1100">
        <v>77</v>
      </c>
      <c r="O62" s="1100">
        <v>0</v>
      </c>
      <c r="P62" s="1100">
        <v>0</v>
      </c>
      <c r="Q62" s="1100">
        <v>1</v>
      </c>
      <c r="R62" s="1100">
        <v>1</v>
      </c>
      <c r="S62" s="1100">
        <v>64</v>
      </c>
      <c r="T62" s="1100">
        <v>11</v>
      </c>
      <c r="U62" s="1100">
        <v>252190</v>
      </c>
      <c r="V62" s="1100" t="s">
        <v>5787</v>
      </c>
      <c r="W62" s="1100">
        <v>0</v>
      </c>
      <c r="X62" s="859"/>
      <c r="Y62" s="859"/>
    </row>
    <row r="63" spans="1:25" s="1526" customFormat="1" ht="27" customHeight="1">
      <c r="A63" s="987">
        <v>55</v>
      </c>
      <c r="B63" s="1889" t="s">
        <v>7485</v>
      </c>
      <c r="C63" s="1202">
        <v>5</v>
      </c>
      <c r="D63" s="1100">
        <v>5</v>
      </c>
      <c r="E63" s="1100">
        <v>0</v>
      </c>
      <c r="F63" s="1100">
        <v>1</v>
      </c>
      <c r="G63" s="1100">
        <v>0</v>
      </c>
      <c r="H63" s="1100">
        <v>2</v>
      </c>
      <c r="I63" s="1100">
        <v>2</v>
      </c>
      <c r="J63" s="1100">
        <v>0</v>
      </c>
      <c r="K63" s="1100">
        <v>0</v>
      </c>
      <c r="L63" s="1100">
        <v>0</v>
      </c>
      <c r="M63" s="1100">
        <v>0</v>
      </c>
      <c r="N63" s="1100">
        <v>45</v>
      </c>
      <c r="O63" s="1100">
        <v>0</v>
      </c>
      <c r="P63" s="1100">
        <v>0</v>
      </c>
      <c r="Q63" s="1100">
        <v>6</v>
      </c>
      <c r="R63" s="1100">
        <v>4</v>
      </c>
      <c r="S63" s="1100">
        <v>19</v>
      </c>
      <c r="T63" s="1100">
        <v>16</v>
      </c>
      <c r="U63" s="1100">
        <v>132522</v>
      </c>
      <c r="V63" s="1100">
        <v>0</v>
      </c>
      <c r="W63" s="1100">
        <v>0</v>
      </c>
      <c r="X63" s="859"/>
      <c r="Y63" s="859"/>
    </row>
    <row r="64" spans="1:25" s="1759" customFormat="1" ht="27" customHeight="1">
      <c r="A64" s="1235"/>
      <c r="B64" s="1887" t="s">
        <v>7843</v>
      </c>
      <c r="C64" s="1262">
        <v>191</v>
      </c>
      <c r="D64" s="1102">
        <v>115</v>
      </c>
      <c r="E64" s="1102">
        <v>76</v>
      </c>
      <c r="F64" s="1102">
        <v>74</v>
      </c>
      <c r="G64" s="1102">
        <v>57</v>
      </c>
      <c r="H64" s="1102">
        <v>32</v>
      </c>
      <c r="I64" s="1102">
        <v>17</v>
      </c>
      <c r="J64" s="1102">
        <v>5</v>
      </c>
      <c r="K64" s="1102">
        <v>4</v>
      </c>
      <c r="L64" s="1102">
        <v>2</v>
      </c>
      <c r="M64" s="1102">
        <v>0</v>
      </c>
      <c r="N64" s="1102">
        <v>1130</v>
      </c>
      <c r="O64" s="1102">
        <v>59</v>
      </c>
      <c r="P64" s="1102">
        <v>47</v>
      </c>
      <c r="Q64" s="1102">
        <v>61</v>
      </c>
      <c r="R64" s="1102">
        <v>36</v>
      </c>
      <c r="S64" s="1102">
        <v>336</v>
      </c>
      <c r="T64" s="1102">
        <v>591</v>
      </c>
      <c r="U64" s="1102">
        <v>3112598</v>
      </c>
      <c r="V64" s="1102">
        <v>93796</v>
      </c>
      <c r="W64" s="1102">
        <v>26701</v>
      </c>
      <c r="X64" s="859"/>
      <c r="Y64" s="859"/>
    </row>
    <row r="65" spans="1:25" s="1526" customFormat="1" ht="27" customHeight="1">
      <c r="A65" s="987">
        <v>56</v>
      </c>
      <c r="B65" s="1889" t="s">
        <v>7487</v>
      </c>
      <c r="C65" s="1202">
        <v>2</v>
      </c>
      <c r="D65" s="1100">
        <v>2</v>
      </c>
      <c r="E65" s="1100">
        <v>0</v>
      </c>
      <c r="F65" s="1100">
        <v>0</v>
      </c>
      <c r="G65" s="1100">
        <v>0</v>
      </c>
      <c r="H65" s="1100">
        <v>0</v>
      </c>
      <c r="I65" s="1100">
        <v>0</v>
      </c>
      <c r="J65" s="1100">
        <v>0</v>
      </c>
      <c r="K65" s="1100">
        <v>1</v>
      </c>
      <c r="L65" s="1100">
        <v>1</v>
      </c>
      <c r="M65" s="1100">
        <v>0</v>
      </c>
      <c r="N65" s="1100">
        <v>114</v>
      </c>
      <c r="O65" s="1100">
        <v>0</v>
      </c>
      <c r="P65" s="1100">
        <v>0</v>
      </c>
      <c r="Q65" s="1100">
        <v>0</v>
      </c>
      <c r="R65" s="1100">
        <v>0</v>
      </c>
      <c r="S65" s="1100">
        <v>33</v>
      </c>
      <c r="T65" s="1100">
        <v>81</v>
      </c>
      <c r="U65" s="1100" t="s">
        <v>5787</v>
      </c>
      <c r="V65" s="1100">
        <v>0</v>
      </c>
      <c r="W65" s="1100" t="s">
        <v>5787</v>
      </c>
      <c r="X65" s="859"/>
      <c r="Y65" s="859"/>
    </row>
    <row r="66" spans="1:25" s="1526" customFormat="1" ht="27" customHeight="1">
      <c r="A66" s="987">
        <v>57</v>
      </c>
      <c r="B66" s="1889" t="s">
        <v>7489</v>
      </c>
      <c r="C66" s="1202">
        <v>25</v>
      </c>
      <c r="D66" s="1100">
        <v>16</v>
      </c>
      <c r="E66" s="1100">
        <v>9</v>
      </c>
      <c r="F66" s="1100">
        <v>12</v>
      </c>
      <c r="G66" s="1100">
        <v>10</v>
      </c>
      <c r="H66" s="1100">
        <v>1</v>
      </c>
      <c r="I66" s="1100">
        <v>2</v>
      </c>
      <c r="J66" s="1100">
        <v>0</v>
      </c>
      <c r="K66" s="1100">
        <v>0</v>
      </c>
      <c r="L66" s="1100">
        <v>0</v>
      </c>
      <c r="M66" s="1100">
        <v>0</v>
      </c>
      <c r="N66" s="1100">
        <v>80</v>
      </c>
      <c r="O66" s="1100">
        <v>5</v>
      </c>
      <c r="P66" s="1100">
        <v>7</v>
      </c>
      <c r="Q66" s="1100">
        <v>6</v>
      </c>
      <c r="R66" s="1100">
        <v>4</v>
      </c>
      <c r="S66" s="1100">
        <v>6</v>
      </c>
      <c r="T66" s="1100">
        <v>52</v>
      </c>
      <c r="U66" s="1100">
        <v>107119</v>
      </c>
      <c r="V66" s="1100">
        <v>412</v>
      </c>
      <c r="W66" s="1100">
        <v>4780</v>
      </c>
      <c r="X66" s="859"/>
      <c r="Y66" s="859"/>
    </row>
    <row r="67" spans="1:25" s="1526" customFormat="1" ht="27" customHeight="1">
      <c r="A67" s="987">
        <v>58</v>
      </c>
      <c r="B67" s="1889" t="s">
        <v>7491</v>
      </c>
      <c r="C67" s="1202">
        <v>69</v>
      </c>
      <c r="D67" s="1100">
        <v>30</v>
      </c>
      <c r="E67" s="1100">
        <v>39</v>
      </c>
      <c r="F67" s="1100">
        <v>34</v>
      </c>
      <c r="G67" s="1100">
        <v>18</v>
      </c>
      <c r="H67" s="1100">
        <v>6</v>
      </c>
      <c r="I67" s="1100">
        <v>6</v>
      </c>
      <c r="J67" s="1100">
        <v>2</v>
      </c>
      <c r="K67" s="1100">
        <v>3</v>
      </c>
      <c r="L67" s="1100">
        <v>0</v>
      </c>
      <c r="M67" s="1100">
        <v>0</v>
      </c>
      <c r="N67" s="1100">
        <v>394</v>
      </c>
      <c r="O67" s="1100">
        <v>32</v>
      </c>
      <c r="P67" s="1100">
        <v>24</v>
      </c>
      <c r="Q67" s="1100">
        <v>19</v>
      </c>
      <c r="R67" s="1100">
        <v>9</v>
      </c>
      <c r="S67" s="1100">
        <v>71</v>
      </c>
      <c r="T67" s="1100">
        <v>239</v>
      </c>
      <c r="U67" s="1100">
        <v>598752</v>
      </c>
      <c r="V67" s="1100">
        <v>6085</v>
      </c>
      <c r="W67" s="1100">
        <v>6442</v>
      </c>
      <c r="X67" s="859"/>
      <c r="Y67" s="859"/>
    </row>
    <row r="68" spans="1:25" s="1526" customFormat="1" ht="27" customHeight="1">
      <c r="A68" s="987">
        <v>59</v>
      </c>
      <c r="B68" s="1889" t="s">
        <v>7493</v>
      </c>
      <c r="C68" s="1202">
        <v>26</v>
      </c>
      <c r="D68" s="1100">
        <v>20</v>
      </c>
      <c r="E68" s="1100">
        <v>6</v>
      </c>
      <c r="F68" s="1100">
        <v>8</v>
      </c>
      <c r="G68" s="1100">
        <v>9</v>
      </c>
      <c r="H68" s="1100">
        <v>4</v>
      </c>
      <c r="I68" s="1100">
        <v>4</v>
      </c>
      <c r="J68" s="1100">
        <v>1</v>
      </c>
      <c r="K68" s="1100">
        <v>0</v>
      </c>
      <c r="L68" s="1100">
        <v>0</v>
      </c>
      <c r="M68" s="1100">
        <v>0</v>
      </c>
      <c r="N68" s="1100">
        <v>153</v>
      </c>
      <c r="O68" s="1100">
        <v>5</v>
      </c>
      <c r="P68" s="1100">
        <v>4</v>
      </c>
      <c r="Q68" s="1100">
        <v>13</v>
      </c>
      <c r="R68" s="1100">
        <v>7</v>
      </c>
      <c r="S68" s="1100">
        <v>103</v>
      </c>
      <c r="T68" s="1100">
        <v>21</v>
      </c>
      <c r="U68" s="1100">
        <v>550217</v>
      </c>
      <c r="V68" s="1100">
        <v>83939</v>
      </c>
      <c r="W68" s="1100">
        <v>1033</v>
      </c>
      <c r="X68" s="859"/>
      <c r="Y68" s="859"/>
    </row>
    <row r="69" spans="1:25" s="1526" customFormat="1" ht="27" customHeight="1">
      <c r="A69" s="987">
        <v>60</v>
      </c>
      <c r="B69" s="1889" t="s">
        <v>7495</v>
      </c>
      <c r="C69" s="1202">
        <v>67</v>
      </c>
      <c r="D69" s="1100">
        <v>47</v>
      </c>
      <c r="E69" s="1100">
        <v>20</v>
      </c>
      <c r="F69" s="1100">
        <v>18</v>
      </c>
      <c r="G69" s="1100">
        <v>20</v>
      </c>
      <c r="H69" s="1100">
        <v>21</v>
      </c>
      <c r="I69" s="1100">
        <v>5</v>
      </c>
      <c r="J69" s="1100">
        <v>2</v>
      </c>
      <c r="K69" s="1100">
        <v>0</v>
      </c>
      <c r="L69" s="1100">
        <v>1</v>
      </c>
      <c r="M69" s="1100">
        <v>0</v>
      </c>
      <c r="N69" s="1100">
        <v>387</v>
      </c>
      <c r="O69" s="1100">
        <v>16</v>
      </c>
      <c r="P69" s="1100">
        <v>11</v>
      </c>
      <c r="Q69" s="1100">
        <v>23</v>
      </c>
      <c r="R69" s="1100">
        <v>16</v>
      </c>
      <c r="S69" s="1100">
        <v>123</v>
      </c>
      <c r="T69" s="1100">
        <v>198</v>
      </c>
      <c r="U69" s="1100" t="s">
        <v>5787</v>
      </c>
      <c r="V69" s="1100">
        <v>3360</v>
      </c>
      <c r="W69" s="1100" t="s">
        <v>5787</v>
      </c>
      <c r="X69" s="859"/>
      <c r="Y69" s="859"/>
    </row>
    <row r="70" spans="1:25" s="1526" customFormat="1" ht="27" customHeight="1">
      <c r="A70" s="987">
        <v>61</v>
      </c>
      <c r="B70" s="1889" t="s">
        <v>7830</v>
      </c>
      <c r="C70" s="1202">
        <v>2</v>
      </c>
      <c r="D70" s="1100">
        <v>0</v>
      </c>
      <c r="E70" s="1100">
        <v>2</v>
      </c>
      <c r="F70" s="1100">
        <v>2</v>
      </c>
      <c r="G70" s="1100">
        <v>0</v>
      </c>
      <c r="H70" s="1100">
        <v>0</v>
      </c>
      <c r="I70" s="1100">
        <v>0</v>
      </c>
      <c r="J70" s="1100">
        <v>0</v>
      </c>
      <c r="K70" s="1100">
        <v>0</v>
      </c>
      <c r="L70" s="1100">
        <v>0</v>
      </c>
      <c r="M70" s="1100">
        <v>0</v>
      </c>
      <c r="N70" s="1100">
        <v>2</v>
      </c>
      <c r="O70" s="1100">
        <v>1</v>
      </c>
      <c r="P70" s="1100">
        <v>1</v>
      </c>
      <c r="Q70" s="1100">
        <v>0</v>
      </c>
      <c r="R70" s="1100">
        <v>0</v>
      </c>
      <c r="S70" s="1100">
        <v>0</v>
      </c>
      <c r="T70" s="1100">
        <v>0</v>
      </c>
      <c r="U70" s="1100" t="s">
        <v>5787</v>
      </c>
      <c r="V70" s="1100">
        <v>0</v>
      </c>
      <c r="W70" s="1100">
        <v>0</v>
      </c>
      <c r="X70" s="859"/>
      <c r="Y70" s="859"/>
    </row>
    <row r="71" spans="1:25" s="1526" customFormat="1" ht="27" customHeight="1">
      <c r="A71" s="859"/>
      <c r="B71" s="1890"/>
      <c r="C71" s="1100"/>
      <c r="D71" s="1100"/>
      <c r="E71" s="1100"/>
      <c r="F71" s="1100"/>
      <c r="G71" s="1100"/>
      <c r="H71" s="1100"/>
      <c r="I71" s="1100"/>
      <c r="J71" s="1100"/>
      <c r="K71" s="1100"/>
      <c r="L71" s="1100"/>
      <c r="M71" s="1100"/>
      <c r="N71" s="1100"/>
      <c r="O71" s="1100"/>
      <c r="P71" s="1100"/>
      <c r="Q71" s="1100"/>
      <c r="R71" s="1100"/>
      <c r="S71" s="1100"/>
      <c r="T71" s="1100"/>
      <c r="U71" s="1100"/>
      <c r="V71" s="1100"/>
      <c r="W71" s="1100"/>
      <c r="X71" s="859"/>
      <c r="Y71" s="859"/>
    </row>
    <row r="72" spans="1:25" s="1759" customFormat="1" ht="27" customHeight="1">
      <c r="A72" s="1235" t="s">
        <v>6332</v>
      </c>
      <c r="B72" s="1887"/>
      <c r="C72" s="1892"/>
      <c r="D72" s="1892"/>
      <c r="E72" s="1892"/>
      <c r="F72" s="1892"/>
      <c r="G72" s="1892"/>
      <c r="H72" s="1892"/>
      <c r="I72" s="1892"/>
      <c r="J72" s="1892"/>
      <c r="K72" s="1892"/>
      <c r="L72" s="1892"/>
      <c r="M72" s="1892"/>
      <c r="N72" s="1892"/>
      <c r="O72" s="1892"/>
      <c r="P72" s="1892"/>
      <c r="Q72" s="1892"/>
      <c r="R72" s="1892"/>
      <c r="S72" s="1892"/>
      <c r="T72" s="1892"/>
      <c r="U72" s="1892"/>
      <c r="V72" s="1892"/>
      <c r="W72" s="1892"/>
      <c r="X72" s="859"/>
      <c r="Y72" s="859"/>
    </row>
    <row r="73" spans="1:25" s="1759" customFormat="1" ht="27" customHeight="1">
      <c r="A73" s="1235" t="s">
        <v>7848</v>
      </c>
      <c r="B73" s="1887"/>
      <c r="C73" s="1102">
        <v>216</v>
      </c>
      <c r="D73" s="1102">
        <v>154</v>
      </c>
      <c r="E73" s="1102">
        <v>62</v>
      </c>
      <c r="F73" s="1102">
        <v>62</v>
      </c>
      <c r="G73" s="1102">
        <v>61</v>
      </c>
      <c r="H73" s="1102">
        <v>53</v>
      </c>
      <c r="I73" s="1102">
        <v>25</v>
      </c>
      <c r="J73" s="1102">
        <v>10</v>
      </c>
      <c r="K73" s="1102">
        <v>5</v>
      </c>
      <c r="L73" s="1102">
        <v>0</v>
      </c>
      <c r="M73" s="1102">
        <v>0</v>
      </c>
      <c r="N73" s="1102">
        <v>1435</v>
      </c>
      <c r="O73" s="1102">
        <v>49</v>
      </c>
      <c r="P73" s="1102">
        <v>28</v>
      </c>
      <c r="Q73" s="1102">
        <v>107</v>
      </c>
      <c r="R73" s="1102">
        <v>45</v>
      </c>
      <c r="S73" s="1102">
        <v>634</v>
      </c>
      <c r="T73" s="1102">
        <v>572</v>
      </c>
      <c r="U73" s="1565">
        <v>10695275</v>
      </c>
      <c r="V73" s="1102">
        <v>292464</v>
      </c>
      <c r="W73" s="1102">
        <v>13817</v>
      </c>
      <c r="X73" s="859"/>
      <c r="Y73" s="859"/>
    </row>
    <row r="74" spans="1:25" s="1759" customFormat="1" ht="27" customHeight="1">
      <c r="A74" s="1235"/>
      <c r="B74" s="1887" t="s">
        <v>7841</v>
      </c>
      <c r="C74" s="1102">
        <v>65</v>
      </c>
      <c r="D74" s="1102">
        <v>60</v>
      </c>
      <c r="E74" s="1102">
        <v>5</v>
      </c>
      <c r="F74" s="1102">
        <v>12</v>
      </c>
      <c r="G74" s="1102">
        <v>18</v>
      </c>
      <c r="H74" s="1102">
        <v>25</v>
      </c>
      <c r="I74" s="1102">
        <v>5</v>
      </c>
      <c r="J74" s="1102">
        <v>4</v>
      </c>
      <c r="K74" s="1102">
        <v>1</v>
      </c>
      <c r="L74" s="1102">
        <v>0</v>
      </c>
      <c r="M74" s="1102">
        <v>0</v>
      </c>
      <c r="N74" s="1102">
        <v>464</v>
      </c>
      <c r="O74" s="1102">
        <v>4</v>
      </c>
      <c r="P74" s="1102">
        <v>1</v>
      </c>
      <c r="Q74" s="1102">
        <v>55</v>
      </c>
      <c r="R74" s="1102">
        <v>15</v>
      </c>
      <c r="S74" s="1102">
        <v>271</v>
      </c>
      <c r="T74" s="1102">
        <v>118</v>
      </c>
      <c r="U74" s="1102">
        <v>7859006</v>
      </c>
      <c r="V74" s="1102">
        <v>126205</v>
      </c>
      <c r="W74" s="1102">
        <v>0</v>
      </c>
      <c r="X74" s="859"/>
      <c r="Y74" s="859"/>
    </row>
    <row r="75" spans="1:25" s="1526" customFormat="1" ht="27" customHeight="1">
      <c r="A75" s="987">
        <v>50</v>
      </c>
      <c r="B75" s="1889" t="s">
        <v>7475</v>
      </c>
      <c r="C75" s="1100">
        <v>2</v>
      </c>
      <c r="D75" s="1100">
        <v>1</v>
      </c>
      <c r="E75" s="1100">
        <v>1</v>
      </c>
      <c r="F75" s="1100">
        <v>1</v>
      </c>
      <c r="G75" s="1100">
        <v>0</v>
      </c>
      <c r="H75" s="1100">
        <v>0</v>
      </c>
      <c r="I75" s="1100">
        <v>0</v>
      </c>
      <c r="J75" s="1100">
        <v>1</v>
      </c>
      <c r="K75" s="1100">
        <v>0</v>
      </c>
      <c r="L75" s="1100">
        <v>0</v>
      </c>
      <c r="M75" s="1100">
        <v>0</v>
      </c>
      <c r="N75" s="1100">
        <v>26</v>
      </c>
      <c r="O75" s="1100">
        <v>1</v>
      </c>
      <c r="P75" s="1100">
        <v>0</v>
      </c>
      <c r="Q75" s="1100">
        <v>2</v>
      </c>
      <c r="R75" s="1100">
        <v>0</v>
      </c>
      <c r="S75" s="1100">
        <v>19</v>
      </c>
      <c r="T75" s="1100">
        <v>4</v>
      </c>
      <c r="U75" s="1100" t="s">
        <v>5787</v>
      </c>
      <c r="V75" s="1100" t="s">
        <v>5787</v>
      </c>
      <c r="W75" s="1100">
        <v>0</v>
      </c>
      <c r="X75" s="859"/>
      <c r="Y75" s="859"/>
    </row>
    <row r="76" spans="1:25" s="1526" customFormat="1" ht="27" customHeight="1">
      <c r="A76" s="987">
        <v>52</v>
      </c>
      <c r="B76" s="1889" t="s">
        <v>7479</v>
      </c>
      <c r="C76" s="1100">
        <v>13</v>
      </c>
      <c r="D76" s="1100">
        <v>11</v>
      </c>
      <c r="E76" s="1100">
        <v>2</v>
      </c>
      <c r="F76" s="1100">
        <v>3</v>
      </c>
      <c r="G76" s="1100">
        <v>4</v>
      </c>
      <c r="H76" s="1100">
        <v>5</v>
      </c>
      <c r="I76" s="1100">
        <v>1</v>
      </c>
      <c r="J76" s="1100">
        <v>0</v>
      </c>
      <c r="K76" s="1100">
        <v>0</v>
      </c>
      <c r="L76" s="1100">
        <v>0</v>
      </c>
      <c r="M76" s="1100">
        <v>0</v>
      </c>
      <c r="N76" s="1100">
        <v>70</v>
      </c>
      <c r="O76" s="1100">
        <v>1</v>
      </c>
      <c r="P76" s="1100">
        <v>1</v>
      </c>
      <c r="Q76" s="1100">
        <v>19</v>
      </c>
      <c r="R76" s="1100">
        <v>4</v>
      </c>
      <c r="S76" s="1100">
        <v>25</v>
      </c>
      <c r="T76" s="1100">
        <v>20</v>
      </c>
      <c r="U76" s="1100">
        <v>409157</v>
      </c>
      <c r="V76" s="1100">
        <v>1720</v>
      </c>
      <c r="W76" s="1100">
        <v>0</v>
      </c>
      <c r="X76" s="859"/>
      <c r="Y76" s="859"/>
    </row>
    <row r="77" spans="1:25" s="1526" customFormat="1" ht="27" customHeight="1">
      <c r="A77" s="987">
        <v>53</v>
      </c>
      <c r="B77" s="1889" t="s">
        <v>7842</v>
      </c>
      <c r="C77" s="1100">
        <v>17</v>
      </c>
      <c r="D77" s="1100">
        <v>17</v>
      </c>
      <c r="E77" s="1100">
        <v>0</v>
      </c>
      <c r="F77" s="1100">
        <v>2</v>
      </c>
      <c r="G77" s="1100">
        <v>6</v>
      </c>
      <c r="H77" s="1100">
        <v>7</v>
      </c>
      <c r="I77" s="1100">
        <v>1</v>
      </c>
      <c r="J77" s="1100">
        <v>1</v>
      </c>
      <c r="K77" s="1100">
        <v>0</v>
      </c>
      <c r="L77" s="1100">
        <v>0</v>
      </c>
      <c r="M77" s="1100">
        <v>0</v>
      </c>
      <c r="N77" s="1100">
        <v>108</v>
      </c>
      <c r="O77" s="1100">
        <v>0</v>
      </c>
      <c r="P77" s="1100">
        <v>0</v>
      </c>
      <c r="Q77" s="1100">
        <v>15</v>
      </c>
      <c r="R77" s="1100">
        <v>3</v>
      </c>
      <c r="S77" s="1100">
        <v>65</v>
      </c>
      <c r="T77" s="1100">
        <v>25</v>
      </c>
      <c r="U77" s="1100">
        <v>781755</v>
      </c>
      <c r="V77" s="1100">
        <v>14067</v>
      </c>
      <c r="W77" s="1100">
        <v>0</v>
      </c>
      <c r="X77" s="859"/>
      <c r="Y77" s="859"/>
    </row>
    <row r="78" spans="1:25" s="1526" customFormat="1" ht="27" customHeight="1">
      <c r="A78" s="987">
        <v>54</v>
      </c>
      <c r="B78" s="1889" t="s">
        <v>7483</v>
      </c>
      <c r="C78" s="1100">
        <v>23</v>
      </c>
      <c r="D78" s="1100">
        <v>21</v>
      </c>
      <c r="E78" s="1100">
        <v>2</v>
      </c>
      <c r="F78" s="1100">
        <v>4</v>
      </c>
      <c r="G78" s="1100">
        <v>5</v>
      </c>
      <c r="H78" s="1100">
        <v>11</v>
      </c>
      <c r="I78" s="1100">
        <v>2</v>
      </c>
      <c r="J78" s="1100">
        <v>1</v>
      </c>
      <c r="K78" s="1100">
        <v>0</v>
      </c>
      <c r="L78" s="1100">
        <v>0</v>
      </c>
      <c r="M78" s="1100">
        <v>0</v>
      </c>
      <c r="N78" s="1100">
        <v>154</v>
      </c>
      <c r="O78" s="1100">
        <v>2</v>
      </c>
      <c r="P78" s="1100">
        <v>0</v>
      </c>
      <c r="Q78" s="1100">
        <v>13</v>
      </c>
      <c r="R78" s="1100">
        <v>4</v>
      </c>
      <c r="S78" s="1100">
        <v>100</v>
      </c>
      <c r="T78" s="1100">
        <v>35</v>
      </c>
      <c r="U78" s="1100">
        <v>1070194</v>
      </c>
      <c r="V78" s="1100">
        <v>20588</v>
      </c>
      <c r="W78" s="1100">
        <v>0</v>
      </c>
      <c r="X78" s="859"/>
      <c r="Y78" s="859"/>
    </row>
    <row r="79" spans="1:25" s="1526" customFormat="1" ht="27" customHeight="1">
      <c r="A79" s="987">
        <v>55</v>
      </c>
      <c r="B79" s="1889" t="s">
        <v>7485</v>
      </c>
      <c r="C79" s="1100">
        <v>10</v>
      </c>
      <c r="D79" s="1100">
        <v>10</v>
      </c>
      <c r="E79" s="1100">
        <v>0</v>
      </c>
      <c r="F79" s="1100">
        <v>2</v>
      </c>
      <c r="G79" s="1100">
        <v>3</v>
      </c>
      <c r="H79" s="1100">
        <v>2</v>
      </c>
      <c r="I79" s="1100">
        <v>1</v>
      </c>
      <c r="J79" s="1100">
        <v>1</v>
      </c>
      <c r="K79" s="1100">
        <v>1</v>
      </c>
      <c r="L79" s="1100">
        <v>0</v>
      </c>
      <c r="M79" s="1100">
        <v>0</v>
      </c>
      <c r="N79" s="1100">
        <v>106</v>
      </c>
      <c r="O79" s="1100">
        <v>0</v>
      </c>
      <c r="P79" s="1100">
        <v>0</v>
      </c>
      <c r="Q79" s="1100">
        <v>6</v>
      </c>
      <c r="R79" s="1100">
        <v>4</v>
      </c>
      <c r="S79" s="1100">
        <v>62</v>
      </c>
      <c r="T79" s="1100">
        <v>34</v>
      </c>
      <c r="U79" s="1100" t="s">
        <v>5787</v>
      </c>
      <c r="V79" s="1100" t="s">
        <v>5787</v>
      </c>
      <c r="W79" s="1100">
        <v>0</v>
      </c>
      <c r="X79" s="859"/>
      <c r="Y79" s="859"/>
    </row>
    <row r="80" spans="1:25" s="1759" customFormat="1" ht="27" customHeight="1">
      <c r="A80" s="1235"/>
      <c r="B80" s="1887" t="s">
        <v>7843</v>
      </c>
      <c r="C80" s="1102">
        <v>151</v>
      </c>
      <c r="D80" s="1102">
        <v>94</v>
      </c>
      <c r="E80" s="1102">
        <v>57</v>
      </c>
      <c r="F80" s="1102">
        <v>50</v>
      </c>
      <c r="G80" s="1102">
        <v>43</v>
      </c>
      <c r="H80" s="1102">
        <v>28</v>
      </c>
      <c r="I80" s="1102">
        <v>20</v>
      </c>
      <c r="J80" s="1102">
        <v>6</v>
      </c>
      <c r="K80" s="1102">
        <v>4</v>
      </c>
      <c r="L80" s="1102">
        <v>0</v>
      </c>
      <c r="M80" s="1102">
        <v>0</v>
      </c>
      <c r="N80" s="1102">
        <v>971</v>
      </c>
      <c r="O80" s="1102">
        <v>45</v>
      </c>
      <c r="P80" s="1102">
        <v>27</v>
      </c>
      <c r="Q80" s="1102">
        <v>52</v>
      </c>
      <c r="R80" s="1102">
        <v>30</v>
      </c>
      <c r="S80" s="1102">
        <v>363</v>
      </c>
      <c r="T80" s="1102">
        <v>454</v>
      </c>
      <c r="U80" s="1102">
        <v>2836269</v>
      </c>
      <c r="V80" s="1102">
        <v>166259</v>
      </c>
      <c r="W80" s="1102">
        <v>13817</v>
      </c>
      <c r="X80" s="859"/>
      <c r="Y80" s="859"/>
    </row>
    <row r="81" spans="1:25" s="1526" customFormat="1" ht="27" customHeight="1">
      <c r="A81" s="987">
        <v>57</v>
      </c>
      <c r="B81" s="1889" t="s">
        <v>7489</v>
      </c>
      <c r="C81" s="1100">
        <v>9</v>
      </c>
      <c r="D81" s="1100">
        <v>3</v>
      </c>
      <c r="E81" s="1100">
        <v>6</v>
      </c>
      <c r="F81" s="1100">
        <v>8</v>
      </c>
      <c r="G81" s="1100">
        <v>0</v>
      </c>
      <c r="H81" s="1100">
        <v>1</v>
      </c>
      <c r="I81" s="1100">
        <v>0</v>
      </c>
      <c r="J81" s="1100">
        <v>0</v>
      </c>
      <c r="K81" s="1100">
        <v>0</v>
      </c>
      <c r="L81" s="1100">
        <v>0</v>
      </c>
      <c r="M81" s="1100">
        <v>0</v>
      </c>
      <c r="N81" s="1100">
        <v>16</v>
      </c>
      <c r="O81" s="1100">
        <v>3</v>
      </c>
      <c r="P81" s="1100">
        <v>4</v>
      </c>
      <c r="Q81" s="1100">
        <v>1</v>
      </c>
      <c r="R81" s="1100">
        <v>0</v>
      </c>
      <c r="S81" s="1100">
        <v>2</v>
      </c>
      <c r="T81" s="1100">
        <v>6</v>
      </c>
      <c r="U81" s="1100">
        <v>47752</v>
      </c>
      <c r="V81" s="1100">
        <v>155</v>
      </c>
      <c r="W81" s="1100">
        <v>1371</v>
      </c>
      <c r="X81" s="859"/>
      <c r="Y81" s="859"/>
    </row>
    <row r="82" spans="1:25" s="1526" customFormat="1" ht="27" customHeight="1">
      <c r="A82" s="987">
        <v>58</v>
      </c>
      <c r="B82" s="1889" t="s">
        <v>7491</v>
      </c>
      <c r="C82" s="1100">
        <v>52</v>
      </c>
      <c r="D82" s="1100">
        <v>19</v>
      </c>
      <c r="E82" s="1100">
        <v>33</v>
      </c>
      <c r="F82" s="1100">
        <v>21</v>
      </c>
      <c r="G82" s="1100">
        <v>14</v>
      </c>
      <c r="H82" s="1100">
        <v>6</v>
      </c>
      <c r="I82" s="1100">
        <v>5</v>
      </c>
      <c r="J82" s="1100">
        <v>4</v>
      </c>
      <c r="K82" s="1100">
        <v>2</v>
      </c>
      <c r="L82" s="1100">
        <v>0</v>
      </c>
      <c r="M82" s="1100">
        <v>0</v>
      </c>
      <c r="N82" s="1100">
        <v>359</v>
      </c>
      <c r="O82" s="1100">
        <v>28</v>
      </c>
      <c r="P82" s="1100">
        <v>15</v>
      </c>
      <c r="Q82" s="1100">
        <v>15</v>
      </c>
      <c r="R82" s="1100">
        <v>10</v>
      </c>
      <c r="S82" s="1100">
        <v>67</v>
      </c>
      <c r="T82" s="1100">
        <v>224</v>
      </c>
      <c r="U82" s="1100">
        <v>466473</v>
      </c>
      <c r="V82" s="1100">
        <v>13553</v>
      </c>
      <c r="W82" s="1100">
        <v>4639</v>
      </c>
      <c r="X82" s="859"/>
      <c r="Y82" s="859"/>
    </row>
    <row r="83" spans="1:25" s="1526" customFormat="1" ht="27" customHeight="1">
      <c r="A83" s="987">
        <v>59</v>
      </c>
      <c r="B83" s="1889" t="s">
        <v>7493</v>
      </c>
      <c r="C83" s="1100">
        <v>29</v>
      </c>
      <c r="D83" s="1100">
        <v>26</v>
      </c>
      <c r="E83" s="1100">
        <v>3</v>
      </c>
      <c r="F83" s="1100">
        <v>8</v>
      </c>
      <c r="G83" s="1100">
        <v>9</v>
      </c>
      <c r="H83" s="1100">
        <v>3</v>
      </c>
      <c r="I83" s="1100">
        <v>7</v>
      </c>
      <c r="J83" s="1100">
        <v>0</v>
      </c>
      <c r="K83" s="1100">
        <v>2</v>
      </c>
      <c r="L83" s="1100">
        <v>0</v>
      </c>
      <c r="M83" s="1100">
        <v>0</v>
      </c>
      <c r="N83" s="1100">
        <v>246</v>
      </c>
      <c r="O83" s="1100">
        <v>3</v>
      </c>
      <c r="P83" s="1100">
        <v>1</v>
      </c>
      <c r="Q83" s="1100">
        <v>17</v>
      </c>
      <c r="R83" s="1100">
        <v>6</v>
      </c>
      <c r="S83" s="1100">
        <v>180</v>
      </c>
      <c r="T83" s="1100">
        <v>39</v>
      </c>
      <c r="U83" s="1100">
        <v>1113934</v>
      </c>
      <c r="V83" s="1100">
        <v>136001</v>
      </c>
      <c r="W83" s="1100">
        <v>1334</v>
      </c>
      <c r="X83" s="859"/>
      <c r="Y83" s="859"/>
    </row>
    <row r="84" spans="1:25" s="1526" customFormat="1" ht="27" customHeight="1">
      <c r="A84" s="987">
        <v>60</v>
      </c>
      <c r="B84" s="1889" t="s">
        <v>7495</v>
      </c>
      <c r="C84" s="1100">
        <v>57</v>
      </c>
      <c r="D84" s="1100">
        <v>42</v>
      </c>
      <c r="E84" s="1100">
        <v>15</v>
      </c>
      <c r="F84" s="1100">
        <v>13</v>
      </c>
      <c r="G84" s="1100">
        <v>19</v>
      </c>
      <c r="H84" s="1100">
        <v>17</v>
      </c>
      <c r="I84" s="1100">
        <v>6</v>
      </c>
      <c r="J84" s="1100">
        <v>2</v>
      </c>
      <c r="K84" s="1100">
        <v>0</v>
      </c>
      <c r="L84" s="1100">
        <v>0</v>
      </c>
      <c r="M84" s="1100">
        <v>0</v>
      </c>
      <c r="N84" s="1100">
        <v>315</v>
      </c>
      <c r="O84" s="1100">
        <v>11</v>
      </c>
      <c r="P84" s="1100">
        <v>7</v>
      </c>
      <c r="Q84" s="1100">
        <v>17</v>
      </c>
      <c r="R84" s="1100">
        <v>13</v>
      </c>
      <c r="S84" s="1100">
        <v>96</v>
      </c>
      <c r="T84" s="1100">
        <v>171</v>
      </c>
      <c r="U84" s="1100">
        <v>809644</v>
      </c>
      <c r="V84" s="1100">
        <v>16515</v>
      </c>
      <c r="W84" s="1100">
        <v>6473</v>
      </c>
      <c r="X84" s="859"/>
      <c r="Y84" s="859"/>
    </row>
    <row r="85" spans="1:25" s="1526" customFormat="1" ht="27" customHeight="1">
      <c r="A85" s="987">
        <v>61</v>
      </c>
      <c r="B85" s="1889" t="s">
        <v>7830</v>
      </c>
      <c r="C85" s="1099">
        <v>4</v>
      </c>
      <c r="D85" s="1100">
        <v>4</v>
      </c>
      <c r="E85" s="1100">
        <v>0</v>
      </c>
      <c r="F85" s="1100">
        <v>0</v>
      </c>
      <c r="G85" s="1100">
        <v>1</v>
      </c>
      <c r="H85" s="1100">
        <v>1</v>
      </c>
      <c r="I85" s="1100">
        <v>2</v>
      </c>
      <c r="J85" s="1100">
        <v>0</v>
      </c>
      <c r="K85" s="1100">
        <v>0</v>
      </c>
      <c r="L85" s="1100">
        <v>0</v>
      </c>
      <c r="M85" s="1100">
        <v>0</v>
      </c>
      <c r="N85" s="1100">
        <v>35</v>
      </c>
      <c r="O85" s="1100">
        <v>0</v>
      </c>
      <c r="P85" s="1100">
        <v>0</v>
      </c>
      <c r="Q85" s="1100">
        <v>2</v>
      </c>
      <c r="R85" s="1100">
        <v>1</v>
      </c>
      <c r="S85" s="1100">
        <v>18</v>
      </c>
      <c r="T85" s="1100">
        <v>14</v>
      </c>
      <c r="U85" s="1100">
        <v>398466</v>
      </c>
      <c r="V85" s="1100">
        <v>35</v>
      </c>
      <c r="W85" s="1100">
        <v>0</v>
      </c>
      <c r="X85" s="859"/>
      <c r="Y85" s="859"/>
    </row>
    <row r="86" spans="1:25" s="1526" customFormat="1" ht="27" customHeight="1">
      <c r="A86" s="987"/>
      <c r="B86" s="1889"/>
      <c r="C86" s="1100"/>
      <c r="D86" s="1100"/>
      <c r="E86" s="1100"/>
      <c r="F86" s="1100"/>
      <c r="G86" s="1100"/>
      <c r="H86" s="1100"/>
      <c r="I86" s="1100"/>
      <c r="J86" s="1100"/>
      <c r="K86" s="1100"/>
      <c r="L86" s="1100"/>
      <c r="M86" s="1100"/>
      <c r="N86" s="1100"/>
      <c r="O86" s="1100"/>
      <c r="P86" s="1100"/>
      <c r="Q86" s="1100"/>
      <c r="R86" s="1100"/>
      <c r="S86" s="1100"/>
      <c r="T86" s="1100"/>
      <c r="U86" s="1100"/>
      <c r="V86" s="1100"/>
      <c r="W86" s="1100"/>
      <c r="X86" s="859"/>
      <c r="Y86" s="859"/>
    </row>
    <row r="87" spans="1:25" s="1759" customFormat="1" ht="27" customHeight="1">
      <c r="A87" s="1235" t="s">
        <v>7849</v>
      </c>
      <c r="B87" s="1887"/>
      <c r="C87" s="1102"/>
      <c r="D87" s="1102"/>
      <c r="E87" s="1102"/>
      <c r="F87" s="1102"/>
      <c r="G87" s="1102"/>
      <c r="H87" s="1102"/>
      <c r="I87" s="1102"/>
      <c r="J87" s="1102"/>
      <c r="K87" s="1102"/>
      <c r="L87" s="1102"/>
      <c r="M87" s="1102"/>
      <c r="N87" s="1102"/>
      <c r="O87" s="1102"/>
      <c r="P87" s="1102"/>
      <c r="Q87" s="1102"/>
      <c r="R87" s="1102"/>
      <c r="S87" s="1102"/>
      <c r="T87" s="1102"/>
      <c r="U87" s="1102"/>
      <c r="V87" s="1102"/>
      <c r="W87" s="1102"/>
      <c r="X87" s="859"/>
      <c r="Y87" s="859"/>
    </row>
    <row r="88" spans="1:25" s="1759" customFormat="1" ht="27" customHeight="1">
      <c r="A88" s="1235" t="s">
        <v>7850</v>
      </c>
      <c r="B88" s="1887"/>
      <c r="C88" s="1102">
        <v>96</v>
      </c>
      <c r="D88" s="1262">
        <v>45</v>
      </c>
      <c r="E88" s="1262">
        <v>51</v>
      </c>
      <c r="F88" s="1262">
        <v>42</v>
      </c>
      <c r="G88" s="1262">
        <v>24</v>
      </c>
      <c r="H88" s="1262">
        <v>17</v>
      </c>
      <c r="I88" s="1262">
        <v>8</v>
      </c>
      <c r="J88" s="1262">
        <v>3</v>
      </c>
      <c r="K88" s="1262">
        <v>1</v>
      </c>
      <c r="L88" s="1262">
        <v>1</v>
      </c>
      <c r="M88" s="1262">
        <v>0</v>
      </c>
      <c r="N88" s="1888">
        <v>538</v>
      </c>
      <c r="O88" s="1888">
        <v>45</v>
      </c>
      <c r="P88" s="1888">
        <v>30</v>
      </c>
      <c r="Q88" s="1888">
        <v>36</v>
      </c>
      <c r="R88" s="1888">
        <v>26</v>
      </c>
      <c r="S88" s="1888">
        <v>182</v>
      </c>
      <c r="T88" s="1888">
        <v>219</v>
      </c>
      <c r="U88" s="1888">
        <v>1510507</v>
      </c>
      <c r="V88" s="1888" t="s">
        <v>5787</v>
      </c>
      <c r="W88" s="1888">
        <v>9327</v>
      </c>
      <c r="X88" s="859"/>
      <c r="Y88" s="859"/>
    </row>
    <row r="89" spans="1:25" s="1759" customFormat="1" ht="27" customHeight="1">
      <c r="A89" s="1235"/>
      <c r="B89" s="1887" t="s">
        <v>7841</v>
      </c>
      <c r="C89" s="1263">
        <v>14</v>
      </c>
      <c r="D89" s="1262">
        <v>11</v>
      </c>
      <c r="E89" s="1262">
        <v>3</v>
      </c>
      <c r="F89" s="1262">
        <v>4</v>
      </c>
      <c r="G89" s="1262">
        <v>2</v>
      </c>
      <c r="H89" s="1262">
        <v>6</v>
      </c>
      <c r="I89" s="1262">
        <v>2</v>
      </c>
      <c r="J89" s="1262">
        <v>0</v>
      </c>
      <c r="K89" s="1262">
        <v>0</v>
      </c>
      <c r="L89" s="1262">
        <v>0</v>
      </c>
      <c r="M89" s="1262">
        <v>0</v>
      </c>
      <c r="N89" s="1888">
        <v>85</v>
      </c>
      <c r="O89" s="1888">
        <v>3</v>
      </c>
      <c r="P89" s="1888">
        <v>2</v>
      </c>
      <c r="Q89" s="1888">
        <v>12</v>
      </c>
      <c r="R89" s="1888">
        <v>5</v>
      </c>
      <c r="S89" s="1888">
        <v>36</v>
      </c>
      <c r="T89" s="1888">
        <v>27</v>
      </c>
      <c r="U89" s="1888">
        <v>433577</v>
      </c>
      <c r="V89" s="1888" t="s">
        <v>5787</v>
      </c>
      <c r="W89" s="1102">
        <v>0</v>
      </c>
      <c r="X89" s="859"/>
      <c r="Y89" s="859"/>
    </row>
    <row r="90" spans="1:25" s="1526" customFormat="1" ht="27" customHeight="1">
      <c r="A90" s="987">
        <v>51</v>
      </c>
      <c r="B90" s="1889" t="s">
        <v>7477</v>
      </c>
      <c r="C90" s="1100">
        <v>1</v>
      </c>
      <c r="D90" s="1100">
        <v>1</v>
      </c>
      <c r="E90" s="1100">
        <v>0</v>
      </c>
      <c r="F90" s="1100">
        <v>0</v>
      </c>
      <c r="G90" s="1100">
        <v>0</v>
      </c>
      <c r="H90" s="1100">
        <v>0</v>
      </c>
      <c r="I90" s="1100">
        <v>1</v>
      </c>
      <c r="J90" s="1100">
        <v>0</v>
      </c>
      <c r="K90" s="1100">
        <v>0</v>
      </c>
      <c r="L90" s="1100">
        <v>0</v>
      </c>
      <c r="M90" s="1100">
        <v>0</v>
      </c>
      <c r="N90" s="1100">
        <v>17</v>
      </c>
      <c r="O90" s="1100">
        <v>0</v>
      </c>
      <c r="P90" s="1100">
        <v>0</v>
      </c>
      <c r="Q90" s="1100">
        <v>1</v>
      </c>
      <c r="R90" s="1100">
        <v>0</v>
      </c>
      <c r="S90" s="1100">
        <v>9</v>
      </c>
      <c r="T90" s="1100">
        <v>7</v>
      </c>
      <c r="U90" s="1100" t="s">
        <v>5787</v>
      </c>
      <c r="V90" s="1100">
        <v>0</v>
      </c>
      <c r="W90" s="1100">
        <v>0</v>
      </c>
      <c r="X90" s="859"/>
      <c r="Y90" s="859"/>
    </row>
    <row r="91" spans="1:25" s="1526" customFormat="1" ht="27" customHeight="1">
      <c r="A91" s="987">
        <v>52</v>
      </c>
      <c r="B91" s="1889" t="s">
        <v>7479</v>
      </c>
      <c r="C91" s="1100">
        <v>4</v>
      </c>
      <c r="D91" s="1100">
        <v>2</v>
      </c>
      <c r="E91" s="1100">
        <v>2</v>
      </c>
      <c r="F91" s="1100">
        <v>0</v>
      </c>
      <c r="G91" s="1100">
        <v>1</v>
      </c>
      <c r="H91" s="1100">
        <v>2</v>
      </c>
      <c r="I91" s="1100">
        <v>1</v>
      </c>
      <c r="J91" s="1100">
        <v>0</v>
      </c>
      <c r="K91" s="1100">
        <v>0</v>
      </c>
      <c r="L91" s="1100">
        <v>0</v>
      </c>
      <c r="M91" s="1100">
        <v>0</v>
      </c>
      <c r="N91" s="1100">
        <v>29</v>
      </c>
      <c r="O91" s="1100">
        <v>2</v>
      </c>
      <c r="P91" s="1100">
        <v>1</v>
      </c>
      <c r="Q91" s="1100">
        <v>2</v>
      </c>
      <c r="R91" s="1100">
        <v>1</v>
      </c>
      <c r="S91" s="1100">
        <v>14</v>
      </c>
      <c r="T91" s="1100">
        <v>9</v>
      </c>
      <c r="U91" s="1100">
        <v>123663</v>
      </c>
      <c r="V91" s="1100">
        <v>0</v>
      </c>
      <c r="W91" s="1100">
        <v>0</v>
      </c>
      <c r="X91" s="859"/>
      <c r="Y91" s="859"/>
    </row>
    <row r="92" spans="1:25" s="1526" customFormat="1" ht="27" customHeight="1">
      <c r="A92" s="987">
        <v>53</v>
      </c>
      <c r="B92" s="1889" t="s">
        <v>7842</v>
      </c>
      <c r="C92" s="1100">
        <v>4</v>
      </c>
      <c r="D92" s="1100">
        <v>3</v>
      </c>
      <c r="E92" s="1100">
        <v>1</v>
      </c>
      <c r="F92" s="1100">
        <v>2</v>
      </c>
      <c r="G92" s="1100">
        <v>1</v>
      </c>
      <c r="H92" s="1100">
        <v>1</v>
      </c>
      <c r="I92" s="1100">
        <v>0</v>
      </c>
      <c r="J92" s="1100">
        <v>0</v>
      </c>
      <c r="K92" s="1100">
        <v>0</v>
      </c>
      <c r="L92" s="1100">
        <v>0</v>
      </c>
      <c r="M92" s="1100">
        <v>0</v>
      </c>
      <c r="N92" s="1100">
        <v>16</v>
      </c>
      <c r="O92" s="1100">
        <v>1</v>
      </c>
      <c r="P92" s="1100">
        <v>1</v>
      </c>
      <c r="Q92" s="1100">
        <v>3</v>
      </c>
      <c r="R92" s="1100">
        <v>2</v>
      </c>
      <c r="S92" s="1100">
        <v>4</v>
      </c>
      <c r="T92" s="1100">
        <v>5</v>
      </c>
      <c r="U92" s="1100">
        <v>106682</v>
      </c>
      <c r="V92" s="1100">
        <v>0</v>
      </c>
      <c r="W92" s="1100">
        <v>0</v>
      </c>
      <c r="X92" s="859"/>
      <c r="Y92" s="859"/>
    </row>
    <row r="93" spans="1:25" s="1526" customFormat="1" ht="27" customHeight="1">
      <c r="A93" s="987">
        <v>54</v>
      </c>
      <c r="B93" s="1889" t="s">
        <v>7483</v>
      </c>
      <c r="C93" s="1100">
        <v>2</v>
      </c>
      <c r="D93" s="1100">
        <v>2</v>
      </c>
      <c r="E93" s="1100">
        <v>0</v>
      </c>
      <c r="F93" s="1100">
        <v>0</v>
      </c>
      <c r="G93" s="1100">
        <v>0</v>
      </c>
      <c r="H93" s="1100">
        <v>2</v>
      </c>
      <c r="I93" s="1100">
        <v>0</v>
      </c>
      <c r="J93" s="1100">
        <v>0</v>
      </c>
      <c r="K93" s="1100">
        <v>0</v>
      </c>
      <c r="L93" s="1100">
        <v>0</v>
      </c>
      <c r="M93" s="1100">
        <v>0</v>
      </c>
      <c r="N93" s="1100">
        <v>13</v>
      </c>
      <c r="O93" s="1100">
        <v>0</v>
      </c>
      <c r="P93" s="1100">
        <v>0</v>
      </c>
      <c r="Q93" s="1100">
        <v>1</v>
      </c>
      <c r="R93" s="1100">
        <v>0</v>
      </c>
      <c r="S93" s="1100">
        <v>8</v>
      </c>
      <c r="T93" s="1100">
        <v>4</v>
      </c>
      <c r="U93" s="1100" t="s">
        <v>5787</v>
      </c>
      <c r="V93" s="1100">
        <v>0</v>
      </c>
      <c r="W93" s="1100">
        <v>0</v>
      </c>
      <c r="X93" s="859"/>
      <c r="Y93" s="859"/>
    </row>
    <row r="94" spans="1:25" s="1526" customFormat="1" ht="27" customHeight="1">
      <c r="A94" s="987">
        <v>55</v>
      </c>
      <c r="B94" s="1889" t="s">
        <v>7485</v>
      </c>
      <c r="C94" s="1100">
        <v>3</v>
      </c>
      <c r="D94" s="1100">
        <v>3</v>
      </c>
      <c r="E94" s="1100">
        <v>0</v>
      </c>
      <c r="F94" s="1100">
        <v>2</v>
      </c>
      <c r="G94" s="1100">
        <v>0</v>
      </c>
      <c r="H94" s="1100">
        <v>1</v>
      </c>
      <c r="I94" s="1100">
        <v>0</v>
      </c>
      <c r="J94" s="1100">
        <v>0</v>
      </c>
      <c r="K94" s="1100">
        <v>0</v>
      </c>
      <c r="L94" s="1100">
        <v>0</v>
      </c>
      <c r="M94" s="1100">
        <v>0</v>
      </c>
      <c r="N94" s="1100">
        <v>10</v>
      </c>
      <c r="O94" s="1100">
        <v>0</v>
      </c>
      <c r="P94" s="1100">
        <v>0</v>
      </c>
      <c r="Q94" s="1100">
        <v>5</v>
      </c>
      <c r="R94" s="1100">
        <v>2</v>
      </c>
      <c r="S94" s="1100">
        <v>1</v>
      </c>
      <c r="T94" s="1100">
        <v>2</v>
      </c>
      <c r="U94" s="1100">
        <v>26113</v>
      </c>
      <c r="V94" s="1100" t="s">
        <v>5787</v>
      </c>
      <c r="W94" s="1100">
        <v>0</v>
      </c>
      <c r="X94" s="859"/>
      <c r="Y94" s="859"/>
    </row>
    <row r="95" spans="1:25" s="1759" customFormat="1" ht="27" customHeight="1">
      <c r="A95" s="1235"/>
      <c r="B95" s="1887" t="s">
        <v>7843</v>
      </c>
      <c r="C95" s="1102">
        <v>82</v>
      </c>
      <c r="D95" s="1262">
        <v>34</v>
      </c>
      <c r="E95" s="1262">
        <v>48</v>
      </c>
      <c r="F95" s="1262">
        <v>38</v>
      </c>
      <c r="G95" s="1262">
        <v>22</v>
      </c>
      <c r="H95" s="1262">
        <v>11</v>
      </c>
      <c r="I95" s="1262">
        <v>6</v>
      </c>
      <c r="J95" s="1262">
        <v>3</v>
      </c>
      <c r="K95" s="1262">
        <v>1</v>
      </c>
      <c r="L95" s="1262">
        <v>1</v>
      </c>
      <c r="M95" s="1262">
        <v>0</v>
      </c>
      <c r="N95" s="1102">
        <v>453</v>
      </c>
      <c r="O95" s="1102">
        <v>42</v>
      </c>
      <c r="P95" s="1102">
        <v>28</v>
      </c>
      <c r="Q95" s="1102">
        <v>24</v>
      </c>
      <c r="R95" s="1102">
        <v>21</v>
      </c>
      <c r="S95" s="1102">
        <v>146</v>
      </c>
      <c r="T95" s="1102">
        <v>192</v>
      </c>
      <c r="U95" s="1102">
        <v>1076930</v>
      </c>
      <c r="V95" s="1888" t="s">
        <v>5787</v>
      </c>
      <c r="W95" s="1102">
        <v>9327</v>
      </c>
      <c r="X95" s="859"/>
      <c r="Y95" s="859"/>
    </row>
    <row r="96" spans="1:25" s="1526" customFormat="1" ht="27" customHeight="1">
      <c r="A96" s="987">
        <v>57</v>
      </c>
      <c r="B96" s="1889" t="s">
        <v>7489</v>
      </c>
      <c r="C96" s="1100">
        <v>6</v>
      </c>
      <c r="D96" s="1202">
        <v>1</v>
      </c>
      <c r="E96" s="1202">
        <v>5</v>
      </c>
      <c r="F96" s="1202">
        <v>4</v>
      </c>
      <c r="G96" s="1202">
        <v>2</v>
      </c>
      <c r="H96" s="1202">
        <v>0</v>
      </c>
      <c r="I96" s="1202">
        <v>0</v>
      </c>
      <c r="J96" s="1202">
        <v>0</v>
      </c>
      <c r="K96" s="1202">
        <v>0</v>
      </c>
      <c r="L96" s="1100">
        <v>0</v>
      </c>
      <c r="M96" s="1100">
        <v>0</v>
      </c>
      <c r="N96" s="1100">
        <v>15</v>
      </c>
      <c r="O96" s="1100">
        <v>4</v>
      </c>
      <c r="P96" s="1100">
        <v>6</v>
      </c>
      <c r="Q96" s="1100">
        <v>1</v>
      </c>
      <c r="R96" s="1100">
        <v>1</v>
      </c>
      <c r="S96" s="1100">
        <v>1</v>
      </c>
      <c r="T96" s="1100">
        <v>2</v>
      </c>
      <c r="U96" s="1100">
        <v>5141</v>
      </c>
      <c r="V96" s="1100" t="s">
        <v>5787</v>
      </c>
      <c r="W96" s="1100" t="s">
        <v>5787</v>
      </c>
      <c r="X96" s="859"/>
      <c r="Y96" s="859"/>
    </row>
    <row r="97" spans="1:25" s="1526" customFormat="1" ht="27" customHeight="1">
      <c r="A97" s="987">
        <v>58</v>
      </c>
      <c r="B97" s="1889" t="s">
        <v>7491</v>
      </c>
      <c r="C97" s="1100">
        <v>28</v>
      </c>
      <c r="D97" s="1100">
        <v>6</v>
      </c>
      <c r="E97" s="1100">
        <v>22</v>
      </c>
      <c r="F97" s="1100">
        <v>16</v>
      </c>
      <c r="G97" s="1100">
        <v>5</v>
      </c>
      <c r="H97" s="1100">
        <v>3</v>
      </c>
      <c r="I97" s="1100">
        <v>1</v>
      </c>
      <c r="J97" s="1100">
        <v>2</v>
      </c>
      <c r="K97" s="1100">
        <v>0</v>
      </c>
      <c r="L97" s="1100">
        <v>1</v>
      </c>
      <c r="M97" s="1100">
        <v>0</v>
      </c>
      <c r="N97" s="1100">
        <v>180</v>
      </c>
      <c r="O97" s="1100">
        <v>21</v>
      </c>
      <c r="P97" s="1100">
        <v>13</v>
      </c>
      <c r="Q97" s="1100">
        <v>7</v>
      </c>
      <c r="R97" s="1100">
        <v>6</v>
      </c>
      <c r="S97" s="1100">
        <v>42</v>
      </c>
      <c r="T97" s="1100">
        <v>91</v>
      </c>
      <c r="U97" s="1100">
        <v>393878</v>
      </c>
      <c r="V97" s="1100">
        <v>178</v>
      </c>
      <c r="W97" s="1100">
        <v>3598</v>
      </c>
      <c r="X97" s="859"/>
      <c r="Y97" s="859"/>
    </row>
    <row r="98" spans="1:25" s="1526" customFormat="1" ht="27" customHeight="1">
      <c r="A98" s="987">
        <v>59</v>
      </c>
      <c r="B98" s="1889" t="s">
        <v>7493</v>
      </c>
      <c r="C98" s="1100">
        <v>7</v>
      </c>
      <c r="D98" s="1100">
        <v>3</v>
      </c>
      <c r="E98" s="1100">
        <v>4</v>
      </c>
      <c r="F98" s="1100">
        <v>5</v>
      </c>
      <c r="G98" s="1100">
        <v>1</v>
      </c>
      <c r="H98" s="1100">
        <v>0</v>
      </c>
      <c r="I98" s="1100">
        <v>1</v>
      </c>
      <c r="J98" s="1100">
        <v>0</v>
      </c>
      <c r="K98" s="1100">
        <v>0</v>
      </c>
      <c r="L98" s="1100">
        <v>0</v>
      </c>
      <c r="M98" s="1100">
        <v>0</v>
      </c>
      <c r="N98" s="1100">
        <v>23</v>
      </c>
      <c r="O98" s="1100">
        <v>4</v>
      </c>
      <c r="P98" s="1100">
        <v>2</v>
      </c>
      <c r="Q98" s="1100">
        <v>1</v>
      </c>
      <c r="R98" s="1100">
        <v>2</v>
      </c>
      <c r="S98" s="1100">
        <v>11</v>
      </c>
      <c r="T98" s="1100">
        <v>3</v>
      </c>
      <c r="U98" s="1100">
        <v>84076</v>
      </c>
      <c r="V98" s="1100">
        <v>1097</v>
      </c>
      <c r="W98" s="1100">
        <v>217</v>
      </c>
      <c r="X98" s="859"/>
      <c r="Y98" s="859"/>
    </row>
    <row r="99" spans="1:25" s="1526" customFormat="1" ht="27" customHeight="1">
      <c r="A99" s="987">
        <v>60</v>
      </c>
      <c r="B99" s="1889" t="s">
        <v>7495</v>
      </c>
      <c r="C99" s="1100">
        <v>41</v>
      </c>
      <c r="D99" s="1100">
        <v>24</v>
      </c>
      <c r="E99" s="1100">
        <v>17</v>
      </c>
      <c r="F99" s="1100">
        <v>13</v>
      </c>
      <c r="G99" s="1100">
        <v>14</v>
      </c>
      <c r="H99" s="1100">
        <v>8</v>
      </c>
      <c r="I99" s="1100">
        <v>4</v>
      </c>
      <c r="J99" s="1100">
        <v>1</v>
      </c>
      <c r="K99" s="1100">
        <v>1</v>
      </c>
      <c r="L99" s="1100">
        <v>0</v>
      </c>
      <c r="M99" s="1100">
        <v>0</v>
      </c>
      <c r="N99" s="1100">
        <v>235</v>
      </c>
      <c r="O99" s="1100">
        <v>13</v>
      </c>
      <c r="P99" s="1100">
        <v>7</v>
      </c>
      <c r="Q99" s="1100">
        <v>15</v>
      </c>
      <c r="R99" s="1100">
        <v>12</v>
      </c>
      <c r="S99" s="1100">
        <v>92</v>
      </c>
      <c r="T99" s="1100">
        <v>96</v>
      </c>
      <c r="U99" s="1100">
        <v>593835</v>
      </c>
      <c r="V99" s="1100" t="s">
        <v>5787</v>
      </c>
      <c r="W99" s="1100" t="s">
        <v>5787</v>
      </c>
      <c r="X99" s="859"/>
      <c r="Y99" s="859"/>
    </row>
    <row r="100" spans="1:25" s="1526" customFormat="1" ht="27" customHeight="1">
      <c r="A100" s="859"/>
      <c r="B100" s="1890"/>
      <c r="C100" s="1100"/>
      <c r="D100" s="1100"/>
      <c r="E100" s="1100"/>
      <c r="F100" s="1100"/>
      <c r="G100" s="1100"/>
      <c r="H100" s="1100"/>
      <c r="I100" s="1100"/>
      <c r="J100" s="1100"/>
      <c r="K100" s="1100"/>
      <c r="L100" s="1100"/>
      <c r="M100" s="1100"/>
      <c r="N100" s="1100"/>
      <c r="O100" s="1100"/>
      <c r="P100" s="1100"/>
      <c r="Q100" s="1100"/>
      <c r="R100" s="1100"/>
      <c r="S100" s="1100"/>
      <c r="T100" s="1100"/>
      <c r="U100" s="1100"/>
      <c r="V100" s="1100"/>
      <c r="W100" s="1100"/>
      <c r="X100" s="859"/>
      <c r="Y100" s="859"/>
    </row>
    <row r="101" spans="1:25" s="1759" customFormat="1" ht="27" customHeight="1">
      <c r="A101" s="1235" t="s">
        <v>7851</v>
      </c>
      <c r="B101" s="1887"/>
      <c r="C101" s="1102"/>
      <c r="D101" s="1102"/>
      <c r="E101" s="1102"/>
      <c r="F101" s="1102"/>
      <c r="G101" s="1102"/>
      <c r="H101" s="1102"/>
      <c r="I101" s="1102"/>
      <c r="J101" s="1102"/>
      <c r="K101" s="1102"/>
      <c r="L101" s="1102"/>
      <c r="M101" s="1102"/>
      <c r="N101" s="1102"/>
      <c r="O101" s="1102"/>
      <c r="P101" s="1102"/>
      <c r="Q101" s="1102"/>
      <c r="R101" s="1102"/>
      <c r="S101" s="1102"/>
      <c r="T101" s="1102"/>
      <c r="U101" s="1102"/>
      <c r="V101" s="1102"/>
      <c r="W101" s="1102"/>
      <c r="X101" s="859"/>
      <c r="Y101" s="859"/>
    </row>
    <row r="102" spans="1:25" s="1759" customFormat="1" ht="27" customHeight="1">
      <c r="A102" s="1235" t="s">
        <v>7852</v>
      </c>
      <c r="B102" s="1887"/>
      <c r="C102" s="1102">
        <v>33</v>
      </c>
      <c r="D102" s="1102">
        <v>16</v>
      </c>
      <c r="E102" s="1102">
        <v>17</v>
      </c>
      <c r="F102" s="1102">
        <v>16</v>
      </c>
      <c r="G102" s="1102">
        <v>10</v>
      </c>
      <c r="H102" s="1102">
        <v>3</v>
      </c>
      <c r="I102" s="1102">
        <v>3</v>
      </c>
      <c r="J102" s="1102">
        <v>1</v>
      </c>
      <c r="K102" s="1102">
        <v>0</v>
      </c>
      <c r="L102" s="1102">
        <v>0</v>
      </c>
      <c r="M102" s="1102">
        <v>0</v>
      </c>
      <c r="N102" s="1102">
        <v>135</v>
      </c>
      <c r="O102" s="1102">
        <v>18</v>
      </c>
      <c r="P102" s="1102">
        <v>9</v>
      </c>
      <c r="Q102" s="1102">
        <v>8</v>
      </c>
      <c r="R102" s="1102">
        <v>7</v>
      </c>
      <c r="S102" s="1102">
        <v>42</v>
      </c>
      <c r="T102" s="1102">
        <v>51</v>
      </c>
      <c r="U102" s="1102">
        <v>231990</v>
      </c>
      <c r="V102" s="1102" t="s">
        <v>5787</v>
      </c>
      <c r="W102" s="1102">
        <v>2197</v>
      </c>
      <c r="X102" s="859"/>
      <c r="Y102" s="859"/>
    </row>
    <row r="103" spans="1:25" s="1759" customFormat="1" ht="27" customHeight="1">
      <c r="A103" s="1235"/>
      <c r="B103" s="1887" t="s">
        <v>7841</v>
      </c>
      <c r="C103" s="1102">
        <v>5</v>
      </c>
      <c r="D103" s="1102">
        <v>3</v>
      </c>
      <c r="E103" s="1102">
        <v>2</v>
      </c>
      <c r="F103" s="1102">
        <v>4</v>
      </c>
      <c r="G103" s="1102">
        <v>0</v>
      </c>
      <c r="H103" s="1102">
        <v>0</v>
      </c>
      <c r="I103" s="1102">
        <v>1</v>
      </c>
      <c r="J103" s="1102">
        <v>0</v>
      </c>
      <c r="K103" s="1102">
        <v>0</v>
      </c>
      <c r="L103" s="1102">
        <v>0</v>
      </c>
      <c r="M103" s="1102">
        <v>0</v>
      </c>
      <c r="N103" s="1102">
        <v>17</v>
      </c>
      <c r="O103" s="1102">
        <v>2</v>
      </c>
      <c r="P103" s="1102">
        <v>1</v>
      </c>
      <c r="Q103" s="1102">
        <v>0</v>
      </c>
      <c r="R103" s="1102">
        <v>1</v>
      </c>
      <c r="S103" s="1102">
        <v>10</v>
      </c>
      <c r="T103" s="1102">
        <v>3</v>
      </c>
      <c r="U103" s="1102">
        <v>18112</v>
      </c>
      <c r="V103" s="1102" t="s">
        <v>5787</v>
      </c>
      <c r="W103" s="1102">
        <v>0</v>
      </c>
      <c r="X103" s="859"/>
      <c r="Y103" s="859"/>
    </row>
    <row r="104" spans="1:25" s="1526" customFormat="1" ht="27" customHeight="1">
      <c r="A104" s="987">
        <v>52</v>
      </c>
      <c r="B104" s="1889" t="s">
        <v>7479</v>
      </c>
      <c r="C104" s="1100">
        <v>1</v>
      </c>
      <c r="D104" s="1100">
        <v>0</v>
      </c>
      <c r="E104" s="1100">
        <v>1</v>
      </c>
      <c r="F104" s="1100">
        <v>1</v>
      </c>
      <c r="G104" s="1100">
        <v>0</v>
      </c>
      <c r="H104" s="1100">
        <v>0</v>
      </c>
      <c r="I104" s="1100">
        <v>0</v>
      </c>
      <c r="J104" s="1100">
        <v>0</v>
      </c>
      <c r="K104" s="1100">
        <v>0</v>
      </c>
      <c r="L104" s="1100">
        <v>0</v>
      </c>
      <c r="M104" s="1100">
        <v>0</v>
      </c>
      <c r="N104" s="1100">
        <v>2</v>
      </c>
      <c r="O104" s="1100">
        <v>1</v>
      </c>
      <c r="P104" s="1100">
        <v>0</v>
      </c>
      <c r="Q104" s="1100">
        <v>0</v>
      </c>
      <c r="R104" s="1100">
        <v>0</v>
      </c>
      <c r="S104" s="1100">
        <v>0</v>
      </c>
      <c r="T104" s="1100">
        <v>1</v>
      </c>
      <c r="U104" s="1100" t="s">
        <v>5787</v>
      </c>
      <c r="V104" s="1100">
        <v>0</v>
      </c>
      <c r="W104" s="1100">
        <v>0</v>
      </c>
      <c r="X104" s="859"/>
      <c r="Y104" s="859"/>
    </row>
    <row r="105" spans="1:25" s="1526" customFormat="1" ht="27" customHeight="1">
      <c r="A105" s="987">
        <v>53</v>
      </c>
      <c r="B105" s="1889" t="s">
        <v>7842</v>
      </c>
      <c r="C105" s="1100">
        <v>1</v>
      </c>
      <c r="D105" s="1100">
        <v>1</v>
      </c>
      <c r="E105" s="1100">
        <v>0</v>
      </c>
      <c r="F105" s="1100">
        <v>0</v>
      </c>
      <c r="G105" s="1100">
        <v>0</v>
      </c>
      <c r="H105" s="1100">
        <v>0</v>
      </c>
      <c r="I105" s="1100">
        <v>1</v>
      </c>
      <c r="J105" s="1100">
        <v>0</v>
      </c>
      <c r="K105" s="1100">
        <v>0</v>
      </c>
      <c r="L105" s="1100">
        <v>0</v>
      </c>
      <c r="M105" s="1100">
        <v>0</v>
      </c>
      <c r="N105" s="1100">
        <v>11</v>
      </c>
      <c r="O105" s="1100">
        <v>0</v>
      </c>
      <c r="P105" s="1100">
        <v>0</v>
      </c>
      <c r="Q105" s="1100">
        <v>0</v>
      </c>
      <c r="R105" s="1100">
        <v>0</v>
      </c>
      <c r="S105" s="1100">
        <v>9</v>
      </c>
      <c r="T105" s="1100">
        <v>2</v>
      </c>
      <c r="U105" s="1100" t="s">
        <v>5787</v>
      </c>
      <c r="V105" s="1100" t="s">
        <v>5787</v>
      </c>
      <c r="W105" s="1100">
        <v>0</v>
      </c>
      <c r="X105" s="859"/>
      <c r="Y105" s="859"/>
    </row>
    <row r="106" spans="1:25" s="1526" customFormat="1" ht="27" customHeight="1">
      <c r="A106" s="987">
        <v>54</v>
      </c>
      <c r="B106" s="1889" t="s">
        <v>7483</v>
      </c>
      <c r="C106" s="1100">
        <v>1</v>
      </c>
      <c r="D106" s="1100">
        <v>0</v>
      </c>
      <c r="E106" s="1100">
        <v>1</v>
      </c>
      <c r="F106" s="1100">
        <v>1</v>
      </c>
      <c r="G106" s="1100">
        <v>0</v>
      </c>
      <c r="H106" s="1100">
        <v>0</v>
      </c>
      <c r="I106" s="1100">
        <v>0</v>
      </c>
      <c r="J106" s="1100">
        <v>0</v>
      </c>
      <c r="K106" s="1100">
        <v>0</v>
      </c>
      <c r="L106" s="1100">
        <v>0</v>
      </c>
      <c r="M106" s="1100">
        <v>0</v>
      </c>
      <c r="N106" s="1100">
        <v>2</v>
      </c>
      <c r="O106" s="1100">
        <v>1</v>
      </c>
      <c r="P106" s="1100">
        <v>1</v>
      </c>
      <c r="Q106" s="1100">
        <v>0</v>
      </c>
      <c r="R106" s="1100">
        <v>0</v>
      </c>
      <c r="S106" s="1100">
        <v>0</v>
      </c>
      <c r="T106" s="1100">
        <v>0</v>
      </c>
      <c r="U106" s="1100" t="s">
        <v>5787</v>
      </c>
      <c r="V106" s="1100">
        <v>0</v>
      </c>
      <c r="W106" s="1100">
        <v>0</v>
      </c>
      <c r="X106" s="859"/>
      <c r="Y106" s="859"/>
    </row>
    <row r="107" spans="1:25" s="1526" customFormat="1" ht="27" customHeight="1">
      <c r="A107" s="987">
        <v>55</v>
      </c>
      <c r="B107" s="1889" t="s">
        <v>7485</v>
      </c>
      <c r="C107" s="1100">
        <v>2</v>
      </c>
      <c r="D107" s="1100">
        <v>2</v>
      </c>
      <c r="E107" s="1100">
        <v>0</v>
      </c>
      <c r="F107" s="1100">
        <v>2</v>
      </c>
      <c r="G107" s="1100">
        <v>0</v>
      </c>
      <c r="H107" s="1100">
        <v>0</v>
      </c>
      <c r="I107" s="1100">
        <v>0</v>
      </c>
      <c r="J107" s="1100">
        <v>0</v>
      </c>
      <c r="K107" s="1100">
        <v>0</v>
      </c>
      <c r="L107" s="1100">
        <v>0</v>
      </c>
      <c r="M107" s="1100">
        <v>0</v>
      </c>
      <c r="N107" s="1100">
        <v>2</v>
      </c>
      <c r="O107" s="1100">
        <v>0</v>
      </c>
      <c r="P107" s="1100">
        <v>0</v>
      </c>
      <c r="Q107" s="1100">
        <v>0</v>
      </c>
      <c r="R107" s="1100">
        <v>1</v>
      </c>
      <c r="S107" s="1100">
        <v>1</v>
      </c>
      <c r="T107" s="1100">
        <v>0</v>
      </c>
      <c r="U107" s="1100" t="s">
        <v>5787</v>
      </c>
      <c r="V107" s="1100">
        <v>0</v>
      </c>
      <c r="W107" s="1100">
        <v>0</v>
      </c>
      <c r="X107" s="859"/>
      <c r="Y107" s="859"/>
    </row>
    <row r="108" spans="1:25" s="1759" customFormat="1" ht="27" customHeight="1">
      <c r="A108" s="1235"/>
      <c r="B108" s="1887" t="s">
        <v>7843</v>
      </c>
      <c r="C108" s="1102">
        <v>28</v>
      </c>
      <c r="D108" s="1102">
        <v>13</v>
      </c>
      <c r="E108" s="1102">
        <v>15</v>
      </c>
      <c r="F108" s="1102">
        <v>12</v>
      </c>
      <c r="G108" s="1102">
        <v>10</v>
      </c>
      <c r="H108" s="1102">
        <v>3</v>
      </c>
      <c r="I108" s="1102">
        <v>2</v>
      </c>
      <c r="J108" s="1102">
        <v>1</v>
      </c>
      <c r="K108" s="1102">
        <v>0</v>
      </c>
      <c r="L108" s="1102">
        <v>0</v>
      </c>
      <c r="M108" s="1102">
        <v>0</v>
      </c>
      <c r="N108" s="1102">
        <v>118</v>
      </c>
      <c r="O108" s="1102">
        <v>16</v>
      </c>
      <c r="P108" s="1102">
        <v>8</v>
      </c>
      <c r="Q108" s="1102">
        <v>8</v>
      </c>
      <c r="R108" s="1102">
        <v>6</v>
      </c>
      <c r="S108" s="1102">
        <v>32</v>
      </c>
      <c r="T108" s="1102">
        <v>48</v>
      </c>
      <c r="U108" s="1102">
        <v>213878</v>
      </c>
      <c r="V108" s="1102">
        <v>3906</v>
      </c>
      <c r="W108" s="1102">
        <v>2197</v>
      </c>
      <c r="X108" s="859"/>
      <c r="Y108" s="859"/>
    </row>
    <row r="109" spans="1:25" s="1526" customFormat="1" ht="27" customHeight="1">
      <c r="A109" s="987">
        <v>57</v>
      </c>
      <c r="B109" s="1889" t="s">
        <v>7489</v>
      </c>
      <c r="C109" s="1100">
        <v>2</v>
      </c>
      <c r="D109" s="1100">
        <v>2</v>
      </c>
      <c r="E109" s="1100">
        <v>0</v>
      </c>
      <c r="F109" s="1100">
        <v>1</v>
      </c>
      <c r="G109" s="1100">
        <v>1</v>
      </c>
      <c r="H109" s="1100">
        <v>0</v>
      </c>
      <c r="I109" s="1100">
        <v>0</v>
      </c>
      <c r="J109" s="1100">
        <v>0</v>
      </c>
      <c r="K109" s="1100">
        <v>0</v>
      </c>
      <c r="L109" s="1100">
        <v>0</v>
      </c>
      <c r="M109" s="1100">
        <v>0</v>
      </c>
      <c r="N109" s="1100">
        <v>4</v>
      </c>
      <c r="O109" s="1100">
        <v>0</v>
      </c>
      <c r="P109" s="1100">
        <v>0</v>
      </c>
      <c r="Q109" s="1100">
        <v>0</v>
      </c>
      <c r="R109" s="1100">
        <v>1</v>
      </c>
      <c r="S109" s="1100">
        <v>1</v>
      </c>
      <c r="T109" s="1100">
        <v>2</v>
      </c>
      <c r="U109" s="1100" t="s">
        <v>5787</v>
      </c>
      <c r="V109" s="1100" t="s">
        <v>5787</v>
      </c>
      <c r="W109" s="1100" t="s">
        <v>5787</v>
      </c>
      <c r="X109" s="859"/>
      <c r="Y109" s="859"/>
    </row>
    <row r="110" spans="1:25" s="1526" customFormat="1" ht="27" customHeight="1">
      <c r="A110" s="987">
        <v>58</v>
      </c>
      <c r="B110" s="1889" t="s">
        <v>7491</v>
      </c>
      <c r="C110" s="1100">
        <v>12</v>
      </c>
      <c r="D110" s="1100">
        <v>3</v>
      </c>
      <c r="E110" s="1100">
        <v>9</v>
      </c>
      <c r="F110" s="1100">
        <v>5</v>
      </c>
      <c r="G110" s="1100">
        <v>6</v>
      </c>
      <c r="H110" s="1100">
        <v>0</v>
      </c>
      <c r="I110" s="1100">
        <v>0</v>
      </c>
      <c r="J110" s="1100">
        <v>1</v>
      </c>
      <c r="K110" s="1100">
        <v>0</v>
      </c>
      <c r="L110" s="1100">
        <v>0</v>
      </c>
      <c r="M110" s="1100">
        <v>0</v>
      </c>
      <c r="N110" s="1100">
        <v>49</v>
      </c>
      <c r="O110" s="1100">
        <v>10</v>
      </c>
      <c r="P110" s="1100">
        <v>5</v>
      </c>
      <c r="Q110" s="1100">
        <v>2</v>
      </c>
      <c r="R110" s="1100">
        <v>2</v>
      </c>
      <c r="S110" s="1100">
        <v>7</v>
      </c>
      <c r="T110" s="1100">
        <v>23</v>
      </c>
      <c r="U110" s="1100">
        <v>44812</v>
      </c>
      <c r="V110" s="1100">
        <v>0</v>
      </c>
      <c r="W110" s="1100">
        <v>667</v>
      </c>
      <c r="X110" s="859"/>
      <c r="Y110" s="859"/>
    </row>
    <row r="111" spans="1:25" s="1526" customFormat="1" ht="27" customHeight="1">
      <c r="A111" s="987">
        <v>59</v>
      </c>
      <c r="B111" s="1889" t="s">
        <v>7493</v>
      </c>
      <c r="C111" s="1100">
        <v>1</v>
      </c>
      <c r="D111" s="1100">
        <v>1</v>
      </c>
      <c r="E111" s="1100">
        <v>0</v>
      </c>
      <c r="F111" s="1100">
        <v>0</v>
      </c>
      <c r="G111" s="1100">
        <v>1</v>
      </c>
      <c r="H111" s="1100">
        <v>0</v>
      </c>
      <c r="I111" s="1100">
        <v>0</v>
      </c>
      <c r="J111" s="1100">
        <v>0</v>
      </c>
      <c r="K111" s="1100">
        <v>0</v>
      </c>
      <c r="L111" s="1100">
        <v>0</v>
      </c>
      <c r="M111" s="1100">
        <v>0</v>
      </c>
      <c r="N111" s="1100">
        <v>3</v>
      </c>
      <c r="O111" s="1100">
        <v>0</v>
      </c>
      <c r="P111" s="1100">
        <v>0</v>
      </c>
      <c r="Q111" s="1100">
        <v>1</v>
      </c>
      <c r="R111" s="1100">
        <v>1</v>
      </c>
      <c r="S111" s="1100">
        <v>1</v>
      </c>
      <c r="T111" s="1100">
        <v>0</v>
      </c>
      <c r="U111" s="1100" t="s">
        <v>5787</v>
      </c>
      <c r="V111" s="1100" t="s">
        <v>5787</v>
      </c>
      <c r="W111" s="1100" t="s">
        <v>5787</v>
      </c>
      <c r="X111" s="859"/>
      <c r="Y111" s="859"/>
    </row>
    <row r="112" spans="1:25" s="1526" customFormat="1" ht="27" customHeight="1">
      <c r="A112" s="987">
        <v>60</v>
      </c>
      <c r="B112" s="1889" t="s">
        <v>7495</v>
      </c>
      <c r="C112" s="1100">
        <v>12</v>
      </c>
      <c r="D112" s="1100">
        <v>6</v>
      </c>
      <c r="E112" s="1100">
        <v>6</v>
      </c>
      <c r="F112" s="1100">
        <v>5</v>
      </c>
      <c r="G112" s="1100">
        <v>2</v>
      </c>
      <c r="H112" s="1100">
        <v>3</v>
      </c>
      <c r="I112" s="1100">
        <v>2</v>
      </c>
      <c r="J112" s="1100">
        <v>0</v>
      </c>
      <c r="K112" s="1100">
        <v>0</v>
      </c>
      <c r="L112" s="1100">
        <v>0</v>
      </c>
      <c r="M112" s="1100">
        <v>0</v>
      </c>
      <c r="N112" s="1100">
        <v>60</v>
      </c>
      <c r="O112" s="1100">
        <v>6</v>
      </c>
      <c r="P112" s="1100">
        <v>3</v>
      </c>
      <c r="Q112" s="1100">
        <v>4</v>
      </c>
      <c r="R112" s="1100">
        <v>1</v>
      </c>
      <c r="S112" s="1100">
        <v>23</v>
      </c>
      <c r="T112" s="1100">
        <v>23</v>
      </c>
      <c r="U112" s="1100">
        <v>159682</v>
      </c>
      <c r="V112" s="1100">
        <v>3609</v>
      </c>
      <c r="W112" s="1100">
        <v>1320</v>
      </c>
      <c r="X112" s="859"/>
      <c r="Y112" s="859"/>
    </row>
    <row r="113" spans="1:25" s="1526" customFormat="1" ht="27" customHeight="1">
      <c r="A113" s="987">
        <v>61</v>
      </c>
      <c r="B113" s="1889" t="s">
        <v>7830</v>
      </c>
      <c r="C113" s="1100">
        <v>1</v>
      </c>
      <c r="D113" s="1100">
        <v>1</v>
      </c>
      <c r="E113" s="1100">
        <v>0</v>
      </c>
      <c r="F113" s="1100">
        <v>1</v>
      </c>
      <c r="G113" s="1100">
        <v>0</v>
      </c>
      <c r="H113" s="1100">
        <v>0</v>
      </c>
      <c r="I113" s="1100">
        <v>0</v>
      </c>
      <c r="J113" s="1100">
        <v>0</v>
      </c>
      <c r="K113" s="1100">
        <v>0</v>
      </c>
      <c r="L113" s="1100">
        <v>0</v>
      </c>
      <c r="M113" s="1100">
        <v>0</v>
      </c>
      <c r="N113" s="1100">
        <v>2</v>
      </c>
      <c r="O113" s="1100">
        <v>0</v>
      </c>
      <c r="P113" s="1100">
        <v>0</v>
      </c>
      <c r="Q113" s="1100">
        <v>1</v>
      </c>
      <c r="R113" s="1100">
        <v>1</v>
      </c>
      <c r="S113" s="1100">
        <v>0</v>
      </c>
      <c r="T113" s="1100">
        <v>0</v>
      </c>
      <c r="U113" s="1100" t="s">
        <v>5787</v>
      </c>
      <c r="V113" s="1100">
        <v>0</v>
      </c>
      <c r="W113" s="1100">
        <v>0</v>
      </c>
      <c r="X113" s="859"/>
      <c r="Y113" s="859"/>
    </row>
    <row r="114" spans="1:25" s="1526" customFormat="1" ht="27" customHeight="1">
      <c r="A114" s="859"/>
      <c r="B114" s="1890"/>
      <c r="C114" s="1100"/>
      <c r="D114" s="1100"/>
      <c r="E114" s="1100"/>
      <c r="F114" s="1100"/>
      <c r="G114" s="1100"/>
      <c r="H114" s="1100"/>
      <c r="I114" s="1100"/>
      <c r="J114" s="1100"/>
      <c r="K114" s="1100"/>
      <c r="L114" s="1100"/>
      <c r="M114" s="1100"/>
      <c r="N114" s="1100"/>
      <c r="O114" s="1100"/>
      <c r="P114" s="1100"/>
      <c r="Q114" s="1100"/>
      <c r="R114" s="1100"/>
      <c r="S114" s="1100"/>
      <c r="T114" s="1100"/>
      <c r="U114" s="1100"/>
      <c r="V114" s="1100"/>
      <c r="W114" s="1100"/>
      <c r="X114" s="859"/>
      <c r="Y114" s="859"/>
    </row>
    <row r="115" spans="1:25" s="1759" customFormat="1" ht="27" customHeight="1">
      <c r="A115" s="1235" t="s">
        <v>7853</v>
      </c>
      <c r="B115" s="1887"/>
      <c r="C115" s="1102"/>
      <c r="D115" s="1102"/>
      <c r="E115" s="1102"/>
      <c r="F115" s="1102"/>
      <c r="G115" s="1102"/>
      <c r="H115" s="1102"/>
      <c r="I115" s="1102"/>
      <c r="J115" s="1102"/>
      <c r="K115" s="1102"/>
      <c r="L115" s="1102"/>
      <c r="M115" s="1102"/>
      <c r="N115" s="1102"/>
      <c r="O115" s="1102"/>
      <c r="P115" s="1102"/>
      <c r="Q115" s="1102"/>
      <c r="R115" s="1102"/>
      <c r="S115" s="1102"/>
      <c r="T115" s="1102"/>
      <c r="U115" s="1102"/>
      <c r="V115" s="1102"/>
      <c r="W115" s="1102"/>
      <c r="X115" s="859"/>
      <c r="Y115" s="859"/>
    </row>
    <row r="116" spans="1:25" s="1759" customFormat="1" ht="27" customHeight="1">
      <c r="A116" s="1235" t="s">
        <v>7854</v>
      </c>
      <c r="B116" s="1887"/>
      <c r="C116" s="1102">
        <v>31</v>
      </c>
      <c r="D116" s="1102">
        <v>12</v>
      </c>
      <c r="E116" s="1102">
        <v>19</v>
      </c>
      <c r="F116" s="1102">
        <v>16</v>
      </c>
      <c r="G116" s="1102">
        <v>5</v>
      </c>
      <c r="H116" s="1102">
        <v>5</v>
      </c>
      <c r="I116" s="1102">
        <v>4</v>
      </c>
      <c r="J116" s="1102">
        <v>1</v>
      </c>
      <c r="K116" s="1102">
        <v>0</v>
      </c>
      <c r="L116" s="1102">
        <v>0</v>
      </c>
      <c r="M116" s="1102">
        <v>0</v>
      </c>
      <c r="N116" s="1102">
        <v>148</v>
      </c>
      <c r="O116" s="1102">
        <v>12</v>
      </c>
      <c r="P116" s="1102">
        <v>16</v>
      </c>
      <c r="Q116" s="1102">
        <v>14</v>
      </c>
      <c r="R116" s="1102">
        <v>8</v>
      </c>
      <c r="S116" s="1102">
        <v>45</v>
      </c>
      <c r="T116" s="1102">
        <v>53</v>
      </c>
      <c r="U116" s="1102">
        <v>910993</v>
      </c>
      <c r="V116" s="1102">
        <v>4077</v>
      </c>
      <c r="W116" s="1102">
        <v>1181</v>
      </c>
      <c r="X116" s="859"/>
      <c r="Y116" s="859"/>
    </row>
    <row r="117" spans="1:25" s="1759" customFormat="1" ht="27" customHeight="1">
      <c r="A117" s="1235"/>
      <c r="B117" s="1887" t="s">
        <v>7841</v>
      </c>
      <c r="C117" s="1102">
        <v>1</v>
      </c>
      <c r="D117" s="1102">
        <v>1</v>
      </c>
      <c r="E117" s="1102">
        <v>0</v>
      </c>
      <c r="F117" s="1102">
        <v>0</v>
      </c>
      <c r="G117" s="1102">
        <v>0</v>
      </c>
      <c r="H117" s="1102">
        <v>0</v>
      </c>
      <c r="I117" s="1102">
        <v>1</v>
      </c>
      <c r="J117" s="1102">
        <v>0</v>
      </c>
      <c r="K117" s="1102">
        <v>0</v>
      </c>
      <c r="L117" s="1102">
        <v>0</v>
      </c>
      <c r="M117" s="1102">
        <v>0</v>
      </c>
      <c r="N117" s="1102">
        <v>11</v>
      </c>
      <c r="O117" s="1102">
        <v>0</v>
      </c>
      <c r="P117" s="1102">
        <v>0</v>
      </c>
      <c r="Q117" s="1102">
        <v>0</v>
      </c>
      <c r="R117" s="1102">
        <v>0</v>
      </c>
      <c r="S117" s="1102">
        <v>8</v>
      </c>
      <c r="T117" s="1102">
        <v>3</v>
      </c>
      <c r="U117" s="1102" t="s">
        <v>5787</v>
      </c>
      <c r="V117" s="1102">
        <v>0</v>
      </c>
      <c r="W117" s="1102">
        <v>0</v>
      </c>
      <c r="X117" s="859"/>
      <c r="Y117" s="859"/>
    </row>
    <row r="118" spans="1:25" s="1526" customFormat="1" ht="27" customHeight="1">
      <c r="A118" s="987">
        <v>52</v>
      </c>
      <c r="B118" s="1889" t="s">
        <v>7479</v>
      </c>
      <c r="C118" s="1100">
        <v>1</v>
      </c>
      <c r="D118" s="1100">
        <v>1</v>
      </c>
      <c r="E118" s="1100">
        <v>0</v>
      </c>
      <c r="F118" s="1100">
        <v>0</v>
      </c>
      <c r="G118" s="1100">
        <v>0</v>
      </c>
      <c r="H118" s="1100">
        <v>0</v>
      </c>
      <c r="I118" s="1100">
        <v>1</v>
      </c>
      <c r="J118" s="1100">
        <v>0</v>
      </c>
      <c r="K118" s="1100">
        <v>0</v>
      </c>
      <c r="L118" s="1100">
        <v>0</v>
      </c>
      <c r="M118" s="1100">
        <v>0</v>
      </c>
      <c r="N118" s="1100">
        <v>11</v>
      </c>
      <c r="O118" s="1100">
        <v>0</v>
      </c>
      <c r="P118" s="1100">
        <v>0</v>
      </c>
      <c r="Q118" s="1100">
        <v>0</v>
      </c>
      <c r="R118" s="1100">
        <v>0</v>
      </c>
      <c r="S118" s="1100">
        <v>8</v>
      </c>
      <c r="T118" s="1100">
        <v>3</v>
      </c>
      <c r="U118" s="1100" t="s">
        <v>5787</v>
      </c>
      <c r="V118" s="1100">
        <v>0</v>
      </c>
      <c r="W118" s="1100">
        <v>0</v>
      </c>
      <c r="X118" s="859"/>
      <c r="Y118" s="859"/>
    </row>
    <row r="119" spans="1:25" s="1759" customFormat="1" ht="27" customHeight="1">
      <c r="A119" s="1235"/>
      <c r="B119" s="1887" t="s">
        <v>7843</v>
      </c>
      <c r="C119" s="1102">
        <v>30</v>
      </c>
      <c r="D119" s="1102">
        <v>11</v>
      </c>
      <c r="E119" s="1102">
        <v>19</v>
      </c>
      <c r="F119" s="1102">
        <v>16</v>
      </c>
      <c r="G119" s="1102">
        <v>5</v>
      </c>
      <c r="H119" s="1102">
        <v>5</v>
      </c>
      <c r="I119" s="1102">
        <v>3</v>
      </c>
      <c r="J119" s="1102">
        <v>1</v>
      </c>
      <c r="K119" s="1102">
        <v>0</v>
      </c>
      <c r="L119" s="1102">
        <v>0</v>
      </c>
      <c r="M119" s="1102">
        <v>0</v>
      </c>
      <c r="N119" s="1102">
        <v>137</v>
      </c>
      <c r="O119" s="1102">
        <v>12</v>
      </c>
      <c r="P119" s="1102">
        <v>16</v>
      </c>
      <c r="Q119" s="1102">
        <v>14</v>
      </c>
      <c r="R119" s="1102">
        <v>8</v>
      </c>
      <c r="S119" s="1102">
        <v>37</v>
      </c>
      <c r="T119" s="1102">
        <v>50</v>
      </c>
      <c r="U119" s="1102" t="s">
        <v>5787</v>
      </c>
      <c r="V119" s="1102">
        <v>4077</v>
      </c>
      <c r="W119" s="1102">
        <v>1181</v>
      </c>
      <c r="X119" s="859"/>
      <c r="Y119" s="859"/>
    </row>
    <row r="120" spans="1:25" s="1526" customFormat="1" ht="27" customHeight="1">
      <c r="A120" s="987">
        <v>57</v>
      </c>
      <c r="B120" s="1889" t="s">
        <v>7489</v>
      </c>
      <c r="C120" s="1100">
        <v>2</v>
      </c>
      <c r="D120" s="1100">
        <v>0</v>
      </c>
      <c r="E120" s="1100">
        <v>2</v>
      </c>
      <c r="F120" s="1100">
        <v>2</v>
      </c>
      <c r="G120" s="1100">
        <v>0</v>
      </c>
      <c r="H120" s="1100">
        <v>0</v>
      </c>
      <c r="I120" s="1100">
        <v>0</v>
      </c>
      <c r="J120" s="1100">
        <v>0</v>
      </c>
      <c r="K120" s="1100">
        <v>0</v>
      </c>
      <c r="L120" s="1100">
        <v>0</v>
      </c>
      <c r="M120" s="1100">
        <v>0</v>
      </c>
      <c r="N120" s="1100">
        <v>3</v>
      </c>
      <c r="O120" s="1100">
        <v>1</v>
      </c>
      <c r="P120" s="1100">
        <v>2</v>
      </c>
      <c r="Q120" s="1100">
        <v>0</v>
      </c>
      <c r="R120" s="1100">
        <v>0</v>
      </c>
      <c r="S120" s="1100">
        <v>0</v>
      </c>
      <c r="T120" s="1100">
        <v>0</v>
      </c>
      <c r="U120" s="1100" t="s">
        <v>5787</v>
      </c>
      <c r="V120" s="1100">
        <v>0</v>
      </c>
      <c r="W120" s="1100" t="s">
        <v>5787</v>
      </c>
      <c r="X120" s="859"/>
      <c r="Y120" s="859"/>
    </row>
    <row r="121" spans="1:25" s="1526" customFormat="1" ht="27" customHeight="1">
      <c r="A121" s="987">
        <v>58</v>
      </c>
      <c r="B121" s="1889" t="s">
        <v>7491</v>
      </c>
      <c r="C121" s="1100">
        <v>14</v>
      </c>
      <c r="D121" s="1100">
        <v>3</v>
      </c>
      <c r="E121" s="1100">
        <v>11</v>
      </c>
      <c r="F121" s="1100">
        <v>9</v>
      </c>
      <c r="G121" s="1100">
        <v>2</v>
      </c>
      <c r="H121" s="1100">
        <v>0</v>
      </c>
      <c r="I121" s="1100">
        <v>2</v>
      </c>
      <c r="J121" s="1100">
        <v>1</v>
      </c>
      <c r="K121" s="1100">
        <v>0</v>
      </c>
      <c r="L121" s="1100">
        <v>0</v>
      </c>
      <c r="M121" s="1100">
        <v>0</v>
      </c>
      <c r="N121" s="1100">
        <v>79</v>
      </c>
      <c r="O121" s="1100">
        <v>7</v>
      </c>
      <c r="P121" s="1100">
        <v>11</v>
      </c>
      <c r="Q121" s="1100">
        <v>3</v>
      </c>
      <c r="R121" s="1100">
        <v>2</v>
      </c>
      <c r="S121" s="1100">
        <v>24</v>
      </c>
      <c r="T121" s="1100">
        <v>29</v>
      </c>
      <c r="U121" s="1100">
        <v>66559</v>
      </c>
      <c r="V121" s="1100">
        <v>420</v>
      </c>
      <c r="W121" s="1100">
        <v>626</v>
      </c>
      <c r="X121" s="859"/>
      <c r="Y121" s="859"/>
    </row>
    <row r="122" spans="1:25" s="1526" customFormat="1" ht="27" customHeight="1">
      <c r="A122" s="987">
        <v>59</v>
      </c>
      <c r="B122" s="1889" t="s">
        <v>7493</v>
      </c>
      <c r="C122" s="1100">
        <v>3</v>
      </c>
      <c r="D122" s="1100">
        <v>2</v>
      </c>
      <c r="E122" s="1100">
        <v>1</v>
      </c>
      <c r="F122" s="1100">
        <v>1</v>
      </c>
      <c r="G122" s="1100">
        <v>0</v>
      </c>
      <c r="H122" s="1100">
        <v>2</v>
      </c>
      <c r="I122" s="1100">
        <v>0</v>
      </c>
      <c r="J122" s="1100">
        <v>0</v>
      </c>
      <c r="K122" s="1100">
        <v>0</v>
      </c>
      <c r="L122" s="1100">
        <v>0</v>
      </c>
      <c r="M122" s="1100">
        <v>0</v>
      </c>
      <c r="N122" s="1100">
        <v>7</v>
      </c>
      <c r="O122" s="1100">
        <v>1</v>
      </c>
      <c r="P122" s="1100">
        <v>0</v>
      </c>
      <c r="Q122" s="1100">
        <v>4</v>
      </c>
      <c r="R122" s="1100">
        <v>2</v>
      </c>
      <c r="S122" s="1100">
        <v>0</v>
      </c>
      <c r="T122" s="1100">
        <v>0</v>
      </c>
      <c r="U122" s="1100">
        <v>20883</v>
      </c>
      <c r="V122" s="1100">
        <v>1966</v>
      </c>
      <c r="W122" s="1100">
        <v>23</v>
      </c>
      <c r="X122" s="859"/>
      <c r="Y122" s="859"/>
    </row>
    <row r="123" spans="1:25" s="1526" customFormat="1" ht="27" customHeight="1">
      <c r="A123" s="987">
        <v>60</v>
      </c>
      <c r="B123" s="1889" t="s">
        <v>7495</v>
      </c>
      <c r="C123" s="1099">
        <v>11</v>
      </c>
      <c r="D123" s="1100">
        <v>6</v>
      </c>
      <c r="E123" s="1100">
        <v>5</v>
      </c>
      <c r="F123" s="1100">
        <v>4</v>
      </c>
      <c r="G123" s="1100">
        <v>3</v>
      </c>
      <c r="H123" s="1100">
        <v>3</v>
      </c>
      <c r="I123" s="1100">
        <v>1</v>
      </c>
      <c r="J123" s="1100">
        <v>0</v>
      </c>
      <c r="K123" s="1100">
        <v>0</v>
      </c>
      <c r="L123" s="1100">
        <v>0</v>
      </c>
      <c r="M123" s="1100">
        <v>0</v>
      </c>
      <c r="N123" s="1100">
        <v>48</v>
      </c>
      <c r="O123" s="1100">
        <v>3</v>
      </c>
      <c r="P123" s="1100">
        <v>3</v>
      </c>
      <c r="Q123" s="1100">
        <v>7</v>
      </c>
      <c r="R123" s="1100">
        <v>4</v>
      </c>
      <c r="S123" s="1100">
        <v>13</v>
      </c>
      <c r="T123" s="1100">
        <v>18</v>
      </c>
      <c r="U123" s="1100" t="s">
        <v>5787</v>
      </c>
      <c r="V123" s="1100">
        <v>1691</v>
      </c>
      <c r="W123" s="1100" t="s">
        <v>5787</v>
      </c>
      <c r="X123" s="859"/>
      <c r="Y123" s="859"/>
    </row>
    <row r="124" spans="1:25" s="1526" customFormat="1" ht="27" customHeight="1">
      <c r="A124" s="987"/>
      <c r="B124" s="1889"/>
      <c r="C124" s="1100"/>
      <c r="D124" s="1100"/>
      <c r="E124" s="1100"/>
      <c r="F124" s="1100"/>
      <c r="G124" s="1100"/>
      <c r="H124" s="1100"/>
      <c r="I124" s="1100"/>
      <c r="J124" s="1100"/>
      <c r="K124" s="1100"/>
      <c r="L124" s="1100"/>
      <c r="M124" s="1100"/>
      <c r="N124" s="1100"/>
      <c r="O124" s="1100"/>
      <c r="P124" s="1100"/>
      <c r="Q124" s="1100"/>
      <c r="R124" s="1100"/>
      <c r="S124" s="1100"/>
      <c r="T124" s="1100"/>
      <c r="U124" s="1100"/>
      <c r="V124" s="1100"/>
      <c r="W124" s="1100"/>
      <c r="X124" s="859"/>
      <c r="Y124" s="859"/>
    </row>
    <row r="125" spans="1:25" s="1759" customFormat="1" ht="27" customHeight="1">
      <c r="A125" s="1235" t="s">
        <v>7855</v>
      </c>
      <c r="B125" s="1887"/>
      <c r="C125" s="1102"/>
      <c r="D125" s="1102"/>
      <c r="E125" s="1102"/>
      <c r="F125" s="1102"/>
      <c r="G125" s="1102"/>
      <c r="H125" s="1102"/>
      <c r="I125" s="1102"/>
      <c r="J125" s="1102"/>
      <c r="K125" s="1102"/>
      <c r="L125" s="1102"/>
      <c r="M125" s="1102"/>
      <c r="N125" s="1102"/>
      <c r="O125" s="1102"/>
      <c r="P125" s="1102"/>
      <c r="Q125" s="1102"/>
      <c r="R125" s="1102"/>
      <c r="S125" s="1102"/>
      <c r="T125" s="1102"/>
      <c r="U125" s="1102"/>
      <c r="V125" s="1102"/>
      <c r="W125" s="1102"/>
      <c r="X125" s="859"/>
      <c r="Y125" s="859"/>
    </row>
    <row r="126" spans="1:25" s="1759" customFormat="1" ht="27" customHeight="1">
      <c r="A126" s="1235" t="s">
        <v>7856</v>
      </c>
      <c r="B126" s="1887"/>
      <c r="C126" s="1102">
        <v>94</v>
      </c>
      <c r="D126" s="1102">
        <v>65</v>
      </c>
      <c r="E126" s="1102">
        <v>29</v>
      </c>
      <c r="F126" s="1102">
        <v>29</v>
      </c>
      <c r="G126" s="1102">
        <v>21</v>
      </c>
      <c r="H126" s="1102">
        <v>28</v>
      </c>
      <c r="I126" s="1102">
        <v>11</v>
      </c>
      <c r="J126" s="1102">
        <v>3</v>
      </c>
      <c r="K126" s="1102">
        <v>1</v>
      </c>
      <c r="L126" s="1102">
        <v>1</v>
      </c>
      <c r="M126" s="1102">
        <v>0</v>
      </c>
      <c r="N126" s="1102">
        <v>592</v>
      </c>
      <c r="O126" s="1102">
        <v>28</v>
      </c>
      <c r="P126" s="1102">
        <v>18</v>
      </c>
      <c r="Q126" s="1102">
        <v>39</v>
      </c>
      <c r="R126" s="1102">
        <v>20</v>
      </c>
      <c r="S126" s="1102">
        <v>262</v>
      </c>
      <c r="T126" s="1102">
        <v>225</v>
      </c>
      <c r="U126" s="1102">
        <v>1752222</v>
      </c>
      <c r="V126" s="1102">
        <v>107762</v>
      </c>
      <c r="W126" s="1102">
        <v>7507</v>
      </c>
      <c r="X126" s="859"/>
      <c r="Y126" s="859"/>
    </row>
    <row r="127" spans="1:25" s="1759" customFormat="1" ht="27" customHeight="1">
      <c r="A127" s="1235"/>
      <c r="B127" s="1887" t="s">
        <v>7841</v>
      </c>
      <c r="C127" s="1102">
        <v>37</v>
      </c>
      <c r="D127" s="1102">
        <v>33</v>
      </c>
      <c r="E127" s="1102">
        <v>4</v>
      </c>
      <c r="F127" s="1102">
        <v>7</v>
      </c>
      <c r="G127" s="1102">
        <v>10</v>
      </c>
      <c r="H127" s="1102">
        <v>12</v>
      </c>
      <c r="I127" s="1102">
        <v>6</v>
      </c>
      <c r="J127" s="1102">
        <v>1</v>
      </c>
      <c r="K127" s="1102">
        <v>1</v>
      </c>
      <c r="L127" s="1102">
        <v>0</v>
      </c>
      <c r="M127" s="1102">
        <v>0</v>
      </c>
      <c r="N127" s="1102">
        <v>254</v>
      </c>
      <c r="O127" s="1102">
        <v>4</v>
      </c>
      <c r="P127" s="1102">
        <v>1</v>
      </c>
      <c r="Q127" s="1102">
        <v>23</v>
      </c>
      <c r="R127" s="1102">
        <v>10</v>
      </c>
      <c r="S127" s="1102">
        <v>162</v>
      </c>
      <c r="T127" s="1102">
        <v>54</v>
      </c>
      <c r="U127" s="1102">
        <v>844583</v>
      </c>
      <c r="V127" s="1102">
        <v>87393</v>
      </c>
      <c r="W127" s="1102">
        <v>0</v>
      </c>
      <c r="X127" s="859"/>
      <c r="Y127" s="859"/>
    </row>
    <row r="128" spans="1:25" s="1526" customFormat="1" ht="27" customHeight="1">
      <c r="A128" s="987">
        <v>50</v>
      </c>
      <c r="B128" s="1889" t="s">
        <v>7475</v>
      </c>
      <c r="C128" s="1100">
        <v>1</v>
      </c>
      <c r="D128" s="1100">
        <v>1</v>
      </c>
      <c r="E128" s="1100">
        <v>0</v>
      </c>
      <c r="F128" s="1100">
        <v>0</v>
      </c>
      <c r="G128" s="1100">
        <v>1</v>
      </c>
      <c r="H128" s="1100">
        <v>0</v>
      </c>
      <c r="I128" s="1100">
        <v>0</v>
      </c>
      <c r="J128" s="1100">
        <v>0</v>
      </c>
      <c r="K128" s="1100">
        <v>0</v>
      </c>
      <c r="L128" s="1100">
        <v>0</v>
      </c>
      <c r="M128" s="1100">
        <v>0</v>
      </c>
      <c r="N128" s="1100">
        <v>3</v>
      </c>
      <c r="O128" s="1100">
        <v>0</v>
      </c>
      <c r="P128" s="1100">
        <v>0</v>
      </c>
      <c r="Q128" s="1100">
        <v>0</v>
      </c>
      <c r="R128" s="1100">
        <v>0</v>
      </c>
      <c r="S128" s="1100">
        <v>3</v>
      </c>
      <c r="T128" s="1100">
        <v>0</v>
      </c>
      <c r="U128" s="1100" t="s">
        <v>5787</v>
      </c>
      <c r="V128" s="1100" t="s">
        <v>5787</v>
      </c>
      <c r="W128" s="1100">
        <v>0</v>
      </c>
      <c r="X128" s="859"/>
      <c r="Y128" s="859"/>
    </row>
    <row r="129" spans="1:25" s="1526" customFormat="1" ht="27" customHeight="1">
      <c r="A129" s="987">
        <v>51</v>
      </c>
      <c r="B129" s="1889" t="s">
        <v>7477</v>
      </c>
      <c r="C129" s="1100">
        <v>1</v>
      </c>
      <c r="D129" s="1100">
        <v>1</v>
      </c>
      <c r="E129" s="1100">
        <v>0</v>
      </c>
      <c r="F129" s="1100">
        <v>0</v>
      </c>
      <c r="G129" s="1100">
        <v>0</v>
      </c>
      <c r="H129" s="1100">
        <v>0</v>
      </c>
      <c r="I129" s="1100">
        <v>1</v>
      </c>
      <c r="J129" s="1100">
        <v>0</v>
      </c>
      <c r="K129" s="1100">
        <v>0</v>
      </c>
      <c r="L129" s="1100">
        <v>0</v>
      </c>
      <c r="M129" s="1100">
        <v>0</v>
      </c>
      <c r="N129" s="1100">
        <v>17</v>
      </c>
      <c r="O129" s="1100">
        <v>0</v>
      </c>
      <c r="P129" s="1100">
        <v>0</v>
      </c>
      <c r="Q129" s="1100">
        <v>2</v>
      </c>
      <c r="R129" s="1100">
        <v>1</v>
      </c>
      <c r="S129" s="1100">
        <v>13</v>
      </c>
      <c r="T129" s="1100">
        <v>1</v>
      </c>
      <c r="U129" s="1100" t="s">
        <v>5787</v>
      </c>
      <c r="V129" s="1100" t="s">
        <v>5787</v>
      </c>
      <c r="W129" s="1100">
        <v>0</v>
      </c>
      <c r="X129" s="859"/>
      <c r="Y129" s="859"/>
    </row>
    <row r="130" spans="1:25" s="1526" customFormat="1" ht="27" customHeight="1">
      <c r="A130" s="987">
        <v>52</v>
      </c>
      <c r="B130" s="1889" t="s">
        <v>7857</v>
      </c>
      <c r="C130" s="1100">
        <v>4</v>
      </c>
      <c r="D130" s="1100">
        <v>2</v>
      </c>
      <c r="E130" s="1100">
        <v>2</v>
      </c>
      <c r="F130" s="1100">
        <v>1</v>
      </c>
      <c r="G130" s="1100">
        <v>1</v>
      </c>
      <c r="H130" s="1100">
        <v>1</v>
      </c>
      <c r="I130" s="1100">
        <v>1</v>
      </c>
      <c r="J130" s="1100">
        <v>0</v>
      </c>
      <c r="K130" s="1100">
        <v>0</v>
      </c>
      <c r="L130" s="1100">
        <v>0</v>
      </c>
      <c r="M130" s="1100">
        <v>0</v>
      </c>
      <c r="N130" s="1100">
        <v>25</v>
      </c>
      <c r="O130" s="1100">
        <v>2</v>
      </c>
      <c r="P130" s="1100">
        <v>0</v>
      </c>
      <c r="Q130" s="1100">
        <v>3</v>
      </c>
      <c r="R130" s="1100">
        <v>2</v>
      </c>
      <c r="S130" s="1100">
        <v>7</v>
      </c>
      <c r="T130" s="1100">
        <v>11</v>
      </c>
      <c r="U130" s="1100">
        <v>35286</v>
      </c>
      <c r="V130" s="1100">
        <v>0</v>
      </c>
      <c r="W130" s="1100">
        <v>0</v>
      </c>
      <c r="X130" s="859"/>
      <c r="Y130" s="859"/>
    </row>
    <row r="131" spans="1:25" s="1526" customFormat="1" ht="27" customHeight="1">
      <c r="A131" s="987">
        <v>53</v>
      </c>
      <c r="B131" s="1889" t="s">
        <v>7842</v>
      </c>
      <c r="C131" s="1100">
        <v>12</v>
      </c>
      <c r="D131" s="1100">
        <v>10</v>
      </c>
      <c r="E131" s="1100">
        <v>2</v>
      </c>
      <c r="F131" s="1100">
        <v>3</v>
      </c>
      <c r="G131" s="1100">
        <v>4</v>
      </c>
      <c r="H131" s="1100">
        <v>3</v>
      </c>
      <c r="I131" s="1100">
        <v>1</v>
      </c>
      <c r="J131" s="1100">
        <v>0</v>
      </c>
      <c r="K131" s="1100">
        <v>1</v>
      </c>
      <c r="L131" s="1100">
        <v>0</v>
      </c>
      <c r="M131" s="1100">
        <v>0</v>
      </c>
      <c r="N131" s="1100">
        <v>94</v>
      </c>
      <c r="O131" s="1100">
        <v>2</v>
      </c>
      <c r="P131" s="1100">
        <v>1</v>
      </c>
      <c r="Q131" s="1100">
        <v>8</v>
      </c>
      <c r="R131" s="1100">
        <v>3</v>
      </c>
      <c r="S131" s="1100">
        <v>60</v>
      </c>
      <c r="T131" s="1100">
        <v>20</v>
      </c>
      <c r="U131" s="1100">
        <v>316244</v>
      </c>
      <c r="V131" s="1100">
        <v>1060</v>
      </c>
      <c r="W131" s="1100">
        <v>0</v>
      </c>
      <c r="X131" s="859"/>
      <c r="Y131" s="859"/>
    </row>
    <row r="132" spans="1:25" s="1526" customFormat="1" ht="27" customHeight="1">
      <c r="A132" s="987">
        <v>54</v>
      </c>
      <c r="B132" s="1889" t="s">
        <v>7483</v>
      </c>
      <c r="C132" s="1100">
        <v>14</v>
      </c>
      <c r="D132" s="1100">
        <v>14</v>
      </c>
      <c r="E132" s="1100">
        <v>0</v>
      </c>
      <c r="F132" s="1100">
        <v>3</v>
      </c>
      <c r="G132" s="1100">
        <v>2</v>
      </c>
      <c r="H132" s="1100">
        <v>6</v>
      </c>
      <c r="I132" s="1100">
        <v>2</v>
      </c>
      <c r="J132" s="1100">
        <v>1</v>
      </c>
      <c r="K132" s="1100">
        <v>0</v>
      </c>
      <c r="L132" s="1100">
        <v>0</v>
      </c>
      <c r="M132" s="1100">
        <v>0</v>
      </c>
      <c r="N132" s="1100">
        <v>87</v>
      </c>
      <c r="O132" s="1100">
        <v>0</v>
      </c>
      <c r="P132" s="1100">
        <v>0</v>
      </c>
      <c r="Q132" s="1100">
        <v>8</v>
      </c>
      <c r="R132" s="1100">
        <v>2</v>
      </c>
      <c r="S132" s="1100">
        <v>60</v>
      </c>
      <c r="T132" s="1100">
        <v>17</v>
      </c>
      <c r="U132" s="1100">
        <v>326646</v>
      </c>
      <c r="V132" s="1100">
        <v>50657</v>
      </c>
      <c r="W132" s="1100">
        <v>0</v>
      </c>
      <c r="X132" s="859"/>
      <c r="Y132" s="859"/>
    </row>
    <row r="133" spans="1:25" s="1526" customFormat="1" ht="27" customHeight="1">
      <c r="A133" s="987">
        <v>55</v>
      </c>
      <c r="B133" s="1889" t="s">
        <v>7485</v>
      </c>
      <c r="C133" s="1100">
        <v>5</v>
      </c>
      <c r="D133" s="1100">
        <v>5</v>
      </c>
      <c r="E133" s="1100">
        <v>0</v>
      </c>
      <c r="F133" s="1100">
        <v>0</v>
      </c>
      <c r="G133" s="1100">
        <v>2</v>
      </c>
      <c r="H133" s="1100">
        <v>2</v>
      </c>
      <c r="I133" s="1100">
        <v>1</v>
      </c>
      <c r="J133" s="1100">
        <v>0</v>
      </c>
      <c r="K133" s="1100">
        <v>0</v>
      </c>
      <c r="L133" s="1100">
        <v>0</v>
      </c>
      <c r="M133" s="1100">
        <v>0</v>
      </c>
      <c r="N133" s="1100">
        <v>28</v>
      </c>
      <c r="O133" s="1100">
        <v>0</v>
      </c>
      <c r="P133" s="1100">
        <v>0</v>
      </c>
      <c r="Q133" s="1100">
        <v>2</v>
      </c>
      <c r="R133" s="1100">
        <v>2</v>
      </c>
      <c r="S133" s="1100">
        <v>19</v>
      </c>
      <c r="T133" s="1100">
        <v>5</v>
      </c>
      <c r="U133" s="1100">
        <v>143854</v>
      </c>
      <c r="V133" s="1100">
        <v>27780</v>
      </c>
      <c r="W133" s="1100">
        <v>0</v>
      </c>
      <c r="X133" s="859"/>
      <c r="Y133" s="859"/>
    </row>
    <row r="134" spans="1:25" s="1759" customFormat="1" ht="27" customHeight="1">
      <c r="A134" s="1235"/>
      <c r="B134" s="1887" t="s">
        <v>7843</v>
      </c>
      <c r="C134" s="1102">
        <v>57</v>
      </c>
      <c r="D134" s="1102">
        <v>32</v>
      </c>
      <c r="E134" s="1102">
        <v>25</v>
      </c>
      <c r="F134" s="1102">
        <v>22</v>
      </c>
      <c r="G134" s="1102">
        <v>11</v>
      </c>
      <c r="H134" s="1102">
        <v>16</v>
      </c>
      <c r="I134" s="1102">
        <v>5</v>
      </c>
      <c r="J134" s="1102">
        <v>2</v>
      </c>
      <c r="K134" s="1102">
        <v>0</v>
      </c>
      <c r="L134" s="1102">
        <v>1</v>
      </c>
      <c r="M134" s="1102">
        <v>0</v>
      </c>
      <c r="N134" s="1102">
        <v>338</v>
      </c>
      <c r="O134" s="1102">
        <v>24</v>
      </c>
      <c r="P134" s="1102">
        <v>17</v>
      </c>
      <c r="Q134" s="1102">
        <v>16</v>
      </c>
      <c r="R134" s="1102">
        <v>10</v>
      </c>
      <c r="S134" s="1102">
        <v>100</v>
      </c>
      <c r="T134" s="1102">
        <v>171</v>
      </c>
      <c r="U134" s="1102">
        <v>907639</v>
      </c>
      <c r="V134" s="1102">
        <v>20369</v>
      </c>
      <c r="W134" s="1102">
        <v>7507</v>
      </c>
      <c r="X134" s="859"/>
      <c r="Y134" s="859"/>
    </row>
    <row r="135" spans="1:25" s="1526" customFormat="1" ht="27" customHeight="1">
      <c r="A135" s="987">
        <v>57</v>
      </c>
      <c r="B135" s="1889" t="s">
        <v>7489</v>
      </c>
      <c r="C135" s="1100">
        <v>4</v>
      </c>
      <c r="D135" s="1100">
        <v>1</v>
      </c>
      <c r="E135" s="1100">
        <v>3</v>
      </c>
      <c r="F135" s="1100">
        <v>3</v>
      </c>
      <c r="G135" s="1100">
        <v>0</v>
      </c>
      <c r="H135" s="1100">
        <v>1</v>
      </c>
      <c r="I135" s="1100">
        <v>0</v>
      </c>
      <c r="J135" s="1100">
        <v>0</v>
      </c>
      <c r="K135" s="1100">
        <v>0</v>
      </c>
      <c r="L135" s="1100">
        <v>0</v>
      </c>
      <c r="M135" s="1100">
        <v>0</v>
      </c>
      <c r="N135" s="1100">
        <v>9</v>
      </c>
      <c r="O135" s="1100">
        <v>1</v>
      </c>
      <c r="P135" s="1100">
        <v>2</v>
      </c>
      <c r="Q135" s="1100">
        <v>0</v>
      </c>
      <c r="R135" s="1100">
        <v>0</v>
      </c>
      <c r="S135" s="1100">
        <v>0</v>
      </c>
      <c r="T135" s="1100">
        <v>6</v>
      </c>
      <c r="U135" s="1100">
        <v>24537</v>
      </c>
      <c r="V135" s="1100">
        <v>0</v>
      </c>
      <c r="W135" s="1100">
        <v>720</v>
      </c>
      <c r="X135" s="859"/>
      <c r="Y135" s="859"/>
    </row>
    <row r="136" spans="1:25" s="1526" customFormat="1" ht="27" customHeight="1">
      <c r="A136" s="987">
        <v>58</v>
      </c>
      <c r="B136" s="1889" t="s">
        <v>7491</v>
      </c>
      <c r="C136" s="1100">
        <v>17</v>
      </c>
      <c r="D136" s="1100">
        <v>9</v>
      </c>
      <c r="E136" s="1100">
        <v>8</v>
      </c>
      <c r="F136" s="1100">
        <v>5</v>
      </c>
      <c r="G136" s="1100">
        <v>6</v>
      </c>
      <c r="H136" s="1100">
        <v>3</v>
      </c>
      <c r="I136" s="1100">
        <v>1</v>
      </c>
      <c r="J136" s="1100">
        <v>1</v>
      </c>
      <c r="K136" s="1100">
        <v>0</v>
      </c>
      <c r="L136" s="1100">
        <v>1</v>
      </c>
      <c r="M136" s="1100">
        <v>0</v>
      </c>
      <c r="N136" s="1100">
        <v>143</v>
      </c>
      <c r="O136" s="1100">
        <v>7</v>
      </c>
      <c r="P136" s="1100">
        <v>7</v>
      </c>
      <c r="Q136" s="1100">
        <v>3</v>
      </c>
      <c r="R136" s="1100">
        <v>1</v>
      </c>
      <c r="S136" s="1100">
        <v>21</v>
      </c>
      <c r="T136" s="1100">
        <v>104</v>
      </c>
      <c r="U136" s="1100">
        <v>302325</v>
      </c>
      <c r="V136" s="1100">
        <v>1834</v>
      </c>
      <c r="W136" s="1100">
        <v>2041</v>
      </c>
      <c r="X136" s="859"/>
      <c r="Y136" s="859"/>
    </row>
    <row r="137" spans="1:25" s="1526" customFormat="1" ht="27" customHeight="1">
      <c r="A137" s="987">
        <v>59</v>
      </c>
      <c r="B137" s="1889" t="s">
        <v>7493</v>
      </c>
      <c r="C137" s="1100">
        <v>7</v>
      </c>
      <c r="D137" s="1100">
        <v>3</v>
      </c>
      <c r="E137" s="1100">
        <v>4</v>
      </c>
      <c r="F137" s="1100">
        <v>3</v>
      </c>
      <c r="G137" s="1100">
        <v>2</v>
      </c>
      <c r="H137" s="1100">
        <v>2</v>
      </c>
      <c r="I137" s="1100">
        <v>0</v>
      </c>
      <c r="J137" s="1100">
        <v>0</v>
      </c>
      <c r="K137" s="1100">
        <v>0</v>
      </c>
      <c r="L137" s="1100">
        <v>0</v>
      </c>
      <c r="M137" s="1100">
        <v>0</v>
      </c>
      <c r="N137" s="1100">
        <v>24</v>
      </c>
      <c r="O137" s="1100">
        <v>4</v>
      </c>
      <c r="P137" s="1100">
        <v>1</v>
      </c>
      <c r="Q137" s="1100">
        <v>4</v>
      </c>
      <c r="R137" s="1100">
        <v>1</v>
      </c>
      <c r="S137" s="1100">
        <v>8</v>
      </c>
      <c r="T137" s="1100">
        <v>6</v>
      </c>
      <c r="U137" s="1100">
        <v>32237</v>
      </c>
      <c r="V137" s="1100">
        <v>11529</v>
      </c>
      <c r="W137" s="1100">
        <v>93</v>
      </c>
      <c r="X137" s="859"/>
      <c r="Y137" s="859"/>
    </row>
    <row r="138" spans="1:25" s="1526" customFormat="1" ht="27" customHeight="1">
      <c r="A138" s="987">
        <v>60</v>
      </c>
      <c r="B138" s="1889" t="s">
        <v>7495</v>
      </c>
      <c r="C138" s="1100">
        <v>25</v>
      </c>
      <c r="D138" s="1100">
        <v>18</v>
      </c>
      <c r="E138" s="1100">
        <v>7</v>
      </c>
      <c r="F138" s="1100">
        <v>8</v>
      </c>
      <c r="G138" s="1100">
        <v>3</v>
      </c>
      <c r="H138" s="1100">
        <v>10</v>
      </c>
      <c r="I138" s="1100">
        <v>3</v>
      </c>
      <c r="J138" s="1100">
        <v>1</v>
      </c>
      <c r="K138" s="1100">
        <v>0</v>
      </c>
      <c r="L138" s="1100">
        <v>0</v>
      </c>
      <c r="M138" s="1100">
        <v>0</v>
      </c>
      <c r="N138" s="1100">
        <v>142</v>
      </c>
      <c r="O138" s="1100">
        <v>10</v>
      </c>
      <c r="P138" s="1100">
        <v>5</v>
      </c>
      <c r="Q138" s="1100">
        <v>9</v>
      </c>
      <c r="R138" s="1100">
        <v>8</v>
      </c>
      <c r="S138" s="1100">
        <v>58</v>
      </c>
      <c r="T138" s="1100">
        <v>52</v>
      </c>
      <c r="U138" s="1100">
        <v>489305</v>
      </c>
      <c r="V138" s="1100">
        <v>6934</v>
      </c>
      <c r="W138" s="1100">
        <v>4653</v>
      </c>
      <c r="X138" s="859"/>
      <c r="Y138" s="859"/>
    </row>
    <row r="139" spans="1:25" s="1526" customFormat="1" ht="27" customHeight="1">
      <c r="A139" s="987">
        <v>61</v>
      </c>
      <c r="B139" s="1889" t="s">
        <v>7830</v>
      </c>
      <c r="C139" s="1100">
        <v>4</v>
      </c>
      <c r="D139" s="1100">
        <v>1</v>
      </c>
      <c r="E139" s="1100">
        <v>3</v>
      </c>
      <c r="F139" s="1100">
        <v>3</v>
      </c>
      <c r="G139" s="1100">
        <v>0</v>
      </c>
      <c r="H139" s="1100">
        <v>0</v>
      </c>
      <c r="I139" s="1100">
        <v>1</v>
      </c>
      <c r="J139" s="1100">
        <v>0</v>
      </c>
      <c r="K139" s="1100">
        <v>0</v>
      </c>
      <c r="L139" s="1100">
        <v>0</v>
      </c>
      <c r="M139" s="1100">
        <v>0</v>
      </c>
      <c r="N139" s="1100">
        <v>20</v>
      </c>
      <c r="O139" s="1100">
        <v>2</v>
      </c>
      <c r="P139" s="1100">
        <v>2</v>
      </c>
      <c r="Q139" s="1100">
        <v>0</v>
      </c>
      <c r="R139" s="1100">
        <v>0</v>
      </c>
      <c r="S139" s="1100">
        <v>13</v>
      </c>
      <c r="T139" s="1100">
        <v>3</v>
      </c>
      <c r="U139" s="1100">
        <v>59235</v>
      </c>
      <c r="V139" s="1100">
        <v>72</v>
      </c>
      <c r="W139" s="1100">
        <v>0</v>
      </c>
      <c r="X139" s="859"/>
      <c r="Y139" s="859"/>
    </row>
    <row r="140" spans="1:25" s="1526" customFormat="1" ht="27" customHeight="1">
      <c r="A140" s="987"/>
      <c r="B140" s="1889"/>
      <c r="C140" s="1100"/>
      <c r="D140" s="1100"/>
      <c r="E140" s="1100"/>
      <c r="F140" s="1100"/>
      <c r="G140" s="1100"/>
      <c r="H140" s="1100"/>
      <c r="I140" s="1100"/>
      <c r="J140" s="1100"/>
      <c r="K140" s="1100"/>
      <c r="L140" s="1100"/>
      <c r="M140" s="1100"/>
      <c r="N140" s="1100"/>
      <c r="O140" s="1100"/>
      <c r="P140" s="1100"/>
      <c r="Q140" s="1100"/>
      <c r="R140" s="1100"/>
      <c r="S140" s="1100"/>
      <c r="T140" s="1100"/>
      <c r="U140" s="1100"/>
      <c r="V140" s="1100"/>
      <c r="W140" s="1100"/>
      <c r="X140" s="859"/>
      <c r="Y140" s="859"/>
    </row>
    <row r="141" spans="1:25" s="1759" customFormat="1" ht="27" customHeight="1">
      <c r="A141" s="1235" t="s">
        <v>7858</v>
      </c>
      <c r="B141" s="1887"/>
      <c r="C141" s="1102"/>
      <c r="D141" s="1102"/>
      <c r="E141" s="1102"/>
      <c r="F141" s="1102"/>
      <c r="G141" s="1102"/>
      <c r="H141" s="1102"/>
      <c r="I141" s="1102"/>
      <c r="J141" s="1102"/>
      <c r="K141" s="1102"/>
      <c r="L141" s="1102"/>
      <c r="M141" s="1102"/>
      <c r="N141" s="1102"/>
      <c r="O141" s="1102"/>
      <c r="P141" s="1102"/>
      <c r="Q141" s="1102"/>
      <c r="R141" s="1102"/>
      <c r="S141" s="1102"/>
      <c r="T141" s="1102"/>
      <c r="U141" s="1102"/>
      <c r="V141" s="1102"/>
      <c r="W141" s="1102"/>
      <c r="X141" s="859"/>
      <c r="Y141" s="859"/>
    </row>
    <row r="142" spans="1:25" s="1759" customFormat="1" ht="27" customHeight="1">
      <c r="A142" s="1235" t="s">
        <v>7859</v>
      </c>
      <c r="B142" s="1887"/>
      <c r="C142" s="1102">
        <v>20</v>
      </c>
      <c r="D142" s="1102">
        <v>7</v>
      </c>
      <c r="E142" s="1102">
        <v>13</v>
      </c>
      <c r="F142" s="1102">
        <v>13</v>
      </c>
      <c r="G142" s="1102">
        <v>3</v>
      </c>
      <c r="H142" s="1102">
        <v>3</v>
      </c>
      <c r="I142" s="1102">
        <v>1</v>
      </c>
      <c r="J142" s="1102">
        <v>0</v>
      </c>
      <c r="K142" s="1102">
        <v>0</v>
      </c>
      <c r="L142" s="1102">
        <v>0</v>
      </c>
      <c r="M142" s="1102">
        <v>0</v>
      </c>
      <c r="N142" s="1102">
        <v>67</v>
      </c>
      <c r="O142" s="1102">
        <v>7</v>
      </c>
      <c r="P142" s="1102">
        <v>11</v>
      </c>
      <c r="Q142" s="1102">
        <v>11</v>
      </c>
      <c r="R142" s="1102">
        <v>4</v>
      </c>
      <c r="S142" s="1102">
        <v>17</v>
      </c>
      <c r="T142" s="1102">
        <v>17</v>
      </c>
      <c r="U142" s="1102" t="s">
        <v>5787</v>
      </c>
      <c r="V142" s="1102" t="s">
        <v>5787</v>
      </c>
      <c r="W142" s="1102">
        <v>763</v>
      </c>
      <c r="X142" s="859"/>
      <c r="Y142" s="859"/>
    </row>
    <row r="143" spans="1:25" s="1759" customFormat="1" ht="27" customHeight="1">
      <c r="A143" s="1235"/>
      <c r="B143" s="1887" t="s">
        <v>7841</v>
      </c>
      <c r="C143" s="1102">
        <v>2</v>
      </c>
      <c r="D143" s="1102">
        <v>2</v>
      </c>
      <c r="E143" s="1102">
        <v>0</v>
      </c>
      <c r="F143" s="1102">
        <v>0</v>
      </c>
      <c r="G143" s="1102">
        <v>0</v>
      </c>
      <c r="H143" s="1102">
        <v>2</v>
      </c>
      <c r="I143" s="1102">
        <v>0</v>
      </c>
      <c r="J143" s="1102">
        <v>0</v>
      </c>
      <c r="K143" s="1102">
        <v>0</v>
      </c>
      <c r="L143" s="1102">
        <v>0</v>
      </c>
      <c r="M143" s="1102">
        <v>0</v>
      </c>
      <c r="N143" s="1102">
        <v>15</v>
      </c>
      <c r="O143" s="1102">
        <v>0</v>
      </c>
      <c r="P143" s="1102">
        <v>0</v>
      </c>
      <c r="Q143" s="1102">
        <v>3</v>
      </c>
      <c r="R143" s="1102">
        <v>1</v>
      </c>
      <c r="S143" s="1102">
        <v>9</v>
      </c>
      <c r="T143" s="1102">
        <v>2</v>
      </c>
      <c r="U143" s="1102" t="s">
        <v>5787</v>
      </c>
      <c r="V143" s="1102">
        <v>0</v>
      </c>
      <c r="W143" s="1102">
        <v>0</v>
      </c>
      <c r="X143" s="859"/>
      <c r="Y143" s="859"/>
    </row>
    <row r="144" spans="1:25" s="1526" customFormat="1" ht="27" customHeight="1">
      <c r="A144" s="987">
        <v>52</v>
      </c>
      <c r="B144" s="1889" t="s">
        <v>7479</v>
      </c>
      <c r="C144" s="1100">
        <v>1</v>
      </c>
      <c r="D144" s="1100">
        <v>1</v>
      </c>
      <c r="E144" s="1100">
        <v>0</v>
      </c>
      <c r="F144" s="1100">
        <v>0</v>
      </c>
      <c r="G144" s="1100">
        <v>0</v>
      </c>
      <c r="H144" s="1100">
        <v>1</v>
      </c>
      <c r="I144" s="1100">
        <v>0</v>
      </c>
      <c r="J144" s="1100">
        <v>0</v>
      </c>
      <c r="K144" s="1100">
        <v>0</v>
      </c>
      <c r="L144" s="1100">
        <v>0</v>
      </c>
      <c r="M144" s="1100">
        <v>0</v>
      </c>
      <c r="N144" s="1100">
        <v>6</v>
      </c>
      <c r="O144" s="1100">
        <v>0</v>
      </c>
      <c r="P144" s="1100">
        <v>0</v>
      </c>
      <c r="Q144" s="1202">
        <v>0</v>
      </c>
      <c r="R144" s="1776">
        <v>0</v>
      </c>
      <c r="S144" s="1776">
        <v>4</v>
      </c>
      <c r="T144" s="1776">
        <v>2</v>
      </c>
      <c r="U144" s="1776" t="s">
        <v>5787</v>
      </c>
      <c r="V144" s="1776">
        <v>0</v>
      </c>
      <c r="W144" s="1776">
        <v>0</v>
      </c>
      <c r="X144" s="859"/>
      <c r="Y144" s="859"/>
    </row>
    <row r="145" spans="1:25" s="1526" customFormat="1" ht="27" customHeight="1">
      <c r="A145" s="987">
        <v>53</v>
      </c>
      <c r="B145" s="1889" t="s">
        <v>7842</v>
      </c>
      <c r="C145" s="1100">
        <v>1</v>
      </c>
      <c r="D145" s="1100">
        <v>1</v>
      </c>
      <c r="E145" s="1100">
        <v>0</v>
      </c>
      <c r="F145" s="1100">
        <v>0</v>
      </c>
      <c r="G145" s="1100">
        <v>0</v>
      </c>
      <c r="H145" s="1100">
        <v>1</v>
      </c>
      <c r="I145" s="1100">
        <v>0</v>
      </c>
      <c r="J145" s="1100">
        <v>0</v>
      </c>
      <c r="K145" s="1100">
        <v>0</v>
      </c>
      <c r="L145" s="1100">
        <v>0</v>
      </c>
      <c r="M145" s="1100">
        <v>0</v>
      </c>
      <c r="N145" s="1100">
        <v>9</v>
      </c>
      <c r="O145" s="1100">
        <v>0</v>
      </c>
      <c r="P145" s="1100">
        <v>0</v>
      </c>
      <c r="Q145" s="1202">
        <v>3</v>
      </c>
      <c r="R145" s="1776">
        <v>1</v>
      </c>
      <c r="S145" s="1776">
        <v>5</v>
      </c>
      <c r="T145" s="1776">
        <v>0</v>
      </c>
      <c r="U145" s="1776" t="s">
        <v>5787</v>
      </c>
      <c r="V145" s="1776">
        <v>0</v>
      </c>
      <c r="W145" s="1776">
        <v>0</v>
      </c>
      <c r="X145" s="859"/>
      <c r="Y145" s="859"/>
    </row>
    <row r="146" spans="1:25" s="1759" customFormat="1" ht="27" customHeight="1">
      <c r="A146" s="1235"/>
      <c r="B146" s="1887" t="s">
        <v>7843</v>
      </c>
      <c r="C146" s="1102">
        <v>18</v>
      </c>
      <c r="D146" s="1102">
        <v>5</v>
      </c>
      <c r="E146" s="1102">
        <v>13</v>
      </c>
      <c r="F146" s="1102">
        <v>13</v>
      </c>
      <c r="G146" s="1102">
        <v>3</v>
      </c>
      <c r="H146" s="1102">
        <v>1</v>
      </c>
      <c r="I146" s="1102">
        <v>1</v>
      </c>
      <c r="J146" s="1102">
        <v>0</v>
      </c>
      <c r="K146" s="1102">
        <v>0</v>
      </c>
      <c r="L146" s="1102">
        <v>0</v>
      </c>
      <c r="M146" s="1102">
        <v>0</v>
      </c>
      <c r="N146" s="1102">
        <v>52</v>
      </c>
      <c r="O146" s="1102">
        <v>7</v>
      </c>
      <c r="P146" s="1102">
        <v>11</v>
      </c>
      <c r="Q146" s="1102">
        <v>8</v>
      </c>
      <c r="R146" s="1102">
        <v>3</v>
      </c>
      <c r="S146" s="1102">
        <v>8</v>
      </c>
      <c r="T146" s="1102">
        <v>15</v>
      </c>
      <c r="U146" s="1102">
        <v>61937</v>
      </c>
      <c r="V146" s="1102" t="s">
        <v>5787</v>
      </c>
      <c r="W146" s="1102">
        <v>763</v>
      </c>
      <c r="X146" s="859"/>
      <c r="Y146" s="859"/>
    </row>
    <row r="147" spans="1:25" s="1526" customFormat="1" ht="27" customHeight="1">
      <c r="A147" s="987">
        <v>58</v>
      </c>
      <c r="B147" s="1889" t="s">
        <v>7491</v>
      </c>
      <c r="C147" s="1100">
        <v>13</v>
      </c>
      <c r="D147" s="1100">
        <v>4</v>
      </c>
      <c r="E147" s="1100">
        <v>9</v>
      </c>
      <c r="F147" s="1100">
        <v>9</v>
      </c>
      <c r="G147" s="1100">
        <v>2</v>
      </c>
      <c r="H147" s="1100">
        <v>1</v>
      </c>
      <c r="I147" s="1100">
        <v>1</v>
      </c>
      <c r="J147" s="1100">
        <v>0</v>
      </c>
      <c r="K147" s="1100">
        <v>0</v>
      </c>
      <c r="L147" s="1100">
        <v>0</v>
      </c>
      <c r="M147" s="1100">
        <v>0</v>
      </c>
      <c r="N147" s="1100">
        <v>41</v>
      </c>
      <c r="O147" s="1100">
        <v>5</v>
      </c>
      <c r="P147" s="1100">
        <v>6</v>
      </c>
      <c r="Q147" s="1202">
        <v>5</v>
      </c>
      <c r="R147" s="1776">
        <v>2</v>
      </c>
      <c r="S147" s="1776">
        <v>8</v>
      </c>
      <c r="T147" s="1776">
        <v>15</v>
      </c>
      <c r="U147" s="1776">
        <v>41050</v>
      </c>
      <c r="V147" s="1100" t="s">
        <v>5787</v>
      </c>
      <c r="W147" s="1100" t="s">
        <v>5787</v>
      </c>
      <c r="X147" s="859"/>
      <c r="Y147" s="859"/>
    </row>
    <row r="148" spans="1:25" s="1526" customFormat="1" ht="27" customHeight="1">
      <c r="A148" s="987">
        <v>59</v>
      </c>
      <c r="B148" s="1889" t="s">
        <v>7493</v>
      </c>
      <c r="C148" s="1100">
        <v>2</v>
      </c>
      <c r="D148" s="1100">
        <v>0</v>
      </c>
      <c r="E148" s="1100">
        <v>2</v>
      </c>
      <c r="F148" s="1100">
        <v>2</v>
      </c>
      <c r="G148" s="1100">
        <v>0</v>
      </c>
      <c r="H148" s="1100">
        <v>0</v>
      </c>
      <c r="I148" s="1100">
        <v>0</v>
      </c>
      <c r="J148" s="1100">
        <v>0</v>
      </c>
      <c r="K148" s="1100">
        <v>0</v>
      </c>
      <c r="L148" s="1100">
        <v>0</v>
      </c>
      <c r="M148" s="1100">
        <v>0</v>
      </c>
      <c r="N148" s="1100">
        <v>4</v>
      </c>
      <c r="O148" s="1100">
        <v>2</v>
      </c>
      <c r="P148" s="1100">
        <v>2</v>
      </c>
      <c r="Q148" s="1202">
        <v>0</v>
      </c>
      <c r="R148" s="1776">
        <v>0</v>
      </c>
      <c r="S148" s="1776">
        <v>0</v>
      </c>
      <c r="T148" s="1776">
        <v>0</v>
      </c>
      <c r="U148" s="1776" t="s">
        <v>5787</v>
      </c>
      <c r="V148" s="1100" t="s">
        <v>5787</v>
      </c>
      <c r="W148" s="1100" t="s">
        <v>5787</v>
      </c>
      <c r="X148" s="859"/>
      <c r="Y148" s="859"/>
    </row>
    <row r="149" spans="1:25" s="1526" customFormat="1" ht="27" customHeight="1">
      <c r="A149" s="987">
        <v>60</v>
      </c>
      <c r="B149" s="1889" t="s">
        <v>7495</v>
      </c>
      <c r="C149" s="1100">
        <v>2</v>
      </c>
      <c r="D149" s="1100">
        <v>1</v>
      </c>
      <c r="E149" s="1100">
        <v>1</v>
      </c>
      <c r="F149" s="1100">
        <v>1</v>
      </c>
      <c r="G149" s="1100">
        <v>1</v>
      </c>
      <c r="H149" s="1100">
        <v>0</v>
      </c>
      <c r="I149" s="1100">
        <v>0</v>
      </c>
      <c r="J149" s="1100">
        <v>0</v>
      </c>
      <c r="K149" s="1100">
        <v>0</v>
      </c>
      <c r="L149" s="1100">
        <v>0</v>
      </c>
      <c r="M149" s="1100">
        <v>0</v>
      </c>
      <c r="N149" s="1100">
        <v>5</v>
      </c>
      <c r="O149" s="1100">
        <v>0</v>
      </c>
      <c r="P149" s="1100">
        <v>1</v>
      </c>
      <c r="Q149" s="1100">
        <v>3</v>
      </c>
      <c r="R149" s="1100">
        <v>1</v>
      </c>
      <c r="S149" s="1100">
        <v>0</v>
      </c>
      <c r="T149" s="1100">
        <v>0</v>
      </c>
      <c r="U149" s="1202" t="s">
        <v>5787</v>
      </c>
      <c r="V149" s="1100">
        <v>0</v>
      </c>
      <c r="W149" s="1100">
        <v>0</v>
      </c>
      <c r="X149" s="859"/>
      <c r="Y149" s="859"/>
    </row>
    <row r="150" spans="1:25" s="1526" customFormat="1" ht="27" customHeight="1">
      <c r="A150" s="987">
        <v>61</v>
      </c>
      <c r="B150" s="1889" t="s">
        <v>7830</v>
      </c>
      <c r="C150" s="1100">
        <v>1</v>
      </c>
      <c r="D150" s="1100">
        <v>0</v>
      </c>
      <c r="E150" s="1100">
        <v>1</v>
      </c>
      <c r="F150" s="1100">
        <v>1</v>
      </c>
      <c r="G150" s="1100">
        <v>0</v>
      </c>
      <c r="H150" s="1100">
        <v>0</v>
      </c>
      <c r="I150" s="1100">
        <v>0</v>
      </c>
      <c r="J150" s="1100">
        <v>0</v>
      </c>
      <c r="K150" s="1100">
        <v>0</v>
      </c>
      <c r="L150" s="1100">
        <v>0</v>
      </c>
      <c r="M150" s="1100">
        <v>0</v>
      </c>
      <c r="N150" s="1100">
        <v>2</v>
      </c>
      <c r="O150" s="1100">
        <v>0</v>
      </c>
      <c r="P150" s="1100">
        <v>2</v>
      </c>
      <c r="Q150" s="1202">
        <v>0</v>
      </c>
      <c r="R150" s="1202">
        <v>0</v>
      </c>
      <c r="S150" s="1202">
        <v>0</v>
      </c>
      <c r="T150" s="1202">
        <v>0</v>
      </c>
      <c r="U150" s="1202" t="s">
        <v>5787</v>
      </c>
      <c r="V150" s="1202">
        <v>0</v>
      </c>
      <c r="W150" s="1202">
        <v>0</v>
      </c>
      <c r="X150" s="859"/>
      <c r="Y150" s="859"/>
    </row>
    <row r="151" spans="1:25" s="1526" customFormat="1" ht="27" customHeight="1">
      <c r="A151" s="859"/>
      <c r="B151" s="1890"/>
      <c r="C151" s="1100"/>
      <c r="D151" s="1100"/>
      <c r="E151" s="1100"/>
      <c r="F151" s="1100"/>
      <c r="G151" s="1100"/>
      <c r="H151" s="1100"/>
      <c r="I151" s="1100"/>
      <c r="J151" s="1100"/>
      <c r="K151" s="1100"/>
      <c r="L151" s="1100"/>
      <c r="M151" s="1100"/>
      <c r="N151" s="1100"/>
      <c r="O151" s="1100"/>
      <c r="P151" s="1100"/>
      <c r="Q151" s="1202"/>
      <c r="R151" s="1202"/>
      <c r="S151" s="1202"/>
      <c r="T151" s="1202"/>
      <c r="U151" s="1202"/>
      <c r="V151" s="1202"/>
      <c r="W151" s="1202"/>
      <c r="X151" s="859"/>
      <c r="Y151" s="859"/>
    </row>
    <row r="152" spans="1:25" s="1759" customFormat="1" ht="27" customHeight="1">
      <c r="A152" s="1235" t="s">
        <v>7860</v>
      </c>
      <c r="B152" s="1887"/>
      <c r="C152" s="1102"/>
      <c r="D152" s="1102"/>
      <c r="E152" s="1102"/>
      <c r="F152" s="1102"/>
      <c r="G152" s="1102"/>
      <c r="H152" s="1102"/>
      <c r="I152" s="1102"/>
      <c r="J152" s="1102"/>
      <c r="K152" s="1102"/>
      <c r="L152" s="1102"/>
      <c r="M152" s="1102"/>
      <c r="N152" s="1102"/>
      <c r="O152" s="1102"/>
      <c r="P152" s="1102"/>
      <c r="Q152" s="1262"/>
      <c r="R152" s="1262"/>
      <c r="S152" s="1262"/>
      <c r="T152" s="1262"/>
      <c r="U152" s="1262"/>
      <c r="V152" s="1262"/>
      <c r="W152" s="1262"/>
      <c r="X152" s="859"/>
      <c r="Y152" s="859"/>
    </row>
    <row r="153" spans="1:25" s="1759" customFormat="1" ht="27" customHeight="1">
      <c r="A153" s="1235" t="s">
        <v>7861</v>
      </c>
      <c r="B153" s="1887"/>
      <c r="C153" s="1102">
        <v>13</v>
      </c>
      <c r="D153" s="1102">
        <v>5</v>
      </c>
      <c r="E153" s="1102">
        <v>8</v>
      </c>
      <c r="F153" s="1102">
        <v>8</v>
      </c>
      <c r="G153" s="1102">
        <v>4</v>
      </c>
      <c r="H153" s="1102">
        <v>1</v>
      </c>
      <c r="I153" s="1102">
        <v>0</v>
      </c>
      <c r="J153" s="1102">
        <v>0</v>
      </c>
      <c r="K153" s="1102">
        <v>0</v>
      </c>
      <c r="L153" s="1102">
        <v>0</v>
      </c>
      <c r="M153" s="1102">
        <v>0</v>
      </c>
      <c r="N153" s="1102">
        <v>33</v>
      </c>
      <c r="O153" s="1102">
        <v>8</v>
      </c>
      <c r="P153" s="1102">
        <v>5</v>
      </c>
      <c r="Q153" s="1102">
        <v>3</v>
      </c>
      <c r="R153" s="1102">
        <v>2</v>
      </c>
      <c r="S153" s="1102">
        <v>7</v>
      </c>
      <c r="T153" s="1102">
        <v>8</v>
      </c>
      <c r="U153" s="1102">
        <v>36095</v>
      </c>
      <c r="V153" s="1102">
        <v>890</v>
      </c>
      <c r="W153" s="1102">
        <v>304</v>
      </c>
      <c r="X153" s="859"/>
      <c r="Y153" s="859"/>
    </row>
    <row r="154" spans="1:25" s="1759" customFormat="1" ht="27" customHeight="1">
      <c r="A154" s="1235"/>
      <c r="B154" s="1887" t="s">
        <v>7841</v>
      </c>
      <c r="C154" s="1102">
        <v>2</v>
      </c>
      <c r="D154" s="1102">
        <v>1</v>
      </c>
      <c r="E154" s="1102">
        <v>1</v>
      </c>
      <c r="F154" s="1102">
        <v>1</v>
      </c>
      <c r="G154" s="1102">
        <v>0</v>
      </c>
      <c r="H154" s="1102">
        <v>1</v>
      </c>
      <c r="I154" s="1102">
        <v>0</v>
      </c>
      <c r="J154" s="1102">
        <v>0</v>
      </c>
      <c r="K154" s="1102">
        <v>0</v>
      </c>
      <c r="L154" s="1102">
        <v>0</v>
      </c>
      <c r="M154" s="1102">
        <v>0</v>
      </c>
      <c r="N154" s="1102">
        <v>7</v>
      </c>
      <c r="O154" s="1102">
        <v>1</v>
      </c>
      <c r="P154" s="1102">
        <v>0</v>
      </c>
      <c r="Q154" s="1102">
        <v>2</v>
      </c>
      <c r="R154" s="1102">
        <v>1</v>
      </c>
      <c r="S154" s="1102">
        <v>1</v>
      </c>
      <c r="T154" s="1102">
        <v>2</v>
      </c>
      <c r="U154" s="1102" t="s">
        <v>5787</v>
      </c>
      <c r="V154" s="1102" t="s">
        <v>5787</v>
      </c>
      <c r="W154" s="1102">
        <v>0</v>
      </c>
      <c r="X154" s="859"/>
      <c r="Y154" s="859"/>
    </row>
    <row r="155" spans="1:25" s="1526" customFormat="1" ht="27" customHeight="1">
      <c r="A155" s="987">
        <v>53</v>
      </c>
      <c r="B155" s="1889" t="s">
        <v>7842</v>
      </c>
      <c r="C155" s="1100">
        <v>1</v>
      </c>
      <c r="D155" s="1100">
        <v>0</v>
      </c>
      <c r="E155" s="1100">
        <v>1</v>
      </c>
      <c r="F155" s="1100">
        <v>1</v>
      </c>
      <c r="G155" s="1100">
        <v>0</v>
      </c>
      <c r="H155" s="1100">
        <v>0</v>
      </c>
      <c r="I155" s="1100">
        <v>0</v>
      </c>
      <c r="J155" s="1100">
        <v>0</v>
      </c>
      <c r="K155" s="1100">
        <v>0</v>
      </c>
      <c r="L155" s="1100">
        <v>0</v>
      </c>
      <c r="M155" s="1100">
        <v>0</v>
      </c>
      <c r="N155" s="1100">
        <v>2</v>
      </c>
      <c r="O155" s="1100">
        <v>1</v>
      </c>
      <c r="P155" s="1100">
        <v>0</v>
      </c>
      <c r="Q155" s="1202">
        <v>0</v>
      </c>
      <c r="R155" s="1202">
        <v>0</v>
      </c>
      <c r="S155" s="1202">
        <v>0</v>
      </c>
      <c r="T155" s="1202">
        <v>1</v>
      </c>
      <c r="U155" s="1202" t="s">
        <v>5787</v>
      </c>
      <c r="V155" s="1202" t="s">
        <v>5787</v>
      </c>
      <c r="W155" s="1202">
        <v>0</v>
      </c>
      <c r="X155" s="859"/>
      <c r="Y155" s="859"/>
    </row>
    <row r="156" spans="1:25" s="1526" customFormat="1" ht="27" customHeight="1">
      <c r="A156" s="987">
        <v>54</v>
      </c>
      <c r="B156" s="1889" t="s">
        <v>7483</v>
      </c>
      <c r="C156" s="1100">
        <v>1</v>
      </c>
      <c r="D156" s="1100">
        <v>1</v>
      </c>
      <c r="E156" s="1100">
        <v>0</v>
      </c>
      <c r="F156" s="1100">
        <v>0</v>
      </c>
      <c r="G156" s="1100">
        <v>0</v>
      </c>
      <c r="H156" s="1100">
        <v>1</v>
      </c>
      <c r="I156" s="1100">
        <v>0</v>
      </c>
      <c r="J156" s="1100">
        <v>0</v>
      </c>
      <c r="K156" s="1100">
        <v>0</v>
      </c>
      <c r="L156" s="1100">
        <v>0</v>
      </c>
      <c r="M156" s="1100">
        <v>0</v>
      </c>
      <c r="N156" s="1100">
        <v>5</v>
      </c>
      <c r="O156" s="1100">
        <v>0</v>
      </c>
      <c r="P156" s="1100">
        <v>0</v>
      </c>
      <c r="Q156" s="1202">
        <v>2</v>
      </c>
      <c r="R156" s="1202">
        <v>1</v>
      </c>
      <c r="S156" s="1202">
        <v>1</v>
      </c>
      <c r="T156" s="1202">
        <v>1</v>
      </c>
      <c r="U156" s="1202" t="s">
        <v>5787</v>
      </c>
      <c r="V156" s="1202" t="s">
        <v>5787</v>
      </c>
      <c r="W156" s="1202">
        <v>0</v>
      </c>
      <c r="X156" s="859"/>
      <c r="Y156" s="859"/>
    </row>
    <row r="157" spans="1:25" s="1759" customFormat="1" ht="27" customHeight="1">
      <c r="A157" s="1235"/>
      <c r="B157" s="1887" t="s">
        <v>7843</v>
      </c>
      <c r="C157" s="1102">
        <v>11</v>
      </c>
      <c r="D157" s="1102">
        <v>4</v>
      </c>
      <c r="E157" s="1102">
        <v>7</v>
      </c>
      <c r="F157" s="1102">
        <v>7</v>
      </c>
      <c r="G157" s="1102">
        <v>4</v>
      </c>
      <c r="H157" s="1102">
        <v>0</v>
      </c>
      <c r="I157" s="1102">
        <v>0</v>
      </c>
      <c r="J157" s="1102">
        <v>0</v>
      </c>
      <c r="K157" s="1102">
        <v>0</v>
      </c>
      <c r="L157" s="1102">
        <v>0</v>
      </c>
      <c r="M157" s="1102">
        <v>0</v>
      </c>
      <c r="N157" s="1102">
        <v>26</v>
      </c>
      <c r="O157" s="1102">
        <v>7</v>
      </c>
      <c r="P157" s="1102">
        <v>5</v>
      </c>
      <c r="Q157" s="1102">
        <v>1</v>
      </c>
      <c r="R157" s="1102">
        <v>1</v>
      </c>
      <c r="S157" s="1102">
        <v>6</v>
      </c>
      <c r="T157" s="1102">
        <v>6</v>
      </c>
      <c r="U157" s="1262" t="s">
        <v>5787</v>
      </c>
      <c r="V157" s="1262" t="s">
        <v>5787</v>
      </c>
      <c r="W157" s="1102">
        <v>304</v>
      </c>
      <c r="X157" s="859"/>
      <c r="Y157" s="859"/>
    </row>
    <row r="158" spans="1:25" s="1526" customFormat="1" ht="27" customHeight="1">
      <c r="A158" s="987">
        <v>57</v>
      </c>
      <c r="B158" s="1889" t="s">
        <v>7489</v>
      </c>
      <c r="C158" s="1100">
        <v>1</v>
      </c>
      <c r="D158" s="1100">
        <v>0</v>
      </c>
      <c r="E158" s="1100">
        <v>1</v>
      </c>
      <c r="F158" s="1100">
        <v>1</v>
      </c>
      <c r="G158" s="1100">
        <v>0</v>
      </c>
      <c r="H158" s="1100">
        <v>0</v>
      </c>
      <c r="I158" s="1100">
        <v>0</v>
      </c>
      <c r="J158" s="1100">
        <v>0</v>
      </c>
      <c r="K158" s="1100">
        <v>0</v>
      </c>
      <c r="L158" s="1100">
        <v>0</v>
      </c>
      <c r="M158" s="1100">
        <v>0</v>
      </c>
      <c r="N158" s="1100">
        <v>2</v>
      </c>
      <c r="O158" s="1100">
        <v>2</v>
      </c>
      <c r="P158" s="1100">
        <v>0</v>
      </c>
      <c r="Q158" s="1100">
        <v>0</v>
      </c>
      <c r="R158" s="1100">
        <v>0</v>
      </c>
      <c r="S158" s="1100">
        <v>0</v>
      </c>
      <c r="T158" s="1100">
        <v>0</v>
      </c>
      <c r="U158" s="1202" t="s">
        <v>5787</v>
      </c>
      <c r="V158" s="1100">
        <v>0</v>
      </c>
      <c r="W158" s="1100" t="s">
        <v>5787</v>
      </c>
      <c r="X158" s="859"/>
      <c r="Y158" s="859"/>
    </row>
    <row r="159" spans="1:25" s="1526" customFormat="1" ht="27" customHeight="1">
      <c r="A159" s="987">
        <v>58</v>
      </c>
      <c r="B159" s="1889" t="s">
        <v>7491</v>
      </c>
      <c r="C159" s="1100">
        <v>5</v>
      </c>
      <c r="D159" s="1100">
        <v>2</v>
      </c>
      <c r="E159" s="1100">
        <v>3</v>
      </c>
      <c r="F159" s="1100">
        <v>3</v>
      </c>
      <c r="G159" s="1100">
        <v>2</v>
      </c>
      <c r="H159" s="1100">
        <v>0</v>
      </c>
      <c r="I159" s="1100">
        <v>0</v>
      </c>
      <c r="J159" s="1100">
        <v>0</v>
      </c>
      <c r="K159" s="1100">
        <v>0</v>
      </c>
      <c r="L159" s="1100">
        <v>0</v>
      </c>
      <c r="M159" s="1100">
        <v>0</v>
      </c>
      <c r="N159" s="1100">
        <v>12</v>
      </c>
      <c r="O159" s="1100">
        <v>2</v>
      </c>
      <c r="P159" s="1100">
        <v>2</v>
      </c>
      <c r="Q159" s="1100">
        <v>0</v>
      </c>
      <c r="R159" s="1100">
        <v>0</v>
      </c>
      <c r="S159" s="1100">
        <v>3</v>
      </c>
      <c r="T159" s="1100">
        <v>5</v>
      </c>
      <c r="U159" s="1100">
        <v>10787</v>
      </c>
      <c r="V159" s="1202" t="s">
        <v>5787</v>
      </c>
      <c r="W159" s="1100">
        <v>204</v>
      </c>
      <c r="X159" s="859"/>
      <c r="Y159" s="859"/>
    </row>
    <row r="160" spans="1:25" s="1526" customFormat="1" ht="27" customHeight="1">
      <c r="A160" s="987">
        <v>60</v>
      </c>
      <c r="B160" s="1889" t="s">
        <v>7495</v>
      </c>
      <c r="C160" s="1100">
        <v>4</v>
      </c>
      <c r="D160" s="1100">
        <v>1</v>
      </c>
      <c r="E160" s="1100">
        <v>3</v>
      </c>
      <c r="F160" s="1100">
        <v>2</v>
      </c>
      <c r="G160" s="1100">
        <v>2</v>
      </c>
      <c r="H160" s="1100">
        <v>0</v>
      </c>
      <c r="I160" s="1100">
        <v>0</v>
      </c>
      <c r="J160" s="1100">
        <v>0</v>
      </c>
      <c r="K160" s="1100">
        <v>0</v>
      </c>
      <c r="L160" s="1100">
        <v>0</v>
      </c>
      <c r="M160" s="1100">
        <v>0</v>
      </c>
      <c r="N160" s="1100">
        <v>10</v>
      </c>
      <c r="O160" s="1100">
        <v>3</v>
      </c>
      <c r="P160" s="1100">
        <v>3</v>
      </c>
      <c r="Q160" s="1100">
        <v>0</v>
      </c>
      <c r="R160" s="1100">
        <v>0</v>
      </c>
      <c r="S160" s="1100">
        <v>3</v>
      </c>
      <c r="T160" s="1100">
        <v>1</v>
      </c>
      <c r="U160" s="1202" t="s">
        <v>5787</v>
      </c>
      <c r="V160" s="1202" t="s">
        <v>5787</v>
      </c>
      <c r="W160" s="1202" t="s">
        <v>5787</v>
      </c>
      <c r="X160" s="859"/>
      <c r="Y160" s="859"/>
    </row>
    <row r="161" spans="1:25" s="1526" customFormat="1" ht="27" customHeight="1">
      <c r="A161" s="987">
        <v>61</v>
      </c>
      <c r="B161" s="1889" t="s">
        <v>7830</v>
      </c>
      <c r="C161" s="1100">
        <v>1</v>
      </c>
      <c r="D161" s="1100">
        <v>1</v>
      </c>
      <c r="E161" s="1100">
        <v>0</v>
      </c>
      <c r="F161" s="1100">
        <v>1</v>
      </c>
      <c r="G161" s="1100">
        <v>0</v>
      </c>
      <c r="H161" s="1100">
        <v>0</v>
      </c>
      <c r="I161" s="1100">
        <v>0</v>
      </c>
      <c r="J161" s="1100">
        <v>0</v>
      </c>
      <c r="K161" s="1100">
        <v>0</v>
      </c>
      <c r="L161" s="1100">
        <v>0</v>
      </c>
      <c r="M161" s="1100">
        <v>0</v>
      </c>
      <c r="N161" s="1100">
        <v>2</v>
      </c>
      <c r="O161" s="1100">
        <v>0</v>
      </c>
      <c r="P161" s="1100">
        <v>0</v>
      </c>
      <c r="Q161" s="1100">
        <v>1</v>
      </c>
      <c r="R161" s="1100">
        <v>1</v>
      </c>
      <c r="S161" s="1100">
        <v>0</v>
      </c>
      <c r="T161" s="1100">
        <v>0</v>
      </c>
      <c r="U161" s="1100" t="s">
        <v>5588</v>
      </c>
      <c r="V161" s="1100">
        <v>0</v>
      </c>
      <c r="W161" s="1100">
        <v>0</v>
      </c>
      <c r="X161" s="859"/>
      <c r="Y161" s="859"/>
    </row>
    <row r="162" spans="1:25" s="1526" customFormat="1" ht="27" customHeight="1">
      <c r="A162" s="859"/>
      <c r="B162" s="1890"/>
      <c r="C162" s="859"/>
      <c r="D162" s="859"/>
      <c r="E162" s="859"/>
      <c r="F162" s="859"/>
      <c r="G162" s="859"/>
      <c r="H162" s="859"/>
      <c r="I162" s="859"/>
      <c r="J162" s="859"/>
      <c r="K162" s="859"/>
      <c r="L162" s="859"/>
      <c r="M162" s="859"/>
      <c r="N162" s="859"/>
      <c r="O162" s="859"/>
      <c r="P162" s="859"/>
      <c r="Q162" s="859"/>
      <c r="R162" s="859"/>
      <c r="S162" s="859"/>
      <c r="T162" s="859"/>
      <c r="U162" s="859"/>
      <c r="V162" s="859"/>
      <c r="W162" s="859"/>
      <c r="X162" s="859"/>
      <c r="Y162" s="859"/>
    </row>
    <row r="163" spans="1:25" ht="27" customHeight="1">
      <c r="A163" s="1766" t="s">
        <v>7862</v>
      </c>
      <c r="B163" s="1893"/>
      <c r="C163" s="1100"/>
      <c r="D163" s="1100"/>
      <c r="E163" s="1100"/>
      <c r="F163" s="1100"/>
      <c r="G163" s="1100"/>
      <c r="H163" s="1100"/>
      <c r="I163" s="1100"/>
      <c r="J163" s="1100"/>
      <c r="K163" s="1100"/>
      <c r="L163" s="1100"/>
      <c r="M163" s="1100"/>
      <c r="N163" s="1100"/>
      <c r="O163" s="1100"/>
      <c r="P163" s="1100"/>
      <c r="Q163" s="1100"/>
      <c r="R163" s="1100"/>
      <c r="S163" s="1100"/>
      <c r="T163" s="1100"/>
      <c r="U163" s="1254"/>
      <c r="V163" s="1254"/>
      <c r="W163" s="1254"/>
      <c r="X163" s="859"/>
      <c r="Y163" s="859"/>
    </row>
    <row r="164" spans="1:25" ht="27" customHeight="1">
      <c r="A164" s="1766" t="s">
        <v>7863</v>
      </c>
      <c r="B164" s="1893"/>
      <c r="C164" s="1102">
        <v>10</v>
      </c>
      <c r="D164" s="1102">
        <v>0</v>
      </c>
      <c r="E164" s="1102">
        <v>10</v>
      </c>
      <c r="F164" s="1102">
        <v>9</v>
      </c>
      <c r="G164" s="1102">
        <v>1</v>
      </c>
      <c r="H164" s="1102">
        <v>0</v>
      </c>
      <c r="I164" s="1102">
        <v>0</v>
      </c>
      <c r="J164" s="1102">
        <v>0</v>
      </c>
      <c r="K164" s="1102">
        <v>0</v>
      </c>
      <c r="L164" s="1102">
        <v>0</v>
      </c>
      <c r="M164" s="1102">
        <v>0</v>
      </c>
      <c r="N164" s="1102">
        <v>17</v>
      </c>
      <c r="O164" s="1102">
        <v>8</v>
      </c>
      <c r="P164" s="1102">
        <v>5</v>
      </c>
      <c r="Q164" s="1102">
        <v>0</v>
      </c>
      <c r="R164" s="1102">
        <v>0</v>
      </c>
      <c r="S164" s="1102">
        <v>2</v>
      </c>
      <c r="T164" s="1102">
        <v>2</v>
      </c>
      <c r="U164" s="1262" t="s">
        <v>5787</v>
      </c>
      <c r="V164" s="1262" t="s">
        <v>5787</v>
      </c>
      <c r="W164" s="1262">
        <v>404</v>
      </c>
      <c r="X164" s="859"/>
      <c r="Y164" s="859"/>
    </row>
    <row r="165" spans="1:25" ht="27" customHeight="1">
      <c r="A165" s="1894"/>
      <c r="B165" s="1895" t="s">
        <v>7843</v>
      </c>
      <c r="C165" s="1102">
        <v>10</v>
      </c>
      <c r="D165" s="1102">
        <v>0</v>
      </c>
      <c r="E165" s="1102">
        <v>10</v>
      </c>
      <c r="F165" s="1102">
        <v>9</v>
      </c>
      <c r="G165" s="1102">
        <v>1</v>
      </c>
      <c r="H165" s="1102">
        <v>0</v>
      </c>
      <c r="I165" s="1102">
        <v>0</v>
      </c>
      <c r="J165" s="1102">
        <v>0</v>
      </c>
      <c r="K165" s="1102">
        <v>0</v>
      </c>
      <c r="L165" s="1102">
        <v>0</v>
      </c>
      <c r="M165" s="1102">
        <v>0</v>
      </c>
      <c r="N165" s="1102">
        <v>17</v>
      </c>
      <c r="O165" s="1102">
        <v>8</v>
      </c>
      <c r="P165" s="1102">
        <v>5</v>
      </c>
      <c r="Q165" s="1102">
        <v>0</v>
      </c>
      <c r="R165" s="1102">
        <v>0</v>
      </c>
      <c r="S165" s="1102">
        <v>2</v>
      </c>
      <c r="T165" s="1102">
        <v>2</v>
      </c>
      <c r="U165" s="1262" t="s">
        <v>5787</v>
      </c>
      <c r="V165" s="1262" t="s">
        <v>5787</v>
      </c>
      <c r="W165" s="1262">
        <v>404</v>
      </c>
      <c r="X165" s="859"/>
      <c r="Y165" s="859"/>
    </row>
    <row r="166" spans="1:25" ht="27" customHeight="1">
      <c r="A166" s="1896">
        <v>57</v>
      </c>
      <c r="B166" s="1770" t="s">
        <v>7489</v>
      </c>
      <c r="C166" s="1100">
        <v>1</v>
      </c>
      <c r="D166" s="1100">
        <v>0</v>
      </c>
      <c r="E166" s="1100">
        <v>1</v>
      </c>
      <c r="F166" s="1100">
        <v>1</v>
      </c>
      <c r="G166" s="1100">
        <v>0</v>
      </c>
      <c r="H166" s="1100">
        <v>0</v>
      </c>
      <c r="I166" s="1100">
        <v>0</v>
      </c>
      <c r="J166" s="1100">
        <v>0</v>
      </c>
      <c r="K166" s="1100">
        <v>0</v>
      </c>
      <c r="L166" s="1100">
        <v>0</v>
      </c>
      <c r="M166" s="1100">
        <v>0</v>
      </c>
      <c r="N166" s="1100">
        <v>1</v>
      </c>
      <c r="O166" s="1100">
        <v>0</v>
      </c>
      <c r="P166" s="1100">
        <v>1</v>
      </c>
      <c r="Q166" s="1100">
        <v>0</v>
      </c>
      <c r="R166" s="1100">
        <v>0</v>
      </c>
      <c r="S166" s="1100">
        <v>0</v>
      </c>
      <c r="T166" s="1100">
        <v>0</v>
      </c>
      <c r="U166" s="1202" t="s">
        <v>5787</v>
      </c>
      <c r="V166" s="1202">
        <v>0</v>
      </c>
      <c r="W166" s="1202" t="s">
        <v>5787</v>
      </c>
      <c r="X166" s="859"/>
      <c r="Y166" s="859"/>
    </row>
    <row r="167" spans="1:25" ht="27" customHeight="1">
      <c r="A167" s="1896">
        <v>58</v>
      </c>
      <c r="B167" s="1770" t="s">
        <v>7491</v>
      </c>
      <c r="C167" s="1100">
        <v>6</v>
      </c>
      <c r="D167" s="1100">
        <v>0</v>
      </c>
      <c r="E167" s="1100">
        <v>6</v>
      </c>
      <c r="F167" s="1100">
        <v>6</v>
      </c>
      <c r="G167" s="1100">
        <v>0</v>
      </c>
      <c r="H167" s="1100">
        <v>0</v>
      </c>
      <c r="I167" s="1100">
        <v>0</v>
      </c>
      <c r="J167" s="1100">
        <v>0</v>
      </c>
      <c r="K167" s="1100">
        <v>0</v>
      </c>
      <c r="L167" s="1100">
        <v>0</v>
      </c>
      <c r="M167" s="1100">
        <v>0</v>
      </c>
      <c r="N167" s="1100">
        <v>10</v>
      </c>
      <c r="O167" s="1100">
        <v>6</v>
      </c>
      <c r="P167" s="1100">
        <v>3</v>
      </c>
      <c r="Q167" s="1100">
        <v>0</v>
      </c>
      <c r="R167" s="1100">
        <v>0</v>
      </c>
      <c r="S167" s="1100">
        <v>0</v>
      </c>
      <c r="T167" s="1100">
        <v>1</v>
      </c>
      <c r="U167" s="1202">
        <v>4419</v>
      </c>
      <c r="V167" s="1202">
        <v>0</v>
      </c>
      <c r="W167" s="1202">
        <v>261</v>
      </c>
      <c r="X167" s="859"/>
      <c r="Y167" s="859"/>
    </row>
    <row r="168" spans="1:25" ht="27" customHeight="1">
      <c r="A168" s="1896">
        <v>59</v>
      </c>
      <c r="B168" s="1770" t="s">
        <v>7493</v>
      </c>
      <c r="C168" s="1100">
        <v>1</v>
      </c>
      <c r="D168" s="1100">
        <v>0</v>
      </c>
      <c r="E168" s="1100">
        <v>1</v>
      </c>
      <c r="F168" s="1100">
        <v>0</v>
      </c>
      <c r="G168" s="1100">
        <v>1</v>
      </c>
      <c r="H168" s="1100">
        <v>0</v>
      </c>
      <c r="I168" s="1100">
        <v>0</v>
      </c>
      <c r="J168" s="1100">
        <v>0</v>
      </c>
      <c r="K168" s="1100">
        <v>0</v>
      </c>
      <c r="L168" s="1100">
        <v>0</v>
      </c>
      <c r="M168" s="1100">
        <v>0</v>
      </c>
      <c r="N168" s="1100">
        <v>3</v>
      </c>
      <c r="O168" s="1100">
        <v>1</v>
      </c>
      <c r="P168" s="1100">
        <v>0</v>
      </c>
      <c r="Q168" s="1100">
        <v>0</v>
      </c>
      <c r="R168" s="1100">
        <v>0</v>
      </c>
      <c r="S168" s="1100">
        <v>2</v>
      </c>
      <c r="T168" s="1100">
        <v>0</v>
      </c>
      <c r="U168" s="1100" t="s">
        <v>5787</v>
      </c>
      <c r="V168" s="1100" t="s">
        <v>5787</v>
      </c>
      <c r="W168" s="1100">
        <v>0</v>
      </c>
      <c r="X168" s="859"/>
      <c r="Y168" s="859"/>
    </row>
    <row r="169" spans="1:25" ht="27" customHeight="1">
      <c r="A169" s="1896">
        <v>60</v>
      </c>
      <c r="B169" s="1770" t="s">
        <v>7495</v>
      </c>
      <c r="C169" s="1100">
        <v>2</v>
      </c>
      <c r="D169" s="1100">
        <v>0</v>
      </c>
      <c r="E169" s="1100">
        <v>2</v>
      </c>
      <c r="F169" s="1100">
        <v>2</v>
      </c>
      <c r="G169" s="1100">
        <v>0</v>
      </c>
      <c r="H169" s="1100">
        <v>0</v>
      </c>
      <c r="I169" s="1100">
        <v>0</v>
      </c>
      <c r="J169" s="1100">
        <v>0</v>
      </c>
      <c r="K169" s="1100">
        <v>0</v>
      </c>
      <c r="L169" s="1100">
        <v>0</v>
      </c>
      <c r="M169" s="1100">
        <v>0</v>
      </c>
      <c r="N169" s="1100">
        <v>3</v>
      </c>
      <c r="O169" s="1100">
        <v>1</v>
      </c>
      <c r="P169" s="1100">
        <v>1</v>
      </c>
      <c r="Q169" s="1100">
        <v>0</v>
      </c>
      <c r="R169" s="1100">
        <v>0</v>
      </c>
      <c r="S169" s="1100">
        <v>0</v>
      </c>
      <c r="T169" s="1100">
        <v>1</v>
      </c>
      <c r="U169" s="1100" t="s">
        <v>5787</v>
      </c>
      <c r="V169" s="1100">
        <v>0</v>
      </c>
      <c r="W169" s="1202" t="s">
        <v>5787</v>
      </c>
      <c r="X169" s="859"/>
      <c r="Y169" s="859"/>
    </row>
    <row r="170" spans="1:25" ht="27" customHeight="1">
      <c r="A170" s="1896"/>
      <c r="B170" s="1897"/>
      <c r="C170" s="1100"/>
      <c r="D170" s="1100"/>
      <c r="E170" s="1100"/>
      <c r="F170" s="1100"/>
      <c r="G170" s="1100"/>
      <c r="H170" s="1100"/>
      <c r="I170" s="1100"/>
      <c r="J170" s="1100"/>
      <c r="K170" s="1100"/>
      <c r="L170" s="1100"/>
      <c r="M170" s="1100"/>
      <c r="N170" s="1100"/>
      <c r="O170" s="1100"/>
      <c r="P170" s="1100"/>
      <c r="Q170" s="1100"/>
      <c r="R170" s="1100"/>
      <c r="S170" s="1100"/>
      <c r="T170" s="1100"/>
      <c r="U170" s="1202"/>
      <c r="V170" s="1202"/>
      <c r="W170" s="1202"/>
      <c r="X170" s="859"/>
      <c r="Y170" s="859"/>
    </row>
    <row r="171" spans="1:25" ht="27" customHeight="1">
      <c r="A171" s="1766" t="s">
        <v>7864</v>
      </c>
      <c r="B171" s="1762"/>
      <c r="C171" s="1100"/>
      <c r="D171" s="1100"/>
      <c r="E171" s="1100"/>
      <c r="F171" s="1100"/>
      <c r="G171" s="1100"/>
      <c r="H171" s="1100"/>
      <c r="I171" s="1100"/>
      <c r="J171" s="1100"/>
      <c r="K171" s="1100"/>
      <c r="L171" s="1100"/>
      <c r="M171" s="1100"/>
      <c r="N171" s="1100"/>
      <c r="O171" s="1100"/>
      <c r="P171" s="1100"/>
      <c r="Q171" s="1100"/>
      <c r="R171" s="1100"/>
      <c r="S171" s="1100"/>
      <c r="T171" s="1100"/>
      <c r="U171" s="1202"/>
      <c r="V171" s="1202"/>
      <c r="W171" s="1202"/>
      <c r="X171" s="859"/>
      <c r="Y171" s="859"/>
    </row>
    <row r="172" spans="1:25" ht="27" customHeight="1">
      <c r="A172" s="1766" t="s">
        <v>7865</v>
      </c>
      <c r="B172" s="1762"/>
      <c r="C172" s="1102">
        <v>20</v>
      </c>
      <c r="D172" s="1102">
        <v>8</v>
      </c>
      <c r="E172" s="1102">
        <v>12</v>
      </c>
      <c r="F172" s="1102">
        <v>10</v>
      </c>
      <c r="G172" s="1102">
        <v>4</v>
      </c>
      <c r="H172" s="1102">
        <v>5</v>
      </c>
      <c r="I172" s="1102">
        <v>0</v>
      </c>
      <c r="J172" s="1102">
        <v>1</v>
      </c>
      <c r="K172" s="1102">
        <v>0</v>
      </c>
      <c r="L172" s="1102">
        <v>0</v>
      </c>
      <c r="M172" s="1102">
        <v>0</v>
      </c>
      <c r="N172" s="1102">
        <v>82</v>
      </c>
      <c r="O172" s="1102">
        <v>11</v>
      </c>
      <c r="P172" s="1102">
        <v>8</v>
      </c>
      <c r="Q172" s="1102">
        <v>10</v>
      </c>
      <c r="R172" s="1102">
        <v>5</v>
      </c>
      <c r="S172" s="1102">
        <v>18</v>
      </c>
      <c r="T172" s="1102">
        <v>30</v>
      </c>
      <c r="U172" s="1262" t="s">
        <v>5787</v>
      </c>
      <c r="V172" s="1102">
        <v>7032</v>
      </c>
      <c r="W172" s="1102">
        <v>706</v>
      </c>
      <c r="X172" s="859"/>
      <c r="Y172" s="859"/>
    </row>
    <row r="173" spans="1:25" ht="27" customHeight="1">
      <c r="A173" s="1894"/>
      <c r="B173" s="1895" t="s">
        <v>7866</v>
      </c>
      <c r="C173" s="1102">
        <v>1</v>
      </c>
      <c r="D173" s="1102">
        <v>0</v>
      </c>
      <c r="E173" s="1102">
        <v>1</v>
      </c>
      <c r="F173" s="1102">
        <v>0</v>
      </c>
      <c r="G173" s="1102">
        <v>0</v>
      </c>
      <c r="H173" s="1102">
        <v>1</v>
      </c>
      <c r="I173" s="1102">
        <v>0</v>
      </c>
      <c r="J173" s="1102">
        <v>0</v>
      </c>
      <c r="K173" s="1102" t="s">
        <v>5746</v>
      </c>
      <c r="L173" s="1102">
        <v>0</v>
      </c>
      <c r="M173" s="1102">
        <v>0</v>
      </c>
      <c r="N173" s="1102">
        <v>5</v>
      </c>
      <c r="O173" s="1102">
        <v>1</v>
      </c>
      <c r="P173" s="1102">
        <v>0</v>
      </c>
      <c r="Q173" s="1102">
        <v>0</v>
      </c>
      <c r="R173" s="1102">
        <v>0</v>
      </c>
      <c r="S173" s="1102">
        <v>2</v>
      </c>
      <c r="T173" s="1102">
        <v>2</v>
      </c>
      <c r="U173" s="1888" t="s">
        <v>5787</v>
      </c>
      <c r="V173" s="1102">
        <v>0</v>
      </c>
      <c r="W173" s="1102">
        <v>0</v>
      </c>
      <c r="X173" s="859"/>
      <c r="Y173" s="859"/>
    </row>
    <row r="174" spans="1:25" ht="27" customHeight="1">
      <c r="A174" s="1896">
        <v>52</v>
      </c>
      <c r="B174" s="1770" t="s">
        <v>7857</v>
      </c>
      <c r="C174" s="1100">
        <v>1</v>
      </c>
      <c r="D174" s="1100">
        <v>0</v>
      </c>
      <c r="E174" s="1100">
        <v>1</v>
      </c>
      <c r="F174" s="1100">
        <v>0</v>
      </c>
      <c r="G174" s="1100">
        <v>0</v>
      </c>
      <c r="H174" s="1100">
        <v>1</v>
      </c>
      <c r="I174" s="1100">
        <v>0</v>
      </c>
      <c r="J174" s="1100">
        <v>0</v>
      </c>
      <c r="K174" s="1100">
        <v>0</v>
      </c>
      <c r="L174" s="1100">
        <v>0</v>
      </c>
      <c r="M174" s="1100">
        <v>0</v>
      </c>
      <c r="N174" s="1100">
        <v>5</v>
      </c>
      <c r="O174" s="1100">
        <v>1</v>
      </c>
      <c r="P174" s="1100">
        <v>0</v>
      </c>
      <c r="Q174" s="1100">
        <v>0</v>
      </c>
      <c r="R174" s="1100">
        <v>0</v>
      </c>
      <c r="S174" s="1100">
        <v>2</v>
      </c>
      <c r="T174" s="1100">
        <v>2</v>
      </c>
      <c r="U174" s="1776" t="s">
        <v>5787</v>
      </c>
      <c r="V174" s="1776">
        <v>0</v>
      </c>
      <c r="W174" s="1776">
        <v>0</v>
      </c>
      <c r="X174" s="859"/>
      <c r="Y174" s="859"/>
    </row>
    <row r="175" spans="1:25" ht="27" customHeight="1">
      <c r="A175" s="1894"/>
      <c r="B175" s="1895" t="s">
        <v>7843</v>
      </c>
      <c r="C175" s="1102">
        <v>19</v>
      </c>
      <c r="D175" s="1102">
        <v>8</v>
      </c>
      <c r="E175" s="1102">
        <v>11</v>
      </c>
      <c r="F175" s="1102">
        <v>10</v>
      </c>
      <c r="G175" s="1102">
        <v>4</v>
      </c>
      <c r="H175" s="1102">
        <v>4</v>
      </c>
      <c r="I175" s="1102">
        <v>0</v>
      </c>
      <c r="J175" s="1102">
        <v>1</v>
      </c>
      <c r="K175" s="1102">
        <v>0</v>
      </c>
      <c r="L175" s="1102">
        <v>0</v>
      </c>
      <c r="M175" s="1102">
        <v>0</v>
      </c>
      <c r="N175" s="1102">
        <v>77</v>
      </c>
      <c r="O175" s="1102">
        <v>10</v>
      </c>
      <c r="P175" s="1102">
        <v>8</v>
      </c>
      <c r="Q175" s="1102">
        <v>10</v>
      </c>
      <c r="R175" s="1102">
        <v>5</v>
      </c>
      <c r="S175" s="1102">
        <v>16</v>
      </c>
      <c r="T175" s="1102">
        <v>28</v>
      </c>
      <c r="U175" s="1102">
        <v>77234</v>
      </c>
      <c r="V175" s="1102">
        <v>7032</v>
      </c>
      <c r="W175" s="1102">
        <v>706</v>
      </c>
      <c r="X175" s="859"/>
      <c r="Y175" s="859"/>
    </row>
    <row r="176" spans="1:25" ht="27" customHeight="1">
      <c r="A176" s="1896">
        <v>57</v>
      </c>
      <c r="B176" s="1770" t="s">
        <v>7489</v>
      </c>
      <c r="C176" s="1100">
        <v>3</v>
      </c>
      <c r="D176" s="1100">
        <v>2</v>
      </c>
      <c r="E176" s="1100">
        <v>1</v>
      </c>
      <c r="F176" s="1100">
        <v>2</v>
      </c>
      <c r="G176" s="1100">
        <v>0</v>
      </c>
      <c r="H176" s="1100">
        <v>1</v>
      </c>
      <c r="I176" s="1100">
        <v>0</v>
      </c>
      <c r="J176" s="1100">
        <v>0</v>
      </c>
      <c r="K176" s="1100">
        <v>0</v>
      </c>
      <c r="L176" s="1100">
        <v>0</v>
      </c>
      <c r="M176" s="1100">
        <v>0</v>
      </c>
      <c r="N176" s="1100">
        <v>9</v>
      </c>
      <c r="O176" s="1100">
        <v>1</v>
      </c>
      <c r="P176" s="1100">
        <v>0</v>
      </c>
      <c r="Q176" s="1100">
        <v>1</v>
      </c>
      <c r="R176" s="1100">
        <v>1</v>
      </c>
      <c r="S176" s="1100">
        <v>0</v>
      </c>
      <c r="T176" s="1100">
        <v>6</v>
      </c>
      <c r="U176" s="1776">
        <v>6299</v>
      </c>
      <c r="V176" s="1100">
        <v>0</v>
      </c>
      <c r="W176" s="1100">
        <v>206</v>
      </c>
      <c r="X176" s="859"/>
      <c r="Y176" s="859"/>
    </row>
    <row r="177" spans="1:25" ht="27" customHeight="1">
      <c r="A177" s="1896">
        <v>58</v>
      </c>
      <c r="B177" s="1770" t="s">
        <v>7491</v>
      </c>
      <c r="C177" s="1100">
        <v>5</v>
      </c>
      <c r="D177" s="1100">
        <v>1</v>
      </c>
      <c r="E177" s="1100">
        <v>4</v>
      </c>
      <c r="F177" s="1100">
        <v>4</v>
      </c>
      <c r="G177" s="1100">
        <v>1</v>
      </c>
      <c r="H177" s="1100">
        <v>0</v>
      </c>
      <c r="I177" s="1100">
        <v>0</v>
      </c>
      <c r="J177" s="1100">
        <v>0</v>
      </c>
      <c r="K177" s="1100">
        <v>0</v>
      </c>
      <c r="L177" s="1100">
        <v>0</v>
      </c>
      <c r="M177" s="1100">
        <v>0</v>
      </c>
      <c r="N177" s="1100">
        <v>9</v>
      </c>
      <c r="O177" s="1100">
        <v>2</v>
      </c>
      <c r="P177" s="1100">
        <v>4</v>
      </c>
      <c r="Q177" s="1100">
        <v>1</v>
      </c>
      <c r="R177" s="1100">
        <v>1</v>
      </c>
      <c r="S177" s="1100">
        <v>1</v>
      </c>
      <c r="T177" s="1100">
        <v>0</v>
      </c>
      <c r="U177" s="1776">
        <v>6476</v>
      </c>
      <c r="V177" s="1776">
        <v>50</v>
      </c>
      <c r="W177" s="1776">
        <v>169</v>
      </c>
      <c r="X177" s="859"/>
      <c r="Y177" s="859"/>
    </row>
    <row r="178" spans="1:25" ht="27" customHeight="1">
      <c r="A178" s="1896">
        <v>59</v>
      </c>
      <c r="B178" s="1770" t="s">
        <v>7493</v>
      </c>
      <c r="C178" s="1100">
        <v>2</v>
      </c>
      <c r="D178" s="1100">
        <v>1</v>
      </c>
      <c r="E178" s="1100">
        <v>1</v>
      </c>
      <c r="F178" s="1100">
        <v>1</v>
      </c>
      <c r="G178" s="1100">
        <v>0</v>
      </c>
      <c r="H178" s="1100">
        <v>1</v>
      </c>
      <c r="I178" s="1100">
        <v>0</v>
      </c>
      <c r="J178" s="1100">
        <v>0</v>
      </c>
      <c r="K178" s="1100">
        <v>0</v>
      </c>
      <c r="L178" s="1100">
        <v>0</v>
      </c>
      <c r="M178" s="1100">
        <v>0</v>
      </c>
      <c r="N178" s="1100">
        <v>7</v>
      </c>
      <c r="O178" s="1100">
        <v>1</v>
      </c>
      <c r="P178" s="1100">
        <v>1</v>
      </c>
      <c r="Q178" s="1100">
        <v>2</v>
      </c>
      <c r="R178" s="1100">
        <v>1</v>
      </c>
      <c r="S178" s="1100">
        <v>0</v>
      </c>
      <c r="T178" s="1100">
        <v>2</v>
      </c>
      <c r="U178" s="1202" t="s">
        <v>5787</v>
      </c>
      <c r="V178" s="1202" t="s">
        <v>5787</v>
      </c>
      <c r="W178" s="1202">
        <v>0</v>
      </c>
      <c r="X178" s="859"/>
      <c r="Y178" s="859"/>
    </row>
    <row r="179" spans="1:25" ht="27" customHeight="1" thickBot="1">
      <c r="A179" s="1898">
        <v>60</v>
      </c>
      <c r="B179" s="1785" t="s">
        <v>7495</v>
      </c>
      <c r="C179" s="1114">
        <v>9</v>
      </c>
      <c r="D179" s="1114">
        <v>4</v>
      </c>
      <c r="E179" s="1114">
        <v>5</v>
      </c>
      <c r="F179" s="1114">
        <v>3</v>
      </c>
      <c r="G179" s="1114">
        <v>3</v>
      </c>
      <c r="H179" s="1114">
        <v>2</v>
      </c>
      <c r="I179" s="1114">
        <v>0</v>
      </c>
      <c r="J179" s="1114">
        <v>1</v>
      </c>
      <c r="K179" s="1114">
        <v>0</v>
      </c>
      <c r="L179" s="1114">
        <v>0</v>
      </c>
      <c r="M179" s="1114">
        <v>0</v>
      </c>
      <c r="N179" s="1114">
        <v>52</v>
      </c>
      <c r="O179" s="1114">
        <v>6</v>
      </c>
      <c r="P179" s="1114">
        <v>3</v>
      </c>
      <c r="Q179" s="1114">
        <v>6</v>
      </c>
      <c r="R179" s="1114">
        <v>2</v>
      </c>
      <c r="S179" s="1114">
        <v>15</v>
      </c>
      <c r="T179" s="1114">
        <v>20</v>
      </c>
      <c r="U179" s="1206" t="s">
        <v>5787</v>
      </c>
      <c r="V179" s="1206">
        <v>866</v>
      </c>
      <c r="W179" s="1206">
        <v>331</v>
      </c>
      <c r="X179" s="859"/>
      <c r="Y179" s="859"/>
    </row>
    <row r="180" spans="1:25">
      <c r="A180" s="987" t="s">
        <v>7867</v>
      </c>
      <c r="B180" s="987"/>
      <c r="C180" s="987"/>
      <c r="D180" s="987"/>
      <c r="E180" s="987"/>
      <c r="F180" s="987"/>
      <c r="G180" s="987"/>
      <c r="H180" s="987"/>
      <c r="I180" s="987"/>
      <c r="J180" s="987"/>
      <c r="K180" s="859"/>
      <c r="L180" s="859"/>
      <c r="M180" s="859"/>
      <c r="N180" s="859"/>
      <c r="O180" s="859"/>
      <c r="P180" s="859"/>
      <c r="Q180" s="859"/>
      <c r="R180" s="859"/>
      <c r="S180" s="859"/>
      <c r="T180" s="1003"/>
      <c r="U180" s="1003"/>
      <c r="V180" s="1003"/>
      <c r="W180" s="1020" t="s">
        <v>7835</v>
      </c>
      <c r="X180" s="859"/>
      <c r="Y180" s="859"/>
    </row>
    <row r="181" spans="1:25">
      <c r="A181" s="859"/>
      <c r="B181" s="1264"/>
      <c r="C181" s="859"/>
      <c r="D181" s="859"/>
      <c r="E181" s="859"/>
      <c r="F181" s="859"/>
      <c r="G181" s="859"/>
      <c r="H181" s="859"/>
      <c r="I181" s="859"/>
      <c r="J181" s="859"/>
      <c r="K181" s="859"/>
      <c r="L181" s="859"/>
      <c r="M181" s="859"/>
      <c r="N181" s="859"/>
      <c r="O181" s="859"/>
      <c r="P181" s="859"/>
      <c r="Q181" s="859"/>
      <c r="R181" s="859"/>
      <c r="S181" s="859"/>
      <c r="T181" s="859"/>
      <c r="U181" s="859"/>
      <c r="V181" s="859"/>
      <c r="W181" s="859"/>
      <c r="X181" s="859"/>
      <c r="Y181" s="859"/>
    </row>
    <row r="182" spans="1:25">
      <c r="A182" s="859"/>
      <c r="B182" s="1264"/>
      <c r="C182" s="859"/>
      <c r="D182" s="859"/>
      <c r="E182" s="859"/>
      <c r="F182" s="859"/>
      <c r="G182" s="859"/>
      <c r="H182" s="859"/>
      <c r="I182" s="859"/>
      <c r="J182" s="859"/>
      <c r="K182" s="859"/>
      <c r="L182" s="859"/>
      <c r="M182" s="859"/>
      <c r="N182" s="859"/>
      <c r="O182" s="859"/>
      <c r="P182" s="859"/>
      <c r="Q182" s="859"/>
      <c r="R182" s="859"/>
      <c r="S182" s="859"/>
      <c r="T182" s="859"/>
      <c r="U182" s="859"/>
      <c r="V182" s="859"/>
      <c r="W182" s="859"/>
      <c r="X182" s="859"/>
      <c r="Y182" s="859"/>
    </row>
  </sheetData>
  <mergeCells count="19">
    <mergeCell ref="W3:W5"/>
    <mergeCell ref="C4:E4"/>
    <mergeCell ref="F4:F5"/>
    <mergeCell ref="G4:G5"/>
    <mergeCell ref="H4:H5"/>
    <mergeCell ref="A3:B5"/>
    <mergeCell ref="C3:M3"/>
    <mergeCell ref="N3:T3"/>
    <mergeCell ref="U3:U5"/>
    <mergeCell ref="V3:V5"/>
    <mergeCell ref="O4:P4"/>
    <mergeCell ref="Q4:R4"/>
    <mergeCell ref="S4:T4"/>
    <mergeCell ref="I4:I5"/>
    <mergeCell ref="J4:J5"/>
    <mergeCell ref="K4:K5"/>
    <mergeCell ref="L4:L5"/>
    <mergeCell ref="M4:M5"/>
    <mergeCell ref="N4:N5"/>
  </mergeCells>
  <phoneticPr fontId="2"/>
  <hyperlinks>
    <hyperlink ref="X2" location="目次!A1" display="目次へ戻る" xr:uid="{964731B9-C2B6-4CE9-8527-29366DF2D47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CF695-6AF1-4E19-AB5A-E057363B8703}">
  <dimension ref="A1:D22"/>
  <sheetViews>
    <sheetView workbookViewId="0">
      <selection activeCell="O46" sqref="O46"/>
    </sheetView>
  </sheetViews>
  <sheetFormatPr defaultRowHeight="18"/>
  <cols>
    <col min="1" max="1" width="11" customWidth="1"/>
    <col min="2" max="2" width="10.33203125" customWidth="1"/>
    <col min="3" max="3" width="28.5" customWidth="1"/>
    <col min="4" max="4" width="11" bestFit="1" customWidth="1"/>
  </cols>
  <sheetData>
    <row r="1" spans="1:4">
      <c r="A1" s="10" t="s">
        <v>601</v>
      </c>
      <c r="B1" s="10"/>
      <c r="C1" s="10"/>
      <c r="D1" s="342" t="s">
        <v>721</v>
      </c>
    </row>
    <row r="2" spans="1:4" ht="18.5" thickBot="1">
      <c r="A2" s="75"/>
      <c r="B2" s="50"/>
      <c r="C2" s="50"/>
      <c r="D2" s="30"/>
    </row>
    <row r="3" spans="1:4">
      <c r="A3" s="76" t="s">
        <v>467</v>
      </c>
      <c r="B3" s="67" t="s">
        <v>473</v>
      </c>
      <c r="C3" s="66" t="s">
        <v>438</v>
      </c>
      <c r="D3" s="30"/>
    </row>
    <row r="4" spans="1:4">
      <c r="A4" s="68" t="s">
        <v>138</v>
      </c>
      <c r="B4" s="69">
        <v>7.8</v>
      </c>
      <c r="C4" s="42" t="s">
        <v>139</v>
      </c>
      <c r="D4" s="30"/>
    </row>
    <row r="5" spans="1:4">
      <c r="A5" s="68" t="s">
        <v>140</v>
      </c>
      <c r="B5" s="70"/>
      <c r="C5" s="44" t="s">
        <v>602</v>
      </c>
      <c r="D5" s="30"/>
    </row>
    <row r="6" spans="1:4">
      <c r="A6" s="68" t="s">
        <v>141</v>
      </c>
      <c r="B6" s="70"/>
      <c r="C6" s="44" t="s">
        <v>603</v>
      </c>
      <c r="D6" s="30"/>
    </row>
    <row r="7" spans="1:4">
      <c r="A7" s="73" t="s">
        <v>232</v>
      </c>
      <c r="B7" s="69">
        <v>2.8</v>
      </c>
      <c r="C7" s="42" t="s">
        <v>142</v>
      </c>
      <c r="D7" s="30"/>
    </row>
    <row r="8" spans="1:4">
      <c r="A8" s="73" t="s">
        <v>294</v>
      </c>
      <c r="B8" s="69">
        <v>4</v>
      </c>
      <c r="C8" s="42" t="s">
        <v>143</v>
      </c>
      <c r="D8" s="30"/>
    </row>
    <row r="9" spans="1:4">
      <c r="A9" s="73" t="s">
        <v>297</v>
      </c>
      <c r="B9" s="69">
        <v>13.7</v>
      </c>
      <c r="C9" s="42" t="s">
        <v>144</v>
      </c>
      <c r="D9" s="30"/>
    </row>
    <row r="10" spans="1:4">
      <c r="A10" s="73" t="s">
        <v>300</v>
      </c>
      <c r="B10" s="69">
        <v>12.5</v>
      </c>
      <c r="C10" s="42" t="s">
        <v>145</v>
      </c>
      <c r="D10" s="30"/>
    </row>
    <row r="11" spans="1:4">
      <c r="A11" s="73" t="s">
        <v>303</v>
      </c>
      <c r="B11" s="69">
        <v>5</v>
      </c>
      <c r="C11" s="42" t="s">
        <v>146</v>
      </c>
      <c r="D11" s="30"/>
    </row>
    <row r="12" spans="1:4">
      <c r="A12" s="73" t="s">
        <v>469</v>
      </c>
      <c r="B12" s="69">
        <v>80</v>
      </c>
      <c r="C12" s="42" t="s">
        <v>147</v>
      </c>
      <c r="D12" s="30"/>
    </row>
    <row r="13" spans="1:4">
      <c r="A13" s="73" t="s">
        <v>308</v>
      </c>
      <c r="B13" s="69">
        <v>29.9</v>
      </c>
      <c r="C13" s="42" t="s">
        <v>156</v>
      </c>
      <c r="D13" s="30"/>
    </row>
    <row r="14" spans="1:4">
      <c r="A14" s="73" t="s">
        <v>310</v>
      </c>
      <c r="B14" s="69">
        <v>14.9</v>
      </c>
      <c r="C14" s="42" t="s">
        <v>148</v>
      </c>
      <c r="D14" s="30"/>
    </row>
    <row r="15" spans="1:4">
      <c r="A15" s="73" t="s">
        <v>313</v>
      </c>
      <c r="B15" s="69">
        <v>398</v>
      </c>
      <c r="C15" s="42" t="s">
        <v>149</v>
      </c>
      <c r="D15" s="30"/>
    </row>
    <row r="16" spans="1:4">
      <c r="A16" s="73" t="s">
        <v>470</v>
      </c>
      <c r="B16" s="69">
        <v>150</v>
      </c>
      <c r="C16" s="42" t="s">
        <v>150</v>
      </c>
      <c r="D16" s="30"/>
    </row>
    <row r="17" spans="1:4">
      <c r="A17" s="73" t="s">
        <v>317</v>
      </c>
      <c r="B17" s="69">
        <v>517</v>
      </c>
      <c r="C17" s="42" t="s">
        <v>155</v>
      </c>
      <c r="D17" s="30"/>
    </row>
    <row r="18" spans="1:4">
      <c r="A18" s="73" t="s">
        <v>471</v>
      </c>
      <c r="B18" s="69">
        <v>4</v>
      </c>
      <c r="C18" s="42" t="s">
        <v>151</v>
      </c>
      <c r="D18" s="30"/>
    </row>
    <row r="19" spans="1:4" ht="18.5" thickBot="1">
      <c r="A19" s="74" t="s">
        <v>472</v>
      </c>
      <c r="B19" s="71">
        <v>18</v>
      </c>
      <c r="C19" s="72" t="s">
        <v>152</v>
      </c>
      <c r="D19" s="30"/>
    </row>
    <row r="20" spans="1:4">
      <c r="B20" s="50"/>
      <c r="C20" s="52" t="s">
        <v>157</v>
      </c>
      <c r="D20" s="30"/>
    </row>
    <row r="21" spans="1:4">
      <c r="A21" s="50" t="s">
        <v>153</v>
      </c>
      <c r="B21" s="30"/>
      <c r="D21" s="30"/>
    </row>
    <row r="22" spans="1:4">
      <c r="A22" s="30"/>
      <c r="B22" s="30"/>
      <c r="C22" s="30"/>
      <c r="D22" s="30"/>
    </row>
  </sheetData>
  <phoneticPr fontId="2"/>
  <hyperlinks>
    <hyperlink ref="D1" location="目次!A1" display="目次へ戻る" xr:uid="{2914F0BA-FAB3-4B01-84B3-7F294029E465}"/>
  </hyperlink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299DD-843D-40C3-914C-6B313B74DEF4}">
  <dimension ref="A1:W21"/>
  <sheetViews>
    <sheetView workbookViewId="0">
      <selection activeCell="W2" sqref="W2"/>
    </sheetView>
  </sheetViews>
  <sheetFormatPr defaultColWidth="8.58203125" defaultRowHeight="18"/>
  <cols>
    <col min="1" max="1" width="12.33203125" style="821" customWidth="1"/>
    <col min="2" max="22" width="8.58203125" style="821"/>
    <col min="23" max="23" width="11" style="821" bestFit="1" customWidth="1"/>
    <col min="24" max="16384" width="8.58203125" style="821"/>
  </cols>
  <sheetData>
    <row r="1" spans="1:23">
      <c r="A1" s="987" t="s">
        <v>7868</v>
      </c>
      <c r="B1" s="987"/>
      <c r="C1" s="987"/>
      <c r="D1" s="987"/>
      <c r="E1" s="987"/>
      <c r="F1" s="987"/>
      <c r="G1" s="987"/>
      <c r="H1" s="987"/>
      <c r="I1" s="987"/>
      <c r="J1" s="987"/>
      <c r="K1" s="987"/>
      <c r="L1" s="987"/>
      <c r="M1" s="987"/>
      <c r="N1" s="987"/>
      <c r="O1" s="859"/>
      <c r="P1" s="859"/>
      <c r="Q1" s="859"/>
      <c r="R1" s="859"/>
      <c r="S1" s="859"/>
      <c r="T1" s="859"/>
      <c r="U1" s="859"/>
      <c r="V1" s="859"/>
    </row>
    <row r="2" spans="1:23" ht="18.5" thickBot="1">
      <c r="A2" s="1184"/>
      <c r="B2" s="1184"/>
      <c r="C2" s="1184"/>
      <c r="D2" s="1184"/>
      <c r="E2" s="1184"/>
      <c r="F2" s="1184"/>
      <c r="G2" s="1184"/>
      <c r="H2" s="1184"/>
      <c r="I2" s="1184"/>
      <c r="J2" s="859"/>
      <c r="K2" s="859"/>
      <c r="L2" s="859"/>
      <c r="M2" s="859"/>
      <c r="N2" s="859"/>
      <c r="O2" s="859"/>
      <c r="P2" s="1184"/>
      <c r="Q2" s="1184"/>
      <c r="R2" s="1184"/>
      <c r="S2" s="1184"/>
      <c r="T2" s="1184"/>
      <c r="U2" s="1184"/>
      <c r="V2" s="1184"/>
      <c r="W2" s="820" t="s">
        <v>721</v>
      </c>
    </row>
    <row r="3" spans="1:23">
      <c r="A3" s="3566" t="s">
        <v>4751</v>
      </c>
      <c r="B3" s="3569" t="s">
        <v>7869</v>
      </c>
      <c r="C3" s="3775"/>
      <c r="D3" s="3775"/>
      <c r="E3" s="3775"/>
      <c r="F3" s="3775"/>
      <c r="G3" s="3775"/>
      <c r="H3" s="3576"/>
      <c r="I3" s="3569" t="s">
        <v>7731</v>
      </c>
      <c r="J3" s="3775"/>
      <c r="K3" s="3775"/>
      <c r="L3" s="3775"/>
      <c r="M3" s="3775"/>
      <c r="N3" s="3775"/>
      <c r="O3" s="3576"/>
      <c r="P3" s="3569" t="s">
        <v>7870</v>
      </c>
      <c r="Q3" s="3775"/>
      <c r="R3" s="3775"/>
      <c r="S3" s="3775"/>
      <c r="T3" s="3775"/>
      <c r="U3" s="3775"/>
      <c r="V3" s="3775"/>
    </row>
    <row r="4" spans="1:23">
      <c r="A4" s="3568"/>
      <c r="B4" s="992" t="s">
        <v>7732</v>
      </c>
      <c r="C4" s="1304" t="s">
        <v>5184</v>
      </c>
      <c r="D4" s="1304" t="s">
        <v>7733</v>
      </c>
      <c r="E4" s="1304" t="s">
        <v>7734</v>
      </c>
      <c r="F4" s="1304" t="s">
        <v>7735</v>
      </c>
      <c r="G4" s="1304" t="s">
        <v>7736</v>
      </c>
      <c r="H4" s="1304" t="s">
        <v>7737</v>
      </c>
      <c r="I4" s="992" t="s">
        <v>7732</v>
      </c>
      <c r="J4" s="992" t="s">
        <v>5184</v>
      </c>
      <c r="K4" s="992" t="s">
        <v>7733</v>
      </c>
      <c r="L4" s="991" t="s">
        <v>7734</v>
      </c>
      <c r="M4" s="991" t="s">
        <v>7735</v>
      </c>
      <c r="N4" s="991" t="s">
        <v>7736</v>
      </c>
      <c r="O4" s="991" t="s">
        <v>7737</v>
      </c>
      <c r="P4" s="991" t="s">
        <v>7732</v>
      </c>
      <c r="Q4" s="991" t="s">
        <v>5184</v>
      </c>
      <c r="R4" s="991" t="s">
        <v>7733</v>
      </c>
      <c r="S4" s="991" t="s">
        <v>7734</v>
      </c>
      <c r="T4" s="991" t="s">
        <v>7735</v>
      </c>
      <c r="U4" s="991" t="s">
        <v>7736</v>
      </c>
      <c r="V4" s="991" t="s">
        <v>7737</v>
      </c>
    </row>
    <row r="5" spans="1:23">
      <c r="A5" s="1255" t="s">
        <v>7871</v>
      </c>
      <c r="B5" s="1081">
        <f>SUM(C5:H5)</f>
        <v>32036</v>
      </c>
      <c r="C5" s="1081">
        <v>5019</v>
      </c>
      <c r="D5" s="1081">
        <v>7183</v>
      </c>
      <c r="E5" s="1081">
        <v>8443</v>
      </c>
      <c r="F5" s="1081">
        <v>2370</v>
      </c>
      <c r="G5" s="1081">
        <v>5857</v>
      </c>
      <c r="H5" s="1081">
        <v>3164</v>
      </c>
      <c r="I5" s="1081">
        <f t="shared" ref="I5:I11" si="0">SUM(J5:O5)</f>
        <v>180321</v>
      </c>
      <c r="J5" s="1081">
        <v>27865</v>
      </c>
      <c r="K5" s="1081">
        <v>43980</v>
      </c>
      <c r="L5" s="1045">
        <v>53742</v>
      </c>
      <c r="M5" s="1731">
        <v>11136</v>
      </c>
      <c r="N5" s="1731">
        <v>27608</v>
      </c>
      <c r="O5" s="1731">
        <v>15990</v>
      </c>
      <c r="P5" s="1731">
        <v>54837</v>
      </c>
      <c r="Q5" s="1731">
        <v>9204</v>
      </c>
      <c r="R5" s="1731">
        <v>12779</v>
      </c>
      <c r="S5" s="1731">
        <v>19997</v>
      </c>
      <c r="T5" s="1731">
        <v>2396</v>
      </c>
      <c r="U5" s="1731">
        <v>6753</v>
      </c>
      <c r="V5" s="1731">
        <v>3701</v>
      </c>
    </row>
    <row r="6" spans="1:23">
      <c r="A6" s="1247">
        <v>14</v>
      </c>
      <c r="B6" s="1081">
        <f>SUM(C6:H6)</f>
        <v>29802</v>
      </c>
      <c r="C6" s="1081">
        <v>4677</v>
      </c>
      <c r="D6" s="1081">
        <v>6574</v>
      </c>
      <c r="E6" s="1081">
        <v>8006</v>
      </c>
      <c r="F6" s="1081">
        <v>2184</v>
      </c>
      <c r="G6" s="1081">
        <v>5413</v>
      </c>
      <c r="H6" s="1081">
        <v>2948</v>
      </c>
      <c r="I6" s="1081">
        <f t="shared" si="0"/>
        <v>178744</v>
      </c>
      <c r="J6" s="1081">
        <v>29386</v>
      </c>
      <c r="K6" s="1081">
        <v>42106</v>
      </c>
      <c r="L6" s="1045">
        <v>53287</v>
      </c>
      <c r="M6" s="1731">
        <v>11673</v>
      </c>
      <c r="N6" s="1731">
        <v>26528</v>
      </c>
      <c r="O6" s="1731">
        <v>15764</v>
      </c>
      <c r="P6" s="1731">
        <f>SUM(Q6:V6)</f>
        <v>48986</v>
      </c>
      <c r="Q6" s="1731">
        <v>8596</v>
      </c>
      <c r="R6" s="1731">
        <v>10581</v>
      </c>
      <c r="S6" s="1731">
        <v>18590</v>
      </c>
      <c r="T6" s="1731">
        <v>2292</v>
      </c>
      <c r="U6" s="1731">
        <v>5715</v>
      </c>
      <c r="V6" s="1731">
        <v>3212</v>
      </c>
    </row>
    <row r="7" spans="1:23">
      <c r="A7" s="1247">
        <v>16</v>
      </c>
      <c r="B7" s="1081">
        <f t="shared" ref="B7:B11" si="1">SUM(C7:H7)</f>
        <v>28644</v>
      </c>
      <c r="C7" s="1081">
        <v>4401</v>
      </c>
      <c r="D7" s="1081">
        <v>6492</v>
      </c>
      <c r="E7" s="1081">
        <v>7657</v>
      </c>
      <c r="F7" s="1081">
        <v>2004</v>
      </c>
      <c r="G7" s="1081">
        <v>5249</v>
      </c>
      <c r="H7" s="1081">
        <v>2841</v>
      </c>
      <c r="I7" s="1081">
        <f t="shared" si="0"/>
        <v>171586</v>
      </c>
      <c r="J7" s="1081">
        <v>27165</v>
      </c>
      <c r="K7" s="1081">
        <v>41837</v>
      </c>
      <c r="L7" s="1045">
        <v>51664</v>
      </c>
      <c r="M7" s="1731">
        <v>10709</v>
      </c>
      <c r="N7" s="1731">
        <v>25150</v>
      </c>
      <c r="O7" s="1731">
        <v>15061</v>
      </c>
      <c r="P7" s="1731">
        <v>47206</v>
      </c>
      <c r="Q7" s="1731">
        <v>8153</v>
      </c>
      <c r="R7" s="1731">
        <v>11828</v>
      </c>
      <c r="S7" s="1731">
        <v>16983</v>
      </c>
      <c r="T7" s="1731">
        <v>2179</v>
      </c>
      <c r="U7" s="1731">
        <v>5142</v>
      </c>
      <c r="V7" s="1731">
        <v>2922</v>
      </c>
    </row>
    <row r="8" spans="1:23">
      <c r="A8" s="1247">
        <v>19</v>
      </c>
      <c r="B8" s="1081">
        <f t="shared" si="1"/>
        <v>26124</v>
      </c>
      <c r="C8" s="1081">
        <v>4054</v>
      </c>
      <c r="D8" s="1081">
        <v>5951</v>
      </c>
      <c r="E8" s="1081">
        <v>6988</v>
      </c>
      <c r="F8" s="1081">
        <v>1861</v>
      </c>
      <c r="G8" s="1081">
        <v>4715</v>
      </c>
      <c r="H8" s="1081">
        <v>2555</v>
      </c>
      <c r="I8" s="1081">
        <f t="shared" si="0"/>
        <v>164752</v>
      </c>
      <c r="J8" s="1081">
        <v>27353</v>
      </c>
      <c r="K8" s="1081">
        <v>39407</v>
      </c>
      <c r="L8" s="1045">
        <v>49298</v>
      </c>
      <c r="M8" s="1045">
        <v>10294</v>
      </c>
      <c r="N8" s="1045">
        <v>24172</v>
      </c>
      <c r="O8" s="1045">
        <v>14228</v>
      </c>
      <c r="P8" s="1045">
        <f>SUM(Q8:V8)</f>
        <v>46702</v>
      </c>
      <c r="Q8" s="1045">
        <v>8492</v>
      </c>
      <c r="R8" s="1045">
        <v>10937</v>
      </c>
      <c r="S8" s="1045">
        <v>17507</v>
      </c>
      <c r="T8" s="1045">
        <v>2170</v>
      </c>
      <c r="U8" s="1045">
        <v>4820</v>
      </c>
      <c r="V8" s="1045">
        <v>2776</v>
      </c>
    </row>
    <row r="9" spans="1:23">
      <c r="A9" s="1247">
        <v>26</v>
      </c>
      <c r="B9" s="1081">
        <f t="shared" si="1"/>
        <v>22760</v>
      </c>
      <c r="C9" s="1081">
        <v>3765</v>
      </c>
      <c r="D9" s="1081">
        <v>5538</v>
      </c>
      <c r="E9" s="1081">
        <v>6616</v>
      </c>
      <c r="F9" s="1081">
        <v>1627</v>
      </c>
      <c r="G9" s="1081">
        <v>3998</v>
      </c>
      <c r="H9" s="1081">
        <v>1216</v>
      </c>
      <c r="I9" s="1081">
        <f t="shared" si="0"/>
        <v>149325</v>
      </c>
      <c r="J9" s="1081">
        <v>24618</v>
      </c>
      <c r="K9" s="1081">
        <v>37945</v>
      </c>
      <c r="L9" s="1045">
        <v>48564</v>
      </c>
      <c r="M9" s="1045">
        <v>9491</v>
      </c>
      <c r="N9" s="1045">
        <v>21860</v>
      </c>
      <c r="O9" s="1045">
        <v>6847</v>
      </c>
      <c r="P9" s="1045">
        <f>SUM(Q9:V9)</f>
        <v>41986</v>
      </c>
      <c r="Q9" s="1045">
        <v>8026</v>
      </c>
      <c r="R9" s="1045">
        <v>10479</v>
      </c>
      <c r="S9" s="1045">
        <v>15070</v>
      </c>
      <c r="T9" s="1045">
        <v>2055</v>
      </c>
      <c r="U9" s="1045">
        <v>4637</v>
      </c>
      <c r="V9" s="1045">
        <v>1719</v>
      </c>
    </row>
    <row r="10" spans="1:23">
      <c r="A10" s="1247">
        <v>28</v>
      </c>
      <c r="B10" s="1081">
        <f t="shared" si="1"/>
        <v>18628</v>
      </c>
      <c r="C10" s="1081">
        <v>3062</v>
      </c>
      <c r="D10" s="1081">
        <v>4548</v>
      </c>
      <c r="E10" s="1081">
        <v>5301</v>
      </c>
      <c r="F10" s="1081">
        <v>1385</v>
      </c>
      <c r="G10" s="1081">
        <v>3292</v>
      </c>
      <c r="H10" s="1081">
        <v>1040</v>
      </c>
      <c r="I10" s="1081">
        <f t="shared" si="0"/>
        <v>129756</v>
      </c>
      <c r="J10" s="1081">
        <v>21405</v>
      </c>
      <c r="K10" s="1081">
        <v>33310</v>
      </c>
      <c r="L10" s="1045">
        <v>40987</v>
      </c>
      <c r="M10" s="1045">
        <v>8723</v>
      </c>
      <c r="N10" s="1045">
        <v>18829</v>
      </c>
      <c r="O10" s="1045">
        <v>6502</v>
      </c>
      <c r="P10" s="1045">
        <f>SUM(Q10:V10)</f>
        <v>46317</v>
      </c>
      <c r="Q10" s="1045">
        <v>8698</v>
      </c>
      <c r="R10" s="1045">
        <v>11904</v>
      </c>
      <c r="S10" s="1045">
        <v>16643</v>
      </c>
      <c r="T10" s="1045">
        <v>2255</v>
      </c>
      <c r="U10" s="1045">
        <v>4561</v>
      </c>
      <c r="V10" s="1045">
        <v>2256</v>
      </c>
    </row>
    <row r="11" spans="1:23" s="1759" customFormat="1" ht="19.5" customHeight="1" thickBot="1">
      <c r="A11" s="1177" t="s">
        <v>7872</v>
      </c>
      <c r="B11" s="1900">
        <f t="shared" si="1"/>
        <v>17337</v>
      </c>
      <c r="C11" s="1900">
        <v>2961</v>
      </c>
      <c r="D11" s="1900">
        <v>4189</v>
      </c>
      <c r="E11" s="1900">
        <v>4884</v>
      </c>
      <c r="F11" s="1900">
        <v>1280</v>
      </c>
      <c r="G11" s="1900">
        <v>2951</v>
      </c>
      <c r="H11" s="1900">
        <v>1072</v>
      </c>
      <c r="I11" s="1900">
        <f t="shared" si="0"/>
        <v>131044</v>
      </c>
      <c r="J11" s="1900">
        <v>23705</v>
      </c>
      <c r="K11" s="1900">
        <v>32981</v>
      </c>
      <c r="L11" s="1049">
        <v>40097</v>
      </c>
      <c r="M11" s="1049">
        <v>8642</v>
      </c>
      <c r="N11" s="1049">
        <v>18379</v>
      </c>
      <c r="O11" s="1049">
        <v>7240</v>
      </c>
      <c r="P11" s="1049">
        <f>SUM(Q11:V11)</f>
        <v>44238</v>
      </c>
      <c r="Q11" s="1049">
        <v>8102</v>
      </c>
      <c r="R11" s="1049">
        <v>10919</v>
      </c>
      <c r="S11" s="1049">
        <v>16538</v>
      </c>
      <c r="T11" s="1049">
        <v>2256</v>
      </c>
      <c r="U11" s="1049">
        <v>4329</v>
      </c>
      <c r="V11" s="1049">
        <v>2094</v>
      </c>
    </row>
    <row r="12" spans="1:23">
      <c r="A12" s="987" t="s">
        <v>7873</v>
      </c>
      <c r="B12" s="1003"/>
      <c r="C12" s="1003"/>
      <c r="D12" s="1003"/>
      <c r="E12" s="1003"/>
      <c r="F12" s="859"/>
      <c r="G12" s="859"/>
      <c r="H12" s="859"/>
      <c r="I12" s="859"/>
      <c r="J12" s="859"/>
      <c r="K12" s="859"/>
      <c r="L12" s="859"/>
      <c r="M12" s="1003"/>
      <c r="N12" s="1003"/>
      <c r="O12" s="1003"/>
      <c r="P12" s="1003"/>
      <c r="Q12" s="1003"/>
      <c r="R12" s="1003"/>
      <c r="S12" s="1003"/>
      <c r="T12" s="1003"/>
      <c r="U12" s="1003"/>
      <c r="V12" s="1020" t="s">
        <v>7874</v>
      </c>
    </row>
    <row r="13" spans="1:23">
      <c r="A13" s="987" t="s">
        <v>7875</v>
      </c>
      <c r="B13" s="859"/>
      <c r="C13" s="859"/>
      <c r="D13" s="859"/>
      <c r="E13" s="859"/>
      <c r="F13" s="859"/>
      <c r="G13" s="859"/>
      <c r="H13" s="859"/>
      <c r="I13" s="859"/>
      <c r="J13" s="859"/>
      <c r="K13" s="859"/>
      <c r="L13" s="859"/>
      <c r="M13" s="987"/>
      <c r="N13" s="987"/>
      <c r="O13" s="987"/>
      <c r="P13" s="987"/>
      <c r="Q13" s="987"/>
      <c r="R13" s="987"/>
      <c r="S13" s="987"/>
      <c r="T13" s="987"/>
      <c r="U13" s="987"/>
      <c r="V13" s="1021" t="s">
        <v>7876</v>
      </c>
    </row>
    <row r="14" spans="1:23">
      <c r="A14" s="987" t="s">
        <v>7877</v>
      </c>
      <c r="B14" s="859"/>
      <c r="C14" s="859"/>
      <c r="D14" s="859"/>
      <c r="E14" s="859"/>
      <c r="F14" s="859"/>
      <c r="G14" s="859"/>
      <c r="H14" s="859"/>
      <c r="I14" s="859"/>
      <c r="J14" s="859"/>
      <c r="K14" s="859"/>
      <c r="L14" s="987"/>
      <c r="M14" s="987"/>
      <c r="N14" s="987"/>
      <c r="O14" s="987"/>
      <c r="P14" s="987"/>
      <c r="Q14" s="987"/>
      <c r="R14" s="987"/>
      <c r="S14" s="987"/>
      <c r="T14" s="987"/>
      <c r="U14" s="987"/>
      <c r="V14" s="1021" t="s">
        <v>7878</v>
      </c>
    </row>
    <row r="15" spans="1:23">
      <c r="A15" s="987" t="s">
        <v>7879</v>
      </c>
      <c r="B15" s="859"/>
      <c r="C15" s="859"/>
      <c r="D15" s="859"/>
      <c r="E15" s="859"/>
      <c r="F15" s="859"/>
      <c r="G15" s="859"/>
      <c r="H15" s="859"/>
      <c r="I15" s="859"/>
      <c r="J15" s="859"/>
      <c r="K15" s="859"/>
      <c r="L15" s="987"/>
      <c r="M15" s="987"/>
      <c r="N15" s="987"/>
      <c r="O15" s="987"/>
      <c r="P15" s="987"/>
      <c r="Q15" s="987"/>
      <c r="R15" s="987"/>
      <c r="S15" s="859"/>
      <c r="T15" s="859"/>
      <c r="U15" s="859"/>
      <c r="V15" s="859"/>
    </row>
    <row r="16" spans="1:23">
      <c r="A16" s="1098" t="s">
        <v>7880</v>
      </c>
      <c r="B16" s="1098"/>
      <c r="C16" s="1098"/>
      <c r="D16" s="1098"/>
      <c r="E16" s="1098"/>
      <c r="F16" s="1098"/>
      <c r="G16" s="1098"/>
      <c r="H16" s="1098"/>
      <c r="I16" s="1098"/>
      <c r="J16" s="1098"/>
      <c r="K16" s="1098"/>
      <c r="L16" s="1098"/>
      <c r="M16" s="1098"/>
      <c r="N16" s="1098"/>
      <c r="O16" s="859"/>
      <c r="P16" s="859"/>
      <c r="Q16" s="859"/>
      <c r="R16" s="859"/>
      <c r="S16" s="859"/>
      <c r="T16" s="859"/>
      <c r="U16" s="859"/>
      <c r="V16" s="859"/>
    </row>
    <row r="17" spans="1:22" ht="18.75" customHeight="1">
      <c r="A17" s="987" t="s">
        <v>7881</v>
      </c>
      <c r="B17" s="1053"/>
      <c r="C17" s="1053"/>
      <c r="D17" s="1053"/>
      <c r="E17" s="1053"/>
      <c r="F17" s="1053"/>
      <c r="G17" s="1053"/>
      <c r="H17" s="1098"/>
      <c r="I17" s="1098"/>
      <c r="J17" s="1098"/>
      <c r="K17" s="1098"/>
      <c r="L17" s="1098"/>
      <c r="M17" s="1098"/>
      <c r="N17" s="1098"/>
      <c r="O17" s="859"/>
      <c r="P17" s="859"/>
      <c r="Q17" s="859"/>
      <c r="R17" s="859"/>
      <c r="S17" s="859"/>
      <c r="T17" s="859"/>
      <c r="U17" s="859"/>
      <c r="V17" s="859"/>
    </row>
    <row r="18" spans="1:22" ht="18.75" customHeight="1">
      <c r="A18" s="987" t="s">
        <v>7882</v>
      </c>
      <c r="B18" s="1053"/>
      <c r="C18" s="1053"/>
      <c r="D18" s="1053"/>
      <c r="E18" s="1053"/>
      <c r="F18" s="1053"/>
      <c r="G18" s="1053"/>
      <c r="H18" s="1053"/>
      <c r="I18" s="1053"/>
      <c r="J18" s="987"/>
      <c r="K18" s="987"/>
      <c r="L18" s="987"/>
      <c r="M18" s="987"/>
      <c r="N18" s="987"/>
      <c r="O18" s="859"/>
      <c r="P18" s="859"/>
      <c r="Q18" s="859"/>
      <c r="R18" s="859"/>
      <c r="S18" s="859"/>
      <c r="T18" s="859"/>
      <c r="U18" s="859"/>
      <c r="V18" s="859"/>
    </row>
    <row r="19" spans="1:22">
      <c r="A19" s="987" t="s">
        <v>7883</v>
      </c>
      <c r="B19" s="859"/>
      <c r="C19" s="859"/>
      <c r="D19" s="859"/>
      <c r="E19" s="859"/>
      <c r="F19" s="859"/>
      <c r="G19" s="859"/>
      <c r="H19" s="859"/>
      <c r="I19" s="859"/>
      <c r="J19" s="859"/>
      <c r="K19" s="859"/>
      <c r="L19" s="859"/>
      <c r="M19" s="859"/>
      <c r="N19" s="859"/>
      <c r="O19" s="859"/>
      <c r="P19" s="859"/>
      <c r="Q19" s="859"/>
      <c r="R19" s="859"/>
      <c r="S19" s="859"/>
      <c r="T19" s="859"/>
      <c r="U19" s="859"/>
      <c r="V19" s="859"/>
    </row>
    <row r="20" spans="1:22">
      <c r="A20" s="859"/>
      <c r="B20" s="859"/>
      <c r="C20" s="859"/>
      <c r="D20" s="859"/>
      <c r="E20" s="859"/>
      <c r="F20" s="859"/>
      <c r="G20" s="859"/>
      <c r="H20" s="859"/>
      <c r="I20" s="859"/>
      <c r="J20" s="859"/>
      <c r="K20" s="859"/>
      <c r="L20" s="859"/>
      <c r="M20" s="859"/>
      <c r="N20" s="859"/>
      <c r="O20" s="859"/>
      <c r="P20" s="859"/>
      <c r="Q20" s="859"/>
      <c r="R20" s="859"/>
      <c r="S20" s="859"/>
      <c r="T20" s="859"/>
      <c r="U20" s="859"/>
      <c r="V20" s="859"/>
    </row>
    <row r="21" spans="1:22">
      <c r="A21" s="859"/>
      <c r="B21" s="859"/>
      <c r="C21" s="859"/>
      <c r="D21" s="859"/>
      <c r="E21" s="859"/>
      <c r="F21" s="859"/>
      <c r="G21" s="859"/>
      <c r="H21" s="859"/>
      <c r="I21" s="859"/>
      <c r="J21" s="859"/>
      <c r="K21" s="859"/>
      <c r="L21" s="859"/>
      <c r="M21" s="859"/>
      <c r="N21" s="859"/>
      <c r="O21" s="859"/>
      <c r="P21" s="859"/>
      <c r="Q21" s="859"/>
      <c r="R21" s="859"/>
      <c r="S21" s="859"/>
      <c r="T21" s="859"/>
      <c r="U21" s="859"/>
      <c r="V21" s="859"/>
    </row>
  </sheetData>
  <mergeCells count="4">
    <mergeCell ref="A3:A4"/>
    <mergeCell ref="B3:H3"/>
    <mergeCell ref="I3:O3"/>
    <mergeCell ref="P3:V3"/>
  </mergeCells>
  <phoneticPr fontId="2"/>
  <hyperlinks>
    <hyperlink ref="W2" location="目次!A1" display="目次へ戻る" xr:uid="{91A9E00B-3D3A-4D67-8055-480E17095464}"/>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6D9E7-8B86-4E00-9D47-5BAC1B774358}">
  <dimension ref="A1:AJ25"/>
  <sheetViews>
    <sheetView topLeftCell="N1" workbookViewId="0">
      <selection activeCell="AJ2" sqref="AJ2"/>
    </sheetView>
  </sheetViews>
  <sheetFormatPr defaultColWidth="8.58203125" defaultRowHeight="18"/>
  <cols>
    <col min="1" max="1" width="14.5" style="821" customWidth="1"/>
    <col min="2" max="7" width="8.58203125" style="821"/>
    <col min="8" max="8" width="11.58203125" style="821" customWidth="1"/>
    <col min="9" max="10" width="8.58203125" style="821"/>
    <col min="11" max="11" width="12.58203125" style="821" customWidth="1"/>
    <col min="12" max="35" width="8.58203125" style="821"/>
    <col min="36" max="36" width="11" style="821" bestFit="1" customWidth="1"/>
    <col min="37" max="16384" width="8.58203125" style="821"/>
  </cols>
  <sheetData>
    <row r="1" spans="1:36">
      <c r="A1" s="859" t="s">
        <v>7884</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row>
    <row r="2" spans="1:36">
      <c r="A2" s="859"/>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20" t="s">
        <v>721</v>
      </c>
    </row>
    <row r="3" spans="1:36" ht="18.5" thickBot="1">
      <c r="A3" s="1184"/>
      <c r="B3" s="1184"/>
      <c r="C3" s="1184"/>
      <c r="D3" s="1184"/>
      <c r="E3" s="1184"/>
      <c r="F3" s="1184"/>
      <c r="G3" s="1184"/>
      <c r="H3" s="1184"/>
      <c r="I3" s="1184"/>
      <c r="J3" s="1184"/>
      <c r="K3" s="1184"/>
      <c r="L3" s="1184"/>
      <c r="M3" s="1184"/>
      <c r="N3" s="1184"/>
      <c r="O3" s="1184"/>
      <c r="P3" s="1901"/>
      <c r="Q3" s="1901"/>
      <c r="R3" s="1184"/>
      <c r="S3" s="1184"/>
      <c r="T3" s="1184"/>
      <c r="U3" s="1184"/>
      <c r="V3" s="1184"/>
      <c r="W3" s="1184"/>
      <c r="X3" s="1184"/>
      <c r="Y3" s="1184"/>
      <c r="Z3" s="1184"/>
      <c r="AA3" s="1184"/>
      <c r="AB3" s="1184"/>
      <c r="AC3" s="1184"/>
      <c r="AD3" s="1184"/>
      <c r="AE3" s="1184"/>
      <c r="AF3" s="1184"/>
      <c r="AG3" s="1184"/>
      <c r="AH3" s="1184"/>
      <c r="AI3" s="1260" t="s">
        <v>7885</v>
      </c>
    </row>
    <row r="4" spans="1:36" ht="15" customHeight="1">
      <c r="A4" s="3845" t="s">
        <v>5809</v>
      </c>
      <c r="B4" s="3600" t="s">
        <v>7886</v>
      </c>
      <c r="C4" s="3596"/>
      <c r="D4" s="3566"/>
      <c r="E4" s="3600" t="s">
        <v>7731</v>
      </c>
      <c r="F4" s="3596"/>
      <c r="G4" s="3566"/>
      <c r="H4" s="3607" t="s">
        <v>7887</v>
      </c>
      <c r="I4" s="3600" t="s">
        <v>7888</v>
      </c>
      <c r="J4" s="3596"/>
      <c r="K4" s="3596"/>
      <c r="L4" s="1902"/>
      <c r="M4" s="1902"/>
      <c r="N4" s="1902"/>
      <c r="O4" s="1902"/>
      <c r="P4" s="1902"/>
      <c r="Q4" s="1902"/>
      <c r="R4" s="1902"/>
      <c r="S4" s="1902"/>
      <c r="T4" s="1902"/>
      <c r="U4" s="1903"/>
      <c r="V4" s="1904"/>
      <c r="W4" s="1905"/>
      <c r="X4" s="3817" t="s">
        <v>7889</v>
      </c>
      <c r="Y4" s="3785"/>
      <c r="Z4" s="3567"/>
      <c r="AA4" s="3817" t="s">
        <v>7890</v>
      </c>
      <c r="AB4" s="3785"/>
      <c r="AC4" s="3567"/>
      <c r="AD4" s="3817" t="s">
        <v>7891</v>
      </c>
      <c r="AE4" s="3785"/>
      <c r="AF4" s="3567"/>
      <c r="AG4" s="3817" t="s">
        <v>7892</v>
      </c>
      <c r="AH4" s="3785"/>
      <c r="AI4" s="3785"/>
      <c r="AJ4" s="1906"/>
    </row>
    <row r="5" spans="1:36">
      <c r="A5" s="3643"/>
      <c r="B5" s="3572"/>
      <c r="C5" s="3597"/>
      <c r="D5" s="3568"/>
      <c r="E5" s="3572"/>
      <c r="F5" s="3597"/>
      <c r="G5" s="3568"/>
      <c r="H5" s="3608"/>
      <c r="I5" s="3572"/>
      <c r="J5" s="3597"/>
      <c r="K5" s="3597"/>
      <c r="L5" s="3573" t="s">
        <v>7893</v>
      </c>
      <c r="M5" s="3574"/>
      <c r="N5" s="3575"/>
      <c r="O5" s="3573" t="s">
        <v>7894</v>
      </c>
      <c r="P5" s="3574"/>
      <c r="Q5" s="3568"/>
      <c r="R5" s="3572" t="s">
        <v>7895</v>
      </c>
      <c r="S5" s="3597"/>
      <c r="T5" s="3568"/>
      <c r="U5" s="3842" t="s">
        <v>7896</v>
      </c>
      <c r="V5" s="3843"/>
      <c r="W5" s="3844"/>
      <c r="X5" s="3572"/>
      <c r="Y5" s="3597"/>
      <c r="Z5" s="3568"/>
      <c r="AA5" s="3572"/>
      <c r="AB5" s="3597"/>
      <c r="AC5" s="3568"/>
      <c r="AD5" s="3572"/>
      <c r="AE5" s="3597"/>
      <c r="AF5" s="3568"/>
      <c r="AG5" s="3572"/>
      <c r="AH5" s="3597"/>
      <c r="AI5" s="3597"/>
      <c r="AJ5" s="1906"/>
    </row>
    <row r="6" spans="1:36" ht="53">
      <c r="A6" s="3644"/>
      <c r="B6" s="1907" t="s">
        <v>4822</v>
      </c>
      <c r="C6" s="1907" t="s">
        <v>7801</v>
      </c>
      <c r="D6" s="1907" t="s">
        <v>7802</v>
      </c>
      <c r="E6" s="1907" t="s">
        <v>4822</v>
      </c>
      <c r="F6" s="1907" t="s">
        <v>7801</v>
      </c>
      <c r="G6" s="1908" t="s">
        <v>7802</v>
      </c>
      <c r="H6" s="3609"/>
      <c r="I6" s="1907" t="s">
        <v>7897</v>
      </c>
      <c r="J6" s="1907" t="s">
        <v>7898</v>
      </c>
      <c r="K6" s="1909" t="s">
        <v>7899</v>
      </c>
      <c r="L6" s="1907" t="s">
        <v>7897</v>
      </c>
      <c r="M6" s="1907" t="s">
        <v>7898</v>
      </c>
      <c r="N6" s="1909" t="s">
        <v>7899</v>
      </c>
      <c r="O6" s="1907" t="s">
        <v>7897</v>
      </c>
      <c r="P6" s="1907" t="s">
        <v>7898</v>
      </c>
      <c r="Q6" s="1910" t="s">
        <v>7899</v>
      </c>
      <c r="R6" s="1907" t="s">
        <v>7900</v>
      </c>
      <c r="S6" s="1907" t="s">
        <v>7898</v>
      </c>
      <c r="T6" s="1907" t="s">
        <v>7901</v>
      </c>
      <c r="U6" s="1907" t="s">
        <v>7900</v>
      </c>
      <c r="V6" s="1907" t="s">
        <v>7898</v>
      </c>
      <c r="W6" s="1907" t="s">
        <v>7901</v>
      </c>
      <c r="X6" s="1907" t="s">
        <v>7900</v>
      </c>
      <c r="Y6" s="1907" t="s">
        <v>7898</v>
      </c>
      <c r="Z6" s="1907" t="s">
        <v>7901</v>
      </c>
      <c r="AA6" s="1907" t="s">
        <v>7900</v>
      </c>
      <c r="AB6" s="1907" t="s">
        <v>7898</v>
      </c>
      <c r="AC6" s="1907" t="s">
        <v>7901</v>
      </c>
      <c r="AD6" s="1907" t="s">
        <v>7900</v>
      </c>
      <c r="AE6" s="1907" t="s">
        <v>7898</v>
      </c>
      <c r="AF6" s="1907" t="s">
        <v>7901</v>
      </c>
      <c r="AG6" s="1907" t="s">
        <v>7900</v>
      </c>
      <c r="AH6" s="1907" t="s">
        <v>7898</v>
      </c>
      <c r="AI6" s="1908" t="s">
        <v>7901</v>
      </c>
      <c r="AJ6" s="1906"/>
    </row>
    <row r="7" spans="1:36" ht="18.75" customHeight="1">
      <c r="A7" s="1812" t="s">
        <v>7902</v>
      </c>
      <c r="B7" s="1911">
        <f>C7+D7</f>
        <v>1268</v>
      </c>
      <c r="C7" s="1911">
        <v>255</v>
      </c>
      <c r="D7" s="1911">
        <v>1013</v>
      </c>
      <c r="E7" s="1911">
        <f>F7+G7</f>
        <v>4555</v>
      </c>
      <c r="F7" s="1911">
        <v>1841</v>
      </c>
      <c r="G7" s="1911">
        <v>2714</v>
      </c>
      <c r="H7" s="1912">
        <v>2060710</v>
      </c>
      <c r="I7" s="1911">
        <v>691</v>
      </c>
      <c r="J7" s="1911">
        <v>2902</v>
      </c>
      <c r="K7" s="1911">
        <v>1372811</v>
      </c>
      <c r="L7" s="1911">
        <v>380</v>
      </c>
      <c r="M7" s="1911">
        <v>1252</v>
      </c>
      <c r="N7" s="1911">
        <v>540418</v>
      </c>
      <c r="O7" s="1911">
        <v>75</v>
      </c>
      <c r="P7" s="1911">
        <v>379</v>
      </c>
      <c r="Q7" s="1911">
        <v>199555</v>
      </c>
      <c r="R7" s="1911">
        <v>63</v>
      </c>
      <c r="S7" s="1913">
        <v>494</v>
      </c>
      <c r="T7" s="1913">
        <v>295913</v>
      </c>
      <c r="U7" s="1911">
        <v>173</v>
      </c>
      <c r="V7" s="1911">
        <v>777</v>
      </c>
      <c r="W7" s="1913">
        <v>336925</v>
      </c>
      <c r="X7" s="1913">
        <v>71</v>
      </c>
      <c r="Y7" s="1913">
        <v>258</v>
      </c>
      <c r="Z7" s="1913">
        <v>89025</v>
      </c>
      <c r="AA7" s="1911">
        <v>137</v>
      </c>
      <c r="AB7" s="1911">
        <v>486</v>
      </c>
      <c r="AC7" s="1911">
        <v>288516</v>
      </c>
      <c r="AD7" s="1911">
        <v>347</v>
      </c>
      <c r="AE7" s="1911">
        <v>828</v>
      </c>
      <c r="AF7" s="1911">
        <v>274372</v>
      </c>
      <c r="AG7" s="1911">
        <v>22</v>
      </c>
      <c r="AH7" s="1911">
        <v>81</v>
      </c>
      <c r="AI7" s="1911">
        <v>35986</v>
      </c>
      <c r="AJ7" s="1906"/>
    </row>
    <row r="8" spans="1:36" s="1759" customFormat="1" ht="18.75" customHeight="1">
      <c r="A8" s="1219" t="s">
        <v>6549</v>
      </c>
      <c r="B8" s="1914">
        <f>C8+D8</f>
        <v>1185</v>
      </c>
      <c r="C8" s="1914">
        <v>302</v>
      </c>
      <c r="D8" s="1914">
        <v>883</v>
      </c>
      <c r="E8" s="1914">
        <f t="shared" ref="E8:E17" si="0">F8+G8</f>
        <v>4955</v>
      </c>
      <c r="F8" s="1914">
        <v>2631</v>
      </c>
      <c r="G8" s="1914">
        <v>2324</v>
      </c>
      <c r="H8" s="1915">
        <v>2452752</v>
      </c>
      <c r="I8" s="1914">
        <v>678</v>
      </c>
      <c r="J8" s="1914">
        <v>3139</v>
      </c>
      <c r="K8" s="1914">
        <v>1555510</v>
      </c>
      <c r="L8" s="1914">
        <v>361</v>
      </c>
      <c r="M8" s="1914">
        <v>1260</v>
      </c>
      <c r="N8" s="1914">
        <v>586316</v>
      </c>
      <c r="O8" s="1914">
        <v>71</v>
      </c>
      <c r="P8" s="1914">
        <v>394</v>
      </c>
      <c r="Q8" s="1914">
        <v>253908</v>
      </c>
      <c r="R8" s="1915">
        <v>62</v>
      </c>
      <c r="S8" s="1915">
        <v>630</v>
      </c>
      <c r="T8" s="1915">
        <v>284619</v>
      </c>
      <c r="U8" s="1915">
        <v>184</v>
      </c>
      <c r="V8" s="1915">
        <v>855</v>
      </c>
      <c r="W8" s="1915">
        <v>430667</v>
      </c>
      <c r="X8" s="1915">
        <v>64</v>
      </c>
      <c r="Y8" s="1915">
        <v>289</v>
      </c>
      <c r="Z8" s="1915">
        <v>118164</v>
      </c>
      <c r="AA8" s="1916">
        <v>135</v>
      </c>
      <c r="AB8" s="1915">
        <v>523</v>
      </c>
      <c r="AC8" s="1915">
        <v>407029</v>
      </c>
      <c r="AD8" s="1915">
        <v>280</v>
      </c>
      <c r="AE8" s="1915">
        <v>681</v>
      </c>
      <c r="AF8" s="1915">
        <v>253377</v>
      </c>
      <c r="AG8" s="1915">
        <v>28</v>
      </c>
      <c r="AH8" s="1915">
        <v>323</v>
      </c>
      <c r="AI8" s="1915">
        <v>118672</v>
      </c>
      <c r="AJ8" s="1917"/>
    </row>
    <row r="9" spans="1:36" ht="18.75" customHeight="1">
      <c r="A9" s="1103" t="s">
        <v>5006</v>
      </c>
      <c r="B9" s="1911">
        <f t="shared" ref="B9:B21" si="1">C9+D9</f>
        <v>427</v>
      </c>
      <c r="C9" s="1911">
        <v>129</v>
      </c>
      <c r="D9" s="1911">
        <v>298</v>
      </c>
      <c r="E9" s="1911">
        <f t="shared" si="0"/>
        <v>2010</v>
      </c>
      <c r="F9" s="1911">
        <v>1222</v>
      </c>
      <c r="G9" s="1911">
        <v>788</v>
      </c>
      <c r="H9" s="1913">
        <v>976490</v>
      </c>
      <c r="I9" s="1911">
        <v>218</v>
      </c>
      <c r="J9" s="1911">
        <v>1185</v>
      </c>
      <c r="K9" s="1911">
        <v>571475</v>
      </c>
      <c r="L9" s="1911">
        <v>98</v>
      </c>
      <c r="M9" s="1911">
        <v>382</v>
      </c>
      <c r="N9" s="1911">
        <v>186398</v>
      </c>
      <c r="O9" s="1911">
        <v>25</v>
      </c>
      <c r="P9" s="1911">
        <v>139</v>
      </c>
      <c r="Q9" s="1911">
        <v>82995</v>
      </c>
      <c r="R9" s="1911">
        <v>33</v>
      </c>
      <c r="S9" s="1913">
        <v>328</v>
      </c>
      <c r="T9" s="1913">
        <v>132046</v>
      </c>
      <c r="U9" s="1911">
        <v>62</v>
      </c>
      <c r="V9" s="1911">
        <v>336</v>
      </c>
      <c r="W9" s="1913">
        <v>170036</v>
      </c>
      <c r="X9" s="1913">
        <v>17</v>
      </c>
      <c r="Y9" s="1913">
        <v>78</v>
      </c>
      <c r="Z9" s="1913">
        <v>30259</v>
      </c>
      <c r="AA9" s="1911">
        <v>51</v>
      </c>
      <c r="AB9" s="1911">
        <v>196</v>
      </c>
      <c r="AC9" s="1911">
        <v>168897</v>
      </c>
      <c r="AD9" s="1911">
        <v>129</v>
      </c>
      <c r="AE9" s="1911">
        <v>342</v>
      </c>
      <c r="AF9" s="1911">
        <v>138368</v>
      </c>
      <c r="AG9" s="1911">
        <v>12</v>
      </c>
      <c r="AH9" s="1911">
        <v>209</v>
      </c>
      <c r="AI9" s="1911">
        <v>67491</v>
      </c>
      <c r="AJ9" s="1906"/>
    </row>
    <row r="10" spans="1:36" ht="18.75" customHeight="1">
      <c r="A10" s="1103" t="s">
        <v>232</v>
      </c>
      <c r="B10" s="1911">
        <f t="shared" si="1"/>
        <v>250</v>
      </c>
      <c r="C10" s="1911">
        <v>66</v>
      </c>
      <c r="D10" s="1911">
        <v>184</v>
      </c>
      <c r="E10" s="1911">
        <f t="shared" si="0"/>
        <v>1164</v>
      </c>
      <c r="F10" s="1911">
        <v>672</v>
      </c>
      <c r="G10" s="1911">
        <v>492</v>
      </c>
      <c r="H10" s="1913">
        <v>595375</v>
      </c>
      <c r="I10" s="1911">
        <v>138</v>
      </c>
      <c r="J10" s="1911">
        <v>732</v>
      </c>
      <c r="K10" s="1911">
        <v>380794</v>
      </c>
      <c r="L10" s="1911">
        <v>75</v>
      </c>
      <c r="M10" s="1911">
        <v>264</v>
      </c>
      <c r="N10" s="1911">
        <v>122352</v>
      </c>
      <c r="O10" s="1911">
        <v>13</v>
      </c>
      <c r="P10" s="1911">
        <v>102</v>
      </c>
      <c r="Q10" s="1911">
        <v>70861</v>
      </c>
      <c r="R10" s="1911">
        <v>15</v>
      </c>
      <c r="S10" s="1913">
        <v>190</v>
      </c>
      <c r="T10" s="1913">
        <v>97290</v>
      </c>
      <c r="U10" s="1911">
        <v>35</v>
      </c>
      <c r="V10" s="1911">
        <v>176</v>
      </c>
      <c r="W10" s="1913">
        <v>90291</v>
      </c>
      <c r="X10" s="1913">
        <v>14</v>
      </c>
      <c r="Y10" s="1913">
        <v>98</v>
      </c>
      <c r="Z10" s="1913">
        <v>39841</v>
      </c>
      <c r="AA10" s="1911">
        <v>29</v>
      </c>
      <c r="AB10" s="1911">
        <v>127</v>
      </c>
      <c r="AC10" s="1911">
        <v>92872</v>
      </c>
      <c r="AD10" s="1911">
        <v>62</v>
      </c>
      <c r="AE10" s="1911">
        <v>135</v>
      </c>
      <c r="AF10" s="1911">
        <v>52017</v>
      </c>
      <c r="AG10" s="1911">
        <v>7</v>
      </c>
      <c r="AH10" s="1911">
        <v>72</v>
      </c>
      <c r="AI10" s="1911">
        <v>29851</v>
      </c>
      <c r="AJ10" s="1906"/>
    </row>
    <row r="11" spans="1:36" ht="18.75" customHeight="1">
      <c r="A11" s="1103" t="s">
        <v>294</v>
      </c>
      <c r="B11" s="1911">
        <f t="shared" si="1"/>
        <v>164</v>
      </c>
      <c r="C11" s="1911">
        <v>39</v>
      </c>
      <c r="D11" s="1911">
        <v>125</v>
      </c>
      <c r="E11" s="1911">
        <f t="shared" si="0"/>
        <v>554</v>
      </c>
      <c r="F11" s="1911">
        <v>246</v>
      </c>
      <c r="G11" s="1911">
        <v>308</v>
      </c>
      <c r="H11" s="1913">
        <v>293468</v>
      </c>
      <c r="I11" s="1911">
        <v>100</v>
      </c>
      <c r="J11" s="1911">
        <v>365</v>
      </c>
      <c r="K11" s="1911">
        <v>198660</v>
      </c>
      <c r="L11" s="1911">
        <v>49</v>
      </c>
      <c r="M11" s="1911">
        <v>150</v>
      </c>
      <c r="N11" s="1911">
        <v>76305</v>
      </c>
      <c r="O11" s="1911">
        <v>13</v>
      </c>
      <c r="P11" s="1911">
        <v>48</v>
      </c>
      <c r="Q11" s="1911">
        <v>31814</v>
      </c>
      <c r="R11" s="1911">
        <v>6</v>
      </c>
      <c r="S11" s="1913">
        <v>33</v>
      </c>
      <c r="T11" s="1913">
        <v>22484</v>
      </c>
      <c r="U11" s="1911">
        <v>32</v>
      </c>
      <c r="V11" s="1911">
        <v>134</v>
      </c>
      <c r="W11" s="1913">
        <v>68057</v>
      </c>
      <c r="X11" s="1913">
        <v>11</v>
      </c>
      <c r="Y11" s="1913">
        <v>32</v>
      </c>
      <c r="Z11" s="1913">
        <v>13153</v>
      </c>
      <c r="AA11" s="1911">
        <v>22</v>
      </c>
      <c r="AB11" s="1911">
        <v>63</v>
      </c>
      <c r="AC11" s="1911">
        <v>50705</v>
      </c>
      <c r="AD11" s="1911">
        <v>26</v>
      </c>
      <c r="AE11" s="1911">
        <v>58</v>
      </c>
      <c r="AF11" s="1911">
        <v>15378</v>
      </c>
      <c r="AG11" s="1911">
        <v>5</v>
      </c>
      <c r="AH11" s="1911">
        <v>36</v>
      </c>
      <c r="AI11" s="1911">
        <v>15572</v>
      </c>
      <c r="AJ11" s="1906"/>
    </row>
    <row r="12" spans="1:36" ht="18.75" customHeight="1">
      <c r="A12" s="1103" t="s">
        <v>297</v>
      </c>
      <c r="B12" s="1911">
        <f t="shared" si="1"/>
        <v>115</v>
      </c>
      <c r="C12" s="1911">
        <v>20</v>
      </c>
      <c r="D12" s="1911">
        <v>95</v>
      </c>
      <c r="E12" s="1911">
        <f t="shared" si="0"/>
        <v>365</v>
      </c>
      <c r="F12" s="1911">
        <v>112</v>
      </c>
      <c r="G12" s="1911">
        <v>253</v>
      </c>
      <c r="H12" s="1913">
        <v>183177</v>
      </c>
      <c r="I12" s="1911">
        <v>67</v>
      </c>
      <c r="J12" s="1911">
        <v>208</v>
      </c>
      <c r="K12" s="1911">
        <v>95841</v>
      </c>
      <c r="L12" s="1911">
        <v>36</v>
      </c>
      <c r="M12" s="1911">
        <v>99</v>
      </c>
      <c r="N12" s="1911">
        <v>39518</v>
      </c>
      <c r="O12" s="1911">
        <v>7</v>
      </c>
      <c r="P12" s="1911" t="s">
        <v>5481</v>
      </c>
      <c r="Q12" s="1911" t="s">
        <v>5481</v>
      </c>
      <c r="R12" s="1911">
        <v>2</v>
      </c>
      <c r="S12" s="1913" t="s">
        <v>7903</v>
      </c>
      <c r="T12" s="1913" t="s">
        <v>7903</v>
      </c>
      <c r="U12" s="1911">
        <v>22</v>
      </c>
      <c r="V12" s="1911">
        <v>72</v>
      </c>
      <c r="W12" s="1913">
        <v>34706</v>
      </c>
      <c r="X12" s="1913">
        <v>12</v>
      </c>
      <c r="Y12" s="1913">
        <v>40</v>
      </c>
      <c r="Z12" s="1913">
        <v>18274</v>
      </c>
      <c r="AA12" s="1911">
        <v>16</v>
      </c>
      <c r="AB12" s="1911">
        <v>61</v>
      </c>
      <c r="AC12" s="1911">
        <v>46863</v>
      </c>
      <c r="AD12" s="1911">
        <v>20</v>
      </c>
      <c r="AE12" s="1911">
        <v>56</v>
      </c>
      <c r="AF12" s="1911">
        <v>22199</v>
      </c>
      <c r="AG12" s="1911" t="s">
        <v>4900</v>
      </c>
      <c r="AH12" s="1911" t="s">
        <v>4900</v>
      </c>
      <c r="AI12" s="1911">
        <v>0</v>
      </c>
      <c r="AJ12" s="1906"/>
    </row>
    <row r="13" spans="1:36" ht="18.75" customHeight="1">
      <c r="A13" s="1103" t="s">
        <v>300</v>
      </c>
      <c r="B13" s="1911">
        <f t="shared" si="1"/>
        <v>104</v>
      </c>
      <c r="C13" s="1911">
        <v>23</v>
      </c>
      <c r="D13" s="1911">
        <v>81</v>
      </c>
      <c r="E13" s="1911">
        <f t="shared" si="0"/>
        <v>434</v>
      </c>
      <c r="F13" s="1911">
        <v>228</v>
      </c>
      <c r="G13" s="1911">
        <v>206</v>
      </c>
      <c r="H13" s="1913">
        <v>205600</v>
      </c>
      <c r="I13" s="1911">
        <v>64</v>
      </c>
      <c r="J13" s="1911">
        <v>311</v>
      </c>
      <c r="K13" s="1911">
        <v>147876</v>
      </c>
      <c r="L13" s="1911">
        <v>36</v>
      </c>
      <c r="M13" s="1911">
        <v>136</v>
      </c>
      <c r="N13" s="1911">
        <v>62185</v>
      </c>
      <c r="O13" s="1911">
        <v>6</v>
      </c>
      <c r="P13" s="1911" t="s">
        <v>5481</v>
      </c>
      <c r="Q13" s="1911" t="s">
        <v>5481</v>
      </c>
      <c r="R13" s="1911">
        <v>2</v>
      </c>
      <c r="S13" s="1913" t="s">
        <v>7903</v>
      </c>
      <c r="T13" s="1913" t="s">
        <v>7903</v>
      </c>
      <c r="U13" s="1911">
        <v>20</v>
      </c>
      <c r="V13" s="1911">
        <v>93</v>
      </c>
      <c r="W13" s="1913">
        <v>46701</v>
      </c>
      <c r="X13" s="1913">
        <v>4</v>
      </c>
      <c r="Y13" s="1913">
        <v>27</v>
      </c>
      <c r="Z13" s="1913">
        <v>11388</v>
      </c>
      <c r="AA13" s="1911">
        <v>7</v>
      </c>
      <c r="AB13" s="1911">
        <v>42</v>
      </c>
      <c r="AC13" s="1911">
        <v>26975</v>
      </c>
      <c r="AD13" s="1911">
        <v>26</v>
      </c>
      <c r="AE13" s="1911">
        <v>49</v>
      </c>
      <c r="AF13" s="1911">
        <v>13783</v>
      </c>
      <c r="AG13" s="1911">
        <v>3</v>
      </c>
      <c r="AH13" s="1913" t="s">
        <v>7903</v>
      </c>
      <c r="AI13" s="1913" t="s">
        <v>7903</v>
      </c>
      <c r="AJ13" s="1906"/>
    </row>
    <row r="14" spans="1:36" ht="18.75" customHeight="1">
      <c r="A14" s="1103" t="s">
        <v>303</v>
      </c>
      <c r="B14" s="1911">
        <f t="shared" si="1"/>
        <v>35</v>
      </c>
      <c r="C14" s="1911">
        <v>7</v>
      </c>
      <c r="D14" s="1911">
        <v>28</v>
      </c>
      <c r="E14" s="1911">
        <f t="shared" si="0"/>
        <v>108</v>
      </c>
      <c r="F14" s="1911">
        <v>32</v>
      </c>
      <c r="G14" s="1911">
        <v>76</v>
      </c>
      <c r="H14" s="1913">
        <v>46916</v>
      </c>
      <c r="I14" s="1911">
        <v>22</v>
      </c>
      <c r="J14" s="1911">
        <v>74</v>
      </c>
      <c r="K14" s="1911">
        <v>33728</v>
      </c>
      <c r="L14" s="1911">
        <v>14</v>
      </c>
      <c r="M14" s="1911">
        <v>45</v>
      </c>
      <c r="N14" s="1911">
        <v>19518</v>
      </c>
      <c r="O14" s="1911">
        <v>2</v>
      </c>
      <c r="P14" s="1911" t="s">
        <v>5481</v>
      </c>
      <c r="Q14" s="1911" t="s">
        <v>5481</v>
      </c>
      <c r="R14" s="1911">
        <v>3</v>
      </c>
      <c r="S14" s="1913">
        <v>13</v>
      </c>
      <c r="T14" s="1913">
        <v>8250</v>
      </c>
      <c r="U14" s="1911">
        <v>3</v>
      </c>
      <c r="V14" s="1913" t="s">
        <v>7903</v>
      </c>
      <c r="W14" s="1913" t="s">
        <v>7903</v>
      </c>
      <c r="X14" s="1913">
        <v>3</v>
      </c>
      <c r="Y14" s="1913">
        <v>10</v>
      </c>
      <c r="Z14" s="1913">
        <v>3970</v>
      </c>
      <c r="AA14" s="1911">
        <v>3</v>
      </c>
      <c r="AB14" s="1911">
        <v>11</v>
      </c>
      <c r="AC14" s="1911">
        <v>5966</v>
      </c>
      <c r="AD14" s="1911">
        <v>6</v>
      </c>
      <c r="AE14" s="1911">
        <v>12</v>
      </c>
      <c r="AF14" s="1911">
        <v>3072</v>
      </c>
      <c r="AG14" s="1911">
        <v>1</v>
      </c>
      <c r="AH14" s="1913" t="s">
        <v>7903</v>
      </c>
      <c r="AI14" s="1913" t="s">
        <v>7903</v>
      </c>
      <c r="AJ14" s="1906"/>
    </row>
    <row r="15" spans="1:36" ht="18.75" customHeight="1">
      <c r="A15" s="1103" t="s">
        <v>469</v>
      </c>
      <c r="B15" s="1911">
        <f t="shared" si="1"/>
        <v>9</v>
      </c>
      <c r="C15" s="1911">
        <v>0</v>
      </c>
      <c r="D15" s="1911">
        <v>9</v>
      </c>
      <c r="E15" s="1911">
        <f t="shared" si="0"/>
        <v>21</v>
      </c>
      <c r="F15" s="1911">
        <v>0</v>
      </c>
      <c r="G15" s="1911">
        <v>21</v>
      </c>
      <c r="H15" s="1913">
        <v>8889</v>
      </c>
      <c r="I15" s="1911">
        <v>8</v>
      </c>
      <c r="J15" s="1911">
        <v>20</v>
      </c>
      <c r="K15" s="1911">
        <v>8814</v>
      </c>
      <c r="L15" s="1911">
        <v>6</v>
      </c>
      <c r="M15" s="1911" t="s">
        <v>5481</v>
      </c>
      <c r="N15" s="1911" t="s">
        <v>5481</v>
      </c>
      <c r="O15" s="1911">
        <v>0</v>
      </c>
      <c r="P15" s="1911">
        <v>0</v>
      </c>
      <c r="Q15" s="1911">
        <v>0</v>
      </c>
      <c r="R15" s="1911">
        <v>0</v>
      </c>
      <c r="S15" s="1913">
        <v>0</v>
      </c>
      <c r="T15" s="1913">
        <v>0</v>
      </c>
      <c r="U15" s="1911">
        <v>2</v>
      </c>
      <c r="V15" s="1913" t="s">
        <v>7903</v>
      </c>
      <c r="W15" s="1913" t="s">
        <v>7903</v>
      </c>
      <c r="X15" s="1913">
        <v>1</v>
      </c>
      <c r="Y15" s="1913" t="s">
        <v>7903</v>
      </c>
      <c r="Z15" s="1913" t="s">
        <v>7903</v>
      </c>
      <c r="AA15" s="1911">
        <v>0</v>
      </c>
      <c r="AB15" s="1911">
        <v>0</v>
      </c>
      <c r="AC15" s="1911">
        <v>0</v>
      </c>
      <c r="AD15" s="1911">
        <v>0</v>
      </c>
      <c r="AE15" s="1911">
        <v>0</v>
      </c>
      <c r="AF15" s="1911">
        <v>0</v>
      </c>
      <c r="AG15" s="1911">
        <v>0</v>
      </c>
      <c r="AH15" s="1911">
        <v>0</v>
      </c>
      <c r="AI15" s="1911">
        <v>0</v>
      </c>
      <c r="AJ15" s="1906"/>
    </row>
    <row r="16" spans="1:36" ht="18.75" customHeight="1">
      <c r="A16" s="1103" t="s">
        <v>308</v>
      </c>
      <c r="B16" s="1911">
        <f t="shared" si="1"/>
        <v>6</v>
      </c>
      <c r="C16" s="1911">
        <v>0</v>
      </c>
      <c r="D16" s="1911">
        <v>6</v>
      </c>
      <c r="E16" s="1911">
        <f t="shared" si="0"/>
        <v>21</v>
      </c>
      <c r="F16" s="1911">
        <v>0</v>
      </c>
      <c r="G16" s="1911">
        <v>21</v>
      </c>
      <c r="H16" s="1913">
        <v>8230</v>
      </c>
      <c r="I16" s="1911">
        <v>4</v>
      </c>
      <c r="J16" s="1911" t="s">
        <v>5481</v>
      </c>
      <c r="K16" s="1911" t="s">
        <v>5481</v>
      </c>
      <c r="L16" s="1911">
        <v>4</v>
      </c>
      <c r="M16" s="1911" t="s">
        <v>5481</v>
      </c>
      <c r="N16" s="1911" t="s">
        <v>5481</v>
      </c>
      <c r="O16" s="1911">
        <v>0</v>
      </c>
      <c r="P16" s="1911">
        <v>0</v>
      </c>
      <c r="Q16" s="1911">
        <v>0</v>
      </c>
      <c r="R16" s="1911">
        <v>0</v>
      </c>
      <c r="S16" s="1913">
        <v>0</v>
      </c>
      <c r="T16" s="1913">
        <v>0</v>
      </c>
      <c r="U16" s="1911">
        <v>0</v>
      </c>
      <c r="V16" s="1911">
        <v>0</v>
      </c>
      <c r="W16" s="1913">
        <v>0</v>
      </c>
      <c r="X16" s="1913">
        <v>0</v>
      </c>
      <c r="Y16" s="1913">
        <v>0</v>
      </c>
      <c r="Z16" s="1913">
        <v>0</v>
      </c>
      <c r="AA16" s="1911">
        <v>2</v>
      </c>
      <c r="AB16" s="1913" t="s">
        <v>7903</v>
      </c>
      <c r="AC16" s="1913" t="s">
        <v>7903</v>
      </c>
      <c r="AD16" s="1911">
        <v>0</v>
      </c>
      <c r="AE16" s="1911">
        <v>0</v>
      </c>
      <c r="AF16" s="1911">
        <v>0</v>
      </c>
      <c r="AG16" s="1911">
        <v>0</v>
      </c>
      <c r="AH16" s="1911">
        <v>0</v>
      </c>
      <c r="AI16" s="1911">
        <v>0</v>
      </c>
      <c r="AJ16" s="1906"/>
    </row>
    <row r="17" spans="1:36" ht="18.75" customHeight="1">
      <c r="A17" s="1103" t="s">
        <v>310</v>
      </c>
      <c r="B17" s="1911">
        <f t="shared" si="1"/>
        <v>40</v>
      </c>
      <c r="C17" s="1911">
        <v>10</v>
      </c>
      <c r="D17" s="1911">
        <v>30</v>
      </c>
      <c r="E17" s="1911">
        <f t="shared" si="0"/>
        <v>147</v>
      </c>
      <c r="F17" s="1911">
        <v>64</v>
      </c>
      <c r="G17" s="1911">
        <v>83</v>
      </c>
      <c r="H17" s="1913">
        <v>64025</v>
      </c>
      <c r="I17" s="1911">
        <v>26</v>
      </c>
      <c r="J17" s="1911">
        <v>116</v>
      </c>
      <c r="K17" s="1911">
        <v>54060</v>
      </c>
      <c r="L17" s="1911">
        <v>18</v>
      </c>
      <c r="M17" s="1911">
        <v>76</v>
      </c>
      <c r="N17" s="1911">
        <v>32174</v>
      </c>
      <c r="O17" s="1911">
        <v>2</v>
      </c>
      <c r="P17" s="1911" t="s">
        <v>5481</v>
      </c>
      <c r="Q17" s="1911" t="s">
        <v>5481</v>
      </c>
      <c r="R17" s="1911">
        <v>1</v>
      </c>
      <c r="S17" s="1913" t="s">
        <v>7903</v>
      </c>
      <c r="T17" s="1913" t="s">
        <v>7903</v>
      </c>
      <c r="U17" s="1911">
        <v>5</v>
      </c>
      <c r="V17" s="1911">
        <v>22</v>
      </c>
      <c r="W17" s="1913">
        <v>11186</v>
      </c>
      <c r="X17" s="1913">
        <v>2</v>
      </c>
      <c r="Y17" s="1913" t="s">
        <v>7903</v>
      </c>
      <c r="Z17" s="1913" t="s">
        <v>7903</v>
      </c>
      <c r="AA17" s="1911">
        <v>3</v>
      </c>
      <c r="AB17" s="1913" t="s">
        <v>7903</v>
      </c>
      <c r="AC17" s="1913" t="s">
        <v>7903</v>
      </c>
      <c r="AD17" s="1911">
        <v>9</v>
      </c>
      <c r="AE17" s="1911">
        <v>23</v>
      </c>
      <c r="AF17" s="1911">
        <v>6760</v>
      </c>
      <c r="AG17" s="1911">
        <v>0</v>
      </c>
      <c r="AH17" s="1911">
        <v>0</v>
      </c>
      <c r="AI17" s="1911">
        <v>0</v>
      </c>
      <c r="AJ17" s="1906"/>
    </row>
    <row r="18" spans="1:36" ht="18.75" customHeight="1">
      <c r="A18" s="1103" t="s">
        <v>313</v>
      </c>
      <c r="B18" s="1911">
        <f t="shared" si="1"/>
        <v>10</v>
      </c>
      <c r="C18" s="1911">
        <v>2</v>
      </c>
      <c r="D18" s="1911">
        <v>8</v>
      </c>
      <c r="E18" s="1911" t="s">
        <v>5481</v>
      </c>
      <c r="F18" s="1911" t="s">
        <v>5481</v>
      </c>
      <c r="G18" s="1911" t="s">
        <v>5481</v>
      </c>
      <c r="H18" s="1913">
        <v>13260</v>
      </c>
      <c r="I18" s="1911">
        <v>10</v>
      </c>
      <c r="J18" s="1911">
        <v>26</v>
      </c>
      <c r="K18" s="1911">
        <v>13260</v>
      </c>
      <c r="L18" s="1911">
        <v>8</v>
      </c>
      <c r="M18" s="1911">
        <v>20</v>
      </c>
      <c r="N18" s="1911">
        <v>8060</v>
      </c>
      <c r="O18" s="1911">
        <v>1</v>
      </c>
      <c r="P18" s="1911" t="s">
        <v>5481</v>
      </c>
      <c r="Q18" s="1911" t="s">
        <v>5481</v>
      </c>
      <c r="R18" s="1911">
        <v>0</v>
      </c>
      <c r="S18" s="1913">
        <v>0</v>
      </c>
      <c r="T18" s="1913">
        <v>0</v>
      </c>
      <c r="U18" s="1911">
        <v>1</v>
      </c>
      <c r="V18" s="1913" t="s">
        <v>7903</v>
      </c>
      <c r="W18" s="1913" t="s">
        <v>7903</v>
      </c>
      <c r="X18" s="1913">
        <v>0</v>
      </c>
      <c r="Y18" s="1913">
        <v>0</v>
      </c>
      <c r="Z18" s="1913">
        <v>0</v>
      </c>
      <c r="AA18" s="1911">
        <v>0</v>
      </c>
      <c r="AB18" s="1911">
        <v>0</v>
      </c>
      <c r="AC18" s="1911">
        <v>0</v>
      </c>
      <c r="AD18" s="1911">
        <v>0</v>
      </c>
      <c r="AE18" s="1911">
        <v>0</v>
      </c>
      <c r="AF18" s="1911">
        <v>0</v>
      </c>
      <c r="AG18" s="1911">
        <v>0</v>
      </c>
      <c r="AH18" s="1911">
        <v>0</v>
      </c>
      <c r="AI18" s="1911">
        <v>0</v>
      </c>
      <c r="AJ18" s="1906"/>
    </row>
    <row r="19" spans="1:36" ht="18.75" customHeight="1">
      <c r="A19" s="1103" t="s">
        <v>470</v>
      </c>
      <c r="B19" s="1911">
        <f t="shared" si="1"/>
        <v>4</v>
      </c>
      <c r="C19" s="1911">
        <v>0</v>
      </c>
      <c r="D19" s="1911">
        <v>4</v>
      </c>
      <c r="E19" s="1911" t="s">
        <v>5481</v>
      </c>
      <c r="F19" s="1911">
        <v>0</v>
      </c>
      <c r="G19" s="1911" t="s">
        <v>5481</v>
      </c>
      <c r="H19" s="1913" t="s">
        <v>7904</v>
      </c>
      <c r="I19" s="1911">
        <v>3</v>
      </c>
      <c r="J19" s="1911" t="s">
        <v>5481</v>
      </c>
      <c r="K19" s="1911" t="s">
        <v>5481</v>
      </c>
      <c r="L19" s="1911">
        <v>2</v>
      </c>
      <c r="M19" s="1911" t="s">
        <v>5481</v>
      </c>
      <c r="N19" s="1911" t="s">
        <v>5481</v>
      </c>
      <c r="O19" s="1911">
        <v>0</v>
      </c>
      <c r="P19" s="1911">
        <v>0</v>
      </c>
      <c r="Q19" s="1911">
        <v>0</v>
      </c>
      <c r="R19" s="1911">
        <v>0</v>
      </c>
      <c r="S19" s="1913">
        <v>0</v>
      </c>
      <c r="T19" s="1913">
        <v>0</v>
      </c>
      <c r="U19" s="1911">
        <v>1</v>
      </c>
      <c r="V19" s="1913" t="s">
        <v>7903</v>
      </c>
      <c r="W19" s="1913" t="s">
        <v>7903</v>
      </c>
      <c r="X19" s="1913">
        <v>0</v>
      </c>
      <c r="Y19" s="1913">
        <v>0</v>
      </c>
      <c r="Z19" s="1913">
        <v>0</v>
      </c>
      <c r="AA19" s="1911">
        <v>0</v>
      </c>
      <c r="AB19" s="1911">
        <v>0</v>
      </c>
      <c r="AC19" s="1911">
        <v>0</v>
      </c>
      <c r="AD19" s="1911">
        <v>1</v>
      </c>
      <c r="AE19" s="1913" t="s">
        <v>7903</v>
      </c>
      <c r="AF19" s="1913" t="s">
        <v>7903</v>
      </c>
      <c r="AG19" s="1911">
        <v>0</v>
      </c>
      <c r="AH19" s="1911">
        <v>0</v>
      </c>
      <c r="AI19" s="1911">
        <v>0</v>
      </c>
      <c r="AJ19" s="1906"/>
    </row>
    <row r="20" spans="1:36" ht="18.75" customHeight="1">
      <c r="A20" s="1103" t="s">
        <v>317</v>
      </c>
      <c r="B20" s="1911">
        <f t="shared" si="1"/>
        <v>2</v>
      </c>
      <c r="C20" s="1911">
        <v>0</v>
      </c>
      <c r="D20" s="1911">
        <v>2</v>
      </c>
      <c r="E20" s="1911" t="s">
        <v>5481</v>
      </c>
      <c r="F20" s="1911">
        <v>0</v>
      </c>
      <c r="G20" s="1911" t="s">
        <v>5481</v>
      </c>
      <c r="H20" s="1913" t="s">
        <v>7904</v>
      </c>
      <c r="I20" s="1911">
        <v>2</v>
      </c>
      <c r="J20" s="1911" t="s">
        <v>5481</v>
      </c>
      <c r="K20" s="1911" t="s">
        <v>5481</v>
      </c>
      <c r="L20" s="1911">
        <v>2</v>
      </c>
      <c r="M20" s="1911" t="s">
        <v>5481</v>
      </c>
      <c r="N20" s="1911" t="s">
        <v>5481</v>
      </c>
      <c r="O20" s="1911">
        <v>0</v>
      </c>
      <c r="P20" s="1911">
        <v>0</v>
      </c>
      <c r="Q20" s="1911">
        <v>0</v>
      </c>
      <c r="R20" s="1911">
        <v>0</v>
      </c>
      <c r="S20" s="1913">
        <v>0</v>
      </c>
      <c r="T20" s="1913">
        <v>0</v>
      </c>
      <c r="U20" s="1911">
        <v>0</v>
      </c>
      <c r="V20" s="1911">
        <v>0</v>
      </c>
      <c r="W20" s="1913">
        <v>0</v>
      </c>
      <c r="X20" s="1913">
        <v>0</v>
      </c>
      <c r="Y20" s="1913">
        <v>0</v>
      </c>
      <c r="Z20" s="1913">
        <v>0</v>
      </c>
      <c r="AA20" s="1911">
        <v>0</v>
      </c>
      <c r="AB20" s="1911">
        <v>0</v>
      </c>
      <c r="AC20" s="1911">
        <v>0</v>
      </c>
      <c r="AD20" s="1911">
        <v>0</v>
      </c>
      <c r="AE20" s="1911">
        <v>0</v>
      </c>
      <c r="AF20" s="1911">
        <v>0</v>
      </c>
      <c r="AG20" s="1911">
        <v>0</v>
      </c>
      <c r="AH20" s="1911">
        <v>0</v>
      </c>
      <c r="AI20" s="1911">
        <v>0</v>
      </c>
      <c r="AJ20" s="1906"/>
    </row>
    <row r="21" spans="1:36" ht="18.75" customHeight="1" thickBot="1">
      <c r="A21" s="1918" t="s">
        <v>233</v>
      </c>
      <c r="B21" s="1919">
        <f t="shared" si="1"/>
        <v>19</v>
      </c>
      <c r="C21" s="1919">
        <v>6</v>
      </c>
      <c r="D21" s="1919">
        <v>13</v>
      </c>
      <c r="E21" s="1919" t="s">
        <v>5481</v>
      </c>
      <c r="F21" s="1919" t="s">
        <v>5481</v>
      </c>
      <c r="G21" s="1919" t="s">
        <v>5481</v>
      </c>
      <c r="H21" s="1920">
        <v>54310</v>
      </c>
      <c r="I21" s="1919">
        <v>16</v>
      </c>
      <c r="J21" s="1919">
        <v>77</v>
      </c>
      <c r="K21" s="1919">
        <v>44260</v>
      </c>
      <c r="L21" s="1919">
        <v>13</v>
      </c>
      <c r="M21" s="1919">
        <v>49</v>
      </c>
      <c r="N21" s="1919">
        <v>25760</v>
      </c>
      <c r="O21" s="1919">
        <v>2</v>
      </c>
      <c r="P21" s="1919" t="s">
        <v>5481</v>
      </c>
      <c r="Q21" s="1919" t="s">
        <v>5481</v>
      </c>
      <c r="R21" s="1919">
        <v>0</v>
      </c>
      <c r="S21" s="1920">
        <v>0</v>
      </c>
      <c r="T21" s="1920">
        <v>0</v>
      </c>
      <c r="U21" s="1919">
        <v>1</v>
      </c>
      <c r="V21" s="1920" t="s">
        <v>7903</v>
      </c>
      <c r="W21" s="1920" t="s">
        <v>7903</v>
      </c>
      <c r="X21" s="1920">
        <v>0</v>
      </c>
      <c r="Y21" s="1920">
        <v>0</v>
      </c>
      <c r="Z21" s="1920">
        <v>0</v>
      </c>
      <c r="AA21" s="1919">
        <v>2</v>
      </c>
      <c r="AB21" s="1920" t="s">
        <v>7903</v>
      </c>
      <c r="AC21" s="1920" t="s">
        <v>7903</v>
      </c>
      <c r="AD21" s="1919">
        <v>1</v>
      </c>
      <c r="AE21" s="1920" t="s">
        <v>7903</v>
      </c>
      <c r="AF21" s="1920" t="s">
        <v>7903</v>
      </c>
      <c r="AG21" s="1919">
        <v>0</v>
      </c>
      <c r="AH21" s="1919">
        <v>0</v>
      </c>
      <c r="AI21" s="1919">
        <v>0</v>
      </c>
    </row>
    <row r="22" spans="1:36">
      <c r="A22" s="1111" t="s">
        <v>7905</v>
      </c>
      <c r="B22" s="1103"/>
      <c r="C22" s="1103"/>
      <c r="D22" s="1103"/>
      <c r="E22" s="1103"/>
      <c r="F22" s="1103"/>
      <c r="G22" s="1103"/>
      <c r="H22" s="1103"/>
      <c r="I22" s="1103"/>
      <c r="J22" s="1103"/>
      <c r="K22" s="1103"/>
      <c r="L22" s="1103"/>
      <c r="M22" s="1103"/>
      <c r="N22" s="1103"/>
      <c r="O22" s="1103"/>
      <c r="P22" s="1103"/>
      <c r="Q22" s="1103"/>
      <c r="R22" s="1921"/>
      <c r="S22" s="1921"/>
      <c r="T22" s="1921"/>
      <c r="U22" s="1921"/>
      <c r="V22" s="1921"/>
      <c r="W22" s="1921"/>
      <c r="X22" s="1921"/>
      <c r="Y22" s="1921"/>
      <c r="Z22" s="1921"/>
      <c r="AA22" s="1921"/>
      <c r="AB22" s="1103"/>
      <c r="AC22" s="1103"/>
      <c r="AD22" s="1103"/>
      <c r="AE22" s="1103"/>
      <c r="AF22" s="1103"/>
      <c r="AG22" s="1103"/>
      <c r="AH22" s="1103"/>
      <c r="AI22" s="1021" t="s">
        <v>4834</v>
      </c>
    </row>
    <row r="23" spans="1:36">
      <c r="A23" s="859"/>
      <c r="B23" s="859"/>
      <c r="C23" s="859"/>
      <c r="D23" s="859"/>
      <c r="E23" s="859"/>
      <c r="F23" s="859"/>
      <c r="G23" s="859"/>
      <c r="H23" s="859"/>
      <c r="I23" s="859"/>
      <c r="J23" s="859"/>
      <c r="K23" s="859"/>
      <c r="L23" s="859"/>
      <c r="M23" s="859"/>
      <c r="N23" s="859"/>
      <c r="O23" s="859"/>
      <c r="P23" s="859"/>
      <c r="Q23" s="859"/>
      <c r="R23" s="859"/>
      <c r="S23" s="859"/>
      <c r="T23" s="859"/>
      <c r="U23" s="859"/>
      <c r="V23" s="859"/>
      <c r="W23" s="859"/>
      <c r="X23" s="859"/>
      <c r="Y23" s="859"/>
      <c r="Z23" s="859"/>
      <c r="AA23" s="859"/>
      <c r="AB23" s="859"/>
      <c r="AC23" s="859"/>
      <c r="AD23" s="859"/>
      <c r="AE23" s="859"/>
      <c r="AF23" s="859"/>
      <c r="AG23" s="859"/>
      <c r="AH23" s="859"/>
      <c r="AI23" s="859"/>
    </row>
    <row r="24" spans="1:36">
      <c r="A24" s="859"/>
      <c r="B24" s="859"/>
      <c r="C24" s="859"/>
      <c r="D24" s="859"/>
      <c r="E24" s="859"/>
      <c r="F24" s="859"/>
      <c r="G24" s="859"/>
      <c r="H24" s="859"/>
      <c r="I24" s="859"/>
      <c r="J24" s="859"/>
      <c r="K24" s="859"/>
      <c r="L24" s="859"/>
      <c r="M24" s="859"/>
      <c r="N24" s="859"/>
      <c r="O24" s="859"/>
      <c r="P24" s="859"/>
      <c r="Q24" s="859"/>
      <c r="R24" s="859"/>
      <c r="S24" s="859"/>
      <c r="T24" s="859"/>
      <c r="U24" s="859"/>
      <c r="V24" s="859"/>
      <c r="W24" s="859"/>
      <c r="X24" s="859"/>
      <c r="Y24" s="859"/>
      <c r="Z24" s="859"/>
      <c r="AA24" s="859"/>
      <c r="AB24" s="859"/>
      <c r="AC24" s="859"/>
      <c r="AD24" s="859"/>
      <c r="AE24" s="859"/>
      <c r="AF24" s="859"/>
      <c r="AG24" s="859"/>
      <c r="AH24" s="859"/>
      <c r="AI24" s="859"/>
    </row>
    <row r="25" spans="1:36">
      <c r="A25" s="859"/>
      <c r="B25" s="859"/>
      <c r="C25" s="859"/>
      <c r="D25" s="859"/>
      <c r="E25" s="859"/>
      <c r="F25" s="859"/>
      <c r="G25" s="859"/>
      <c r="H25" s="859"/>
      <c r="I25" s="859"/>
      <c r="J25" s="859"/>
      <c r="K25" s="859"/>
      <c r="L25" s="859"/>
      <c r="M25" s="859"/>
      <c r="N25" s="859"/>
      <c r="O25" s="859"/>
      <c r="P25" s="859"/>
      <c r="Q25" s="859"/>
      <c r="R25" s="859"/>
      <c r="S25" s="859"/>
      <c r="T25" s="859"/>
      <c r="U25" s="859"/>
      <c r="V25" s="859"/>
      <c r="W25" s="859"/>
      <c r="X25" s="859"/>
      <c r="Y25" s="859"/>
      <c r="Z25" s="859"/>
      <c r="AA25" s="859"/>
      <c r="AB25" s="859"/>
      <c r="AC25" s="859"/>
      <c r="AD25" s="859"/>
      <c r="AE25" s="859"/>
      <c r="AF25" s="859"/>
      <c r="AG25" s="859"/>
      <c r="AH25" s="859"/>
      <c r="AI25" s="859"/>
    </row>
  </sheetData>
  <mergeCells count="13">
    <mergeCell ref="A4:A6"/>
    <mergeCell ref="B4:D5"/>
    <mergeCell ref="E4:G5"/>
    <mergeCell ref="H4:H6"/>
    <mergeCell ref="I4:K5"/>
    <mergeCell ref="AA4:AC5"/>
    <mergeCell ref="AD4:AF5"/>
    <mergeCell ref="AG4:AI5"/>
    <mergeCell ref="L5:N5"/>
    <mergeCell ref="O5:Q5"/>
    <mergeCell ref="R5:T5"/>
    <mergeCell ref="U5:W5"/>
    <mergeCell ref="X4:Z5"/>
  </mergeCells>
  <phoneticPr fontId="2"/>
  <hyperlinks>
    <hyperlink ref="AJ2" location="目次!A1" display="目次へ戻る" xr:uid="{6C2C6261-FA9D-4E21-9A45-F9CD576FD377}"/>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0CD92-FF77-4762-9B50-7CAB745F259B}">
  <dimension ref="A1:L12"/>
  <sheetViews>
    <sheetView workbookViewId="0">
      <selection activeCell="L2" sqref="L2"/>
    </sheetView>
  </sheetViews>
  <sheetFormatPr defaultColWidth="9" defaultRowHeight="13"/>
  <cols>
    <col min="1" max="1" width="11.75" style="1103" customWidth="1"/>
    <col min="2" max="4" width="10.75" style="856" bestFit="1" customWidth="1"/>
    <col min="5" max="5" width="9.58203125" style="856" bestFit="1" customWidth="1"/>
    <col min="6" max="6" width="10.75" style="856" bestFit="1" customWidth="1"/>
    <col min="7" max="11" width="9.58203125" style="856" bestFit="1" customWidth="1"/>
    <col min="12" max="12" width="11" style="856" bestFit="1" customWidth="1"/>
    <col min="13" max="16384" width="9" style="856"/>
  </cols>
  <sheetData>
    <row r="1" spans="1:12">
      <c r="A1" s="1111" t="s">
        <v>7911</v>
      </c>
    </row>
    <row r="2" spans="1:12" ht="19.5" customHeight="1">
      <c r="A2" s="1111"/>
      <c r="L2" s="820" t="s">
        <v>721</v>
      </c>
    </row>
    <row r="3" spans="1:12" ht="13.5" thickBot="1">
      <c r="A3" s="1104"/>
      <c r="B3" s="1184"/>
      <c r="C3" s="1184"/>
      <c r="D3" s="1184"/>
      <c r="E3" s="1184"/>
      <c r="F3" s="1184"/>
      <c r="G3" s="1184"/>
      <c r="H3" s="1184"/>
      <c r="I3" s="1184"/>
      <c r="J3" s="1184"/>
      <c r="K3" s="989" t="s">
        <v>7912</v>
      </c>
    </row>
    <row r="4" spans="1:12" ht="30" customHeight="1">
      <c r="A4" s="3566" t="s">
        <v>7913</v>
      </c>
      <c r="B4" s="3569" t="s">
        <v>7914</v>
      </c>
      <c r="C4" s="3576"/>
      <c r="D4" s="3617" t="s">
        <v>7915</v>
      </c>
      <c r="E4" s="3846"/>
      <c r="F4" s="3569" t="s">
        <v>7916</v>
      </c>
      <c r="G4" s="3576"/>
      <c r="H4" s="3569" t="s">
        <v>7917</v>
      </c>
      <c r="I4" s="3576"/>
      <c r="J4" s="3569" t="s">
        <v>7918</v>
      </c>
      <c r="K4" s="3775"/>
    </row>
    <row r="5" spans="1:12" ht="30" customHeight="1">
      <c r="A5" s="3568"/>
      <c r="B5" s="992" t="s">
        <v>7919</v>
      </c>
      <c r="C5" s="991" t="s">
        <v>7920</v>
      </c>
      <c r="D5" s="991" t="s">
        <v>7919</v>
      </c>
      <c r="E5" s="991" t="s">
        <v>7920</v>
      </c>
      <c r="F5" s="992" t="s">
        <v>7919</v>
      </c>
      <c r="G5" s="992" t="s">
        <v>7920</v>
      </c>
      <c r="H5" s="992" t="s">
        <v>7919</v>
      </c>
      <c r="I5" s="992" t="s">
        <v>7920</v>
      </c>
      <c r="J5" s="992" t="s">
        <v>7919</v>
      </c>
      <c r="K5" s="991" t="s">
        <v>7920</v>
      </c>
    </row>
    <row r="6" spans="1:12" ht="18.75" customHeight="1">
      <c r="A6" s="1812" t="s">
        <v>7921</v>
      </c>
      <c r="B6" s="1922">
        <v>60119</v>
      </c>
      <c r="C6" s="1422">
        <v>26690</v>
      </c>
      <c r="D6" s="1422">
        <v>13781</v>
      </c>
      <c r="E6" s="1422">
        <v>9307</v>
      </c>
      <c r="F6" s="1422">
        <v>18867</v>
      </c>
      <c r="G6" s="1422">
        <v>7990</v>
      </c>
      <c r="H6" s="1422">
        <v>5869</v>
      </c>
      <c r="I6" s="1422">
        <v>3316</v>
      </c>
      <c r="J6" s="1422">
        <v>4986</v>
      </c>
      <c r="K6" s="1422">
        <v>2516</v>
      </c>
    </row>
    <row r="7" spans="1:12" ht="18.75" customHeight="1">
      <c r="A7" s="1103" t="s">
        <v>7922</v>
      </c>
      <c r="B7" s="1922">
        <v>61451</v>
      </c>
      <c r="C7" s="1245">
        <v>27128</v>
      </c>
      <c r="D7" s="1245">
        <v>13810</v>
      </c>
      <c r="E7" s="1245">
        <v>9417</v>
      </c>
      <c r="F7" s="1245">
        <v>19089</v>
      </c>
      <c r="G7" s="1245">
        <v>7914</v>
      </c>
      <c r="H7" s="1245">
        <v>5913</v>
      </c>
      <c r="I7" s="1245">
        <v>3276</v>
      </c>
      <c r="J7" s="1245">
        <v>5107</v>
      </c>
      <c r="K7" s="1245">
        <v>2607</v>
      </c>
    </row>
    <row r="8" spans="1:12" ht="18.75" customHeight="1">
      <c r="A8" s="1044" t="s">
        <v>5402</v>
      </c>
      <c r="B8" s="1212">
        <v>64750</v>
      </c>
      <c r="C8" s="975">
        <v>27930</v>
      </c>
      <c r="D8" s="975">
        <v>15065</v>
      </c>
      <c r="E8" s="975">
        <v>10282</v>
      </c>
      <c r="F8" s="975">
        <v>20327</v>
      </c>
      <c r="G8" s="975">
        <v>8418</v>
      </c>
      <c r="H8" s="975">
        <v>6209</v>
      </c>
      <c r="I8" s="975">
        <v>3446</v>
      </c>
      <c r="J8" s="975">
        <v>5327</v>
      </c>
      <c r="K8" s="975">
        <v>2675</v>
      </c>
    </row>
    <row r="9" spans="1:12" ht="18.75" customHeight="1">
      <c r="A9" s="1044" t="s">
        <v>4755</v>
      </c>
      <c r="B9" s="1212">
        <v>66329</v>
      </c>
      <c r="C9" s="975">
        <v>27881</v>
      </c>
      <c r="D9" s="975">
        <v>15313</v>
      </c>
      <c r="E9" s="975">
        <v>10705</v>
      </c>
      <c r="F9" s="975">
        <v>20915</v>
      </c>
      <c r="G9" s="975">
        <v>8538</v>
      </c>
      <c r="H9" s="975">
        <v>6136</v>
      </c>
      <c r="I9" s="975">
        <v>3381</v>
      </c>
      <c r="J9" s="975">
        <v>5479</v>
      </c>
      <c r="K9" s="975">
        <v>2690</v>
      </c>
    </row>
    <row r="10" spans="1:12" ht="18.75" customHeight="1">
      <c r="A10" s="1247" t="s">
        <v>264</v>
      </c>
      <c r="B10" s="975">
        <v>66067</v>
      </c>
      <c r="C10" s="975">
        <v>28500</v>
      </c>
      <c r="D10" s="975">
        <v>15249</v>
      </c>
      <c r="E10" s="1923">
        <v>11048</v>
      </c>
      <c r="F10" s="975">
        <v>21065</v>
      </c>
      <c r="G10" s="975">
        <v>8629</v>
      </c>
      <c r="H10" s="975">
        <v>6223</v>
      </c>
      <c r="I10" s="975">
        <v>3358</v>
      </c>
      <c r="J10" s="975">
        <v>5591</v>
      </c>
      <c r="K10" s="975">
        <v>2780</v>
      </c>
    </row>
    <row r="11" spans="1:12" ht="18.75" customHeight="1" thickBot="1">
      <c r="A11" s="1047" t="s">
        <v>266</v>
      </c>
      <c r="B11" s="1158">
        <v>66866</v>
      </c>
      <c r="C11" s="1183">
        <v>29301</v>
      </c>
      <c r="D11" s="1183">
        <v>15214</v>
      </c>
      <c r="E11" s="1520">
        <v>10937</v>
      </c>
      <c r="F11" s="1183">
        <v>21154</v>
      </c>
      <c r="G11" s="1183">
        <v>8766</v>
      </c>
      <c r="H11" s="1183">
        <v>6207</v>
      </c>
      <c r="I11" s="1183">
        <v>3404</v>
      </c>
      <c r="J11" s="1183">
        <v>5561</v>
      </c>
      <c r="K11" s="1183">
        <v>2866</v>
      </c>
    </row>
    <row r="12" spans="1:12" ht="18.75" customHeight="1">
      <c r="B12" s="859"/>
      <c r="C12" s="859"/>
      <c r="D12" s="859"/>
      <c r="E12" s="859"/>
      <c r="F12" s="859"/>
      <c r="G12" s="859"/>
      <c r="H12" s="859"/>
      <c r="I12" s="859"/>
      <c r="J12" s="1003"/>
      <c r="K12" s="1004" t="s">
        <v>7923</v>
      </c>
    </row>
  </sheetData>
  <mergeCells count="6">
    <mergeCell ref="J4:K4"/>
    <mergeCell ref="A4:A5"/>
    <mergeCell ref="B4:C4"/>
    <mergeCell ref="D4:E4"/>
    <mergeCell ref="F4:G4"/>
    <mergeCell ref="H4:I4"/>
  </mergeCells>
  <phoneticPr fontId="2"/>
  <hyperlinks>
    <hyperlink ref="L2" location="目次!A1" display="目次へ戻る" xr:uid="{B855739D-1A66-44E3-B688-EF4024162F95}"/>
  </hyperlinks>
  <pageMargins left="0.7" right="0.7" top="0.75" bottom="0.75" header="0.3" footer="0.3"/>
  <pageSetup paperSize="9" orientation="portrait" verticalDpi="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DE922-90FF-4405-8AAF-9E3FE9E129AE}">
  <dimension ref="A1:E13"/>
  <sheetViews>
    <sheetView workbookViewId="0">
      <selection activeCell="E2" sqref="E2"/>
    </sheetView>
  </sheetViews>
  <sheetFormatPr defaultColWidth="8.58203125" defaultRowHeight="18"/>
  <cols>
    <col min="1" max="1" width="15.33203125" style="821" customWidth="1"/>
    <col min="2" max="4" width="20.08203125" style="821" customWidth="1"/>
    <col min="5" max="5" width="11" style="821" bestFit="1" customWidth="1"/>
    <col min="6" max="16384" width="8.58203125" style="821"/>
  </cols>
  <sheetData>
    <row r="1" spans="1:5">
      <c r="A1" s="859" t="s">
        <v>7924</v>
      </c>
      <c r="B1" s="859"/>
      <c r="C1" s="859"/>
      <c r="D1" s="859"/>
    </row>
    <row r="2" spans="1:5">
      <c r="A2" s="859"/>
      <c r="B2" s="859"/>
      <c r="C2" s="859"/>
      <c r="D2" s="859"/>
      <c r="E2" s="820" t="s">
        <v>721</v>
      </c>
    </row>
    <row r="3" spans="1:5" ht="18.5" thickBot="1">
      <c r="A3" s="859"/>
      <c r="B3" s="859"/>
      <c r="C3" s="859"/>
      <c r="D3" s="1021" t="s">
        <v>7925</v>
      </c>
    </row>
    <row r="4" spans="1:5">
      <c r="A4" s="1903" t="s">
        <v>7926</v>
      </c>
      <c r="B4" s="1251" t="s">
        <v>4822</v>
      </c>
      <c r="C4" s="1007" t="s">
        <v>7927</v>
      </c>
      <c r="D4" s="1007" t="s">
        <v>7928</v>
      </c>
    </row>
    <row r="5" spans="1:5">
      <c r="A5" s="1255" t="s">
        <v>7929</v>
      </c>
      <c r="B5" s="1246">
        <v>2719890</v>
      </c>
      <c r="C5" s="1422">
        <v>1433305</v>
      </c>
      <c r="D5" s="1422">
        <v>1286585</v>
      </c>
    </row>
    <row r="6" spans="1:5">
      <c r="A6" s="1247" t="s">
        <v>4755</v>
      </c>
      <c r="B6" s="1246">
        <v>2742633</v>
      </c>
      <c r="C6" s="1245">
        <v>1558854</v>
      </c>
      <c r="D6" s="1245">
        <v>1183778</v>
      </c>
    </row>
    <row r="7" spans="1:5">
      <c r="A7" s="1247" t="s">
        <v>264</v>
      </c>
      <c r="B7" s="1000">
        <v>2722326</v>
      </c>
      <c r="C7" s="1000">
        <v>1636284</v>
      </c>
      <c r="D7" s="1000">
        <v>1086041</v>
      </c>
    </row>
    <row r="8" spans="1:5">
      <c r="A8" s="1247" t="s">
        <v>266</v>
      </c>
      <c r="B8" s="1000">
        <v>2703541</v>
      </c>
      <c r="C8" s="1000">
        <v>1716255</v>
      </c>
      <c r="D8" s="1000">
        <v>987286</v>
      </c>
    </row>
    <row r="9" spans="1:5" s="1759" customFormat="1" ht="18.75" customHeight="1" thickBot="1">
      <c r="A9" s="1306" t="s">
        <v>268</v>
      </c>
      <c r="B9" s="1050">
        <v>2653175</v>
      </c>
      <c r="C9" s="1050">
        <v>1740558</v>
      </c>
      <c r="D9" s="1050">
        <v>912617</v>
      </c>
    </row>
    <row r="10" spans="1:5">
      <c r="A10" s="856"/>
      <c r="B10" s="987"/>
      <c r="C10" s="987"/>
      <c r="D10" s="1021" t="s">
        <v>7930</v>
      </c>
    </row>
    <row r="11" spans="1:5">
      <c r="A11" s="1924" t="s">
        <v>7931</v>
      </c>
      <c r="B11" s="987"/>
      <c r="C11" s="987"/>
      <c r="D11" s="987"/>
    </row>
    <row r="12" spans="1:5">
      <c r="A12" s="1924" t="s">
        <v>7932</v>
      </c>
      <c r="B12" s="987"/>
      <c r="C12" s="987"/>
      <c r="D12" s="987"/>
    </row>
    <row r="13" spans="1:5">
      <c r="A13" s="1924" t="s">
        <v>7933</v>
      </c>
      <c r="B13" s="859"/>
      <c r="C13" s="859"/>
      <c r="D13" s="859"/>
    </row>
  </sheetData>
  <phoneticPr fontId="2"/>
  <hyperlinks>
    <hyperlink ref="E2" location="目次!A1" display="目次へ戻る" xr:uid="{7A350E28-3FC8-4774-8A27-B682E5330AE9}"/>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247A-26B6-4BF1-AEED-D755145F915F}">
  <dimension ref="A1:E1"/>
  <sheetViews>
    <sheetView workbookViewId="0">
      <selection activeCell="E1" sqref="E1"/>
    </sheetView>
  </sheetViews>
  <sheetFormatPr defaultColWidth="8.58203125" defaultRowHeight="18"/>
  <cols>
    <col min="1" max="1" width="10.08203125" style="821" bestFit="1" customWidth="1"/>
    <col min="2" max="4" width="8.58203125" style="821"/>
    <col min="5" max="5" width="11" style="821" bestFit="1" customWidth="1"/>
    <col min="6" max="16384" width="8.58203125" style="821"/>
  </cols>
  <sheetData>
    <row r="1" spans="1:5">
      <c r="A1" s="859" t="s">
        <v>7934</v>
      </c>
      <c r="E1" s="820" t="s">
        <v>721</v>
      </c>
    </row>
  </sheetData>
  <phoneticPr fontId="2"/>
  <hyperlinks>
    <hyperlink ref="E1" location="目次!A1" display="目次へ戻る" xr:uid="{1EB9FB4B-3046-4425-829D-99ADE342E49D}"/>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0BA81-D6EF-48B7-8142-36B861E88C31}">
  <dimension ref="A1:E1"/>
  <sheetViews>
    <sheetView workbookViewId="0">
      <selection activeCell="E1" sqref="E1"/>
    </sheetView>
  </sheetViews>
  <sheetFormatPr defaultColWidth="8.58203125" defaultRowHeight="18"/>
  <cols>
    <col min="1" max="1" width="10.08203125" style="821" bestFit="1" customWidth="1"/>
    <col min="2" max="4" width="8.58203125" style="821"/>
    <col min="5" max="5" width="11" style="821" bestFit="1" customWidth="1"/>
    <col min="6" max="16384" width="8.58203125" style="821"/>
  </cols>
  <sheetData>
    <row r="1" spans="1:5">
      <c r="A1" s="859" t="s">
        <v>7935</v>
      </c>
      <c r="E1" s="820" t="s">
        <v>721</v>
      </c>
    </row>
  </sheetData>
  <phoneticPr fontId="2"/>
  <hyperlinks>
    <hyperlink ref="E1" location="目次!A1" display="目次へ戻る" xr:uid="{954A31AA-FC04-4998-83A8-553485459ACF}"/>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F9C75-68A8-43DA-97CA-75E55D02F444}">
  <dimension ref="A1:E1"/>
  <sheetViews>
    <sheetView workbookViewId="0">
      <selection activeCell="E1" sqref="E1"/>
    </sheetView>
  </sheetViews>
  <sheetFormatPr defaultColWidth="8.58203125" defaultRowHeight="18"/>
  <cols>
    <col min="1" max="1" width="10.08203125" style="821" bestFit="1" customWidth="1"/>
    <col min="2" max="4" width="8.58203125" style="821"/>
    <col min="5" max="5" width="11" style="821" bestFit="1" customWidth="1"/>
    <col min="6" max="16384" width="8.58203125" style="821"/>
  </cols>
  <sheetData>
    <row r="1" spans="1:5">
      <c r="A1" s="1111" t="s">
        <v>7936</v>
      </c>
      <c r="E1" s="820" t="s">
        <v>721</v>
      </c>
    </row>
  </sheetData>
  <phoneticPr fontId="2"/>
  <hyperlinks>
    <hyperlink ref="E1" location="目次!A1" display="目次へ戻る" xr:uid="{BB32C1A0-E5D4-419A-B9B5-D3FCF66BE434}"/>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ABA61-7FCB-4B8F-AED7-8D880177C691}">
  <dimension ref="A1:N11"/>
  <sheetViews>
    <sheetView workbookViewId="0">
      <selection activeCell="N2" sqref="N2"/>
    </sheetView>
  </sheetViews>
  <sheetFormatPr defaultColWidth="8.58203125" defaultRowHeight="18"/>
  <cols>
    <col min="1" max="1" width="14.33203125" style="821" customWidth="1"/>
    <col min="2" max="2" width="12" style="821" bestFit="1" customWidth="1"/>
    <col min="3" max="3" width="9.25" style="821" bestFit="1" customWidth="1"/>
    <col min="4" max="4" width="10.75" style="821" bestFit="1" customWidth="1"/>
    <col min="5" max="6" width="9.25" style="821" bestFit="1" customWidth="1"/>
    <col min="7" max="7" width="10.75" style="821" bestFit="1" customWidth="1"/>
    <col min="8" max="9" width="9.25" style="821" bestFit="1" customWidth="1"/>
    <col min="10" max="11" width="10.75" style="821" bestFit="1" customWidth="1"/>
    <col min="12" max="13" width="9.25" style="821" bestFit="1" customWidth="1"/>
    <col min="14" max="14" width="11" style="821" bestFit="1" customWidth="1"/>
    <col min="15" max="16384" width="8.58203125" style="821"/>
  </cols>
  <sheetData>
    <row r="1" spans="1:14">
      <c r="A1" s="856" t="s">
        <v>7937</v>
      </c>
      <c r="B1" s="856"/>
      <c r="C1" s="856"/>
      <c r="D1" s="856"/>
      <c r="E1" s="856"/>
      <c r="F1" s="856"/>
      <c r="G1" s="856"/>
      <c r="H1" s="856"/>
      <c r="I1" s="856"/>
      <c r="J1" s="856"/>
      <c r="K1" s="856"/>
      <c r="L1" s="856"/>
      <c r="M1" s="856"/>
      <c r="N1" s="856"/>
    </row>
    <row r="2" spans="1:14">
      <c r="A2" s="856"/>
      <c r="B2" s="856"/>
      <c r="C2" s="856"/>
      <c r="D2" s="856"/>
      <c r="E2" s="856"/>
      <c r="F2" s="856"/>
      <c r="G2" s="856"/>
      <c r="H2" s="856"/>
      <c r="I2" s="856"/>
      <c r="J2" s="856"/>
      <c r="K2" s="856"/>
      <c r="L2" s="856"/>
      <c r="M2" s="856"/>
      <c r="N2" s="820" t="s">
        <v>721</v>
      </c>
    </row>
    <row r="3" spans="1:14" ht="18.5" thickBot="1">
      <c r="A3" s="1368"/>
      <c r="B3" s="1368"/>
      <c r="C3" s="1368"/>
      <c r="D3" s="1368"/>
      <c r="E3" s="1368"/>
      <c r="F3" s="1368"/>
      <c r="G3" s="1368"/>
      <c r="H3" s="1368"/>
      <c r="I3" s="1368"/>
      <c r="J3" s="1368"/>
      <c r="K3" s="1368"/>
      <c r="L3" s="1368"/>
      <c r="M3" s="989" t="s">
        <v>7938</v>
      </c>
      <c r="N3" s="856"/>
    </row>
    <row r="4" spans="1:14">
      <c r="A4" s="3566" t="s">
        <v>7926</v>
      </c>
      <c r="B4" s="3775" t="s">
        <v>7939</v>
      </c>
      <c r="C4" s="3775"/>
      <c r="D4" s="3775"/>
      <c r="E4" s="3775"/>
      <c r="F4" s="3775"/>
      <c r="G4" s="3775"/>
      <c r="H4" s="3775"/>
      <c r="I4" s="3576"/>
      <c r="J4" s="3569" t="s">
        <v>7940</v>
      </c>
      <c r="K4" s="3775"/>
      <c r="L4" s="3775"/>
      <c r="M4" s="3775"/>
      <c r="N4" s="856"/>
    </row>
    <row r="5" spans="1:14">
      <c r="A5" s="3568"/>
      <c r="B5" s="1624" t="s">
        <v>5417</v>
      </c>
      <c r="C5" s="992" t="s">
        <v>7941</v>
      </c>
      <c r="D5" s="992" t="s">
        <v>7942</v>
      </c>
      <c r="E5" s="992" t="s">
        <v>7943</v>
      </c>
      <c r="F5" s="992" t="s">
        <v>7944</v>
      </c>
      <c r="G5" s="992" t="s">
        <v>7945</v>
      </c>
      <c r="H5" s="992" t="s">
        <v>7946</v>
      </c>
      <c r="I5" s="992" t="s">
        <v>7947</v>
      </c>
      <c r="J5" s="992" t="s">
        <v>5417</v>
      </c>
      <c r="K5" s="992" t="s">
        <v>7948</v>
      </c>
      <c r="L5" s="992" t="s">
        <v>7949</v>
      </c>
      <c r="M5" s="991" t="s">
        <v>7950</v>
      </c>
      <c r="N5" s="856"/>
    </row>
    <row r="6" spans="1:14">
      <c r="A6" s="1044" t="s">
        <v>7951</v>
      </c>
      <c r="B6" s="1925">
        <v>109257</v>
      </c>
      <c r="C6" s="1926">
        <v>0</v>
      </c>
      <c r="D6" s="1927">
        <v>31131</v>
      </c>
      <c r="E6" s="1927">
        <v>13</v>
      </c>
      <c r="F6" s="1926">
        <v>0</v>
      </c>
      <c r="G6" s="1927">
        <v>78063</v>
      </c>
      <c r="H6" s="1928">
        <v>0</v>
      </c>
      <c r="I6" s="1928">
        <v>50</v>
      </c>
      <c r="J6" s="1929">
        <v>52957</v>
      </c>
      <c r="K6" s="1929">
        <v>51556</v>
      </c>
      <c r="L6" s="1929">
        <v>524</v>
      </c>
      <c r="M6" s="1929">
        <v>877</v>
      </c>
      <c r="N6" s="856"/>
    </row>
    <row r="7" spans="1:14">
      <c r="A7" s="1044" t="s">
        <v>4755</v>
      </c>
      <c r="B7" s="1925">
        <v>111290</v>
      </c>
      <c r="C7" s="1926">
        <v>0</v>
      </c>
      <c r="D7" s="1927">
        <v>33729</v>
      </c>
      <c r="E7" s="1927">
        <v>14</v>
      </c>
      <c r="F7" s="1926" t="s">
        <v>4900</v>
      </c>
      <c r="G7" s="1927">
        <v>77532</v>
      </c>
      <c r="H7" s="1930">
        <v>0</v>
      </c>
      <c r="I7" s="1930">
        <v>15</v>
      </c>
      <c r="J7" s="1931">
        <v>54302</v>
      </c>
      <c r="K7" s="1931">
        <v>53064</v>
      </c>
      <c r="L7" s="1931">
        <v>377</v>
      </c>
      <c r="M7" s="1931">
        <v>861</v>
      </c>
      <c r="N7" s="856"/>
    </row>
    <row r="8" spans="1:14">
      <c r="A8" s="1044" t="s">
        <v>191</v>
      </c>
      <c r="B8" s="1925">
        <v>112163</v>
      </c>
      <c r="C8" s="1926" t="s">
        <v>4900</v>
      </c>
      <c r="D8" s="1927">
        <v>35246</v>
      </c>
      <c r="E8" s="1927">
        <v>15</v>
      </c>
      <c r="F8" s="1926" t="s">
        <v>4900</v>
      </c>
      <c r="G8" s="1927">
        <v>76897</v>
      </c>
      <c r="H8" s="1930">
        <v>0</v>
      </c>
      <c r="I8" s="1930">
        <v>5</v>
      </c>
      <c r="J8" s="1930">
        <v>57242</v>
      </c>
      <c r="K8" s="1930">
        <v>55979</v>
      </c>
      <c r="L8" s="1930">
        <v>418</v>
      </c>
      <c r="M8" s="1930">
        <v>845</v>
      </c>
      <c r="N8" s="856"/>
    </row>
    <row r="9" spans="1:14">
      <c r="A9" s="1044" t="s">
        <v>192</v>
      </c>
      <c r="B9" s="1925">
        <v>112232</v>
      </c>
      <c r="C9" s="1926">
        <v>0</v>
      </c>
      <c r="D9" s="1927">
        <v>37148</v>
      </c>
      <c r="E9" s="1927">
        <v>18</v>
      </c>
      <c r="F9" s="1926">
        <v>0</v>
      </c>
      <c r="G9" s="1927">
        <v>75028</v>
      </c>
      <c r="H9" s="1930">
        <v>0</v>
      </c>
      <c r="I9" s="1930">
        <v>38</v>
      </c>
      <c r="J9" s="1930">
        <v>58398</v>
      </c>
      <c r="K9" s="1930">
        <v>57154</v>
      </c>
      <c r="L9" s="1930">
        <v>325</v>
      </c>
      <c r="M9" s="1930">
        <v>919</v>
      </c>
      <c r="N9" s="856"/>
    </row>
    <row r="10" spans="1:14" ht="18.5" thickBot="1">
      <c r="A10" s="1932" t="s">
        <v>193</v>
      </c>
      <c r="B10" s="1933">
        <v>107837</v>
      </c>
      <c r="C10" s="1934">
        <v>0</v>
      </c>
      <c r="D10" s="1935">
        <v>37418</v>
      </c>
      <c r="E10" s="1935">
        <v>24</v>
      </c>
      <c r="F10" s="1934">
        <v>0</v>
      </c>
      <c r="G10" s="1935">
        <v>70292</v>
      </c>
      <c r="H10" s="1936">
        <v>0</v>
      </c>
      <c r="I10" s="1936">
        <v>103</v>
      </c>
      <c r="J10" s="1936">
        <v>59625</v>
      </c>
      <c r="K10" s="1936">
        <v>58381</v>
      </c>
      <c r="L10" s="1936">
        <v>287</v>
      </c>
      <c r="M10" s="1936">
        <v>957</v>
      </c>
      <c r="N10" s="856"/>
    </row>
    <row r="11" spans="1:14">
      <c r="A11" s="856"/>
      <c r="B11" s="856"/>
      <c r="C11" s="856"/>
      <c r="D11" s="856"/>
      <c r="E11" s="856"/>
      <c r="F11" s="856"/>
      <c r="G11" s="856"/>
      <c r="H11" s="856"/>
      <c r="I11" s="856"/>
      <c r="J11" s="856"/>
      <c r="K11" s="1937"/>
      <c r="L11" s="1937"/>
      <c r="M11" s="1004" t="s">
        <v>7952</v>
      </c>
      <c r="N11" s="856"/>
    </row>
  </sheetData>
  <mergeCells count="3">
    <mergeCell ref="A4:A5"/>
    <mergeCell ref="B4:I4"/>
    <mergeCell ref="J4:M4"/>
  </mergeCells>
  <phoneticPr fontId="2"/>
  <hyperlinks>
    <hyperlink ref="N2" location="目次!A1" display="目次へ戻る" xr:uid="{52179653-3857-49DE-8B4F-A5AA600965B7}"/>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DB5CF-5444-45DC-86B2-79CD8DC26290}">
  <dimension ref="A1:R11"/>
  <sheetViews>
    <sheetView topLeftCell="C1" workbookViewId="0">
      <selection activeCell="R2" sqref="R2"/>
    </sheetView>
  </sheetViews>
  <sheetFormatPr defaultColWidth="8.58203125" defaultRowHeight="18"/>
  <cols>
    <col min="1" max="1" width="16" style="821" customWidth="1"/>
    <col min="2" max="2" width="9.25" style="821" bestFit="1" customWidth="1"/>
    <col min="3" max="17" width="12.58203125" style="821" customWidth="1"/>
    <col min="18" max="18" width="11" style="821" bestFit="1" customWidth="1"/>
    <col min="19" max="16384" width="8.58203125" style="821"/>
  </cols>
  <sheetData>
    <row r="1" spans="1:18">
      <c r="A1" s="856" t="s">
        <v>7953</v>
      </c>
      <c r="B1" s="856"/>
      <c r="C1" s="856"/>
      <c r="D1" s="856"/>
      <c r="E1" s="856"/>
      <c r="F1" s="856"/>
      <c r="G1" s="856"/>
      <c r="H1" s="856"/>
      <c r="I1" s="856"/>
      <c r="J1" s="856"/>
      <c r="K1" s="856"/>
      <c r="L1" s="856"/>
      <c r="M1" s="856"/>
      <c r="N1" s="856"/>
      <c r="O1" s="856"/>
      <c r="P1" s="856"/>
      <c r="Q1" s="856"/>
    </row>
    <row r="2" spans="1:18">
      <c r="A2" s="856"/>
      <c r="B2" s="856"/>
      <c r="C2" s="856"/>
      <c r="D2" s="856"/>
      <c r="E2" s="856"/>
      <c r="F2" s="856"/>
      <c r="G2" s="856"/>
      <c r="H2" s="856"/>
      <c r="I2" s="856"/>
      <c r="J2" s="856"/>
      <c r="K2" s="856"/>
      <c r="L2" s="856"/>
      <c r="M2" s="856"/>
      <c r="N2" s="856"/>
      <c r="O2" s="856"/>
      <c r="P2" s="856"/>
      <c r="Q2" s="856"/>
      <c r="R2" s="820" t="s">
        <v>721</v>
      </c>
    </row>
    <row r="3" spans="1:18" ht="18.5" thickBot="1">
      <c r="A3" s="1184"/>
      <c r="B3" s="859"/>
      <c r="C3" s="859"/>
      <c r="D3" s="859"/>
      <c r="E3" s="859"/>
      <c r="F3" s="1184"/>
      <c r="G3" s="1184"/>
      <c r="H3" s="1184"/>
      <c r="I3" s="1184"/>
      <c r="J3" s="1184"/>
      <c r="K3" s="1184"/>
      <c r="L3" s="1184"/>
      <c r="M3" s="1184"/>
      <c r="N3" s="1184"/>
      <c r="O3" s="1184"/>
      <c r="P3" s="1184"/>
      <c r="Q3" s="989" t="s">
        <v>7954</v>
      </c>
    </row>
    <row r="4" spans="1:18">
      <c r="A4" s="3804" t="s">
        <v>7956</v>
      </c>
      <c r="B4" s="3598" t="s">
        <v>7957</v>
      </c>
      <c r="C4" s="3598" t="s">
        <v>7958</v>
      </c>
      <c r="D4" s="3598" t="s">
        <v>7959</v>
      </c>
      <c r="E4" s="3598" t="s">
        <v>7960</v>
      </c>
      <c r="F4" s="3569" t="s">
        <v>7961</v>
      </c>
      <c r="G4" s="3775"/>
      <c r="H4" s="3775"/>
      <c r="I4" s="3775"/>
      <c r="J4" s="3775"/>
      <c r="K4" s="3775"/>
      <c r="L4" s="3775"/>
      <c r="M4" s="3576"/>
      <c r="N4" s="3569" t="s">
        <v>7962</v>
      </c>
      <c r="O4" s="3775"/>
      <c r="P4" s="3775"/>
      <c r="Q4" s="3775"/>
    </row>
    <row r="5" spans="1:18">
      <c r="A5" s="3695"/>
      <c r="B5" s="3599"/>
      <c r="C5" s="3599"/>
      <c r="D5" s="3599"/>
      <c r="E5" s="3599"/>
      <c r="F5" s="992" t="s">
        <v>5417</v>
      </c>
      <c r="G5" s="992" t="s">
        <v>7941</v>
      </c>
      <c r="H5" s="992" t="s">
        <v>7942</v>
      </c>
      <c r="I5" s="992" t="s">
        <v>7944</v>
      </c>
      <c r="J5" s="992" t="s">
        <v>7945</v>
      </c>
      <c r="K5" s="992" t="s">
        <v>7963</v>
      </c>
      <c r="L5" s="992" t="s">
        <v>7947</v>
      </c>
      <c r="M5" s="992" t="s">
        <v>5070</v>
      </c>
      <c r="N5" s="992" t="s">
        <v>5417</v>
      </c>
      <c r="O5" s="992" t="s">
        <v>7964</v>
      </c>
      <c r="P5" s="992" t="s">
        <v>7965</v>
      </c>
      <c r="Q5" s="991" t="s">
        <v>5070</v>
      </c>
    </row>
    <row r="6" spans="1:18">
      <c r="A6" s="1938" t="s">
        <v>7966</v>
      </c>
      <c r="B6" s="995">
        <v>57</v>
      </c>
      <c r="C6" s="972">
        <v>4094</v>
      </c>
      <c r="D6" s="972">
        <v>487115</v>
      </c>
      <c r="E6" s="972">
        <v>20997</v>
      </c>
      <c r="F6" s="972">
        <v>657451</v>
      </c>
      <c r="G6" s="972">
        <v>2131</v>
      </c>
      <c r="H6" s="972">
        <v>311941</v>
      </c>
      <c r="I6" s="972">
        <v>0</v>
      </c>
      <c r="J6" s="1939">
        <v>331910</v>
      </c>
      <c r="K6" s="1939">
        <v>9835</v>
      </c>
      <c r="L6" s="1939">
        <v>284</v>
      </c>
      <c r="M6" s="1939">
        <v>1348</v>
      </c>
      <c r="N6" s="1939">
        <v>141264</v>
      </c>
      <c r="O6" s="1939">
        <v>140</v>
      </c>
      <c r="P6" s="1939">
        <v>136172</v>
      </c>
      <c r="Q6" s="1939">
        <v>4950</v>
      </c>
    </row>
    <row r="7" spans="1:18">
      <c r="A7" s="1247" t="s">
        <v>4755</v>
      </c>
      <c r="B7" s="1940">
        <v>45</v>
      </c>
      <c r="C7" s="1941">
        <v>3878</v>
      </c>
      <c r="D7" s="1941">
        <v>484197</v>
      </c>
      <c r="E7" s="1941">
        <v>21672</v>
      </c>
      <c r="F7" s="1941">
        <v>661760</v>
      </c>
      <c r="G7" s="1941">
        <v>4426</v>
      </c>
      <c r="H7" s="1941">
        <v>318789</v>
      </c>
      <c r="I7" s="972">
        <v>0</v>
      </c>
      <c r="J7" s="972">
        <v>327004</v>
      </c>
      <c r="K7" s="972">
        <v>9672</v>
      </c>
      <c r="L7" s="972">
        <v>520</v>
      </c>
      <c r="M7" s="972">
        <v>1349</v>
      </c>
      <c r="N7" s="972">
        <v>150567</v>
      </c>
      <c r="O7" s="972">
        <v>149</v>
      </c>
      <c r="P7" s="972">
        <v>145509</v>
      </c>
      <c r="Q7" s="972">
        <v>4909</v>
      </c>
    </row>
    <row r="8" spans="1:18">
      <c r="A8" s="1247" t="s">
        <v>191</v>
      </c>
      <c r="B8" s="1940">
        <v>45</v>
      </c>
      <c r="C8" s="1941">
        <v>3865</v>
      </c>
      <c r="D8" s="1941">
        <v>475264</v>
      </c>
      <c r="E8" s="1941">
        <v>19688</v>
      </c>
      <c r="F8" s="1941">
        <v>663183</v>
      </c>
      <c r="G8" s="1941">
        <v>3377</v>
      </c>
      <c r="H8" s="1941">
        <v>337590</v>
      </c>
      <c r="I8" s="972">
        <v>0</v>
      </c>
      <c r="J8" s="908">
        <v>313502</v>
      </c>
      <c r="K8" s="908">
        <v>6860</v>
      </c>
      <c r="L8" s="908">
        <v>463</v>
      </c>
      <c r="M8" s="908">
        <v>1389</v>
      </c>
      <c r="N8" s="908">
        <v>163349</v>
      </c>
      <c r="O8" s="908">
        <v>100</v>
      </c>
      <c r="P8" s="908">
        <v>158325</v>
      </c>
      <c r="Q8" s="908">
        <v>4922</v>
      </c>
    </row>
    <row r="9" spans="1:18">
      <c r="A9" s="1247" t="s">
        <v>192</v>
      </c>
      <c r="B9" s="1941">
        <v>45</v>
      </c>
      <c r="C9" s="1941">
        <v>4163</v>
      </c>
      <c r="D9" s="1941">
        <v>437482</v>
      </c>
      <c r="E9" s="1941">
        <v>23123</v>
      </c>
      <c r="F9" s="1941">
        <v>651026</v>
      </c>
      <c r="G9" s="1941">
        <v>1928</v>
      </c>
      <c r="H9" s="1941">
        <v>344737</v>
      </c>
      <c r="I9" s="908">
        <v>0</v>
      </c>
      <c r="J9" s="908">
        <v>296839</v>
      </c>
      <c r="K9" s="908">
        <v>5778</v>
      </c>
      <c r="L9" s="908">
        <v>421</v>
      </c>
      <c r="M9" s="908">
        <v>1323</v>
      </c>
      <c r="N9" s="908">
        <v>183638</v>
      </c>
      <c r="O9" s="908">
        <v>88</v>
      </c>
      <c r="P9" s="908">
        <v>178610</v>
      </c>
      <c r="Q9" s="908">
        <v>4939</v>
      </c>
    </row>
    <row r="10" spans="1:18" ht="18.5" thickBot="1">
      <c r="A10" s="1610" t="s">
        <v>193</v>
      </c>
      <c r="B10" s="1942">
        <v>45</v>
      </c>
      <c r="C10" s="1943">
        <v>3719</v>
      </c>
      <c r="D10" s="1943">
        <v>388358</v>
      </c>
      <c r="E10" s="1943">
        <v>39920</v>
      </c>
      <c r="F10" s="1943">
        <v>643469</v>
      </c>
      <c r="G10" s="1943">
        <v>348</v>
      </c>
      <c r="H10" s="1943">
        <v>351866</v>
      </c>
      <c r="I10" s="1944">
        <v>0</v>
      </c>
      <c r="J10" s="1944">
        <v>284428</v>
      </c>
      <c r="K10" s="1944">
        <v>5045</v>
      </c>
      <c r="L10" s="1944">
        <v>427</v>
      </c>
      <c r="M10" s="1944">
        <v>1355</v>
      </c>
      <c r="N10" s="1944">
        <v>195388</v>
      </c>
      <c r="O10" s="1944">
        <v>79</v>
      </c>
      <c r="P10" s="1944">
        <v>194500</v>
      </c>
      <c r="Q10" s="1944">
        <v>809</v>
      </c>
    </row>
    <row r="11" spans="1:18">
      <c r="A11" s="1098" t="s">
        <v>7967</v>
      </c>
      <c r="B11" s="859"/>
      <c r="C11" s="859"/>
      <c r="D11" s="859"/>
      <c r="E11" s="859"/>
      <c r="F11" s="859"/>
      <c r="G11" s="859"/>
      <c r="H11" s="859"/>
      <c r="I11" s="859"/>
      <c r="J11" s="859"/>
      <c r="K11" s="859"/>
      <c r="L11" s="859"/>
      <c r="M11" s="859"/>
      <c r="N11" s="859"/>
      <c r="O11" s="1054"/>
      <c r="P11" s="1054"/>
      <c r="Q11" s="1021" t="s">
        <v>7968</v>
      </c>
    </row>
  </sheetData>
  <mergeCells count="7">
    <mergeCell ref="N4:Q4"/>
    <mergeCell ref="A4:A5"/>
    <mergeCell ref="B4:B5"/>
    <mergeCell ref="C4:C5"/>
    <mergeCell ref="D4:D5"/>
    <mergeCell ref="E4:E5"/>
    <mergeCell ref="F4:M4"/>
  </mergeCells>
  <phoneticPr fontId="2"/>
  <hyperlinks>
    <hyperlink ref="R2" location="目次!A1" display="目次へ戻る" xr:uid="{A289CA61-3A71-4049-B900-B9B7C6A1D2CA}"/>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F5C49-0757-4942-880D-29433510260D}">
  <dimension ref="A1:Q9"/>
  <sheetViews>
    <sheetView workbookViewId="0">
      <selection activeCell="Q2" sqref="Q2"/>
    </sheetView>
  </sheetViews>
  <sheetFormatPr defaultColWidth="9" defaultRowHeight="13"/>
  <cols>
    <col min="1" max="1" width="12.25" style="856" customWidth="1"/>
    <col min="2" max="2" width="9.5" style="856" bestFit="1" customWidth="1"/>
    <col min="3" max="16" width="9.08203125" style="856" bestFit="1" customWidth="1"/>
    <col min="17" max="17" width="11" style="856" bestFit="1" customWidth="1"/>
    <col min="18" max="16384" width="9" style="856"/>
  </cols>
  <sheetData>
    <row r="1" spans="1:17">
      <c r="A1" s="859" t="s">
        <v>7997</v>
      </c>
      <c r="B1" s="859"/>
      <c r="C1" s="859"/>
      <c r="D1" s="859"/>
      <c r="E1" s="859"/>
      <c r="F1" s="859"/>
      <c r="G1" s="859"/>
      <c r="H1" s="859"/>
      <c r="I1" s="859"/>
      <c r="J1" s="859"/>
      <c r="K1" s="859"/>
      <c r="L1" s="859"/>
      <c r="M1" s="859"/>
      <c r="N1" s="859"/>
      <c r="O1" s="859"/>
      <c r="P1" s="859"/>
    </row>
    <row r="2" spans="1:17" ht="18">
      <c r="A2" s="859"/>
      <c r="B2" s="859"/>
      <c r="C2" s="859"/>
      <c r="D2" s="859"/>
      <c r="E2" s="859"/>
      <c r="F2" s="859"/>
      <c r="G2" s="859"/>
      <c r="H2" s="859"/>
      <c r="I2" s="859"/>
      <c r="J2" s="859"/>
      <c r="K2" s="859"/>
      <c r="L2" s="859"/>
      <c r="M2" s="859"/>
      <c r="N2" s="859"/>
      <c r="O2" s="859"/>
      <c r="P2" s="859"/>
      <c r="Q2" s="820" t="s">
        <v>721</v>
      </c>
    </row>
    <row r="3" spans="1:17" ht="13.5" thickBot="1">
      <c r="A3" s="1184"/>
      <c r="B3" s="1184"/>
      <c r="C3" s="1184"/>
      <c r="D3" s="1184"/>
      <c r="E3" s="1184"/>
      <c r="F3" s="1184"/>
      <c r="G3" s="1184"/>
      <c r="H3" s="1184"/>
      <c r="I3" s="1184"/>
      <c r="J3" s="1184"/>
      <c r="K3" s="1184"/>
      <c r="L3" s="1184"/>
      <c r="M3" s="1184"/>
      <c r="N3" s="1184"/>
      <c r="O3" s="1184"/>
      <c r="P3" s="989" t="s">
        <v>7998</v>
      </c>
    </row>
    <row r="4" spans="1:17" ht="18.75" customHeight="1">
      <c r="A4" s="1903" t="s">
        <v>7926</v>
      </c>
      <c r="B4" s="1345" t="s">
        <v>5048</v>
      </c>
      <c r="C4" s="1345" t="s">
        <v>7999</v>
      </c>
      <c r="D4" s="1345" t="s">
        <v>8000</v>
      </c>
      <c r="E4" s="1345" t="s">
        <v>8001</v>
      </c>
      <c r="F4" s="1345" t="s">
        <v>8002</v>
      </c>
      <c r="G4" s="1345" t="s">
        <v>8003</v>
      </c>
      <c r="H4" s="1345" t="s">
        <v>8004</v>
      </c>
      <c r="I4" s="1345" t="s">
        <v>8005</v>
      </c>
      <c r="J4" s="1345" t="s">
        <v>8006</v>
      </c>
      <c r="K4" s="1345" t="s">
        <v>8007</v>
      </c>
      <c r="L4" s="1345" t="s">
        <v>8008</v>
      </c>
      <c r="M4" s="1345" t="s">
        <v>8009</v>
      </c>
      <c r="N4" s="1345" t="s">
        <v>8010</v>
      </c>
      <c r="O4" s="1345" t="s">
        <v>8011</v>
      </c>
      <c r="P4" s="993" t="s">
        <v>8012</v>
      </c>
    </row>
    <row r="5" spans="1:17" ht="18.75" customHeight="1">
      <c r="A5" s="1821" t="s">
        <v>8013</v>
      </c>
      <c r="B5" s="975">
        <v>11771</v>
      </c>
      <c r="C5" s="975">
        <v>665</v>
      </c>
      <c r="D5" s="975">
        <v>1511</v>
      </c>
      <c r="E5" s="975">
        <v>2011</v>
      </c>
      <c r="F5" s="975">
        <v>1582</v>
      </c>
      <c r="G5" s="975">
        <v>838</v>
      </c>
      <c r="H5" s="975">
        <v>4662</v>
      </c>
      <c r="I5" s="975">
        <v>0</v>
      </c>
      <c r="J5" s="975">
        <v>502</v>
      </c>
      <c r="K5" s="975">
        <v>0</v>
      </c>
      <c r="L5" s="975">
        <v>0</v>
      </c>
      <c r="M5" s="975">
        <v>0</v>
      </c>
      <c r="N5" s="975">
        <v>0</v>
      </c>
      <c r="O5" s="975">
        <v>0</v>
      </c>
      <c r="P5" s="975">
        <v>0</v>
      </c>
    </row>
    <row r="6" spans="1:17" ht="18.75" customHeight="1">
      <c r="A6" s="1044" t="s">
        <v>192</v>
      </c>
      <c r="B6" s="1523">
        <f>SUM(C6:K6)</f>
        <v>12457</v>
      </c>
      <c r="C6" s="975">
        <v>678</v>
      </c>
      <c r="D6" s="975">
        <v>1509</v>
      </c>
      <c r="E6" s="975">
        <v>2184</v>
      </c>
      <c r="F6" s="975">
        <v>1680</v>
      </c>
      <c r="G6" s="975">
        <v>891</v>
      </c>
      <c r="H6" s="975">
        <v>4999</v>
      </c>
      <c r="I6" s="975">
        <v>0</v>
      </c>
      <c r="J6" s="975">
        <v>516</v>
      </c>
      <c r="K6" s="975">
        <v>0</v>
      </c>
      <c r="L6" s="975">
        <v>0</v>
      </c>
      <c r="M6" s="975">
        <v>0</v>
      </c>
      <c r="N6" s="975">
        <v>0</v>
      </c>
      <c r="O6" s="975">
        <v>0</v>
      </c>
      <c r="P6" s="975">
        <v>0</v>
      </c>
    </row>
    <row r="7" spans="1:17" ht="18.75" customHeight="1" thickBot="1">
      <c r="A7" s="1219" t="s">
        <v>193</v>
      </c>
      <c r="B7" s="1945">
        <f>SUM(C7:K7)</f>
        <v>12761</v>
      </c>
      <c r="C7" s="1183">
        <v>681</v>
      </c>
      <c r="D7" s="1183">
        <v>1563</v>
      </c>
      <c r="E7" s="1183">
        <v>2227</v>
      </c>
      <c r="F7" s="1183">
        <v>1719</v>
      </c>
      <c r="G7" s="1183">
        <v>928</v>
      </c>
      <c r="H7" s="1183">
        <v>5117</v>
      </c>
      <c r="I7" s="1183">
        <v>0</v>
      </c>
      <c r="J7" s="1183">
        <v>526</v>
      </c>
      <c r="K7" s="1183">
        <v>0</v>
      </c>
      <c r="L7" s="1183">
        <v>0</v>
      </c>
      <c r="M7" s="1183">
        <v>0</v>
      </c>
      <c r="N7" s="1183">
        <v>0</v>
      </c>
      <c r="O7" s="1183">
        <v>0</v>
      </c>
      <c r="P7" s="1183">
        <v>0</v>
      </c>
    </row>
    <row r="8" spans="1:17">
      <c r="A8" s="1003" t="s">
        <v>8014</v>
      </c>
      <c r="B8" s="987"/>
      <c r="C8" s="987"/>
      <c r="D8" s="987"/>
      <c r="E8" s="987"/>
      <c r="F8" s="987"/>
      <c r="G8" s="987"/>
      <c r="H8" s="987"/>
      <c r="I8" s="859"/>
      <c r="J8" s="859"/>
      <c r="K8" s="859"/>
      <c r="L8" s="987"/>
      <c r="M8" s="987"/>
      <c r="N8" s="987"/>
      <c r="O8" s="987"/>
      <c r="P8" s="1021" t="s">
        <v>8015</v>
      </c>
    </row>
    <row r="9" spans="1:17">
      <c r="A9" s="987" t="s">
        <v>8016</v>
      </c>
      <c r="B9" s="987"/>
      <c r="C9" s="987"/>
      <c r="D9" s="987"/>
      <c r="E9" s="987"/>
      <c r="F9" s="987"/>
      <c r="G9" s="987"/>
      <c r="H9" s="987"/>
      <c r="I9" s="859"/>
      <c r="J9" s="859"/>
      <c r="K9" s="859"/>
      <c r="L9" s="859"/>
      <c r="M9" s="859"/>
      <c r="N9" s="859"/>
      <c r="O9" s="859"/>
      <c r="P9" s="859"/>
    </row>
  </sheetData>
  <phoneticPr fontId="2"/>
  <hyperlinks>
    <hyperlink ref="Q2" location="目次!A1" display="目次へ戻る" xr:uid="{70BE5D6C-9AAA-45B2-B6FD-B92EC978843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7A31-BD7A-47DC-867D-40B1FBD85634}">
  <dimension ref="A1:D21"/>
  <sheetViews>
    <sheetView workbookViewId="0">
      <selection activeCell="O46" sqref="O46"/>
    </sheetView>
  </sheetViews>
  <sheetFormatPr defaultRowHeight="18"/>
  <cols>
    <col min="1" max="1" width="13.5" customWidth="1"/>
    <col min="2" max="2" width="10.5" bestFit="1" customWidth="1"/>
    <col min="3" max="3" width="39.08203125" customWidth="1"/>
    <col min="4" max="4" width="11" bestFit="1" customWidth="1"/>
  </cols>
  <sheetData>
    <row r="1" spans="1:4">
      <c r="A1" s="51" t="s">
        <v>158</v>
      </c>
      <c r="B1" s="51"/>
      <c r="C1" s="50"/>
      <c r="D1" s="342" t="s">
        <v>721</v>
      </c>
    </row>
    <row r="2" spans="1:4" ht="18.5" thickBot="1">
      <c r="A2" s="50"/>
      <c r="B2" s="50"/>
      <c r="C2" s="50"/>
      <c r="D2" s="30"/>
    </row>
    <row r="3" spans="1:4">
      <c r="A3" s="77" t="s">
        <v>159</v>
      </c>
      <c r="B3" s="78" t="s">
        <v>468</v>
      </c>
      <c r="C3" s="145" t="s">
        <v>474</v>
      </c>
      <c r="D3" s="146"/>
    </row>
    <row r="4" spans="1:4">
      <c r="A4" s="79" t="s">
        <v>160</v>
      </c>
      <c r="B4" s="83">
        <v>965</v>
      </c>
      <c r="C4" s="80" t="s">
        <v>161</v>
      </c>
      <c r="D4" s="30"/>
    </row>
    <row r="5" spans="1:4">
      <c r="A5" s="81" t="s">
        <v>162</v>
      </c>
      <c r="B5" s="48">
        <v>887</v>
      </c>
      <c r="C5" s="11" t="s">
        <v>163</v>
      </c>
      <c r="D5" s="30"/>
    </row>
    <row r="6" spans="1:4">
      <c r="A6" s="81" t="s">
        <v>164</v>
      </c>
      <c r="B6" s="48">
        <v>876</v>
      </c>
      <c r="C6" s="11" t="s">
        <v>165</v>
      </c>
      <c r="D6" s="30"/>
    </row>
    <row r="7" spans="1:4">
      <c r="A7" s="84" t="s">
        <v>475</v>
      </c>
      <c r="B7" s="48">
        <v>827</v>
      </c>
      <c r="C7" s="11" t="s">
        <v>166</v>
      </c>
      <c r="D7" s="30"/>
    </row>
    <row r="8" spans="1:4">
      <c r="A8" s="81" t="s">
        <v>476</v>
      </c>
      <c r="B8" s="48">
        <v>819</v>
      </c>
      <c r="C8" s="11" t="s">
        <v>167</v>
      </c>
      <c r="D8" s="30"/>
    </row>
    <row r="9" spans="1:4">
      <c r="A9" s="81" t="s">
        <v>477</v>
      </c>
      <c r="B9" s="48">
        <v>808</v>
      </c>
      <c r="C9" s="11" t="s">
        <v>163</v>
      </c>
      <c r="D9" s="30"/>
    </row>
    <row r="10" spans="1:4">
      <c r="A10" s="81" t="s">
        <v>478</v>
      </c>
      <c r="B10" s="48">
        <v>797</v>
      </c>
      <c r="C10" s="11" t="s">
        <v>168</v>
      </c>
      <c r="D10" s="30"/>
    </row>
    <row r="11" spans="1:4">
      <c r="A11" s="81" t="s">
        <v>479</v>
      </c>
      <c r="B11" s="43">
        <v>771</v>
      </c>
      <c r="C11" s="11" t="s">
        <v>169</v>
      </c>
      <c r="D11" s="30"/>
    </row>
    <row r="12" spans="1:4">
      <c r="A12" s="81" t="s">
        <v>480</v>
      </c>
      <c r="B12" s="48">
        <v>768</v>
      </c>
      <c r="C12" s="11" t="s">
        <v>170</v>
      </c>
      <c r="D12" s="30"/>
    </row>
    <row r="13" spans="1:4">
      <c r="A13" s="81" t="s">
        <v>481</v>
      </c>
      <c r="B13" s="48">
        <v>752</v>
      </c>
      <c r="C13" s="11" t="s">
        <v>171</v>
      </c>
      <c r="D13" s="30"/>
    </row>
    <row r="14" spans="1:4">
      <c r="A14" s="81" t="s">
        <v>172</v>
      </c>
      <c r="B14" s="48">
        <v>751</v>
      </c>
      <c r="C14" s="11" t="s">
        <v>170</v>
      </c>
      <c r="D14" s="30"/>
    </row>
    <row r="15" spans="1:4">
      <c r="A15" s="81" t="s">
        <v>482</v>
      </c>
      <c r="B15" s="48">
        <v>735</v>
      </c>
      <c r="C15" s="11" t="s">
        <v>173</v>
      </c>
      <c r="D15" s="30"/>
    </row>
    <row r="16" spans="1:4">
      <c r="A16" s="81" t="s">
        <v>483</v>
      </c>
      <c r="B16" s="43">
        <v>724</v>
      </c>
      <c r="C16" s="11" t="s">
        <v>169</v>
      </c>
      <c r="D16" s="30"/>
    </row>
    <row r="17" spans="1:4">
      <c r="A17" s="81" t="s">
        <v>484</v>
      </c>
      <c r="B17" s="48">
        <v>721</v>
      </c>
      <c r="C17" s="11" t="s">
        <v>173</v>
      </c>
      <c r="D17" s="30"/>
    </row>
    <row r="18" spans="1:4">
      <c r="A18" s="81" t="s">
        <v>174</v>
      </c>
      <c r="B18" s="48">
        <v>713</v>
      </c>
      <c r="C18" s="11" t="s">
        <v>165</v>
      </c>
      <c r="D18" s="30"/>
    </row>
    <row r="19" spans="1:4" ht="18.5" thickBot="1">
      <c r="A19" s="330" t="s">
        <v>175</v>
      </c>
      <c r="B19" s="331">
        <v>706</v>
      </c>
      <c r="C19" s="332" t="s">
        <v>176</v>
      </c>
      <c r="D19" s="30"/>
    </row>
    <row r="20" spans="1:4">
      <c r="A20" s="50"/>
      <c r="B20" s="82"/>
      <c r="C20" s="58" t="s">
        <v>154</v>
      </c>
      <c r="D20" s="30"/>
    </row>
    <row r="21" spans="1:4">
      <c r="A21" s="30"/>
      <c r="B21" s="30"/>
      <c r="C21" s="30"/>
      <c r="D21" s="30"/>
    </row>
  </sheetData>
  <phoneticPr fontId="2"/>
  <hyperlinks>
    <hyperlink ref="D1" location="目次!A1" display="目次へ戻る" xr:uid="{89D487E0-F989-432A-A944-EDB01FEA7518}"/>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F9F14-09AA-466E-9BFE-85B2C6147B9A}">
  <dimension ref="A1:J26"/>
  <sheetViews>
    <sheetView workbookViewId="0">
      <selection activeCell="J2" sqref="J2"/>
    </sheetView>
  </sheetViews>
  <sheetFormatPr defaultColWidth="9" defaultRowHeight="13"/>
  <cols>
    <col min="1" max="1" width="14.75" style="859" customWidth="1"/>
    <col min="2" max="3" width="9.5" style="859" bestFit="1" customWidth="1"/>
    <col min="4" max="5" width="9.08203125" style="859" bestFit="1" customWidth="1"/>
    <col min="6" max="6" width="9.5" style="859" bestFit="1" customWidth="1"/>
    <col min="7" max="9" width="9.08203125" style="859" bestFit="1" customWidth="1"/>
    <col min="10" max="10" width="11" style="859" bestFit="1" customWidth="1"/>
    <col min="11" max="16384" width="9" style="859"/>
  </cols>
  <sheetData>
    <row r="1" spans="1:10">
      <c r="A1" s="859" t="s">
        <v>8017</v>
      </c>
    </row>
    <row r="2" spans="1:10" ht="18">
      <c r="J2" s="820" t="s">
        <v>721</v>
      </c>
    </row>
    <row r="3" spans="1:10" ht="13.5" thickBot="1">
      <c r="A3" s="1184"/>
      <c r="B3" s="1184"/>
      <c r="C3" s="1184"/>
      <c r="D3" s="1184"/>
      <c r="E3" s="1184"/>
      <c r="F3" s="1184"/>
      <c r="G3" s="1184"/>
      <c r="H3" s="1184"/>
      <c r="I3" s="989" t="s">
        <v>8018</v>
      </c>
    </row>
    <row r="4" spans="1:10">
      <c r="A4" s="3566" t="s">
        <v>8019</v>
      </c>
      <c r="B4" s="3775" t="s">
        <v>5048</v>
      </c>
      <c r="C4" s="3576"/>
      <c r="D4" s="3569" t="s">
        <v>8020</v>
      </c>
      <c r="E4" s="3576"/>
      <c r="F4" s="3569" t="s">
        <v>8021</v>
      </c>
      <c r="G4" s="3576"/>
      <c r="H4" s="3620" t="s">
        <v>8022</v>
      </c>
      <c r="I4" s="3847"/>
    </row>
    <row r="5" spans="1:10">
      <c r="A5" s="3568"/>
      <c r="B5" s="1624" t="s">
        <v>8023</v>
      </c>
      <c r="C5" s="992" t="s">
        <v>8024</v>
      </c>
      <c r="D5" s="992" t="s">
        <v>8023</v>
      </c>
      <c r="E5" s="992" t="s">
        <v>8024</v>
      </c>
      <c r="F5" s="992" t="s">
        <v>8023</v>
      </c>
      <c r="G5" s="992" t="s">
        <v>8024</v>
      </c>
      <c r="H5" s="992" t="s">
        <v>8023</v>
      </c>
      <c r="I5" s="991" t="s">
        <v>8024</v>
      </c>
    </row>
    <row r="6" spans="1:10">
      <c r="A6" s="1059" t="s">
        <v>8025</v>
      </c>
      <c r="B6" s="1514">
        <v>177299</v>
      </c>
      <c r="C6" s="1514">
        <v>47062</v>
      </c>
      <c r="D6" s="3848" t="s">
        <v>8026</v>
      </c>
      <c r="E6" s="3848"/>
      <c r="F6" s="1514">
        <v>139874</v>
      </c>
      <c r="G6" s="1514">
        <v>14696</v>
      </c>
      <c r="H6" s="1514">
        <v>37425</v>
      </c>
      <c r="I6" s="1514">
        <v>32366</v>
      </c>
    </row>
    <row r="7" spans="1:10">
      <c r="A7" s="1247" t="s">
        <v>4755</v>
      </c>
      <c r="B7" s="1514">
        <v>169872</v>
      </c>
      <c r="C7" s="1514">
        <v>44527</v>
      </c>
      <c r="D7" s="1946">
        <v>0</v>
      </c>
      <c r="E7" s="1946">
        <v>0</v>
      </c>
      <c r="F7" s="1514">
        <v>134578</v>
      </c>
      <c r="G7" s="1514">
        <v>14148</v>
      </c>
      <c r="H7" s="1514">
        <v>35294</v>
      </c>
      <c r="I7" s="1514">
        <v>30379</v>
      </c>
    </row>
    <row r="8" spans="1:10">
      <c r="A8" s="1247" t="s">
        <v>191</v>
      </c>
      <c r="B8" s="1514">
        <v>170692</v>
      </c>
      <c r="C8" s="1514">
        <v>45921</v>
      </c>
      <c r="D8" s="1946">
        <v>0</v>
      </c>
      <c r="E8" s="1946">
        <v>0</v>
      </c>
      <c r="F8" s="1514">
        <v>135748</v>
      </c>
      <c r="G8" s="1514">
        <v>14272</v>
      </c>
      <c r="H8" s="1514">
        <v>34944</v>
      </c>
      <c r="I8" s="1514">
        <v>31649</v>
      </c>
    </row>
    <row r="9" spans="1:10">
      <c r="A9" s="1247" t="s">
        <v>192</v>
      </c>
      <c r="B9" s="1514">
        <v>157718</v>
      </c>
      <c r="C9" s="1514">
        <v>44493</v>
      </c>
      <c r="D9" s="1946">
        <v>0</v>
      </c>
      <c r="E9" s="1946">
        <v>0</v>
      </c>
      <c r="F9" s="1514">
        <v>126072</v>
      </c>
      <c r="G9" s="1514">
        <v>13264</v>
      </c>
      <c r="H9" s="1514">
        <v>31646</v>
      </c>
      <c r="I9" s="1514">
        <v>31229</v>
      </c>
    </row>
    <row r="10" spans="1:10">
      <c r="A10" s="1248" t="s">
        <v>193</v>
      </c>
      <c r="B10" s="1318">
        <f>SUM(B12:B23)</f>
        <v>112752</v>
      </c>
      <c r="C10" s="1318">
        <f>SUM(C12:C23)</f>
        <v>43822</v>
      </c>
      <c r="D10" s="1507">
        <f t="shared" ref="D10:E10" si="0">SUM(D12:D23)</f>
        <v>0</v>
      </c>
      <c r="E10" s="1507">
        <f t="shared" si="0"/>
        <v>0</v>
      </c>
      <c r="F10" s="1318">
        <f>SUM(F12:F23)</f>
        <v>79768</v>
      </c>
      <c r="G10" s="1318">
        <f t="shared" ref="G10:I10" si="1">SUM(G12:G23)</f>
        <v>8432</v>
      </c>
      <c r="H10" s="1318">
        <f t="shared" si="1"/>
        <v>32984</v>
      </c>
      <c r="I10" s="1318">
        <f t="shared" si="1"/>
        <v>35390</v>
      </c>
    </row>
    <row r="11" spans="1:10">
      <c r="A11" s="1059"/>
      <c r="B11" s="1514"/>
      <c r="C11" s="1514"/>
      <c r="D11" s="1947"/>
      <c r="E11" s="1947"/>
      <c r="F11" s="1514"/>
      <c r="G11" s="1514"/>
      <c r="H11" s="1514"/>
      <c r="I11" s="1514"/>
    </row>
    <row r="12" spans="1:10">
      <c r="A12" s="1247" t="s">
        <v>8027</v>
      </c>
      <c r="B12" s="1256">
        <v>10435</v>
      </c>
      <c r="C12" s="1256">
        <v>3546</v>
      </c>
      <c r="D12" s="1814">
        <v>0</v>
      </c>
      <c r="E12" s="1948">
        <v>0</v>
      </c>
      <c r="F12" s="1256">
        <v>7684</v>
      </c>
      <c r="G12" s="1256">
        <v>808</v>
      </c>
      <c r="H12" s="1256">
        <v>2751</v>
      </c>
      <c r="I12" s="1256">
        <v>2738</v>
      </c>
    </row>
    <row r="13" spans="1:10">
      <c r="A13" s="1247">
        <v>5</v>
      </c>
      <c r="B13" s="1256">
        <v>16260</v>
      </c>
      <c r="C13" s="1256">
        <v>3965</v>
      </c>
      <c r="D13" s="1814">
        <v>0</v>
      </c>
      <c r="E13" s="1948">
        <v>0</v>
      </c>
      <c r="F13" s="1256">
        <v>13540</v>
      </c>
      <c r="G13" s="1256">
        <v>1424</v>
      </c>
      <c r="H13" s="1256">
        <v>2720</v>
      </c>
      <c r="I13" s="1256">
        <v>2541</v>
      </c>
    </row>
    <row r="14" spans="1:10">
      <c r="A14" s="1247">
        <v>6</v>
      </c>
      <c r="B14" s="1256">
        <v>9038</v>
      </c>
      <c r="C14" s="1256">
        <v>3549</v>
      </c>
      <c r="D14" s="1814">
        <v>0</v>
      </c>
      <c r="E14" s="1948">
        <v>0</v>
      </c>
      <c r="F14" s="1256">
        <v>6260</v>
      </c>
      <c r="G14" s="1256">
        <v>704</v>
      </c>
      <c r="H14" s="1256">
        <v>2778</v>
      </c>
      <c r="I14" s="1256">
        <v>2845</v>
      </c>
    </row>
    <row r="15" spans="1:10">
      <c r="A15" s="1247">
        <v>7</v>
      </c>
      <c r="B15" s="1256">
        <v>2960</v>
      </c>
      <c r="C15" s="1256">
        <v>3147</v>
      </c>
      <c r="D15" s="1814">
        <v>0</v>
      </c>
      <c r="E15" s="1948">
        <v>0</v>
      </c>
      <c r="F15" s="1256">
        <v>0</v>
      </c>
      <c r="G15" s="1256">
        <v>0</v>
      </c>
      <c r="H15" s="1256">
        <v>2960</v>
      </c>
      <c r="I15" s="1256">
        <v>3147</v>
      </c>
    </row>
    <row r="16" spans="1:10">
      <c r="A16" s="1247">
        <v>8</v>
      </c>
      <c r="B16" s="1256">
        <v>12475</v>
      </c>
      <c r="C16" s="1256">
        <v>3380</v>
      </c>
      <c r="D16" s="1814">
        <v>0</v>
      </c>
      <c r="E16" s="1948">
        <v>0</v>
      </c>
      <c r="F16" s="1256">
        <v>10234</v>
      </c>
      <c r="G16" s="1256">
        <v>1036</v>
      </c>
      <c r="H16" s="1256">
        <v>2241</v>
      </c>
      <c r="I16" s="1256">
        <v>2344</v>
      </c>
    </row>
    <row r="17" spans="1:9">
      <c r="A17" s="1247">
        <v>9</v>
      </c>
      <c r="B17" s="1256">
        <v>3914</v>
      </c>
      <c r="C17" s="1256">
        <v>2962</v>
      </c>
      <c r="D17" s="1814">
        <v>0</v>
      </c>
      <c r="E17" s="1948">
        <v>0</v>
      </c>
      <c r="F17" s="1256">
        <v>1596</v>
      </c>
      <c r="G17" s="1256">
        <v>208</v>
      </c>
      <c r="H17" s="1256">
        <v>2318</v>
      </c>
      <c r="I17" s="1256">
        <v>2754</v>
      </c>
    </row>
    <row r="18" spans="1:9">
      <c r="A18" s="1247">
        <v>10</v>
      </c>
      <c r="B18" s="1256">
        <v>3109</v>
      </c>
      <c r="C18" s="1256">
        <v>3454</v>
      </c>
      <c r="D18" s="1814">
        <v>0</v>
      </c>
      <c r="E18" s="1948">
        <v>0</v>
      </c>
      <c r="F18" s="1256">
        <v>0</v>
      </c>
      <c r="G18" s="1256">
        <v>0</v>
      </c>
      <c r="H18" s="1256">
        <v>3109</v>
      </c>
      <c r="I18" s="1256">
        <v>3454</v>
      </c>
    </row>
    <row r="19" spans="1:9">
      <c r="A19" s="1247">
        <v>11</v>
      </c>
      <c r="B19" s="1256">
        <v>5111</v>
      </c>
      <c r="C19" s="1256">
        <v>3461</v>
      </c>
      <c r="D19" s="1814">
        <v>0</v>
      </c>
      <c r="E19" s="1948">
        <v>0</v>
      </c>
      <c r="F19" s="1256">
        <v>2202</v>
      </c>
      <c r="G19" s="1256">
        <v>180</v>
      </c>
      <c r="H19" s="1256">
        <v>2909</v>
      </c>
      <c r="I19" s="1256">
        <v>3281</v>
      </c>
    </row>
    <row r="20" spans="1:9">
      <c r="A20" s="1247">
        <v>12</v>
      </c>
      <c r="B20" s="1256">
        <v>16977</v>
      </c>
      <c r="C20" s="1256">
        <v>4584</v>
      </c>
      <c r="D20" s="1814">
        <v>0</v>
      </c>
      <c r="E20" s="1948">
        <v>0</v>
      </c>
      <c r="F20" s="1256">
        <v>14212</v>
      </c>
      <c r="G20" s="1256">
        <v>1512</v>
      </c>
      <c r="H20" s="1256">
        <v>2765</v>
      </c>
      <c r="I20" s="1256">
        <v>3072</v>
      </c>
    </row>
    <row r="21" spans="1:9">
      <c r="A21" s="1247" t="s">
        <v>8028</v>
      </c>
      <c r="B21" s="1256">
        <v>10706</v>
      </c>
      <c r="C21" s="1256">
        <v>3582</v>
      </c>
      <c r="D21" s="1814">
        <v>0</v>
      </c>
      <c r="E21" s="1948">
        <v>0</v>
      </c>
      <c r="F21" s="1256">
        <v>7928</v>
      </c>
      <c r="G21" s="1256">
        <v>816</v>
      </c>
      <c r="H21" s="1256">
        <v>2778</v>
      </c>
      <c r="I21" s="1256">
        <v>2766</v>
      </c>
    </row>
    <row r="22" spans="1:9">
      <c r="A22" s="1247">
        <v>2</v>
      </c>
      <c r="B22" s="1256">
        <v>12269</v>
      </c>
      <c r="C22" s="1256">
        <v>4074</v>
      </c>
      <c r="D22" s="1814">
        <v>0</v>
      </c>
      <c r="E22" s="1948">
        <v>0</v>
      </c>
      <c r="F22" s="1256">
        <v>9652</v>
      </c>
      <c r="G22" s="1256">
        <v>1016</v>
      </c>
      <c r="H22" s="1256">
        <v>2617</v>
      </c>
      <c r="I22" s="1256">
        <v>3058</v>
      </c>
    </row>
    <row r="23" spans="1:9">
      <c r="A23" s="1247">
        <v>3</v>
      </c>
      <c r="B23" s="1256">
        <v>9498</v>
      </c>
      <c r="C23" s="1256">
        <v>4118</v>
      </c>
      <c r="D23" s="1814">
        <v>0</v>
      </c>
      <c r="E23" s="1948">
        <v>0</v>
      </c>
      <c r="F23" s="1256">
        <v>6460</v>
      </c>
      <c r="G23" s="1256">
        <v>728</v>
      </c>
      <c r="H23" s="1256">
        <v>3038</v>
      </c>
      <c r="I23" s="1256">
        <v>3390</v>
      </c>
    </row>
    <row r="24" spans="1:9">
      <c r="A24" s="1949" t="s">
        <v>8029</v>
      </c>
      <c r="B24" s="1256">
        <v>32984</v>
      </c>
      <c r="C24" s="1256">
        <v>35390</v>
      </c>
      <c r="D24" s="1814">
        <v>0</v>
      </c>
      <c r="E24" s="1948">
        <v>0</v>
      </c>
      <c r="F24" s="1440"/>
      <c r="G24" s="1440"/>
      <c r="H24" s="1440"/>
      <c r="I24" s="1440"/>
    </row>
    <row r="25" spans="1:9" ht="13.5" thickBot="1">
      <c r="A25" s="1372" t="s">
        <v>8030</v>
      </c>
      <c r="B25" s="1950">
        <v>79768</v>
      </c>
      <c r="C25" s="1950">
        <v>8432</v>
      </c>
      <c r="D25" s="1835">
        <v>0</v>
      </c>
      <c r="E25" s="1951">
        <v>0</v>
      </c>
      <c r="F25" s="1952"/>
      <c r="G25" s="1952"/>
      <c r="H25" s="1952"/>
      <c r="I25" s="1952"/>
    </row>
    <row r="26" spans="1:9">
      <c r="G26" s="1004"/>
      <c r="H26" s="1004"/>
      <c r="I26" s="1020" t="s">
        <v>8031</v>
      </c>
    </row>
  </sheetData>
  <mergeCells count="6">
    <mergeCell ref="H4:I4"/>
    <mergeCell ref="D6:E6"/>
    <mergeCell ref="A4:A5"/>
    <mergeCell ref="B4:C4"/>
    <mergeCell ref="D4:E4"/>
    <mergeCell ref="F4:G4"/>
  </mergeCells>
  <phoneticPr fontId="2"/>
  <hyperlinks>
    <hyperlink ref="J2" location="目次!A1" display="目次へ戻る" xr:uid="{61ADE134-8541-41F1-9B12-3402D01F0C48}"/>
  </hyperlinks>
  <pageMargins left="0.7" right="0.7" top="0.75" bottom="0.75" header="0.3" footer="0.3"/>
  <pageSetup paperSize="9" orientation="portrait" verticalDpi="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B380A-247A-4C47-BA70-99897176D731}">
  <dimension ref="A1:M11"/>
  <sheetViews>
    <sheetView workbookViewId="0">
      <selection activeCell="M3" sqref="M3"/>
    </sheetView>
  </sheetViews>
  <sheetFormatPr defaultColWidth="9" defaultRowHeight="13"/>
  <cols>
    <col min="1" max="1" width="13.83203125" style="856" customWidth="1"/>
    <col min="2" max="12" width="13.08203125" style="856" customWidth="1"/>
    <col min="13" max="13" width="11" style="856" bestFit="1" customWidth="1"/>
    <col min="14" max="16384" width="9" style="856"/>
  </cols>
  <sheetData>
    <row r="1" spans="1:13">
      <c r="A1" s="856" t="s">
        <v>8032</v>
      </c>
    </row>
    <row r="3" spans="1:13" ht="18.5" thickBot="1">
      <c r="A3" s="1184"/>
      <c r="B3" s="1184"/>
      <c r="C3" s="1184"/>
      <c r="D3" s="1184"/>
      <c r="E3" s="1184"/>
      <c r="F3" s="1184"/>
      <c r="G3" s="1184"/>
      <c r="H3" s="1184"/>
      <c r="I3" s="1184"/>
      <c r="J3" s="1184"/>
      <c r="K3" s="1184"/>
      <c r="L3" s="1184"/>
      <c r="M3" s="820" t="s">
        <v>721</v>
      </c>
    </row>
    <row r="4" spans="1:13" ht="18.75" customHeight="1">
      <c r="A4" s="3566" t="s">
        <v>8033</v>
      </c>
      <c r="B4" s="3607" t="s">
        <v>8034</v>
      </c>
      <c r="C4" s="3607" t="s">
        <v>8035</v>
      </c>
      <c r="D4" s="3607" t="s">
        <v>8036</v>
      </c>
      <c r="E4" s="3607" t="s">
        <v>8037</v>
      </c>
      <c r="F4" s="3607" t="s">
        <v>8038</v>
      </c>
      <c r="G4" s="3569" t="s">
        <v>8039</v>
      </c>
      <c r="H4" s="3775"/>
      <c r="I4" s="3576"/>
      <c r="J4" s="3569" t="s">
        <v>8040</v>
      </c>
      <c r="K4" s="3775"/>
      <c r="L4" s="3775"/>
    </row>
    <row r="5" spans="1:13">
      <c r="A5" s="3568"/>
      <c r="B5" s="3609"/>
      <c r="C5" s="3609"/>
      <c r="D5" s="3609"/>
      <c r="E5" s="3609"/>
      <c r="F5" s="3609"/>
      <c r="G5" s="992" t="s">
        <v>5048</v>
      </c>
      <c r="H5" s="992" t="s">
        <v>7945</v>
      </c>
      <c r="I5" s="992" t="s">
        <v>8041</v>
      </c>
      <c r="J5" s="992" t="s">
        <v>5048</v>
      </c>
      <c r="K5" s="992" t="s">
        <v>7945</v>
      </c>
      <c r="L5" s="991" t="s">
        <v>8041</v>
      </c>
    </row>
    <row r="6" spans="1:13">
      <c r="A6" s="1812" t="s">
        <v>8042</v>
      </c>
      <c r="B6" s="1953">
        <v>2200.31</v>
      </c>
      <c r="C6" s="1954">
        <v>1113</v>
      </c>
      <c r="D6" s="1954">
        <v>198</v>
      </c>
      <c r="E6" s="1954">
        <v>44018</v>
      </c>
      <c r="F6" s="1955">
        <v>8417048</v>
      </c>
      <c r="G6" s="1440">
        <v>3410520</v>
      </c>
      <c r="H6" s="1440">
        <v>1380980</v>
      </c>
      <c r="I6" s="1440">
        <v>2029540</v>
      </c>
      <c r="J6" s="1440">
        <v>1577014</v>
      </c>
      <c r="K6" s="1440">
        <v>290707</v>
      </c>
      <c r="L6" s="1440">
        <v>1286307</v>
      </c>
    </row>
    <row r="7" spans="1:13">
      <c r="A7" s="1044" t="s">
        <v>5402</v>
      </c>
      <c r="B7" s="1956">
        <v>2212.0500000000002</v>
      </c>
      <c r="C7" s="1440">
        <v>1115</v>
      </c>
      <c r="D7" s="1440">
        <v>195</v>
      </c>
      <c r="E7" s="1440">
        <v>41980</v>
      </c>
      <c r="F7" s="1957">
        <v>6895353</v>
      </c>
      <c r="G7" s="1440">
        <v>2562632</v>
      </c>
      <c r="H7" s="1440">
        <v>1119197</v>
      </c>
      <c r="I7" s="1440">
        <v>1443435</v>
      </c>
      <c r="J7" s="1440">
        <v>820136</v>
      </c>
      <c r="K7" s="1440">
        <v>261786</v>
      </c>
      <c r="L7" s="1440">
        <v>558350</v>
      </c>
    </row>
    <row r="8" spans="1:13">
      <c r="A8" s="1044" t="s">
        <v>4755</v>
      </c>
      <c r="B8" s="1956">
        <v>2212.0500000000002</v>
      </c>
      <c r="C8" s="1440">
        <v>1129</v>
      </c>
      <c r="D8" s="1440">
        <v>188</v>
      </c>
      <c r="E8" s="1440">
        <v>42239</v>
      </c>
      <c r="F8" s="1957">
        <v>7186447</v>
      </c>
      <c r="G8" s="1440">
        <v>2554709</v>
      </c>
      <c r="H8" s="1440">
        <v>1097822</v>
      </c>
      <c r="I8" s="1440">
        <v>1456887</v>
      </c>
      <c r="J8" s="1440">
        <v>888971</v>
      </c>
      <c r="K8" s="1440">
        <v>233830</v>
      </c>
      <c r="L8" s="1440">
        <v>655141</v>
      </c>
    </row>
    <row r="9" spans="1:13">
      <c r="A9" s="1044" t="s">
        <v>191</v>
      </c>
      <c r="B9" s="1958">
        <v>2213</v>
      </c>
      <c r="C9" s="1533">
        <v>1128</v>
      </c>
      <c r="D9" s="1533">
        <v>183</v>
      </c>
      <c r="E9" s="1533">
        <v>40597</v>
      </c>
      <c r="F9" s="1959">
        <v>7203933</v>
      </c>
      <c r="G9" s="1547">
        <v>2913999</v>
      </c>
      <c r="H9" s="1547">
        <v>1074446</v>
      </c>
      <c r="I9" s="1547">
        <v>1839553</v>
      </c>
      <c r="J9" s="1547">
        <v>1066487</v>
      </c>
      <c r="K9" s="1547">
        <v>227800</v>
      </c>
      <c r="L9" s="1547">
        <v>838687</v>
      </c>
    </row>
    <row r="10" spans="1:13" ht="13.5" thickBot="1">
      <c r="A10" s="1047" t="s">
        <v>192</v>
      </c>
      <c r="B10" s="1960">
        <v>2172.4</v>
      </c>
      <c r="C10" s="1944">
        <v>1128</v>
      </c>
      <c r="D10" s="1944">
        <v>182</v>
      </c>
      <c r="E10" s="1944">
        <v>36300</v>
      </c>
      <c r="F10" s="1961">
        <v>6536966</v>
      </c>
      <c r="G10" s="1962">
        <v>2783341</v>
      </c>
      <c r="H10" s="1962">
        <v>1015540</v>
      </c>
      <c r="I10" s="1962">
        <v>1767801</v>
      </c>
      <c r="J10" s="1485">
        <v>1092988</v>
      </c>
      <c r="K10" s="1485">
        <v>221281</v>
      </c>
      <c r="L10" s="1485">
        <v>871707</v>
      </c>
    </row>
    <row r="11" spans="1:13">
      <c r="A11" s="859"/>
      <c r="B11" s="859"/>
      <c r="C11" s="859"/>
      <c r="D11" s="859"/>
      <c r="E11" s="859"/>
      <c r="F11" s="859"/>
      <c r="G11" s="859"/>
      <c r="H11" s="859"/>
      <c r="I11" s="859"/>
      <c r="J11" s="1003"/>
      <c r="K11" s="1133"/>
      <c r="L11" s="1004" t="s">
        <v>8043</v>
      </c>
    </row>
  </sheetData>
  <mergeCells count="8">
    <mergeCell ref="G4:I4"/>
    <mergeCell ref="J4:L4"/>
    <mergeCell ref="A4:A5"/>
    <mergeCell ref="B4:B5"/>
    <mergeCell ref="C4:C5"/>
    <mergeCell ref="D4:D5"/>
    <mergeCell ref="E4:E5"/>
    <mergeCell ref="F4:F5"/>
  </mergeCells>
  <phoneticPr fontId="2"/>
  <hyperlinks>
    <hyperlink ref="M3" location="目次!A1" display="目次へ戻る" xr:uid="{FB8A9310-AB65-4835-9DDF-547E8DB37C1B}"/>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44F63-795F-445F-8A72-E1B7A4130F63}">
  <dimension ref="A1:AC46"/>
  <sheetViews>
    <sheetView workbookViewId="0">
      <selection activeCell="G2" sqref="G2"/>
    </sheetView>
  </sheetViews>
  <sheetFormatPr defaultColWidth="8.58203125" defaultRowHeight="18"/>
  <cols>
    <col min="1" max="1" width="6" style="821" customWidth="1"/>
    <col min="2" max="2" width="3.83203125" style="821" customWidth="1"/>
    <col min="3" max="3" width="8.58203125" style="821"/>
    <col min="4" max="6" width="13.58203125" style="821" customWidth="1"/>
    <col min="7" max="7" width="11" style="821" bestFit="1" customWidth="1"/>
    <col min="8" max="9" width="8.58203125" style="821"/>
    <col min="10" max="10" width="10.5" style="821" bestFit="1" customWidth="1"/>
    <col min="11" max="12" width="9.25" style="821" bestFit="1" customWidth="1"/>
    <col min="13" max="13" width="10.5" style="821" bestFit="1" customWidth="1"/>
    <col min="14" max="14" width="4.83203125" style="821" customWidth="1"/>
    <col min="15" max="28" width="11.08203125" style="821" customWidth="1"/>
    <col min="29" max="29" width="11" style="821" bestFit="1" customWidth="1"/>
    <col min="30" max="16384" width="8.58203125" style="821"/>
  </cols>
  <sheetData>
    <row r="1" spans="1:29">
      <c r="A1" s="856" t="s">
        <v>8044</v>
      </c>
      <c r="B1" s="856"/>
      <c r="C1" s="856"/>
      <c r="D1" s="856"/>
      <c r="E1" s="856"/>
      <c r="F1" s="856"/>
    </row>
    <row r="2" spans="1:29">
      <c r="A2" s="856" t="s">
        <v>8045</v>
      </c>
      <c r="B2" s="856"/>
      <c r="C2" s="856"/>
      <c r="D2" s="856"/>
      <c r="E2" s="856"/>
      <c r="F2" s="856"/>
      <c r="G2" s="820" t="s">
        <v>721</v>
      </c>
      <c r="H2" s="859" t="s">
        <v>8046</v>
      </c>
      <c r="AC2" s="820" t="s">
        <v>721</v>
      </c>
    </row>
    <row r="3" spans="1:29" ht="18.5" thickBot="1">
      <c r="A3" s="1104"/>
      <c r="B3" s="1104"/>
      <c r="C3" s="1104"/>
      <c r="D3" s="1104"/>
      <c r="E3" s="1104"/>
      <c r="F3" s="989" t="s">
        <v>8047</v>
      </c>
      <c r="H3" s="1184"/>
      <c r="I3" s="1184"/>
      <c r="J3" s="1184"/>
      <c r="K3" s="1184"/>
      <c r="L3" s="1184"/>
      <c r="M3" s="1184"/>
      <c r="N3" s="1184"/>
      <c r="O3" s="1184"/>
      <c r="P3" s="1184"/>
      <c r="Q3" s="1184"/>
      <c r="R3" s="1184"/>
      <c r="S3" s="1184"/>
      <c r="T3" s="1184"/>
      <c r="U3" s="1184"/>
      <c r="V3" s="1184"/>
      <c r="W3" s="1184"/>
      <c r="X3" s="1184"/>
      <c r="Y3" s="1963"/>
      <c r="Z3" s="1963"/>
      <c r="AA3" s="1963"/>
      <c r="AB3" s="1260" t="s">
        <v>8048</v>
      </c>
    </row>
    <row r="4" spans="1:29">
      <c r="A4" s="3775" t="s">
        <v>8049</v>
      </c>
      <c r="B4" s="3775"/>
      <c r="C4" s="3576"/>
      <c r="D4" s="1230" t="s">
        <v>5548</v>
      </c>
      <c r="E4" s="1251" t="s">
        <v>6720</v>
      </c>
      <c r="F4" s="1964" t="s">
        <v>6721</v>
      </c>
      <c r="H4" s="3775" t="s">
        <v>8050</v>
      </c>
      <c r="I4" s="3775"/>
      <c r="J4" s="1965" t="s">
        <v>5549</v>
      </c>
      <c r="K4" s="1965" t="s">
        <v>6719</v>
      </c>
      <c r="L4" s="1965" t="s">
        <v>6720</v>
      </c>
      <c r="M4" s="1965" t="s">
        <v>6721</v>
      </c>
      <c r="N4" s="3857" t="s">
        <v>8051</v>
      </c>
      <c r="O4" s="1966" t="s">
        <v>4775</v>
      </c>
      <c r="P4" s="1903" t="s">
        <v>8052</v>
      </c>
      <c r="Q4" s="1903" t="s">
        <v>8053</v>
      </c>
      <c r="R4" s="1903" t="s">
        <v>8054</v>
      </c>
      <c r="S4" s="1903" t="s">
        <v>8055</v>
      </c>
      <c r="T4" s="1903" t="s">
        <v>8056</v>
      </c>
      <c r="U4" s="1903" t="s">
        <v>8057</v>
      </c>
      <c r="V4" s="1903" t="s">
        <v>8058</v>
      </c>
      <c r="W4" s="1903" t="s">
        <v>8059</v>
      </c>
      <c r="X4" s="1903" t="s">
        <v>8060</v>
      </c>
      <c r="Y4" s="1903" t="s">
        <v>8061</v>
      </c>
      <c r="Z4" s="1903" t="s">
        <v>8062</v>
      </c>
      <c r="AA4" s="1903" t="s">
        <v>8063</v>
      </c>
      <c r="AB4" s="1903" t="s">
        <v>8064</v>
      </c>
    </row>
    <row r="5" spans="1:29" ht="18.75" customHeight="1">
      <c r="A5" s="3574" t="s">
        <v>5048</v>
      </c>
      <c r="B5" s="3574"/>
      <c r="C5" s="3575"/>
      <c r="D5" s="1967">
        <f>D6+D16+D23+D30+D33+D35+D37</f>
        <v>279961</v>
      </c>
      <c r="E5" s="1968">
        <f t="shared" ref="E5:F5" si="0">E6+E16+E23+E30+E33+E35+E37</f>
        <v>279333</v>
      </c>
      <c r="F5" s="1969">
        <f t="shared" si="0"/>
        <v>277978</v>
      </c>
      <c r="H5" s="3575" t="s">
        <v>5048</v>
      </c>
      <c r="I5" s="3856"/>
      <c r="J5" s="1031">
        <v>1621592</v>
      </c>
      <c r="K5" s="1321">
        <v>1620369</v>
      </c>
      <c r="L5" s="1321">
        <v>1615898</v>
      </c>
      <c r="M5" s="1123">
        <f>SUM(O5:AB5)</f>
        <v>1608359</v>
      </c>
      <c r="N5" s="3857"/>
      <c r="O5" s="1970">
        <f t="shared" ref="O5:AB5" si="1">SUM(O17:O20)</f>
        <v>277978</v>
      </c>
      <c r="P5" s="1971">
        <f t="shared" si="1"/>
        <v>220177</v>
      </c>
      <c r="Q5" s="1971">
        <f t="shared" si="1"/>
        <v>91528</v>
      </c>
      <c r="R5" s="1971">
        <f t="shared" si="1"/>
        <v>274164</v>
      </c>
      <c r="S5" s="1971">
        <f t="shared" si="1"/>
        <v>53550</v>
      </c>
      <c r="T5" s="1971">
        <f t="shared" si="1"/>
        <v>58732</v>
      </c>
      <c r="U5" s="1971">
        <f t="shared" si="1"/>
        <v>68082</v>
      </c>
      <c r="V5" s="1971">
        <f t="shared" si="1"/>
        <v>30066</v>
      </c>
      <c r="W5" s="1971">
        <f t="shared" si="1"/>
        <v>40145</v>
      </c>
      <c r="X5" s="1971">
        <f t="shared" si="1"/>
        <v>50164</v>
      </c>
      <c r="Y5" s="1971">
        <f t="shared" si="1"/>
        <v>34330</v>
      </c>
      <c r="Z5" s="1971">
        <f t="shared" si="1"/>
        <v>52489</v>
      </c>
      <c r="AA5" s="1971">
        <f t="shared" si="1"/>
        <v>30156</v>
      </c>
      <c r="AB5" s="1971">
        <f t="shared" si="1"/>
        <v>326798</v>
      </c>
    </row>
    <row r="6" spans="1:29" ht="18.75" customHeight="1">
      <c r="A6" s="3627" t="s">
        <v>8065</v>
      </c>
      <c r="B6" s="3573" t="s">
        <v>6631</v>
      </c>
      <c r="C6" s="3575"/>
      <c r="D6" s="1972">
        <v>21854</v>
      </c>
      <c r="E6" s="1972">
        <f>SUM(E9,E12,E15)</f>
        <v>21608</v>
      </c>
      <c r="F6" s="1973">
        <f>SUM(F9,F12,F15)</f>
        <v>21341</v>
      </c>
      <c r="H6" s="3575" t="s">
        <v>8065</v>
      </c>
      <c r="I6" s="992" t="s">
        <v>7942</v>
      </c>
      <c r="J6" s="1031">
        <v>55641</v>
      </c>
      <c r="K6" s="1321">
        <v>54855</v>
      </c>
      <c r="L6" s="1321">
        <v>54008</v>
      </c>
      <c r="M6" s="1123">
        <f t="shared" ref="M6:M19" si="2">SUM(O6:AB6)</f>
        <v>53296</v>
      </c>
      <c r="N6" s="3857"/>
      <c r="O6" s="1970">
        <v>8840</v>
      </c>
      <c r="P6" s="1971">
        <v>5483</v>
      </c>
      <c r="Q6" s="1971">
        <v>2376</v>
      </c>
      <c r="R6" s="1971">
        <v>8992</v>
      </c>
      <c r="S6" s="1971">
        <v>1459</v>
      </c>
      <c r="T6" s="1971">
        <v>2885</v>
      </c>
      <c r="U6" s="1971">
        <v>2636</v>
      </c>
      <c r="V6" s="1971">
        <v>850</v>
      </c>
      <c r="W6" s="1971">
        <v>944</v>
      </c>
      <c r="X6" s="1971">
        <v>1998</v>
      </c>
      <c r="Y6" s="1971">
        <v>1089</v>
      </c>
      <c r="Z6" s="1971">
        <v>1496</v>
      </c>
      <c r="AA6" s="1971">
        <v>1689</v>
      </c>
      <c r="AB6" s="1031">
        <v>12559</v>
      </c>
    </row>
    <row r="7" spans="1:29" ht="18.75" customHeight="1">
      <c r="A7" s="3628"/>
      <c r="B7" s="3849" t="s">
        <v>7942</v>
      </c>
      <c r="C7" s="992" t="s">
        <v>8066</v>
      </c>
      <c r="D7" s="1972">
        <v>5772</v>
      </c>
      <c r="E7" s="1972">
        <v>5715</v>
      </c>
      <c r="F7" s="1973">
        <v>5684</v>
      </c>
      <c r="H7" s="3575"/>
      <c r="I7" s="992" t="s">
        <v>8067</v>
      </c>
      <c r="J7" s="1031">
        <v>73064</v>
      </c>
      <c r="K7" s="1321">
        <v>72514</v>
      </c>
      <c r="L7" s="1321">
        <v>71369</v>
      </c>
      <c r="M7" s="1123">
        <f t="shared" si="2"/>
        <v>70017</v>
      </c>
      <c r="N7" s="3857"/>
      <c r="O7" s="1970">
        <v>11761</v>
      </c>
      <c r="P7" s="1971">
        <v>8560</v>
      </c>
      <c r="Q7" s="1971">
        <v>4070</v>
      </c>
      <c r="R7" s="1971">
        <v>14649</v>
      </c>
      <c r="S7" s="1971">
        <v>1865</v>
      </c>
      <c r="T7" s="1971">
        <v>3127</v>
      </c>
      <c r="U7" s="1971">
        <v>2695</v>
      </c>
      <c r="V7" s="1971">
        <v>1080</v>
      </c>
      <c r="W7" s="1971">
        <v>1447</v>
      </c>
      <c r="X7" s="1971">
        <v>1941</v>
      </c>
      <c r="Y7" s="1971">
        <v>1310</v>
      </c>
      <c r="Z7" s="1971">
        <v>1719</v>
      </c>
      <c r="AA7" s="1971">
        <v>1471</v>
      </c>
      <c r="AB7" s="1031">
        <v>14322</v>
      </c>
    </row>
    <row r="8" spans="1:29">
      <c r="A8" s="3628"/>
      <c r="B8" s="3651"/>
      <c r="C8" s="992" t="s">
        <v>8068</v>
      </c>
      <c r="D8" s="1972">
        <v>3208</v>
      </c>
      <c r="E8" s="1972">
        <v>3157</v>
      </c>
      <c r="F8" s="1973">
        <v>3156</v>
      </c>
      <c r="H8" s="3575"/>
      <c r="I8" s="992" t="s">
        <v>8069</v>
      </c>
      <c r="J8" s="1031">
        <v>2229</v>
      </c>
      <c r="K8" s="1321">
        <v>2293</v>
      </c>
      <c r="L8" s="1321">
        <v>2365</v>
      </c>
      <c r="M8" s="1123">
        <f t="shared" si="2"/>
        <v>2400</v>
      </c>
      <c r="N8" s="3857"/>
      <c r="O8" s="1970">
        <v>740</v>
      </c>
      <c r="P8" s="1971">
        <v>84</v>
      </c>
      <c r="Q8" s="1971">
        <v>39</v>
      </c>
      <c r="R8" s="1971">
        <v>287</v>
      </c>
      <c r="S8" s="1971">
        <v>138</v>
      </c>
      <c r="T8" s="1971">
        <v>151</v>
      </c>
      <c r="U8" s="1971">
        <v>145</v>
      </c>
      <c r="V8" s="1971">
        <v>23</v>
      </c>
      <c r="W8" s="1971">
        <v>21</v>
      </c>
      <c r="X8" s="1971">
        <v>51</v>
      </c>
      <c r="Y8" s="1971">
        <v>33</v>
      </c>
      <c r="Z8" s="1971">
        <v>35</v>
      </c>
      <c r="AA8" s="1971">
        <v>49</v>
      </c>
      <c r="AB8" s="1031">
        <v>604</v>
      </c>
    </row>
    <row r="9" spans="1:29">
      <c r="A9" s="3628"/>
      <c r="B9" s="3851"/>
      <c r="C9" s="992" t="s">
        <v>4822</v>
      </c>
      <c r="D9" s="1972">
        <v>8980</v>
      </c>
      <c r="E9" s="1972">
        <f>SUM(E7:E8)</f>
        <v>8872</v>
      </c>
      <c r="F9" s="1973">
        <f>SUM(F7:F8)</f>
        <v>8840</v>
      </c>
      <c r="H9" s="3575" t="s">
        <v>8070</v>
      </c>
      <c r="I9" s="992" t="s">
        <v>7942</v>
      </c>
      <c r="J9" s="1031">
        <v>1910</v>
      </c>
      <c r="K9" s="1321">
        <v>1849</v>
      </c>
      <c r="L9" s="1321">
        <v>1800</v>
      </c>
      <c r="M9" s="1123">
        <f t="shared" si="2"/>
        <v>1753</v>
      </c>
      <c r="N9" s="3857"/>
      <c r="O9" s="1970">
        <v>284</v>
      </c>
      <c r="P9" s="1971">
        <v>265</v>
      </c>
      <c r="Q9" s="1971">
        <v>121</v>
      </c>
      <c r="R9" s="1971">
        <v>284</v>
      </c>
      <c r="S9" s="1971">
        <v>59</v>
      </c>
      <c r="T9" s="1971">
        <v>48</v>
      </c>
      <c r="U9" s="1971">
        <v>56</v>
      </c>
      <c r="V9" s="1971">
        <v>26</v>
      </c>
      <c r="W9" s="1971">
        <v>23</v>
      </c>
      <c r="X9" s="1971">
        <v>46</v>
      </c>
      <c r="Y9" s="1971">
        <v>36</v>
      </c>
      <c r="Z9" s="1971">
        <v>15</v>
      </c>
      <c r="AA9" s="1971">
        <v>9</v>
      </c>
      <c r="AB9" s="1031">
        <v>481</v>
      </c>
    </row>
    <row r="10" spans="1:29" ht="18.75" customHeight="1">
      <c r="A10" s="3628"/>
      <c r="B10" s="3849" t="s">
        <v>8067</v>
      </c>
      <c r="C10" s="992" t="s">
        <v>8066</v>
      </c>
      <c r="D10" s="1972">
        <v>12011</v>
      </c>
      <c r="E10" s="1972">
        <v>11863</v>
      </c>
      <c r="F10" s="1973">
        <v>11634</v>
      </c>
      <c r="H10" s="3575"/>
      <c r="I10" s="992" t="s">
        <v>8067</v>
      </c>
      <c r="J10" s="1031">
        <v>2840</v>
      </c>
      <c r="K10" s="1321">
        <v>2723</v>
      </c>
      <c r="L10" s="1321">
        <v>2630</v>
      </c>
      <c r="M10" s="1123">
        <f t="shared" si="2"/>
        <v>2604</v>
      </c>
      <c r="N10" s="3857"/>
      <c r="O10" s="1970">
        <v>382</v>
      </c>
      <c r="P10" s="1971">
        <v>273</v>
      </c>
      <c r="Q10" s="1971">
        <v>144</v>
      </c>
      <c r="R10" s="1971">
        <v>328</v>
      </c>
      <c r="S10" s="1971">
        <v>69</v>
      </c>
      <c r="T10" s="1971">
        <v>71</v>
      </c>
      <c r="U10" s="1971">
        <v>62</v>
      </c>
      <c r="V10" s="1971">
        <v>56</v>
      </c>
      <c r="W10" s="1971">
        <v>82</v>
      </c>
      <c r="X10" s="1971">
        <v>80</v>
      </c>
      <c r="Y10" s="1971">
        <v>77</v>
      </c>
      <c r="Z10" s="1971">
        <v>67</v>
      </c>
      <c r="AA10" s="1971">
        <v>23</v>
      </c>
      <c r="AB10" s="1031">
        <v>890</v>
      </c>
    </row>
    <row r="11" spans="1:29">
      <c r="A11" s="3628"/>
      <c r="B11" s="3651"/>
      <c r="C11" s="992" t="s">
        <v>8068</v>
      </c>
      <c r="D11" s="1972">
        <v>134</v>
      </c>
      <c r="E11" s="1972">
        <v>131</v>
      </c>
      <c r="F11" s="1973">
        <v>127</v>
      </c>
      <c r="H11" s="3575" t="s">
        <v>8071</v>
      </c>
      <c r="I11" s="992" t="s">
        <v>7942</v>
      </c>
      <c r="J11" s="1031">
        <v>380103</v>
      </c>
      <c r="K11" s="1321">
        <v>384112</v>
      </c>
      <c r="L11" s="1321">
        <v>389987</v>
      </c>
      <c r="M11" s="1123">
        <f t="shared" si="2"/>
        <v>394619</v>
      </c>
      <c r="N11" s="3857"/>
      <c r="O11" s="1970">
        <v>74475</v>
      </c>
      <c r="P11" s="1971">
        <v>55893</v>
      </c>
      <c r="Q11" s="1971">
        <v>22456</v>
      </c>
      <c r="R11" s="1971">
        <v>73993</v>
      </c>
      <c r="S11" s="1971">
        <v>14070</v>
      </c>
      <c r="T11" s="1971">
        <v>13825</v>
      </c>
      <c r="U11" s="1971">
        <v>16970</v>
      </c>
      <c r="V11" s="1971">
        <v>7315</v>
      </c>
      <c r="W11" s="1971">
        <v>8755</v>
      </c>
      <c r="X11" s="1971">
        <v>10612</v>
      </c>
      <c r="Y11" s="1971">
        <v>7134</v>
      </c>
      <c r="Z11" s="1971">
        <v>10276</v>
      </c>
      <c r="AA11" s="1971">
        <v>6711</v>
      </c>
      <c r="AB11" s="1031">
        <v>72134</v>
      </c>
    </row>
    <row r="12" spans="1:29">
      <c r="A12" s="3628"/>
      <c r="B12" s="3851"/>
      <c r="C12" s="992" t="s">
        <v>4822</v>
      </c>
      <c r="D12" s="1972">
        <v>12145</v>
      </c>
      <c r="E12" s="1972">
        <f>SUM(E10:E11)</f>
        <v>11994</v>
      </c>
      <c r="F12" s="1973">
        <f>SUM(F10:F11)</f>
        <v>11761</v>
      </c>
      <c r="H12" s="3575"/>
      <c r="I12" s="992" t="s">
        <v>8067</v>
      </c>
      <c r="J12" s="1031">
        <v>378985</v>
      </c>
      <c r="K12" s="1321">
        <v>370252</v>
      </c>
      <c r="L12" s="1321">
        <v>360329</v>
      </c>
      <c r="M12" s="1123">
        <f t="shared" si="2"/>
        <v>349913</v>
      </c>
      <c r="N12" s="3857"/>
      <c r="O12" s="1970">
        <v>63285</v>
      </c>
      <c r="P12" s="1971">
        <v>50440</v>
      </c>
      <c r="Q12" s="1971">
        <v>20481</v>
      </c>
      <c r="R12" s="1971">
        <v>66161</v>
      </c>
      <c r="S12" s="1971">
        <v>12043</v>
      </c>
      <c r="T12" s="1971">
        <v>11454</v>
      </c>
      <c r="U12" s="1971">
        <v>14828</v>
      </c>
      <c r="V12" s="1971">
        <v>6219</v>
      </c>
      <c r="W12" s="1971">
        <v>8066</v>
      </c>
      <c r="X12" s="1971">
        <v>9653</v>
      </c>
      <c r="Y12" s="1971">
        <v>6444</v>
      </c>
      <c r="Z12" s="1971">
        <v>9989</v>
      </c>
      <c r="AA12" s="1971">
        <v>5891</v>
      </c>
      <c r="AB12" s="1031">
        <v>64959</v>
      </c>
    </row>
    <row r="13" spans="1:29" ht="18.75" customHeight="1">
      <c r="A13" s="3628"/>
      <c r="B13" s="3849" t="s">
        <v>8069</v>
      </c>
      <c r="C13" s="992" t="s">
        <v>8066</v>
      </c>
      <c r="D13" s="1972">
        <v>56</v>
      </c>
      <c r="E13" s="1972">
        <v>49</v>
      </c>
      <c r="F13" s="1973">
        <v>47</v>
      </c>
      <c r="H13" s="3575" t="s">
        <v>8072</v>
      </c>
      <c r="I13" s="3856"/>
      <c r="J13" s="1031">
        <v>26774</v>
      </c>
      <c r="K13" s="1321">
        <v>26834</v>
      </c>
      <c r="L13" s="1321">
        <v>26880</v>
      </c>
      <c r="M13" s="1123">
        <f t="shared" si="2"/>
        <v>26889</v>
      </c>
      <c r="N13" s="3857"/>
      <c r="O13" s="1970">
        <v>4717</v>
      </c>
      <c r="P13" s="1971">
        <v>3349</v>
      </c>
      <c r="Q13" s="1971">
        <v>1576</v>
      </c>
      <c r="R13" s="1971">
        <v>4720</v>
      </c>
      <c r="S13" s="1971">
        <v>721</v>
      </c>
      <c r="T13" s="1971">
        <v>1065</v>
      </c>
      <c r="U13" s="1971">
        <v>1009</v>
      </c>
      <c r="V13" s="1971">
        <v>459</v>
      </c>
      <c r="W13" s="1971">
        <v>556</v>
      </c>
      <c r="X13" s="1971">
        <v>694</v>
      </c>
      <c r="Y13" s="1971">
        <v>466</v>
      </c>
      <c r="Z13" s="1971">
        <v>815</v>
      </c>
      <c r="AA13" s="1971">
        <v>883</v>
      </c>
      <c r="AB13" s="1031">
        <v>5859</v>
      </c>
    </row>
    <row r="14" spans="1:29" ht="18.75" customHeight="1">
      <c r="A14" s="3628"/>
      <c r="B14" s="3651"/>
      <c r="C14" s="992" t="s">
        <v>8068</v>
      </c>
      <c r="D14" s="1972">
        <v>673</v>
      </c>
      <c r="E14" s="1972">
        <v>693</v>
      </c>
      <c r="F14" s="1973">
        <v>693</v>
      </c>
      <c r="H14" s="3575" t="s">
        <v>8073</v>
      </c>
      <c r="I14" s="3856"/>
      <c r="J14" s="1031">
        <v>6077</v>
      </c>
      <c r="K14" s="1321">
        <v>6101</v>
      </c>
      <c r="L14" s="1321">
        <v>6084</v>
      </c>
      <c r="M14" s="1123">
        <f t="shared" si="2"/>
        <v>6052</v>
      </c>
      <c r="N14" s="3857"/>
      <c r="O14" s="1970">
        <v>612</v>
      </c>
      <c r="P14" s="1971">
        <v>456</v>
      </c>
      <c r="Q14" s="1971">
        <v>586</v>
      </c>
      <c r="R14" s="1971">
        <v>645</v>
      </c>
      <c r="S14" s="1971">
        <v>141</v>
      </c>
      <c r="T14" s="1971">
        <v>173</v>
      </c>
      <c r="U14" s="1971">
        <v>208</v>
      </c>
      <c r="V14" s="1971">
        <v>75</v>
      </c>
      <c r="W14" s="1971">
        <v>421</v>
      </c>
      <c r="X14" s="1971">
        <v>168</v>
      </c>
      <c r="Y14" s="1971">
        <v>135</v>
      </c>
      <c r="Z14" s="1971">
        <v>90</v>
      </c>
      <c r="AA14" s="1971">
        <v>86</v>
      </c>
      <c r="AB14" s="1031">
        <v>2256</v>
      </c>
    </row>
    <row r="15" spans="1:29" ht="18.75" customHeight="1">
      <c r="A15" s="3629"/>
      <c r="B15" s="3851"/>
      <c r="C15" s="992" t="s">
        <v>4822</v>
      </c>
      <c r="D15" s="1972">
        <v>729</v>
      </c>
      <c r="E15" s="1972">
        <f>SUM(E13:E14)</f>
        <v>742</v>
      </c>
      <c r="F15" s="1973">
        <f>SUM(F13:F14)</f>
        <v>740</v>
      </c>
      <c r="H15" s="3575" t="s">
        <v>8074</v>
      </c>
      <c r="I15" s="3856"/>
      <c r="J15" s="1031">
        <f>SUM(J6:J14)</f>
        <v>927623</v>
      </c>
      <c r="K15" s="1031">
        <f>SUM(K6:K14)</f>
        <v>921533</v>
      </c>
      <c r="L15" s="1031">
        <f>SUM(L6:L14)</f>
        <v>915452</v>
      </c>
      <c r="M15" s="1123">
        <f t="shared" si="2"/>
        <v>907543</v>
      </c>
      <c r="N15" s="3857"/>
      <c r="O15" s="1970">
        <f t="shared" ref="O15:AB15" si="3">SUM(O6:O14)</f>
        <v>165096</v>
      </c>
      <c r="P15" s="1971">
        <f t="shared" si="3"/>
        <v>124803</v>
      </c>
      <c r="Q15" s="1971">
        <f t="shared" si="3"/>
        <v>51849</v>
      </c>
      <c r="R15" s="1971">
        <f t="shared" si="3"/>
        <v>170059</v>
      </c>
      <c r="S15" s="1971">
        <f t="shared" si="3"/>
        <v>30565</v>
      </c>
      <c r="T15" s="1971">
        <f t="shared" si="3"/>
        <v>32799</v>
      </c>
      <c r="U15" s="1971">
        <f t="shared" si="3"/>
        <v>38609</v>
      </c>
      <c r="V15" s="1971">
        <f t="shared" si="3"/>
        <v>16103</v>
      </c>
      <c r="W15" s="1971">
        <f t="shared" si="3"/>
        <v>20315</v>
      </c>
      <c r="X15" s="1971">
        <f t="shared" si="3"/>
        <v>25243</v>
      </c>
      <c r="Y15" s="1971">
        <f t="shared" si="3"/>
        <v>16724</v>
      </c>
      <c r="Z15" s="1971">
        <f t="shared" si="3"/>
        <v>24502</v>
      </c>
      <c r="AA15" s="1971">
        <f t="shared" si="3"/>
        <v>16812</v>
      </c>
      <c r="AB15" s="1971">
        <f t="shared" si="3"/>
        <v>174064</v>
      </c>
    </row>
    <row r="16" spans="1:29" ht="18.75" customHeight="1">
      <c r="A16" s="3627" t="s">
        <v>8070</v>
      </c>
      <c r="B16" s="3573" t="s">
        <v>6631</v>
      </c>
      <c r="C16" s="3575"/>
      <c r="D16" s="1972">
        <v>704</v>
      </c>
      <c r="E16" s="1972">
        <f>SUM(E19,E22)</f>
        <v>680</v>
      </c>
      <c r="F16" s="1973">
        <f>SUM(F19,F22)</f>
        <v>666</v>
      </c>
      <c r="H16" s="3575" t="s">
        <v>8075</v>
      </c>
      <c r="I16" s="3856"/>
      <c r="J16" s="1031">
        <v>33164</v>
      </c>
      <c r="K16" s="1321">
        <v>34034</v>
      </c>
      <c r="L16" s="1321">
        <v>34690</v>
      </c>
      <c r="M16" s="1123">
        <f t="shared" si="2"/>
        <v>35004</v>
      </c>
      <c r="N16" s="3857"/>
      <c r="O16" s="1970">
        <v>5090</v>
      </c>
      <c r="P16" s="1971">
        <v>5147</v>
      </c>
      <c r="Q16" s="1971">
        <v>2022</v>
      </c>
      <c r="R16" s="1971">
        <v>5820</v>
      </c>
      <c r="S16" s="1971">
        <v>1152</v>
      </c>
      <c r="T16" s="1971">
        <v>1465</v>
      </c>
      <c r="U16" s="1971">
        <v>1655</v>
      </c>
      <c r="V16" s="1971">
        <v>579</v>
      </c>
      <c r="W16" s="1971">
        <v>786</v>
      </c>
      <c r="X16" s="1971">
        <v>1042</v>
      </c>
      <c r="Y16" s="1971">
        <v>755</v>
      </c>
      <c r="Z16" s="1971">
        <v>1305</v>
      </c>
      <c r="AA16" s="1971">
        <v>704</v>
      </c>
      <c r="AB16" s="1031">
        <v>7482</v>
      </c>
    </row>
    <row r="17" spans="1:28" ht="18.75" customHeight="1">
      <c r="A17" s="3628"/>
      <c r="B17" s="3849" t="s">
        <v>7942</v>
      </c>
      <c r="C17" s="992" t="s">
        <v>8066</v>
      </c>
      <c r="D17" s="1972">
        <v>24</v>
      </c>
      <c r="E17" s="1972">
        <v>25</v>
      </c>
      <c r="F17" s="1973">
        <v>23</v>
      </c>
      <c r="H17" s="3575" t="s">
        <v>8076</v>
      </c>
      <c r="I17" s="3856"/>
      <c r="J17" s="1031">
        <f>SUM(J15:J16)</f>
        <v>960787</v>
      </c>
      <c r="K17" s="1031">
        <f>SUM(K15:K16)</f>
        <v>955567</v>
      </c>
      <c r="L17" s="1031">
        <f>SUM(L15:L16)</f>
        <v>950142</v>
      </c>
      <c r="M17" s="1123">
        <f t="shared" si="2"/>
        <v>942547</v>
      </c>
      <c r="N17" s="3857"/>
      <c r="O17" s="1970">
        <f t="shared" ref="O17:AB17" si="4">SUM(O15:O16)</f>
        <v>170186</v>
      </c>
      <c r="P17" s="1971">
        <f t="shared" si="4"/>
        <v>129950</v>
      </c>
      <c r="Q17" s="1971">
        <f t="shared" si="4"/>
        <v>53871</v>
      </c>
      <c r="R17" s="1971">
        <f t="shared" si="4"/>
        <v>175879</v>
      </c>
      <c r="S17" s="1971">
        <f t="shared" si="4"/>
        <v>31717</v>
      </c>
      <c r="T17" s="1971">
        <f t="shared" si="4"/>
        <v>34264</v>
      </c>
      <c r="U17" s="1971">
        <f t="shared" si="4"/>
        <v>40264</v>
      </c>
      <c r="V17" s="1971">
        <f t="shared" si="4"/>
        <v>16682</v>
      </c>
      <c r="W17" s="1971">
        <f t="shared" si="4"/>
        <v>21101</v>
      </c>
      <c r="X17" s="1971">
        <f t="shared" si="4"/>
        <v>26285</v>
      </c>
      <c r="Y17" s="1971">
        <f t="shared" si="4"/>
        <v>17479</v>
      </c>
      <c r="Z17" s="1971">
        <f t="shared" si="4"/>
        <v>25807</v>
      </c>
      <c r="AA17" s="1971">
        <f t="shared" si="4"/>
        <v>17516</v>
      </c>
      <c r="AB17" s="1971">
        <f t="shared" si="4"/>
        <v>181546</v>
      </c>
    </row>
    <row r="18" spans="1:28" ht="18.75" customHeight="1">
      <c r="A18" s="3628"/>
      <c r="B18" s="3651"/>
      <c r="C18" s="992" t="s">
        <v>8068</v>
      </c>
      <c r="D18" s="1972">
        <v>271</v>
      </c>
      <c r="E18" s="1972">
        <v>268</v>
      </c>
      <c r="F18" s="1973">
        <v>261</v>
      </c>
      <c r="H18" s="3575" t="s">
        <v>8077</v>
      </c>
      <c r="I18" s="992" t="s">
        <v>8078</v>
      </c>
      <c r="J18" s="1031">
        <v>660797</v>
      </c>
      <c r="K18" s="1321">
        <v>664794</v>
      </c>
      <c r="L18" s="1321">
        <v>665748</v>
      </c>
      <c r="M18" s="1123">
        <f t="shared" si="2"/>
        <v>665804</v>
      </c>
      <c r="N18" s="3857"/>
      <c r="O18" s="1970">
        <v>107791</v>
      </c>
      <c r="P18" s="1971">
        <v>90225</v>
      </c>
      <c r="Q18" s="1971">
        <v>37656</v>
      </c>
      <c r="R18" s="1971">
        <v>98285</v>
      </c>
      <c r="S18" s="1971">
        <v>21833</v>
      </c>
      <c r="T18" s="1971">
        <v>24468</v>
      </c>
      <c r="U18" s="1971">
        <v>27817</v>
      </c>
      <c r="V18" s="1971">
        <v>13383</v>
      </c>
      <c r="W18" s="1971">
        <v>19044</v>
      </c>
      <c r="X18" s="1971">
        <v>23879</v>
      </c>
      <c r="Y18" s="1971">
        <v>16851</v>
      </c>
      <c r="Z18" s="1971">
        <v>26682</v>
      </c>
      <c r="AA18" s="1971">
        <v>12640</v>
      </c>
      <c r="AB18" s="1031">
        <v>145250</v>
      </c>
    </row>
    <row r="19" spans="1:28">
      <c r="A19" s="3628"/>
      <c r="B19" s="3851"/>
      <c r="C19" s="992" t="s">
        <v>4822</v>
      </c>
      <c r="D19" s="1972">
        <v>295</v>
      </c>
      <c r="E19" s="1972">
        <f>SUM(E17,E18)</f>
        <v>293</v>
      </c>
      <c r="F19" s="1973">
        <f>SUM(F17,F18)</f>
        <v>284</v>
      </c>
      <c r="H19" s="3575"/>
      <c r="I19" s="992" t="s">
        <v>8079</v>
      </c>
      <c r="J19" s="1031">
        <v>8</v>
      </c>
      <c r="K19" s="1321">
        <v>8</v>
      </c>
      <c r="L19" s="1321">
        <v>8</v>
      </c>
      <c r="M19" s="1123">
        <f t="shared" si="2"/>
        <v>8</v>
      </c>
      <c r="N19" s="3857"/>
      <c r="O19" s="1974">
        <v>1</v>
      </c>
      <c r="P19" s="1781">
        <v>2</v>
      </c>
      <c r="Q19" s="1781">
        <v>1</v>
      </c>
      <c r="R19" s="1781">
        <v>0</v>
      </c>
      <c r="S19" s="1781">
        <v>0</v>
      </c>
      <c r="T19" s="1781">
        <v>0</v>
      </c>
      <c r="U19" s="1781">
        <v>1</v>
      </c>
      <c r="V19" s="1781">
        <v>1</v>
      </c>
      <c r="W19" s="1781">
        <v>0</v>
      </c>
      <c r="X19" s="1781">
        <v>0</v>
      </c>
      <c r="Y19" s="1781">
        <v>0</v>
      </c>
      <c r="Z19" s="1781">
        <v>0</v>
      </c>
      <c r="AA19" s="1781">
        <v>0</v>
      </c>
      <c r="AB19" s="1778">
        <v>2</v>
      </c>
    </row>
    <row r="20" spans="1:28" ht="18.75" customHeight="1" thickBot="1">
      <c r="A20" s="3628"/>
      <c r="B20" s="3849" t="s">
        <v>8067</v>
      </c>
      <c r="C20" s="992" t="s">
        <v>8066</v>
      </c>
      <c r="D20" s="1972">
        <v>344</v>
      </c>
      <c r="E20" s="1972">
        <v>328</v>
      </c>
      <c r="F20" s="1973">
        <v>322</v>
      </c>
      <c r="H20" s="3853"/>
      <c r="I20" s="1340" t="s">
        <v>8080</v>
      </c>
      <c r="J20" s="1975">
        <v>0</v>
      </c>
      <c r="K20" s="1324">
        <v>0</v>
      </c>
      <c r="L20" s="1324">
        <v>0</v>
      </c>
      <c r="M20" s="1512">
        <f>SUM(O20:AB20)</f>
        <v>0</v>
      </c>
      <c r="N20" s="3858"/>
      <c r="O20" s="1976">
        <v>0</v>
      </c>
      <c r="P20" s="1977">
        <v>0</v>
      </c>
      <c r="Q20" s="1977">
        <v>0</v>
      </c>
      <c r="R20" s="1977">
        <v>0</v>
      </c>
      <c r="S20" s="1977">
        <v>0</v>
      </c>
      <c r="T20" s="1977">
        <v>0</v>
      </c>
      <c r="U20" s="1977">
        <v>0</v>
      </c>
      <c r="V20" s="1977">
        <v>0</v>
      </c>
      <c r="W20" s="1977">
        <v>0</v>
      </c>
      <c r="X20" s="1977">
        <v>0</v>
      </c>
      <c r="Y20" s="1977">
        <v>0</v>
      </c>
      <c r="Z20" s="1977">
        <v>0</v>
      </c>
      <c r="AA20" s="1977">
        <v>0</v>
      </c>
      <c r="AB20" s="1975">
        <v>0</v>
      </c>
    </row>
    <row r="21" spans="1:28">
      <c r="A21" s="3628"/>
      <c r="B21" s="3651"/>
      <c r="C21" s="992" t="s">
        <v>8068</v>
      </c>
      <c r="D21" s="1972">
        <v>65</v>
      </c>
      <c r="E21" s="1972">
        <v>59</v>
      </c>
      <c r="F21" s="1973">
        <v>60</v>
      </c>
      <c r="AB21" s="1978" t="s">
        <v>8081</v>
      </c>
    </row>
    <row r="22" spans="1:28">
      <c r="A22" s="3629"/>
      <c r="B22" s="3851"/>
      <c r="C22" s="992" t="s">
        <v>4822</v>
      </c>
      <c r="D22" s="1979">
        <v>409</v>
      </c>
      <c r="E22" s="1972">
        <f>SUM(E20,E21)</f>
        <v>387</v>
      </c>
      <c r="F22" s="1973">
        <f>SUM(F20,F21)</f>
        <v>382</v>
      </c>
    </row>
    <row r="23" spans="1:28">
      <c r="A23" s="3651" t="s">
        <v>8071</v>
      </c>
      <c r="B23" s="3572" t="s">
        <v>6631</v>
      </c>
      <c r="C23" s="3568"/>
      <c r="D23" s="1979">
        <v>139768</v>
      </c>
      <c r="E23" s="1972">
        <f>SUM(E26,E29)</f>
        <v>139029</v>
      </c>
      <c r="F23" s="1973">
        <f>SUM(F26,F29)</f>
        <v>137760</v>
      </c>
    </row>
    <row r="24" spans="1:28">
      <c r="A24" s="3651"/>
      <c r="B24" s="3849" t="s">
        <v>7942</v>
      </c>
      <c r="C24" s="992" t="s">
        <v>8066</v>
      </c>
      <c r="D24" s="1979">
        <v>72637</v>
      </c>
      <c r="E24" s="1972">
        <v>73623</v>
      </c>
      <c r="F24" s="1973">
        <v>74421</v>
      </c>
    </row>
    <row r="25" spans="1:28">
      <c r="A25" s="3651"/>
      <c r="B25" s="3651"/>
      <c r="C25" s="992" t="s">
        <v>8068</v>
      </c>
      <c r="D25" s="1979">
        <v>56</v>
      </c>
      <c r="E25" s="1972">
        <v>53</v>
      </c>
      <c r="F25" s="1973">
        <v>54</v>
      </c>
    </row>
    <row r="26" spans="1:28">
      <c r="A26" s="3651"/>
      <c r="B26" s="3851"/>
      <c r="C26" s="992" t="s">
        <v>4822</v>
      </c>
      <c r="D26" s="1979">
        <v>72200</v>
      </c>
      <c r="E26" s="1972">
        <v>73676</v>
      </c>
      <c r="F26" s="1973">
        <f>SUM(F24:F25)</f>
        <v>74475</v>
      </c>
    </row>
    <row r="27" spans="1:28">
      <c r="A27" s="3651"/>
      <c r="B27" s="3849" t="s">
        <v>8067</v>
      </c>
      <c r="C27" s="992" t="s">
        <v>8066</v>
      </c>
      <c r="D27" s="1979">
        <v>66778</v>
      </c>
      <c r="E27" s="1972">
        <v>65051</v>
      </c>
      <c r="F27" s="1973">
        <v>62981</v>
      </c>
    </row>
    <row r="28" spans="1:28">
      <c r="A28" s="3651"/>
      <c r="B28" s="3651"/>
      <c r="C28" s="992" t="s">
        <v>8068</v>
      </c>
      <c r="D28" s="1979">
        <v>297</v>
      </c>
      <c r="E28" s="1972">
        <v>302</v>
      </c>
      <c r="F28" s="1973">
        <v>304</v>
      </c>
    </row>
    <row r="29" spans="1:28">
      <c r="A29" s="3851"/>
      <c r="B29" s="3851"/>
      <c r="C29" s="992" t="s">
        <v>4822</v>
      </c>
      <c r="D29" s="1979">
        <v>67075</v>
      </c>
      <c r="E29" s="1972">
        <f>SUM(E27:E28)</f>
        <v>65353</v>
      </c>
      <c r="F29" s="1973">
        <f>SUM(F27:F28)</f>
        <v>63285</v>
      </c>
    </row>
    <row r="30" spans="1:28">
      <c r="A30" s="3854" t="s">
        <v>8082</v>
      </c>
      <c r="B30" s="3573" t="s">
        <v>6631</v>
      </c>
      <c r="C30" s="3575"/>
      <c r="D30" s="1979">
        <v>4728</v>
      </c>
      <c r="E30" s="1972">
        <f>SUM(E31:E32)</f>
        <v>4735</v>
      </c>
      <c r="F30" s="1973">
        <f>SUM(F31:F32)</f>
        <v>4717</v>
      </c>
    </row>
    <row r="31" spans="1:28">
      <c r="A31" s="3649"/>
      <c r="B31" s="3573" t="s">
        <v>8066</v>
      </c>
      <c r="C31" s="3575"/>
      <c r="D31" s="1979">
        <v>3750</v>
      </c>
      <c r="E31" s="1972">
        <v>3762</v>
      </c>
      <c r="F31" s="1973">
        <v>3772</v>
      </c>
    </row>
    <row r="32" spans="1:28">
      <c r="A32" s="3855"/>
      <c r="B32" s="3573" t="s">
        <v>8068</v>
      </c>
      <c r="C32" s="3575"/>
      <c r="D32" s="1979">
        <v>978</v>
      </c>
      <c r="E32" s="1972">
        <v>973</v>
      </c>
      <c r="F32" s="1973">
        <v>945</v>
      </c>
    </row>
    <row r="33" spans="1:6">
      <c r="A33" s="3573" t="s">
        <v>8083</v>
      </c>
      <c r="B33" s="3574"/>
      <c r="C33" s="3575"/>
      <c r="D33" s="1979">
        <v>618</v>
      </c>
      <c r="E33" s="1972">
        <v>615</v>
      </c>
      <c r="F33" s="1973">
        <v>612</v>
      </c>
    </row>
    <row r="34" spans="1:6">
      <c r="A34" s="3573" t="s">
        <v>8084</v>
      </c>
      <c r="B34" s="3574"/>
      <c r="C34" s="3575"/>
      <c r="D34" s="1979">
        <v>167672</v>
      </c>
      <c r="E34" s="1972">
        <v>166667</v>
      </c>
      <c r="F34" s="1973">
        <v>165096</v>
      </c>
    </row>
    <row r="35" spans="1:6">
      <c r="A35" s="3573" t="s">
        <v>8085</v>
      </c>
      <c r="B35" s="3574"/>
      <c r="C35" s="3575"/>
      <c r="D35" s="1979">
        <v>4945</v>
      </c>
      <c r="E35" s="1972">
        <v>5045</v>
      </c>
      <c r="F35" s="1973">
        <v>5090</v>
      </c>
    </row>
    <row r="36" spans="1:6">
      <c r="A36" s="3573" t="s">
        <v>8086</v>
      </c>
      <c r="B36" s="3574"/>
      <c r="C36" s="3575"/>
      <c r="D36" s="1979">
        <v>172617</v>
      </c>
      <c r="E36" s="1972">
        <v>171712</v>
      </c>
      <c r="F36" s="1973">
        <v>170186</v>
      </c>
    </row>
    <row r="37" spans="1:6">
      <c r="A37" s="3849" t="s">
        <v>8077</v>
      </c>
      <c r="B37" s="3573" t="s">
        <v>6631</v>
      </c>
      <c r="C37" s="3575"/>
      <c r="D37" s="1979">
        <v>107344</v>
      </c>
      <c r="E37" s="1972">
        <f>SUM(E40:E42)</f>
        <v>107621</v>
      </c>
      <c r="F37" s="1973">
        <f>SUM(F40:F42)</f>
        <v>107792</v>
      </c>
    </row>
    <row r="38" spans="1:6">
      <c r="A38" s="3651"/>
      <c r="B38" s="3849" t="s">
        <v>8078</v>
      </c>
      <c r="C38" s="992" t="s">
        <v>8087</v>
      </c>
      <c r="D38" s="1979">
        <v>82018</v>
      </c>
      <c r="E38" s="1972">
        <v>82425</v>
      </c>
      <c r="F38" s="1973">
        <v>82626</v>
      </c>
    </row>
    <row r="39" spans="1:6">
      <c r="A39" s="3651"/>
      <c r="B39" s="3651"/>
      <c r="C39" s="992" t="s">
        <v>8088</v>
      </c>
      <c r="D39" s="1979">
        <v>25325</v>
      </c>
      <c r="E39" s="1972">
        <v>25195</v>
      </c>
      <c r="F39" s="1973">
        <v>25165</v>
      </c>
    </row>
    <row r="40" spans="1:6">
      <c r="A40" s="3651"/>
      <c r="B40" s="3851"/>
      <c r="C40" s="992" t="s">
        <v>4822</v>
      </c>
      <c r="D40" s="1979">
        <v>107343</v>
      </c>
      <c r="E40" s="1972">
        <f>SUM(E38:E39)</f>
        <v>107620</v>
      </c>
      <c r="F40" s="1973">
        <f>SUM(F38:F39)</f>
        <v>107791</v>
      </c>
    </row>
    <row r="41" spans="1:6">
      <c r="A41" s="3651"/>
      <c r="B41" s="3573" t="s">
        <v>8089</v>
      </c>
      <c r="C41" s="3575"/>
      <c r="D41" s="1979">
        <v>1</v>
      </c>
      <c r="E41" s="1972">
        <v>1</v>
      </c>
      <c r="F41" s="1973">
        <v>1</v>
      </c>
    </row>
    <row r="42" spans="1:6" ht="18.5" thickBot="1">
      <c r="A42" s="3850"/>
      <c r="B42" s="3852" t="s">
        <v>8090</v>
      </c>
      <c r="C42" s="3853"/>
      <c r="D42" s="910">
        <v>0</v>
      </c>
      <c r="E42" s="916">
        <v>0</v>
      </c>
      <c r="F42" s="910">
        <v>0</v>
      </c>
    </row>
    <row r="43" spans="1:6">
      <c r="A43" s="1003" t="s">
        <v>8091</v>
      </c>
      <c r="B43" s="1003"/>
      <c r="C43" s="1003"/>
      <c r="D43" s="1003"/>
      <c r="E43" s="987"/>
      <c r="F43" s="1003"/>
    </row>
    <row r="44" spans="1:6">
      <c r="A44" s="987" t="s">
        <v>8092</v>
      </c>
      <c r="B44" s="987"/>
      <c r="C44" s="987"/>
      <c r="D44" s="987"/>
      <c r="E44" s="987"/>
      <c r="F44" s="987"/>
    </row>
    <row r="45" spans="1:6">
      <c r="A45" s="987" t="s">
        <v>8093</v>
      </c>
      <c r="B45" s="987"/>
      <c r="C45" s="859"/>
      <c r="D45" s="859"/>
      <c r="E45" s="859"/>
      <c r="F45" s="859"/>
    </row>
    <row r="46" spans="1:6">
      <c r="F46" s="1055" t="s">
        <v>8094</v>
      </c>
    </row>
  </sheetData>
  <mergeCells count="40">
    <mergeCell ref="A4:C4"/>
    <mergeCell ref="H4:I4"/>
    <mergeCell ref="N4:N20"/>
    <mergeCell ref="A5:C5"/>
    <mergeCell ref="H5:I5"/>
    <mergeCell ref="A6:A15"/>
    <mergeCell ref="B6:C6"/>
    <mergeCell ref="H6:H8"/>
    <mergeCell ref="B7:B9"/>
    <mergeCell ref="H9:H10"/>
    <mergeCell ref="B10:B12"/>
    <mergeCell ref="H11:H12"/>
    <mergeCell ref="B13:B15"/>
    <mergeCell ref="H13:I13"/>
    <mergeCell ref="H14:I14"/>
    <mergeCell ref="H15:I15"/>
    <mergeCell ref="A16:A22"/>
    <mergeCell ref="B16:C16"/>
    <mergeCell ref="H16:I16"/>
    <mergeCell ref="B17:B19"/>
    <mergeCell ref="H17:I17"/>
    <mergeCell ref="H18:H20"/>
    <mergeCell ref="B20:B22"/>
    <mergeCell ref="A23:A29"/>
    <mergeCell ref="B23:C23"/>
    <mergeCell ref="B24:B26"/>
    <mergeCell ref="B27:B29"/>
    <mergeCell ref="A30:A32"/>
    <mergeCell ref="B30:C30"/>
    <mergeCell ref="B31:C31"/>
    <mergeCell ref="B32:C32"/>
    <mergeCell ref="A33:C33"/>
    <mergeCell ref="A34:C34"/>
    <mergeCell ref="A35:C35"/>
    <mergeCell ref="A36:C36"/>
    <mergeCell ref="A37:A42"/>
    <mergeCell ref="B37:C37"/>
    <mergeCell ref="B38:B40"/>
    <mergeCell ref="B41:C41"/>
    <mergeCell ref="B42:C42"/>
  </mergeCells>
  <phoneticPr fontId="2"/>
  <hyperlinks>
    <hyperlink ref="G2" location="目次!A1" display="目次へ戻る" xr:uid="{B9807FA5-A590-42C2-AF96-C9EAD071075A}"/>
    <hyperlink ref="AC2" location="目次!A1" display="目次へ戻る" xr:uid="{D870C07B-E95A-47E6-869F-A81F96C16DC8}"/>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47A6A-4C8A-4389-81B6-5C356EFB11E5}">
  <dimension ref="A1:N9"/>
  <sheetViews>
    <sheetView workbookViewId="0">
      <selection activeCell="N2" sqref="N2"/>
    </sheetView>
  </sheetViews>
  <sheetFormatPr defaultColWidth="8.58203125" defaultRowHeight="18"/>
  <cols>
    <col min="1" max="1" width="13.08203125" style="821" customWidth="1"/>
    <col min="2" max="13" width="13" style="821" customWidth="1"/>
    <col min="14" max="14" width="11" style="821" bestFit="1" customWidth="1"/>
    <col min="15" max="16384" width="8.58203125" style="821"/>
  </cols>
  <sheetData>
    <row r="1" spans="1:14">
      <c r="A1" s="859" t="s">
        <v>8095</v>
      </c>
      <c r="B1" s="859"/>
      <c r="C1" s="859"/>
      <c r="D1" s="859"/>
      <c r="E1" s="859"/>
      <c r="F1" s="859"/>
      <c r="G1" s="859"/>
      <c r="H1" s="859"/>
      <c r="I1" s="859"/>
      <c r="J1" s="859"/>
      <c r="K1" s="859"/>
      <c r="L1" s="859"/>
      <c r="M1" s="859"/>
    </row>
    <row r="2" spans="1:14">
      <c r="A2" s="859"/>
      <c r="B2" s="859"/>
      <c r="C2" s="859"/>
      <c r="D2" s="859"/>
      <c r="E2" s="859"/>
      <c r="F2" s="859"/>
      <c r="G2" s="859"/>
      <c r="H2" s="859"/>
      <c r="I2" s="859"/>
      <c r="J2" s="859"/>
      <c r="K2" s="859"/>
      <c r="L2" s="859"/>
      <c r="M2" s="859"/>
      <c r="N2" s="820" t="s">
        <v>721</v>
      </c>
    </row>
    <row r="3" spans="1:14" ht="18.5" thickBot="1">
      <c r="A3" s="1184"/>
      <c r="B3" s="1184"/>
      <c r="C3" s="1184"/>
      <c r="D3" s="1184"/>
      <c r="E3" s="1184"/>
      <c r="F3" s="1184"/>
      <c r="G3" s="1184"/>
      <c r="H3" s="1184"/>
      <c r="I3" s="1184"/>
      <c r="J3" s="1184"/>
      <c r="K3" s="1184"/>
      <c r="L3" s="1184"/>
      <c r="M3" s="989" t="s">
        <v>8096</v>
      </c>
    </row>
    <row r="4" spans="1:14">
      <c r="A4" s="3566" t="s">
        <v>8097</v>
      </c>
      <c r="B4" s="3600" t="s">
        <v>8098</v>
      </c>
      <c r="C4" s="3566"/>
      <c r="D4" s="3600" t="s">
        <v>8099</v>
      </c>
      <c r="E4" s="3566"/>
      <c r="F4" s="3600" t="s">
        <v>8100</v>
      </c>
      <c r="G4" s="3566"/>
      <c r="H4" s="3600" t="s">
        <v>8101</v>
      </c>
      <c r="I4" s="3566"/>
      <c r="J4" s="3600" t="s">
        <v>8102</v>
      </c>
      <c r="K4" s="3566"/>
      <c r="L4" s="3600" t="s">
        <v>8103</v>
      </c>
      <c r="M4" s="3596"/>
    </row>
    <row r="5" spans="1:14">
      <c r="A5" s="3568"/>
      <c r="B5" s="993"/>
      <c r="C5" s="992" t="s">
        <v>8104</v>
      </c>
      <c r="D5" s="993"/>
      <c r="E5" s="992" t="s">
        <v>8104</v>
      </c>
      <c r="F5" s="993"/>
      <c r="G5" s="992" t="s">
        <v>8104</v>
      </c>
      <c r="H5" s="993"/>
      <c r="I5" s="992" t="s">
        <v>8104</v>
      </c>
      <c r="J5" s="993"/>
      <c r="K5" s="992" t="s">
        <v>8104</v>
      </c>
      <c r="L5" s="993"/>
      <c r="M5" s="991" t="s">
        <v>8104</v>
      </c>
    </row>
    <row r="6" spans="1:14">
      <c r="A6" s="1980" t="s">
        <v>8105</v>
      </c>
      <c r="B6" s="1064">
        <v>2195245</v>
      </c>
      <c r="C6" s="1043">
        <v>6014</v>
      </c>
      <c r="D6" s="1043">
        <v>2182384</v>
      </c>
      <c r="E6" s="1043">
        <v>5979</v>
      </c>
      <c r="F6" s="1043">
        <v>2180558</v>
      </c>
      <c r="G6" s="1043">
        <v>5974</v>
      </c>
      <c r="H6" s="1043">
        <v>896056</v>
      </c>
      <c r="I6" s="1043">
        <v>2455</v>
      </c>
      <c r="J6" s="1043">
        <v>589316</v>
      </c>
      <c r="K6" s="1043">
        <v>1615</v>
      </c>
      <c r="L6" s="1043">
        <v>8043559</v>
      </c>
      <c r="M6" s="1043">
        <v>22037</v>
      </c>
    </row>
    <row r="7" spans="1:14">
      <c r="A7" s="1981" t="s">
        <v>192</v>
      </c>
      <c r="B7" s="1043">
        <v>2254379</v>
      </c>
      <c r="C7" s="1043">
        <v>6176</v>
      </c>
      <c r="D7" s="1043">
        <v>2315856</v>
      </c>
      <c r="E7" s="1043">
        <v>6345</v>
      </c>
      <c r="F7" s="1043">
        <v>2318998</v>
      </c>
      <c r="G7" s="1043">
        <v>6353</v>
      </c>
      <c r="H7" s="1043">
        <v>949211</v>
      </c>
      <c r="I7" s="1043">
        <v>2601</v>
      </c>
      <c r="J7" s="1043">
        <v>594894</v>
      </c>
      <c r="K7" s="1043">
        <v>1630</v>
      </c>
      <c r="L7" s="1043">
        <v>8433338</v>
      </c>
      <c r="M7" s="1043">
        <v>23105</v>
      </c>
    </row>
    <row r="8" spans="1:14" ht="18.5" thickBot="1">
      <c r="A8" s="1306" t="s">
        <v>193</v>
      </c>
      <c r="B8" s="1018">
        <v>2500481</v>
      </c>
      <c r="C8" s="1019">
        <v>6851</v>
      </c>
      <c r="D8" s="1019">
        <v>2767569</v>
      </c>
      <c r="E8" s="1019">
        <v>7582</v>
      </c>
      <c r="F8" s="1019">
        <v>2814266</v>
      </c>
      <c r="G8" s="1019">
        <v>7710</v>
      </c>
      <c r="H8" s="1019">
        <v>1427773</v>
      </c>
      <c r="I8" s="1019">
        <v>3912</v>
      </c>
      <c r="J8" s="1019">
        <v>590793</v>
      </c>
      <c r="K8" s="1019">
        <v>1619</v>
      </c>
      <c r="L8" s="1019">
        <v>10100882</v>
      </c>
      <c r="M8" s="1019">
        <v>27674</v>
      </c>
    </row>
    <row r="9" spans="1:14">
      <c r="A9" s="859"/>
      <c r="B9" s="859"/>
      <c r="C9" s="859"/>
      <c r="D9" s="859"/>
      <c r="E9" s="859"/>
      <c r="F9" s="859"/>
      <c r="G9" s="859"/>
      <c r="H9" s="859"/>
      <c r="I9" s="859"/>
      <c r="J9" s="1982"/>
      <c r="K9" s="1983"/>
      <c r="L9" s="859"/>
      <c r="M9" s="1982" t="s">
        <v>8106</v>
      </c>
    </row>
  </sheetData>
  <mergeCells count="7">
    <mergeCell ref="L4:M4"/>
    <mergeCell ref="A4:A5"/>
    <mergeCell ref="B4:C4"/>
    <mergeCell ref="D4:E4"/>
    <mergeCell ref="F4:G4"/>
    <mergeCell ref="H4:I4"/>
    <mergeCell ref="J4:K4"/>
  </mergeCells>
  <phoneticPr fontId="2"/>
  <hyperlinks>
    <hyperlink ref="N2" location="目次!A1" display="目次へ戻る" xr:uid="{9D5560A6-D419-4BE2-A0A4-7FE87C003B52}"/>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9CAFC-A46F-4C9A-9D91-355A917DFC97}">
  <dimension ref="A1:F9"/>
  <sheetViews>
    <sheetView workbookViewId="0">
      <selection activeCell="F2" sqref="F2"/>
    </sheetView>
  </sheetViews>
  <sheetFormatPr defaultColWidth="8.58203125" defaultRowHeight="18"/>
  <cols>
    <col min="1" max="1" width="8.58203125" style="821"/>
    <col min="2" max="2" width="13" style="821" customWidth="1"/>
    <col min="3" max="5" width="10.83203125" style="821" customWidth="1"/>
    <col min="6" max="6" width="11" style="821" bestFit="1" customWidth="1"/>
    <col min="7" max="16384" width="8.58203125" style="821"/>
  </cols>
  <sheetData>
    <row r="1" spans="1:6">
      <c r="A1" s="859" t="s">
        <v>8107</v>
      </c>
      <c r="B1" s="859"/>
      <c r="C1" s="859"/>
      <c r="D1" s="859"/>
      <c r="E1" s="859"/>
    </row>
    <row r="2" spans="1:6">
      <c r="A2" s="859"/>
      <c r="B2" s="859"/>
      <c r="C2" s="859"/>
      <c r="D2" s="859"/>
      <c r="E2" s="859"/>
      <c r="F2" s="820" t="s">
        <v>721</v>
      </c>
    </row>
    <row r="3" spans="1:6" ht="18.5" thickBot="1">
      <c r="A3" s="1184"/>
      <c r="B3" s="1184"/>
      <c r="C3" s="1184"/>
      <c r="D3" s="1184"/>
      <c r="E3" s="989" t="s">
        <v>8108</v>
      </c>
    </row>
    <row r="4" spans="1:6">
      <c r="A4" s="3775" t="s">
        <v>4864</v>
      </c>
      <c r="B4" s="3576"/>
      <c r="C4" s="1345" t="s">
        <v>5549</v>
      </c>
      <c r="D4" s="1345" t="s">
        <v>6719</v>
      </c>
      <c r="E4" s="1984" t="s">
        <v>6720</v>
      </c>
    </row>
    <row r="5" spans="1:6">
      <c r="A5" s="3738" t="s">
        <v>4775</v>
      </c>
      <c r="B5" s="1441" t="s">
        <v>8109</v>
      </c>
      <c r="C5" s="1675">
        <v>1438</v>
      </c>
      <c r="D5" s="1675">
        <v>4334</v>
      </c>
      <c r="E5" s="1676">
        <v>4874</v>
      </c>
    </row>
    <row r="6" spans="1:6">
      <c r="A6" s="3568"/>
      <c r="B6" s="1345" t="s">
        <v>8110</v>
      </c>
      <c r="C6" s="1985">
        <v>2.226</v>
      </c>
      <c r="D6" s="1985">
        <f>D5/C5</f>
        <v>3.0139082058414464</v>
      </c>
      <c r="E6" s="1986">
        <f>E5/D5</f>
        <v>1.1245962159667744</v>
      </c>
    </row>
    <row r="7" spans="1:6">
      <c r="A7" s="3738" t="s">
        <v>8111</v>
      </c>
      <c r="B7" s="1441" t="s">
        <v>8109</v>
      </c>
      <c r="C7" s="1031">
        <v>6536</v>
      </c>
      <c r="D7" s="1031">
        <v>20876</v>
      </c>
      <c r="E7" s="1123">
        <v>24453</v>
      </c>
    </row>
    <row r="8" spans="1:6" ht="18.5" thickBot="1">
      <c r="A8" s="3595"/>
      <c r="B8" s="1987" t="s">
        <v>8110</v>
      </c>
      <c r="C8" s="1988">
        <v>2.3069999999999999</v>
      </c>
      <c r="D8" s="1988">
        <f>D7/C7</f>
        <v>3.1940024479804161</v>
      </c>
      <c r="E8" s="1989">
        <f>E7/D7</f>
        <v>1.1713450852653766</v>
      </c>
    </row>
    <row r="9" spans="1:6">
      <c r="A9" s="859"/>
      <c r="B9" s="1003"/>
      <c r="C9" s="1133"/>
      <c r="D9" s="1133"/>
      <c r="E9" s="1004" t="s">
        <v>8112</v>
      </c>
    </row>
  </sheetData>
  <mergeCells count="3">
    <mergeCell ref="A4:B4"/>
    <mergeCell ref="A5:A6"/>
    <mergeCell ref="A7:A8"/>
  </mergeCells>
  <phoneticPr fontId="2"/>
  <hyperlinks>
    <hyperlink ref="F2" location="目次!A1" display="目次へ戻る" xr:uid="{66AA706E-B9A7-46A7-8712-06D548B4FB6A}"/>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0C4CC-C6D6-4DA0-9265-6DA50543F8D0}">
  <dimension ref="A1:T14"/>
  <sheetViews>
    <sheetView workbookViewId="0">
      <selection activeCell="F9" sqref="F9"/>
    </sheetView>
  </sheetViews>
  <sheetFormatPr defaultColWidth="8.58203125" defaultRowHeight="18"/>
  <cols>
    <col min="1" max="1" width="8.58203125" style="821"/>
    <col min="2" max="19" width="11.5" style="821" customWidth="1"/>
    <col min="20" max="20" width="11" style="821" bestFit="1" customWidth="1"/>
    <col min="21" max="16384" width="8.58203125" style="821"/>
  </cols>
  <sheetData>
    <row r="1" spans="1:20">
      <c r="A1" s="856" t="s">
        <v>8113</v>
      </c>
      <c r="B1" s="856"/>
      <c r="C1" s="856"/>
      <c r="D1" s="856"/>
      <c r="E1" s="856"/>
      <c r="F1" s="856"/>
      <c r="G1" s="856"/>
      <c r="H1" s="856"/>
      <c r="I1" s="856"/>
      <c r="J1" s="856"/>
      <c r="K1" s="856"/>
      <c r="L1" s="856"/>
      <c r="M1" s="856"/>
      <c r="N1" s="856"/>
      <c r="O1" s="856"/>
      <c r="P1" s="856"/>
      <c r="Q1" s="856"/>
      <c r="R1" s="856"/>
      <c r="S1" s="856"/>
    </row>
    <row r="2" spans="1:20">
      <c r="A2" s="1990" t="s">
        <v>8114</v>
      </c>
      <c r="B2" s="856"/>
      <c r="C2" s="856"/>
      <c r="D2" s="856"/>
      <c r="E2" s="856"/>
      <c r="F2" s="856"/>
      <c r="G2" s="856"/>
      <c r="H2" s="856"/>
      <c r="I2" s="856"/>
      <c r="J2" s="856"/>
      <c r="K2" s="856"/>
      <c r="L2" s="856"/>
      <c r="M2" s="856"/>
      <c r="N2" s="856"/>
      <c r="O2" s="856"/>
      <c r="P2" s="856"/>
      <c r="Q2" s="856"/>
      <c r="R2" s="856"/>
      <c r="S2" s="856"/>
      <c r="T2" s="820" t="s">
        <v>721</v>
      </c>
    </row>
    <row r="3" spans="1:20" ht="18.5" thickBot="1">
      <c r="A3" s="1991"/>
      <c r="B3" s="1184"/>
      <c r="C3" s="1184"/>
      <c r="D3" s="1184"/>
      <c r="E3" s="1184"/>
      <c r="F3" s="1184"/>
      <c r="G3" s="1184"/>
      <c r="H3" s="1184"/>
      <c r="I3" s="1184"/>
      <c r="J3" s="1184"/>
      <c r="K3" s="1184"/>
      <c r="L3" s="1184"/>
      <c r="M3" s="1184"/>
      <c r="N3" s="1184"/>
      <c r="O3" s="1184"/>
      <c r="P3" s="1184"/>
      <c r="Q3" s="1184"/>
      <c r="R3" s="1184"/>
      <c r="S3" s="989" t="s">
        <v>4693</v>
      </c>
    </row>
    <row r="4" spans="1:20">
      <c r="A4" s="3566" t="s">
        <v>4864</v>
      </c>
      <c r="B4" s="3569" t="s">
        <v>4724</v>
      </c>
      <c r="C4" s="3775"/>
      <c r="D4" s="3576"/>
      <c r="E4" s="3569" t="s">
        <v>8115</v>
      </c>
      <c r="F4" s="3775"/>
      <c r="G4" s="3576"/>
      <c r="H4" s="3569" t="s">
        <v>8116</v>
      </c>
      <c r="I4" s="3775"/>
      <c r="J4" s="3576"/>
      <c r="K4" s="3569" t="s">
        <v>8117</v>
      </c>
      <c r="L4" s="3775"/>
      <c r="M4" s="3576"/>
      <c r="N4" s="3569" t="s">
        <v>8118</v>
      </c>
      <c r="O4" s="3775"/>
      <c r="P4" s="3576"/>
      <c r="Q4" s="3569" t="s">
        <v>8119</v>
      </c>
      <c r="R4" s="3775"/>
      <c r="S4" s="3775"/>
    </row>
    <row r="5" spans="1:20">
      <c r="A5" s="3568"/>
      <c r="B5" s="992" t="s">
        <v>4822</v>
      </c>
      <c r="C5" s="992" t="s">
        <v>4717</v>
      </c>
      <c r="D5" s="992" t="s">
        <v>4718</v>
      </c>
      <c r="E5" s="992" t="s">
        <v>4822</v>
      </c>
      <c r="F5" s="992" t="s">
        <v>4717</v>
      </c>
      <c r="G5" s="992" t="s">
        <v>4718</v>
      </c>
      <c r="H5" s="992" t="s">
        <v>4822</v>
      </c>
      <c r="I5" s="992" t="s">
        <v>4717</v>
      </c>
      <c r="J5" s="992" t="s">
        <v>4718</v>
      </c>
      <c r="K5" s="992" t="s">
        <v>4822</v>
      </c>
      <c r="L5" s="992" t="s">
        <v>4717</v>
      </c>
      <c r="M5" s="992" t="s">
        <v>4718</v>
      </c>
      <c r="N5" s="992" t="s">
        <v>4822</v>
      </c>
      <c r="O5" s="992" t="s">
        <v>4717</v>
      </c>
      <c r="P5" s="992" t="s">
        <v>4718</v>
      </c>
      <c r="Q5" s="992" t="s">
        <v>4822</v>
      </c>
      <c r="R5" s="992" t="s">
        <v>4717</v>
      </c>
      <c r="S5" s="991" t="s">
        <v>4718</v>
      </c>
    </row>
    <row r="6" spans="1:20">
      <c r="A6" s="1992" t="s">
        <v>4775</v>
      </c>
      <c r="B6" s="1993">
        <v>214932</v>
      </c>
      <c r="C6" s="1848">
        <v>115289</v>
      </c>
      <c r="D6" s="1848">
        <v>99643</v>
      </c>
      <c r="E6" s="1994">
        <v>2139</v>
      </c>
      <c r="F6" s="1263">
        <v>1179</v>
      </c>
      <c r="G6" s="1263">
        <v>960</v>
      </c>
      <c r="H6" s="1994">
        <v>22860</v>
      </c>
      <c r="I6" s="1263">
        <v>12186</v>
      </c>
      <c r="J6" s="1263">
        <v>10674</v>
      </c>
      <c r="K6" s="1994">
        <v>28749</v>
      </c>
      <c r="L6" s="1263">
        <v>15263</v>
      </c>
      <c r="M6" s="1263">
        <v>13486</v>
      </c>
      <c r="N6" s="1994">
        <v>78582</v>
      </c>
      <c r="O6" s="1263">
        <v>40967</v>
      </c>
      <c r="P6" s="1263">
        <v>37615</v>
      </c>
      <c r="Q6" s="1994">
        <v>82602</v>
      </c>
      <c r="R6" s="1263">
        <v>45694</v>
      </c>
      <c r="S6" s="1263">
        <v>36908</v>
      </c>
    </row>
    <row r="7" spans="1:20" ht="18.5" thickBot="1">
      <c r="A7" s="1104" t="s">
        <v>8111</v>
      </c>
      <c r="B7" s="1995">
        <v>1257000</v>
      </c>
      <c r="C7" s="1088">
        <v>673538</v>
      </c>
      <c r="D7" s="1088">
        <v>583462</v>
      </c>
      <c r="E7" s="1996">
        <v>13134</v>
      </c>
      <c r="F7" s="1996">
        <v>7250</v>
      </c>
      <c r="G7" s="1996">
        <v>5884</v>
      </c>
      <c r="H7" s="1996">
        <v>133347</v>
      </c>
      <c r="I7" s="1996">
        <v>71441</v>
      </c>
      <c r="J7" s="1996">
        <v>61906</v>
      </c>
      <c r="K7" s="1996">
        <v>167143</v>
      </c>
      <c r="L7" s="1996">
        <v>88012</v>
      </c>
      <c r="M7" s="1996">
        <v>79131</v>
      </c>
      <c r="N7" s="1996">
        <v>446230</v>
      </c>
      <c r="O7" s="1996">
        <v>230754</v>
      </c>
      <c r="P7" s="1996">
        <v>215476</v>
      </c>
      <c r="Q7" s="1996">
        <v>497146</v>
      </c>
      <c r="R7" s="1996">
        <v>276081</v>
      </c>
      <c r="S7" s="1996">
        <v>221065</v>
      </c>
    </row>
    <row r="8" spans="1:20">
      <c r="A8" s="1103"/>
      <c r="B8" s="1258"/>
      <c r="C8" s="1258"/>
      <c r="D8" s="1258"/>
      <c r="E8" s="1997"/>
      <c r="F8" s="1997"/>
      <c r="G8" s="1997"/>
      <c r="H8" s="1997"/>
      <c r="I8" s="1997"/>
      <c r="J8" s="1997"/>
      <c r="K8" s="1997"/>
      <c r="L8" s="1997"/>
      <c r="M8" s="1997"/>
      <c r="N8" s="1997"/>
      <c r="O8" s="1997"/>
      <c r="P8" s="1998"/>
      <c r="Q8" s="1998"/>
      <c r="R8" s="1998"/>
      <c r="S8" s="1055" t="s">
        <v>8120</v>
      </c>
    </row>
    <row r="9" spans="1:20">
      <c r="A9" s="1103"/>
      <c r="B9" s="1258"/>
      <c r="C9" s="1258"/>
      <c r="D9" s="1258"/>
      <c r="E9" s="1321"/>
      <c r="F9" s="820" t="s">
        <v>721</v>
      </c>
      <c r="G9" s="1258"/>
      <c r="H9" s="1321"/>
      <c r="I9" s="1258"/>
      <c r="J9" s="1258"/>
      <c r="K9" s="1321"/>
      <c r="L9" s="1258"/>
      <c r="M9" s="1258"/>
      <c r="N9" s="1321"/>
      <c r="O9" s="1258"/>
      <c r="P9" s="987"/>
      <c r="Q9" s="859"/>
      <c r="R9" s="859"/>
      <c r="S9" s="1055"/>
    </row>
    <row r="10" spans="1:20" ht="18.5" thickBot="1">
      <c r="A10" s="1991" t="s">
        <v>8121</v>
      </c>
      <c r="B10" s="856"/>
      <c r="C10" s="856"/>
      <c r="D10" s="856"/>
      <c r="E10" s="859" t="s">
        <v>6039</v>
      </c>
    </row>
    <row r="11" spans="1:20" ht="36" customHeight="1">
      <c r="A11" s="1250" t="s">
        <v>8122</v>
      </c>
      <c r="B11" s="1251" t="s">
        <v>4724</v>
      </c>
      <c r="C11" s="1251" t="s">
        <v>8123</v>
      </c>
      <c r="D11" s="1999" t="s">
        <v>8124</v>
      </c>
      <c r="E11" s="1007" t="s">
        <v>4745</v>
      </c>
    </row>
    <row r="12" spans="1:20">
      <c r="A12" s="2000" t="s">
        <v>4775</v>
      </c>
      <c r="B12" s="1096">
        <v>1190</v>
      </c>
      <c r="C12" s="1428">
        <v>42</v>
      </c>
      <c r="D12" s="1428">
        <v>225</v>
      </c>
      <c r="E12" s="1428">
        <v>923</v>
      </c>
    </row>
    <row r="13" spans="1:20" ht="18.5" thickBot="1">
      <c r="A13" s="1265" t="s">
        <v>8125</v>
      </c>
      <c r="B13" s="1355">
        <v>6549</v>
      </c>
      <c r="C13" s="1342">
        <v>169</v>
      </c>
      <c r="D13" s="1342">
        <v>1481</v>
      </c>
      <c r="E13" s="1342">
        <v>4899</v>
      </c>
    </row>
    <row r="14" spans="1:20">
      <c r="A14" s="856"/>
      <c r="B14" s="856"/>
      <c r="C14" s="856"/>
      <c r="D14" s="2001"/>
      <c r="E14" s="1020" t="s">
        <v>8126</v>
      </c>
    </row>
  </sheetData>
  <mergeCells count="7">
    <mergeCell ref="Q4:S4"/>
    <mergeCell ref="A4:A5"/>
    <mergeCell ref="B4:D4"/>
    <mergeCell ref="E4:G4"/>
    <mergeCell ref="H4:J4"/>
    <mergeCell ref="K4:M4"/>
    <mergeCell ref="N4:P4"/>
  </mergeCells>
  <phoneticPr fontId="2"/>
  <hyperlinks>
    <hyperlink ref="F9" location="目次!A1" display="目次へ戻る" xr:uid="{C3527230-A900-427E-9BC6-AB80676DC347}"/>
    <hyperlink ref="T2" location="目次!A1" display="目次へ戻る" xr:uid="{E4D9B331-E030-4A1D-A4AF-679A0F673E5A}"/>
  </hyperlink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60543-7E49-4338-9B37-D86207D21ADC}">
  <dimension ref="A1:N24"/>
  <sheetViews>
    <sheetView workbookViewId="0">
      <selection activeCell="N2" sqref="N2"/>
    </sheetView>
  </sheetViews>
  <sheetFormatPr defaultColWidth="9" defaultRowHeight="13"/>
  <cols>
    <col min="1" max="1" width="13.08203125" style="856" customWidth="1"/>
    <col min="2" max="2" width="9.58203125" style="856" bestFit="1" customWidth="1"/>
    <col min="3" max="3" width="15.75" style="856" bestFit="1" customWidth="1"/>
    <col min="4" max="4" width="9.25" style="856" bestFit="1" customWidth="1"/>
    <col min="5" max="5" width="14.5" style="856" bestFit="1" customWidth="1"/>
    <col min="6" max="6" width="9.58203125" style="856" bestFit="1" customWidth="1"/>
    <col min="7" max="7" width="14.5" style="856" bestFit="1" customWidth="1"/>
    <col min="8" max="8" width="9.58203125" style="856" bestFit="1" customWidth="1"/>
    <col min="9" max="9" width="10.75" style="856" bestFit="1" customWidth="1"/>
    <col min="10" max="12" width="9.25" style="856" bestFit="1" customWidth="1"/>
    <col min="13" max="13" width="12" style="856" bestFit="1" customWidth="1"/>
    <col min="14" max="14" width="11" style="856" bestFit="1" customWidth="1"/>
    <col min="15" max="16384" width="9" style="856"/>
  </cols>
  <sheetData>
    <row r="1" spans="1:14">
      <c r="A1" s="856" t="s">
        <v>8127</v>
      </c>
    </row>
    <row r="2" spans="1:14" ht="18">
      <c r="N2" s="820" t="s">
        <v>721</v>
      </c>
    </row>
    <row r="3" spans="1:14" ht="13.5" thickBot="1">
      <c r="A3" s="1184"/>
      <c r="B3" s="1184"/>
      <c r="C3" s="1184"/>
      <c r="D3" s="1184"/>
      <c r="E3" s="1184"/>
      <c r="F3" s="1184"/>
      <c r="G3" s="1184"/>
      <c r="H3" s="1184"/>
      <c r="I3" s="1184"/>
      <c r="J3" s="1184"/>
      <c r="K3" s="1184"/>
      <c r="L3" s="988"/>
      <c r="M3" s="989" t="s">
        <v>8128</v>
      </c>
    </row>
    <row r="4" spans="1:14" ht="18.75" customHeight="1">
      <c r="A4" s="3566" t="s">
        <v>8129</v>
      </c>
      <c r="B4" s="3620" t="s">
        <v>5048</v>
      </c>
      <c r="C4" s="3622"/>
      <c r="D4" s="3620" t="s">
        <v>8130</v>
      </c>
      <c r="E4" s="3622"/>
      <c r="F4" s="3620" t="s">
        <v>8131</v>
      </c>
      <c r="G4" s="3622"/>
      <c r="H4" s="3620" t="s">
        <v>8132</v>
      </c>
      <c r="I4" s="3622"/>
      <c r="J4" s="3620" t="s">
        <v>8133</v>
      </c>
      <c r="K4" s="3622"/>
      <c r="L4" s="3620" t="s">
        <v>8134</v>
      </c>
      <c r="M4" s="3847"/>
    </row>
    <row r="5" spans="1:14">
      <c r="A5" s="3568"/>
      <c r="B5" s="992" t="s">
        <v>8135</v>
      </c>
      <c r="C5" s="992" t="s">
        <v>8136</v>
      </c>
      <c r="D5" s="992" t="s">
        <v>8135</v>
      </c>
      <c r="E5" s="992" t="s">
        <v>8136</v>
      </c>
      <c r="F5" s="992" t="s">
        <v>8135</v>
      </c>
      <c r="G5" s="992" t="s">
        <v>8136</v>
      </c>
      <c r="H5" s="992" t="s">
        <v>8135</v>
      </c>
      <c r="I5" s="992" t="s">
        <v>8136</v>
      </c>
      <c r="J5" s="992" t="s">
        <v>8135</v>
      </c>
      <c r="K5" s="992" t="s">
        <v>8136</v>
      </c>
      <c r="L5" s="992" t="s">
        <v>8135</v>
      </c>
      <c r="M5" s="991" t="s">
        <v>8136</v>
      </c>
    </row>
    <row r="6" spans="1:14">
      <c r="A6" s="1812" t="s">
        <v>4766</v>
      </c>
      <c r="B6" s="975">
        <v>5513</v>
      </c>
      <c r="C6" s="1615">
        <v>16457634</v>
      </c>
      <c r="D6" s="975">
        <v>447</v>
      </c>
      <c r="E6" s="1615">
        <v>8911343</v>
      </c>
      <c r="F6" s="975">
        <v>2398</v>
      </c>
      <c r="G6" s="1615">
        <v>7180692</v>
      </c>
      <c r="H6" s="1245">
        <v>1799</v>
      </c>
      <c r="I6" s="1615">
        <v>49334</v>
      </c>
      <c r="J6" s="975">
        <v>0</v>
      </c>
      <c r="K6" s="1615">
        <v>0</v>
      </c>
      <c r="L6" s="975">
        <v>869</v>
      </c>
      <c r="M6" s="1615">
        <v>316265</v>
      </c>
    </row>
    <row r="7" spans="1:14">
      <c r="A7" s="1044" t="s">
        <v>4755</v>
      </c>
      <c r="B7" s="1246">
        <v>5595</v>
      </c>
      <c r="C7" s="1246">
        <v>17719704</v>
      </c>
      <c r="D7" s="1246">
        <v>437</v>
      </c>
      <c r="E7" s="1246">
        <v>9165747</v>
      </c>
      <c r="F7" s="1246">
        <v>2289</v>
      </c>
      <c r="G7" s="975">
        <v>8078533</v>
      </c>
      <c r="H7" s="975">
        <v>1773</v>
      </c>
      <c r="I7" s="975">
        <v>56398</v>
      </c>
      <c r="J7" s="975">
        <v>0</v>
      </c>
      <c r="K7" s="975">
        <v>0</v>
      </c>
      <c r="L7" s="975">
        <v>1096</v>
      </c>
      <c r="M7" s="975">
        <v>418526</v>
      </c>
    </row>
    <row r="8" spans="1:14">
      <c r="A8" s="1044" t="s">
        <v>191</v>
      </c>
      <c r="B8" s="1246">
        <v>5766</v>
      </c>
      <c r="C8" s="1246">
        <v>17096741</v>
      </c>
      <c r="D8" s="1246">
        <v>437</v>
      </c>
      <c r="E8" s="1246">
        <v>9404107</v>
      </c>
      <c r="F8" s="1246">
        <v>3118</v>
      </c>
      <c r="G8" s="1246">
        <v>7403699</v>
      </c>
      <c r="H8" s="1246">
        <v>1401</v>
      </c>
      <c r="I8" s="1246">
        <v>35197</v>
      </c>
      <c r="J8" s="1246">
        <v>0</v>
      </c>
      <c r="K8" s="1246">
        <v>0</v>
      </c>
      <c r="L8" s="1246">
        <v>810</v>
      </c>
      <c r="M8" s="1246">
        <v>253738</v>
      </c>
    </row>
    <row r="9" spans="1:14">
      <c r="A9" s="1044" t="s">
        <v>192</v>
      </c>
      <c r="B9" s="999">
        <v>5483</v>
      </c>
      <c r="C9" s="999">
        <v>16204337</v>
      </c>
      <c r="D9" s="999">
        <v>402</v>
      </c>
      <c r="E9" s="999">
        <v>8807645</v>
      </c>
      <c r="F9" s="999">
        <v>2896</v>
      </c>
      <c r="G9" s="999">
        <v>7133155</v>
      </c>
      <c r="H9" s="999">
        <v>1421</v>
      </c>
      <c r="I9" s="999">
        <v>50437</v>
      </c>
      <c r="J9" s="999">
        <f>SUM(J11:J22)</f>
        <v>0</v>
      </c>
      <c r="K9" s="999">
        <v>0</v>
      </c>
      <c r="L9" s="999">
        <v>764</v>
      </c>
      <c r="M9" s="999">
        <v>213100</v>
      </c>
    </row>
    <row r="10" spans="1:14">
      <c r="A10" s="1182" t="s">
        <v>193</v>
      </c>
      <c r="B10" s="997">
        <f t="shared" ref="B10:I10" si="0">SUM(B12:B23)</f>
        <v>5043</v>
      </c>
      <c r="C10" s="997">
        <f t="shared" si="0"/>
        <v>16012873</v>
      </c>
      <c r="D10" s="997">
        <f t="shared" si="0"/>
        <v>373</v>
      </c>
      <c r="E10" s="997">
        <f t="shared" si="0"/>
        <v>8818451</v>
      </c>
      <c r="F10" s="997">
        <f t="shared" si="0"/>
        <v>2856</v>
      </c>
      <c r="G10" s="997">
        <f t="shared" si="0"/>
        <v>6938752</v>
      </c>
      <c r="H10" s="997">
        <f t="shared" si="0"/>
        <v>1162</v>
      </c>
      <c r="I10" s="997">
        <f t="shared" si="0"/>
        <v>39776</v>
      </c>
      <c r="J10" s="997">
        <f>SUM(J12:J23)</f>
        <v>0</v>
      </c>
      <c r="K10" s="997">
        <v>0</v>
      </c>
      <c r="L10" s="997">
        <f>SUM(L12:L23)</f>
        <v>652</v>
      </c>
      <c r="M10" s="997">
        <f>SUM(M12:M23)</f>
        <v>215894</v>
      </c>
    </row>
    <row r="11" spans="1:14">
      <c r="A11" s="1103"/>
      <c r="B11" s="999"/>
      <c r="C11" s="999"/>
      <c r="D11" s="999"/>
      <c r="E11" s="997"/>
      <c r="F11" s="999"/>
      <c r="G11" s="997"/>
      <c r="H11" s="997"/>
      <c r="I11" s="997"/>
      <c r="J11" s="1776"/>
      <c r="K11" s="999"/>
      <c r="L11" s="999"/>
      <c r="M11" s="997"/>
    </row>
    <row r="12" spans="1:14">
      <c r="A12" s="2002" t="s">
        <v>8137</v>
      </c>
      <c r="B12" s="1453">
        <v>395</v>
      </c>
      <c r="C12" s="1453">
        <v>1178525</v>
      </c>
      <c r="D12" s="1453">
        <v>26</v>
      </c>
      <c r="E12" s="1453">
        <v>539980</v>
      </c>
      <c r="F12" s="1453">
        <v>225</v>
      </c>
      <c r="G12" s="1453">
        <v>606566</v>
      </c>
      <c r="H12" s="1453">
        <v>91</v>
      </c>
      <c r="I12" s="1453">
        <v>2322</v>
      </c>
      <c r="J12" s="1775">
        <v>0</v>
      </c>
      <c r="K12" s="1453">
        <v>0</v>
      </c>
      <c r="L12" s="1453">
        <v>53</v>
      </c>
      <c r="M12" s="1453">
        <v>29657</v>
      </c>
    </row>
    <row r="13" spans="1:14">
      <c r="A13" s="1044" t="s">
        <v>8138</v>
      </c>
      <c r="B13" s="1453">
        <v>328</v>
      </c>
      <c r="C13" s="1453">
        <v>1141742</v>
      </c>
      <c r="D13" s="1453">
        <v>26</v>
      </c>
      <c r="E13" s="1453">
        <v>628809</v>
      </c>
      <c r="F13" s="1453">
        <v>159</v>
      </c>
      <c r="G13" s="1453">
        <v>492403</v>
      </c>
      <c r="H13" s="1453">
        <v>100</v>
      </c>
      <c r="I13" s="1453">
        <v>3856</v>
      </c>
      <c r="J13" s="1775">
        <v>0</v>
      </c>
      <c r="K13" s="1453">
        <v>0</v>
      </c>
      <c r="L13" s="1453">
        <v>43</v>
      </c>
      <c r="M13" s="1453">
        <v>16674</v>
      </c>
    </row>
    <row r="14" spans="1:14">
      <c r="A14" s="1044" t="s">
        <v>8139</v>
      </c>
      <c r="B14" s="1453">
        <v>399</v>
      </c>
      <c r="C14" s="1453">
        <v>1008789</v>
      </c>
      <c r="D14" s="1453">
        <v>24</v>
      </c>
      <c r="E14" s="1453">
        <v>532523</v>
      </c>
      <c r="F14" s="1453">
        <v>229</v>
      </c>
      <c r="G14" s="1453">
        <v>456289</v>
      </c>
      <c r="H14" s="1453">
        <v>90</v>
      </c>
      <c r="I14" s="1453">
        <v>3153</v>
      </c>
      <c r="J14" s="1775">
        <v>0</v>
      </c>
      <c r="K14" s="1453">
        <v>0</v>
      </c>
      <c r="L14" s="1453">
        <v>56</v>
      </c>
      <c r="M14" s="1453">
        <v>16824</v>
      </c>
    </row>
    <row r="15" spans="1:14">
      <c r="A15" s="1044" t="s">
        <v>6549</v>
      </c>
      <c r="B15" s="1453">
        <v>495</v>
      </c>
      <c r="C15" s="1453">
        <v>1247336</v>
      </c>
      <c r="D15" s="1453">
        <v>31</v>
      </c>
      <c r="E15" s="1453">
        <v>764094</v>
      </c>
      <c r="F15" s="1453">
        <v>269</v>
      </c>
      <c r="G15" s="1453">
        <v>455153</v>
      </c>
      <c r="H15" s="1453">
        <v>133</v>
      </c>
      <c r="I15" s="1453">
        <v>5889</v>
      </c>
      <c r="J15" s="1775">
        <v>0</v>
      </c>
      <c r="K15" s="1453">
        <v>0</v>
      </c>
      <c r="L15" s="1453">
        <v>62</v>
      </c>
      <c r="M15" s="1453">
        <v>22200</v>
      </c>
    </row>
    <row r="16" spans="1:14">
      <c r="A16" s="1044" t="s">
        <v>6550</v>
      </c>
      <c r="B16" s="1453">
        <v>439</v>
      </c>
      <c r="C16" s="1453">
        <v>1226025</v>
      </c>
      <c r="D16" s="1453">
        <v>37</v>
      </c>
      <c r="E16" s="1453">
        <v>805062</v>
      </c>
      <c r="F16" s="1453">
        <v>239</v>
      </c>
      <c r="G16" s="1453">
        <v>402733</v>
      </c>
      <c r="H16" s="1453">
        <v>112</v>
      </c>
      <c r="I16" s="1453">
        <v>4019</v>
      </c>
      <c r="J16" s="1775">
        <v>0</v>
      </c>
      <c r="K16" s="1453">
        <v>0</v>
      </c>
      <c r="L16" s="1453">
        <v>51</v>
      </c>
      <c r="M16" s="1453">
        <v>14211</v>
      </c>
    </row>
    <row r="17" spans="1:13">
      <c r="A17" s="1044" t="s">
        <v>6551</v>
      </c>
      <c r="B17" s="1453">
        <v>430</v>
      </c>
      <c r="C17" s="1453">
        <v>1250392</v>
      </c>
      <c r="D17" s="1453">
        <v>32</v>
      </c>
      <c r="E17" s="1453">
        <v>658820</v>
      </c>
      <c r="F17" s="1453">
        <v>254</v>
      </c>
      <c r="G17" s="1453">
        <v>576379</v>
      </c>
      <c r="H17" s="1453">
        <v>95</v>
      </c>
      <c r="I17" s="1453">
        <v>2221</v>
      </c>
      <c r="J17" s="1775">
        <v>0</v>
      </c>
      <c r="K17" s="1453">
        <v>0</v>
      </c>
      <c r="L17" s="1453">
        <v>49</v>
      </c>
      <c r="M17" s="1453">
        <v>12972</v>
      </c>
    </row>
    <row r="18" spans="1:13">
      <c r="A18" s="1044" t="s">
        <v>6552</v>
      </c>
      <c r="B18" s="1453">
        <v>450</v>
      </c>
      <c r="C18" s="1453">
        <v>1578721</v>
      </c>
      <c r="D18" s="1453">
        <v>37</v>
      </c>
      <c r="E18" s="1453">
        <v>842705</v>
      </c>
      <c r="F18" s="1453">
        <v>283</v>
      </c>
      <c r="G18" s="1453">
        <v>718639</v>
      </c>
      <c r="H18" s="1453">
        <v>69</v>
      </c>
      <c r="I18" s="1453">
        <v>1945</v>
      </c>
      <c r="J18" s="1775">
        <v>0</v>
      </c>
      <c r="K18" s="1453">
        <v>0</v>
      </c>
      <c r="L18" s="1453">
        <v>61</v>
      </c>
      <c r="M18" s="1453">
        <v>15432</v>
      </c>
    </row>
    <row r="19" spans="1:13">
      <c r="A19" s="1044" t="s">
        <v>8140</v>
      </c>
      <c r="B19" s="1453">
        <v>380</v>
      </c>
      <c r="C19" s="1453">
        <v>1372389</v>
      </c>
      <c r="D19" s="1453">
        <v>29</v>
      </c>
      <c r="E19" s="1453">
        <v>685531</v>
      </c>
      <c r="F19" s="1453">
        <v>225</v>
      </c>
      <c r="G19" s="1453">
        <v>665985</v>
      </c>
      <c r="H19" s="1453">
        <v>66</v>
      </c>
      <c r="I19" s="1453">
        <v>4025</v>
      </c>
      <c r="J19" s="1775">
        <v>0</v>
      </c>
      <c r="K19" s="1453">
        <v>0</v>
      </c>
      <c r="L19" s="1453">
        <v>60</v>
      </c>
      <c r="M19" s="1453">
        <v>16848</v>
      </c>
    </row>
    <row r="20" spans="1:13">
      <c r="A20" s="1044" t="s">
        <v>8141</v>
      </c>
      <c r="B20" s="1453">
        <v>418</v>
      </c>
      <c r="C20" s="1453">
        <v>1497554</v>
      </c>
      <c r="D20" s="1453">
        <v>31</v>
      </c>
      <c r="E20" s="1453">
        <v>800429</v>
      </c>
      <c r="F20" s="1453">
        <v>233</v>
      </c>
      <c r="G20" s="1453">
        <v>671777</v>
      </c>
      <c r="H20" s="1453">
        <v>102</v>
      </c>
      <c r="I20" s="1453">
        <v>3237</v>
      </c>
      <c r="J20" s="1775">
        <v>0</v>
      </c>
      <c r="K20" s="1453">
        <v>0</v>
      </c>
      <c r="L20" s="1453">
        <v>52</v>
      </c>
      <c r="M20" s="1453">
        <v>22111</v>
      </c>
    </row>
    <row r="21" spans="1:13">
      <c r="A21" s="1044">
        <v>10</v>
      </c>
      <c r="B21" s="1453">
        <v>440</v>
      </c>
      <c r="C21" s="1453">
        <v>1378390</v>
      </c>
      <c r="D21" s="1453">
        <v>36</v>
      </c>
      <c r="E21" s="1453">
        <v>906393</v>
      </c>
      <c r="F21" s="1453">
        <v>239</v>
      </c>
      <c r="G21" s="1453">
        <v>453697</v>
      </c>
      <c r="H21" s="1453">
        <v>109</v>
      </c>
      <c r="I21" s="1453">
        <v>2664</v>
      </c>
      <c r="J21" s="1775">
        <v>0</v>
      </c>
      <c r="K21" s="1453">
        <v>0</v>
      </c>
      <c r="L21" s="1453">
        <v>56</v>
      </c>
      <c r="M21" s="1453">
        <v>15636</v>
      </c>
    </row>
    <row r="22" spans="1:13">
      <c r="A22" s="1044">
        <v>11</v>
      </c>
      <c r="B22" s="1453">
        <v>426</v>
      </c>
      <c r="C22" s="1453">
        <v>1445581</v>
      </c>
      <c r="D22" s="1453">
        <v>32</v>
      </c>
      <c r="E22" s="1453">
        <v>764098</v>
      </c>
      <c r="F22" s="1453">
        <v>246</v>
      </c>
      <c r="G22" s="1453">
        <v>663593</v>
      </c>
      <c r="H22" s="1453">
        <v>91</v>
      </c>
      <c r="I22" s="1453">
        <v>2686</v>
      </c>
      <c r="J22" s="1775">
        <v>0</v>
      </c>
      <c r="K22" s="1453">
        <v>0</v>
      </c>
      <c r="L22" s="1453">
        <v>57</v>
      </c>
      <c r="M22" s="1453">
        <v>15204</v>
      </c>
    </row>
    <row r="23" spans="1:13" ht="13.5" thickBot="1">
      <c r="A23" s="2003">
        <v>12</v>
      </c>
      <c r="B23" s="1556">
        <v>443</v>
      </c>
      <c r="C23" s="1556">
        <v>1687429</v>
      </c>
      <c r="D23" s="1556">
        <v>32</v>
      </c>
      <c r="E23" s="1556">
        <v>890007</v>
      </c>
      <c r="F23" s="1556">
        <v>255</v>
      </c>
      <c r="G23" s="1556">
        <v>775538</v>
      </c>
      <c r="H23" s="1556">
        <v>104</v>
      </c>
      <c r="I23" s="1556">
        <v>3759</v>
      </c>
      <c r="J23" s="1207">
        <v>0</v>
      </c>
      <c r="K23" s="1556">
        <v>0</v>
      </c>
      <c r="L23" s="1453">
        <v>52</v>
      </c>
      <c r="M23" s="1556">
        <v>18125</v>
      </c>
    </row>
    <row r="24" spans="1:13">
      <c r="A24" s="859"/>
      <c r="B24" s="859"/>
      <c r="C24" s="859"/>
      <c r="D24" s="859"/>
      <c r="E24" s="859"/>
      <c r="F24" s="859"/>
      <c r="G24" s="859"/>
      <c r="H24" s="859"/>
      <c r="I24" s="859"/>
      <c r="J24" s="1003"/>
      <c r="K24" s="1133"/>
      <c r="L24" s="1133"/>
      <c r="M24" s="1004" t="s">
        <v>8142</v>
      </c>
    </row>
  </sheetData>
  <mergeCells count="7">
    <mergeCell ref="L4:M4"/>
    <mergeCell ref="A4:A5"/>
    <mergeCell ref="B4:C4"/>
    <mergeCell ref="D4:E4"/>
    <mergeCell ref="F4:G4"/>
    <mergeCell ref="H4:I4"/>
    <mergeCell ref="J4:K4"/>
  </mergeCells>
  <phoneticPr fontId="2"/>
  <hyperlinks>
    <hyperlink ref="N2" location="目次!A1" display="目次へ戻る" xr:uid="{F426D1D9-A171-472B-80CE-43552E9A2739}"/>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D5C88-1686-4162-9443-D5EAA3DA56ED}">
  <dimension ref="A1:T24"/>
  <sheetViews>
    <sheetView workbookViewId="0"/>
  </sheetViews>
  <sheetFormatPr defaultColWidth="8.58203125" defaultRowHeight="18"/>
  <cols>
    <col min="1" max="1" width="14.58203125" style="821" customWidth="1"/>
    <col min="2" max="2" width="9.58203125" style="821" customWidth="1"/>
    <col min="3" max="3" width="12.33203125" style="821" customWidth="1"/>
    <col min="4" max="4" width="9.58203125" style="821" customWidth="1"/>
    <col min="5" max="5" width="12.33203125" style="821" customWidth="1"/>
    <col min="6" max="6" width="9.58203125" style="821" customWidth="1"/>
    <col min="7" max="7" width="12.33203125" style="821" customWidth="1"/>
    <col min="8" max="8" width="9.58203125" style="821" customWidth="1"/>
    <col min="9" max="9" width="12.33203125" style="821" customWidth="1"/>
    <col min="10" max="10" width="9.58203125" style="821" customWidth="1"/>
    <col min="11" max="11" width="12.33203125" style="821" customWidth="1"/>
    <col min="12" max="12" width="9.58203125" style="821" customWidth="1"/>
    <col min="13" max="13" width="12.33203125" style="821" customWidth="1"/>
    <col min="14" max="14" width="9.58203125" style="821" customWidth="1"/>
    <col min="15" max="15" width="12.33203125" style="821" customWidth="1"/>
    <col min="16" max="16" width="9.58203125" style="821" customWidth="1"/>
    <col min="17" max="17" width="12.33203125" style="821" customWidth="1"/>
    <col min="18" max="18" width="9.58203125" style="821" customWidth="1"/>
    <col min="19" max="19" width="12.33203125" style="821" customWidth="1"/>
    <col min="20" max="20" width="11" style="821" bestFit="1" customWidth="1"/>
    <col min="21" max="16384" width="8.58203125" style="821"/>
  </cols>
  <sheetData>
    <row r="1" spans="1:20">
      <c r="A1" s="856" t="s">
        <v>8143</v>
      </c>
      <c r="B1" s="856"/>
      <c r="C1" s="856"/>
      <c r="D1" s="856"/>
      <c r="E1" s="856"/>
      <c r="F1" s="856"/>
      <c r="G1" s="856"/>
      <c r="H1" s="856"/>
      <c r="I1" s="856"/>
      <c r="J1" s="856"/>
      <c r="K1" s="856"/>
      <c r="L1" s="856"/>
      <c r="M1" s="856"/>
      <c r="N1" s="856"/>
      <c r="O1" s="856"/>
      <c r="P1" s="856"/>
      <c r="Q1" s="856"/>
      <c r="R1" s="856"/>
      <c r="S1" s="856"/>
    </row>
    <row r="2" spans="1:20">
      <c r="A2" s="856"/>
      <c r="B2" s="856"/>
      <c r="C2" s="856"/>
      <c r="D2" s="856"/>
      <c r="E2" s="856"/>
      <c r="F2" s="856"/>
      <c r="G2" s="856"/>
      <c r="H2" s="856"/>
      <c r="I2" s="856"/>
      <c r="J2" s="856"/>
      <c r="K2" s="856"/>
      <c r="L2" s="856"/>
      <c r="M2" s="856"/>
      <c r="N2" s="856"/>
      <c r="O2" s="856"/>
      <c r="P2" s="856"/>
      <c r="Q2" s="856"/>
      <c r="R2" s="856"/>
      <c r="S2" s="856"/>
      <c r="T2" s="820" t="s">
        <v>721</v>
      </c>
    </row>
    <row r="3" spans="1:20" ht="18.5" thickBot="1">
      <c r="A3" s="1184"/>
      <c r="B3" s="1184"/>
      <c r="C3" s="1184"/>
      <c r="D3" s="1184"/>
      <c r="E3" s="1184"/>
      <c r="F3" s="1184"/>
      <c r="G3" s="1184"/>
      <c r="H3" s="1184"/>
      <c r="I3" s="1184"/>
      <c r="J3" s="859"/>
      <c r="K3" s="859"/>
      <c r="L3" s="859"/>
      <c r="M3" s="859"/>
      <c r="N3" s="859"/>
      <c r="O3" s="859"/>
      <c r="P3" s="859"/>
      <c r="Q3" s="988"/>
      <c r="R3" s="988"/>
      <c r="S3" s="989" t="s">
        <v>8128</v>
      </c>
    </row>
    <row r="4" spans="1:20" ht="18.75" customHeight="1">
      <c r="A4" s="3566" t="s">
        <v>8129</v>
      </c>
      <c r="B4" s="3860" t="s">
        <v>5048</v>
      </c>
      <c r="C4" s="3732"/>
      <c r="D4" s="3569" t="s">
        <v>8144</v>
      </c>
      <c r="E4" s="3576"/>
      <c r="F4" s="3617" t="s">
        <v>8145</v>
      </c>
      <c r="G4" s="3846"/>
      <c r="H4" s="3603" t="s">
        <v>8146</v>
      </c>
      <c r="I4" s="3859"/>
      <c r="J4" s="3603" t="s">
        <v>8147</v>
      </c>
      <c r="K4" s="3859"/>
      <c r="L4" s="3603" t="s">
        <v>8148</v>
      </c>
      <c r="M4" s="3859"/>
      <c r="N4" s="3603" t="s">
        <v>8149</v>
      </c>
      <c r="O4" s="3859"/>
      <c r="P4" s="3603" t="s">
        <v>8150</v>
      </c>
      <c r="Q4" s="3859"/>
      <c r="R4" s="3620" t="s">
        <v>8151</v>
      </c>
      <c r="S4" s="3847"/>
    </row>
    <row r="5" spans="1:20">
      <c r="A5" s="3568"/>
      <c r="B5" s="1624" t="s">
        <v>8152</v>
      </c>
      <c r="C5" s="992" t="s">
        <v>8136</v>
      </c>
      <c r="D5" s="992" t="s">
        <v>8153</v>
      </c>
      <c r="E5" s="992" t="s">
        <v>8136</v>
      </c>
      <c r="F5" s="992" t="s">
        <v>8153</v>
      </c>
      <c r="G5" s="992" t="s">
        <v>8136</v>
      </c>
      <c r="H5" s="1304" t="s">
        <v>8153</v>
      </c>
      <c r="I5" s="1302" t="s">
        <v>8136</v>
      </c>
      <c r="J5" s="992" t="s">
        <v>8153</v>
      </c>
      <c r="K5" s="992" t="s">
        <v>8136</v>
      </c>
      <c r="L5" s="992" t="s">
        <v>8153</v>
      </c>
      <c r="M5" s="992" t="s">
        <v>8136</v>
      </c>
      <c r="N5" s="992" t="s">
        <v>8153</v>
      </c>
      <c r="O5" s="992" t="s">
        <v>8136</v>
      </c>
      <c r="P5" s="992" t="s">
        <v>8153</v>
      </c>
      <c r="Q5" s="992" t="s">
        <v>8136</v>
      </c>
      <c r="R5" s="1614" t="s">
        <v>8153</v>
      </c>
      <c r="S5" s="991" t="s">
        <v>8136</v>
      </c>
    </row>
    <row r="6" spans="1:20">
      <c r="A6" s="1812" t="s">
        <v>5625</v>
      </c>
      <c r="B6" s="1043">
        <v>2845</v>
      </c>
      <c r="C6" s="2004">
        <v>16092035</v>
      </c>
      <c r="D6" s="1043">
        <v>1085</v>
      </c>
      <c r="E6" s="1043">
        <v>515893</v>
      </c>
      <c r="F6" s="1043">
        <v>547</v>
      </c>
      <c r="G6" s="1043">
        <v>422948</v>
      </c>
      <c r="H6" s="1043">
        <v>105</v>
      </c>
      <c r="I6" s="2004">
        <v>212304</v>
      </c>
      <c r="J6" s="1043">
        <v>484</v>
      </c>
      <c r="K6" s="2004">
        <v>2037302</v>
      </c>
      <c r="L6" s="1043">
        <v>189</v>
      </c>
      <c r="M6" s="2004">
        <v>1695912</v>
      </c>
      <c r="N6" s="1043">
        <v>261</v>
      </c>
      <c r="O6" s="2004">
        <v>4277814</v>
      </c>
      <c r="P6" s="1043">
        <v>38</v>
      </c>
      <c r="Q6" s="1043">
        <v>914220</v>
      </c>
      <c r="R6" s="1043">
        <v>136</v>
      </c>
      <c r="S6" s="1043">
        <v>6015642</v>
      </c>
    </row>
    <row r="7" spans="1:20">
      <c r="A7" s="1044" t="s">
        <v>4755</v>
      </c>
      <c r="B7" s="1043">
        <v>2728</v>
      </c>
      <c r="C7" s="2004">
        <v>17244280</v>
      </c>
      <c r="D7" s="1043">
        <v>1081</v>
      </c>
      <c r="E7" s="1043">
        <v>521571</v>
      </c>
      <c r="F7" s="1043">
        <v>414</v>
      </c>
      <c r="G7" s="1043">
        <v>311234</v>
      </c>
      <c r="H7" s="1043">
        <v>107</v>
      </c>
      <c r="I7" s="2004">
        <v>225465</v>
      </c>
      <c r="J7" s="1043">
        <v>432</v>
      </c>
      <c r="K7" s="2004">
        <v>1818746</v>
      </c>
      <c r="L7" s="1043">
        <v>194</v>
      </c>
      <c r="M7" s="2004">
        <v>1809849</v>
      </c>
      <c r="N7" s="1043">
        <v>323</v>
      </c>
      <c r="O7" s="2004">
        <v>5426357</v>
      </c>
      <c r="P7" s="1043">
        <v>35</v>
      </c>
      <c r="Q7" s="1043">
        <v>837520</v>
      </c>
      <c r="R7" s="1043">
        <v>142</v>
      </c>
      <c r="S7" s="1043">
        <v>6293538</v>
      </c>
    </row>
    <row r="8" spans="1:20">
      <c r="A8" s="1044" t="s">
        <v>191</v>
      </c>
      <c r="B8" s="1043">
        <v>3555</v>
      </c>
      <c r="C8" s="2004">
        <v>16807806</v>
      </c>
      <c r="D8" s="859">
        <v>1846</v>
      </c>
      <c r="E8" s="1043">
        <v>595516</v>
      </c>
      <c r="F8" s="1043">
        <v>558</v>
      </c>
      <c r="G8" s="1043">
        <v>424562</v>
      </c>
      <c r="H8" s="1043">
        <v>79</v>
      </c>
      <c r="I8" s="2004">
        <v>169549</v>
      </c>
      <c r="J8" s="1043">
        <v>383</v>
      </c>
      <c r="K8" s="2004">
        <v>1585180</v>
      </c>
      <c r="L8" s="1043">
        <v>201</v>
      </c>
      <c r="M8" s="2004">
        <v>1849860</v>
      </c>
      <c r="N8" s="1043">
        <v>309</v>
      </c>
      <c r="O8" s="2004">
        <v>5197861</v>
      </c>
      <c r="P8" s="1043">
        <v>42</v>
      </c>
      <c r="Q8" s="1043">
        <v>987920</v>
      </c>
      <c r="R8" s="1043">
        <v>137</v>
      </c>
      <c r="S8" s="1043">
        <v>5997358</v>
      </c>
    </row>
    <row r="9" spans="1:20">
      <c r="A9" s="1044" t="s">
        <v>192</v>
      </c>
      <c r="B9" s="1043">
        <v>3298</v>
      </c>
      <c r="C9" s="2004">
        <v>15940800</v>
      </c>
      <c r="D9" s="859">
        <v>1720</v>
      </c>
      <c r="E9" s="1043">
        <v>537880</v>
      </c>
      <c r="F9" s="1043">
        <v>533</v>
      </c>
      <c r="G9" s="1043">
        <v>406266</v>
      </c>
      <c r="H9" s="1043">
        <v>50</v>
      </c>
      <c r="I9" s="2004">
        <v>107051</v>
      </c>
      <c r="J9" s="1043">
        <v>341</v>
      </c>
      <c r="K9" s="2004">
        <v>1419266</v>
      </c>
      <c r="L9" s="1043">
        <v>170</v>
      </c>
      <c r="M9" s="2004">
        <v>1554001</v>
      </c>
      <c r="N9" s="1043">
        <v>310</v>
      </c>
      <c r="O9" s="2004">
        <v>5192549</v>
      </c>
      <c r="P9" s="1043">
        <v>41</v>
      </c>
      <c r="Q9" s="1043">
        <v>978308</v>
      </c>
      <c r="R9" s="1043">
        <v>133</v>
      </c>
      <c r="S9" s="1043">
        <v>5745479</v>
      </c>
    </row>
    <row r="10" spans="1:20">
      <c r="A10" s="1182" t="s">
        <v>193</v>
      </c>
      <c r="B10" s="2005">
        <f>SUM(B12:B23)</f>
        <v>3229</v>
      </c>
      <c r="C10" s="2005">
        <f>SUM(C12:C23)</f>
        <v>15757203</v>
      </c>
      <c r="D10" s="2005">
        <f>SUM(D12:D23)</f>
        <v>1640</v>
      </c>
      <c r="E10" s="2005">
        <f t="shared" ref="E10:S10" si="0">SUM(E12:E23)</f>
        <v>491096</v>
      </c>
      <c r="F10" s="2005">
        <f t="shared" si="0"/>
        <v>598</v>
      </c>
      <c r="G10" s="2005">
        <f t="shared" si="0"/>
        <v>449854</v>
      </c>
      <c r="H10" s="2005">
        <f t="shared" si="0"/>
        <v>45</v>
      </c>
      <c r="I10" s="2005">
        <f t="shared" si="0"/>
        <v>95195</v>
      </c>
      <c r="J10" s="2005">
        <f t="shared" si="0"/>
        <v>335</v>
      </c>
      <c r="K10" s="2005">
        <f>SUM(K12:K23)</f>
        <v>1396199</v>
      </c>
      <c r="L10" s="2005">
        <f>SUM(L12:L23)</f>
        <v>136</v>
      </c>
      <c r="M10" s="2005">
        <f>SUM(M12:M23)</f>
        <v>1215689</v>
      </c>
      <c r="N10" s="2005">
        <f t="shared" si="0"/>
        <v>293</v>
      </c>
      <c r="O10" s="2005">
        <f t="shared" si="0"/>
        <v>4916414</v>
      </c>
      <c r="P10" s="2005">
        <f t="shared" si="0"/>
        <v>43</v>
      </c>
      <c r="Q10" s="2005">
        <f t="shared" si="0"/>
        <v>1043756</v>
      </c>
      <c r="R10" s="2005">
        <f t="shared" si="0"/>
        <v>139</v>
      </c>
      <c r="S10" s="2005">
        <f t="shared" si="0"/>
        <v>6149000</v>
      </c>
    </row>
    <row r="11" spans="1:20">
      <c r="A11" s="1103"/>
      <c r="B11" s="2004"/>
      <c r="C11" s="2004"/>
      <c r="D11" s="1043"/>
      <c r="E11" s="2004"/>
      <c r="F11" s="2004"/>
      <c r="G11" s="2005"/>
      <c r="H11" s="2004"/>
      <c r="I11" s="2004"/>
      <c r="J11" s="2004"/>
      <c r="K11" s="2004"/>
      <c r="L11" s="2004"/>
      <c r="M11" s="2004"/>
      <c r="N11" s="2006"/>
      <c r="O11" s="2006"/>
      <c r="P11" s="2006"/>
      <c r="Q11" s="2006"/>
      <c r="R11" s="2006"/>
      <c r="S11" s="2006"/>
    </row>
    <row r="12" spans="1:20">
      <c r="A12" s="2002" t="s">
        <v>8137</v>
      </c>
      <c r="B12" s="2004">
        <f>SUM(D12,F12,H12,J12,L12,N12,P12,R12)</f>
        <v>251</v>
      </c>
      <c r="C12" s="2004">
        <f>SUM(E12,G12,I12,K12,M12,O12,Q12,S12)</f>
        <v>1146546</v>
      </c>
      <c r="D12" s="2004">
        <v>118</v>
      </c>
      <c r="E12" s="2004">
        <v>41465</v>
      </c>
      <c r="F12" s="2004">
        <v>50</v>
      </c>
      <c r="G12" s="2004">
        <v>37969</v>
      </c>
      <c r="H12" s="2004">
        <v>4</v>
      </c>
      <c r="I12" s="2004">
        <f>3758+5947</f>
        <v>9705</v>
      </c>
      <c r="J12" s="2004">
        <v>30</v>
      </c>
      <c r="K12" s="2004">
        <v>125460</v>
      </c>
      <c r="L12" s="2004">
        <v>14</v>
      </c>
      <c r="M12" s="2004">
        <f>98056+19632</f>
        <v>117688</v>
      </c>
      <c r="N12" s="2006">
        <v>24</v>
      </c>
      <c r="O12" s="2004">
        <f>30129+376093</f>
        <v>406222</v>
      </c>
      <c r="P12" s="2006">
        <v>4</v>
      </c>
      <c r="Q12" s="2004">
        <v>92537</v>
      </c>
      <c r="R12" s="2004">
        <v>7</v>
      </c>
      <c r="S12" s="2004">
        <v>315500</v>
      </c>
    </row>
    <row r="13" spans="1:20">
      <c r="A13" s="1044">
        <v>2</v>
      </c>
      <c r="B13" s="2004">
        <f t="shared" ref="B13:C23" si="1">SUM(D13,F13,H13,J13,L13,N13,P13,R13)</f>
        <v>185</v>
      </c>
      <c r="C13" s="2004">
        <f>SUM(E13,G13,I13,K13,M13,O13,Q13,S13)</f>
        <v>1121212</v>
      </c>
      <c r="D13" s="2004">
        <v>74</v>
      </c>
      <c r="E13" s="2004">
        <v>35154</v>
      </c>
      <c r="F13" s="2004">
        <v>42</v>
      </c>
      <c r="G13" s="2004">
        <v>30508</v>
      </c>
      <c r="H13" s="2004">
        <v>4</v>
      </c>
      <c r="I13" s="2004">
        <f>2698+7694</f>
        <v>10392</v>
      </c>
      <c r="J13" s="2004">
        <v>19</v>
      </c>
      <c r="K13" s="2004">
        <v>78608</v>
      </c>
      <c r="L13" s="2004">
        <v>9</v>
      </c>
      <c r="M13" s="2004">
        <f>66482+12670</f>
        <v>79152</v>
      </c>
      <c r="N13" s="2006">
        <v>23</v>
      </c>
      <c r="O13" s="2004">
        <f>332673+48059</f>
        <v>380732</v>
      </c>
      <c r="P13" s="2006">
        <v>6</v>
      </c>
      <c r="Q13" s="2004">
        <v>148954</v>
      </c>
      <c r="R13" s="2004">
        <v>8</v>
      </c>
      <c r="S13" s="2004">
        <v>357712</v>
      </c>
    </row>
    <row r="14" spans="1:20">
      <c r="A14" s="1044">
        <v>3</v>
      </c>
      <c r="B14" s="2004">
        <f t="shared" si="1"/>
        <v>253</v>
      </c>
      <c r="C14" s="2004">
        <f t="shared" si="1"/>
        <v>988812</v>
      </c>
      <c r="D14" s="2004">
        <v>141</v>
      </c>
      <c r="E14" s="2004">
        <v>46110</v>
      </c>
      <c r="F14" s="2004">
        <v>45</v>
      </c>
      <c r="G14" s="2004">
        <v>35105</v>
      </c>
      <c r="H14" s="2004">
        <v>4</v>
      </c>
      <c r="I14" s="2004">
        <f>2718+5992</f>
        <v>8710</v>
      </c>
      <c r="J14" s="2004">
        <v>25</v>
      </c>
      <c r="K14" s="2004">
        <v>108453</v>
      </c>
      <c r="L14" s="2004">
        <v>10</v>
      </c>
      <c r="M14" s="2004">
        <f>82671+6126</f>
        <v>88797</v>
      </c>
      <c r="N14" s="2006">
        <v>18</v>
      </c>
      <c r="O14" s="2004">
        <f>44117+254503</f>
        <v>298620</v>
      </c>
      <c r="P14" s="2006">
        <v>2</v>
      </c>
      <c r="Q14" s="2004">
        <v>52869</v>
      </c>
      <c r="R14" s="2004">
        <v>8</v>
      </c>
      <c r="S14" s="2004">
        <v>350148</v>
      </c>
    </row>
    <row r="15" spans="1:20">
      <c r="A15" s="1044">
        <v>4</v>
      </c>
      <c r="B15" s="2004">
        <f t="shared" si="1"/>
        <v>300</v>
      </c>
      <c r="C15" s="2004">
        <f>SUM(E15,G15,I15,K15,M15,O15,Q15,S15)</f>
        <v>1219247</v>
      </c>
      <c r="D15" s="2004">
        <v>178</v>
      </c>
      <c r="E15" s="2004">
        <v>52642</v>
      </c>
      <c r="F15" s="2004">
        <v>50</v>
      </c>
      <c r="G15" s="2004">
        <v>35785</v>
      </c>
      <c r="H15" s="2004">
        <v>1</v>
      </c>
      <c r="I15" s="2004">
        <f>1066</f>
        <v>1066</v>
      </c>
      <c r="J15" s="1593">
        <v>29</v>
      </c>
      <c r="K15" s="1593">
        <v>121752</v>
      </c>
      <c r="L15" s="2004">
        <v>10</v>
      </c>
      <c r="M15" s="2004">
        <v>95778</v>
      </c>
      <c r="N15" s="2006">
        <v>17</v>
      </c>
      <c r="O15" s="2004">
        <f>31104+260324</f>
        <v>291428</v>
      </c>
      <c r="P15" s="2006">
        <v>3</v>
      </c>
      <c r="Q15" s="2004">
        <v>78607</v>
      </c>
      <c r="R15" s="2004">
        <v>12</v>
      </c>
      <c r="S15" s="2004">
        <v>542189</v>
      </c>
    </row>
    <row r="16" spans="1:20">
      <c r="A16" s="1044">
        <v>5</v>
      </c>
      <c r="B16" s="2004">
        <f t="shared" si="1"/>
        <v>276</v>
      </c>
      <c r="C16" s="2004">
        <f t="shared" si="1"/>
        <v>1207795</v>
      </c>
      <c r="D16" s="2004">
        <v>152</v>
      </c>
      <c r="E16" s="2004">
        <v>43365</v>
      </c>
      <c r="F16" s="2004">
        <v>47</v>
      </c>
      <c r="G16" s="2004">
        <v>36374</v>
      </c>
      <c r="H16" s="2004">
        <v>2</v>
      </c>
      <c r="I16" s="2004">
        <f>1570+2114</f>
        <v>3684</v>
      </c>
      <c r="J16" s="1593">
        <v>29</v>
      </c>
      <c r="K16" s="1593">
        <v>120595</v>
      </c>
      <c r="L16" s="2004">
        <v>13</v>
      </c>
      <c r="M16" s="2004">
        <v>121149</v>
      </c>
      <c r="N16" s="2006">
        <v>15</v>
      </c>
      <c r="O16" s="2004">
        <f>42233+208872</f>
        <v>251105</v>
      </c>
      <c r="P16" s="2006">
        <v>6</v>
      </c>
      <c r="Q16" s="2004">
        <v>134695</v>
      </c>
      <c r="R16" s="2004">
        <v>12</v>
      </c>
      <c r="S16" s="2004">
        <v>496828</v>
      </c>
    </row>
    <row r="17" spans="1:19">
      <c r="A17" s="1044">
        <v>6</v>
      </c>
      <c r="B17" s="2004">
        <f t="shared" si="1"/>
        <v>286</v>
      </c>
      <c r="C17" s="2004">
        <f t="shared" si="1"/>
        <v>1235199</v>
      </c>
      <c r="D17" s="2004">
        <v>157</v>
      </c>
      <c r="E17" s="2004">
        <v>45440</v>
      </c>
      <c r="F17" s="2004">
        <v>48</v>
      </c>
      <c r="G17" s="2004">
        <v>35741</v>
      </c>
      <c r="H17" s="2004">
        <v>3</v>
      </c>
      <c r="I17" s="2004">
        <v>5655</v>
      </c>
      <c r="J17" s="1593">
        <v>29</v>
      </c>
      <c r="K17" s="1593">
        <v>124424</v>
      </c>
      <c r="L17" s="2004">
        <v>10</v>
      </c>
      <c r="M17" s="2004">
        <f>71388+14859</f>
        <v>86247</v>
      </c>
      <c r="N17" s="2006">
        <v>26</v>
      </c>
      <c r="O17" s="2004">
        <f>54848+376093</f>
        <v>430941</v>
      </c>
      <c r="P17" s="2006">
        <v>1</v>
      </c>
      <c r="Q17" s="2004">
        <v>24785</v>
      </c>
      <c r="R17" s="2004">
        <v>12</v>
      </c>
      <c r="S17" s="2004">
        <v>481966</v>
      </c>
    </row>
    <row r="18" spans="1:19">
      <c r="A18" s="1044">
        <v>7</v>
      </c>
      <c r="B18" s="2004">
        <f t="shared" si="1"/>
        <v>320</v>
      </c>
      <c r="C18" s="2004">
        <f t="shared" si="1"/>
        <v>1561344</v>
      </c>
      <c r="D18" s="2004">
        <v>159</v>
      </c>
      <c r="E18" s="2004">
        <v>41905</v>
      </c>
      <c r="F18" s="2004">
        <v>63</v>
      </c>
      <c r="G18" s="2004">
        <v>48985</v>
      </c>
      <c r="H18" s="2004">
        <v>5</v>
      </c>
      <c r="I18" s="2004">
        <f>5587+3336</f>
        <v>8923</v>
      </c>
      <c r="J18" s="1593">
        <v>29</v>
      </c>
      <c r="K18" s="1593">
        <v>117917</v>
      </c>
      <c r="L18" s="2004">
        <v>14</v>
      </c>
      <c r="M18" s="2004">
        <f>121114+7809</f>
        <v>128923</v>
      </c>
      <c r="N18" s="2006">
        <v>33</v>
      </c>
      <c r="O18" s="2004">
        <f>43551+503946</f>
        <v>547497</v>
      </c>
      <c r="P18" s="2006">
        <v>4</v>
      </c>
      <c r="Q18" s="2004">
        <v>99504</v>
      </c>
      <c r="R18" s="2004">
        <v>13</v>
      </c>
      <c r="S18" s="2004">
        <v>567690</v>
      </c>
    </row>
    <row r="19" spans="1:19">
      <c r="A19" s="1044">
        <v>8</v>
      </c>
      <c r="B19" s="2004">
        <f t="shared" si="1"/>
        <v>254</v>
      </c>
      <c r="C19" s="2004">
        <f t="shared" si="1"/>
        <v>1351516</v>
      </c>
      <c r="D19" s="2004">
        <v>134</v>
      </c>
      <c r="E19" s="2004">
        <v>34937</v>
      </c>
      <c r="F19" s="2004">
        <v>34</v>
      </c>
      <c r="G19" s="2004">
        <v>25266</v>
      </c>
      <c r="H19" s="2004">
        <v>5</v>
      </c>
      <c r="I19" s="2004">
        <f>4994+5097</f>
        <v>10091</v>
      </c>
      <c r="J19" s="2004">
        <v>26</v>
      </c>
      <c r="K19" s="2004">
        <v>108441</v>
      </c>
      <c r="L19" s="2004">
        <v>10</v>
      </c>
      <c r="M19" s="2004">
        <f>75875+14044</f>
        <v>89919</v>
      </c>
      <c r="N19" s="2006">
        <v>32</v>
      </c>
      <c r="O19" s="2004">
        <f>48323+492109</f>
        <v>540432</v>
      </c>
      <c r="P19" s="2006">
        <v>1</v>
      </c>
      <c r="Q19" s="2004">
        <v>29207</v>
      </c>
      <c r="R19" s="2004">
        <v>12</v>
      </c>
      <c r="S19" s="2004">
        <v>513223</v>
      </c>
    </row>
    <row r="20" spans="1:19">
      <c r="A20" s="1044">
        <v>9</v>
      </c>
      <c r="B20" s="2004">
        <f t="shared" si="1"/>
        <v>264</v>
      </c>
      <c r="C20" s="2004">
        <f t="shared" si="1"/>
        <v>1472206</v>
      </c>
      <c r="D20" s="2004">
        <v>129</v>
      </c>
      <c r="E20" s="2004">
        <v>34819</v>
      </c>
      <c r="F20" s="2004">
        <v>52</v>
      </c>
      <c r="G20" s="2004">
        <v>40380</v>
      </c>
      <c r="H20" s="2004">
        <v>4</v>
      </c>
      <c r="I20" s="2004">
        <f>3689+3584</f>
        <v>7273</v>
      </c>
      <c r="J20" s="1593">
        <v>24</v>
      </c>
      <c r="K20" s="1593">
        <v>101105</v>
      </c>
      <c r="L20" s="2004">
        <v>8</v>
      </c>
      <c r="M20" s="2004">
        <f>68568+7050</f>
        <v>75618</v>
      </c>
      <c r="N20" s="2006">
        <v>27</v>
      </c>
      <c r="O20" s="2004">
        <f>28314+421477</f>
        <v>449791</v>
      </c>
      <c r="P20" s="2006">
        <v>5</v>
      </c>
      <c r="Q20" s="2004">
        <f>94633+22472</f>
        <v>117105</v>
      </c>
      <c r="R20" s="2004">
        <v>15</v>
      </c>
      <c r="S20" s="2004">
        <f>595973+50142</f>
        <v>646115</v>
      </c>
    </row>
    <row r="21" spans="1:19">
      <c r="A21" s="1044">
        <v>10</v>
      </c>
      <c r="B21" s="2004">
        <f t="shared" si="1"/>
        <v>275</v>
      </c>
      <c r="C21" s="2004">
        <f t="shared" si="1"/>
        <v>1360090</v>
      </c>
      <c r="D21" s="2004">
        <v>131</v>
      </c>
      <c r="E21" s="2004">
        <v>32713</v>
      </c>
      <c r="F21" s="2004">
        <v>61</v>
      </c>
      <c r="G21" s="2004">
        <v>46508</v>
      </c>
      <c r="H21" s="2004">
        <v>5</v>
      </c>
      <c r="I21" s="2004">
        <f>8368+4743</f>
        <v>13111</v>
      </c>
      <c r="J21" s="1593">
        <v>33</v>
      </c>
      <c r="K21" s="1593">
        <v>135858</v>
      </c>
      <c r="L21" s="2004">
        <v>10</v>
      </c>
      <c r="M21" s="2004">
        <f>83553+7050</f>
        <v>90603</v>
      </c>
      <c r="N21" s="2006">
        <v>18</v>
      </c>
      <c r="O21" s="2004">
        <f>48506+246152</f>
        <v>294658</v>
      </c>
      <c r="P21" s="2006">
        <v>3</v>
      </c>
      <c r="Q21" s="2004">
        <v>73042</v>
      </c>
      <c r="R21" s="2004">
        <v>14</v>
      </c>
      <c r="S21" s="2004">
        <f>673597</f>
        <v>673597</v>
      </c>
    </row>
    <row r="22" spans="1:19">
      <c r="A22" s="1044">
        <v>11</v>
      </c>
      <c r="B22" s="2004">
        <f t="shared" si="1"/>
        <v>278</v>
      </c>
      <c r="C22" s="2004">
        <f t="shared" si="1"/>
        <v>1427691</v>
      </c>
      <c r="D22" s="2004">
        <v>132</v>
      </c>
      <c r="E22" s="2004">
        <v>36307</v>
      </c>
      <c r="F22" s="2004">
        <v>53</v>
      </c>
      <c r="G22" s="2004">
        <v>38454</v>
      </c>
      <c r="H22" s="2004">
        <v>4</v>
      </c>
      <c r="I22" s="2004">
        <f>5674+2985</f>
        <v>8659</v>
      </c>
      <c r="J22" s="2004">
        <v>32</v>
      </c>
      <c r="K22" s="2004">
        <v>128849</v>
      </c>
      <c r="L22" s="2004">
        <v>14</v>
      </c>
      <c r="M22" s="2004">
        <f>20588+101430</f>
        <v>122018</v>
      </c>
      <c r="N22" s="2006">
        <v>27</v>
      </c>
      <c r="O22" s="2004">
        <f>39771+436410</f>
        <v>476181</v>
      </c>
      <c r="P22" s="1498">
        <v>4</v>
      </c>
      <c r="Q22" s="2004">
        <v>96053</v>
      </c>
      <c r="R22" s="2004">
        <v>12</v>
      </c>
      <c r="S22" s="2004">
        <f>521170</f>
        <v>521170</v>
      </c>
    </row>
    <row r="23" spans="1:19" ht="18.5" thickBot="1">
      <c r="A23" s="2003">
        <v>12</v>
      </c>
      <c r="B23" s="2007">
        <f t="shared" si="1"/>
        <v>287</v>
      </c>
      <c r="C23" s="2008">
        <f t="shared" si="1"/>
        <v>1665545</v>
      </c>
      <c r="D23" s="2008">
        <v>135</v>
      </c>
      <c r="E23" s="2008">
        <v>46239</v>
      </c>
      <c r="F23" s="2008">
        <v>53</v>
      </c>
      <c r="G23" s="2008">
        <v>38779</v>
      </c>
      <c r="H23" s="2008">
        <v>4</v>
      </c>
      <c r="I23" s="2008">
        <f>4941+2985</f>
        <v>7926</v>
      </c>
      <c r="J23" s="2008">
        <v>30</v>
      </c>
      <c r="K23" s="2008">
        <v>124737</v>
      </c>
      <c r="L23" s="2008">
        <v>14</v>
      </c>
      <c r="M23" s="2008">
        <f>74640+45157</f>
        <v>119797</v>
      </c>
      <c r="N23" s="2009">
        <v>33</v>
      </c>
      <c r="O23" s="2008">
        <f>26442+522365</f>
        <v>548807</v>
      </c>
      <c r="P23" s="2009">
        <v>4</v>
      </c>
      <c r="Q23" s="2008">
        <v>96398</v>
      </c>
      <c r="R23" s="2008">
        <v>14</v>
      </c>
      <c r="S23" s="2008">
        <f>682862</f>
        <v>682862</v>
      </c>
    </row>
    <row r="24" spans="1:19">
      <c r="S24" s="1004" t="s">
        <v>8142</v>
      </c>
    </row>
  </sheetData>
  <mergeCells count="10">
    <mergeCell ref="L4:M4"/>
    <mergeCell ref="N4:O4"/>
    <mergeCell ref="P4:Q4"/>
    <mergeCell ref="R4:S4"/>
    <mergeCell ref="A4:A5"/>
    <mergeCell ref="B4:C4"/>
    <mergeCell ref="D4:E4"/>
    <mergeCell ref="F4:G4"/>
    <mergeCell ref="H4:I4"/>
    <mergeCell ref="J4:K4"/>
  </mergeCells>
  <phoneticPr fontId="2"/>
  <hyperlinks>
    <hyperlink ref="T2" location="目次!A1" display="目次へ戻る" xr:uid="{4CDA3521-A0C7-4387-84D1-188DE80BA43A}"/>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F33EC-7623-457F-B59A-04E5151A8437}">
  <dimension ref="A1:BA11"/>
  <sheetViews>
    <sheetView zoomScale="98" zoomScaleNormal="98" workbookViewId="0">
      <pane xSplit="1" topLeftCell="B1" activePane="topRight" state="frozen"/>
      <selection pane="topRight" activeCell="A2" sqref="A2"/>
    </sheetView>
  </sheetViews>
  <sheetFormatPr defaultColWidth="8.58203125" defaultRowHeight="18"/>
  <cols>
    <col min="1" max="1" width="16.75" style="821" customWidth="1"/>
    <col min="2" max="2" width="9" style="821" customWidth="1"/>
    <col min="3" max="3" width="11" style="821" customWidth="1"/>
    <col min="4" max="4" width="9" style="821" customWidth="1"/>
    <col min="5" max="5" width="11" style="821" customWidth="1"/>
    <col min="6" max="6" width="9" style="821" customWidth="1"/>
    <col min="7" max="7" width="11" style="821" customWidth="1"/>
    <col min="8" max="8" width="9" style="821" customWidth="1"/>
    <col min="9" max="9" width="11" style="821" customWidth="1"/>
    <col min="10" max="10" width="9" style="821" customWidth="1"/>
    <col min="11" max="11" width="11" style="821" customWidth="1"/>
    <col min="12" max="12" width="9" style="821" customWidth="1"/>
    <col min="13" max="13" width="11" style="821" customWidth="1"/>
    <col min="14" max="14" width="9" style="821" customWidth="1"/>
    <col min="15" max="15" width="11" style="821" customWidth="1"/>
    <col min="16" max="16" width="9" style="821" customWidth="1"/>
    <col min="17" max="17" width="11" style="821" customWidth="1"/>
    <col min="18" max="18" width="9" style="821" customWidth="1"/>
    <col min="19" max="19" width="11" style="821" customWidth="1"/>
    <col min="20" max="20" width="9" style="821" customWidth="1"/>
    <col min="21" max="21" width="11" style="821" customWidth="1"/>
    <col min="22" max="22" width="9" style="821" customWidth="1"/>
    <col min="23" max="23" width="11" style="821" customWidth="1"/>
    <col min="24" max="24" width="9" style="821" customWidth="1"/>
    <col min="25" max="25" width="11" style="821" customWidth="1"/>
    <col min="26" max="26" width="9" style="821" customWidth="1"/>
    <col min="27" max="27" width="11" style="821" customWidth="1"/>
    <col min="28" max="28" width="9" style="821" customWidth="1"/>
    <col min="29" max="29" width="11" style="821" customWidth="1"/>
    <col min="30" max="30" width="9" style="821" customWidth="1"/>
    <col min="31" max="31" width="11" style="821" customWidth="1"/>
    <col min="32" max="32" width="9" style="821" customWidth="1"/>
    <col min="33" max="33" width="11" style="821" customWidth="1"/>
    <col min="34" max="34" width="9" style="821" customWidth="1"/>
    <col min="35" max="35" width="11" style="821" customWidth="1"/>
    <col min="36" max="36" width="9" style="821" customWidth="1"/>
    <col min="37" max="37" width="11" style="821" customWidth="1"/>
    <col min="38" max="38" width="9" style="821" customWidth="1"/>
    <col min="39" max="39" width="11" style="821" customWidth="1"/>
    <col min="40" max="40" width="9" style="821" customWidth="1"/>
    <col min="41" max="41" width="11" style="821" customWidth="1"/>
    <col min="42" max="42" width="9" style="821" customWidth="1"/>
    <col min="43" max="43" width="11" style="821" customWidth="1"/>
    <col min="44" max="44" width="9" style="821" customWidth="1"/>
    <col min="45" max="45" width="11" style="821" customWidth="1"/>
    <col min="46" max="46" width="9" style="821" customWidth="1"/>
    <col min="47" max="47" width="11" style="821" customWidth="1"/>
    <col min="48" max="48" width="9" style="821" customWidth="1"/>
    <col min="49" max="49" width="11" style="821" customWidth="1"/>
    <col min="50" max="50" width="9" style="821" customWidth="1"/>
    <col min="51" max="51" width="11" style="821" customWidth="1"/>
    <col min="52" max="52" width="9" style="821" customWidth="1"/>
    <col min="53" max="53" width="11" style="821" customWidth="1"/>
    <col min="54" max="54" width="11" style="821" bestFit="1" customWidth="1"/>
    <col min="55" max="16384" width="8.58203125" style="821"/>
  </cols>
  <sheetData>
    <row r="1" spans="1:53">
      <c r="A1" s="856" t="s">
        <v>8154</v>
      </c>
      <c r="B1" s="856"/>
      <c r="C1" s="856"/>
      <c r="D1" s="856"/>
      <c r="E1" s="856"/>
      <c r="F1" s="856"/>
      <c r="G1" s="856"/>
      <c r="H1" s="856"/>
      <c r="I1" s="856"/>
      <c r="J1" s="856"/>
      <c r="K1" s="856"/>
      <c r="L1" s="856"/>
      <c r="M1" s="856"/>
      <c r="N1" s="856"/>
      <c r="O1" s="856"/>
      <c r="P1" s="856"/>
      <c r="Q1" s="856"/>
      <c r="R1" s="856"/>
      <c r="S1" s="856"/>
      <c r="T1" s="856"/>
      <c r="U1" s="856"/>
      <c r="V1" s="856"/>
      <c r="W1" s="856"/>
      <c r="X1" s="856"/>
      <c r="Y1" s="856"/>
      <c r="Z1" s="856"/>
      <c r="AA1" s="856"/>
      <c r="AB1" s="856"/>
      <c r="AC1" s="856"/>
      <c r="AD1" s="856"/>
      <c r="AE1" s="856"/>
      <c r="AF1" s="856"/>
      <c r="AG1" s="856"/>
      <c r="AH1" s="856"/>
      <c r="AI1" s="856"/>
      <c r="AJ1" s="856"/>
      <c r="AK1" s="856"/>
      <c r="AL1" s="856"/>
      <c r="AM1" s="856"/>
      <c r="AN1" s="856"/>
      <c r="AO1" s="856"/>
      <c r="AP1" s="856"/>
      <c r="AQ1" s="856"/>
      <c r="AR1" s="856"/>
      <c r="AS1" s="856"/>
      <c r="AT1" s="856"/>
      <c r="AU1" s="856"/>
      <c r="AV1" s="856"/>
      <c r="AW1" s="856"/>
      <c r="AX1" s="856"/>
      <c r="AY1" s="856"/>
      <c r="AZ1" s="856"/>
      <c r="BA1" s="856"/>
    </row>
    <row r="2" spans="1:53">
      <c r="A2" s="3119" t="s">
        <v>721</v>
      </c>
      <c r="B2" s="856"/>
      <c r="C2" s="856"/>
      <c r="D2" s="856"/>
      <c r="E2" s="856"/>
      <c r="F2" s="856"/>
      <c r="G2" s="856"/>
      <c r="H2" s="856"/>
      <c r="I2" s="856"/>
      <c r="J2" s="856"/>
      <c r="K2" s="856"/>
      <c r="L2" s="856"/>
      <c r="M2" s="856"/>
      <c r="N2" s="856"/>
      <c r="O2" s="856"/>
      <c r="P2" s="856"/>
      <c r="Q2" s="856"/>
      <c r="R2" s="856"/>
      <c r="S2" s="856"/>
      <c r="T2" s="856"/>
      <c r="U2" s="856"/>
      <c r="V2" s="856"/>
      <c r="W2" s="856"/>
      <c r="X2" s="856"/>
      <c r="Y2" s="856"/>
      <c r="Z2" s="856"/>
      <c r="AA2" s="856"/>
      <c r="AB2" s="856"/>
      <c r="AC2" s="856"/>
      <c r="AD2" s="856"/>
      <c r="AE2" s="856"/>
      <c r="AF2" s="856"/>
      <c r="AG2" s="856"/>
      <c r="AH2" s="856"/>
      <c r="AI2" s="856"/>
      <c r="AJ2" s="856"/>
      <c r="AK2" s="856"/>
      <c r="AL2" s="856"/>
      <c r="AM2" s="856"/>
      <c r="AN2" s="856"/>
      <c r="AO2" s="856"/>
      <c r="AP2" s="856"/>
      <c r="AQ2" s="856"/>
      <c r="AR2" s="856"/>
      <c r="AS2" s="856"/>
      <c r="AT2" s="856"/>
      <c r="AU2" s="856"/>
      <c r="AV2" s="856"/>
      <c r="AW2" s="856"/>
      <c r="AX2" s="856"/>
      <c r="AY2" s="856"/>
      <c r="AZ2" s="856"/>
      <c r="BA2" s="856"/>
    </row>
    <row r="3" spans="1:53" ht="18.5" thickBot="1">
      <c r="A3" s="1184"/>
      <c r="B3" s="1184"/>
      <c r="C3" s="1184"/>
      <c r="D3" s="1184"/>
      <c r="E3" s="1184"/>
      <c r="F3" s="1184"/>
      <c r="G3" s="1184"/>
      <c r="H3" s="1184"/>
      <c r="I3" s="1184"/>
      <c r="J3" s="1184"/>
      <c r="K3" s="1184"/>
      <c r="L3" s="1184"/>
      <c r="M3" s="1184"/>
      <c r="N3" s="1184"/>
      <c r="O3" s="1184"/>
      <c r="P3" s="1184"/>
      <c r="Q3" s="1184"/>
      <c r="R3" s="859"/>
      <c r="S3" s="988"/>
      <c r="T3" s="859"/>
      <c r="U3" s="859"/>
      <c r="V3" s="859"/>
      <c r="W3" s="859"/>
      <c r="X3" s="859"/>
      <c r="Y3" s="859"/>
      <c r="Z3" s="859"/>
      <c r="AA3" s="859"/>
      <c r="AB3" s="859"/>
      <c r="AC3" s="859"/>
      <c r="AD3" s="859"/>
      <c r="AE3" s="859"/>
      <c r="AF3" s="859"/>
      <c r="AG3" s="859"/>
      <c r="AH3" s="859"/>
      <c r="AI3" s="859"/>
      <c r="AJ3" s="859"/>
      <c r="AK3" s="859"/>
      <c r="AL3" s="1184"/>
      <c r="AM3" s="1184"/>
      <c r="AN3" s="1184"/>
      <c r="AO3" s="1184"/>
      <c r="AP3" s="1184"/>
      <c r="AQ3" s="1184"/>
      <c r="AR3" s="1184"/>
      <c r="AS3" s="1184"/>
      <c r="AT3" s="859"/>
      <c r="AU3" s="859"/>
      <c r="AV3" s="859"/>
      <c r="AW3" s="859"/>
      <c r="AX3" s="859"/>
      <c r="AY3" s="859"/>
      <c r="AZ3" s="859"/>
      <c r="BA3" s="989" t="s">
        <v>8155</v>
      </c>
    </row>
    <row r="4" spans="1:53">
      <c r="A4" s="3567" t="s">
        <v>4751</v>
      </c>
      <c r="B4" s="3572" t="s">
        <v>5048</v>
      </c>
      <c r="C4" s="3568"/>
      <c r="D4" s="3599" t="s">
        <v>8156</v>
      </c>
      <c r="E4" s="3599"/>
      <c r="F4" s="3599" t="s">
        <v>8157</v>
      </c>
      <c r="G4" s="3599"/>
      <c r="H4" s="3599" t="s">
        <v>8158</v>
      </c>
      <c r="I4" s="3599"/>
      <c r="J4" s="3569" t="s">
        <v>8159</v>
      </c>
      <c r="K4" s="3576"/>
      <c r="L4" s="3569" t="s">
        <v>8160</v>
      </c>
      <c r="M4" s="3576"/>
      <c r="N4" s="3569" t="s">
        <v>8161</v>
      </c>
      <c r="O4" s="3576"/>
      <c r="P4" s="3569" t="s">
        <v>8162</v>
      </c>
      <c r="Q4" s="3576"/>
      <c r="R4" s="3569" t="s">
        <v>8163</v>
      </c>
      <c r="S4" s="3576"/>
      <c r="T4" s="3569" t="s">
        <v>8164</v>
      </c>
      <c r="U4" s="3576"/>
      <c r="V4" s="3569" t="s">
        <v>8165</v>
      </c>
      <c r="W4" s="3576"/>
      <c r="X4" s="3569" t="s">
        <v>8166</v>
      </c>
      <c r="Y4" s="3576"/>
      <c r="Z4" s="3569" t="s">
        <v>8167</v>
      </c>
      <c r="AA4" s="3576"/>
      <c r="AB4" s="3569" t="s">
        <v>8168</v>
      </c>
      <c r="AC4" s="3576"/>
      <c r="AD4" s="3569" t="s">
        <v>8169</v>
      </c>
      <c r="AE4" s="3576"/>
      <c r="AF4" s="3569" t="s">
        <v>8170</v>
      </c>
      <c r="AG4" s="3576"/>
      <c r="AH4" s="3569" t="s">
        <v>8171</v>
      </c>
      <c r="AI4" s="3576"/>
      <c r="AJ4" s="3569" t="s">
        <v>8172</v>
      </c>
      <c r="AK4" s="3576"/>
      <c r="AL4" s="3599" t="s">
        <v>8173</v>
      </c>
      <c r="AM4" s="3599"/>
      <c r="AN4" s="3599" t="s">
        <v>8174</v>
      </c>
      <c r="AO4" s="3599"/>
      <c r="AP4" s="3599" t="s">
        <v>8175</v>
      </c>
      <c r="AQ4" s="3599"/>
      <c r="AR4" s="3599" t="s">
        <v>8176</v>
      </c>
      <c r="AS4" s="3599"/>
      <c r="AT4" s="3569" t="s">
        <v>8177</v>
      </c>
      <c r="AU4" s="3576"/>
      <c r="AV4" s="3569" t="s">
        <v>8178</v>
      </c>
      <c r="AW4" s="3576"/>
      <c r="AX4" s="3569" t="s">
        <v>8179</v>
      </c>
      <c r="AY4" s="3576"/>
      <c r="AZ4" s="3569" t="s">
        <v>5070</v>
      </c>
      <c r="BA4" s="3775"/>
    </row>
    <row r="5" spans="1:53">
      <c r="A5" s="3568"/>
      <c r="B5" s="992" t="s">
        <v>8180</v>
      </c>
      <c r="C5" s="2010" t="s">
        <v>8136</v>
      </c>
      <c r="D5" s="992" t="s">
        <v>8180</v>
      </c>
      <c r="E5" s="2010" t="s">
        <v>8136</v>
      </c>
      <c r="F5" s="992" t="s">
        <v>8180</v>
      </c>
      <c r="G5" s="2010" t="s">
        <v>8136</v>
      </c>
      <c r="H5" s="992" t="s">
        <v>8180</v>
      </c>
      <c r="I5" s="2010" t="s">
        <v>8136</v>
      </c>
      <c r="J5" s="992" t="s">
        <v>8180</v>
      </c>
      <c r="K5" s="992" t="s">
        <v>8136</v>
      </c>
      <c r="L5" s="992" t="s">
        <v>8180</v>
      </c>
      <c r="M5" s="992" t="s">
        <v>8136</v>
      </c>
      <c r="N5" s="992" t="s">
        <v>8180</v>
      </c>
      <c r="O5" s="992" t="s">
        <v>8136</v>
      </c>
      <c r="P5" s="992" t="s">
        <v>8180</v>
      </c>
      <c r="Q5" s="992" t="s">
        <v>8136</v>
      </c>
      <c r="R5" s="992" t="s">
        <v>8180</v>
      </c>
      <c r="S5" s="992" t="s">
        <v>8136</v>
      </c>
      <c r="T5" s="992" t="s">
        <v>8180</v>
      </c>
      <c r="U5" s="2010" t="s">
        <v>8136</v>
      </c>
      <c r="V5" s="992" t="s">
        <v>8180</v>
      </c>
      <c r="W5" s="2010" t="s">
        <v>8136</v>
      </c>
      <c r="X5" s="992" t="s">
        <v>8180</v>
      </c>
      <c r="Y5" s="2010" t="s">
        <v>8136</v>
      </c>
      <c r="Z5" s="992" t="s">
        <v>8180</v>
      </c>
      <c r="AA5" s="2010" t="s">
        <v>8136</v>
      </c>
      <c r="AB5" s="992" t="s">
        <v>8180</v>
      </c>
      <c r="AC5" s="992" t="s">
        <v>8136</v>
      </c>
      <c r="AD5" s="992" t="s">
        <v>8180</v>
      </c>
      <c r="AE5" s="992" t="s">
        <v>8136</v>
      </c>
      <c r="AF5" s="992" t="s">
        <v>8180</v>
      </c>
      <c r="AG5" s="992" t="s">
        <v>8136</v>
      </c>
      <c r="AH5" s="992" t="s">
        <v>8180</v>
      </c>
      <c r="AI5" s="992" t="s">
        <v>8136</v>
      </c>
      <c r="AJ5" s="992" t="s">
        <v>8180</v>
      </c>
      <c r="AK5" s="992" t="s">
        <v>8136</v>
      </c>
      <c r="AL5" s="992" t="s">
        <v>8180</v>
      </c>
      <c r="AM5" s="2010" t="s">
        <v>8136</v>
      </c>
      <c r="AN5" s="992" t="s">
        <v>8180</v>
      </c>
      <c r="AO5" s="2010" t="s">
        <v>8136</v>
      </c>
      <c r="AP5" s="992" t="s">
        <v>8180</v>
      </c>
      <c r="AQ5" s="2010" t="s">
        <v>8136</v>
      </c>
      <c r="AR5" s="992" t="s">
        <v>8180</v>
      </c>
      <c r="AS5" s="2010" t="s">
        <v>8136</v>
      </c>
      <c r="AT5" s="992" t="s">
        <v>8180</v>
      </c>
      <c r="AU5" s="2010" t="s">
        <v>8136</v>
      </c>
      <c r="AV5" s="992" t="s">
        <v>8180</v>
      </c>
      <c r="AW5" s="2010" t="s">
        <v>8136</v>
      </c>
      <c r="AX5" s="992" t="s">
        <v>8180</v>
      </c>
      <c r="AY5" s="2010" t="s">
        <v>8136</v>
      </c>
      <c r="AZ5" s="992" t="s">
        <v>8180</v>
      </c>
      <c r="BA5" s="2011" t="s">
        <v>8136</v>
      </c>
    </row>
    <row r="6" spans="1:53">
      <c r="A6" s="1360" t="s">
        <v>4766</v>
      </c>
      <c r="B6" s="975">
        <v>447</v>
      </c>
      <c r="C6" s="975">
        <v>8911343</v>
      </c>
      <c r="D6" s="975">
        <v>20</v>
      </c>
      <c r="E6" s="975">
        <v>1091980</v>
      </c>
      <c r="F6" s="975">
        <v>199</v>
      </c>
      <c r="G6" s="975">
        <v>3940990</v>
      </c>
      <c r="H6" s="975">
        <v>26</v>
      </c>
      <c r="I6" s="975">
        <v>232689</v>
      </c>
      <c r="J6" s="975">
        <v>0</v>
      </c>
      <c r="K6" s="975">
        <v>0</v>
      </c>
      <c r="L6" s="975">
        <v>26</v>
      </c>
      <c r="M6" s="975">
        <v>54121</v>
      </c>
      <c r="N6" s="975">
        <v>0</v>
      </c>
      <c r="O6" s="975">
        <v>0</v>
      </c>
      <c r="P6" s="975">
        <v>2</v>
      </c>
      <c r="Q6" s="975">
        <v>30261</v>
      </c>
      <c r="R6" s="975">
        <v>23</v>
      </c>
      <c r="S6" s="975">
        <v>813815</v>
      </c>
      <c r="T6" s="975">
        <v>27</v>
      </c>
      <c r="U6" s="975">
        <v>487453</v>
      </c>
      <c r="V6" s="975">
        <v>12</v>
      </c>
      <c r="W6" s="975">
        <v>357889</v>
      </c>
      <c r="X6" s="975">
        <v>6</v>
      </c>
      <c r="Y6" s="975">
        <v>174935</v>
      </c>
      <c r="Z6" s="975">
        <v>1</v>
      </c>
      <c r="AA6" s="975">
        <v>11773</v>
      </c>
      <c r="AB6" s="975">
        <v>1</v>
      </c>
      <c r="AC6" s="975">
        <v>9865</v>
      </c>
      <c r="AD6" s="975">
        <v>2</v>
      </c>
      <c r="AE6" s="975">
        <v>63112</v>
      </c>
      <c r="AF6" s="975">
        <v>5</v>
      </c>
      <c r="AG6" s="975">
        <v>90162</v>
      </c>
      <c r="AH6" s="975">
        <v>0</v>
      </c>
      <c r="AI6" s="975">
        <v>0</v>
      </c>
      <c r="AJ6" s="975">
        <v>1</v>
      </c>
      <c r="AK6" s="975">
        <v>4769</v>
      </c>
      <c r="AL6" s="975">
        <v>0</v>
      </c>
      <c r="AM6" s="975">
        <v>0</v>
      </c>
      <c r="AN6" s="975">
        <v>2</v>
      </c>
      <c r="AO6" s="975">
        <v>3144</v>
      </c>
      <c r="AP6" s="975">
        <v>0</v>
      </c>
      <c r="AQ6" s="975">
        <v>0</v>
      </c>
      <c r="AR6" s="975">
        <v>0</v>
      </c>
      <c r="AS6" s="975">
        <v>0</v>
      </c>
      <c r="AT6" s="975">
        <v>1</v>
      </c>
      <c r="AU6" s="975">
        <v>13706</v>
      </c>
      <c r="AV6" s="975">
        <v>0</v>
      </c>
      <c r="AW6" s="975">
        <v>0</v>
      </c>
      <c r="AX6" s="975">
        <v>76</v>
      </c>
      <c r="AY6" s="975">
        <v>1362617</v>
      </c>
      <c r="AZ6" s="975">
        <v>17</v>
      </c>
      <c r="BA6" s="975">
        <v>168062</v>
      </c>
    </row>
    <row r="7" spans="1:53">
      <c r="A7" s="1247" t="s">
        <v>4755</v>
      </c>
      <c r="B7" s="975">
        <v>435</v>
      </c>
      <c r="C7" s="975">
        <v>9102109</v>
      </c>
      <c r="D7" s="975">
        <v>18</v>
      </c>
      <c r="E7" s="975">
        <v>976097</v>
      </c>
      <c r="F7" s="975">
        <v>174</v>
      </c>
      <c r="G7" s="975">
        <v>4028810</v>
      </c>
      <c r="H7" s="975">
        <v>36</v>
      </c>
      <c r="I7" s="975">
        <v>284512</v>
      </c>
      <c r="J7" s="975">
        <v>0</v>
      </c>
      <c r="K7" s="975">
        <v>0</v>
      </c>
      <c r="L7" s="975">
        <v>26</v>
      </c>
      <c r="M7" s="975">
        <v>62670</v>
      </c>
      <c r="N7" s="975">
        <v>0</v>
      </c>
      <c r="O7" s="975">
        <v>0</v>
      </c>
      <c r="P7" s="975">
        <v>0</v>
      </c>
      <c r="Q7" s="975">
        <v>0</v>
      </c>
      <c r="R7" s="975">
        <v>30</v>
      </c>
      <c r="S7" s="975">
        <v>999564</v>
      </c>
      <c r="T7" s="975">
        <v>16</v>
      </c>
      <c r="U7" s="975">
        <v>356669</v>
      </c>
      <c r="V7" s="975">
        <v>17</v>
      </c>
      <c r="W7" s="975">
        <v>385821</v>
      </c>
      <c r="X7" s="975">
        <v>6</v>
      </c>
      <c r="Y7" s="975">
        <v>179843</v>
      </c>
      <c r="Z7" s="975">
        <v>13</v>
      </c>
      <c r="AA7" s="975">
        <v>133136</v>
      </c>
      <c r="AB7" s="975">
        <v>2</v>
      </c>
      <c r="AC7" s="975">
        <v>71122</v>
      </c>
      <c r="AD7" s="975">
        <v>0</v>
      </c>
      <c r="AE7" s="975">
        <v>0</v>
      </c>
      <c r="AF7" s="975">
        <v>3</v>
      </c>
      <c r="AG7" s="975">
        <v>79264</v>
      </c>
      <c r="AH7" s="975">
        <v>0</v>
      </c>
      <c r="AI7" s="975">
        <v>0</v>
      </c>
      <c r="AJ7" s="975">
        <v>1</v>
      </c>
      <c r="AK7" s="975">
        <v>14851</v>
      </c>
      <c r="AL7" s="975">
        <v>0</v>
      </c>
      <c r="AM7" s="975">
        <v>0</v>
      </c>
      <c r="AN7" s="975">
        <v>0</v>
      </c>
      <c r="AO7" s="975">
        <v>0</v>
      </c>
      <c r="AP7" s="975">
        <v>0</v>
      </c>
      <c r="AQ7" s="975">
        <v>0</v>
      </c>
      <c r="AR7" s="975">
        <v>0</v>
      </c>
      <c r="AS7" s="975">
        <v>0</v>
      </c>
      <c r="AT7" s="975">
        <v>2</v>
      </c>
      <c r="AU7" s="975">
        <v>20514</v>
      </c>
      <c r="AV7" s="975">
        <v>0</v>
      </c>
      <c r="AW7" s="975">
        <v>0</v>
      </c>
      <c r="AX7" s="975">
        <v>75</v>
      </c>
      <c r="AY7" s="975">
        <v>1295671</v>
      </c>
      <c r="AZ7" s="975">
        <v>16</v>
      </c>
      <c r="BA7" s="975">
        <v>213565</v>
      </c>
    </row>
    <row r="8" spans="1:53">
      <c r="A8" s="1247" t="s">
        <v>264</v>
      </c>
      <c r="B8" s="975">
        <v>437</v>
      </c>
      <c r="C8" s="975">
        <v>9404107</v>
      </c>
      <c r="D8" s="975">
        <v>11</v>
      </c>
      <c r="E8" s="975">
        <v>591797</v>
      </c>
      <c r="F8" s="975">
        <v>186</v>
      </c>
      <c r="G8" s="975">
        <v>3899972</v>
      </c>
      <c r="H8" s="975">
        <v>37</v>
      </c>
      <c r="I8" s="975">
        <v>337953</v>
      </c>
      <c r="J8" s="975">
        <v>0</v>
      </c>
      <c r="K8" s="975">
        <v>0</v>
      </c>
      <c r="L8" s="975">
        <v>7</v>
      </c>
      <c r="M8" s="975">
        <v>23434</v>
      </c>
      <c r="N8" s="975">
        <v>2</v>
      </c>
      <c r="O8" s="975">
        <v>9956</v>
      </c>
      <c r="P8" s="975">
        <v>4</v>
      </c>
      <c r="Q8" s="975">
        <v>101003</v>
      </c>
      <c r="R8" s="975">
        <v>39</v>
      </c>
      <c r="S8" s="975">
        <v>1142901</v>
      </c>
      <c r="T8" s="975">
        <v>19</v>
      </c>
      <c r="U8" s="975">
        <v>445818</v>
      </c>
      <c r="V8" s="975">
        <v>15</v>
      </c>
      <c r="W8" s="975">
        <v>467471</v>
      </c>
      <c r="X8" s="975">
        <v>0</v>
      </c>
      <c r="Y8" s="975">
        <v>0</v>
      </c>
      <c r="Z8" s="975">
        <v>15</v>
      </c>
      <c r="AA8" s="975">
        <v>172899</v>
      </c>
      <c r="AB8" s="975">
        <v>8</v>
      </c>
      <c r="AC8" s="975">
        <v>336267</v>
      </c>
      <c r="AD8" s="975">
        <v>0</v>
      </c>
      <c r="AE8" s="975">
        <v>0</v>
      </c>
      <c r="AF8" s="975">
        <v>3</v>
      </c>
      <c r="AG8" s="975">
        <v>108145</v>
      </c>
      <c r="AH8" s="975">
        <v>0</v>
      </c>
      <c r="AI8" s="975">
        <v>0</v>
      </c>
      <c r="AJ8" s="975">
        <v>2</v>
      </c>
      <c r="AK8" s="975">
        <v>37979</v>
      </c>
      <c r="AL8" s="975">
        <v>1</v>
      </c>
      <c r="AM8" s="975">
        <v>23267</v>
      </c>
      <c r="AN8" s="975">
        <v>1</v>
      </c>
      <c r="AO8" s="975">
        <v>1572</v>
      </c>
      <c r="AP8" s="975">
        <v>0</v>
      </c>
      <c r="AQ8" s="975">
        <v>0</v>
      </c>
      <c r="AR8" s="975">
        <v>2</v>
      </c>
      <c r="AS8" s="975">
        <v>95325</v>
      </c>
      <c r="AT8" s="975">
        <v>2</v>
      </c>
      <c r="AU8" s="975">
        <v>22326</v>
      </c>
      <c r="AV8" s="975">
        <v>3</v>
      </c>
      <c r="AW8" s="975">
        <v>126769</v>
      </c>
      <c r="AX8" s="975">
        <v>61</v>
      </c>
      <c r="AY8" s="975">
        <v>1154863</v>
      </c>
      <c r="AZ8" s="975">
        <v>19</v>
      </c>
      <c r="BA8" s="975">
        <v>304390</v>
      </c>
    </row>
    <row r="9" spans="1:53">
      <c r="A9" s="1247" t="s">
        <v>266</v>
      </c>
      <c r="B9" s="975">
        <v>402</v>
      </c>
      <c r="C9" s="975">
        <v>8807645</v>
      </c>
      <c r="D9" s="1547">
        <v>16</v>
      </c>
      <c r="E9" s="1547">
        <v>835518</v>
      </c>
      <c r="F9" s="1547">
        <v>157</v>
      </c>
      <c r="G9" s="1547">
        <v>3378853</v>
      </c>
      <c r="H9" s="1547">
        <v>33</v>
      </c>
      <c r="I9" s="1547">
        <v>427144</v>
      </c>
      <c r="J9" s="975">
        <v>0</v>
      </c>
      <c r="K9" s="975">
        <v>0</v>
      </c>
      <c r="L9" s="1547">
        <v>13</v>
      </c>
      <c r="M9" s="1547">
        <v>24447</v>
      </c>
      <c r="N9" s="975">
        <v>0</v>
      </c>
      <c r="O9" s="975">
        <v>0</v>
      </c>
      <c r="P9" s="1547">
        <v>2</v>
      </c>
      <c r="Q9" s="1547">
        <v>28042</v>
      </c>
      <c r="R9" s="1547">
        <v>46</v>
      </c>
      <c r="S9" s="1547">
        <v>1277175</v>
      </c>
      <c r="T9" s="975">
        <v>35</v>
      </c>
      <c r="U9" s="975">
        <v>762203</v>
      </c>
      <c r="V9" s="1547">
        <v>11</v>
      </c>
      <c r="W9" s="1547">
        <v>311329</v>
      </c>
      <c r="X9" s="1547">
        <v>1</v>
      </c>
      <c r="Y9" s="1547">
        <v>17018</v>
      </c>
      <c r="Z9" s="1547">
        <v>12</v>
      </c>
      <c r="AA9" s="1547">
        <v>145839</v>
      </c>
      <c r="AB9" s="1547">
        <v>7</v>
      </c>
      <c r="AC9" s="1547">
        <v>280565</v>
      </c>
      <c r="AD9" s="1547">
        <v>2</v>
      </c>
      <c r="AE9" s="1547">
        <v>72626</v>
      </c>
      <c r="AF9" s="1547">
        <v>2</v>
      </c>
      <c r="AG9" s="1547">
        <v>71422</v>
      </c>
      <c r="AH9" s="975">
        <v>0</v>
      </c>
      <c r="AI9" s="975">
        <v>0</v>
      </c>
      <c r="AJ9" s="975">
        <v>0</v>
      </c>
      <c r="AK9" s="975">
        <v>0</v>
      </c>
      <c r="AL9" s="975">
        <v>0</v>
      </c>
      <c r="AM9" s="975">
        <v>0</v>
      </c>
      <c r="AN9" s="975">
        <v>0</v>
      </c>
      <c r="AO9" s="975">
        <v>0</v>
      </c>
      <c r="AP9" s="975">
        <v>0</v>
      </c>
      <c r="AQ9" s="975">
        <v>0</v>
      </c>
      <c r="AR9" s="975">
        <v>0</v>
      </c>
      <c r="AS9" s="975">
        <v>0</v>
      </c>
      <c r="AT9" s="975">
        <v>0</v>
      </c>
      <c r="AU9" s="975">
        <v>0</v>
      </c>
      <c r="AV9" s="1547">
        <v>1</v>
      </c>
      <c r="AW9" s="1547">
        <v>44732</v>
      </c>
      <c r="AX9" s="1547">
        <v>53</v>
      </c>
      <c r="AY9" s="1547">
        <v>1014956</v>
      </c>
      <c r="AZ9" s="975">
        <v>11</v>
      </c>
      <c r="BA9" s="975">
        <v>115776</v>
      </c>
    </row>
    <row r="10" spans="1:53" ht="18.5" thickBot="1">
      <c r="A10" s="1610" t="s">
        <v>268</v>
      </c>
      <c r="B10" s="1158">
        <f>SUM(D10,F10,H10,J10,L10,N10,P10,R10,B18,D18,F18,H18,J18,L18,N18,P18,R18,B26,D26,F26,H26,J26,L26,N26,P26,B34,D34,F34,H34,J34,L34)</f>
        <v>249</v>
      </c>
      <c r="C10" s="1183">
        <f>SUM(E10,G10,I10,K10,M10,O10,Q10,S10,C18,E18,G18,I18,K18,M18,O18,Q18,S18,C26,E26,G26,I26,K26,M26,O26,Q26,C34,E34,G34,I34,K34,M34)</f>
        <v>5991811</v>
      </c>
      <c r="D10" s="1962">
        <v>19</v>
      </c>
      <c r="E10" s="1962">
        <v>952241</v>
      </c>
      <c r="F10" s="1962">
        <v>161</v>
      </c>
      <c r="G10" s="1962">
        <v>3484925</v>
      </c>
      <c r="H10" s="1962">
        <v>7</v>
      </c>
      <c r="I10" s="1962">
        <v>58039</v>
      </c>
      <c r="J10" s="1342">
        <v>0</v>
      </c>
      <c r="K10" s="1342">
        <v>0</v>
      </c>
      <c r="L10" s="1962">
        <v>17</v>
      </c>
      <c r="M10" s="1962">
        <v>33263</v>
      </c>
      <c r="N10" s="1342">
        <v>0</v>
      </c>
      <c r="O10" s="1342">
        <v>0</v>
      </c>
      <c r="P10" s="1962">
        <v>1</v>
      </c>
      <c r="Q10" s="1962">
        <v>8934</v>
      </c>
      <c r="R10" s="1962">
        <v>44</v>
      </c>
      <c r="S10" s="1962">
        <v>1454409</v>
      </c>
      <c r="T10" s="1962">
        <v>13</v>
      </c>
      <c r="U10" s="1962">
        <v>423035</v>
      </c>
      <c r="V10" s="1962">
        <v>5</v>
      </c>
      <c r="W10" s="1962">
        <v>102703</v>
      </c>
      <c r="X10" s="1962">
        <v>3</v>
      </c>
      <c r="Y10" s="1962">
        <v>104528</v>
      </c>
      <c r="Z10" s="1962">
        <v>17</v>
      </c>
      <c r="AA10" s="1962">
        <v>173935</v>
      </c>
      <c r="AB10" s="1962">
        <v>6</v>
      </c>
      <c r="AC10" s="1962">
        <v>287625</v>
      </c>
      <c r="AD10" s="1962">
        <v>0</v>
      </c>
      <c r="AE10" s="1962">
        <v>0</v>
      </c>
      <c r="AF10" s="1962">
        <v>4</v>
      </c>
      <c r="AG10" s="1962">
        <v>130998</v>
      </c>
      <c r="AH10" s="1342">
        <v>0</v>
      </c>
      <c r="AI10" s="1342">
        <v>0</v>
      </c>
      <c r="AJ10" s="1342">
        <v>1</v>
      </c>
      <c r="AK10" s="1342">
        <v>17019</v>
      </c>
      <c r="AL10" s="1342">
        <v>0</v>
      </c>
      <c r="AM10" s="1342">
        <v>0</v>
      </c>
      <c r="AN10" s="1342">
        <v>0</v>
      </c>
      <c r="AO10" s="1342">
        <v>0</v>
      </c>
      <c r="AP10" s="1342">
        <v>0</v>
      </c>
      <c r="AQ10" s="1342">
        <v>0</v>
      </c>
      <c r="AR10" s="1342">
        <v>0</v>
      </c>
      <c r="AS10" s="1342">
        <v>0</v>
      </c>
      <c r="AT10" s="1342">
        <v>0</v>
      </c>
      <c r="AU10" s="1342">
        <v>0</v>
      </c>
      <c r="AV10" s="1962">
        <v>0</v>
      </c>
      <c r="AW10" s="1962">
        <v>0</v>
      </c>
      <c r="AX10" s="1962">
        <v>60</v>
      </c>
      <c r="AY10" s="1962">
        <v>1302867</v>
      </c>
      <c r="AZ10" s="1183">
        <v>15</v>
      </c>
      <c r="BA10" s="1183">
        <v>283930</v>
      </c>
    </row>
    <row r="11" spans="1:53">
      <c r="A11" s="856"/>
      <c r="B11" s="856"/>
      <c r="C11" s="856"/>
      <c r="D11" s="856"/>
      <c r="E11" s="856"/>
      <c r="F11" s="856"/>
      <c r="G11" s="856"/>
      <c r="H11" s="856"/>
      <c r="I11" s="856"/>
      <c r="J11" s="856"/>
      <c r="K11" s="856"/>
      <c r="L11" s="856"/>
      <c r="M11" s="856"/>
      <c r="N11" s="856"/>
      <c r="O11" s="856"/>
      <c r="P11" s="856"/>
      <c r="Q11" s="856"/>
      <c r="R11" s="856"/>
      <c r="S11" s="856"/>
      <c r="T11" s="856"/>
      <c r="U11" s="856"/>
      <c r="V11" s="856"/>
      <c r="W11" s="856"/>
      <c r="X11" s="856"/>
      <c r="Y11" s="856"/>
      <c r="Z11" s="856"/>
      <c r="AA11" s="856"/>
      <c r="AB11" s="856"/>
      <c r="AC11" s="856"/>
      <c r="AD11" s="856"/>
      <c r="AE11" s="856"/>
      <c r="AF11" s="856"/>
      <c r="AG11" s="856"/>
      <c r="AH11" s="856"/>
      <c r="AI11" s="856"/>
      <c r="AJ11" s="856"/>
      <c r="AK11" s="856"/>
      <c r="AL11" s="859"/>
      <c r="AM11" s="859"/>
      <c r="AN11" s="859"/>
      <c r="AO11" s="859"/>
      <c r="AP11" s="856"/>
      <c r="AQ11" s="856"/>
      <c r="AR11" s="856"/>
      <c r="AS11" s="856"/>
      <c r="AT11" s="856"/>
      <c r="AU11" s="856"/>
      <c r="AV11" s="1381"/>
      <c r="AW11" s="1381"/>
      <c r="AX11" s="1381"/>
      <c r="AY11" s="1381"/>
      <c r="AZ11" s="1381"/>
      <c r="BA11" s="1021" t="s">
        <v>8181</v>
      </c>
    </row>
  </sheetData>
  <mergeCells count="27">
    <mergeCell ref="J4:K4"/>
    <mergeCell ref="A4:A5"/>
    <mergeCell ref="B4:C4"/>
    <mergeCell ref="D4:E4"/>
    <mergeCell ref="F4:G4"/>
    <mergeCell ref="H4:I4"/>
    <mergeCell ref="AH4:AI4"/>
    <mergeCell ref="L4:M4"/>
    <mergeCell ref="N4:O4"/>
    <mergeCell ref="P4:Q4"/>
    <mergeCell ref="R4:S4"/>
    <mergeCell ref="T4:U4"/>
    <mergeCell ref="V4:W4"/>
    <mergeCell ref="X4:Y4"/>
    <mergeCell ref="Z4:AA4"/>
    <mergeCell ref="AB4:AC4"/>
    <mergeCell ref="AD4:AE4"/>
    <mergeCell ref="AF4:AG4"/>
    <mergeCell ref="AV4:AW4"/>
    <mergeCell ref="AX4:AY4"/>
    <mergeCell ref="AZ4:BA4"/>
    <mergeCell ref="AJ4:AK4"/>
    <mergeCell ref="AL4:AM4"/>
    <mergeCell ref="AN4:AO4"/>
    <mergeCell ref="AP4:AQ4"/>
    <mergeCell ref="AR4:AS4"/>
    <mergeCell ref="AT4:AU4"/>
  </mergeCells>
  <phoneticPr fontId="2"/>
  <hyperlinks>
    <hyperlink ref="A2" location="目次!A1" display="目次へ戻る" xr:uid="{9A25548D-44A4-4F28-8B53-96D5C41E3013}"/>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AE0D-7A86-4081-A33D-93A3D755AD87}">
  <dimension ref="A1:N21"/>
  <sheetViews>
    <sheetView workbookViewId="0">
      <selection activeCell="G2" sqref="G2"/>
    </sheetView>
  </sheetViews>
  <sheetFormatPr defaultColWidth="9" defaultRowHeight="13"/>
  <cols>
    <col min="1" max="1" width="14.75" style="856" customWidth="1"/>
    <col min="2" max="6" width="12.75" style="856" customWidth="1"/>
    <col min="7" max="7" width="11" style="856" bestFit="1" customWidth="1"/>
    <col min="8" max="8" width="13.83203125" style="856" customWidth="1"/>
    <col min="9" max="13" width="12.5" style="856" customWidth="1"/>
    <col min="14" max="14" width="11" style="856" bestFit="1" customWidth="1"/>
    <col min="15" max="16384" width="9" style="856"/>
  </cols>
  <sheetData>
    <row r="1" spans="1:14">
      <c r="A1" s="856" t="s">
        <v>8182</v>
      </c>
    </row>
    <row r="2" spans="1:14" ht="18">
      <c r="A2" s="856" t="s">
        <v>8183</v>
      </c>
      <c r="G2" s="820" t="s">
        <v>721</v>
      </c>
      <c r="H2" s="3861" t="s">
        <v>8184</v>
      </c>
      <c r="I2" s="3861"/>
      <c r="N2" s="820" t="s">
        <v>721</v>
      </c>
    </row>
    <row r="3" spans="1:14" ht="13.5" thickBot="1">
      <c r="A3" s="1368"/>
      <c r="B3" s="1368"/>
      <c r="C3" s="1368"/>
      <c r="D3" s="1368"/>
      <c r="E3" s="1368"/>
      <c r="F3" s="2012" t="s">
        <v>8185</v>
      </c>
      <c r="H3" s="1368"/>
      <c r="I3" s="1368"/>
      <c r="J3" s="1368"/>
      <c r="K3" s="1368"/>
      <c r="L3" s="1368"/>
      <c r="M3" s="2012" t="s">
        <v>8185</v>
      </c>
    </row>
    <row r="4" spans="1:14">
      <c r="A4" s="3567" t="s">
        <v>8186</v>
      </c>
      <c r="B4" s="3606" t="s">
        <v>8187</v>
      </c>
      <c r="C4" s="3599" t="s">
        <v>8188</v>
      </c>
      <c r="D4" s="3599"/>
      <c r="E4" s="3572" t="s">
        <v>8189</v>
      </c>
      <c r="F4" s="3597"/>
      <c r="H4" s="3567" t="s">
        <v>8190</v>
      </c>
      <c r="I4" s="3567" t="s">
        <v>8187</v>
      </c>
      <c r="J4" s="3599" t="s">
        <v>8188</v>
      </c>
      <c r="K4" s="3599"/>
      <c r="L4" s="3572" t="s">
        <v>8189</v>
      </c>
      <c r="M4" s="3597"/>
    </row>
    <row r="5" spans="1:14">
      <c r="A5" s="3568"/>
      <c r="B5" s="3599"/>
      <c r="C5" s="992" t="s">
        <v>8191</v>
      </c>
      <c r="D5" s="992" t="s">
        <v>8192</v>
      </c>
      <c r="E5" s="1345" t="s">
        <v>8193</v>
      </c>
      <c r="F5" s="991" t="s">
        <v>8194</v>
      </c>
      <c r="H5" s="3568"/>
      <c r="I5" s="3568"/>
      <c r="J5" s="992" t="s">
        <v>8191</v>
      </c>
      <c r="K5" s="992" t="s">
        <v>8192</v>
      </c>
      <c r="L5" s="1345" t="s">
        <v>8193</v>
      </c>
      <c r="M5" s="991" t="s">
        <v>8194</v>
      </c>
    </row>
    <row r="6" spans="1:14">
      <c r="A6" s="1821" t="s">
        <v>4766</v>
      </c>
      <c r="B6" s="1514">
        <v>15914349</v>
      </c>
      <c r="C6" s="1514">
        <v>1042106</v>
      </c>
      <c r="D6" s="1514">
        <v>8320398</v>
      </c>
      <c r="E6" s="1514">
        <v>3983685</v>
      </c>
      <c r="F6" s="1514">
        <v>2568160</v>
      </c>
      <c r="H6" s="1232" t="s">
        <v>4724</v>
      </c>
      <c r="I6" s="2013">
        <f>SUM(I8:I19)</f>
        <v>15041808</v>
      </c>
      <c r="J6" s="2013">
        <f>SUM(J8:J19)</f>
        <v>811137</v>
      </c>
      <c r="K6" s="2013">
        <f>SUM(K8:K19)</f>
        <v>8602725</v>
      </c>
      <c r="L6" s="2013">
        <f>SUM(L8:L19)</f>
        <v>3629799</v>
      </c>
      <c r="M6" s="2013">
        <f>SUM(M8:M19)</f>
        <v>1998147</v>
      </c>
    </row>
    <row r="7" spans="1:14">
      <c r="A7" s="1247" t="s">
        <v>4755</v>
      </c>
      <c r="B7" s="1514">
        <v>16214745</v>
      </c>
      <c r="C7" s="1514">
        <v>1013111</v>
      </c>
      <c r="D7" s="1514">
        <v>8446931</v>
      </c>
      <c r="E7" s="1514">
        <v>4393652</v>
      </c>
      <c r="F7" s="1514">
        <v>2361063</v>
      </c>
      <c r="H7" s="1107"/>
      <c r="I7" s="2014"/>
      <c r="J7" s="2014"/>
      <c r="K7" s="2014"/>
      <c r="L7" s="2014"/>
      <c r="M7" s="2014"/>
    </row>
    <row r="8" spans="1:14">
      <c r="A8" s="1247" t="s">
        <v>191</v>
      </c>
      <c r="B8" s="1514">
        <v>16091245</v>
      </c>
      <c r="C8" s="1514">
        <v>982187</v>
      </c>
      <c r="D8" s="1514">
        <v>8857269</v>
      </c>
      <c r="E8" s="1514">
        <v>3984751</v>
      </c>
      <c r="F8" s="1514">
        <v>2267038</v>
      </c>
      <c r="H8" s="1247" t="s">
        <v>8137</v>
      </c>
      <c r="I8" s="2004">
        <f>SUM(J8:M8)</f>
        <v>1018384</v>
      </c>
      <c r="J8" s="2004">
        <v>28569</v>
      </c>
      <c r="K8" s="2004">
        <v>533333</v>
      </c>
      <c r="L8" s="2004">
        <v>263728</v>
      </c>
      <c r="M8" s="2004">
        <v>192754</v>
      </c>
    </row>
    <row r="9" spans="1:14">
      <c r="A9" s="1247" t="s">
        <v>192</v>
      </c>
      <c r="B9" s="1514">
        <v>15026206</v>
      </c>
      <c r="C9" s="1514">
        <v>1038075</v>
      </c>
      <c r="D9" s="1514">
        <v>8110062</v>
      </c>
      <c r="E9" s="1514">
        <v>3739895</v>
      </c>
      <c r="F9" s="1514">
        <v>2138174</v>
      </c>
      <c r="H9" s="1247">
        <v>2</v>
      </c>
      <c r="I9" s="2004">
        <f t="shared" ref="I9:I18" si="0">SUM(J9:M9)</f>
        <v>1069980</v>
      </c>
      <c r="J9" s="2004">
        <v>84397</v>
      </c>
      <c r="K9" s="2004">
        <v>562093</v>
      </c>
      <c r="L9" s="2004">
        <v>281272</v>
      </c>
      <c r="M9" s="2004">
        <v>142218</v>
      </c>
    </row>
    <row r="10" spans="1:14">
      <c r="A10" s="1445" t="s">
        <v>193</v>
      </c>
      <c r="B10" s="2005">
        <f>SUM(B12:B20)</f>
        <v>15041808</v>
      </c>
      <c r="C10" s="2005">
        <f>SUM(C12:C20)</f>
        <v>811137</v>
      </c>
      <c r="D10" s="2005">
        <f>SUM(D12:D20)</f>
        <v>8602725</v>
      </c>
      <c r="E10" s="2005">
        <f>SUM(E12:E20)</f>
        <v>3629799</v>
      </c>
      <c r="F10" s="2005">
        <f>SUM(F12:F20)</f>
        <v>1998147</v>
      </c>
      <c r="H10" s="1247">
        <v>3</v>
      </c>
      <c r="I10" s="2004">
        <f t="shared" si="0"/>
        <v>964366</v>
      </c>
      <c r="J10" s="2004">
        <v>42416</v>
      </c>
      <c r="K10" s="2004">
        <v>543675</v>
      </c>
      <c r="L10" s="2004">
        <v>197332</v>
      </c>
      <c r="M10" s="2004">
        <v>180943</v>
      </c>
    </row>
    <row r="11" spans="1:14">
      <c r="A11" s="1107"/>
      <c r="B11" s="2015"/>
      <c r="C11" s="2016"/>
      <c r="D11" s="2016"/>
      <c r="E11" s="2016"/>
      <c r="F11" s="2016"/>
      <c r="H11" s="1247">
        <v>4</v>
      </c>
      <c r="I11" s="2004">
        <f t="shared" si="0"/>
        <v>1214090</v>
      </c>
      <c r="J11" s="2004">
        <v>77902</v>
      </c>
      <c r="K11" s="2004">
        <v>749953</v>
      </c>
      <c r="L11" s="2004">
        <v>226768</v>
      </c>
      <c r="M11" s="2004">
        <v>159467</v>
      </c>
    </row>
    <row r="12" spans="1:14">
      <c r="A12" s="1366" t="s">
        <v>8195</v>
      </c>
      <c r="B12" s="2017">
        <f>SUM(C12:F12)</f>
        <v>4147</v>
      </c>
      <c r="C12" s="2018">
        <v>0</v>
      </c>
      <c r="D12" s="2018">
        <v>361</v>
      </c>
      <c r="E12" s="2018">
        <v>0</v>
      </c>
      <c r="F12" s="2019">
        <v>3786</v>
      </c>
      <c r="H12" s="1247">
        <v>5</v>
      </c>
      <c r="I12" s="2004">
        <f t="shared" si="0"/>
        <v>1091213</v>
      </c>
      <c r="J12" s="2004">
        <v>106112</v>
      </c>
      <c r="K12" s="2004">
        <v>613165</v>
      </c>
      <c r="L12" s="2004">
        <v>194173</v>
      </c>
      <c r="M12" s="2004">
        <v>177763</v>
      </c>
    </row>
    <row r="13" spans="1:14">
      <c r="A13" s="1366" t="s">
        <v>8196</v>
      </c>
      <c r="B13" s="2017">
        <f>SUM(C13:F13)</f>
        <v>820510</v>
      </c>
      <c r="C13" s="2020">
        <v>11230</v>
      </c>
      <c r="D13" s="2021">
        <v>808780</v>
      </c>
      <c r="E13" s="2018">
        <v>0</v>
      </c>
      <c r="F13" s="2021">
        <v>500</v>
      </c>
      <c r="H13" s="1247">
        <v>6</v>
      </c>
      <c r="I13" s="2004">
        <f t="shared" si="0"/>
        <v>1196614</v>
      </c>
      <c r="J13" s="2004">
        <v>138381</v>
      </c>
      <c r="K13" s="2004">
        <v>580403</v>
      </c>
      <c r="L13" s="2004">
        <v>314878</v>
      </c>
      <c r="M13" s="2004">
        <v>162952</v>
      </c>
    </row>
    <row r="14" spans="1:14">
      <c r="A14" s="1366" t="s">
        <v>8197</v>
      </c>
      <c r="B14" s="2017">
        <f>SUM(C14:F14)</f>
        <v>11145920</v>
      </c>
      <c r="C14" s="2021">
        <v>829</v>
      </c>
      <c r="D14" s="2021">
        <v>7650006</v>
      </c>
      <c r="E14" s="2021">
        <v>3181840</v>
      </c>
      <c r="F14" s="2021">
        <v>313245</v>
      </c>
      <c r="H14" s="1247">
        <v>7</v>
      </c>
      <c r="I14" s="2004">
        <f t="shared" si="0"/>
        <v>1505734</v>
      </c>
      <c r="J14" s="2004">
        <v>55303</v>
      </c>
      <c r="K14" s="2004">
        <v>874493</v>
      </c>
      <c r="L14" s="2004">
        <v>439956</v>
      </c>
      <c r="M14" s="2004">
        <v>135982</v>
      </c>
    </row>
    <row r="15" spans="1:14">
      <c r="A15" s="1366" t="s">
        <v>8198</v>
      </c>
      <c r="B15" s="2017">
        <f>SUM(C15:F15)</f>
        <v>98556</v>
      </c>
      <c r="C15" s="2021">
        <v>6956</v>
      </c>
      <c r="D15" s="2021">
        <v>43116</v>
      </c>
      <c r="E15" s="2021">
        <v>389</v>
      </c>
      <c r="F15" s="2021">
        <v>48095</v>
      </c>
      <c r="H15" s="1247">
        <v>8</v>
      </c>
      <c r="I15" s="2004">
        <f t="shared" si="0"/>
        <v>1303689</v>
      </c>
      <c r="J15" s="2004">
        <v>79903</v>
      </c>
      <c r="K15" s="2004">
        <v>686697</v>
      </c>
      <c r="L15" s="2004">
        <v>409288</v>
      </c>
      <c r="M15" s="2004">
        <v>127801</v>
      </c>
    </row>
    <row r="16" spans="1:14">
      <c r="A16" s="1366" t="s">
        <v>8199</v>
      </c>
      <c r="B16" s="2017">
        <f t="shared" ref="B16:B20" si="1">SUM(C16:F16)</f>
        <v>2418119</v>
      </c>
      <c r="C16" s="2021">
        <v>346916</v>
      </c>
      <c r="D16" s="2021">
        <v>78131</v>
      </c>
      <c r="E16" s="2021">
        <v>374378</v>
      </c>
      <c r="F16" s="2021">
        <v>1618694</v>
      </c>
      <c r="H16" s="1247">
        <v>9</v>
      </c>
      <c r="I16" s="2004">
        <f t="shared" si="0"/>
        <v>1408031</v>
      </c>
      <c r="J16" s="2004">
        <v>43843</v>
      </c>
      <c r="K16" s="2004">
        <v>870107</v>
      </c>
      <c r="L16" s="2004">
        <v>337012</v>
      </c>
      <c r="M16" s="2004">
        <v>157069</v>
      </c>
    </row>
    <row r="17" spans="1:13">
      <c r="A17" s="1366" t="s">
        <v>8200</v>
      </c>
      <c r="B17" s="2017">
        <f t="shared" si="1"/>
        <v>74474</v>
      </c>
      <c r="C17" s="2021">
        <v>14545</v>
      </c>
      <c r="D17" s="2021">
        <v>8166</v>
      </c>
      <c r="E17" s="2021">
        <v>50873</v>
      </c>
      <c r="F17" s="2018">
        <v>890</v>
      </c>
      <c r="H17" s="1247">
        <v>10</v>
      </c>
      <c r="I17" s="2004">
        <f t="shared" si="0"/>
        <v>1295436</v>
      </c>
      <c r="J17" s="2004">
        <v>63715</v>
      </c>
      <c r="K17" s="2004">
        <v>820414</v>
      </c>
      <c r="L17" s="2004">
        <v>234884</v>
      </c>
      <c r="M17" s="2004">
        <v>176423</v>
      </c>
    </row>
    <row r="18" spans="1:13">
      <c r="A18" s="1366" t="s">
        <v>8201</v>
      </c>
      <c r="B18" s="2017">
        <f t="shared" si="1"/>
        <v>17032</v>
      </c>
      <c r="C18" s="1514">
        <v>1162</v>
      </c>
      <c r="D18" s="2021">
        <v>5794</v>
      </c>
      <c r="E18" s="2018">
        <v>3929</v>
      </c>
      <c r="F18" s="2018">
        <v>6147</v>
      </c>
      <c r="H18" s="1247">
        <v>11</v>
      </c>
      <c r="I18" s="2004">
        <f t="shared" si="0"/>
        <v>1442798</v>
      </c>
      <c r="J18" s="2004">
        <v>52968</v>
      </c>
      <c r="K18" s="2004">
        <v>858633</v>
      </c>
      <c r="L18" s="2004">
        <v>343472</v>
      </c>
      <c r="M18" s="2004">
        <v>187725</v>
      </c>
    </row>
    <row r="19" spans="1:13" ht="13.5" thickBot="1">
      <c r="A19" s="1366" t="s">
        <v>8202</v>
      </c>
      <c r="B19" s="2017">
        <f t="shared" si="1"/>
        <v>463050</v>
      </c>
      <c r="C19" s="2021">
        <v>429499</v>
      </c>
      <c r="D19" s="2021">
        <v>8371</v>
      </c>
      <c r="E19" s="2021">
        <v>18390</v>
      </c>
      <c r="F19" s="2021">
        <v>6790</v>
      </c>
      <c r="H19" s="2022">
        <v>12</v>
      </c>
      <c r="I19" s="2008">
        <f>SUM(J19:M19)</f>
        <v>1531473</v>
      </c>
      <c r="J19" s="2008">
        <v>37628</v>
      </c>
      <c r="K19" s="2008">
        <v>909759</v>
      </c>
      <c r="L19" s="2008">
        <v>387036</v>
      </c>
      <c r="M19" s="2008">
        <v>197050</v>
      </c>
    </row>
    <row r="20" spans="1:13" ht="13.5" thickBot="1">
      <c r="A20" s="1367" t="s">
        <v>8203</v>
      </c>
      <c r="B20" s="2023">
        <f t="shared" si="1"/>
        <v>0</v>
      </c>
      <c r="C20" s="2023">
        <v>0</v>
      </c>
      <c r="D20" s="2023">
        <v>0</v>
      </c>
      <c r="E20" s="2023">
        <v>0</v>
      </c>
      <c r="F20" s="2023">
        <v>0</v>
      </c>
      <c r="J20" s="1003"/>
      <c r="K20" s="1003"/>
      <c r="L20" s="1003"/>
      <c r="M20" s="1020" t="s">
        <v>8142</v>
      </c>
    </row>
    <row r="21" spans="1:13">
      <c r="C21" s="985"/>
      <c r="D21" s="985"/>
      <c r="E21" s="985"/>
      <c r="F21" s="986" t="s">
        <v>8142</v>
      </c>
    </row>
  </sheetData>
  <mergeCells count="9">
    <mergeCell ref="J4:K4"/>
    <mergeCell ref="L4:M4"/>
    <mergeCell ref="H2:I2"/>
    <mergeCell ref="A4:A5"/>
    <mergeCell ref="B4:B5"/>
    <mergeCell ref="C4:D4"/>
    <mergeCell ref="E4:F4"/>
    <mergeCell ref="H4:H5"/>
    <mergeCell ref="I4:I5"/>
  </mergeCells>
  <phoneticPr fontId="2"/>
  <hyperlinks>
    <hyperlink ref="G2" location="目次!A1" display="目次へ戻る" xr:uid="{7496FED7-3631-4913-9D7D-DDD9CED18294}"/>
    <hyperlink ref="N2" location="目次!A1" display="目次へ戻る" xr:uid="{4F882B65-1BF2-41A1-9D23-6C5980D681A9}"/>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B7FD9-0BC7-40F5-A44C-4E98B9127281}">
  <dimension ref="A1:E11"/>
  <sheetViews>
    <sheetView workbookViewId="0">
      <selection activeCell="O46" sqref="O46"/>
    </sheetView>
  </sheetViews>
  <sheetFormatPr defaultRowHeight="18"/>
  <cols>
    <col min="1" max="1" width="14.58203125" customWidth="1"/>
    <col min="2" max="2" width="54.58203125" customWidth="1"/>
    <col min="3" max="4" width="9.75" customWidth="1"/>
    <col min="5" max="5" width="11" bestFit="1" customWidth="1"/>
  </cols>
  <sheetData>
    <row r="1" spans="1:5">
      <c r="A1" s="85" t="s">
        <v>177</v>
      </c>
      <c r="B1" s="82"/>
      <c r="C1" s="82"/>
      <c r="D1" s="82"/>
      <c r="E1" s="342" t="s">
        <v>721</v>
      </c>
    </row>
    <row r="2" spans="1:5" ht="18.5" thickBot="1">
      <c r="A2" s="82"/>
      <c r="B2" s="82"/>
      <c r="C2" s="82"/>
      <c r="D2" s="82"/>
      <c r="E2" s="30"/>
    </row>
    <row r="3" spans="1:5">
      <c r="A3" s="86" t="s">
        <v>485</v>
      </c>
      <c r="B3" s="87" t="s">
        <v>486</v>
      </c>
      <c r="C3" s="87" t="s">
        <v>178</v>
      </c>
      <c r="D3" s="88" t="s">
        <v>179</v>
      </c>
      <c r="E3" s="30"/>
    </row>
    <row r="4" spans="1:5">
      <c r="A4" s="90" t="s">
        <v>487</v>
      </c>
      <c r="B4" s="89" t="s">
        <v>604</v>
      </c>
      <c r="C4" s="3254" t="s">
        <v>488</v>
      </c>
      <c r="D4" s="3258">
        <v>67</v>
      </c>
      <c r="E4" s="30"/>
    </row>
    <row r="5" spans="1:5">
      <c r="A5" s="90" t="s">
        <v>180</v>
      </c>
      <c r="B5" s="82" t="s">
        <v>606</v>
      </c>
      <c r="C5" s="3255"/>
      <c r="D5" s="3259"/>
      <c r="E5" s="30"/>
    </row>
    <row r="6" spans="1:5">
      <c r="A6" s="90" t="s">
        <v>489</v>
      </c>
      <c r="B6" s="82" t="s">
        <v>605</v>
      </c>
      <c r="C6" s="3255" t="s">
        <v>488</v>
      </c>
      <c r="D6" s="3259">
        <v>65</v>
      </c>
      <c r="E6" s="30"/>
    </row>
    <row r="7" spans="1:5">
      <c r="A7" s="90" t="s">
        <v>180</v>
      </c>
      <c r="B7" s="82" t="s">
        <v>607</v>
      </c>
      <c r="C7" s="3255"/>
      <c r="D7" s="3259"/>
      <c r="E7" s="30"/>
    </row>
    <row r="8" spans="1:5" ht="18.75" customHeight="1">
      <c r="A8" s="90" t="s">
        <v>490</v>
      </c>
      <c r="B8" s="82" t="s">
        <v>491</v>
      </c>
      <c r="C8" s="3256" t="s">
        <v>181</v>
      </c>
      <c r="D8" s="3259">
        <v>33</v>
      </c>
      <c r="E8" s="30"/>
    </row>
    <row r="9" spans="1:5" ht="18.5" thickBot="1">
      <c r="A9" s="92" t="s">
        <v>180</v>
      </c>
      <c r="B9" s="93"/>
      <c r="C9" s="3257"/>
      <c r="D9" s="3260"/>
      <c r="E9" s="30"/>
    </row>
    <row r="10" spans="1:5">
      <c r="A10" s="82" t="s">
        <v>182</v>
      </c>
      <c r="B10" s="82"/>
      <c r="C10" s="94"/>
      <c r="D10" s="95" t="s">
        <v>183</v>
      </c>
      <c r="E10" s="30"/>
    </row>
    <row r="11" spans="1:5">
      <c r="A11" s="30"/>
      <c r="B11" s="30"/>
      <c r="C11" s="30"/>
      <c r="D11" s="30"/>
      <c r="E11" s="30"/>
    </row>
  </sheetData>
  <mergeCells count="6">
    <mergeCell ref="C4:C5"/>
    <mergeCell ref="C6:C7"/>
    <mergeCell ref="C8:C9"/>
    <mergeCell ref="D4:D5"/>
    <mergeCell ref="D6:D7"/>
    <mergeCell ref="D8:D9"/>
  </mergeCells>
  <phoneticPr fontId="2"/>
  <hyperlinks>
    <hyperlink ref="E1" location="目次!A1" display="目次へ戻る" xr:uid="{1DFCCCFA-0E8B-4DA5-8069-70A71FACDFAC}"/>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FB224-E234-4755-9B93-767CDC884B05}">
  <dimension ref="A1:N54"/>
  <sheetViews>
    <sheetView workbookViewId="0">
      <pane ySplit="4" topLeftCell="A5" activePane="bottomLeft" state="frozen"/>
      <selection pane="bottomLeft" activeCell="G2" sqref="G2"/>
    </sheetView>
  </sheetViews>
  <sheetFormatPr defaultColWidth="9" defaultRowHeight="13"/>
  <cols>
    <col min="1" max="1" width="9" style="856"/>
    <col min="2" max="2" width="12.75" style="856" bestFit="1" customWidth="1"/>
    <col min="3" max="3" width="18.83203125" style="856" customWidth="1"/>
    <col min="4" max="4" width="12.08203125" style="856" bestFit="1" customWidth="1"/>
    <col min="5" max="6" width="14.58203125" style="856" bestFit="1" customWidth="1"/>
    <col min="7" max="7" width="11" style="856" bestFit="1" customWidth="1"/>
    <col min="8" max="8" width="9" style="856"/>
    <col min="9" max="9" width="12.75" style="856" bestFit="1" customWidth="1"/>
    <col min="10" max="10" width="12" style="856" customWidth="1"/>
    <col min="11" max="13" width="14.58203125" style="856" bestFit="1" customWidth="1"/>
    <col min="14" max="14" width="11" style="856" bestFit="1" customWidth="1"/>
    <col min="15" max="16384" width="9" style="856"/>
  </cols>
  <sheetData>
    <row r="1" spans="1:14">
      <c r="A1" s="856" t="s">
        <v>8204</v>
      </c>
    </row>
    <row r="2" spans="1:14" ht="18">
      <c r="A2" s="859" t="s">
        <v>8205</v>
      </c>
      <c r="B2" s="859"/>
      <c r="C2" s="859"/>
      <c r="D2" s="859"/>
      <c r="E2" s="859"/>
      <c r="F2" s="1021"/>
      <c r="G2" s="820" t="s">
        <v>721</v>
      </c>
      <c r="H2" s="859" t="s">
        <v>8206</v>
      </c>
      <c r="I2" s="859"/>
      <c r="J2" s="859"/>
      <c r="K2" s="859"/>
      <c r="L2" s="859"/>
      <c r="M2" s="1021"/>
      <c r="N2" s="820" t="s">
        <v>721</v>
      </c>
    </row>
    <row r="3" spans="1:14" ht="13.5" thickBot="1">
      <c r="A3" s="859"/>
      <c r="B3" s="859"/>
      <c r="C3" s="859"/>
      <c r="D3" s="859"/>
      <c r="E3" s="859"/>
      <c r="F3" s="1021" t="s">
        <v>8185</v>
      </c>
      <c r="G3" s="859"/>
      <c r="H3" s="859"/>
      <c r="I3" s="859"/>
      <c r="J3" s="859"/>
      <c r="K3" s="859"/>
      <c r="L3" s="859"/>
      <c r="M3" s="1021" t="s">
        <v>8185</v>
      </c>
    </row>
    <row r="4" spans="1:14" ht="18.75" customHeight="1">
      <c r="A4" s="3775" t="s">
        <v>8207</v>
      </c>
      <c r="B4" s="3576"/>
      <c r="C4" s="1251" t="s">
        <v>8208</v>
      </c>
      <c r="D4" s="1251" t="s">
        <v>8191</v>
      </c>
      <c r="E4" s="1251" t="s">
        <v>8192</v>
      </c>
      <c r="F4" s="1007" t="s">
        <v>4822</v>
      </c>
      <c r="G4" s="859"/>
      <c r="H4" s="3775" t="s">
        <v>8209</v>
      </c>
      <c r="I4" s="3576"/>
      <c r="J4" s="1251" t="s">
        <v>8210</v>
      </c>
      <c r="K4" s="1251" t="s">
        <v>8193</v>
      </c>
      <c r="L4" s="1251" t="s">
        <v>8194</v>
      </c>
      <c r="M4" s="1007" t="s">
        <v>4822</v>
      </c>
    </row>
    <row r="5" spans="1:14">
      <c r="A5" s="859"/>
      <c r="B5" s="859"/>
      <c r="C5" s="2024" t="s">
        <v>8211</v>
      </c>
      <c r="D5" s="1453">
        <v>55362</v>
      </c>
      <c r="E5" s="1453">
        <v>1208125</v>
      </c>
      <c r="F5" s="975">
        <f t="shared" ref="F5:F16" si="0">SUM(D5:E5)</f>
        <v>1263487</v>
      </c>
      <c r="G5" s="859"/>
      <c r="H5" s="3737" t="s">
        <v>8212</v>
      </c>
      <c r="I5" s="3738"/>
      <c r="J5" s="1655" t="s">
        <v>8213</v>
      </c>
      <c r="K5" s="2025">
        <v>119950</v>
      </c>
      <c r="L5" s="1453">
        <v>146786</v>
      </c>
      <c r="M5" s="975">
        <f>SUM(K5:L5)</f>
        <v>266736</v>
      </c>
    </row>
    <row r="6" spans="1:14">
      <c r="A6" s="859"/>
      <c r="B6" s="859"/>
      <c r="C6" s="2024" t="s">
        <v>8214</v>
      </c>
      <c r="D6" s="1453">
        <v>43925</v>
      </c>
      <c r="E6" s="1453">
        <v>271478</v>
      </c>
      <c r="F6" s="975">
        <f t="shared" si="0"/>
        <v>315403</v>
      </c>
      <c r="G6" s="859"/>
      <c r="H6" s="1103" t="s">
        <v>4822</v>
      </c>
      <c r="I6" s="2026">
        <f>SUM(I7:I8)</f>
        <v>266736</v>
      </c>
      <c r="J6" s="2027"/>
      <c r="K6" s="859"/>
      <c r="L6" s="859"/>
      <c r="M6" s="859"/>
    </row>
    <row r="7" spans="1:14">
      <c r="A7" s="3785" t="s">
        <v>8215</v>
      </c>
      <c r="B7" s="3567"/>
      <c r="C7" s="2024" t="s">
        <v>8216</v>
      </c>
      <c r="D7" s="1453">
        <v>105748</v>
      </c>
      <c r="E7" s="1453">
        <v>44008</v>
      </c>
      <c r="F7" s="975">
        <f t="shared" si="0"/>
        <v>149756</v>
      </c>
      <c r="G7" s="859"/>
      <c r="H7" s="1131" t="s">
        <v>8217</v>
      </c>
      <c r="I7" s="2026">
        <f>SUM(K5:K8)</f>
        <v>119950</v>
      </c>
      <c r="J7" s="1452"/>
      <c r="K7" s="1922"/>
      <c r="L7" s="1246"/>
      <c r="M7" s="1246"/>
    </row>
    <row r="8" spans="1:14">
      <c r="A8" s="859"/>
      <c r="B8" s="859"/>
      <c r="C8" s="2024" t="s">
        <v>8218</v>
      </c>
      <c r="D8" s="1453">
        <v>51259</v>
      </c>
      <c r="E8" s="1453">
        <v>90157</v>
      </c>
      <c r="F8" s="975">
        <f t="shared" si="0"/>
        <v>141416</v>
      </c>
      <c r="G8" s="859"/>
      <c r="H8" s="2028" t="s">
        <v>8219</v>
      </c>
      <c r="I8" s="2029">
        <f>SUM(L5:L8)</f>
        <v>146786</v>
      </c>
      <c r="J8" s="1653"/>
      <c r="K8" s="2030"/>
      <c r="L8" s="2031"/>
      <c r="M8" s="2032"/>
    </row>
    <row r="9" spans="1:14">
      <c r="A9" s="1103" t="s">
        <v>4822</v>
      </c>
      <c r="B9" s="2033">
        <f>SUM(F5:F16)</f>
        <v>2539375</v>
      </c>
      <c r="C9" s="2024" t="s">
        <v>5022</v>
      </c>
      <c r="D9" s="1453">
        <v>135870</v>
      </c>
      <c r="E9" s="1453">
        <v>0</v>
      </c>
      <c r="F9" s="975">
        <f t="shared" si="0"/>
        <v>135870</v>
      </c>
      <c r="G9" s="859"/>
      <c r="H9" s="3737" t="s">
        <v>8220</v>
      </c>
      <c r="I9" s="3738"/>
      <c r="J9" s="1647" t="s">
        <v>252</v>
      </c>
      <c r="K9" s="2034">
        <v>3004679</v>
      </c>
      <c r="L9" s="1453">
        <v>4000</v>
      </c>
      <c r="M9" s="975">
        <f t="shared" ref="M9:M18" si="1">SUM(K9:L9)</f>
        <v>3008679</v>
      </c>
    </row>
    <row r="10" spans="1:14">
      <c r="A10" s="1131" t="s">
        <v>8221</v>
      </c>
      <c r="B10" s="2033">
        <f>SUM(D5:D17)</f>
        <v>719577</v>
      </c>
      <c r="C10" s="2024" t="s">
        <v>8222</v>
      </c>
      <c r="D10" s="1453">
        <v>126902</v>
      </c>
      <c r="E10" s="1453">
        <v>0</v>
      </c>
      <c r="F10" s="975">
        <f t="shared" si="0"/>
        <v>126902</v>
      </c>
      <c r="G10" s="859"/>
      <c r="H10" s="1103" t="s">
        <v>4822</v>
      </c>
      <c r="I10" s="2026">
        <f>SUM(M9:M14)</f>
        <v>3359330</v>
      </c>
      <c r="J10" s="1647" t="s">
        <v>8223</v>
      </c>
      <c r="K10" s="2034">
        <v>22538</v>
      </c>
      <c r="L10" s="1453">
        <v>223920</v>
      </c>
      <c r="M10" s="975">
        <f t="shared" si="1"/>
        <v>246458</v>
      </c>
    </row>
    <row r="11" spans="1:14">
      <c r="A11" s="1131" t="s">
        <v>8224</v>
      </c>
      <c r="B11" s="2033">
        <f>SUM(E5:E16)</f>
        <v>1819798</v>
      </c>
      <c r="C11" s="2024" t="s">
        <v>8225</v>
      </c>
      <c r="D11" s="1453">
        <v>93880</v>
      </c>
      <c r="E11" s="1453">
        <v>0</v>
      </c>
      <c r="F11" s="975">
        <f t="shared" si="0"/>
        <v>93880</v>
      </c>
      <c r="G11" s="859"/>
      <c r="H11" s="1131" t="s">
        <v>8217</v>
      </c>
      <c r="I11" s="2026">
        <f>SUM(K9:K14)</f>
        <v>3079538</v>
      </c>
      <c r="J11" s="1647" t="s">
        <v>8226</v>
      </c>
      <c r="K11" s="2034">
        <v>11367</v>
      </c>
      <c r="L11" s="1453">
        <v>49528</v>
      </c>
      <c r="M11" s="975">
        <f t="shared" si="1"/>
        <v>60895</v>
      </c>
    </row>
    <row r="12" spans="1:14">
      <c r="A12" s="859"/>
      <c r="B12" s="859"/>
      <c r="C12" s="2024" t="s">
        <v>8227</v>
      </c>
      <c r="D12" s="1453">
        <v>63688</v>
      </c>
      <c r="E12" s="1453">
        <v>8300</v>
      </c>
      <c r="F12" s="975">
        <f t="shared" si="0"/>
        <v>71988</v>
      </c>
      <c r="G12" s="859"/>
      <c r="H12" s="1131" t="s">
        <v>8219</v>
      </c>
      <c r="I12" s="2026">
        <f>SUM(L9:L14)</f>
        <v>279792</v>
      </c>
      <c r="J12" s="1647" t="s">
        <v>8228</v>
      </c>
      <c r="K12" s="2034">
        <v>32767</v>
      </c>
      <c r="L12" s="1453">
        <v>2316</v>
      </c>
      <c r="M12" s="975">
        <f t="shared" si="1"/>
        <v>35083</v>
      </c>
    </row>
    <row r="13" spans="1:14">
      <c r="A13" s="859"/>
      <c r="B13" s="859"/>
      <c r="C13" s="2024" t="s">
        <v>8229</v>
      </c>
      <c r="D13" s="1453">
        <v>0</v>
      </c>
      <c r="E13" s="1453">
        <v>69600</v>
      </c>
      <c r="F13" s="975">
        <f t="shared" si="0"/>
        <v>69600</v>
      </c>
      <c r="G13" s="859"/>
      <c r="H13" s="859"/>
      <c r="I13" s="1107"/>
      <c r="J13" s="1647" t="s">
        <v>8230</v>
      </c>
      <c r="K13" s="2034">
        <v>5187</v>
      </c>
      <c r="L13" s="1453">
        <v>0</v>
      </c>
      <c r="M13" s="975">
        <f t="shared" si="1"/>
        <v>5187</v>
      </c>
    </row>
    <row r="14" spans="1:14">
      <c r="A14" s="859"/>
      <c r="B14" s="859"/>
      <c r="C14" s="2024" t="s">
        <v>8231</v>
      </c>
      <c r="D14" s="1453">
        <v>1355</v>
      </c>
      <c r="E14" s="1453">
        <v>67486</v>
      </c>
      <c r="F14" s="975">
        <f t="shared" si="0"/>
        <v>68841</v>
      </c>
      <c r="G14" s="859"/>
      <c r="H14" s="2032"/>
      <c r="I14" s="2032"/>
      <c r="J14" s="1649" t="s">
        <v>8232</v>
      </c>
      <c r="K14" s="2035">
        <v>3000</v>
      </c>
      <c r="L14" s="2036">
        <v>28</v>
      </c>
      <c r="M14" s="2031">
        <f t="shared" si="1"/>
        <v>3028</v>
      </c>
    </row>
    <row r="15" spans="1:14">
      <c r="A15" s="859"/>
      <c r="B15" s="859"/>
      <c r="C15" s="2024" t="s">
        <v>8233</v>
      </c>
      <c r="D15" s="1453">
        <v>0</v>
      </c>
      <c r="E15" s="1453">
        <v>60644</v>
      </c>
      <c r="F15" s="975">
        <f t="shared" si="0"/>
        <v>60644</v>
      </c>
      <c r="G15" s="859"/>
      <c r="H15" s="3737" t="s">
        <v>8234</v>
      </c>
      <c r="I15" s="3738"/>
      <c r="J15" s="1647" t="s">
        <v>8235</v>
      </c>
      <c r="K15" s="2034">
        <v>50821</v>
      </c>
      <c r="L15" s="1453">
        <v>548431</v>
      </c>
      <c r="M15" s="975">
        <f t="shared" si="1"/>
        <v>599252</v>
      </c>
    </row>
    <row r="16" spans="1:14">
      <c r="A16" s="2032"/>
      <c r="B16" s="1617"/>
      <c r="C16" s="2037" t="s">
        <v>8236</v>
      </c>
      <c r="D16" s="1453">
        <v>41588</v>
      </c>
      <c r="E16" s="1453">
        <v>0</v>
      </c>
      <c r="F16" s="975">
        <f t="shared" si="0"/>
        <v>41588</v>
      </c>
      <c r="G16" s="859"/>
      <c r="H16" s="1103" t="s">
        <v>4822</v>
      </c>
      <c r="I16" s="975">
        <f>SUM(I17:I18)</f>
        <v>1066481</v>
      </c>
      <c r="J16" s="1452" t="s">
        <v>8237</v>
      </c>
      <c r="K16" s="1453">
        <v>22046</v>
      </c>
      <c r="L16" s="1453">
        <v>277823</v>
      </c>
      <c r="M16" s="975">
        <f t="shared" si="1"/>
        <v>299869</v>
      </c>
    </row>
    <row r="17" spans="1:13">
      <c r="A17" s="3737" t="s">
        <v>8238</v>
      </c>
      <c r="B17" s="3738"/>
      <c r="C17" s="1452" t="s">
        <v>8239</v>
      </c>
      <c r="D17" s="2025">
        <v>0</v>
      </c>
      <c r="E17" s="2038">
        <v>3881552</v>
      </c>
      <c r="F17" s="1615">
        <f>SUM(D17:E17)</f>
        <v>3881552</v>
      </c>
      <c r="G17" s="859"/>
      <c r="H17" s="1131" t="s">
        <v>8217</v>
      </c>
      <c r="I17" s="2026">
        <f>SUM(K15:K18)</f>
        <v>107412</v>
      </c>
      <c r="J17" s="1647" t="s">
        <v>8240</v>
      </c>
      <c r="K17" s="2034">
        <v>24280</v>
      </c>
      <c r="L17" s="1453">
        <v>132815</v>
      </c>
      <c r="M17" s="975">
        <f t="shared" si="1"/>
        <v>157095</v>
      </c>
    </row>
    <row r="18" spans="1:13">
      <c r="A18" s="1103" t="s">
        <v>4822</v>
      </c>
      <c r="B18" s="2033">
        <f>SUM(F17:F18)</f>
        <v>3903126</v>
      </c>
      <c r="C18" s="1452" t="s">
        <v>8241</v>
      </c>
      <c r="D18" s="2034">
        <v>0</v>
      </c>
      <c r="E18" s="1453">
        <v>21574</v>
      </c>
      <c r="F18" s="975">
        <f>SUM(D18:E18)</f>
        <v>21574</v>
      </c>
      <c r="G18" s="859"/>
      <c r="H18" s="1131" t="s">
        <v>8219</v>
      </c>
      <c r="I18" s="2026">
        <f>SUM(L15:L18)</f>
        <v>959069</v>
      </c>
      <c r="J18" s="1647" t="s">
        <v>8242</v>
      </c>
      <c r="K18" s="2035">
        <v>10265</v>
      </c>
      <c r="L18" s="2036">
        <v>0</v>
      </c>
      <c r="M18" s="2031">
        <f t="shared" si="1"/>
        <v>10265</v>
      </c>
    </row>
    <row r="19" spans="1:13">
      <c r="A19" s="1131" t="s">
        <v>8221</v>
      </c>
      <c r="B19" s="1245">
        <f>SUM(D17:D18)</f>
        <v>0</v>
      </c>
      <c r="C19" s="2039"/>
      <c r="D19" s="2034"/>
      <c r="E19" s="1453"/>
      <c r="F19" s="975"/>
      <c r="G19" s="859"/>
      <c r="H19" s="3737" t="s">
        <v>8243</v>
      </c>
      <c r="I19" s="3738"/>
      <c r="J19" s="1651" t="s">
        <v>8244</v>
      </c>
      <c r="K19" s="2034">
        <v>12234</v>
      </c>
      <c r="L19" s="1453">
        <v>17670</v>
      </c>
      <c r="M19" s="1615">
        <f>SUM(K19:L19)</f>
        <v>29904</v>
      </c>
    </row>
    <row r="20" spans="1:13">
      <c r="A20" s="2028" t="s">
        <v>8224</v>
      </c>
      <c r="B20" s="2040">
        <f>SUM(E17:E18)</f>
        <v>3903126</v>
      </c>
      <c r="C20" s="1653"/>
      <c r="D20" s="2036"/>
      <c r="E20" s="2036"/>
      <c r="F20" s="2031"/>
      <c r="G20" s="859"/>
      <c r="H20" s="1103" t="s">
        <v>4822</v>
      </c>
      <c r="I20" s="2026">
        <f>SUM(M19:M22)</f>
        <v>74921</v>
      </c>
      <c r="J20" s="1452" t="s">
        <v>8245</v>
      </c>
      <c r="K20" s="1453">
        <v>25407</v>
      </c>
      <c r="L20" s="1453">
        <v>252</v>
      </c>
      <c r="M20" s="975">
        <f>SUM(K20:L20)</f>
        <v>25659</v>
      </c>
    </row>
    <row r="21" spans="1:13">
      <c r="A21" s="3737" t="s">
        <v>8246</v>
      </c>
      <c r="B21" s="3738"/>
      <c r="C21" s="1452" t="s">
        <v>8247</v>
      </c>
      <c r="D21" s="2034">
        <v>0</v>
      </c>
      <c r="E21" s="1453">
        <v>1510684</v>
      </c>
      <c r="F21" s="975">
        <f t="shared" ref="F21:F23" si="2">SUM(D21:E21)</f>
        <v>1510684</v>
      </c>
      <c r="G21" s="859"/>
      <c r="H21" s="1131" t="s">
        <v>8217</v>
      </c>
      <c r="I21" s="2026">
        <f>SUM(K19:K22)</f>
        <v>54395</v>
      </c>
      <c r="J21" s="1452" t="s">
        <v>8248</v>
      </c>
      <c r="K21" s="1453">
        <v>16754</v>
      </c>
      <c r="L21" s="1453">
        <v>2604</v>
      </c>
      <c r="M21" s="975">
        <f>SUM(K21:L21)</f>
        <v>19358</v>
      </c>
    </row>
    <row r="22" spans="1:13">
      <c r="A22" s="1103" t="s">
        <v>4822</v>
      </c>
      <c r="B22" s="2033">
        <f>SUM(F21:F24)</f>
        <v>2368135</v>
      </c>
      <c r="C22" s="1452" t="s">
        <v>8249</v>
      </c>
      <c r="D22" s="2034">
        <v>91560</v>
      </c>
      <c r="E22" s="1453">
        <v>690656</v>
      </c>
      <c r="F22" s="975">
        <f t="shared" si="2"/>
        <v>782216</v>
      </c>
      <c r="G22" s="859"/>
      <c r="H22" s="1131" t="s">
        <v>8219</v>
      </c>
      <c r="I22" s="2026">
        <f>SUM(L19:L22)</f>
        <v>20526</v>
      </c>
      <c r="J22" s="1653"/>
      <c r="K22" s="2035"/>
      <c r="L22" s="2036"/>
      <c r="M22" s="2031">
        <f>SUM(K22:L22)</f>
        <v>0</v>
      </c>
    </row>
    <row r="23" spans="1:13">
      <c r="A23" s="1131" t="s">
        <v>8221</v>
      </c>
      <c r="B23" s="1245">
        <f>SUM(D21:D24)</f>
        <v>91560</v>
      </c>
      <c r="C23" s="1452" t="s">
        <v>8250</v>
      </c>
      <c r="D23" s="2034">
        <v>0</v>
      </c>
      <c r="E23" s="1453">
        <v>75235</v>
      </c>
      <c r="F23" s="975">
        <f t="shared" si="2"/>
        <v>75235</v>
      </c>
      <c r="G23" s="859"/>
      <c r="H23" s="3737" t="s">
        <v>8251</v>
      </c>
      <c r="I23" s="3738"/>
      <c r="J23" s="1452" t="s">
        <v>8252</v>
      </c>
      <c r="K23" s="2034">
        <v>1258</v>
      </c>
      <c r="L23" s="1453">
        <v>75820</v>
      </c>
      <c r="M23" s="975">
        <f t="shared" ref="M23:M35" si="3">SUM(K23:L23)</f>
        <v>77078</v>
      </c>
    </row>
    <row r="24" spans="1:13">
      <c r="A24" s="2028" t="s">
        <v>8224</v>
      </c>
      <c r="B24" s="2041">
        <f>SUM(E21:E24)</f>
        <v>2276575</v>
      </c>
      <c r="C24" s="1653"/>
      <c r="D24" s="2031"/>
      <c r="E24" s="2031"/>
      <c r="F24" s="2031"/>
      <c r="G24" s="859"/>
      <c r="H24" s="1103" t="s">
        <v>4822</v>
      </c>
      <c r="I24" s="2026">
        <f>SUM(I25:I26)</f>
        <v>121081</v>
      </c>
      <c r="J24" s="1647" t="s">
        <v>8253</v>
      </c>
      <c r="K24" s="2034">
        <v>4200</v>
      </c>
      <c r="L24" s="1453">
        <v>19987</v>
      </c>
      <c r="M24" s="975">
        <f t="shared" si="3"/>
        <v>24187</v>
      </c>
    </row>
    <row r="25" spans="1:13">
      <c r="A25" s="3785" t="s">
        <v>8254</v>
      </c>
      <c r="B25" s="3567"/>
      <c r="C25" s="2024" t="s">
        <v>8255</v>
      </c>
      <c r="D25" s="2034">
        <v>0</v>
      </c>
      <c r="E25" s="1453">
        <v>230321</v>
      </c>
      <c r="F25" s="975">
        <f>SUM(D25:E25)</f>
        <v>230321</v>
      </c>
      <c r="G25" s="859"/>
      <c r="H25" s="1131" t="s">
        <v>8217</v>
      </c>
      <c r="I25" s="2026">
        <f>SUM(K23:K27)</f>
        <v>9524</v>
      </c>
      <c r="J25" s="1647" t="s">
        <v>8256</v>
      </c>
      <c r="K25" s="2034">
        <v>3000</v>
      </c>
      <c r="L25" s="1453">
        <v>12939</v>
      </c>
      <c r="M25" s="975">
        <f t="shared" si="3"/>
        <v>15939</v>
      </c>
    </row>
    <row r="26" spans="1:13">
      <c r="A26" s="1103" t="s">
        <v>4822</v>
      </c>
      <c r="B26" s="1245">
        <f>SUM(F25:F28)</f>
        <v>429506</v>
      </c>
      <c r="C26" s="2024" t="s">
        <v>8257</v>
      </c>
      <c r="D26" s="975">
        <v>0</v>
      </c>
      <c r="E26" s="975">
        <v>117052</v>
      </c>
      <c r="F26" s="975">
        <f>SUM(D26:E26)</f>
        <v>117052</v>
      </c>
      <c r="G26" s="859"/>
      <c r="H26" s="1131" t="s">
        <v>8219</v>
      </c>
      <c r="I26" s="2026">
        <f>SUM(L23:L27)</f>
        <v>111557</v>
      </c>
      <c r="J26" s="1452" t="s">
        <v>8258</v>
      </c>
      <c r="K26" s="1453">
        <v>0</v>
      </c>
      <c r="L26" s="1453">
        <v>2811</v>
      </c>
      <c r="M26" s="975">
        <f t="shared" si="3"/>
        <v>2811</v>
      </c>
    </row>
    <row r="27" spans="1:13">
      <c r="A27" s="1131" t="s">
        <v>8221</v>
      </c>
      <c r="B27" s="2033">
        <f>SUM(D25:D28)</f>
        <v>0</v>
      </c>
      <c r="C27" s="1452" t="s">
        <v>8259</v>
      </c>
      <c r="D27" s="2034">
        <v>0</v>
      </c>
      <c r="E27" s="1453">
        <v>82133</v>
      </c>
      <c r="F27" s="975">
        <f>SUM(D27:E27)</f>
        <v>82133</v>
      </c>
      <c r="G27" s="859"/>
      <c r="H27" s="1103"/>
      <c r="I27" s="2026"/>
      <c r="J27" s="1653" t="s">
        <v>8260</v>
      </c>
      <c r="K27" s="2035">
        <v>1066</v>
      </c>
      <c r="L27" s="2036">
        <v>0</v>
      </c>
      <c r="M27" s="2031">
        <f t="shared" si="3"/>
        <v>1066</v>
      </c>
    </row>
    <row r="28" spans="1:13">
      <c r="A28" s="2028" t="s">
        <v>8224</v>
      </c>
      <c r="B28" s="2040">
        <f>SUM(E25:E28)</f>
        <v>429506</v>
      </c>
      <c r="C28" s="1653"/>
      <c r="D28" s="2036"/>
      <c r="E28" s="2036"/>
      <c r="F28" s="2031"/>
      <c r="G28" s="859"/>
      <c r="H28" s="3737" t="s">
        <v>8162</v>
      </c>
      <c r="I28" s="3738"/>
      <c r="J28" s="1452" t="s">
        <v>8261</v>
      </c>
      <c r="K28" s="2034">
        <v>600</v>
      </c>
      <c r="L28" s="1453">
        <v>81946</v>
      </c>
      <c r="M28" s="975">
        <f t="shared" si="3"/>
        <v>82546</v>
      </c>
    </row>
    <row r="29" spans="1:13">
      <c r="A29" s="3864" t="s">
        <v>8262</v>
      </c>
      <c r="B29" s="3865"/>
      <c r="C29" s="1452" t="s">
        <v>8161</v>
      </c>
      <c r="D29" s="975">
        <v>0</v>
      </c>
      <c r="E29" s="975">
        <v>15350</v>
      </c>
      <c r="F29" s="975">
        <f>SUM(D29:E29)</f>
        <v>15350</v>
      </c>
      <c r="G29" s="859"/>
      <c r="H29" s="1103" t="s">
        <v>4822</v>
      </c>
      <c r="I29" s="2026">
        <f>SUM(I30:I31)</f>
        <v>141750</v>
      </c>
      <c r="J29" s="1452" t="s">
        <v>8263</v>
      </c>
      <c r="K29" s="2034">
        <v>21455</v>
      </c>
      <c r="L29" s="1453">
        <v>7838</v>
      </c>
      <c r="M29" s="975">
        <f t="shared" si="3"/>
        <v>29293</v>
      </c>
    </row>
    <row r="30" spans="1:13">
      <c r="A30" s="1103" t="s">
        <v>4822</v>
      </c>
      <c r="B30" s="2033">
        <f>SUM(B31:B32)</f>
        <v>15350</v>
      </c>
      <c r="C30" s="1452"/>
      <c r="D30" s="975"/>
      <c r="E30" s="975"/>
      <c r="F30" s="975"/>
      <c r="G30" s="859"/>
      <c r="H30" s="1131" t="s">
        <v>8217</v>
      </c>
      <c r="I30" s="2026">
        <f>SUM(K28:K31)</f>
        <v>22055</v>
      </c>
      <c r="J30" s="1452" t="s">
        <v>8264</v>
      </c>
      <c r="K30" s="2034">
        <v>0</v>
      </c>
      <c r="L30" s="1453">
        <v>27887</v>
      </c>
      <c r="M30" s="975">
        <f t="shared" si="3"/>
        <v>27887</v>
      </c>
    </row>
    <row r="31" spans="1:13">
      <c r="A31" s="1131" t="s">
        <v>8221</v>
      </c>
      <c r="B31" s="1245">
        <f>SUM(D29:D32)</f>
        <v>0</v>
      </c>
      <c r="C31" s="1452"/>
      <c r="D31" s="975"/>
      <c r="E31" s="975"/>
      <c r="F31" s="975"/>
      <c r="G31" s="859"/>
      <c r="H31" s="1131" t="s">
        <v>8219</v>
      </c>
      <c r="I31" s="2026">
        <f>SUM(L28:L31)</f>
        <v>119695</v>
      </c>
      <c r="J31" s="1452" t="s">
        <v>8265</v>
      </c>
      <c r="K31" s="1453">
        <v>0</v>
      </c>
      <c r="L31" s="1453">
        <v>2024</v>
      </c>
      <c r="M31" s="975">
        <f t="shared" si="3"/>
        <v>2024</v>
      </c>
    </row>
    <row r="32" spans="1:13">
      <c r="A32" s="2028" t="s">
        <v>8224</v>
      </c>
      <c r="B32" s="2042">
        <f>SUM(E29:E32)</f>
        <v>15350</v>
      </c>
      <c r="C32" s="2043"/>
      <c r="D32" s="2044"/>
      <c r="E32" s="2031"/>
      <c r="F32" s="2031"/>
      <c r="G32" s="859"/>
      <c r="H32" s="1131"/>
      <c r="I32" s="2026"/>
      <c r="J32" s="1653" t="s">
        <v>8266</v>
      </c>
      <c r="K32" s="2035">
        <v>0</v>
      </c>
      <c r="L32" s="2036">
        <v>0</v>
      </c>
      <c r="M32" s="2031">
        <f t="shared" si="3"/>
        <v>0</v>
      </c>
    </row>
    <row r="33" spans="1:13">
      <c r="A33" s="3864" t="s">
        <v>8267</v>
      </c>
      <c r="B33" s="3865"/>
      <c r="C33" s="1647" t="s">
        <v>8268</v>
      </c>
      <c r="D33" s="2025">
        <v>0</v>
      </c>
      <c r="E33" s="1453">
        <v>139345</v>
      </c>
      <c r="F33" s="975">
        <f>SUM(D33:E33)</f>
        <v>139345</v>
      </c>
      <c r="G33" s="859"/>
      <c r="H33" s="3737" t="s">
        <v>8269</v>
      </c>
      <c r="I33" s="3738"/>
      <c r="J33" s="1452" t="s">
        <v>8270</v>
      </c>
      <c r="K33" s="2034">
        <v>40139</v>
      </c>
      <c r="L33" s="1453">
        <v>169586</v>
      </c>
      <c r="M33" s="975">
        <f t="shared" si="3"/>
        <v>209725</v>
      </c>
    </row>
    <row r="34" spans="1:13">
      <c r="A34" s="1103" t="s">
        <v>4822</v>
      </c>
      <c r="B34" s="2033">
        <f>SUM(B35:B36)</f>
        <v>144585</v>
      </c>
      <c r="C34" s="1647" t="s">
        <v>8271</v>
      </c>
      <c r="D34" s="2034">
        <v>0</v>
      </c>
      <c r="E34" s="1453">
        <v>5240</v>
      </c>
      <c r="F34" s="975">
        <f>SUM(D34:E34)</f>
        <v>5240</v>
      </c>
      <c r="G34" s="859"/>
      <c r="H34" s="1103" t="s">
        <v>4822</v>
      </c>
      <c r="I34" s="2026">
        <f>SUM(I35:I36)</f>
        <v>251834</v>
      </c>
      <c r="J34" s="1452" t="s">
        <v>8272</v>
      </c>
      <c r="K34" s="1453">
        <v>20965</v>
      </c>
      <c r="L34" s="1453">
        <v>3501</v>
      </c>
      <c r="M34" s="975">
        <f t="shared" si="3"/>
        <v>24466</v>
      </c>
    </row>
    <row r="35" spans="1:13">
      <c r="A35" s="1131" t="s">
        <v>8221</v>
      </c>
      <c r="B35" s="1245">
        <f>SUM(D33:D35)</f>
        <v>0</v>
      </c>
      <c r="C35" s="1452"/>
      <c r="D35" s="2034"/>
      <c r="E35" s="1453"/>
      <c r="F35" s="975"/>
      <c r="G35" s="859"/>
      <c r="H35" s="1131" t="s">
        <v>8217</v>
      </c>
      <c r="I35" s="2026">
        <f>SUM(K33:K36)</f>
        <v>61104</v>
      </c>
      <c r="J35" s="1452" t="s">
        <v>8273</v>
      </c>
      <c r="K35" s="2034">
        <v>0</v>
      </c>
      <c r="L35" s="1453">
        <v>17643</v>
      </c>
      <c r="M35" s="975">
        <f t="shared" si="3"/>
        <v>17643</v>
      </c>
    </row>
    <row r="36" spans="1:13">
      <c r="A36" s="2028" t="s">
        <v>8224</v>
      </c>
      <c r="B36" s="2042">
        <f>SUM(E33:E35)</f>
        <v>144585</v>
      </c>
      <c r="C36" s="1653"/>
      <c r="D36" s="2035"/>
      <c r="E36" s="2036"/>
      <c r="F36" s="2031"/>
      <c r="G36" s="859"/>
      <c r="H36" s="2028" t="s">
        <v>8219</v>
      </c>
      <c r="I36" s="2029">
        <f>SUM(L33:L36)</f>
        <v>190730</v>
      </c>
      <c r="J36" s="1653"/>
      <c r="K36" s="2035"/>
      <c r="L36" s="2036"/>
      <c r="M36" s="2031"/>
    </row>
    <row r="37" spans="1:13">
      <c r="A37" s="3737" t="s">
        <v>8274</v>
      </c>
      <c r="B37" s="3738"/>
      <c r="C37" s="2045" t="s">
        <v>8275</v>
      </c>
      <c r="D37" s="2038">
        <v>0</v>
      </c>
      <c r="E37" s="2038">
        <v>13785</v>
      </c>
      <c r="F37" s="1615">
        <f>SUM(D37:E37)</f>
        <v>13785</v>
      </c>
      <c r="G37" s="859"/>
      <c r="H37" s="3737" t="s">
        <v>8276</v>
      </c>
      <c r="I37" s="3738"/>
      <c r="J37" s="1647" t="s">
        <v>8277</v>
      </c>
      <c r="K37" s="2034">
        <v>72315</v>
      </c>
      <c r="L37" s="1453">
        <v>160703</v>
      </c>
      <c r="M37" s="975">
        <f t="shared" ref="M37:M38" si="4">SUM(K37:L37)</f>
        <v>233018</v>
      </c>
    </row>
    <row r="38" spans="1:13">
      <c r="A38" s="1103" t="s">
        <v>4822</v>
      </c>
      <c r="B38" s="975">
        <v>13785</v>
      </c>
      <c r="C38" s="2024"/>
      <c r="D38" s="975"/>
      <c r="E38" s="975"/>
      <c r="F38" s="975"/>
      <c r="G38" s="859"/>
      <c r="H38" s="1103" t="s">
        <v>4822</v>
      </c>
      <c r="I38" s="2026">
        <f>SUM(M37:M40)</f>
        <v>237631</v>
      </c>
      <c r="J38" s="1647" t="s">
        <v>8278</v>
      </c>
      <c r="K38" s="2034">
        <v>0</v>
      </c>
      <c r="L38" s="1453">
        <v>2306</v>
      </c>
      <c r="M38" s="975">
        <f t="shared" si="4"/>
        <v>2306</v>
      </c>
    </row>
    <row r="39" spans="1:13">
      <c r="A39" s="1131" t="s">
        <v>8221</v>
      </c>
      <c r="B39" s="975">
        <f>SUM(D37:D39)</f>
        <v>0</v>
      </c>
      <c r="C39" s="1452"/>
      <c r="D39" s="1212"/>
      <c r="E39" s="975"/>
      <c r="F39" s="975"/>
      <c r="G39" s="859"/>
      <c r="H39" s="1131" t="s">
        <v>8217</v>
      </c>
      <c r="I39" s="2026">
        <f>SUM(K37:K40)</f>
        <v>72315</v>
      </c>
      <c r="J39" s="1647" t="s">
        <v>8279</v>
      </c>
      <c r="K39" s="2034">
        <v>0</v>
      </c>
      <c r="L39" s="1453">
        <v>2001</v>
      </c>
      <c r="M39" s="975">
        <f>SUM(K39:L39)</f>
        <v>2001</v>
      </c>
    </row>
    <row r="40" spans="1:13">
      <c r="A40" s="2028" t="s">
        <v>8224</v>
      </c>
      <c r="B40" s="2029">
        <f>SUM(E37:E39)</f>
        <v>13785</v>
      </c>
      <c r="C40" s="1653"/>
      <c r="D40" s="2035"/>
      <c r="E40" s="2036"/>
      <c r="F40" s="2031"/>
      <c r="G40" s="859"/>
      <c r="H40" s="2028" t="s">
        <v>8219</v>
      </c>
      <c r="I40" s="2029">
        <f>SUM(L37:L40)</f>
        <v>165316</v>
      </c>
      <c r="J40" s="1653" t="s">
        <v>8280</v>
      </c>
      <c r="K40" s="2035">
        <v>0</v>
      </c>
      <c r="L40" s="2036">
        <v>306</v>
      </c>
      <c r="M40" s="2031">
        <f>SUM(K40:L40)</f>
        <v>306</v>
      </c>
    </row>
    <row r="41" spans="1:13">
      <c r="A41" s="3864" t="s">
        <v>6205</v>
      </c>
      <c r="B41" s="3865"/>
      <c r="C41" s="1452"/>
      <c r="D41" s="2034"/>
      <c r="E41" s="1453"/>
      <c r="F41" s="975"/>
      <c r="G41" s="859"/>
      <c r="H41" s="3737" t="s">
        <v>8281</v>
      </c>
      <c r="I41" s="3738"/>
      <c r="J41" s="1452"/>
      <c r="K41" s="2034"/>
      <c r="L41" s="1453"/>
      <c r="M41" s="975"/>
    </row>
    <row r="42" spans="1:13">
      <c r="A42" s="1103" t="s">
        <v>4822</v>
      </c>
      <c r="B42" s="2033">
        <f>SUM(B43:B44)</f>
        <v>0</v>
      </c>
      <c r="C42" s="1452"/>
      <c r="D42" s="1453"/>
      <c r="E42" s="1453"/>
      <c r="F42" s="975"/>
      <c r="G42" s="859"/>
      <c r="H42" s="1103" t="s">
        <v>4822</v>
      </c>
      <c r="I42" s="975">
        <v>0</v>
      </c>
      <c r="J42" s="1452"/>
      <c r="K42" s="1453"/>
      <c r="L42" s="1453"/>
      <c r="M42" s="975"/>
    </row>
    <row r="43" spans="1:13">
      <c r="A43" s="1131" t="s">
        <v>8221</v>
      </c>
      <c r="B43" s="1245">
        <f>SUM(D41:D44)</f>
        <v>0</v>
      </c>
      <c r="C43" s="1452"/>
      <c r="D43" s="975"/>
      <c r="E43" s="975"/>
      <c r="F43" s="975"/>
      <c r="G43" s="859"/>
      <c r="H43" s="1131" t="s">
        <v>8217</v>
      </c>
      <c r="I43" s="2026">
        <v>0</v>
      </c>
      <c r="J43" s="1452"/>
      <c r="K43" s="2034"/>
      <c r="L43" s="1453"/>
      <c r="M43" s="975"/>
    </row>
    <row r="44" spans="1:13">
      <c r="A44" s="2028" t="s">
        <v>8224</v>
      </c>
      <c r="B44" s="2040">
        <f>SUM(E41:E44)</f>
        <v>0</v>
      </c>
      <c r="C44" s="1647"/>
      <c r="D44" s="2035"/>
      <c r="E44" s="2036"/>
      <c r="F44" s="2031"/>
      <c r="G44" s="859"/>
      <c r="H44" s="2028" t="s">
        <v>8219</v>
      </c>
      <c r="I44" s="2029">
        <v>0</v>
      </c>
      <c r="J44" s="2043"/>
      <c r="K44" s="2036"/>
      <c r="L44" s="2036"/>
      <c r="M44" s="2031"/>
    </row>
    <row r="45" spans="1:13" ht="13.5" thickBot="1">
      <c r="A45" s="3862" t="s">
        <v>4724</v>
      </c>
      <c r="B45" s="3862"/>
      <c r="C45" s="3863"/>
      <c r="D45" s="1183">
        <f>SUM(D4:D44)</f>
        <v>811137</v>
      </c>
      <c r="E45" s="1183">
        <f>SUM(E4:E44)</f>
        <v>8602725</v>
      </c>
      <c r="F45" s="1183">
        <f>SUM(F4:F44)</f>
        <v>9413862</v>
      </c>
      <c r="G45" s="859"/>
      <c r="H45" s="3737" t="s">
        <v>8282</v>
      </c>
      <c r="I45" s="3738"/>
      <c r="J45" s="1655" t="s">
        <v>8283</v>
      </c>
      <c r="K45" s="867">
        <v>103506</v>
      </c>
      <c r="L45" s="867">
        <v>4676</v>
      </c>
      <c r="M45" s="867">
        <f>SUM(K45:L45)</f>
        <v>108182</v>
      </c>
    </row>
    <row r="46" spans="1:13">
      <c r="A46" s="1235"/>
      <c r="B46" s="1235"/>
      <c r="C46" s="1235"/>
      <c r="D46" s="987"/>
      <c r="E46" s="859"/>
      <c r="F46" s="1055" t="s">
        <v>8284</v>
      </c>
      <c r="G46" s="859"/>
      <c r="H46" s="1103" t="s">
        <v>4822</v>
      </c>
      <c r="I46" s="975">
        <f>SUM(I47:I48)</f>
        <v>108182</v>
      </c>
      <c r="J46" s="1452"/>
      <c r="K46" s="1245"/>
      <c r="L46" s="1245"/>
      <c r="M46" s="1245"/>
    </row>
    <row r="47" spans="1:13">
      <c r="A47" s="859"/>
      <c r="B47" s="859"/>
      <c r="C47" s="859"/>
      <c r="D47" s="859"/>
      <c r="E47" s="859"/>
      <c r="F47" s="859"/>
      <c r="G47" s="859"/>
      <c r="H47" s="1131" t="s">
        <v>8217</v>
      </c>
      <c r="I47" s="2026">
        <f>SUM(K45:K48)</f>
        <v>103506</v>
      </c>
      <c r="J47" s="1452"/>
      <c r="K47" s="2034"/>
      <c r="L47" s="1453"/>
      <c r="M47" s="975"/>
    </row>
    <row r="48" spans="1:13">
      <c r="A48" s="859"/>
      <c r="B48" s="859"/>
      <c r="C48" s="859"/>
      <c r="D48" s="859"/>
      <c r="E48" s="859"/>
      <c r="F48" s="859"/>
      <c r="G48" s="859"/>
      <c r="H48" s="2028" t="s">
        <v>8219</v>
      </c>
      <c r="I48" s="2029">
        <f>SUM(L45:L48)</f>
        <v>4676</v>
      </c>
      <c r="J48" s="1653"/>
      <c r="K48" s="2035"/>
      <c r="L48" s="2036"/>
      <c r="M48" s="2031"/>
    </row>
    <row r="49" spans="1:13">
      <c r="A49" s="859"/>
      <c r="B49" s="859"/>
      <c r="C49" s="859"/>
      <c r="D49" s="859"/>
      <c r="E49" s="859"/>
      <c r="F49" s="859"/>
      <c r="G49" s="859"/>
      <c r="H49" s="3737" t="s">
        <v>5070</v>
      </c>
      <c r="I49" s="3738"/>
      <c r="J49" s="1655"/>
      <c r="K49" s="2046"/>
      <c r="L49" s="2046"/>
      <c r="M49" s="2046"/>
    </row>
    <row r="50" spans="1:13">
      <c r="A50" s="859"/>
      <c r="B50" s="859"/>
      <c r="C50" s="859"/>
      <c r="D50" s="859"/>
      <c r="E50" s="859"/>
      <c r="F50" s="859"/>
      <c r="G50" s="859"/>
      <c r="H50" s="1103" t="s">
        <v>4822</v>
      </c>
      <c r="I50" s="975">
        <f>SUM(I51:I52)</f>
        <v>0</v>
      </c>
      <c r="J50" s="1452"/>
      <c r="K50" s="2047"/>
      <c r="L50" s="2047"/>
      <c r="M50" s="2047"/>
    </row>
    <row r="51" spans="1:13">
      <c r="A51" s="859"/>
      <c r="B51" s="859"/>
      <c r="C51" s="859"/>
      <c r="D51" s="859"/>
      <c r="E51" s="859"/>
      <c r="F51" s="859"/>
      <c r="G51" s="859"/>
      <c r="H51" s="1131" t="s">
        <v>8217</v>
      </c>
      <c r="I51" s="2026">
        <f>SUM(K49:K52)</f>
        <v>0</v>
      </c>
      <c r="J51" s="1452"/>
      <c r="K51" s="2047"/>
      <c r="L51" s="2047"/>
      <c r="M51" s="2047"/>
    </row>
    <row r="52" spans="1:13">
      <c r="A52" s="859"/>
      <c r="B52" s="859"/>
      <c r="C52" s="859"/>
      <c r="D52" s="859"/>
      <c r="E52" s="859"/>
      <c r="F52" s="859"/>
      <c r="G52" s="859"/>
      <c r="H52" s="1131" t="s">
        <v>8219</v>
      </c>
      <c r="I52" s="2026">
        <f>SUM(L49:L52)</f>
        <v>0</v>
      </c>
      <c r="J52" s="1452"/>
      <c r="K52" s="2047"/>
      <c r="L52" s="2048"/>
      <c r="M52" s="2048"/>
    </row>
    <row r="53" spans="1:13" ht="13.5" thickBot="1">
      <c r="A53" s="859"/>
      <c r="B53" s="859"/>
      <c r="C53" s="859"/>
      <c r="D53" s="859"/>
      <c r="E53" s="859"/>
      <c r="F53" s="859"/>
      <c r="G53" s="859"/>
      <c r="H53" s="3862" t="s">
        <v>4724</v>
      </c>
      <c r="I53" s="3862"/>
      <c r="J53" s="3863"/>
      <c r="K53" s="2049">
        <f>SUM(K5:K49)</f>
        <v>3629799</v>
      </c>
      <c r="L53" s="2049">
        <f>SUM(L5:L49)</f>
        <v>1998147</v>
      </c>
      <c r="M53" s="2049">
        <f>SUM(M5:M49)</f>
        <v>5627946</v>
      </c>
    </row>
    <row r="54" spans="1:13">
      <c r="A54" s="859"/>
      <c r="B54" s="859"/>
      <c r="C54" s="859"/>
      <c r="D54" s="859"/>
      <c r="E54" s="859"/>
      <c r="F54" s="859"/>
      <c r="G54" s="859"/>
      <c r="H54" s="859"/>
      <c r="I54" s="859"/>
      <c r="J54" s="859"/>
      <c r="K54" s="987"/>
      <c r="L54" s="987"/>
      <c r="M54" s="1021" t="s">
        <v>8284</v>
      </c>
    </row>
  </sheetData>
  <mergeCells count="23">
    <mergeCell ref="H28:I28"/>
    <mergeCell ref="A4:B4"/>
    <mergeCell ref="H4:I4"/>
    <mergeCell ref="H5:I5"/>
    <mergeCell ref="A7:B7"/>
    <mergeCell ref="H9:I9"/>
    <mergeCell ref="H15:I15"/>
    <mergeCell ref="A17:B17"/>
    <mergeCell ref="H19:I19"/>
    <mergeCell ref="A21:B21"/>
    <mergeCell ref="H23:I23"/>
    <mergeCell ref="A25:B25"/>
    <mergeCell ref="A45:C45"/>
    <mergeCell ref="H45:I45"/>
    <mergeCell ref="H49:I49"/>
    <mergeCell ref="H53:J53"/>
    <mergeCell ref="A29:B29"/>
    <mergeCell ref="A33:B33"/>
    <mergeCell ref="H33:I33"/>
    <mergeCell ref="A37:B37"/>
    <mergeCell ref="H37:I37"/>
    <mergeCell ref="A41:B41"/>
    <mergeCell ref="H41:I41"/>
  </mergeCells>
  <phoneticPr fontId="2"/>
  <hyperlinks>
    <hyperlink ref="G2" location="目次!A1" display="目次へ戻る" xr:uid="{BBDDF9DC-AC9E-41E7-91E1-93AF310A8FA8}"/>
    <hyperlink ref="N2" location="目次!A1" display="目次へ戻る" xr:uid="{7CB0C4AA-91BC-48DB-8F5B-5E31C5943566}"/>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5FB73-4567-4F58-840E-00F5F66DC877}">
  <dimension ref="A1:K13"/>
  <sheetViews>
    <sheetView workbookViewId="0">
      <selection activeCell="K2" sqref="K2"/>
    </sheetView>
  </sheetViews>
  <sheetFormatPr defaultColWidth="8.58203125" defaultRowHeight="18"/>
  <cols>
    <col min="1" max="1" width="16.33203125" style="821" customWidth="1"/>
    <col min="2" max="10" width="16.5" style="821" customWidth="1"/>
    <col min="11" max="11" width="11" style="821" bestFit="1" customWidth="1"/>
    <col min="12" max="16384" width="8.58203125" style="821"/>
  </cols>
  <sheetData>
    <row r="1" spans="1:11">
      <c r="A1" s="1111" t="s">
        <v>8285</v>
      </c>
      <c r="B1" s="859"/>
      <c r="C1" s="859"/>
      <c r="D1" s="859"/>
      <c r="E1" s="859"/>
      <c r="F1" s="859"/>
      <c r="G1" s="859"/>
      <c r="H1" s="859"/>
      <c r="I1" s="859"/>
      <c r="J1" s="859"/>
    </row>
    <row r="2" spans="1:11" ht="18.5" thickBot="1">
      <c r="A2" s="2050"/>
      <c r="B2" s="1184"/>
      <c r="C2" s="1184"/>
      <c r="D2" s="1184"/>
      <c r="E2" s="1184"/>
      <c r="F2" s="1184"/>
      <c r="G2" s="1184"/>
      <c r="H2" s="1184"/>
      <c r="I2" s="1184"/>
      <c r="J2" s="1184"/>
      <c r="K2" s="820" t="s">
        <v>721</v>
      </c>
    </row>
    <row r="3" spans="1:11" ht="29.25" customHeight="1">
      <c r="A3" s="3566" t="s">
        <v>7926</v>
      </c>
      <c r="B3" s="3617" t="s">
        <v>8286</v>
      </c>
      <c r="C3" s="3866"/>
      <c r="D3" s="3846"/>
      <c r="E3" s="1136" t="s">
        <v>8287</v>
      </c>
      <c r="F3" s="3731" t="s">
        <v>8288</v>
      </c>
      <c r="G3" s="3860"/>
      <c r="H3" s="3732"/>
      <c r="I3" s="1136" t="s">
        <v>8289</v>
      </c>
      <c r="J3" s="1136" t="s">
        <v>8290</v>
      </c>
    </row>
    <row r="4" spans="1:11" ht="29.25" customHeight="1">
      <c r="A4" s="3568"/>
      <c r="B4" s="992" t="s">
        <v>4822</v>
      </c>
      <c r="C4" s="992" t="s">
        <v>8291</v>
      </c>
      <c r="D4" s="991" t="s">
        <v>8292</v>
      </c>
      <c r="E4" s="991" t="s">
        <v>4822</v>
      </c>
      <c r="F4" s="992" t="s">
        <v>4822</v>
      </c>
      <c r="G4" s="992" t="s">
        <v>8293</v>
      </c>
      <c r="H4" s="991" t="s">
        <v>8294</v>
      </c>
      <c r="I4" s="991" t="s">
        <v>4822</v>
      </c>
      <c r="J4" s="991" t="s">
        <v>4822</v>
      </c>
    </row>
    <row r="5" spans="1:11" ht="18.75" customHeight="1">
      <c r="A5" s="1366" t="s">
        <v>8295</v>
      </c>
      <c r="B5" s="1212">
        <f>SUM(C5:D5)</f>
        <v>261769</v>
      </c>
      <c r="C5" s="975">
        <v>213905</v>
      </c>
      <c r="D5" s="975">
        <v>47864</v>
      </c>
      <c r="E5" s="975">
        <v>7066</v>
      </c>
      <c r="F5" s="1245">
        <f>SUM(G5:H5)</f>
        <v>22542</v>
      </c>
      <c r="G5" s="1245">
        <v>22477</v>
      </c>
      <c r="H5" s="1245">
        <v>65</v>
      </c>
      <c r="I5" s="975">
        <v>2477</v>
      </c>
      <c r="J5" s="975">
        <v>497066</v>
      </c>
    </row>
    <row r="6" spans="1:11" ht="18.75" customHeight="1">
      <c r="A6" s="1026" t="s">
        <v>4755</v>
      </c>
      <c r="B6" s="1212">
        <f>SUM(C6:D6)</f>
        <v>246796</v>
      </c>
      <c r="C6" s="975">
        <v>201834</v>
      </c>
      <c r="D6" s="975">
        <v>44962</v>
      </c>
      <c r="E6" s="975">
        <v>5521</v>
      </c>
      <c r="F6" s="1245">
        <f>SUM(G6:H6)</f>
        <v>20453</v>
      </c>
      <c r="G6" s="975">
        <v>20396</v>
      </c>
      <c r="H6" s="975">
        <v>57</v>
      </c>
      <c r="I6" s="975">
        <v>2008</v>
      </c>
      <c r="J6" s="975">
        <v>518991</v>
      </c>
    </row>
    <row r="7" spans="1:11" ht="18.75" customHeight="1">
      <c r="A7" s="1026" t="s">
        <v>191</v>
      </c>
      <c r="B7" s="1212">
        <f>SUM(C7:D7)</f>
        <v>231424</v>
      </c>
      <c r="C7" s="975">
        <v>189179</v>
      </c>
      <c r="D7" s="975">
        <v>42245</v>
      </c>
      <c r="E7" s="975">
        <v>2831</v>
      </c>
      <c r="F7" s="1245">
        <f>SUM(G7:H7)</f>
        <v>18018</v>
      </c>
      <c r="G7" s="975">
        <v>17965</v>
      </c>
      <c r="H7" s="975">
        <v>53</v>
      </c>
      <c r="I7" s="975">
        <v>1713</v>
      </c>
      <c r="J7" s="975">
        <v>528664</v>
      </c>
    </row>
    <row r="8" spans="1:11" ht="18.75" customHeight="1">
      <c r="A8" s="1026" t="s">
        <v>192</v>
      </c>
      <c r="B8" s="1212">
        <f>SUM(C8:D8)</f>
        <v>217224</v>
      </c>
      <c r="C8" s="1000">
        <v>177356</v>
      </c>
      <c r="D8" s="1000">
        <v>39868</v>
      </c>
      <c r="E8" s="1000">
        <v>2661</v>
      </c>
      <c r="F8" s="972">
        <f>SUM(G8:H8)</f>
        <v>15783</v>
      </c>
      <c r="G8" s="972">
        <v>15739</v>
      </c>
      <c r="H8" s="972">
        <v>44</v>
      </c>
      <c r="I8" s="972">
        <v>1953</v>
      </c>
      <c r="J8" s="972">
        <v>553280</v>
      </c>
    </row>
    <row r="9" spans="1:11" ht="18.75" customHeight="1" thickBot="1">
      <c r="A9" s="2051" t="s">
        <v>193</v>
      </c>
      <c r="B9" s="1048">
        <f>SUM(C9:D9)</f>
        <v>204671</v>
      </c>
      <c r="C9" s="1050">
        <v>167193</v>
      </c>
      <c r="D9" s="1050">
        <v>37478</v>
      </c>
      <c r="E9" s="1050">
        <v>0</v>
      </c>
      <c r="F9" s="1183">
        <f>SUM(G9:H9)</f>
        <v>14325</v>
      </c>
      <c r="G9" s="1183">
        <v>14284</v>
      </c>
      <c r="H9" s="1183">
        <v>41</v>
      </c>
      <c r="I9" s="1183">
        <v>1723</v>
      </c>
      <c r="J9" s="1183">
        <v>552900</v>
      </c>
    </row>
    <row r="10" spans="1:11">
      <c r="A10" s="987" t="s">
        <v>8296</v>
      </c>
      <c r="B10" s="859"/>
      <c r="C10" s="859"/>
      <c r="D10" s="859"/>
      <c r="E10" s="859"/>
      <c r="F10" s="859"/>
      <c r="G10" s="859"/>
      <c r="H10" s="859"/>
      <c r="I10" s="859"/>
      <c r="J10" s="1020" t="s">
        <v>8297</v>
      </c>
    </row>
    <row r="11" spans="1:11">
      <c r="A11" s="987" t="s">
        <v>8298</v>
      </c>
      <c r="B11" s="859"/>
      <c r="C11" s="859"/>
      <c r="D11" s="859"/>
      <c r="E11" s="859"/>
      <c r="F11" s="859"/>
      <c r="G11" s="859"/>
      <c r="H11" s="859"/>
      <c r="I11" s="859"/>
      <c r="J11" s="859"/>
    </row>
    <row r="12" spans="1:11">
      <c r="A12" s="987" t="s">
        <v>8299</v>
      </c>
      <c r="B12" s="859"/>
      <c r="C12" s="859"/>
      <c r="D12" s="859"/>
      <c r="E12" s="859"/>
      <c r="F12" s="859"/>
      <c r="G12" s="859"/>
      <c r="H12" s="859"/>
      <c r="I12" s="859"/>
      <c r="J12" s="859"/>
    </row>
    <row r="13" spans="1:11">
      <c r="A13" s="987" t="s">
        <v>8300</v>
      </c>
      <c r="B13" s="859"/>
      <c r="C13" s="859"/>
      <c r="D13" s="859"/>
      <c r="E13" s="859"/>
      <c r="F13" s="859"/>
      <c r="G13" s="859"/>
      <c r="H13" s="859"/>
      <c r="I13" s="859"/>
      <c r="J13" s="859"/>
    </row>
  </sheetData>
  <mergeCells count="3">
    <mergeCell ref="A3:A4"/>
    <mergeCell ref="B3:D3"/>
    <mergeCell ref="F3:H3"/>
  </mergeCells>
  <phoneticPr fontId="2"/>
  <hyperlinks>
    <hyperlink ref="K2" location="目次!A1" display="目次へ戻る" xr:uid="{C7262099-D9F5-4509-974F-9216DF5C4CC3}"/>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28B2C-7C9C-439D-90B5-C1CB76F69492}">
  <dimension ref="A1:N13"/>
  <sheetViews>
    <sheetView workbookViewId="0">
      <selection activeCell="N2" sqref="N2"/>
    </sheetView>
  </sheetViews>
  <sheetFormatPr defaultColWidth="8.58203125" defaultRowHeight="18"/>
  <cols>
    <col min="1" max="13" width="8.58203125" style="821"/>
    <col min="14" max="14" width="11" style="821" bestFit="1" customWidth="1"/>
    <col min="15" max="16384" width="8.58203125" style="821"/>
  </cols>
  <sheetData>
    <row r="1" spans="1:14">
      <c r="A1" s="856" t="s">
        <v>8301</v>
      </c>
      <c r="B1" s="856"/>
      <c r="C1" s="856"/>
      <c r="D1" s="856"/>
      <c r="E1" s="856"/>
      <c r="F1" s="856"/>
      <c r="G1" s="856"/>
      <c r="H1" s="856"/>
      <c r="I1" s="856"/>
      <c r="J1" s="856"/>
      <c r="K1" s="856"/>
      <c r="L1" s="856"/>
      <c r="M1" s="856"/>
    </row>
    <row r="2" spans="1:14" ht="18.5" thickBot="1">
      <c r="A2" s="1368"/>
      <c r="B2" s="1368"/>
      <c r="C2" s="1368"/>
      <c r="D2" s="1368"/>
      <c r="E2" s="1368"/>
      <c r="F2" s="1368"/>
      <c r="G2" s="1368"/>
      <c r="H2" s="1368"/>
      <c r="I2" s="1368"/>
      <c r="J2" s="1368"/>
      <c r="K2" s="1368"/>
      <c r="L2" s="1368"/>
      <c r="M2" s="1368"/>
      <c r="N2" s="820" t="s">
        <v>721</v>
      </c>
    </row>
    <row r="3" spans="1:14">
      <c r="A3" s="3566" t="s">
        <v>7926</v>
      </c>
      <c r="B3" s="3569" t="s">
        <v>8302</v>
      </c>
      <c r="C3" s="3775"/>
      <c r="D3" s="3775"/>
      <c r="E3" s="3775"/>
      <c r="F3" s="3576"/>
      <c r="G3" s="3569" t="s">
        <v>8303</v>
      </c>
      <c r="H3" s="3775"/>
      <c r="I3" s="3775"/>
      <c r="J3" s="3576"/>
      <c r="K3" s="3569" t="s">
        <v>8304</v>
      </c>
      <c r="L3" s="3775"/>
      <c r="M3" s="3775"/>
    </row>
    <row r="4" spans="1:14">
      <c r="A4" s="3567"/>
      <c r="B4" s="3605" t="s">
        <v>5048</v>
      </c>
      <c r="C4" s="1423" t="s">
        <v>8305</v>
      </c>
      <c r="D4" s="1423" t="s">
        <v>8306</v>
      </c>
      <c r="E4" s="1423" t="s">
        <v>8307</v>
      </c>
      <c r="F4" s="1423" t="s">
        <v>8308</v>
      </c>
      <c r="G4" s="3605" t="s">
        <v>5048</v>
      </c>
      <c r="H4" s="1423" t="s">
        <v>8309</v>
      </c>
      <c r="I4" s="3605" t="s">
        <v>8310</v>
      </c>
      <c r="J4" s="1423" t="s">
        <v>8311</v>
      </c>
      <c r="K4" s="3605" t="s">
        <v>5048</v>
      </c>
      <c r="L4" s="1423" t="s">
        <v>5413</v>
      </c>
      <c r="M4" s="1374" t="s">
        <v>8312</v>
      </c>
    </row>
    <row r="5" spans="1:14">
      <c r="A5" s="3568"/>
      <c r="B5" s="3599"/>
      <c r="C5" s="1345" t="s">
        <v>8313</v>
      </c>
      <c r="D5" s="1296" t="s">
        <v>8314</v>
      </c>
      <c r="E5" s="2052" t="s">
        <v>8315</v>
      </c>
      <c r="F5" s="1754" t="s">
        <v>8316</v>
      </c>
      <c r="G5" s="3599"/>
      <c r="H5" s="1345" t="s">
        <v>8317</v>
      </c>
      <c r="I5" s="3599"/>
      <c r="J5" s="1345" t="s">
        <v>8318</v>
      </c>
      <c r="K5" s="3599"/>
      <c r="L5" s="1345" t="s">
        <v>8319</v>
      </c>
      <c r="M5" s="993" t="s">
        <v>8319</v>
      </c>
    </row>
    <row r="6" spans="1:14">
      <c r="A6" s="1255" t="s">
        <v>8320</v>
      </c>
      <c r="B6" s="1164">
        <v>157441</v>
      </c>
      <c r="C6" s="1164">
        <v>94745</v>
      </c>
      <c r="D6" s="1164">
        <v>59704</v>
      </c>
      <c r="E6" s="1164">
        <v>2798</v>
      </c>
      <c r="F6" s="1164">
        <v>194</v>
      </c>
      <c r="G6" s="1164">
        <v>3610</v>
      </c>
      <c r="H6" s="1164">
        <v>1991</v>
      </c>
      <c r="I6" s="1164">
        <v>1452</v>
      </c>
      <c r="J6" s="1164">
        <v>167</v>
      </c>
      <c r="K6" s="1164">
        <v>6806</v>
      </c>
      <c r="L6" s="1164">
        <v>2595</v>
      </c>
      <c r="M6" s="1164">
        <v>4210</v>
      </c>
    </row>
    <row r="7" spans="1:14">
      <c r="A7" s="1247">
        <v>17</v>
      </c>
      <c r="B7" s="1164">
        <v>153962</v>
      </c>
      <c r="C7" s="1164">
        <v>91074</v>
      </c>
      <c r="D7" s="1164">
        <v>56498</v>
      </c>
      <c r="E7" s="1164">
        <v>2596</v>
      </c>
      <c r="F7" s="1164">
        <v>193</v>
      </c>
      <c r="G7" s="1164">
        <v>3598</v>
      </c>
      <c r="H7" s="1164">
        <v>2068</v>
      </c>
      <c r="I7" s="1164">
        <v>1385</v>
      </c>
      <c r="J7" s="1164">
        <v>145</v>
      </c>
      <c r="K7" s="1164">
        <v>10520</v>
      </c>
      <c r="L7" s="1164">
        <v>2605</v>
      </c>
      <c r="M7" s="1164">
        <v>7914</v>
      </c>
    </row>
    <row r="8" spans="1:14">
      <c r="A8" s="1247">
        <v>18</v>
      </c>
      <c r="B8" s="1164">
        <v>142824</v>
      </c>
      <c r="C8" s="1164">
        <v>89121</v>
      </c>
      <c r="D8" s="1164">
        <v>51154</v>
      </c>
      <c r="E8" s="1164">
        <v>2368</v>
      </c>
      <c r="F8" s="1164">
        <v>181</v>
      </c>
      <c r="G8" s="1164">
        <v>4002</v>
      </c>
      <c r="H8" s="1164">
        <v>2591</v>
      </c>
      <c r="I8" s="1164">
        <v>1277</v>
      </c>
      <c r="J8" s="1164">
        <v>134</v>
      </c>
      <c r="K8" s="1164">
        <v>10356</v>
      </c>
      <c r="L8" s="1164">
        <v>2624</v>
      </c>
      <c r="M8" s="1164">
        <v>7732</v>
      </c>
    </row>
    <row r="9" spans="1:14">
      <c r="A9" s="1247">
        <v>19</v>
      </c>
      <c r="B9" s="1164">
        <v>138603</v>
      </c>
      <c r="C9" s="1164">
        <v>86238</v>
      </c>
      <c r="D9" s="1164">
        <v>50123</v>
      </c>
      <c r="E9" s="1164">
        <v>2067</v>
      </c>
      <c r="F9" s="1164">
        <v>175</v>
      </c>
      <c r="G9" s="1164">
        <v>4093</v>
      </c>
      <c r="H9" s="1164">
        <v>2752</v>
      </c>
      <c r="I9" s="1164">
        <v>1233</v>
      </c>
      <c r="J9" s="1164">
        <v>109</v>
      </c>
      <c r="K9" s="1164">
        <v>5280</v>
      </c>
      <c r="L9" s="1164">
        <v>1021</v>
      </c>
      <c r="M9" s="1164">
        <v>4258</v>
      </c>
    </row>
    <row r="10" spans="1:14" ht="18.5" thickBot="1">
      <c r="A10" s="1306">
        <v>20</v>
      </c>
      <c r="B10" s="1075">
        <f>SUM(C10:F10)</f>
        <v>133503</v>
      </c>
      <c r="C10" s="2053">
        <v>86163</v>
      </c>
      <c r="D10" s="2053">
        <v>45283</v>
      </c>
      <c r="E10" s="2053">
        <v>1890</v>
      </c>
      <c r="F10" s="2053">
        <v>167</v>
      </c>
      <c r="G10" s="2053">
        <v>4028</v>
      </c>
      <c r="H10" s="2053">
        <v>2573</v>
      </c>
      <c r="I10" s="2053">
        <v>1356</v>
      </c>
      <c r="J10" s="2053">
        <v>99</v>
      </c>
      <c r="K10" s="1050">
        <v>0</v>
      </c>
      <c r="L10" s="1050">
        <v>0</v>
      </c>
      <c r="M10" s="1050">
        <v>0</v>
      </c>
    </row>
    <row r="11" spans="1:14">
      <c r="A11" s="1381" t="s">
        <v>8321</v>
      </c>
      <c r="B11" s="856"/>
      <c r="C11" s="856"/>
      <c r="D11" s="856"/>
      <c r="E11" s="856"/>
      <c r="F11" s="856"/>
      <c r="G11" s="856"/>
      <c r="H11" s="856"/>
      <c r="I11" s="856"/>
      <c r="J11" s="2001"/>
      <c r="K11" s="2054"/>
      <c r="L11" s="856"/>
      <c r="M11" s="2054" t="s">
        <v>8322</v>
      </c>
    </row>
    <row r="12" spans="1:14">
      <c r="A12" s="2055" t="s">
        <v>8323</v>
      </c>
      <c r="B12" s="856"/>
      <c r="C12" s="856"/>
      <c r="D12" s="856"/>
      <c r="E12" s="856"/>
      <c r="F12" s="856"/>
      <c r="G12" s="856"/>
      <c r="H12" s="856"/>
      <c r="I12" s="856"/>
      <c r="J12" s="856"/>
      <c r="K12" s="856"/>
      <c r="L12" s="856"/>
      <c r="M12" s="856"/>
    </row>
    <row r="13" spans="1:14">
      <c r="A13" s="2055" t="s">
        <v>8324</v>
      </c>
      <c r="B13" s="856"/>
      <c r="C13" s="856"/>
      <c r="D13" s="856"/>
      <c r="E13" s="856"/>
      <c r="F13" s="856"/>
      <c r="G13" s="856"/>
      <c r="H13" s="856"/>
      <c r="I13" s="856"/>
      <c r="J13" s="856"/>
      <c r="K13" s="856"/>
      <c r="L13" s="856"/>
      <c r="M13" s="856"/>
    </row>
  </sheetData>
  <mergeCells count="8">
    <mergeCell ref="A3:A5"/>
    <mergeCell ref="B3:F3"/>
    <mergeCell ref="G3:J3"/>
    <mergeCell ref="K3:M3"/>
    <mergeCell ref="B4:B5"/>
    <mergeCell ref="G4:G5"/>
    <mergeCell ref="I4:I5"/>
    <mergeCell ref="K4:K5"/>
  </mergeCells>
  <phoneticPr fontId="2"/>
  <hyperlinks>
    <hyperlink ref="N2" location="目次!A1" display="目次へ戻る" xr:uid="{038DC993-9F20-431F-AB81-A4AB786AFD5B}"/>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B6212-8D55-4F91-987A-13574417D148}">
  <dimension ref="A1:E12"/>
  <sheetViews>
    <sheetView workbookViewId="0">
      <selection activeCell="E2" sqref="E2"/>
    </sheetView>
  </sheetViews>
  <sheetFormatPr defaultColWidth="8.58203125" defaultRowHeight="18"/>
  <cols>
    <col min="1" max="1" width="15.33203125" style="821" customWidth="1"/>
    <col min="2" max="4" width="11.5" style="821" customWidth="1"/>
    <col min="5" max="5" width="11" style="821" bestFit="1" customWidth="1"/>
    <col min="6" max="16384" width="8.58203125" style="821"/>
  </cols>
  <sheetData>
    <row r="1" spans="1:5">
      <c r="A1" s="1111" t="s">
        <v>8325</v>
      </c>
      <c r="B1" s="859"/>
      <c r="C1" s="859"/>
      <c r="D1" s="859"/>
    </row>
    <row r="2" spans="1:5" ht="18.5" thickBot="1">
      <c r="A2" s="859"/>
      <c r="B2" s="859"/>
      <c r="C2" s="987"/>
      <c r="D2" s="1021" t="s">
        <v>8326</v>
      </c>
      <c r="E2" s="820" t="s">
        <v>721</v>
      </c>
    </row>
    <row r="3" spans="1:5">
      <c r="A3" s="1903" t="s">
        <v>7926</v>
      </c>
      <c r="B3" s="1251" t="s">
        <v>5048</v>
      </c>
      <c r="C3" s="1251" t="s">
        <v>8327</v>
      </c>
      <c r="D3" s="2056" t="s">
        <v>8328</v>
      </c>
    </row>
    <row r="4" spans="1:5">
      <c r="A4" s="1255" t="s">
        <v>6352</v>
      </c>
      <c r="B4" s="1615">
        <v>544</v>
      </c>
      <c r="C4" s="1615">
        <v>430</v>
      </c>
      <c r="D4" s="1615">
        <v>114</v>
      </c>
    </row>
    <row r="5" spans="1:5">
      <c r="A5" s="1247" t="s">
        <v>4755</v>
      </c>
      <c r="B5" s="975">
        <v>544</v>
      </c>
      <c r="C5" s="975">
        <v>430</v>
      </c>
      <c r="D5" s="975">
        <v>114</v>
      </c>
    </row>
    <row r="6" spans="1:5">
      <c r="A6" s="1247" t="s">
        <v>191</v>
      </c>
      <c r="B6" s="975">
        <v>541</v>
      </c>
      <c r="C6" s="975">
        <v>431</v>
      </c>
      <c r="D6" s="975">
        <v>110</v>
      </c>
    </row>
    <row r="7" spans="1:5">
      <c r="A7" s="1247" t="s">
        <v>192</v>
      </c>
      <c r="B7" s="975">
        <v>539</v>
      </c>
      <c r="C7" s="975">
        <v>431</v>
      </c>
      <c r="D7" s="975">
        <v>108</v>
      </c>
    </row>
    <row r="8" spans="1:5">
      <c r="A8" s="1248" t="s">
        <v>193</v>
      </c>
      <c r="B8" s="2057">
        <v>536</v>
      </c>
      <c r="C8" s="2057">
        <v>431</v>
      </c>
      <c r="D8" s="2057">
        <v>105</v>
      </c>
    </row>
    <row r="9" spans="1:5" ht="18.5" thickBot="1">
      <c r="A9" s="1177" t="s">
        <v>8329</v>
      </c>
      <c r="B9" s="1183">
        <v>76</v>
      </c>
      <c r="C9" s="1183">
        <v>59</v>
      </c>
      <c r="D9" s="1183">
        <v>17</v>
      </c>
    </row>
    <row r="10" spans="1:5">
      <c r="A10" s="1133"/>
      <c r="B10" s="1133"/>
      <c r="C10" s="1133"/>
      <c r="D10" s="1004" t="s">
        <v>8330</v>
      </c>
    </row>
    <row r="11" spans="1:5" ht="18.75" customHeight="1">
      <c r="A11" s="987" t="s">
        <v>8331</v>
      </c>
      <c r="B11" s="1053"/>
      <c r="C11" s="1053"/>
      <c r="D11" s="1053"/>
    </row>
    <row r="12" spans="1:5" ht="18.75" customHeight="1">
      <c r="A12" s="987"/>
      <c r="B12" s="1053"/>
      <c r="C12" s="1264"/>
      <c r="D12" s="1264"/>
    </row>
  </sheetData>
  <phoneticPr fontId="2"/>
  <hyperlinks>
    <hyperlink ref="E2" location="目次!A1" display="目次へ戻る" xr:uid="{D8A59534-47D9-4526-9A7A-C4D042CCFF71}"/>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4595A-512F-414E-A83F-2F61CA6FE50F}">
  <dimension ref="A1:AJ27"/>
  <sheetViews>
    <sheetView topLeftCell="F1" zoomScale="87" zoomScaleNormal="87" workbookViewId="0">
      <selection activeCell="AJ1" sqref="AJ1"/>
    </sheetView>
  </sheetViews>
  <sheetFormatPr defaultColWidth="8.58203125" defaultRowHeight="18"/>
  <cols>
    <col min="1" max="1" width="14.33203125" style="821" customWidth="1"/>
    <col min="2" max="2" width="8.75" style="821" bestFit="1" customWidth="1"/>
    <col min="3" max="3" width="10.5" style="821" customWidth="1"/>
    <col min="4" max="5" width="8.75" style="821" bestFit="1" customWidth="1"/>
    <col min="6" max="7" width="6.33203125" style="821" customWidth="1"/>
    <col min="8" max="9" width="8.75" style="821" bestFit="1" customWidth="1"/>
    <col min="10" max="10" width="6.08203125" style="821" customWidth="1"/>
    <col min="11" max="11" width="8.75" style="821" bestFit="1" customWidth="1"/>
    <col min="12" max="12" width="5.58203125" style="821" customWidth="1"/>
    <col min="13" max="13" width="6.33203125" style="821" customWidth="1"/>
    <col min="14" max="15" width="8.75" style="821" bestFit="1" customWidth="1"/>
    <col min="16" max="16" width="6.33203125" style="821" customWidth="1"/>
    <col min="17" max="17" width="8.75" style="821" bestFit="1" customWidth="1"/>
    <col min="18" max="18" width="5.58203125" style="821" customWidth="1"/>
    <col min="19" max="20" width="8.75" style="821" bestFit="1" customWidth="1"/>
    <col min="21" max="21" width="10.58203125" style="821" customWidth="1"/>
    <col min="22" max="22" width="5.58203125" style="821" customWidth="1"/>
    <col min="23" max="25" width="8.75" style="821" bestFit="1" customWidth="1"/>
    <col min="26" max="26" width="5.58203125" style="821" customWidth="1"/>
    <col min="27" max="27" width="8.75" style="821" bestFit="1" customWidth="1"/>
    <col min="28" max="28" width="5.58203125" style="821" customWidth="1"/>
    <col min="29" max="29" width="6.58203125" style="821" customWidth="1"/>
    <col min="30" max="30" width="6.33203125" style="821" customWidth="1"/>
    <col min="31" max="31" width="8.75" style="821" bestFit="1" customWidth="1"/>
    <col min="32" max="32" width="5.58203125" style="821" customWidth="1"/>
    <col min="33" max="33" width="6.58203125" style="821" customWidth="1"/>
    <col min="34" max="34" width="5.58203125" style="821" customWidth="1"/>
    <col min="35" max="35" width="10.5" style="821" bestFit="1" customWidth="1"/>
    <col min="36" max="36" width="11" style="821" bestFit="1" customWidth="1"/>
    <col min="37" max="16384" width="8.58203125" style="821"/>
  </cols>
  <sheetData>
    <row r="1" spans="1:36">
      <c r="A1" s="859" t="s">
        <v>8367</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20" t="s">
        <v>721</v>
      </c>
    </row>
    <row r="2" spans="1:36" ht="18.5" thickBot="1">
      <c r="A2" s="1184"/>
      <c r="B2" s="1184"/>
      <c r="C2" s="1184"/>
      <c r="D2" s="1184"/>
      <c r="E2" s="1184"/>
      <c r="F2" s="1184"/>
      <c r="G2" s="1184"/>
      <c r="H2" s="1184"/>
      <c r="I2" s="1184"/>
      <c r="J2" s="1184"/>
      <c r="K2" s="1184"/>
      <c r="L2" s="1184"/>
      <c r="M2" s="1184"/>
      <c r="N2" s="1184"/>
      <c r="O2" s="1184"/>
      <c r="P2" s="1184"/>
      <c r="Q2" s="1184"/>
      <c r="R2" s="1184"/>
      <c r="T2" s="1184"/>
      <c r="U2" s="1184"/>
      <c r="V2" s="1184"/>
      <c r="W2" s="1184"/>
      <c r="X2" s="1184"/>
      <c r="Y2" s="1184"/>
      <c r="Z2" s="1184"/>
      <c r="AA2" s="1184"/>
      <c r="AB2" s="1184"/>
      <c r="AC2" s="1184"/>
      <c r="AD2" s="1184"/>
      <c r="AE2" s="1184"/>
      <c r="AF2" s="1184"/>
      <c r="AG2" s="1184"/>
      <c r="AH2" s="1184"/>
      <c r="AI2" s="989" t="s">
        <v>8368</v>
      </c>
      <c r="AJ2" s="859"/>
    </row>
    <row r="3" spans="1:36">
      <c r="A3" s="3566" t="s">
        <v>8369</v>
      </c>
      <c r="B3" s="3600" t="s">
        <v>8370</v>
      </c>
      <c r="C3" s="3566"/>
      <c r="D3" s="3569" t="s">
        <v>8371</v>
      </c>
      <c r="E3" s="3775"/>
      <c r="F3" s="3775"/>
      <c r="G3" s="3775"/>
      <c r="H3" s="3775"/>
      <c r="I3" s="3775"/>
      <c r="J3" s="3775"/>
      <c r="K3" s="3775"/>
      <c r="L3" s="3775"/>
      <c r="M3" s="3775"/>
      <c r="N3" s="3775"/>
      <c r="O3" s="3775"/>
      <c r="P3" s="3775"/>
      <c r="Q3" s="3775"/>
      <c r="R3" s="3775"/>
      <c r="S3" s="3618"/>
      <c r="T3" s="3775" t="s">
        <v>8372</v>
      </c>
      <c r="U3" s="3775"/>
      <c r="V3" s="3775"/>
      <c r="W3" s="3775"/>
      <c r="X3" s="3775"/>
      <c r="Y3" s="3775"/>
      <c r="Z3" s="3775"/>
      <c r="AA3" s="3775"/>
      <c r="AB3" s="3775"/>
      <c r="AC3" s="3775"/>
      <c r="AD3" s="3775"/>
      <c r="AE3" s="3775"/>
      <c r="AF3" s="3775"/>
      <c r="AG3" s="3775"/>
      <c r="AH3" s="3775"/>
      <c r="AI3" s="3775"/>
      <c r="AJ3" s="1103"/>
    </row>
    <row r="4" spans="1:36">
      <c r="A4" s="3567"/>
      <c r="B4" s="3572"/>
      <c r="C4" s="3568"/>
      <c r="D4" s="3573" t="s">
        <v>4822</v>
      </c>
      <c r="E4" s="3575"/>
      <c r="F4" s="3573" t="s">
        <v>8373</v>
      </c>
      <c r="G4" s="3575"/>
      <c r="H4" s="3573" t="s">
        <v>8374</v>
      </c>
      <c r="I4" s="3575"/>
      <c r="J4" s="3573" t="s">
        <v>8375</v>
      </c>
      <c r="K4" s="3575"/>
      <c r="L4" s="3573" t="s">
        <v>8376</v>
      </c>
      <c r="M4" s="3575"/>
      <c r="N4" s="3573" t="s">
        <v>8377</v>
      </c>
      <c r="O4" s="3575"/>
      <c r="P4" s="3573" t="s">
        <v>8378</v>
      </c>
      <c r="Q4" s="3575"/>
      <c r="R4" s="3573" t="s">
        <v>8379</v>
      </c>
      <c r="S4" s="3779"/>
      <c r="T4" s="3574" t="s">
        <v>4822</v>
      </c>
      <c r="U4" s="3575"/>
      <c r="V4" s="3573" t="s">
        <v>8380</v>
      </c>
      <c r="W4" s="3575"/>
      <c r="X4" s="3573" t="s">
        <v>8381</v>
      </c>
      <c r="Y4" s="3575"/>
      <c r="Z4" s="3573" t="s">
        <v>8382</v>
      </c>
      <c r="AA4" s="3575"/>
      <c r="AB4" s="3573" t="s">
        <v>8383</v>
      </c>
      <c r="AC4" s="3575"/>
      <c r="AD4" s="3573" t="s">
        <v>8384</v>
      </c>
      <c r="AE4" s="3575"/>
      <c r="AF4" s="3573" t="s">
        <v>8385</v>
      </c>
      <c r="AG4" s="3575"/>
      <c r="AH4" s="3573" t="s">
        <v>8386</v>
      </c>
      <c r="AI4" s="3574"/>
      <c r="AJ4" s="1103"/>
    </row>
    <row r="5" spans="1:36">
      <c r="A5" s="3568"/>
      <c r="B5" s="992" t="s">
        <v>8387</v>
      </c>
      <c r="C5" s="992" t="s">
        <v>8388</v>
      </c>
      <c r="D5" s="992" t="s">
        <v>8387</v>
      </c>
      <c r="E5" s="992" t="s">
        <v>8388</v>
      </c>
      <c r="F5" s="992" t="s">
        <v>8387</v>
      </c>
      <c r="G5" s="992" t="s">
        <v>8388</v>
      </c>
      <c r="H5" s="992" t="s">
        <v>8387</v>
      </c>
      <c r="I5" s="992" t="s">
        <v>8388</v>
      </c>
      <c r="J5" s="991" t="s">
        <v>8387</v>
      </c>
      <c r="K5" s="992" t="s">
        <v>8388</v>
      </c>
      <c r="L5" s="992" t="s">
        <v>8387</v>
      </c>
      <c r="M5" s="992" t="s">
        <v>8388</v>
      </c>
      <c r="N5" s="992" t="s">
        <v>8387</v>
      </c>
      <c r="O5" s="992" t="s">
        <v>8388</v>
      </c>
      <c r="P5" s="992" t="s">
        <v>8387</v>
      </c>
      <c r="Q5" s="992" t="s">
        <v>8388</v>
      </c>
      <c r="R5" s="992" t="s">
        <v>8387</v>
      </c>
      <c r="S5" s="2058" t="s">
        <v>8388</v>
      </c>
      <c r="T5" s="1624" t="s">
        <v>8387</v>
      </c>
      <c r="U5" s="992" t="s">
        <v>8388</v>
      </c>
      <c r="V5" s="992" t="s">
        <v>8387</v>
      </c>
      <c r="W5" s="992" t="s">
        <v>8388</v>
      </c>
      <c r="X5" s="992" t="s">
        <v>8387</v>
      </c>
      <c r="Y5" s="992" t="s">
        <v>8388</v>
      </c>
      <c r="Z5" s="992" t="s">
        <v>8387</v>
      </c>
      <c r="AA5" s="992" t="s">
        <v>8388</v>
      </c>
      <c r="AB5" s="992" t="s">
        <v>8387</v>
      </c>
      <c r="AC5" s="992" t="s">
        <v>8388</v>
      </c>
      <c r="AD5" s="992" t="s">
        <v>8387</v>
      </c>
      <c r="AE5" s="992" t="s">
        <v>8388</v>
      </c>
      <c r="AF5" s="992" t="s">
        <v>8387</v>
      </c>
      <c r="AG5" s="992" t="s">
        <v>8388</v>
      </c>
      <c r="AH5" s="992" t="s">
        <v>8387</v>
      </c>
      <c r="AI5" s="991" t="s">
        <v>8388</v>
      </c>
      <c r="AJ5" s="1103"/>
    </row>
    <row r="6" spans="1:36">
      <c r="A6" s="1255" t="s">
        <v>8389</v>
      </c>
      <c r="B6" s="1727">
        <v>195186</v>
      </c>
      <c r="C6" s="2059">
        <v>2697412</v>
      </c>
      <c r="D6" s="1727">
        <v>178676</v>
      </c>
      <c r="E6" s="1727">
        <v>723566</v>
      </c>
      <c r="F6" s="1727">
        <v>2242</v>
      </c>
      <c r="G6" s="1727">
        <v>1422</v>
      </c>
      <c r="H6" s="1727">
        <v>135357</v>
      </c>
      <c r="I6" s="1727">
        <v>492316</v>
      </c>
      <c r="J6" s="2060">
        <v>6350</v>
      </c>
      <c r="K6" s="2060">
        <v>94477</v>
      </c>
      <c r="L6" s="2061">
        <v>530</v>
      </c>
      <c r="M6" s="2060">
        <v>1960</v>
      </c>
      <c r="N6" s="2060">
        <v>24833</v>
      </c>
      <c r="O6" s="2060">
        <v>16622</v>
      </c>
      <c r="P6" s="2060">
        <v>9308</v>
      </c>
      <c r="Q6" s="2060">
        <v>100787</v>
      </c>
      <c r="R6" s="2061">
        <v>56</v>
      </c>
      <c r="S6" s="2062">
        <v>15982</v>
      </c>
      <c r="T6" s="1727">
        <v>16510</v>
      </c>
      <c r="U6" s="2059">
        <v>1973846</v>
      </c>
      <c r="V6" s="1055">
        <v>746</v>
      </c>
      <c r="W6" s="1727">
        <v>439550</v>
      </c>
      <c r="X6" s="1727">
        <v>11696</v>
      </c>
      <c r="Y6" s="1727">
        <v>76238</v>
      </c>
      <c r="Z6" s="1727">
        <v>345</v>
      </c>
      <c r="AA6" s="1727">
        <v>224743</v>
      </c>
      <c r="AB6" s="1065">
        <v>26</v>
      </c>
      <c r="AC6" s="1065">
        <v>608</v>
      </c>
      <c r="AD6" s="1065">
        <v>3577</v>
      </c>
      <c r="AE6" s="1065">
        <v>19660</v>
      </c>
      <c r="AF6" s="1065">
        <v>10</v>
      </c>
      <c r="AG6" s="1065">
        <v>300</v>
      </c>
      <c r="AH6" s="1065">
        <v>110</v>
      </c>
      <c r="AI6" s="1065">
        <v>1212747</v>
      </c>
      <c r="AJ6" s="859"/>
    </row>
    <row r="7" spans="1:36">
      <c r="A7" s="1059">
        <v>23</v>
      </c>
      <c r="B7" s="2063">
        <v>215788</v>
      </c>
      <c r="C7" s="2063">
        <v>2431742</v>
      </c>
      <c r="D7" s="2063">
        <v>198010</v>
      </c>
      <c r="E7" s="2063">
        <v>686873</v>
      </c>
      <c r="F7" s="2063" t="s">
        <v>420</v>
      </c>
      <c r="G7" s="2063" t="s">
        <v>420</v>
      </c>
      <c r="H7" s="2063" t="s">
        <v>420</v>
      </c>
      <c r="I7" s="2063" t="s">
        <v>420</v>
      </c>
      <c r="J7" s="1272" t="s">
        <v>6046</v>
      </c>
      <c r="K7" s="1272" t="s">
        <v>6046</v>
      </c>
      <c r="L7" s="1272" t="s">
        <v>6046</v>
      </c>
      <c r="M7" s="1272" t="s">
        <v>6046</v>
      </c>
      <c r="N7" s="1272" t="s">
        <v>6046</v>
      </c>
      <c r="O7" s="1272" t="s">
        <v>6046</v>
      </c>
      <c r="P7" s="1272" t="s">
        <v>6046</v>
      </c>
      <c r="Q7" s="1272" t="s">
        <v>6046</v>
      </c>
      <c r="R7" s="1272" t="s">
        <v>6046</v>
      </c>
      <c r="S7" s="2064" t="s">
        <v>6046</v>
      </c>
      <c r="T7" s="2063">
        <v>17778</v>
      </c>
      <c r="U7" s="2063">
        <v>1744869</v>
      </c>
      <c r="V7" s="2063" t="s">
        <v>420</v>
      </c>
      <c r="W7" s="2063" t="s">
        <v>420</v>
      </c>
      <c r="X7" s="2063" t="s">
        <v>420</v>
      </c>
      <c r="Y7" s="2063" t="s">
        <v>420</v>
      </c>
      <c r="Z7" s="2063" t="s">
        <v>420</v>
      </c>
      <c r="AA7" s="2063" t="s">
        <v>420</v>
      </c>
      <c r="AB7" s="1065" t="s">
        <v>6046</v>
      </c>
      <c r="AC7" s="1065" t="s">
        <v>6046</v>
      </c>
      <c r="AD7" s="1065" t="s">
        <v>6046</v>
      </c>
      <c r="AE7" s="1065" t="s">
        <v>6046</v>
      </c>
      <c r="AF7" s="1065" t="s">
        <v>6046</v>
      </c>
      <c r="AG7" s="1065" t="s">
        <v>6046</v>
      </c>
      <c r="AH7" s="1065">
        <v>104</v>
      </c>
      <c r="AI7" s="1065">
        <v>1053647</v>
      </c>
      <c r="AJ7" s="859"/>
    </row>
    <row r="8" spans="1:36">
      <c r="A8" s="2065">
        <v>24</v>
      </c>
      <c r="B8" s="2066">
        <f>SUM(D8,T8)</f>
        <v>218155</v>
      </c>
      <c r="C8" s="2063">
        <f>SUM(E8,U8)</f>
        <v>2579077</v>
      </c>
      <c r="D8" s="2063">
        <v>200667</v>
      </c>
      <c r="E8" s="2063">
        <v>706728</v>
      </c>
      <c r="F8" s="2063" t="s">
        <v>6046</v>
      </c>
      <c r="G8" s="2063" t="s">
        <v>6046</v>
      </c>
      <c r="H8" s="2063" t="s">
        <v>6046</v>
      </c>
      <c r="I8" s="2063" t="s">
        <v>6046</v>
      </c>
      <c r="J8" s="1272" t="s">
        <v>6046</v>
      </c>
      <c r="K8" s="1272" t="s">
        <v>6046</v>
      </c>
      <c r="L8" s="1272" t="s">
        <v>6046</v>
      </c>
      <c r="M8" s="1272" t="s">
        <v>6046</v>
      </c>
      <c r="N8" s="1272" t="s">
        <v>6046</v>
      </c>
      <c r="O8" s="1272" t="s">
        <v>6046</v>
      </c>
      <c r="P8" s="1272" t="s">
        <v>6046</v>
      </c>
      <c r="Q8" s="1272" t="s">
        <v>6046</v>
      </c>
      <c r="R8" s="1272" t="s">
        <v>6046</v>
      </c>
      <c r="S8" s="2064" t="s">
        <v>6046</v>
      </c>
      <c r="T8" s="2063">
        <v>17488</v>
      </c>
      <c r="U8" s="2063">
        <v>1872349</v>
      </c>
      <c r="V8" s="2063" t="s">
        <v>6046</v>
      </c>
      <c r="W8" s="2063" t="s">
        <v>6046</v>
      </c>
      <c r="X8" s="2063" t="s">
        <v>6046</v>
      </c>
      <c r="Y8" s="2063" t="s">
        <v>6046</v>
      </c>
      <c r="Z8" s="2063" t="s">
        <v>6046</v>
      </c>
      <c r="AA8" s="2063" t="s">
        <v>6046</v>
      </c>
      <c r="AB8" s="1065" t="s">
        <v>6046</v>
      </c>
      <c r="AC8" s="1065" t="s">
        <v>6046</v>
      </c>
      <c r="AD8" s="1065" t="s">
        <v>6046</v>
      </c>
      <c r="AE8" s="1065" t="s">
        <v>6046</v>
      </c>
      <c r="AF8" s="1065" t="s">
        <v>6046</v>
      </c>
      <c r="AG8" s="1065" t="s">
        <v>6046</v>
      </c>
      <c r="AH8" s="1065">
        <v>100</v>
      </c>
      <c r="AI8" s="1727">
        <v>1146675</v>
      </c>
      <c r="AJ8" s="859"/>
    </row>
    <row r="9" spans="1:36">
      <c r="A9" s="2067">
        <v>25</v>
      </c>
      <c r="B9" s="2068" t="s">
        <v>6046</v>
      </c>
      <c r="C9" s="2068" t="s">
        <v>6046</v>
      </c>
      <c r="D9" s="2068" t="s">
        <v>6046</v>
      </c>
      <c r="E9" s="2068" t="s">
        <v>6046</v>
      </c>
      <c r="F9" s="2068" t="s">
        <v>6046</v>
      </c>
      <c r="G9" s="2068" t="s">
        <v>6046</v>
      </c>
      <c r="H9" s="2068" t="s">
        <v>6046</v>
      </c>
      <c r="I9" s="2068" t="s">
        <v>6046</v>
      </c>
      <c r="J9" s="1274" t="s">
        <v>6046</v>
      </c>
      <c r="K9" s="1274" t="s">
        <v>6046</v>
      </c>
      <c r="L9" s="1274" t="s">
        <v>6046</v>
      </c>
      <c r="M9" s="1274" t="s">
        <v>6046</v>
      </c>
      <c r="N9" s="1274" t="s">
        <v>6046</v>
      </c>
      <c r="O9" s="1274" t="s">
        <v>6046</v>
      </c>
      <c r="P9" s="1274" t="s">
        <v>6046</v>
      </c>
      <c r="Q9" s="1274" t="s">
        <v>6046</v>
      </c>
      <c r="R9" s="1274" t="s">
        <v>6046</v>
      </c>
      <c r="S9" s="2069" t="s">
        <v>6046</v>
      </c>
      <c r="T9" s="2068" t="s">
        <v>6046</v>
      </c>
      <c r="U9" s="2068" t="s">
        <v>6046</v>
      </c>
      <c r="V9" s="2068" t="s">
        <v>6046</v>
      </c>
      <c r="W9" s="2068" t="s">
        <v>6046</v>
      </c>
      <c r="X9" s="2068" t="s">
        <v>6046</v>
      </c>
      <c r="Y9" s="2068" t="s">
        <v>6046</v>
      </c>
      <c r="Z9" s="2068" t="s">
        <v>6046</v>
      </c>
      <c r="AA9" s="2068" t="s">
        <v>6046</v>
      </c>
      <c r="AB9" s="2070" t="s">
        <v>6046</v>
      </c>
      <c r="AC9" s="2070" t="s">
        <v>6046</v>
      </c>
      <c r="AD9" s="2070" t="s">
        <v>6046</v>
      </c>
      <c r="AE9" s="2070" t="s">
        <v>6046</v>
      </c>
      <c r="AF9" s="2070" t="s">
        <v>6046</v>
      </c>
      <c r="AG9" s="2070" t="s">
        <v>6046</v>
      </c>
      <c r="AH9" s="2070" t="s">
        <v>6046</v>
      </c>
      <c r="AI9" s="2071">
        <v>1135922</v>
      </c>
      <c r="AJ9" s="859"/>
    </row>
    <row r="10" spans="1:36">
      <c r="A10" s="2065" t="s">
        <v>8390</v>
      </c>
      <c r="B10" s="2063" t="s">
        <v>6046</v>
      </c>
      <c r="C10" s="2063" t="s">
        <v>6046</v>
      </c>
      <c r="D10" s="2063" t="s">
        <v>6046</v>
      </c>
      <c r="E10" s="2063" t="s">
        <v>6046</v>
      </c>
      <c r="F10" s="2063" t="s">
        <v>6046</v>
      </c>
      <c r="G10" s="2063" t="s">
        <v>6046</v>
      </c>
      <c r="H10" s="2063" t="s">
        <v>6046</v>
      </c>
      <c r="I10" s="2063" t="s">
        <v>6046</v>
      </c>
      <c r="J10" s="1272" t="s">
        <v>6046</v>
      </c>
      <c r="K10" s="1272" t="s">
        <v>6046</v>
      </c>
      <c r="L10" s="1272" t="s">
        <v>6046</v>
      </c>
      <c r="M10" s="1272" t="s">
        <v>6046</v>
      </c>
      <c r="N10" s="1272" t="s">
        <v>6046</v>
      </c>
      <c r="O10" s="1272" t="s">
        <v>6046</v>
      </c>
      <c r="P10" s="1272" t="s">
        <v>6046</v>
      </c>
      <c r="Q10" s="1272" t="s">
        <v>6046</v>
      </c>
      <c r="R10" s="1272" t="s">
        <v>6046</v>
      </c>
      <c r="S10" s="2064" t="s">
        <v>6046</v>
      </c>
      <c r="T10" s="2063" t="s">
        <v>6046</v>
      </c>
      <c r="U10" s="2063" t="s">
        <v>6046</v>
      </c>
      <c r="V10" s="2063" t="s">
        <v>6046</v>
      </c>
      <c r="W10" s="2063" t="s">
        <v>6046</v>
      </c>
      <c r="X10" s="2063" t="s">
        <v>6046</v>
      </c>
      <c r="Y10" s="2063" t="s">
        <v>6046</v>
      </c>
      <c r="Z10" s="2063" t="s">
        <v>6046</v>
      </c>
      <c r="AA10" s="2063" t="s">
        <v>6046</v>
      </c>
      <c r="AB10" s="1065" t="s">
        <v>6046</v>
      </c>
      <c r="AC10" s="1065" t="s">
        <v>6046</v>
      </c>
      <c r="AD10" s="1065" t="s">
        <v>6046</v>
      </c>
      <c r="AE10" s="1065" t="s">
        <v>6046</v>
      </c>
      <c r="AF10" s="1065" t="s">
        <v>6046</v>
      </c>
      <c r="AG10" s="1065" t="s">
        <v>6046</v>
      </c>
      <c r="AH10" s="1065" t="s">
        <v>6046</v>
      </c>
      <c r="AI10" s="1065">
        <v>93236</v>
      </c>
      <c r="AJ10" s="859"/>
    </row>
    <row r="11" spans="1:36">
      <c r="A11" s="2072">
        <v>5</v>
      </c>
      <c r="B11" s="2063" t="s">
        <v>6046</v>
      </c>
      <c r="C11" s="2063" t="s">
        <v>6046</v>
      </c>
      <c r="D11" s="2063" t="s">
        <v>6046</v>
      </c>
      <c r="E11" s="2063" t="s">
        <v>6046</v>
      </c>
      <c r="F11" s="2063" t="s">
        <v>6046</v>
      </c>
      <c r="G11" s="2063" t="s">
        <v>6046</v>
      </c>
      <c r="H11" s="2063" t="s">
        <v>6046</v>
      </c>
      <c r="I11" s="2063" t="s">
        <v>6046</v>
      </c>
      <c r="J11" s="1272" t="s">
        <v>6046</v>
      </c>
      <c r="K11" s="1272" t="s">
        <v>6046</v>
      </c>
      <c r="L11" s="1272" t="s">
        <v>6046</v>
      </c>
      <c r="M11" s="1272" t="s">
        <v>6046</v>
      </c>
      <c r="N11" s="1272" t="s">
        <v>6046</v>
      </c>
      <c r="O11" s="1272" t="s">
        <v>6046</v>
      </c>
      <c r="P11" s="1272" t="s">
        <v>6046</v>
      </c>
      <c r="Q11" s="1272" t="s">
        <v>6046</v>
      </c>
      <c r="R11" s="1272" t="s">
        <v>6046</v>
      </c>
      <c r="S11" s="2064" t="s">
        <v>6046</v>
      </c>
      <c r="T11" s="2063" t="s">
        <v>6046</v>
      </c>
      <c r="U11" s="2063" t="s">
        <v>6046</v>
      </c>
      <c r="V11" s="2063" t="s">
        <v>6046</v>
      </c>
      <c r="W11" s="2063" t="s">
        <v>6046</v>
      </c>
      <c r="X11" s="2063" t="s">
        <v>6046</v>
      </c>
      <c r="Y11" s="2063" t="s">
        <v>6046</v>
      </c>
      <c r="Z11" s="2063" t="s">
        <v>6046</v>
      </c>
      <c r="AA11" s="2063" t="s">
        <v>6046</v>
      </c>
      <c r="AB11" s="1065" t="s">
        <v>6046</v>
      </c>
      <c r="AC11" s="1065" t="s">
        <v>6046</v>
      </c>
      <c r="AD11" s="1065" t="s">
        <v>6046</v>
      </c>
      <c r="AE11" s="1065" t="s">
        <v>6046</v>
      </c>
      <c r="AF11" s="1065" t="s">
        <v>6046</v>
      </c>
      <c r="AG11" s="1065" t="s">
        <v>6046</v>
      </c>
      <c r="AH11" s="1065" t="s">
        <v>6046</v>
      </c>
      <c r="AI11" s="1065">
        <v>95484</v>
      </c>
      <c r="AJ11" s="859"/>
    </row>
    <row r="12" spans="1:36">
      <c r="A12" s="2072">
        <v>6</v>
      </c>
      <c r="B12" s="2063" t="s">
        <v>6046</v>
      </c>
      <c r="C12" s="2063" t="s">
        <v>6046</v>
      </c>
      <c r="D12" s="2063" t="s">
        <v>6046</v>
      </c>
      <c r="E12" s="2063" t="s">
        <v>6046</v>
      </c>
      <c r="F12" s="2063" t="s">
        <v>6046</v>
      </c>
      <c r="G12" s="2063" t="s">
        <v>6046</v>
      </c>
      <c r="H12" s="2063" t="s">
        <v>6046</v>
      </c>
      <c r="I12" s="2063" t="s">
        <v>6046</v>
      </c>
      <c r="J12" s="1272" t="s">
        <v>6046</v>
      </c>
      <c r="K12" s="1272" t="s">
        <v>6046</v>
      </c>
      <c r="L12" s="1272" t="s">
        <v>6046</v>
      </c>
      <c r="M12" s="1272" t="s">
        <v>6046</v>
      </c>
      <c r="N12" s="1272" t="s">
        <v>6046</v>
      </c>
      <c r="O12" s="1272" t="s">
        <v>6046</v>
      </c>
      <c r="P12" s="1272" t="s">
        <v>6046</v>
      </c>
      <c r="Q12" s="1272" t="s">
        <v>6046</v>
      </c>
      <c r="R12" s="1272" t="s">
        <v>6046</v>
      </c>
      <c r="S12" s="2064" t="s">
        <v>6046</v>
      </c>
      <c r="T12" s="2063" t="s">
        <v>6046</v>
      </c>
      <c r="U12" s="2063" t="s">
        <v>6046</v>
      </c>
      <c r="V12" s="2063" t="s">
        <v>6046</v>
      </c>
      <c r="W12" s="2063" t="s">
        <v>6046</v>
      </c>
      <c r="X12" s="2063" t="s">
        <v>6046</v>
      </c>
      <c r="Y12" s="2063" t="s">
        <v>6046</v>
      </c>
      <c r="Z12" s="2063" t="s">
        <v>6046</v>
      </c>
      <c r="AA12" s="2063" t="s">
        <v>6046</v>
      </c>
      <c r="AB12" s="1065" t="s">
        <v>6046</v>
      </c>
      <c r="AC12" s="1065" t="s">
        <v>6046</v>
      </c>
      <c r="AD12" s="1065" t="s">
        <v>6046</v>
      </c>
      <c r="AE12" s="1065" t="s">
        <v>6046</v>
      </c>
      <c r="AF12" s="1065" t="s">
        <v>6046</v>
      </c>
      <c r="AG12" s="1065" t="s">
        <v>6046</v>
      </c>
      <c r="AH12" s="1065" t="s">
        <v>6046</v>
      </c>
      <c r="AI12" s="1065">
        <v>93061</v>
      </c>
      <c r="AJ12" s="859"/>
    </row>
    <row r="13" spans="1:36">
      <c r="A13" s="2072">
        <v>7</v>
      </c>
      <c r="B13" s="2063" t="s">
        <v>6046</v>
      </c>
      <c r="C13" s="2063" t="s">
        <v>6046</v>
      </c>
      <c r="D13" s="2063" t="s">
        <v>6046</v>
      </c>
      <c r="E13" s="2063" t="s">
        <v>6046</v>
      </c>
      <c r="F13" s="2063" t="s">
        <v>6046</v>
      </c>
      <c r="G13" s="2063" t="s">
        <v>6046</v>
      </c>
      <c r="H13" s="2063" t="s">
        <v>6046</v>
      </c>
      <c r="I13" s="2063" t="s">
        <v>6046</v>
      </c>
      <c r="J13" s="1272" t="s">
        <v>6046</v>
      </c>
      <c r="K13" s="1272" t="s">
        <v>6046</v>
      </c>
      <c r="L13" s="1272" t="s">
        <v>6046</v>
      </c>
      <c r="M13" s="1272" t="s">
        <v>6046</v>
      </c>
      <c r="N13" s="1272" t="s">
        <v>6046</v>
      </c>
      <c r="O13" s="1272" t="s">
        <v>6046</v>
      </c>
      <c r="P13" s="1272" t="s">
        <v>6046</v>
      </c>
      <c r="Q13" s="1272" t="s">
        <v>6046</v>
      </c>
      <c r="R13" s="1272" t="s">
        <v>6046</v>
      </c>
      <c r="S13" s="2064" t="s">
        <v>6046</v>
      </c>
      <c r="T13" s="2063" t="s">
        <v>6046</v>
      </c>
      <c r="U13" s="2063" t="s">
        <v>6046</v>
      </c>
      <c r="V13" s="2063" t="s">
        <v>6046</v>
      </c>
      <c r="W13" s="2063" t="s">
        <v>6046</v>
      </c>
      <c r="X13" s="2063" t="s">
        <v>6046</v>
      </c>
      <c r="Y13" s="2063" t="s">
        <v>6046</v>
      </c>
      <c r="Z13" s="2063" t="s">
        <v>6046</v>
      </c>
      <c r="AA13" s="2063" t="s">
        <v>6046</v>
      </c>
      <c r="AB13" s="1065" t="s">
        <v>6046</v>
      </c>
      <c r="AC13" s="1065" t="s">
        <v>6046</v>
      </c>
      <c r="AD13" s="1065" t="s">
        <v>6046</v>
      </c>
      <c r="AE13" s="1065" t="s">
        <v>6046</v>
      </c>
      <c r="AF13" s="1065" t="s">
        <v>6046</v>
      </c>
      <c r="AG13" s="1065" t="s">
        <v>6046</v>
      </c>
      <c r="AH13" s="1065" t="s">
        <v>6046</v>
      </c>
      <c r="AI13" s="1065">
        <v>97426</v>
      </c>
      <c r="AJ13" s="859"/>
    </row>
    <row r="14" spans="1:36">
      <c r="A14" s="2072">
        <v>8</v>
      </c>
      <c r="B14" s="2063" t="s">
        <v>6046</v>
      </c>
      <c r="C14" s="2063" t="s">
        <v>6046</v>
      </c>
      <c r="D14" s="2063" t="s">
        <v>6046</v>
      </c>
      <c r="E14" s="2063" t="s">
        <v>6046</v>
      </c>
      <c r="F14" s="2063" t="s">
        <v>6046</v>
      </c>
      <c r="G14" s="2063" t="s">
        <v>6046</v>
      </c>
      <c r="H14" s="2063" t="s">
        <v>6046</v>
      </c>
      <c r="I14" s="2063" t="s">
        <v>6046</v>
      </c>
      <c r="J14" s="1272" t="s">
        <v>6046</v>
      </c>
      <c r="K14" s="1272" t="s">
        <v>6046</v>
      </c>
      <c r="L14" s="1272" t="s">
        <v>6046</v>
      </c>
      <c r="M14" s="1272" t="s">
        <v>6046</v>
      </c>
      <c r="N14" s="1272" t="s">
        <v>6046</v>
      </c>
      <c r="O14" s="1272" t="s">
        <v>6046</v>
      </c>
      <c r="P14" s="1272" t="s">
        <v>6046</v>
      </c>
      <c r="Q14" s="1272" t="s">
        <v>6046</v>
      </c>
      <c r="R14" s="1272" t="s">
        <v>6046</v>
      </c>
      <c r="S14" s="2064" t="s">
        <v>6046</v>
      </c>
      <c r="T14" s="2063" t="s">
        <v>6046</v>
      </c>
      <c r="U14" s="2063" t="s">
        <v>6046</v>
      </c>
      <c r="V14" s="2063" t="s">
        <v>6046</v>
      </c>
      <c r="W14" s="2063" t="s">
        <v>6046</v>
      </c>
      <c r="X14" s="2063" t="s">
        <v>6046</v>
      </c>
      <c r="Y14" s="2063" t="s">
        <v>6046</v>
      </c>
      <c r="Z14" s="2063" t="s">
        <v>6046</v>
      </c>
      <c r="AA14" s="2063" t="s">
        <v>6046</v>
      </c>
      <c r="AB14" s="1065" t="s">
        <v>6046</v>
      </c>
      <c r="AC14" s="1065" t="s">
        <v>6046</v>
      </c>
      <c r="AD14" s="1065" t="s">
        <v>6046</v>
      </c>
      <c r="AE14" s="1065" t="s">
        <v>6046</v>
      </c>
      <c r="AF14" s="1065" t="s">
        <v>6046</v>
      </c>
      <c r="AG14" s="1065" t="s">
        <v>6046</v>
      </c>
      <c r="AH14" s="1065" t="s">
        <v>6046</v>
      </c>
      <c r="AI14" s="1065">
        <v>89170</v>
      </c>
      <c r="AJ14" s="859"/>
    </row>
    <row r="15" spans="1:36">
      <c r="A15" s="2072">
        <v>9</v>
      </c>
      <c r="B15" s="2063" t="s">
        <v>6046</v>
      </c>
      <c r="C15" s="2063" t="s">
        <v>6046</v>
      </c>
      <c r="D15" s="2063" t="s">
        <v>6046</v>
      </c>
      <c r="E15" s="2063" t="s">
        <v>6046</v>
      </c>
      <c r="F15" s="2063" t="s">
        <v>6046</v>
      </c>
      <c r="G15" s="2063" t="s">
        <v>6046</v>
      </c>
      <c r="H15" s="2063" t="s">
        <v>6046</v>
      </c>
      <c r="I15" s="2063" t="s">
        <v>6046</v>
      </c>
      <c r="J15" s="1272" t="s">
        <v>6046</v>
      </c>
      <c r="K15" s="1272" t="s">
        <v>6046</v>
      </c>
      <c r="L15" s="1272" t="s">
        <v>6046</v>
      </c>
      <c r="M15" s="1272" t="s">
        <v>6046</v>
      </c>
      <c r="N15" s="1272" t="s">
        <v>6046</v>
      </c>
      <c r="O15" s="1272" t="s">
        <v>6046</v>
      </c>
      <c r="P15" s="1272" t="s">
        <v>6046</v>
      </c>
      <c r="Q15" s="1272" t="s">
        <v>6046</v>
      </c>
      <c r="R15" s="1272" t="s">
        <v>6046</v>
      </c>
      <c r="S15" s="2064" t="s">
        <v>6046</v>
      </c>
      <c r="T15" s="2063" t="s">
        <v>6046</v>
      </c>
      <c r="U15" s="2063" t="s">
        <v>6046</v>
      </c>
      <c r="V15" s="2063" t="s">
        <v>6046</v>
      </c>
      <c r="W15" s="2063" t="s">
        <v>6046</v>
      </c>
      <c r="X15" s="2063" t="s">
        <v>6046</v>
      </c>
      <c r="Y15" s="2063" t="s">
        <v>6046</v>
      </c>
      <c r="Z15" s="2063" t="s">
        <v>6046</v>
      </c>
      <c r="AA15" s="2063" t="s">
        <v>6046</v>
      </c>
      <c r="AB15" s="1065" t="s">
        <v>6046</v>
      </c>
      <c r="AC15" s="1065" t="s">
        <v>6046</v>
      </c>
      <c r="AD15" s="1065" t="s">
        <v>6046</v>
      </c>
      <c r="AE15" s="1065" t="s">
        <v>6046</v>
      </c>
      <c r="AF15" s="1065" t="s">
        <v>6046</v>
      </c>
      <c r="AG15" s="1065" t="s">
        <v>6046</v>
      </c>
      <c r="AH15" s="1065" t="s">
        <v>6046</v>
      </c>
      <c r="AI15" s="1065">
        <v>97940</v>
      </c>
      <c r="AJ15" s="859"/>
    </row>
    <row r="16" spans="1:36">
      <c r="A16" s="2072">
        <v>10</v>
      </c>
      <c r="B16" s="2063" t="s">
        <v>6046</v>
      </c>
      <c r="C16" s="2063" t="s">
        <v>6046</v>
      </c>
      <c r="D16" s="2063" t="s">
        <v>6046</v>
      </c>
      <c r="E16" s="2063" t="s">
        <v>6046</v>
      </c>
      <c r="F16" s="2063" t="s">
        <v>6046</v>
      </c>
      <c r="G16" s="2063" t="s">
        <v>6046</v>
      </c>
      <c r="H16" s="2063" t="s">
        <v>6046</v>
      </c>
      <c r="I16" s="2063" t="s">
        <v>6046</v>
      </c>
      <c r="J16" s="1272" t="s">
        <v>6046</v>
      </c>
      <c r="K16" s="1272" t="s">
        <v>6046</v>
      </c>
      <c r="L16" s="1272" t="s">
        <v>6046</v>
      </c>
      <c r="M16" s="1272" t="s">
        <v>6046</v>
      </c>
      <c r="N16" s="1272" t="s">
        <v>6046</v>
      </c>
      <c r="O16" s="1272" t="s">
        <v>6046</v>
      </c>
      <c r="P16" s="1272" t="s">
        <v>6046</v>
      </c>
      <c r="Q16" s="1272" t="s">
        <v>6046</v>
      </c>
      <c r="R16" s="1272" t="s">
        <v>6046</v>
      </c>
      <c r="S16" s="2064" t="s">
        <v>6046</v>
      </c>
      <c r="T16" s="2063" t="s">
        <v>6046</v>
      </c>
      <c r="U16" s="2063" t="s">
        <v>6046</v>
      </c>
      <c r="V16" s="2063" t="s">
        <v>6046</v>
      </c>
      <c r="W16" s="2063" t="s">
        <v>6046</v>
      </c>
      <c r="X16" s="2063" t="s">
        <v>6046</v>
      </c>
      <c r="Y16" s="2063" t="s">
        <v>6046</v>
      </c>
      <c r="Z16" s="2063" t="s">
        <v>6046</v>
      </c>
      <c r="AA16" s="2063" t="s">
        <v>6046</v>
      </c>
      <c r="AB16" s="1065" t="s">
        <v>6046</v>
      </c>
      <c r="AC16" s="1065" t="s">
        <v>6046</v>
      </c>
      <c r="AD16" s="1065" t="s">
        <v>6046</v>
      </c>
      <c r="AE16" s="1065" t="s">
        <v>6046</v>
      </c>
      <c r="AF16" s="1065" t="s">
        <v>6046</v>
      </c>
      <c r="AG16" s="1065" t="s">
        <v>6046</v>
      </c>
      <c r="AH16" s="1065" t="s">
        <v>6046</v>
      </c>
      <c r="AI16" s="1065">
        <v>96906</v>
      </c>
      <c r="AJ16" s="859"/>
    </row>
    <row r="17" spans="1:36">
      <c r="A17" s="2072">
        <v>11</v>
      </c>
      <c r="B17" s="2063" t="s">
        <v>6046</v>
      </c>
      <c r="C17" s="2063" t="s">
        <v>6046</v>
      </c>
      <c r="D17" s="2063" t="s">
        <v>6046</v>
      </c>
      <c r="E17" s="2063" t="s">
        <v>6046</v>
      </c>
      <c r="F17" s="2063" t="s">
        <v>6046</v>
      </c>
      <c r="G17" s="2063" t="s">
        <v>6046</v>
      </c>
      <c r="H17" s="2063" t="s">
        <v>6046</v>
      </c>
      <c r="I17" s="2063" t="s">
        <v>6046</v>
      </c>
      <c r="J17" s="1272" t="s">
        <v>6046</v>
      </c>
      <c r="K17" s="1272" t="s">
        <v>6046</v>
      </c>
      <c r="L17" s="1272" t="s">
        <v>6046</v>
      </c>
      <c r="M17" s="1272" t="s">
        <v>6046</v>
      </c>
      <c r="N17" s="1272" t="s">
        <v>6046</v>
      </c>
      <c r="O17" s="1272" t="s">
        <v>6046</v>
      </c>
      <c r="P17" s="1272" t="s">
        <v>6046</v>
      </c>
      <c r="Q17" s="1272" t="s">
        <v>6046</v>
      </c>
      <c r="R17" s="1272" t="s">
        <v>6046</v>
      </c>
      <c r="S17" s="2064" t="s">
        <v>6046</v>
      </c>
      <c r="T17" s="2063" t="s">
        <v>6046</v>
      </c>
      <c r="U17" s="2063" t="s">
        <v>6046</v>
      </c>
      <c r="V17" s="2063" t="s">
        <v>6046</v>
      </c>
      <c r="W17" s="2063" t="s">
        <v>6046</v>
      </c>
      <c r="X17" s="2063" t="s">
        <v>6046</v>
      </c>
      <c r="Y17" s="2063" t="s">
        <v>6046</v>
      </c>
      <c r="Z17" s="2063" t="s">
        <v>6046</v>
      </c>
      <c r="AA17" s="2063" t="s">
        <v>6046</v>
      </c>
      <c r="AB17" s="1065" t="s">
        <v>6046</v>
      </c>
      <c r="AC17" s="1065" t="s">
        <v>6046</v>
      </c>
      <c r="AD17" s="1065" t="s">
        <v>6046</v>
      </c>
      <c r="AE17" s="1065" t="s">
        <v>6046</v>
      </c>
      <c r="AF17" s="1065" t="s">
        <v>6046</v>
      </c>
      <c r="AG17" s="1065" t="s">
        <v>6046</v>
      </c>
      <c r="AH17" s="1065" t="s">
        <v>6046</v>
      </c>
      <c r="AI17" s="1065">
        <v>89139</v>
      </c>
      <c r="AJ17" s="859"/>
    </row>
    <row r="18" spans="1:36">
      <c r="A18" s="2072">
        <v>12</v>
      </c>
      <c r="B18" s="2063" t="s">
        <v>6046</v>
      </c>
      <c r="C18" s="2063" t="s">
        <v>6046</v>
      </c>
      <c r="D18" s="2063" t="s">
        <v>6046</v>
      </c>
      <c r="E18" s="2063" t="s">
        <v>6046</v>
      </c>
      <c r="F18" s="2063" t="s">
        <v>6046</v>
      </c>
      <c r="G18" s="2063" t="s">
        <v>6046</v>
      </c>
      <c r="H18" s="2063" t="s">
        <v>6046</v>
      </c>
      <c r="I18" s="2063" t="s">
        <v>6046</v>
      </c>
      <c r="J18" s="1272" t="s">
        <v>6046</v>
      </c>
      <c r="K18" s="1272" t="s">
        <v>6046</v>
      </c>
      <c r="L18" s="1272" t="s">
        <v>6046</v>
      </c>
      <c r="M18" s="1272" t="s">
        <v>6046</v>
      </c>
      <c r="N18" s="1272" t="s">
        <v>6046</v>
      </c>
      <c r="O18" s="1272" t="s">
        <v>6046</v>
      </c>
      <c r="P18" s="1272" t="s">
        <v>6046</v>
      </c>
      <c r="Q18" s="1272" t="s">
        <v>6046</v>
      </c>
      <c r="R18" s="1272" t="s">
        <v>6046</v>
      </c>
      <c r="S18" s="2064" t="s">
        <v>6046</v>
      </c>
      <c r="T18" s="2063" t="s">
        <v>6046</v>
      </c>
      <c r="U18" s="2063" t="s">
        <v>6046</v>
      </c>
      <c r="V18" s="2063" t="s">
        <v>6046</v>
      </c>
      <c r="W18" s="2063" t="s">
        <v>6046</v>
      </c>
      <c r="X18" s="2063" t="s">
        <v>6046</v>
      </c>
      <c r="Y18" s="2063" t="s">
        <v>6046</v>
      </c>
      <c r="Z18" s="2063" t="s">
        <v>6046</v>
      </c>
      <c r="AA18" s="2063" t="s">
        <v>6046</v>
      </c>
      <c r="AB18" s="1065" t="s">
        <v>6046</v>
      </c>
      <c r="AC18" s="1065" t="s">
        <v>6046</v>
      </c>
      <c r="AD18" s="1065" t="s">
        <v>6046</v>
      </c>
      <c r="AE18" s="1065" t="s">
        <v>6046</v>
      </c>
      <c r="AF18" s="1065" t="s">
        <v>6046</v>
      </c>
      <c r="AG18" s="1065" t="s">
        <v>6046</v>
      </c>
      <c r="AH18" s="1065" t="s">
        <v>6046</v>
      </c>
      <c r="AI18" s="1065">
        <v>96976</v>
      </c>
      <c r="AJ18" s="859"/>
    </row>
    <row r="19" spans="1:36">
      <c r="A19" s="2065" t="s">
        <v>8391</v>
      </c>
      <c r="B19" s="2063" t="s">
        <v>6046</v>
      </c>
      <c r="C19" s="2063" t="s">
        <v>6046</v>
      </c>
      <c r="D19" s="2063" t="s">
        <v>6046</v>
      </c>
      <c r="E19" s="2063" t="s">
        <v>6046</v>
      </c>
      <c r="F19" s="2063" t="s">
        <v>6046</v>
      </c>
      <c r="G19" s="2063" t="s">
        <v>6046</v>
      </c>
      <c r="H19" s="2063" t="s">
        <v>6046</v>
      </c>
      <c r="I19" s="2063" t="s">
        <v>6046</v>
      </c>
      <c r="J19" s="1272" t="s">
        <v>6046</v>
      </c>
      <c r="K19" s="1272" t="s">
        <v>6046</v>
      </c>
      <c r="L19" s="1272" t="s">
        <v>6046</v>
      </c>
      <c r="M19" s="1272" t="s">
        <v>6046</v>
      </c>
      <c r="N19" s="1272" t="s">
        <v>6046</v>
      </c>
      <c r="O19" s="1272" t="s">
        <v>6046</v>
      </c>
      <c r="P19" s="1272" t="s">
        <v>6046</v>
      </c>
      <c r="Q19" s="1272" t="s">
        <v>6046</v>
      </c>
      <c r="R19" s="1272" t="s">
        <v>6046</v>
      </c>
      <c r="S19" s="2064" t="s">
        <v>6046</v>
      </c>
      <c r="T19" s="2063" t="s">
        <v>6046</v>
      </c>
      <c r="U19" s="2063" t="s">
        <v>6046</v>
      </c>
      <c r="V19" s="2063" t="s">
        <v>6046</v>
      </c>
      <c r="W19" s="2063" t="s">
        <v>6046</v>
      </c>
      <c r="X19" s="2063" t="s">
        <v>6046</v>
      </c>
      <c r="Y19" s="2063" t="s">
        <v>6046</v>
      </c>
      <c r="Z19" s="2063" t="s">
        <v>6046</v>
      </c>
      <c r="AA19" s="2063" t="s">
        <v>6046</v>
      </c>
      <c r="AB19" s="1065" t="s">
        <v>6046</v>
      </c>
      <c r="AC19" s="1065" t="s">
        <v>6046</v>
      </c>
      <c r="AD19" s="1065" t="s">
        <v>6046</v>
      </c>
      <c r="AE19" s="1065" t="s">
        <v>6046</v>
      </c>
      <c r="AF19" s="1065" t="s">
        <v>6046</v>
      </c>
      <c r="AG19" s="1065" t="s">
        <v>6046</v>
      </c>
      <c r="AH19" s="1065" t="s">
        <v>6046</v>
      </c>
      <c r="AI19" s="1065">
        <v>94890</v>
      </c>
      <c r="AJ19" s="859"/>
    </row>
    <row r="20" spans="1:36">
      <c r="A20" s="2072">
        <v>2</v>
      </c>
      <c r="B20" s="2063" t="s">
        <v>6046</v>
      </c>
      <c r="C20" s="2063" t="s">
        <v>6046</v>
      </c>
      <c r="D20" s="2063" t="s">
        <v>6046</v>
      </c>
      <c r="E20" s="2063" t="s">
        <v>6046</v>
      </c>
      <c r="F20" s="2063" t="s">
        <v>6046</v>
      </c>
      <c r="G20" s="2063" t="s">
        <v>6046</v>
      </c>
      <c r="H20" s="2063" t="s">
        <v>6046</v>
      </c>
      <c r="I20" s="2063" t="s">
        <v>6046</v>
      </c>
      <c r="J20" s="1272" t="s">
        <v>6046</v>
      </c>
      <c r="K20" s="1272" t="s">
        <v>6046</v>
      </c>
      <c r="L20" s="1272" t="s">
        <v>6046</v>
      </c>
      <c r="M20" s="1272" t="s">
        <v>6046</v>
      </c>
      <c r="N20" s="1272" t="s">
        <v>6046</v>
      </c>
      <c r="O20" s="1272" t="s">
        <v>6046</v>
      </c>
      <c r="P20" s="1272" t="s">
        <v>6046</v>
      </c>
      <c r="Q20" s="1272" t="s">
        <v>6046</v>
      </c>
      <c r="R20" s="1272" t="s">
        <v>6046</v>
      </c>
      <c r="S20" s="2064" t="s">
        <v>6046</v>
      </c>
      <c r="T20" s="2063" t="s">
        <v>6046</v>
      </c>
      <c r="U20" s="2063" t="s">
        <v>6046</v>
      </c>
      <c r="V20" s="2063" t="s">
        <v>6046</v>
      </c>
      <c r="W20" s="2063" t="s">
        <v>6046</v>
      </c>
      <c r="X20" s="2063" t="s">
        <v>6046</v>
      </c>
      <c r="Y20" s="2063" t="s">
        <v>6046</v>
      </c>
      <c r="Z20" s="2063" t="s">
        <v>6046</v>
      </c>
      <c r="AA20" s="2063" t="s">
        <v>6046</v>
      </c>
      <c r="AB20" s="1065" t="s">
        <v>6046</v>
      </c>
      <c r="AC20" s="1065" t="s">
        <v>6046</v>
      </c>
      <c r="AD20" s="1065" t="s">
        <v>6046</v>
      </c>
      <c r="AE20" s="1065" t="s">
        <v>6046</v>
      </c>
      <c r="AF20" s="1065" t="s">
        <v>6046</v>
      </c>
      <c r="AG20" s="1065" t="s">
        <v>6046</v>
      </c>
      <c r="AH20" s="1065" t="s">
        <v>6046</v>
      </c>
      <c r="AI20" s="1065">
        <v>92104</v>
      </c>
      <c r="AJ20" s="859"/>
    </row>
    <row r="21" spans="1:36" ht="18.5" thickBot="1">
      <c r="A21" s="2073">
        <v>3</v>
      </c>
      <c r="B21" s="2074" t="s">
        <v>6046</v>
      </c>
      <c r="C21" s="2075" t="s">
        <v>6046</v>
      </c>
      <c r="D21" s="2075" t="s">
        <v>6046</v>
      </c>
      <c r="E21" s="2075" t="s">
        <v>6046</v>
      </c>
      <c r="F21" s="2075" t="s">
        <v>6046</v>
      </c>
      <c r="G21" s="2075" t="s">
        <v>6046</v>
      </c>
      <c r="H21" s="2075" t="s">
        <v>6046</v>
      </c>
      <c r="I21" s="2075" t="s">
        <v>6046</v>
      </c>
      <c r="J21" s="1279" t="s">
        <v>6046</v>
      </c>
      <c r="K21" s="1279" t="s">
        <v>6046</v>
      </c>
      <c r="L21" s="1279" t="s">
        <v>6046</v>
      </c>
      <c r="M21" s="1279" t="s">
        <v>6046</v>
      </c>
      <c r="N21" s="1279" t="s">
        <v>6046</v>
      </c>
      <c r="O21" s="1279" t="s">
        <v>6046</v>
      </c>
      <c r="P21" s="1279" t="s">
        <v>6046</v>
      </c>
      <c r="Q21" s="1279" t="s">
        <v>6046</v>
      </c>
      <c r="R21" s="1279" t="s">
        <v>6046</v>
      </c>
      <c r="S21" s="2076" t="s">
        <v>6046</v>
      </c>
      <c r="T21" s="2075" t="s">
        <v>6046</v>
      </c>
      <c r="U21" s="2075" t="s">
        <v>6046</v>
      </c>
      <c r="V21" s="2075" t="s">
        <v>6046</v>
      </c>
      <c r="W21" s="2075" t="s">
        <v>6046</v>
      </c>
      <c r="X21" s="2075" t="s">
        <v>6046</v>
      </c>
      <c r="Y21" s="2075" t="s">
        <v>6046</v>
      </c>
      <c r="Z21" s="2075" t="s">
        <v>6046</v>
      </c>
      <c r="AA21" s="2075" t="s">
        <v>6046</v>
      </c>
      <c r="AB21" s="2077" t="s">
        <v>6046</v>
      </c>
      <c r="AC21" s="2077" t="s">
        <v>6046</v>
      </c>
      <c r="AD21" s="2077" t="s">
        <v>6046</v>
      </c>
      <c r="AE21" s="2077" t="s">
        <v>6046</v>
      </c>
      <c r="AF21" s="2077" t="s">
        <v>6046</v>
      </c>
      <c r="AG21" s="2077" t="s">
        <v>6046</v>
      </c>
      <c r="AH21" s="2077" t="s">
        <v>6046</v>
      </c>
      <c r="AI21" s="2077">
        <v>99590</v>
      </c>
      <c r="AJ21" s="859"/>
    </row>
    <row r="22" spans="1:36" ht="18.5" thickTop="1">
      <c r="A22" s="1381" t="s">
        <v>8392</v>
      </c>
      <c r="B22" s="856"/>
      <c r="C22" s="856"/>
      <c r="D22" s="856"/>
      <c r="E22" s="856"/>
      <c r="F22" s="856"/>
      <c r="G22" s="856"/>
      <c r="H22" s="856"/>
      <c r="I22" s="856"/>
      <c r="J22" s="856"/>
      <c r="K22" s="856"/>
      <c r="L22" s="856"/>
      <c r="M22" s="856"/>
      <c r="N22" s="856"/>
      <c r="O22" s="856"/>
      <c r="P22" s="1937"/>
      <c r="Q22" s="1937"/>
      <c r="R22" s="1937"/>
      <c r="S22" s="1937"/>
      <c r="T22" s="856"/>
      <c r="U22" s="856"/>
      <c r="V22" s="856"/>
      <c r="W22" s="856"/>
      <c r="X22" s="856"/>
      <c r="Y22" s="856"/>
      <c r="Z22" s="856"/>
      <c r="AA22" s="856"/>
      <c r="AB22" s="856"/>
      <c r="AC22" s="856"/>
      <c r="AD22" s="856"/>
      <c r="AE22" s="856"/>
      <c r="AF22" s="856"/>
      <c r="AG22" s="856"/>
      <c r="AH22" s="856"/>
      <c r="AI22" s="1020" t="s">
        <v>8393</v>
      </c>
      <c r="AJ22" s="856"/>
    </row>
    <row r="23" spans="1:36">
      <c r="A23" s="1381" t="s">
        <v>8394</v>
      </c>
      <c r="B23" s="856"/>
      <c r="C23" s="856"/>
      <c r="D23" s="856"/>
      <c r="E23" s="856"/>
      <c r="F23" s="856"/>
      <c r="G23" s="856"/>
      <c r="H23" s="856"/>
      <c r="I23" s="856"/>
      <c r="J23" s="856"/>
      <c r="K23" s="856"/>
      <c r="L23" s="856"/>
      <c r="M23" s="856"/>
      <c r="N23" s="856"/>
      <c r="O23" s="856"/>
      <c r="P23" s="856"/>
      <c r="Q23" s="856"/>
      <c r="R23" s="856"/>
      <c r="S23" s="856"/>
      <c r="T23" s="856"/>
      <c r="U23" s="856"/>
      <c r="V23" s="856"/>
      <c r="W23" s="856"/>
      <c r="X23" s="856"/>
      <c r="Y23" s="856"/>
      <c r="Z23" s="856"/>
      <c r="AA23" s="856"/>
      <c r="AB23" s="856"/>
      <c r="AC23" s="856"/>
      <c r="AD23" s="856"/>
      <c r="AE23" s="856"/>
      <c r="AF23" s="856"/>
      <c r="AG23" s="856"/>
      <c r="AH23" s="856"/>
      <c r="AI23" s="856"/>
      <c r="AJ23" s="856"/>
    </row>
    <row r="24" spans="1:36">
      <c r="A24" s="1381" t="s">
        <v>8395</v>
      </c>
      <c r="B24" s="1381"/>
      <c r="C24" s="1381"/>
      <c r="D24" s="1381"/>
      <c r="E24" s="1381"/>
      <c r="F24" s="856"/>
      <c r="G24" s="856"/>
      <c r="H24" s="856"/>
      <c r="I24" s="856"/>
      <c r="J24" s="856"/>
      <c r="K24" s="856"/>
      <c r="L24" s="856"/>
      <c r="M24" s="856"/>
      <c r="N24" s="856"/>
      <c r="O24" s="856"/>
      <c r="P24" s="856"/>
      <c r="Q24" s="856"/>
      <c r="R24" s="856"/>
      <c r="S24" s="856"/>
      <c r="T24" s="856"/>
      <c r="U24" s="856"/>
      <c r="V24" s="856"/>
      <c r="W24" s="856"/>
      <c r="X24" s="856"/>
      <c r="Y24" s="856"/>
      <c r="Z24" s="856"/>
      <c r="AA24" s="856"/>
      <c r="AB24" s="856"/>
      <c r="AC24" s="856"/>
      <c r="AD24" s="856"/>
      <c r="AE24" s="856"/>
      <c r="AF24" s="856"/>
      <c r="AG24" s="856"/>
      <c r="AH24" s="856"/>
      <c r="AI24" s="856"/>
      <c r="AJ24" s="856"/>
    </row>
    <row r="25" spans="1:36">
      <c r="A25" s="1381" t="s">
        <v>8396</v>
      </c>
      <c r="B25" s="1381"/>
      <c r="C25" s="1381"/>
      <c r="D25" s="1381"/>
      <c r="E25" s="1381"/>
      <c r="F25" s="856"/>
      <c r="G25" s="856"/>
      <c r="H25" s="856"/>
      <c r="I25" s="856"/>
      <c r="J25" s="856"/>
      <c r="K25" s="856"/>
      <c r="L25" s="856"/>
      <c r="M25" s="856"/>
      <c r="N25" s="856"/>
      <c r="O25" s="856"/>
      <c r="P25" s="856"/>
      <c r="Q25" s="856"/>
      <c r="R25" s="856"/>
      <c r="S25" s="856"/>
      <c r="T25" s="856"/>
      <c r="U25" s="856"/>
      <c r="V25" s="856"/>
      <c r="W25" s="856"/>
      <c r="X25" s="856"/>
      <c r="Y25" s="856"/>
      <c r="Z25" s="856"/>
      <c r="AA25" s="856"/>
      <c r="AB25" s="856"/>
      <c r="AC25" s="856"/>
      <c r="AD25" s="856"/>
      <c r="AE25" s="856"/>
      <c r="AF25" s="856"/>
      <c r="AG25" s="856"/>
      <c r="AH25" s="856"/>
      <c r="AI25" s="856"/>
      <c r="AJ25" s="856"/>
    </row>
    <row r="26" spans="1:36">
      <c r="A26" s="1381" t="s">
        <v>8397</v>
      </c>
      <c r="B26" s="1381"/>
      <c r="C26" s="1381"/>
      <c r="D26" s="1381"/>
      <c r="E26" s="1381"/>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56"/>
      <c r="AF26" s="856"/>
      <c r="AG26" s="856"/>
      <c r="AH26" s="856"/>
      <c r="AI26" s="856"/>
      <c r="AJ26" s="856"/>
    </row>
    <row r="27" spans="1:36">
      <c r="A27" s="856"/>
      <c r="B27" s="856"/>
      <c r="C27" s="856"/>
      <c r="D27" s="856"/>
      <c r="E27" s="856"/>
      <c r="F27" s="856"/>
      <c r="G27" s="856"/>
      <c r="H27" s="856"/>
      <c r="I27" s="856"/>
      <c r="J27" s="856"/>
      <c r="K27" s="856"/>
      <c r="L27" s="856"/>
      <c r="M27" s="856"/>
      <c r="N27" s="856"/>
      <c r="O27" s="856"/>
      <c r="P27" s="856"/>
      <c r="Q27" s="856"/>
      <c r="R27" s="856"/>
      <c r="S27" s="856"/>
      <c r="T27" s="856"/>
      <c r="U27" s="856"/>
      <c r="V27" s="856"/>
      <c r="W27" s="856"/>
      <c r="X27" s="856"/>
      <c r="Y27" s="856"/>
      <c r="Z27" s="856"/>
      <c r="AA27" s="856"/>
      <c r="AB27" s="856"/>
      <c r="AC27" s="856"/>
      <c r="AD27" s="856"/>
      <c r="AE27" s="856"/>
      <c r="AF27" s="856"/>
      <c r="AG27" s="856"/>
      <c r="AH27" s="856"/>
      <c r="AI27" s="856"/>
      <c r="AJ27" s="856"/>
    </row>
  </sheetData>
  <mergeCells count="20">
    <mergeCell ref="AF4:AG4"/>
    <mergeCell ref="AH4:AI4"/>
    <mergeCell ref="P4:Q4"/>
    <mergeCell ref="R4:S4"/>
    <mergeCell ref="T4:U4"/>
    <mergeCell ref="V4:W4"/>
    <mergeCell ref="X4:Y4"/>
    <mergeCell ref="Z4:AA4"/>
    <mergeCell ref="A3:A5"/>
    <mergeCell ref="B3:C4"/>
    <mergeCell ref="D3:S3"/>
    <mergeCell ref="T3:AI3"/>
    <mergeCell ref="D4:E4"/>
    <mergeCell ref="F4:G4"/>
    <mergeCell ref="H4:I4"/>
    <mergeCell ref="J4:K4"/>
    <mergeCell ref="L4:M4"/>
    <mergeCell ref="N4:O4"/>
    <mergeCell ref="AB4:AC4"/>
    <mergeCell ref="AD4:AE4"/>
  </mergeCells>
  <phoneticPr fontId="2"/>
  <hyperlinks>
    <hyperlink ref="AJ1" location="目次!A1" display="目次へ戻る" xr:uid="{2395349F-52BD-4F13-9BD4-DCCF506BA9CF}"/>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CF3F8-530A-42B0-A5BD-7D8D0A780D5C}">
  <dimension ref="A1:F12"/>
  <sheetViews>
    <sheetView workbookViewId="0">
      <selection activeCell="C1" sqref="C1"/>
    </sheetView>
  </sheetViews>
  <sheetFormatPr defaultColWidth="8.58203125" defaultRowHeight="18"/>
  <cols>
    <col min="1" max="1" width="19.5" style="821" customWidth="1"/>
    <col min="2" max="6" width="14.33203125" style="821" customWidth="1"/>
    <col min="7" max="7" width="11" style="821" bestFit="1" customWidth="1"/>
    <col min="8" max="16384" width="8.58203125" style="821"/>
  </cols>
  <sheetData>
    <row r="1" spans="1:6">
      <c r="A1" s="859" t="s">
        <v>11757</v>
      </c>
      <c r="B1" s="859"/>
      <c r="C1" s="820" t="s">
        <v>721</v>
      </c>
      <c r="D1" s="859"/>
      <c r="E1" s="859"/>
      <c r="F1" s="859"/>
    </row>
    <row r="2" spans="1:6">
      <c r="A2" s="856"/>
    </row>
    <row r="3" spans="1:6">
      <c r="A3" s="856"/>
    </row>
    <row r="4" spans="1:6">
      <c r="A4" s="856"/>
    </row>
    <row r="5" spans="1:6">
      <c r="A5" s="856"/>
    </row>
    <row r="6" spans="1:6">
      <c r="A6" s="856"/>
    </row>
    <row r="7" spans="1:6">
      <c r="A7" s="856"/>
    </row>
    <row r="8" spans="1:6">
      <c r="A8" s="856"/>
    </row>
    <row r="9" spans="1:6">
      <c r="A9" s="856"/>
    </row>
    <row r="10" spans="1:6">
      <c r="A10" s="856"/>
    </row>
    <row r="11" spans="1:6" ht="18" customHeight="1">
      <c r="A11" s="856"/>
    </row>
    <row r="12" spans="1:6">
      <c r="A12" s="856"/>
    </row>
  </sheetData>
  <phoneticPr fontId="2"/>
  <hyperlinks>
    <hyperlink ref="C1" location="目次!A1" display="目次へ戻る" xr:uid="{BA4A445A-B068-4F41-AD20-6FE1E64B09AF}"/>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BE202-3312-495A-8B89-5AE0B3753165}">
  <dimension ref="A1:P33"/>
  <sheetViews>
    <sheetView workbookViewId="0">
      <selection activeCell="H16" sqref="H16"/>
    </sheetView>
  </sheetViews>
  <sheetFormatPr defaultColWidth="8.58203125" defaultRowHeight="18"/>
  <cols>
    <col min="1" max="1" width="20.83203125" style="821" customWidth="1"/>
    <col min="2" max="2" width="12.33203125" style="821" customWidth="1"/>
    <col min="3" max="7" width="16.58203125" style="821" customWidth="1"/>
    <col min="8" max="8" width="11" style="821" bestFit="1" customWidth="1"/>
    <col min="9" max="9" width="21.33203125" style="821" customWidth="1"/>
    <col min="10" max="10" width="10.83203125" style="821" customWidth="1"/>
    <col min="11" max="15" width="13.58203125" style="821" customWidth="1"/>
    <col min="16" max="16" width="11" style="821" bestFit="1" customWidth="1"/>
    <col min="17" max="16384" width="8.58203125" style="821"/>
  </cols>
  <sheetData>
    <row r="1" spans="1:16">
      <c r="A1" s="1111" t="s">
        <v>8398</v>
      </c>
      <c r="B1" s="859"/>
      <c r="C1" s="859"/>
      <c r="D1" s="859"/>
      <c r="E1" s="859"/>
      <c r="F1" s="859"/>
      <c r="G1" s="859"/>
      <c r="I1" s="859"/>
      <c r="J1" s="859"/>
      <c r="K1" s="859"/>
      <c r="L1" s="859"/>
      <c r="M1" s="859"/>
      <c r="N1" s="859"/>
      <c r="O1" s="859"/>
    </row>
    <row r="2" spans="1:16" ht="18.5" thickBot="1">
      <c r="A2" s="859" t="s">
        <v>8399</v>
      </c>
      <c r="B2" s="859"/>
      <c r="C2" s="859"/>
      <c r="D2" s="859"/>
      <c r="E2" s="859"/>
      <c r="F2" s="859"/>
      <c r="G2" s="859"/>
      <c r="H2" s="820" t="s">
        <v>721</v>
      </c>
      <c r="I2" s="859" t="s">
        <v>8400</v>
      </c>
      <c r="J2" s="859"/>
      <c r="K2" s="859"/>
      <c r="L2" s="859"/>
      <c r="M2" s="859"/>
      <c r="N2" s="859"/>
      <c r="O2" s="859"/>
      <c r="P2" s="820" t="s">
        <v>721</v>
      </c>
    </row>
    <row r="3" spans="1:16">
      <c r="A3" s="3775" t="s">
        <v>4864</v>
      </c>
      <c r="B3" s="3775"/>
      <c r="C3" s="2083" t="s">
        <v>8025</v>
      </c>
      <c r="D3" s="2083" t="s">
        <v>8401</v>
      </c>
      <c r="E3" s="2083" t="s">
        <v>8402</v>
      </c>
      <c r="F3" s="2083" t="s">
        <v>8403</v>
      </c>
      <c r="G3" s="2084" t="s">
        <v>8404</v>
      </c>
      <c r="I3" s="3775" t="s">
        <v>4864</v>
      </c>
      <c r="J3" s="3576"/>
      <c r="K3" s="1007" t="s">
        <v>8025</v>
      </c>
      <c r="L3" s="1007" t="s">
        <v>8401</v>
      </c>
      <c r="M3" s="1007" t="s">
        <v>8402</v>
      </c>
      <c r="N3" s="1007" t="s">
        <v>8403</v>
      </c>
      <c r="O3" s="1964" t="s">
        <v>8404</v>
      </c>
    </row>
    <row r="4" spans="1:16">
      <c r="A4" s="3574" t="s">
        <v>8405</v>
      </c>
      <c r="B4" s="3575"/>
      <c r="C4" s="2085">
        <v>334686</v>
      </c>
      <c r="D4" s="2086">
        <v>326684</v>
      </c>
      <c r="E4" s="2085">
        <v>322509</v>
      </c>
      <c r="F4" s="2085">
        <v>318704</v>
      </c>
      <c r="G4" s="2087">
        <v>314640</v>
      </c>
      <c r="I4" s="2088" t="s">
        <v>8406</v>
      </c>
      <c r="J4" s="2089" t="s">
        <v>8407</v>
      </c>
      <c r="K4" s="2090">
        <v>4235</v>
      </c>
      <c r="L4" s="2090">
        <v>4118</v>
      </c>
      <c r="M4" s="2090">
        <v>4039</v>
      </c>
      <c r="N4" s="2091">
        <v>3922</v>
      </c>
      <c r="O4" s="2092">
        <v>3826</v>
      </c>
    </row>
    <row r="5" spans="1:16" ht="18" customHeight="1">
      <c r="A5" s="3865" t="s">
        <v>8408</v>
      </c>
      <c r="B5" s="1423" t="s">
        <v>8409</v>
      </c>
      <c r="C5" s="2093">
        <v>323432</v>
      </c>
      <c r="D5" s="2094">
        <v>315639</v>
      </c>
      <c r="E5" s="2093">
        <v>311790</v>
      </c>
      <c r="F5" s="2093">
        <v>308316</v>
      </c>
      <c r="G5" s="2095">
        <v>304632</v>
      </c>
      <c r="I5" s="1131" t="s">
        <v>8410</v>
      </c>
      <c r="J5" s="2096" t="s">
        <v>8407</v>
      </c>
      <c r="K5" s="2097">
        <v>3943</v>
      </c>
      <c r="L5" s="2097">
        <v>3898</v>
      </c>
      <c r="M5" s="2097">
        <v>3818</v>
      </c>
      <c r="N5" s="2098">
        <v>3709</v>
      </c>
      <c r="O5" s="2099">
        <v>3619</v>
      </c>
    </row>
    <row r="6" spans="1:16">
      <c r="A6" s="3867"/>
      <c r="B6" s="1345" t="s">
        <v>8411</v>
      </c>
      <c r="C6" s="2093">
        <v>4235</v>
      </c>
      <c r="D6" s="2094">
        <v>4118</v>
      </c>
      <c r="E6" s="2093">
        <v>4039</v>
      </c>
      <c r="F6" s="2093">
        <v>3922</v>
      </c>
      <c r="G6" s="2095">
        <v>3826</v>
      </c>
      <c r="I6" s="1131" t="s">
        <v>8412</v>
      </c>
      <c r="J6" s="2096" t="s">
        <v>8413</v>
      </c>
      <c r="K6" s="2100">
        <v>93.11</v>
      </c>
      <c r="L6" s="2100">
        <v>94.66</v>
      </c>
      <c r="M6" s="2100">
        <v>94.53</v>
      </c>
      <c r="N6" s="1347">
        <f>N5/N4*100</f>
        <v>94.569097399286079</v>
      </c>
      <c r="O6" s="2101">
        <f>O5/O4*100</f>
        <v>94.589649764767387</v>
      </c>
    </row>
    <row r="7" spans="1:16" ht="18" customHeight="1">
      <c r="A7" s="3760"/>
      <c r="B7" s="992" t="s">
        <v>8414</v>
      </c>
      <c r="C7" s="2093">
        <v>327667</v>
      </c>
      <c r="D7" s="2094">
        <v>319757</v>
      </c>
      <c r="E7" s="2093">
        <v>315829</v>
      </c>
      <c r="F7" s="2093">
        <v>312238</v>
      </c>
      <c r="G7" s="2095">
        <v>308458</v>
      </c>
      <c r="I7" s="1131" t="s">
        <v>8415</v>
      </c>
      <c r="J7" s="2096" t="s">
        <v>8416</v>
      </c>
      <c r="K7" s="2097">
        <v>1715</v>
      </c>
      <c r="L7" s="2097">
        <v>1723</v>
      </c>
      <c r="M7" s="2097">
        <v>1715</v>
      </c>
      <c r="N7" s="2098">
        <v>1700</v>
      </c>
      <c r="O7" s="2099">
        <v>1676</v>
      </c>
    </row>
    <row r="8" spans="1:16" ht="18" customHeight="1">
      <c r="A8" s="3865" t="s">
        <v>8417</v>
      </c>
      <c r="B8" s="1423" t="s">
        <v>8418</v>
      </c>
      <c r="C8" s="2093">
        <v>322976</v>
      </c>
      <c r="D8" s="2094">
        <v>315189</v>
      </c>
      <c r="E8" s="2093">
        <v>311357</v>
      </c>
      <c r="F8" s="2093">
        <v>307896</v>
      </c>
      <c r="G8" s="2095">
        <v>304229</v>
      </c>
      <c r="I8" s="1131" t="s">
        <v>8419</v>
      </c>
      <c r="J8" s="2096" t="s">
        <v>8420</v>
      </c>
      <c r="K8" s="2097">
        <v>64646</v>
      </c>
      <c r="L8" s="2097">
        <v>64346</v>
      </c>
      <c r="M8" s="2097">
        <v>64539</v>
      </c>
      <c r="N8" s="2098">
        <v>64528</v>
      </c>
      <c r="O8" s="2099">
        <v>64528</v>
      </c>
    </row>
    <row r="9" spans="1:16">
      <c r="A9" s="3867"/>
      <c r="B9" s="1345" t="s">
        <v>8421</v>
      </c>
      <c r="C9" s="2093">
        <v>3943</v>
      </c>
      <c r="D9" s="2094">
        <v>3898</v>
      </c>
      <c r="E9" s="2093">
        <v>3818</v>
      </c>
      <c r="F9" s="2093">
        <v>3709</v>
      </c>
      <c r="G9" s="2095">
        <v>3619</v>
      </c>
      <c r="I9" s="1131" t="s">
        <v>8422</v>
      </c>
      <c r="J9" s="2102" t="s">
        <v>8423</v>
      </c>
      <c r="K9" s="2097">
        <v>3005</v>
      </c>
      <c r="L9" s="2097">
        <v>3005</v>
      </c>
      <c r="M9" s="2097">
        <v>3005</v>
      </c>
      <c r="N9" s="2098">
        <v>3005</v>
      </c>
      <c r="O9" s="2099">
        <v>3005</v>
      </c>
    </row>
    <row r="10" spans="1:16" ht="18" customHeight="1">
      <c r="A10" s="3760"/>
      <c r="B10" s="992" t="s">
        <v>8424</v>
      </c>
      <c r="C10" s="2093">
        <v>326919</v>
      </c>
      <c r="D10" s="2094">
        <v>319087</v>
      </c>
      <c r="E10" s="2093">
        <v>315175</v>
      </c>
      <c r="F10" s="2093">
        <v>311605</v>
      </c>
      <c r="G10" s="2095">
        <v>307848</v>
      </c>
      <c r="I10" s="1131" t="s">
        <v>8425</v>
      </c>
      <c r="J10" s="2096" t="s">
        <v>8426</v>
      </c>
      <c r="K10" s="2097">
        <v>542162</v>
      </c>
      <c r="L10" s="2097">
        <v>492472</v>
      </c>
      <c r="M10" s="2097">
        <v>488479</v>
      </c>
      <c r="N10" s="2098">
        <v>490932</v>
      </c>
      <c r="O10" s="2099">
        <v>476235</v>
      </c>
    </row>
    <row r="11" spans="1:16" ht="18" customHeight="1">
      <c r="A11" s="3865" t="s">
        <v>8427</v>
      </c>
      <c r="B11" s="1423" t="s">
        <v>8428</v>
      </c>
      <c r="C11" s="2103">
        <v>96.50119813795618</v>
      </c>
      <c r="D11" s="2104">
        <v>96.481309155024434</v>
      </c>
      <c r="E11" s="2103">
        <v>96.542112003075886</v>
      </c>
      <c r="F11" s="2105">
        <f>F8/F4*100</f>
        <v>96.608765500276121</v>
      </c>
      <c r="G11" s="2106">
        <f>G8/G4*100</f>
        <v>96.69113907958301</v>
      </c>
      <c r="I11" s="1131" t="s">
        <v>8429</v>
      </c>
      <c r="J11" s="2096" t="s">
        <v>8426</v>
      </c>
      <c r="K11" s="2097">
        <v>1869</v>
      </c>
      <c r="L11" s="2097">
        <v>1650</v>
      </c>
      <c r="M11" s="2097">
        <v>2034</v>
      </c>
      <c r="N11" s="2098">
        <v>1664</v>
      </c>
      <c r="O11" s="2099">
        <v>1554</v>
      </c>
    </row>
    <row r="12" spans="1:16" ht="18" customHeight="1">
      <c r="A12" s="3867"/>
      <c r="B12" s="2107" t="s">
        <v>8430</v>
      </c>
      <c r="C12" s="2103">
        <v>97.679317330273747</v>
      </c>
      <c r="D12" s="2104">
        <v>97.674511148388049</v>
      </c>
      <c r="E12" s="2103">
        <v>97.725954934590973</v>
      </c>
      <c r="F12" s="2105">
        <f>F10/F4*100</f>
        <v>97.772541292233555</v>
      </c>
      <c r="G12" s="2106">
        <f>G10/G4*100</f>
        <v>97.841342486651399</v>
      </c>
      <c r="I12" s="1131" t="s">
        <v>8431</v>
      </c>
      <c r="J12" s="2096" t="s">
        <v>8426</v>
      </c>
      <c r="K12" s="2097">
        <v>1485</v>
      </c>
      <c r="L12" s="2097">
        <v>1349</v>
      </c>
      <c r="M12" s="2097">
        <v>1338</v>
      </c>
      <c r="N12" s="2098">
        <v>1341</v>
      </c>
      <c r="O12" s="2099">
        <v>1305</v>
      </c>
    </row>
    <row r="13" spans="1:16" ht="18.649999999999999" customHeight="1" thickBot="1">
      <c r="A13" s="3868"/>
      <c r="B13" s="1987" t="s">
        <v>8432</v>
      </c>
      <c r="C13" s="2108">
        <v>99.771719459084977</v>
      </c>
      <c r="D13" s="2109">
        <v>99.790465885031438</v>
      </c>
      <c r="E13" s="2108">
        <v>99.792925918772497</v>
      </c>
      <c r="F13" s="2110">
        <f>F10/F7*100</f>
        <v>99.797270031194145</v>
      </c>
      <c r="G13" s="2111">
        <f>G10/G7*100</f>
        <v>99.802242120483172</v>
      </c>
      <c r="I13" s="1131" t="s">
        <v>8433</v>
      </c>
      <c r="J13" s="2096" t="s">
        <v>8434</v>
      </c>
      <c r="K13" s="2097">
        <v>474</v>
      </c>
      <c r="L13" s="2097">
        <v>423</v>
      </c>
      <c r="M13" s="2097">
        <v>533</v>
      </c>
      <c r="N13" s="2098">
        <v>449</v>
      </c>
      <c r="O13" s="2099">
        <v>429</v>
      </c>
    </row>
    <row r="14" spans="1:16" ht="18" customHeight="1">
      <c r="A14" s="96" t="s">
        <v>8435</v>
      </c>
      <c r="B14" s="1051"/>
      <c r="C14" s="1051"/>
      <c r="D14" s="1051"/>
      <c r="E14" s="859"/>
      <c r="F14" s="1004"/>
      <c r="G14" s="1020" t="s">
        <v>8436</v>
      </c>
      <c r="I14" s="1131" t="s">
        <v>8437</v>
      </c>
      <c r="J14" s="2096" t="s">
        <v>8434</v>
      </c>
      <c r="K14" s="2097">
        <v>377</v>
      </c>
      <c r="L14" s="2097">
        <v>346</v>
      </c>
      <c r="M14" s="2097">
        <v>350</v>
      </c>
      <c r="N14" s="2098">
        <v>362</v>
      </c>
      <c r="O14" s="2099">
        <v>361</v>
      </c>
    </row>
    <row r="15" spans="1:16" ht="18" customHeight="1">
      <c r="A15" s="856"/>
      <c r="B15" s="856"/>
      <c r="C15" s="856"/>
      <c r="D15" s="856"/>
      <c r="E15" s="856"/>
      <c r="F15" s="856"/>
      <c r="G15" s="856"/>
      <c r="I15" s="1131" t="s">
        <v>8438</v>
      </c>
      <c r="J15" s="2096" t="s">
        <v>8426</v>
      </c>
      <c r="K15" s="2097">
        <v>472555</v>
      </c>
      <c r="L15" s="2097">
        <v>452014</v>
      </c>
      <c r="M15" s="2097">
        <v>441326</v>
      </c>
      <c r="N15" s="2098">
        <v>425184</v>
      </c>
      <c r="O15" s="2099">
        <v>419141</v>
      </c>
    </row>
    <row r="16" spans="1:16" ht="18" customHeight="1" thickBot="1">
      <c r="A16" s="859" t="s">
        <v>8439</v>
      </c>
      <c r="B16" s="859"/>
      <c r="C16" s="859"/>
      <c r="D16" s="859"/>
      <c r="E16" s="859"/>
      <c r="F16" s="859"/>
      <c r="G16" s="859"/>
      <c r="H16" s="820" t="s">
        <v>721</v>
      </c>
      <c r="I16" s="1131" t="s">
        <v>8440</v>
      </c>
      <c r="J16" s="2096" t="s">
        <v>8441</v>
      </c>
      <c r="K16" s="2100">
        <v>87.16</v>
      </c>
      <c r="L16" s="2100">
        <v>91.78</v>
      </c>
      <c r="M16" s="2100">
        <v>90.35</v>
      </c>
      <c r="N16" s="1347">
        <v>86.61</v>
      </c>
      <c r="O16" s="2101">
        <v>88.01</v>
      </c>
    </row>
    <row r="17" spans="1:15" ht="18.649999999999999" customHeight="1">
      <c r="A17" s="3775" t="s">
        <v>4864</v>
      </c>
      <c r="B17" s="3576"/>
      <c r="C17" s="2083" t="s">
        <v>8025</v>
      </c>
      <c r="D17" s="2083" t="s">
        <v>8401</v>
      </c>
      <c r="E17" s="2083" t="s">
        <v>8402</v>
      </c>
      <c r="F17" s="2083" t="s">
        <v>8403</v>
      </c>
      <c r="G17" s="2084" t="s">
        <v>8404</v>
      </c>
      <c r="I17" s="1131" t="s">
        <v>8442</v>
      </c>
      <c r="J17" s="2096" t="s">
        <v>8426</v>
      </c>
      <c r="K17" s="2097">
        <v>440574</v>
      </c>
      <c r="L17" s="2097">
        <v>426416</v>
      </c>
      <c r="M17" s="2097">
        <v>410483</v>
      </c>
      <c r="N17" s="2098">
        <v>400266</v>
      </c>
      <c r="O17" s="2099">
        <v>393036</v>
      </c>
    </row>
    <row r="18" spans="1:15" ht="18.5" thickBot="1">
      <c r="A18" s="2088" t="s">
        <v>8443</v>
      </c>
      <c r="B18" s="1255" t="s">
        <v>8407</v>
      </c>
      <c r="C18" s="2112">
        <v>323432</v>
      </c>
      <c r="D18" s="2112">
        <v>315639</v>
      </c>
      <c r="E18" s="2112">
        <v>311790</v>
      </c>
      <c r="F18" s="999">
        <v>308316</v>
      </c>
      <c r="G18" s="997">
        <v>304632</v>
      </c>
      <c r="I18" s="1265" t="s">
        <v>8444</v>
      </c>
      <c r="J18" s="1241" t="s">
        <v>8441</v>
      </c>
      <c r="K18" s="2113">
        <v>81.260000000000005</v>
      </c>
      <c r="L18" s="2113">
        <v>86.59</v>
      </c>
      <c r="M18" s="2113">
        <v>84.03</v>
      </c>
      <c r="N18" s="1357">
        <v>81.53</v>
      </c>
      <c r="O18" s="2114">
        <v>82.53</v>
      </c>
    </row>
    <row r="19" spans="1:15" ht="18" customHeight="1">
      <c r="A19" s="1131" t="s">
        <v>8445</v>
      </c>
      <c r="B19" s="2065" t="s">
        <v>8407</v>
      </c>
      <c r="C19" s="2112">
        <v>322976</v>
      </c>
      <c r="D19" s="2112">
        <v>315189</v>
      </c>
      <c r="E19" s="2112">
        <v>311357</v>
      </c>
      <c r="F19" s="999">
        <v>307896</v>
      </c>
      <c r="G19" s="997">
        <v>304229</v>
      </c>
      <c r="I19" s="859"/>
      <c r="J19" s="859"/>
      <c r="K19" s="859"/>
      <c r="L19" s="859"/>
      <c r="M19" s="859"/>
      <c r="N19" s="987"/>
      <c r="O19" s="1021" t="s">
        <v>8436</v>
      </c>
    </row>
    <row r="20" spans="1:15">
      <c r="A20" s="1131" t="s">
        <v>8446</v>
      </c>
      <c r="B20" s="2065" t="s">
        <v>8413</v>
      </c>
      <c r="C20" s="2115">
        <v>99.859012095278146</v>
      </c>
      <c r="D20" s="2115">
        <v>99.85743206637963</v>
      </c>
      <c r="E20" s="2115">
        <v>99.86</v>
      </c>
      <c r="F20" s="2116">
        <f>F19/F18*100</f>
        <v>99.863776125793009</v>
      </c>
      <c r="G20" s="2117">
        <f>G19/G18*100</f>
        <v>99.86770923606187</v>
      </c>
      <c r="I20" s="1140"/>
      <c r="J20" s="1140"/>
      <c r="K20" s="1140"/>
      <c r="L20" s="1140"/>
      <c r="M20" s="1140"/>
      <c r="N20" s="1140"/>
      <c r="O20" s="1140"/>
    </row>
    <row r="21" spans="1:15">
      <c r="A21" s="1131" t="s">
        <v>8447</v>
      </c>
      <c r="B21" s="2065" t="s">
        <v>8416</v>
      </c>
      <c r="C21" s="2112">
        <v>148415</v>
      </c>
      <c r="D21" s="2112">
        <v>148220</v>
      </c>
      <c r="E21" s="2112">
        <v>147650</v>
      </c>
      <c r="F21" s="999">
        <v>147330</v>
      </c>
      <c r="G21" s="997">
        <v>147239</v>
      </c>
    </row>
    <row r="22" spans="1:15">
      <c r="A22" s="1131" t="s">
        <v>8448</v>
      </c>
      <c r="B22" s="2065" t="s">
        <v>8449</v>
      </c>
      <c r="C22" s="2112">
        <v>2176280</v>
      </c>
      <c r="D22" s="2112">
        <v>2180706</v>
      </c>
      <c r="E22" s="2112">
        <v>2181626</v>
      </c>
      <c r="F22" s="999">
        <v>2185014</v>
      </c>
      <c r="G22" s="997">
        <v>2185830</v>
      </c>
    </row>
    <row r="23" spans="1:15">
      <c r="A23" s="1131" t="s">
        <v>8450</v>
      </c>
      <c r="B23" s="2096" t="s">
        <v>8423</v>
      </c>
      <c r="C23" s="2112">
        <v>203480</v>
      </c>
      <c r="D23" s="2112">
        <v>203480</v>
      </c>
      <c r="E23" s="2112">
        <v>203480</v>
      </c>
      <c r="F23" s="999">
        <v>203480</v>
      </c>
      <c r="G23" s="997">
        <v>203480</v>
      </c>
    </row>
    <row r="24" spans="1:15">
      <c r="A24" s="1131" t="s">
        <v>8451</v>
      </c>
      <c r="B24" s="2096" t="s">
        <v>8426</v>
      </c>
      <c r="C24" s="2112">
        <v>41205191</v>
      </c>
      <c r="D24" s="2112">
        <v>39575076</v>
      </c>
      <c r="E24" s="2112">
        <v>38864705</v>
      </c>
      <c r="F24" s="999">
        <v>38473202</v>
      </c>
      <c r="G24" s="997">
        <v>37906040</v>
      </c>
    </row>
    <row r="25" spans="1:15">
      <c r="A25" s="1131" t="s">
        <v>8452</v>
      </c>
      <c r="B25" s="2096" t="s">
        <v>8426</v>
      </c>
      <c r="C25" s="2112">
        <v>126699</v>
      </c>
      <c r="D25" s="2112">
        <v>119332</v>
      </c>
      <c r="E25" s="2112">
        <v>131814</v>
      </c>
      <c r="F25" s="999">
        <v>115177</v>
      </c>
      <c r="G25" s="997">
        <v>111987</v>
      </c>
    </row>
    <row r="26" spans="1:15">
      <c r="A26" s="1131" t="s">
        <v>8453</v>
      </c>
      <c r="B26" s="2096" t="s">
        <v>8426</v>
      </c>
      <c r="C26" s="2112">
        <v>112891</v>
      </c>
      <c r="D26" s="2112">
        <v>108425</v>
      </c>
      <c r="E26" s="2112">
        <v>106479</v>
      </c>
      <c r="F26" s="999">
        <v>105118</v>
      </c>
      <c r="G26" s="997">
        <v>103852</v>
      </c>
    </row>
    <row r="27" spans="1:15">
      <c r="A27" s="1131" t="s">
        <v>8454</v>
      </c>
      <c r="B27" s="2065" t="s">
        <v>8434</v>
      </c>
      <c r="C27" s="2112">
        <v>392</v>
      </c>
      <c r="D27" s="2112">
        <v>379</v>
      </c>
      <c r="E27" s="2112">
        <v>423</v>
      </c>
      <c r="F27" s="999">
        <v>374</v>
      </c>
      <c r="G27" s="997">
        <v>368</v>
      </c>
    </row>
    <row r="28" spans="1:15">
      <c r="A28" s="1131" t="s">
        <v>8455</v>
      </c>
      <c r="B28" s="2065" t="s">
        <v>8434</v>
      </c>
      <c r="C28" s="2112">
        <v>350</v>
      </c>
      <c r="D28" s="2112">
        <v>344</v>
      </c>
      <c r="E28" s="2112">
        <v>342</v>
      </c>
      <c r="F28" s="999">
        <v>341</v>
      </c>
      <c r="G28" s="997">
        <v>341</v>
      </c>
    </row>
    <row r="29" spans="1:15">
      <c r="A29" s="1131" t="s">
        <v>8456</v>
      </c>
      <c r="B29" s="2096" t="s">
        <v>8426</v>
      </c>
      <c r="C29" s="2112">
        <v>37636150</v>
      </c>
      <c r="D29" s="2112">
        <v>36747557</v>
      </c>
      <c r="E29" s="2112">
        <v>35914523</v>
      </c>
      <c r="F29" s="999">
        <v>35399545</v>
      </c>
      <c r="G29" s="997">
        <v>35093471</v>
      </c>
    </row>
    <row r="30" spans="1:15">
      <c r="A30" s="1131" t="s">
        <v>8457</v>
      </c>
      <c r="B30" s="2065" t="s">
        <v>8441</v>
      </c>
      <c r="C30" s="2115">
        <v>91.338370449490213</v>
      </c>
      <c r="D30" s="2115">
        <v>92.855303676485676</v>
      </c>
      <c r="E30" s="2115">
        <v>92.41</v>
      </c>
      <c r="F30" s="2116">
        <v>92.01</v>
      </c>
      <c r="G30" s="2117">
        <v>92.58</v>
      </c>
    </row>
    <row r="31" spans="1:15">
      <c r="A31" s="1131" t="s">
        <v>8458</v>
      </c>
      <c r="B31" s="2096" t="s">
        <v>8426</v>
      </c>
      <c r="C31" s="2112">
        <v>36474238</v>
      </c>
      <c r="D31" s="2112">
        <v>35707253</v>
      </c>
      <c r="E31" s="2112">
        <v>34920053</v>
      </c>
      <c r="F31" s="999">
        <v>34416472</v>
      </c>
      <c r="G31" s="997">
        <v>34122177</v>
      </c>
    </row>
    <row r="32" spans="1:15" ht="18.5" thickBot="1">
      <c r="A32" s="1265" t="s">
        <v>8459</v>
      </c>
      <c r="B32" s="1372" t="s">
        <v>8441</v>
      </c>
      <c r="C32" s="2118">
        <v>88.518550975773906</v>
      </c>
      <c r="D32" s="2118">
        <v>90.226618895185439</v>
      </c>
      <c r="E32" s="2118">
        <v>89.85</v>
      </c>
      <c r="F32" s="2119">
        <v>89.46</v>
      </c>
      <c r="G32" s="2120">
        <v>90.02</v>
      </c>
    </row>
    <row r="33" spans="1:7">
      <c r="A33" s="2121"/>
      <c r="B33" s="2121"/>
      <c r="C33" s="2121"/>
      <c r="D33" s="2121"/>
      <c r="E33" s="2121"/>
      <c r="F33" s="1133"/>
      <c r="G33" s="1020" t="s">
        <v>8436</v>
      </c>
    </row>
  </sheetData>
  <mergeCells count="7">
    <mergeCell ref="A17:B17"/>
    <mergeCell ref="A3:B3"/>
    <mergeCell ref="I3:J3"/>
    <mergeCell ref="A4:B4"/>
    <mergeCell ref="A5:A7"/>
    <mergeCell ref="A8:A10"/>
    <mergeCell ref="A11:A13"/>
  </mergeCells>
  <phoneticPr fontId="2"/>
  <hyperlinks>
    <hyperlink ref="H2" location="目次!A1" display="目次へ戻る" xr:uid="{1B687A9D-F9C1-433F-8563-AFDA99D649ED}"/>
    <hyperlink ref="H16" location="目次!A1" display="目次へ戻る" xr:uid="{1EE20FAD-4012-4F2C-A316-9919DCCC94B6}"/>
    <hyperlink ref="P2" location="目次!A1" display="目次へ戻る" xr:uid="{56185067-75F0-4BD1-9614-25B55012A398}"/>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D7414-068D-4004-9452-26AA7CA3C327}">
  <dimension ref="A1:AI19"/>
  <sheetViews>
    <sheetView workbookViewId="0">
      <selection activeCell="U2" sqref="U2"/>
    </sheetView>
  </sheetViews>
  <sheetFormatPr defaultColWidth="8.58203125" defaultRowHeight="18"/>
  <cols>
    <col min="1" max="1" width="14.25" style="821" customWidth="1"/>
    <col min="2" max="14" width="9.33203125" style="821" customWidth="1"/>
    <col min="15" max="15" width="9.83203125" style="821" customWidth="1"/>
    <col min="16" max="20" width="9.33203125" style="821" customWidth="1"/>
    <col min="21" max="21" width="11" style="821" bestFit="1" customWidth="1"/>
    <col min="22" max="16384" width="8.58203125" style="821"/>
  </cols>
  <sheetData>
    <row r="1" spans="1:21">
      <c r="A1" s="975" t="s">
        <v>8460</v>
      </c>
      <c r="B1" s="975"/>
      <c r="C1" s="975"/>
      <c r="D1" s="975"/>
      <c r="E1" s="975"/>
      <c r="F1" s="859"/>
      <c r="G1" s="859"/>
      <c r="H1" s="859"/>
      <c r="I1" s="859"/>
      <c r="J1" s="859"/>
      <c r="K1" s="859"/>
      <c r="L1" s="859"/>
      <c r="M1" s="859"/>
      <c r="N1" s="859"/>
      <c r="O1" s="859"/>
      <c r="P1" s="859"/>
      <c r="Q1" s="859"/>
      <c r="R1" s="859"/>
      <c r="S1" s="859"/>
      <c r="T1" s="859"/>
      <c r="U1" s="859"/>
    </row>
    <row r="2" spans="1:21" ht="18.5" thickBot="1">
      <c r="A2" s="1184"/>
      <c r="B2" s="1184"/>
      <c r="C2" s="1184"/>
      <c r="D2" s="1184"/>
      <c r="E2" s="1184"/>
      <c r="F2" s="1184"/>
      <c r="G2" s="1184"/>
      <c r="H2" s="1184"/>
      <c r="I2" s="1184"/>
      <c r="J2" s="1184"/>
      <c r="K2" s="1184"/>
      <c r="L2" s="1184"/>
      <c r="M2" s="1184"/>
      <c r="N2" s="1184"/>
      <c r="O2" s="1184"/>
      <c r="P2" s="1184"/>
      <c r="Q2" s="1184"/>
      <c r="R2" s="1184"/>
      <c r="S2" s="1184"/>
      <c r="T2" s="989" t="s">
        <v>8461</v>
      </c>
      <c r="U2" s="820" t="s">
        <v>721</v>
      </c>
    </row>
    <row r="3" spans="1:21" ht="18" customHeight="1">
      <c r="A3" s="3566" t="s">
        <v>4839</v>
      </c>
      <c r="B3" s="3869" t="s">
        <v>8462</v>
      </c>
      <c r="C3" s="3870"/>
      <c r="D3" s="3569" t="s">
        <v>8463</v>
      </c>
      <c r="E3" s="3775"/>
      <c r="F3" s="3775"/>
      <c r="G3" s="3775"/>
      <c r="H3" s="3775"/>
      <c r="I3" s="3576"/>
      <c r="J3" s="3569" t="s">
        <v>8464</v>
      </c>
      <c r="K3" s="3775"/>
      <c r="L3" s="3775"/>
      <c r="M3" s="3775"/>
      <c r="N3" s="3775"/>
      <c r="O3" s="3576"/>
      <c r="P3" s="3803" t="s">
        <v>8465</v>
      </c>
      <c r="Q3" s="3804"/>
      <c r="R3" s="3874" t="s">
        <v>8466</v>
      </c>
      <c r="S3" s="3875"/>
      <c r="T3" s="3875"/>
      <c r="U3" s="859"/>
    </row>
    <row r="4" spans="1:21" ht="18" customHeight="1">
      <c r="A4" s="3816"/>
      <c r="B4" s="3871"/>
      <c r="C4" s="3872"/>
      <c r="D4" s="3573" t="s">
        <v>8467</v>
      </c>
      <c r="E4" s="3575"/>
      <c r="F4" s="3573" t="s">
        <v>8468</v>
      </c>
      <c r="G4" s="3575"/>
      <c r="H4" s="3573" t="s">
        <v>4822</v>
      </c>
      <c r="I4" s="3575"/>
      <c r="J4" s="3573" t="s">
        <v>8467</v>
      </c>
      <c r="K4" s="3575"/>
      <c r="L4" s="3573" t="s">
        <v>8468</v>
      </c>
      <c r="M4" s="3575"/>
      <c r="N4" s="3573" t="s">
        <v>4822</v>
      </c>
      <c r="O4" s="3575"/>
      <c r="P4" s="3791" t="s">
        <v>8469</v>
      </c>
      <c r="Q4" s="3873"/>
      <c r="R4" s="3572" t="s">
        <v>8470</v>
      </c>
      <c r="S4" s="3597"/>
      <c r="T4" s="3597"/>
      <c r="U4" s="859"/>
    </row>
    <row r="5" spans="1:21">
      <c r="A5" s="3816"/>
      <c r="B5" s="3605" t="s">
        <v>8471</v>
      </c>
      <c r="C5" s="3605" t="s">
        <v>4771</v>
      </c>
      <c r="D5" s="3605" t="s">
        <v>8471</v>
      </c>
      <c r="E5" s="3787" t="s">
        <v>8472</v>
      </c>
      <c r="F5" s="3605" t="s">
        <v>8471</v>
      </c>
      <c r="G5" s="3787" t="s">
        <v>8473</v>
      </c>
      <c r="H5" s="3605" t="s">
        <v>8471</v>
      </c>
      <c r="I5" s="3787" t="s">
        <v>8474</v>
      </c>
      <c r="J5" s="3605" t="s">
        <v>8471</v>
      </c>
      <c r="K5" s="3787" t="s">
        <v>8475</v>
      </c>
      <c r="L5" s="3605" t="s">
        <v>8471</v>
      </c>
      <c r="M5" s="3605" t="s">
        <v>8476</v>
      </c>
      <c r="N5" s="3605" t="s">
        <v>8471</v>
      </c>
      <c r="O5" s="3605" t="s">
        <v>8477</v>
      </c>
      <c r="P5" s="3605" t="s">
        <v>8471</v>
      </c>
      <c r="Q5" s="3605" t="s">
        <v>4771</v>
      </c>
      <c r="R5" s="1374" t="s">
        <v>8478</v>
      </c>
      <c r="S5" s="1374" t="s">
        <v>8479</v>
      </c>
      <c r="T5" s="1374" t="s">
        <v>8480</v>
      </c>
      <c r="U5" s="859"/>
    </row>
    <row r="6" spans="1:21">
      <c r="A6" s="3568"/>
      <c r="B6" s="3599"/>
      <c r="C6" s="3599"/>
      <c r="D6" s="3599"/>
      <c r="E6" s="3748"/>
      <c r="F6" s="3599"/>
      <c r="G6" s="3748"/>
      <c r="H6" s="3599"/>
      <c r="I6" s="3748"/>
      <c r="J6" s="3599"/>
      <c r="K6" s="3748"/>
      <c r="L6" s="3599"/>
      <c r="M6" s="3599"/>
      <c r="N6" s="3599"/>
      <c r="O6" s="3599"/>
      <c r="P6" s="3599"/>
      <c r="Q6" s="3599"/>
      <c r="R6" s="993" t="s">
        <v>8481</v>
      </c>
      <c r="S6" s="993" t="s">
        <v>8482</v>
      </c>
      <c r="T6" s="993" t="s">
        <v>8483</v>
      </c>
      <c r="U6" s="859"/>
    </row>
    <row r="7" spans="1:21" ht="32.5" customHeight="1">
      <c r="A7" s="2122" t="s">
        <v>5491</v>
      </c>
      <c r="B7" s="1529">
        <f>SUM(B8:B18)</f>
        <v>141268</v>
      </c>
      <c r="C7" s="1529">
        <f>SUM(C8:C18)</f>
        <v>314640</v>
      </c>
      <c r="D7" s="1532">
        <f>SUM(D8:D18)</f>
        <v>137126</v>
      </c>
      <c r="E7" s="1532">
        <f>SUM(E8:E18)</f>
        <v>304632</v>
      </c>
      <c r="F7" s="1529">
        <f>SUM(F8:F18)</f>
        <v>1528</v>
      </c>
      <c r="G7" s="1529">
        <v>3826</v>
      </c>
      <c r="H7" s="1532">
        <f>SUM(H8:H18)</f>
        <v>138654</v>
      </c>
      <c r="I7" s="1532">
        <f t="shared" ref="I7:Q7" si="0">SUM(I8:I18)</f>
        <v>308458</v>
      </c>
      <c r="J7" s="1529">
        <f t="shared" si="0"/>
        <v>136941</v>
      </c>
      <c r="K7" s="1529">
        <f t="shared" si="0"/>
        <v>304229</v>
      </c>
      <c r="L7" s="1529">
        <f t="shared" si="0"/>
        <v>1426</v>
      </c>
      <c r="M7" s="1529">
        <f t="shared" si="0"/>
        <v>3619</v>
      </c>
      <c r="N7" s="1529">
        <f t="shared" si="0"/>
        <v>138367</v>
      </c>
      <c r="O7" s="1529">
        <f t="shared" si="0"/>
        <v>307848</v>
      </c>
      <c r="P7" s="1073">
        <f t="shared" si="0"/>
        <v>287</v>
      </c>
      <c r="Q7" s="1073">
        <f t="shared" si="0"/>
        <v>610</v>
      </c>
      <c r="R7" s="2123">
        <f t="shared" ref="R7:R17" si="1">SUM(O7/I7)*100</f>
        <v>99.802242120483172</v>
      </c>
      <c r="S7" s="2123">
        <f t="shared" ref="S7:S14" si="2">SUM(K7/E7)*100</f>
        <v>99.86770923606187</v>
      </c>
      <c r="T7" s="2123">
        <f>SUM(M7/G7)*100</f>
        <v>94.589649764767387</v>
      </c>
      <c r="U7" s="859"/>
    </row>
    <row r="8" spans="1:21" ht="32.5" customHeight="1">
      <c r="A8" s="2124" t="s">
        <v>8484</v>
      </c>
      <c r="B8" s="1644">
        <v>47917</v>
      </c>
      <c r="C8" s="1493">
        <v>102187</v>
      </c>
      <c r="D8" s="1493">
        <v>47808</v>
      </c>
      <c r="E8" s="1493">
        <v>101930</v>
      </c>
      <c r="F8" s="907">
        <v>0</v>
      </c>
      <c r="G8" s="907">
        <v>0</v>
      </c>
      <c r="H8" s="910">
        <f t="shared" ref="H8:I18" si="3">F8+D8</f>
        <v>47808</v>
      </c>
      <c r="I8" s="910">
        <f t="shared" si="3"/>
        <v>101930</v>
      </c>
      <c r="J8" s="1493">
        <v>47797</v>
      </c>
      <c r="K8" s="1493">
        <v>101901</v>
      </c>
      <c r="L8" s="999">
        <v>0</v>
      </c>
      <c r="M8" s="999">
        <v>0</v>
      </c>
      <c r="N8" s="972">
        <f t="shared" ref="N8:N17" si="4">SUM(J8+L8)</f>
        <v>47797</v>
      </c>
      <c r="O8" s="972">
        <f t="shared" ref="O8:O18" si="5">SUM(M8+K8)</f>
        <v>101901</v>
      </c>
      <c r="P8" s="1493">
        <v>11</v>
      </c>
      <c r="Q8" s="1493">
        <v>29</v>
      </c>
      <c r="R8" s="2125">
        <f t="shared" si="1"/>
        <v>99.971549102325127</v>
      </c>
      <c r="S8" s="2125">
        <f t="shared" si="2"/>
        <v>99.971549102325127</v>
      </c>
      <c r="T8" s="2126">
        <v>0</v>
      </c>
      <c r="U8" s="859"/>
    </row>
    <row r="9" spans="1:21" ht="32.5" customHeight="1">
      <c r="A9" s="2124" t="s">
        <v>232</v>
      </c>
      <c r="B9" s="1644">
        <v>34856</v>
      </c>
      <c r="C9" s="1493">
        <v>79301</v>
      </c>
      <c r="D9" s="1493">
        <v>34856</v>
      </c>
      <c r="E9" s="1493">
        <v>79301</v>
      </c>
      <c r="F9" s="907">
        <v>0</v>
      </c>
      <c r="G9" s="907">
        <v>0</v>
      </c>
      <c r="H9" s="910">
        <f t="shared" si="3"/>
        <v>34856</v>
      </c>
      <c r="I9" s="910">
        <f t="shared" si="3"/>
        <v>79301</v>
      </c>
      <c r="J9" s="1493">
        <v>34850</v>
      </c>
      <c r="K9" s="1493">
        <v>79289</v>
      </c>
      <c r="L9" s="999">
        <v>0</v>
      </c>
      <c r="M9" s="999">
        <v>0</v>
      </c>
      <c r="N9" s="972">
        <f t="shared" si="4"/>
        <v>34850</v>
      </c>
      <c r="O9" s="972">
        <f t="shared" si="5"/>
        <v>79289</v>
      </c>
      <c r="P9" s="1493">
        <v>6</v>
      </c>
      <c r="Q9" s="1493">
        <v>12</v>
      </c>
      <c r="R9" s="2125">
        <f t="shared" si="1"/>
        <v>99.984867782247392</v>
      </c>
      <c r="S9" s="2125">
        <f t="shared" si="2"/>
        <v>99.984867782247392</v>
      </c>
      <c r="T9" s="2126">
        <v>0</v>
      </c>
      <c r="U9" s="859"/>
    </row>
    <row r="10" spans="1:21" ht="32.5" customHeight="1">
      <c r="A10" s="2124" t="s">
        <v>294</v>
      </c>
      <c r="B10" s="1644">
        <v>19863</v>
      </c>
      <c r="C10" s="1493">
        <v>45648</v>
      </c>
      <c r="D10" s="1493">
        <v>19861</v>
      </c>
      <c r="E10" s="1493">
        <v>45644</v>
      </c>
      <c r="F10" s="907">
        <v>0</v>
      </c>
      <c r="G10" s="907">
        <v>0</v>
      </c>
      <c r="H10" s="910">
        <f t="shared" si="3"/>
        <v>19861</v>
      </c>
      <c r="I10" s="910">
        <f t="shared" si="3"/>
        <v>45644</v>
      </c>
      <c r="J10" s="1493">
        <v>19820</v>
      </c>
      <c r="K10" s="1493">
        <v>45560</v>
      </c>
      <c r="L10" s="999">
        <v>0</v>
      </c>
      <c r="M10" s="999">
        <v>0</v>
      </c>
      <c r="N10" s="972">
        <f t="shared" si="4"/>
        <v>19820</v>
      </c>
      <c r="O10" s="972">
        <f t="shared" si="5"/>
        <v>45560</v>
      </c>
      <c r="P10" s="1493">
        <v>41</v>
      </c>
      <c r="Q10" s="1493">
        <v>84</v>
      </c>
      <c r="R10" s="2125">
        <f t="shared" si="1"/>
        <v>99.815967049338354</v>
      </c>
      <c r="S10" s="2125">
        <f t="shared" si="2"/>
        <v>99.815967049338354</v>
      </c>
      <c r="T10" s="2126">
        <v>0</v>
      </c>
      <c r="U10" s="859"/>
    </row>
    <row r="11" spans="1:21" ht="32.5" customHeight="1">
      <c r="A11" s="2124" t="s">
        <v>297</v>
      </c>
      <c r="B11" s="1644">
        <v>13708</v>
      </c>
      <c r="C11" s="1493">
        <v>31078</v>
      </c>
      <c r="D11" s="1493">
        <v>13660</v>
      </c>
      <c r="E11" s="1493">
        <v>31023</v>
      </c>
      <c r="F11" s="907">
        <v>0</v>
      </c>
      <c r="G11" s="907">
        <v>0</v>
      </c>
      <c r="H11" s="910">
        <f t="shared" si="3"/>
        <v>13660</v>
      </c>
      <c r="I11" s="910">
        <f t="shared" si="3"/>
        <v>31023</v>
      </c>
      <c r="J11" s="1493">
        <v>13653</v>
      </c>
      <c r="K11" s="1493">
        <v>31007</v>
      </c>
      <c r="L11" s="999">
        <v>0</v>
      </c>
      <c r="M11" s="999">
        <v>0</v>
      </c>
      <c r="N11" s="972">
        <f t="shared" si="4"/>
        <v>13653</v>
      </c>
      <c r="O11" s="972">
        <f t="shared" si="5"/>
        <v>31007</v>
      </c>
      <c r="P11" s="1493">
        <v>7</v>
      </c>
      <c r="Q11" s="1493">
        <v>16</v>
      </c>
      <c r="R11" s="2125">
        <f t="shared" si="1"/>
        <v>99.948425361828313</v>
      </c>
      <c r="S11" s="2125">
        <f t="shared" si="2"/>
        <v>99.948425361828313</v>
      </c>
      <c r="T11" s="2126">
        <v>0</v>
      </c>
      <c r="U11" s="859"/>
    </row>
    <row r="12" spans="1:21" ht="32.5" customHeight="1">
      <c r="A12" s="2124" t="s">
        <v>300</v>
      </c>
      <c r="B12" s="1644">
        <v>10903</v>
      </c>
      <c r="C12" s="1493">
        <v>23268</v>
      </c>
      <c r="D12" s="1493">
        <v>10874</v>
      </c>
      <c r="E12" s="1493">
        <v>23207</v>
      </c>
      <c r="F12" s="907">
        <v>0</v>
      </c>
      <c r="G12" s="907">
        <v>0</v>
      </c>
      <c r="H12" s="910">
        <f t="shared" si="3"/>
        <v>10874</v>
      </c>
      <c r="I12" s="910">
        <f t="shared" si="3"/>
        <v>23207</v>
      </c>
      <c r="J12" s="1493">
        <v>10862</v>
      </c>
      <c r="K12" s="1493">
        <v>23172</v>
      </c>
      <c r="L12" s="999">
        <v>0</v>
      </c>
      <c r="M12" s="999">
        <v>0</v>
      </c>
      <c r="N12" s="972">
        <f t="shared" si="4"/>
        <v>10862</v>
      </c>
      <c r="O12" s="972">
        <f t="shared" si="5"/>
        <v>23172</v>
      </c>
      <c r="P12" s="1493">
        <v>12</v>
      </c>
      <c r="Q12" s="1493">
        <v>35</v>
      </c>
      <c r="R12" s="2125">
        <f t="shared" si="1"/>
        <v>99.849183436032234</v>
      </c>
      <c r="S12" s="2125">
        <f t="shared" si="2"/>
        <v>99.849183436032234</v>
      </c>
      <c r="T12" s="2126">
        <v>0</v>
      </c>
      <c r="U12" s="859"/>
    </row>
    <row r="13" spans="1:21" ht="32.5" customHeight="1">
      <c r="A13" s="2124" t="s">
        <v>8485</v>
      </c>
      <c r="B13" s="1644">
        <v>8090</v>
      </c>
      <c r="C13" s="1493">
        <v>18343</v>
      </c>
      <c r="D13" s="1493">
        <v>7999</v>
      </c>
      <c r="E13" s="1493">
        <v>18121</v>
      </c>
      <c r="F13" s="907">
        <v>0</v>
      </c>
      <c r="G13" s="907">
        <v>0</v>
      </c>
      <c r="H13" s="910">
        <f t="shared" si="3"/>
        <v>7999</v>
      </c>
      <c r="I13" s="910">
        <f t="shared" si="3"/>
        <v>18121</v>
      </c>
      <c r="J13" s="1493">
        <v>7935</v>
      </c>
      <c r="K13" s="1493">
        <v>17989</v>
      </c>
      <c r="L13" s="999">
        <v>0</v>
      </c>
      <c r="M13" s="999">
        <v>0</v>
      </c>
      <c r="N13" s="972">
        <f t="shared" si="4"/>
        <v>7935</v>
      </c>
      <c r="O13" s="972">
        <f t="shared" si="5"/>
        <v>17989</v>
      </c>
      <c r="P13" s="1493">
        <v>64</v>
      </c>
      <c r="Q13" s="1493">
        <v>132</v>
      </c>
      <c r="R13" s="2125">
        <f t="shared" si="1"/>
        <v>99.271563379504443</v>
      </c>
      <c r="S13" s="2125">
        <f t="shared" si="2"/>
        <v>99.271563379504443</v>
      </c>
      <c r="T13" s="2126">
        <v>0</v>
      </c>
      <c r="U13" s="859"/>
    </row>
    <row r="14" spans="1:21" ht="32.5" customHeight="1">
      <c r="A14" s="2124" t="s">
        <v>308</v>
      </c>
      <c r="B14" s="1644">
        <v>2380</v>
      </c>
      <c r="C14" s="1493">
        <v>6136</v>
      </c>
      <c r="D14" s="1493">
        <v>2043</v>
      </c>
      <c r="E14" s="1493">
        <v>5359</v>
      </c>
      <c r="F14" s="907">
        <v>0</v>
      </c>
      <c r="G14" s="907">
        <v>0</v>
      </c>
      <c r="H14" s="910">
        <f t="shared" si="3"/>
        <v>2043</v>
      </c>
      <c r="I14" s="910">
        <f t="shared" si="3"/>
        <v>5359</v>
      </c>
      <c r="J14" s="1493">
        <v>2013</v>
      </c>
      <c r="K14" s="1493">
        <v>5292</v>
      </c>
      <c r="L14" s="999">
        <v>0</v>
      </c>
      <c r="M14" s="999">
        <v>0</v>
      </c>
      <c r="N14" s="972">
        <f t="shared" si="4"/>
        <v>2013</v>
      </c>
      <c r="O14" s="972">
        <f t="shared" si="5"/>
        <v>5292</v>
      </c>
      <c r="P14" s="1493">
        <v>30</v>
      </c>
      <c r="Q14" s="1493">
        <v>67</v>
      </c>
      <c r="R14" s="2125">
        <f t="shared" si="1"/>
        <v>98.749766747527516</v>
      </c>
      <c r="S14" s="2125">
        <f t="shared" si="2"/>
        <v>98.749766747527516</v>
      </c>
      <c r="T14" s="2126">
        <v>0</v>
      </c>
      <c r="U14" s="859"/>
    </row>
    <row r="15" spans="1:21" ht="32.5" customHeight="1">
      <c r="A15" s="2124" t="s">
        <v>469</v>
      </c>
      <c r="B15" s="1644">
        <v>1751</v>
      </c>
      <c r="C15" s="1493">
        <v>4495</v>
      </c>
      <c r="D15" s="1493">
        <v>0</v>
      </c>
      <c r="E15" s="1493">
        <v>0</v>
      </c>
      <c r="F15" s="1493">
        <v>1277</v>
      </c>
      <c r="G15" s="907">
        <v>3259</v>
      </c>
      <c r="H15" s="910">
        <f t="shared" si="3"/>
        <v>1277</v>
      </c>
      <c r="I15" s="910">
        <f t="shared" si="3"/>
        <v>3259</v>
      </c>
      <c r="J15" s="1493">
        <v>0</v>
      </c>
      <c r="K15" s="1493">
        <v>0</v>
      </c>
      <c r="L15" s="1493">
        <v>1198</v>
      </c>
      <c r="M15" s="1493">
        <v>3104</v>
      </c>
      <c r="N15" s="972">
        <f t="shared" si="4"/>
        <v>1198</v>
      </c>
      <c r="O15" s="972">
        <f t="shared" si="5"/>
        <v>3104</v>
      </c>
      <c r="P15" s="1493">
        <v>79</v>
      </c>
      <c r="Q15" s="1493">
        <v>155</v>
      </c>
      <c r="R15" s="2125">
        <f t="shared" si="1"/>
        <v>95.243939858852414</v>
      </c>
      <c r="S15" s="2126">
        <v>0</v>
      </c>
      <c r="T15" s="2125">
        <f>SUM(M15/G15)*100</f>
        <v>95.243939858852414</v>
      </c>
      <c r="U15" s="859"/>
    </row>
    <row r="16" spans="1:21" ht="32.5" customHeight="1">
      <c r="A16" s="2124" t="s">
        <v>470</v>
      </c>
      <c r="B16" s="1644">
        <v>531</v>
      </c>
      <c r="C16" s="1493">
        <v>1171</v>
      </c>
      <c r="D16" s="1493">
        <v>25</v>
      </c>
      <c r="E16" s="1493">
        <v>47</v>
      </c>
      <c r="F16" s="1493">
        <v>192</v>
      </c>
      <c r="G16" s="907">
        <v>449</v>
      </c>
      <c r="H16" s="910">
        <f t="shared" si="3"/>
        <v>217</v>
      </c>
      <c r="I16" s="910">
        <f t="shared" si="3"/>
        <v>496</v>
      </c>
      <c r="J16" s="1493">
        <v>11</v>
      </c>
      <c r="K16" s="1493">
        <v>19</v>
      </c>
      <c r="L16" s="1493">
        <v>175</v>
      </c>
      <c r="M16" s="1493">
        <v>413</v>
      </c>
      <c r="N16" s="972">
        <f t="shared" si="4"/>
        <v>186</v>
      </c>
      <c r="O16" s="972">
        <f t="shared" si="5"/>
        <v>432</v>
      </c>
      <c r="P16" s="1493">
        <v>31</v>
      </c>
      <c r="Q16" s="1493">
        <v>64</v>
      </c>
      <c r="R16" s="2125">
        <f t="shared" si="1"/>
        <v>87.096774193548384</v>
      </c>
      <c r="S16" s="2125">
        <f>SUM(K16/E16)*100</f>
        <v>40.425531914893611</v>
      </c>
      <c r="T16" s="2125">
        <f>SUM(M16/G16)*100</f>
        <v>91.982182628062361</v>
      </c>
      <c r="U16" s="859"/>
    </row>
    <row r="17" spans="1:35" ht="32.5" customHeight="1">
      <c r="A17" s="2124" t="s">
        <v>317</v>
      </c>
      <c r="B17" s="1644">
        <v>356</v>
      </c>
      <c r="C17" s="1493">
        <v>751</v>
      </c>
      <c r="D17" s="1493">
        <v>0</v>
      </c>
      <c r="E17" s="1493">
        <v>0</v>
      </c>
      <c r="F17" s="1493">
        <v>59</v>
      </c>
      <c r="G17" s="907">
        <v>118</v>
      </c>
      <c r="H17" s="910">
        <f t="shared" si="3"/>
        <v>59</v>
      </c>
      <c r="I17" s="910">
        <f t="shared" si="3"/>
        <v>118</v>
      </c>
      <c r="J17" s="907">
        <v>0</v>
      </c>
      <c r="K17" s="907">
        <v>0</v>
      </c>
      <c r="L17" s="1493">
        <v>53</v>
      </c>
      <c r="M17" s="1493">
        <v>102</v>
      </c>
      <c r="N17" s="972">
        <f t="shared" si="4"/>
        <v>53</v>
      </c>
      <c r="O17" s="972">
        <f t="shared" si="5"/>
        <v>102</v>
      </c>
      <c r="P17" s="1493">
        <v>6</v>
      </c>
      <c r="Q17" s="1493">
        <v>16</v>
      </c>
      <c r="R17" s="2125">
        <f t="shared" si="1"/>
        <v>86.440677966101703</v>
      </c>
      <c r="S17" s="2126">
        <v>0</v>
      </c>
      <c r="T17" s="2125">
        <f>SUM(M17/G17)*100</f>
        <v>86.440677966101703</v>
      </c>
      <c r="U17" s="859"/>
    </row>
    <row r="18" spans="1:35" ht="32.5" customHeight="1" thickBot="1">
      <c r="A18" s="2124" t="s">
        <v>313</v>
      </c>
      <c r="B18" s="2127">
        <v>913</v>
      </c>
      <c r="C18" s="2128">
        <v>2262</v>
      </c>
      <c r="D18" s="2128">
        <v>0</v>
      </c>
      <c r="E18" s="2128">
        <v>0</v>
      </c>
      <c r="F18" s="915">
        <v>0</v>
      </c>
      <c r="G18" s="907">
        <v>0</v>
      </c>
      <c r="H18" s="910">
        <f t="shared" si="3"/>
        <v>0</v>
      </c>
      <c r="I18" s="910">
        <f t="shared" si="3"/>
        <v>0</v>
      </c>
      <c r="J18" s="907">
        <v>0</v>
      </c>
      <c r="K18" s="907">
        <v>0</v>
      </c>
      <c r="L18" s="1002">
        <v>0</v>
      </c>
      <c r="M18" s="1002">
        <v>0</v>
      </c>
      <c r="N18" s="1496">
        <v>0</v>
      </c>
      <c r="O18" s="1496">
        <f t="shared" si="5"/>
        <v>0</v>
      </c>
      <c r="P18" s="1002">
        <v>0</v>
      </c>
      <c r="Q18" s="1002">
        <v>0</v>
      </c>
      <c r="R18" s="2129">
        <v>0</v>
      </c>
      <c r="S18" s="2126">
        <v>0</v>
      </c>
      <c r="T18" s="2126">
        <v>0</v>
      </c>
      <c r="U18" s="859"/>
    </row>
    <row r="19" spans="1:35">
      <c r="A19" s="1051"/>
      <c r="B19" s="1051"/>
      <c r="C19" s="1051"/>
      <c r="D19" s="1051"/>
      <c r="E19" s="1051"/>
      <c r="F19" s="1051"/>
      <c r="G19" s="1051"/>
      <c r="H19" s="1051"/>
      <c r="I19" s="1051"/>
      <c r="J19" s="1051"/>
      <c r="K19" s="1051"/>
      <c r="L19" s="859"/>
      <c r="M19" s="859"/>
      <c r="N19" s="859"/>
      <c r="O19" s="859"/>
      <c r="P19" s="859"/>
      <c r="Q19" s="859"/>
      <c r="R19" s="1003"/>
      <c r="S19" s="1003"/>
      <c r="T19" s="1020" t="s">
        <v>8486</v>
      </c>
      <c r="U19" s="2130"/>
      <c r="V19" s="2130"/>
      <c r="W19" s="2130"/>
      <c r="X19" s="2130"/>
      <c r="Y19" s="2130"/>
      <c r="Z19" s="2130"/>
      <c r="AA19" s="2130"/>
      <c r="AB19" s="2130"/>
      <c r="AC19" s="2130"/>
      <c r="AD19" s="2130"/>
      <c r="AE19" s="2130"/>
      <c r="AF19" s="2130"/>
      <c r="AG19" s="2130"/>
      <c r="AH19" s="2130"/>
      <c r="AI19" s="2130"/>
    </row>
  </sheetData>
  <mergeCells count="30">
    <mergeCell ref="R3:T3"/>
    <mergeCell ref="D4:E4"/>
    <mergeCell ref="F4:G4"/>
    <mergeCell ref="H4:I4"/>
    <mergeCell ref="J4:K4"/>
    <mergeCell ref="R4:T4"/>
    <mergeCell ref="A3:A6"/>
    <mergeCell ref="B3:C4"/>
    <mergeCell ref="D3:I3"/>
    <mergeCell ref="J3:O3"/>
    <mergeCell ref="P3:Q3"/>
    <mergeCell ref="L4:M4"/>
    <mergeCell ref="N4:O4"/>
    <mergeCell ref="P4:Q4"/>
    <mergeCell ref="B5:B6"/>
    <mergeCell ref="C5:C6"/>
    <mergeCell ref="D5:D6"/>
    <mergeCell ref="E5:E6"/>
    <mergeCell ref="F5:F6"/>
    <mergeCell ref="G5:G6"/>
    <mergeCell ref="N5:N6"/>
    <mergeCell ref="O5:O6"/>
    <mergeCell ref="P5:P6"/>
    <mergeCell ref="Q5:Q6"/>
    <mergeCell ref="H5:H6"/>
    <mergeCell ref="I5:I6"/>
    <mergeCell ref="J5:J6"/>
    <mergeCell ref="K5:K6"/>
    <mergeCell ref="L5:L6"/>
    <mergeCell ref="M5:M6"/>
  </mergeCells>
  <phoneticPr fontId="2"/>
  <hyperlinks>
    <hyperlink ref="U2" location="目次!A1" display="目次へ戻る" xr:uid="{FAB859EF-5403-433D-B24B-C322E7213F04}"/>
  </hyperlinks>
  <pageMargins left="0.7" right="0.7" top="0.75" bottom="0.75" header="0.3" footer="0.3"/>
  <pageSetup paperSize="9" orientation="portrait" verticalDpi="0"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04A9-5AC1-4635-A195-8469B3EB9722}">
  <dimension ref="A1:L14"/>
  <sheetViews>
    <sheetView workbookViewId="0">
      <selection activeCell="F2" sqref="F2"/>
    </sheetView>
  </sheetViews>
  <sheetFormatPr defaultColWidth="8.58203125" defaultRowHeight="18"/>
  <cols>
    <col min="1" max="1" width="16.08203125" style="821" customWidth="1"/>
    <col min="2" max="5" width="14.58203125" style="821" customWidth="1"/>
    <col min="6" max="6" width="11" style="821" bestFit="1" customWidth="1"/>
    <col min="7" max="10" width="14.58203125" style="821" customWidth="1"/>
    <col min="11" max="11" width="14.83203125" style="821" customWidth="1"/>
    <col min="12" max="12" width="11" style="821" bestFit="1" customWidth="1"/>
    <col min="13" max="16384" width="8.58203125" style="821"/>
  </cols>
  <sheetData>
    <row r="1" spans="1:12">
      <c r="A1" s="859" t="s">
        <v>8487</v>
      </c>
      <c r="B1" s="859"/>
      <c r="C1" s="859"/>
      <c r="D1" s="859"/>
      <c r="E1" s="859"/>
      <c r="F1" s="859"/>
      <c r="G1" s="859"/>
      <c r="H1" s="859"/>
      <c r="I1" s="859"/>
      <c r="J1" s="859"/>
    </row>
    <row r="2" spans="1:12">
      <c r="A2" s="859" t="s">
        <v>8488</v>
      </c>
      <c r="B2" s="859"/>
      <c r="C2" s="859"/>
      <c r="D2" s="859"/>
      <c r="E2" s="859"/>
      <c r="F2" s="820" t="s">
        <v>721</v>
      </c>
      <c r="G2" s="859" t="s">
        <v>8489</v>
      </c>
      <c r="H2" s="859"/>
      <c r="I2" s="859"/>
      <c r="J2" s="859"/>
      <c r="K2" s="859"/>
      <c r="L2" s="820" t="s">
        <v>721</v>
      </c>
    </row>
    <row r="3" spans="1:12" ht="18.5" thickBot="1">
      <c r="A3" s="1184"/>
      <c r="B3" s="1184"/>
      <c r="C3" s="1184"/>
      <c r="D3" s="1184"/>
      <c r="E3" s="989" t="s">
        <v>8490</v>
      </c>
      <c r="G3" s="1184"/>
      <c r="H3" s="1184"/>
      <c r="I3" s="1184"/>
      <c r="J3" s="1184"/>
      <c r="K3" s="989" t="s">
        <v>8490</v>
      </c>
    </row>
    <row r="4" spans="1:12" ht="22.5" customHeight="1">
      <c r="A4" s="3566" t="s">
        <v>8491</v>
      </c>
      <c r="B4" s="3607" t="s">
        <v>8492</v>
      </c>
      <c r="C4" s="3607" t="s">
        <v>8493</v>
      </c>
      <c r="D4" s="3569" t="s">
        <v>8495</v>
      </c>
      <c r="E4" s="3775"/>
      <c r="G4" s="3758" t="s">
        <v>8491</v>
      </c>
      <c r="H4" s="3607" t="s">
        <v>8492</v>
      </c>
      <c r="I4" s="3607" t="s">
        <v>8493</v>
      </c>
      <c r="J4" s="3569" t="s">
        <v>8495</v>
      </c>
      <c r="K4" s="3775"/>
    </row>
    <row r="5" spans="1:12" ht="22.5" customHeight="1">
      <c r="A5" s="3568"/>
      <c r="B5" s="3609"/>
      <c r="C5" s="3609"/>
      <c r="D5" s="2131" t="s">
        <v>8496</v>
      </c>
      <c r="E5" s="1374" t="s">
        <v>8497</v>
      </c>
      <c r="G5" s="3760"/>
      <c r="H5" s="3609"/>
      <c r="I5" s="3609"/>
      <c r="J5" s="2132" t="s">
        <v>8496</v>
      </c>
      <c r="K5" s="1187" t="s">
        <v>8498</v>
      </c>
    </row>
    <row r="6" spans="1:12" ht="24.65" customHeight="1">
      <c r="A6" s="2124" t="s">
        <v>8499</v>
      </c>
      <c r="B6" s="1615">
        <v>41049704</v>
      </c>
      <c r="C6" s="1615">
        <v>40893684</v>
      </c>
      <c r="D6" s="1428">
        <f>SUM(D7:D12)</f>
        <v>40472160</v>
      </c>
      <c r="E6" s="1608">
        <f>SUM(E7:E12)</f>
        <v>110882.63013698629</v>
      </c>
      <c r="G6" s="2133" t="s">
        <v>5491</v>
      </c>
      <c r="H6" s="1939">
        <v>761689</v>
      </c>
      <c r="I6" s="1939">
        <v>762680</v>
      </c>
      <c r="J6" s="1428">
        <v>751682</v>
      </c>
      <c r="K6" s="1608">
        <f>SUM(K7:K9)</f>
        <v>2059.402739726027</v>
      </c>
    </row>
    <row r="7" spans="1:12" ht="24.65" customHeight="1">
      <c r="A7" s="2124" t="s">
        <v>8500</v>
      </c>
      <c r="B7" s="975">
        <v>12399012</v>
      </c>
      <c r="C7" s="975">
        <v>11613726</v>
      </c>
      <c r="D7" s="2134">
        <v>11038847</v>
      </c>
      <c r="E7" s="2135">
        <f>D7/365</f>
        <v>30243.416438356166</v>
      </c>
      <c r="G7" s="2136" t="s">
        <v>8501</v>
      </c>
      <c r="H7" s="972">
        <v>62697</v>
      </c>
      <c r="I7" s="972">
        <v>65700</v>
      </c>
      <c r="J7" s="1073">
        <v>61306</v>
      </c>
      <c r="K7" s="2137">
        <f>J7/365</f>
        <v>167.96164383561643</v>
      </c>
    </row>
    <row r="8" spans="1:12" ht="24.65" customHeight="1">
      <c r="A8" s="2124" t="s">
        <v>8502</v>
      </c>
      <c r="B8" s="975">
        <v>6664402</v>
      </c>
      <c r="C8" s="975">
        <v>7476315</v>
      </c>
      <c r="D8" s="2134">
        <v>7862130</v>
      </c>
      <c r="E8" s="2135">
        <f t="shared" ref="E8:E12" si="0">D8/365</f>
        <v>21540.082191780821</v>
      </c>
      <c r="G8" s="2136" t="s">
        <v>8503</v>
      </c>
      <c r="H8" s="972">
        <v>684776</v>
      </c>
      <c r="I8" s="972">
        <v>684398</v>
      </c>
      <c r="J8" s="1073">
        <v>677345</v>
      </c>
      <c r="K8" s="2137">
        <f>J8/365</f>
        <v>1855.7397260273972</v>
      </c>
    </row>
    <row r="9" spans="1:12" ht="24.65" customHeight="1" thickBot="1">
      <c r="A9" s="2124" t="s">
        <v>8504</v>
      </c>
      <c r="B9" s="975">
        <v>5913909</v>
      </c>
      <c r="C9" s="975">
        <v>5887346</v>
      </c>
      <c r="D9" s="2134">
        <v>5814059</v>
      </c>
      <c r="E9" s="2135">
        <f t="shared" si="0"/>
        <v>15928.928767123287</v>
      </c>
      <c r="G9" s="2138" t="s">
        <v>8505</v>
      </c>
      <c r="H9" s="1496">
        <v>14216</v>
      </c>
      <c r="I9" s="1496">
        <v>12582</v>
      </c>
      <c r="J9" s="1183">
        <v>13031</v>
      </c>
      <c r="K9" s="2139">
        <f>J9/365</f>
        <v>35.701369863013696</v>
      </c>
    </row>
    <row r="10" spans="1:12" ht="24.65" customHeight="1">
      <c r="A10" s="2124" t="s">
        <v>8506</v>
      </c>
      <c r="B10" s="975">
        <v>9091858</v>
      </c>
      <c r="C10" s="975">
        <v>7991471</v>
      </c>
      <c r="D10" s="2134">
        <v>8013310</v>
      </c>
      <c r="E10" s="2135">
        <f t="shared" si="0"/>
        <v>21954.273972602739</v>
      </c>
      <c r="G10" s="859"/>
      <c r="H10" s="859"/>
      <c r="I10" s="859"/>
      <c r="J10" s="859"/>
      <c r="K10" s="1021" t="s">
        <v>8507</v>
      </c>
    </row>
    <row r="11" spans="1:12" ht="24.65" customHeight="1">
      <c r="A11" s="2124" t="s">
        <v>8508</v>
      </c>
      <c r="B11" s="975">
        <v>2096846</v>
      </c>
      <c r="C11" s="975">
        <v>1998544</v>
      </c>
      <c r="D11" s="2134">
        <v>1906111</v>
      </c>
      <c r="E11" s="2135">
        <f t="shared" si="0"/>
        <v>5222.2219178082196</v>
      </c>
    </row>
    <row r="12" spans="1:12" ht="24.65" customHeight="1" thickBot="1">
      <c r="A12" s="2124" t="s">
        <v>8509</v>
      </c>
      <c r="B12" s="1342">
        <v>4883677</v>
      </c>
      <c r="C12" s="1342">
        <v>5926282</v>
      </c>
      <c r="D12" s="2140">
        <v>5837703</v>
      </c>
      <c r="E12" s="2141">
        <f t="shared" si="0"/>
        <v>15993.706849315069</v>
      </c>
    </row>
    <row r="13" spans="1:12">
      <c r="A13" s="1133"/>
      <c r="B13" s="1133"/>
      <c r="C13" s="859"/>
      <c r="D13" s="859"/>
      <c r="E13" s="1021" t="s">
        <v>8507</v>
      </c>
      <c r="F13" s="1168"/>
      <c r="G13" s="1168"/>
      <c r="H13" s="1168"/>
      <c r="I13" s="1168"/>
      <c r="J13" s="1168"/>
      <c r="K13" s="1168"/>
      <c r="L13" s="1168"/>
    </row>
    <row r="14" spans="1:12">
      <c r="A14" s="1249"/>
      <c r="B14" s="1199"/>
      <c r="C14" s="1199"/>
      <c r="D14" s="1199"/>
      <c r="E14" s="1199"/>
    </row>
  </sheetData>
  <mergeCells count="8">
    <mergeCell ref="I4:I5"/>
    <mergeCell ref="J4:K4"/>
    <mergeCell ref="A4:A5"/>
    <mergeCell ref="B4:B5"/>
    <mergeCell ref="C4:C5"/>
    <mergeCell ref="D4:E4"/>
    <mergeCell ref="G4:G5"/>
    <mergeCell ref="H4:H5"/>
  </mergeCells>
  <phoneticPr fontId="2"/>
  <hyperlinks>
    <hyperlink ref="F2" location="目次!A1" display="目次へ戻る" xr:uid="{22ED6BF4-909A-4FB0-ABDD-EB37D3AE223F}"/>
    <hyperlink ref="L2" location="目次!A1" display="目次へ戻る" xr:uid="{7571030A-2138-47FB-BFF0-F6FC9A51959E}"/>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1D966-F829-4B4F-97EC-19E32EF82193}">
  <dimension ref="A1:N14"/>
  <sheetViews>
    <sheetView workbookViewId="0">
      <selection activeCell="N1" sqref="N1"/>
    </sheetView>
  </sheetViews>
  <sheetFormatPr defaultColWidth="8.58203125" defaultRowHeight="18"/>
  <cols>
    <col min="1" max="1" width="8.33203125" style="821" customWidth="1"/>
    <col min="2" max="2" width="4.83203125" style="821" customWidth="1"/>
    <col min="3" max="13" width="14.75" style="821" customWidth="1"/>
    <col min="14" max="14" width="11" style="821" bestFit="1" customWidth="1"/>
    <col min="15" max="16384" width="8.58203125" style="821"/>
  </cols>
  <sheetData>
    <row r="1" spans="1:14">
      <c r="A1" s="859" t="s">
        <v>8510</v>
      </c>
      <c r="B1" s="859"/>
      <c r="C1" s="859"/>
      <c r="D1" s="859"/>
      <c r="E1" s="859"/>
      <c r="F1" s="859"/>
      <c r="G1" s="859"/>
      <c r="H1" s="859"/>
      <c r="I1" s="859"/>
      <c r="J1" s="859"/>
      <c r="K1" s="859"/>
      <c r="L1" s="859"/>
      <c r="M1" s="859"/>
      <c r="N1" s="820" t="s">
        <v>721</v>
      </c>
    </row>
    <row r="2" spans="1:14" ht="18.5" thickBot="1">
      <c r="A2" s="1184"/>
      <c r="B2" s="1184"/>
      <c r="C2" s="1184"/>
      <c r="D2" s="1184"/>
      <c r="E2" s="1184"/>
      <c r="F2" s="1184"/>
      <c r="G2" s="1184"/>
      <c r="H2" s="1184"/>
      <c r="I2" s="1184"/>
      <c r="J2" s="1184"/>
      <c r="K2" s="1184"/>
      <c r="L2" s="1184"/>
      <c r="M2" s="1021" t="s">
        <v>8511</v>
      </c>
      <c r="N2" s="1140"/>
    </row>
    <row r="3" spans="1:14">
      <c r="A3" s="3596" t="s">
        <v>7926</v>
      </c>
      <c r="B3" s="3566"/>
      <c r="C3" s="3569" t="s">
        <v>8512</v>
      </c>
      <c r="D3" s="3775"/>
      <c r="E3" s="3775"/>
      <c r="F3" s="3775"/>
      <c r="G3" s="3775"/>
      <c r="H3" s="3775"/>
      <c r="I3" s="3576"/>
      <c r="J3" s="3569" t="s">
        <v>8513</v>
      </c>
      <c r="K3" s="3775"/>
      <c r="L3" s="3775"/>
      <c r="M3" s="3775"/>
      <c r="N3" s="1140"/>
    </row>
    <row r="4" spans="1:14">
      <c r="A4" s="3597"/>
      <c r="B4" s="3568"/>
      <c r="C4" s="991" t="s">
        <v>4822</v>
      </c>
      <c r="D4" s="991" t="s">
        <v>4847</v>
      </c>
      <c r="E4" s="991" t="s">
        <v>8514</v>
      </c>
      <c r="F4" s="991" t="s">
        <v>4849</v>
      </c>
      <c r="G4" s="991" t="s">
        <v>4850</v>
      </c>
      <c r="H4" s="991" t="s">
        <v>4851</v>
      </c>
      <c r="I4" s="991" t="s">
        <v>8518</v>
      </c>
      <c r="J4" s="991" t="s">
        <v>4822</v>
      </c>
      <c r="K4" s="991" t="s">
        <v>4858</v>
      </c>
      <c r="L4" s="991" t="s">
        <v>4857</v>
      </c>
      <c r="M4" s="991" t="s">
        <v>4853</v>
      </c>
      <c r="N4" s="1140"/>
    </row>
    <row r="5" spans="1:14" ht="18" customHeight="1">
      <c r="A5" s="3737" t="s">
        <v>8025</v>
      </c>
      <c r="B5" s="3738"/>
      <c r="C5" s="2142">
        <v>41205191</v>
      </c>
      <c r="D5" s="1518">
        <v>13878444</v>
      </c>
      <c r="E5" s="1518">
        <v>10921560</v>
      </c>
      <c r="F5" s="1518">
        <v>6554703</v>
      </c>
      <c r="G5" s="1518">
        <v>4401454</v>
      </c>
      <c r="H5" s="1518">
        <v>3240891</v>
      </c>
      <c r="I5" s="1518">
        <v>2208139</v>
      </c>
      <c r="J5" s="1518">
        <v>542162</v>
      </c>
      <c r="K5" s="1518">
        <v>20490</v>
      </c>
      <c r="L5" s="1518">
        <v>66275</v>
      </c>
      <c r="M5" s="1518">
        <v>455397</v>
      </c>
      <c r="N5" s="1140"/>
    </row>
    <row r="6" spans="1:14">
      <c r="A6" s="3876" t="s">
        <v>4755</v>
      </c>
      <c r="B6" s="3877"/>
      <c r="C6" s="995">
        <v>39575076</v>
      </c>
      <c r="D6" s="972">
        <v>13023893</v>
      </c>
      <c r="E6" s="972">
        <v>10665899</v>
      </c>
      <c r="F6" s="972">
        <v>6236119</v>
      </c>
      <c r="G6" s="972">
        <v>4295623</v>
      </c>
      <c r="H6" s="972">
        <v>3206037</v>
      </c>
      <c r="I6" s="972">
        <v>2147505</v>
      </c>
      <c r="J6" s="972">
        <v>492472</v>
      </c>
      <c r="K6" s="972">
        <v>14905</v>
      </c>
      <c r="L6" s="972">
        <v>58982</v>
      </c>
      <c r="M6" s="972">
        <v>418585</v>
      </c>
      <c r="N6" s="1140"/>
    </row>
    <row r="7" spans="1:14">
      <c r="A7" s="3876" t="s">
        <v>191</v>
      </c>
      <c r="B7" s="3877"/>
      <c r="C7" s="995">
        <v>38864705</v>
      </c>
      <c r="D7" s="972">
        <v>12849469</v>
      </c>
      <c r="E7" s="972">
        <v>10538390</v>
      </c>
      <c r="F7" s="972">
        <v>6076851</v>
      </c>
      <c r="G7" s="972">
        <v>4163790</v>
      </c>
      <c r="H7" s="972">
        <v>3046617</v>
      </c>
      <c r="I7" s="972">
        <v>2189588</v>
      </c>
      <c r="J7" s="972">
        <v>488479</v>
      </c>
      <c r="K7" s="972">
        <v>14216</v>
      </c>
      <c r="L7" s="972">
        <v>58568</v>
      </c>
      <c r="M7" s="972">
        <v>415695</v>
      </c>
      <c r="N7" s="1140"/>
    </row>
    <row r="8" spans="1:14">
      <c r="A8" s="3876" t="s">
        <v>192</v>
      </c>
      <c r="B8" s="3877"/>
      <c r="C8" s="995">
        <v>38473202</v>
      </c>
      <c r="D8" s="972">
        <v>12779352</v>
      </c>
      <c r="E8" s="972">
        <v>10401736</v>
      </c>
      <c r="F8" s="972">
        <v>5911726</v>
      </c>
      <c r="G8" s="972">
        <v>4125708</v>
      </c>
      <c r="H8" s="972">
        <v>3049408</v>
      </c>
      <c r="I8" s="972">
        <v>2205272</v>
      </c>
      <c r="J8" s="972">
        <v>490932</v>
      </c>
      <c r="K8" s="972">
        <v>12582</v>
      </c>
      <c r="L8" s="972">
        <v>60579</v>
      </c>
      <c r="M8" s="972">
        <v>417771</v>
      </c>
      <c r="N8" s="1140"/>
    </row>
    <row r="9" spans="1:14">
      <c r="A9" s="3878" t="s">
        <v>193</v>
      </c>
      <c r="B9" s="3879"/>
      <c r="C9" s="1073">
        <f>SUM(D9:I9)</f>
        <v>37906040</v>
      </c>
      <c r="D9" s="1073">
        <v>12734164</v>
      </c>
      <c r="E9" s="1073">
        <v>10205281</v>
      </c>
      <c r="F9" s="1073">
        <v>5887153</v>
      </c>
      <c r="G9" s="1073">
        <v>3960115</v>
      </c>
      <c r="H9" s="1073">
        <v>2947536</v>
      </c>
      <c r="I9" s="1073">
        <v>2171791</v>
      </c>
      <c r="J9" s="1073">
        <v>476235</v>
      </c>
      <c r="K9" s="1073">
        <v>13032</v>
      </c>
      <c r="L9" s="1073">
        <v>57969</v>
      </c>
      <c r="M9" s="1073">
        <v>405234</v>
      </c>
      <c r="N9" s="1140"/>
    </row>
    <row r="10" spans="1:14" ht="18" customHeight="1">
      <c r="A10" s="3880" t="s">
        <v>8520</v>
      </c>
      <c r="B10" s="3881"/>
      <c r="C10" s="998">
        <f t="shared" ref="C10:M10" si="0">C9/12</f>
        <v>3158836.6666666665</v>
      </c>
      <c r="D10" s="1488">
        <f t="shared" si="0"/>
        <v>1061180.3333333333</v>
      </c>
      <c r="E10" s="1488">
        <f t="shared" si="0"/>
        <v>850440.08333333337</v>
      </c>
      <c r="F10" s="1488">
        <f t="shared" si="0"/>
        <v>490596.08333333331</v>
      </c>
      <c r="G10" s="1488">
        <f t="shared" si="0"/>
        <v>330009.58333333331</v>
      </c>
      <c r="H10" s="1488">
        <f t="shared" si="0"/>
        <v>245628</v>
      </c>
      <c r="I10" s="1488">
        <f t="shared" si="0"/>
        <v>180982.58333333334</v>
      </c>
      <c r="J10" s="972">
        <f t="shared" si="0"/>
        <v>39686.25</v>
      </c>
      <c r="K10" s="1488">
        <f t="shared" si="0"/>
        <v>1086</v>
      </c>
      <c r="L10" s="1488">
        <f t="shared" si="0"/>
        <v>4830.75</v>
      </c>
      <c r="M10" s="1488">
        <f t="shared" si="0"/>
        <v>33769.5</v>
      </c>
      <c r="N10" s="1140"/>
    </row>
    <row r="11" spans="1:14">
      <c r="A11" s="3865" t="s">
        <v>8521</v>
      </c>
      <c r="B11" s="2143" t="s">
        <v>8522</v>
      </c>
      <c r="C11" s="998">
        <f t="shared" ref="C11:M11" si="1">C9/365</f>
        <v>103852.16438356164</v>
      </c>
      <c r="D11" s="1000">
        <f t="shared" si="1"/>
        <v>34888.120547945204</v>
      </c>
      <c r="E11" s="1000">
        <f t="shared" si="1"/>
        <v>27959.673972602741</v>
      </c>
      <c r="F11" s="1000">
        <f t="shared" si="1"/>
        <v>16129.186301369862</v>
      </c>
      <c r="G11" s="1000">
        <f t="shared" si="1"/>
        <v>10849.630136986301</v>
      </c>
      <c r="H11" s="1000">
        <f t="shared" si="1"/>
        <v>8075.4410958904109</v>
      </c>
      <c r="I11" s="1488">
        <f t="shared" si="1"/>
        <v>5950.1123287671235</v>
      </c>
      <c r="J11" s="1488">
        <f t="shared" si="1"/>
        <v>1304.7534246575342</v>
      </c>
      <c r="K11" s="1488">
        <f t="shared" si="1"/>
        <v>35.704109589041096</v>
      </c>
      <c r="L11" s="1488">
        <f t="shared" si="1"/>
        <v>158.81917808219177</v>
      </c>
      <c r="M11" s="1488">
        <f t="shared" si="1"/>
        <v>1110.2301369863014</v>
      </c>
      <c r="N11" s="1140"/>
    </row>
    <row r="12" spans="1:14" ht="18.5" thickBot="1">
      <c r="A12" s="3595"/>
      <c r="B12" s="2144" t="s">
        <v>8523</v>
      </c>
      <c r="C12" s="1001">
        <f>SUM(D12:I12)</f>
        <v>111987</v>
      </c>
      <c r="D12" s="1495">
        <v>37621</v>
      </c>
      <c r="E12" s="1495">
        <v>30150</v>
      </c>
      <c r="F12" s="1495">
        <v>17393</v>
      </c>
      <c r="G12" s="1495">
        <v>11699</v>
      </c>
      <c r="H12" s="1495">
        <v>8708</v>
      </c>
      <c r="I12" s="1495">
        <v>6416</v>
      </c>
      <c r="J12" s="1002">
        <v>1554</v>
      </c>
      <c r="K12" s="1495">
        <v>43</v>
      </c>
      <c r="L12" s="1495">
        <v>189</v>
      </c>
      <c r="M12" s="1495">
        <v>1322</v>
      </c>
      <c r="N12" s="1140"/>
    </row>
    <row r="13" spans="1:14">
      <c r="A13" s="1098" t="s">
        <v>8524</v>
      </c>
      <c r="B13" s="987"/>
      <c r="C13" s="987"/>
      <c r="D13" s="987"/>
      <c r="E13" s="987"/>
      <c r="F13" s="987"/>
      <c r="G13" s="987"/>
      <c r="H13" s="859"/>
      <c r="I13" s="859"/>
      <c r="J13" s="859"/>
      <c r="K13" s="859"/>
      <c r="L13" s="1140"/>
      <c r="M13" s="1021" t="s">
        <v>8525</v>
      </c>
      <c r="N13" s="1140"/>
    </row>
    <row r="14" spans="1:14">
      <c r="A14" s="987"/>
      <c r="B14" s="1921"/>
      <c r="C14" s="1921"/>
      <c r="D14" s="1921"/>
      <c r="E14" s="1921"/>
      <c r="F14" s="1921"/>
      <c r="G14" s="1921"/>
      <c r="H14" s="859"/>
      <c r="I14" s="859"/>
      <c r="J14" s="859"/>
      <c r="K14" s="859"/>
      <c r="L14" s="859"/>
      <c r="M14" s="859"/>
      <c r="N14" s="1140"/>
    </row>
  </sheetData>
  <mergeCells count="10">
    <mergeCell ref="C3:I3"/>
    <mergeCell ref="J3:M3"/>
    <mergeCell ref="A5:B5"/>
    <mergeCell ref="A6:B6"/>
    <mergeCell ref="A7:B7"/>
    <mergeCell ref="A8:B8"/>
    <mergeCell ref="A9:B9"/>
    <mergeCell ref="A10:B10"/>
    <mergeCell ref="A11:A12"/>
    <mergeCell ref="A3:B4"/>
  </mergeCells>
  <phoneticPr fontId="2"/>
  <hyperlinks>
    <hyperlink ref="N1" location="目次!A1" display="目次へ戻る" xr:uid="{8AB9EAA1-913A-44E6-844C-811CAA7029FC}"/>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0EE16-78C5-465F-A26A-E8774273E65D}">
  <dimension ref="A1:M31"/>
  <sheetViews>
    <sheetView zoomScaleNormal="100" workbookViewId="0">
      <pane ySplit="4" topLeftCell="A5" activePane="bottomLeft" state="frozen"/>
      <selection activeCell="O46" sqref="O46"/>
      <selection pane="bottomLeft" activeCell="O46" sqref="O46"/>
    </sheetView>
  </sheetViews>
  <sheetFormatPr defaultRowHeight="18"/>
  <cols>
    <col min="1" max="1" width="5.25" customWidth="1"/>
    <col min="3" max="3" width="6" customWidth="1"/>
    <col min="4" max="4" width="6.83203125" customWidth="1"/>
    <col min="5" max="5" width="7.08203125" customWidth="1"/>
    <col min="6" max="6" width="7.83203125" customWidth="1"/>
    <col min="7" max="7" width="14.5" bestFit="1" customWidth="1"/>
    <col min="8" max="9" width="12" bestFit="1" customWidth="1"/>
    <col min="10" max="10" width="19.5" bestFit="1" customWidth="1"/>
    <col min="11" max="11" width="9.58203125" bestFit="1" customWidth="1"/>
    <col min="12" max="12" width="15.08203125" bestFit="1" customWidth="1"/>
    <col min="13" max="13" width="11" bestFit="1" customWidth="1"/>
  </cols>
  <sheetData>
    <row r="1" spans="1:13">
      <c r="A1" s="96" t="s">
        <v>184</v>
      </c>
      <c r="B1" s="96"/>
      <c r="C1" s="96"/>
      <c r="D1" s="96"/>
      <c r="E1" s="96"/>
      <c r="F1" s="96"/>
      <c r="G1" s="96"/>
      <c r="H1" s="96"/>
      <c r="I1" s="96"/>
      <c r="J1" s="97"/>
      <c r="K1" s="98"/>
      <c r="L1" s="98"/>
      <c r="M1" s="342" t="s">
        <v>721</v>
      </c>
    </row>
    <row r="2" spans="1:13" ht="18.5" thickBot="1">
      <c r="A2" s="99"/>
      <c r="B2" s="99"/>
      <c r="C2" s="99"/>
      <c r="D2" s="99"/>
      <c r="E2" s="99"/>
      <c r="F2" s="99"/>
      <c r="G2" s="99"/>
      <c r="H2" s="99"/>
      <c r="I2" s="99"/>
      <c r="J2" s="100"/>
      <c r="K2" s="101"/>
      <c r="L2" s="101"/>
      <c r="M2" s="30"/>
    </row>
    <row r="3" spans="1:13">
      <c r="A3" s="3271" t="s">
        <v>492</v>
      </c>
      <c r="B3" s="3271"/>
      <c r="C3" s="3271"/>
      <c r="D3" s="3271"/>
      <c r="E3" s="3271"/>
      <c r="F3" s="3272"/>
      <c r="G3" s="3275" t="s">
        <v>493</v>
      </c>
      <c r="H3" s="3276"/>
      <c r="I3" s="3277"/>
      <c r="J3" s="3308" t="s">
        <v>11790</v>
      </c>
      <c r="K3" s="3261" t="s">
        <v>185</v>
      </c>
      <c r="L3" s="3262"/>
      <c r="M3" s="30"/>
    </row>
    <row r="4" spans="1:13">
      <c r="A4" s="3273"/>
      <c r="B4" s="3273"/>
      <c r="C4" s="3273"/>
      <c r="D4" s="3273"/>
      <c r="E4" s="3273"/>
      <c r="F4" s="3274"/>
      <c r="G4" s="104" t="s">
        <v>494</v>
      </c>
      <c r="H4" s="104" t="s">
        <v>186</v>
      </c>
      <c r="I4" s="104" t="s">
        <v>187</v>
      </c>
      <c r="J4" s="3309"/>
      <c r="K4" s="105" t="s">
        <v>188</v>
      </c>
      <c r="L4" s="106" t="s">
        <v>189</v>
      </c>
      <c r="M4" s="30"/>
    </row>
    <row r="5" spans="1:13">
      <c r="A5" s="3278" t="s">
        <v>190</v>
      </c>
      <c r="B5" s="3278"/>
      <c r="C5" s="3278"/>
      <c r="D5" s="3278"/>
      <c r="E5" s="3278"/>
      <c r="F5" s="3279"/>
      <c r="G5" s="107">
        <v>1232.2599999999998</v>
      </c>
      <c r="H5" s="108">
        <v>586.30499999999995</v>
      </c>
      <c r="I5" s="108">
        <v>645.95499999999993</v>
      </c>
      <c r="J5" s="109">
        <v>1445792343</v>
      </c>
      <c r="K5" s="110">
        <v>2238</v>
      </c>
      <c r="L5" s="111">
        <v>127925</v>
      </c>
      <c r="M5" s="30"/>
    </row>
    <row r="6" spans="1:13">
      <c r="A6" s="3280" t="s">
        <v>191</v>
      </c>
      <c r="B6" s="3280"/>
      <c r="C6" s="3280"/>
      <c r="D6" s="3280"/>
      <c r="E6" s="3280"/>
      <c r="F6" s="3281"/>
      <c r="G6" s="107">
        <v>1232.26</v>
      </c>
      <c r="H6" s="108">
        <v>586.83600000000001</v>
      </c>
      <c r="I6" s="108">
        <v>645.42400000000009</v>
      </c>
      <c r="J6" s="109">
        <v>1441774767</v>
      </c>
      <c r="K6" s="110">
        <v>2234</v>
      </c>
      <c r="L6" s="111">
        <v>127925</v>
      </c>
      <c r="M6" s="30"/>
    </row>
    <row r="7" spans="1:13">
      <c r="A7" s="3280" t="s">
        <v>192</v>
      </c>
      <c r="B7" s="3280"/>
      <c r="C7" s="3280"/>
      <c r="D7" s="3280"/>
      <c r="E7" s="3280"/>
      <c r="F7" s="3281"/>
      <c r="G7" s="107">
        <v>1232.51</v>
      </c>
      <c r="H7" s="107">
        <v>587.33799999999997</v>
      </c>
      <c r="I7" s="107">
        <v>645.17200000000003</v>
      </c>
      <c r="J7" s="109">
        <v>1439622293</v>
      </c>
      <c r="K7" s="109">
        <v>2231</v>
      </c>
      <c r="L7" s="109">
        <v>127925</v>
      </c>
      <c r="M7" s="30"/>
    </row>
    <row r="8" spans="1:13">
      <c r="A8" s="3280" t="s">
        <v>193</v>
      </c>
      <c r="B8" s="3280"/>
      <c r="C8" s="3280"/>
      <c r="D8" s="3280"/>
      <c r="E8" s="3280"/>
      <c r="F8" s="3281"/>
      <c r="G8" s="107">
        <v>1232.51</v>
      </c>
      <c r="H8" s="107">
        <v>587.69899999999996</v>
      </c>
      <c r="I8" s="107">
        <v>644.81100000000004</v>
      </c>
      <c r="J8" s="109">
        <v>1452762204</v>
      </c>
      <c r="K8" s="109">
        <v>2253</v>
      </c>
      <c r="L8" s="109">
        <v>138829</v>
      </c>
      <c r="M8" s="30"/>
    </row>
    <row r="9" spans="1:13">
      <c r="A9" s="3310" t="s">
        <v>194</v>
      </c>
      <c r="B9" s="3310"/>
      <c r="C9" s="3310"/>
      <c r="D9" s="3310"/>
      <c r="E9" s="3310"/>
      <c r="F9" s="3311"/>
      <c r="G9" s="112">
        <f>G10+G11+G12+G13+G17+G18+G19+G20+G21+G22+G23+G28+G29</f>
        <v>1232.5100000000002</v>
      </c>
      <c r="H9" s="112">
        <f>H10+H11+H12+H13+H17+H18+H19+H20+H21+H22+H23+H28+H29</f>
        <v>587.49799999999993</v>
      </c>
      <c r="I9" s="112">
        <f>I10+I11+I12+I13+I17+I18+I19+I20+I21+I22+I23+I28+I29</f>
        <v>645.01200000000006</v>
      </c>
      <c r="J9" s="113">
        <f>J10+J11+J12+J13+J17+J18+J19+J20+J21+J22+J23+J28+J29</f>
        <v>1450891839</v>
      </c>
      <c r="K9" s="113">
        <f>J9/(1000*I9)</f>
        <v>2249.4028622723299</v>
      </c>
      <c r="L9" s="113">
        <f>MAX(L10:L29)</f>
        <v>138829</v>
      </c>
      <c r="M9" s="30"/>
    </row>
    <row r="10" spans="1:13" ht="24.65" customHeight="1">
      <c r="A10" s="3312" t="s">
        <v>510</v>
      </c>
      <c r="B10" s="3263" t="s">
        <v>195</v>
      </c>
      <c r="C10" s="3265" t="s">
        <v>495</v>
      </c>
      <c r="D10" s="3266"/>
      <c r="E10" s="3266" t="s">
        <v>196</v>
      </c>
      <c r="F10" s="3267"/>
      <c r="G10" s="114">
        <f t="shared" ref="G10:G29" si="0">SUM(H10:I10)</f>
        <v>68.861999999999995</v>
      </c>
      <c r="H10" s="115">
        <v>4.9560000000000004</v>
      </c>
      <c r="I10" s="116">
        <v>63.905999999999999</v>
      </c>
      <c r="J10" s="117">
        <v>6175736</v>
      </c>
      <c r="K10" s="117">
        <v>97</v>
      </c>
      <c r="L10" s="117">
        <v>156</v>
      </c>
      <c r="M10" s="30"/>
    </row>
    <row r="11" spans="1:13">
      <c r="A11" s="3313"/>
      <c r="B11" s="3264"/>
      <c r="C11" s="3268" t="s">
        <v>496</v>
      </c>
      <c r="D11" s="3269"/>
      <c r="E11" s="3269" t="s">
        <v>197</v>
      </c>
      <c r="F11" s="3270"/>
      <c r="G11" s="114">
        <f t="shared" si="0"/>
        <v>1.996</v>
      </c>
      <c r="H11" s="119">
        <v>0</v>
      </c>
      <c r="I11" s="116">
        <v>1.996</v>
      </c>
      <c r="J11" s="117">
        <v>18504783</v>
      </c>
      <c r="K11" s="117">
        <v>9272</v>
      </c>
      <c r="L11" s="117">
        <v>39456</v>
      </c>
      <c r="M11" s="30"/>
    </row>
    <row r="12" spans="1:13">
      <c r="A12" s="3313"/>
      <c r="B12" s="3263" t="s">
        <v>198</v>
      </c>
      <c r="C12" s="3265" t="s">
        <v>497</v>
      </c>
      <c r="D12" s="3266"/>
      <c r="E12" s="3266" t="s">
        <v>199</v>
      </c>
      <c r="F12" s="3267"/>
      <c r="G12" s="114">
        <f t="shared" si="0"/>
        <v>37.583999999999996</v>
      </c>
      <c r="H12" s="115">
        <v>4.851</v>
      </c>
      <c r="I12" s="116">
        <v>32.732999999999997</v>
      </c>
      <c r="J12" s="117">
        <v>1152591</v>
      </c>
      <c r="K12" s="117">
        <v>35</v>
      </c>
      <c r="L12" s="117">
        <v>77</v>
      </c>
      <c r="M12" s="30"/>
    </row>
    <row r="13" spans="1:13">
      <c r="A13" s="3313"/>
      <c r="B13" s="3264"/>
      <c r="C13" s="3268" t="s">
        <v>498</v>
      </c>
      <c r="D13" s="3269"/>
      <c r="E13" s="3269" t="s">
        <v>200</v>
      </c>
      <c r="F13" s="3270"/>
      <c r="G13" s="114">
        <f t="shared" si="0"/>
        <v>2.91</v>
      </c>
      <c r="H13" s="119">
        <v>0</v>
      </c>
      <c r="I13" s="116">
        <v>2.91</v>
      </c>
      <c r="J13" s="117">
        <v>37496419</v>
      </c>
      <c r="K13" s="117">
        <v>12884</v>
      </c>
      <c r="L13" s="117">
        <v>48941</v>
      </c>
      <c r="M13" s="30"/>
    </row>
    <row r="14" spans="1:13">
      <c r="A14" s="3313"/>
      <c r="B14" s="3300" t="s">
        <v>499</v>
      </c>
      <c r="C14" s="3318" t="s">
        <v>201</v>
      </c>
      <c r="D14" s="3319" t="s">
        <v>201</v>
      </c>
      <c r="E14" s="3290" t="s">
        <v>202</v>
      </c>
      <c r="F14" s="3291"/>
      <c r="G14" s="114">
        <f t="shared" si="0"/>
        <v>25.908000000000001</v>
      </c>
      <c r="H14" s="119">
        <v>0</v>
      </c>
      <c r="I14" s="116">
        <v>25.908000000000001</v>
      </c>
      <c r="J14" s="117">
        <v>588194295</v>
      </c>
      <c r="K14" s="117">
        <v>22704</v>
      </c>
      <c r="L14" s="117">
        <v>113207</v>
      </c>
      <c r="M14" s="30"/>
    </row>
    <row r="15" spans="1:13">
      <c r="A15" s="3313"/>
      <c r="B15" s="3301"/>
      <c r="C15" s="3320"/>
      <c r="D15" s="3321"/>
      <c r="E15" s="3292"/>
      <c r="F15" s="3293"/>
      <c r="G15" s="114">
        <f t="shared" si="0"/>
        <v>17.556999999999999</v>
      </c>
      <c r="H15" s="119">
        <v>0</v>
      </c>
      <c r="I15" s="116">
        <v>17.556999999999999</v>
      </c>
      <c r="J15" s="117">
        <v>279685548</v>
      </c>
      <c r="K15" s="117">
        <v>15930</v>
      </c>
      <c r="L15" s="117">
        <v>100047</v>
      </c>
      <c r="M15" s="30"/>
    </row>
    <row r="16" spans="1:13" ht="18" customHeight="1">
      <c r="A16" s="3313"/>
      <c r="B16" s="3301"/>
      <c r="C16" s="3285" t="s">
        <v>511</v>
      </c>
      <c r="D16" s="3286" t="s">
        <v>203</v>
      </c>
      <c r="E16" s="3285" t="s">
        <v>204</v>
      </c>
      <c r="F16" s="3286"/>
      <c r="G16" s="114">
        <f t="shared" si="0"/>
        <v>27.170999999999999</v>
      </c>
      <c r="H16" s="119">
        <v>0</v>
      </c>
      <c r="I16" s="116">
        <v>27.170999999999999</v>
      </c>
      <c r="J16" s="117">
        <v>402349702</v>
      </c>
      <c r="K16" s="117">
        <v>14808</v>
      </c>
      <c r="L16" s="117">
        <v>138829</v>
      </c>
      <c r="M16" s="30"/>
    </row>
    <row r="17" spans="1:13">
      <c r="A17" s="3313"/>
      <c r="B17" s="3302"/>
      <c r="C17" s="3282" t="s">
        <v>205</v>
      </c>
      <c r="D17" s="3283"/>
      <c r="E17" s="3283" t="s">
        <v>206</v>
      </c>
      <c r="F17" s="3284"/>
      <c r="G17" s="114">
        <f t="shared" si="0"/>
        <v>79.412999999999997</v>
      </c>
      <c r="H17" s="3144">
        <v>8.7769999999999992</v>
      </c>
      <c r="I17" s="116">
        <v>70.635999999999996</v>
      </c>
      <c r="J17" s="117">
        <v>1270229545</v>
      </c>
      <c r="K17" s="117">
        <v>17983</v>
      </c>
      <c r="L17" s="117">
        <v>138829</v>
      </c>
      <c r="M17" s="30"/>
    </row>
    <row r="18" spans="1:13" ht="18" customHeight="1">
      <c r="A18" s="3313"/>
      <c r="B18" s="3294" t="s">
        <v>500</v>
      </c>
      <c r="C18" s="3295"/>
      <c r="D18" s="3295"/>
      <c r="E18" s="3295"/>
      <c r="F18" s="3296"/>
      <c r="G18" s="114">
        <f t="shared" si="0"/>
        <v>1E-3</v>
      </c>
      <c r="H18" s="119">
        <v>0</v>
      </c>
      <c r="I18" s="116">
        <v>1E-3</v>
      </c>
      <c r="J18" s="117">
        <v>1704</v>
      </c>
      <c r="K18" s="117">
        <v>2225</v>
      </c>
      <c r="L18" s="117">
        <v>28437</v>
      </c>
      <c r="M18" s="30"/>
    </row>
    <row r="19" spans="1:13" ht="18" customHeight="1">
      <c r="A19" s="3313"/>
      <c r="B19" s="3297" t="s">
        <v>501</v>
      </c>
      <c r="C19" s="3298"/>
      <c r="D19" s="3298"/>
      <c r="E19" s="3298"/>
      <c r="F19" s="3299"/>
      <c r="G19" s="114">
        <f t="shared" si="0"/>
        <v>0.71199999999999997</v>
      </c>
      <c r="H19" s="115">
        <v>0.35699999999999998</v>
      </c>
      <c r="I19" s="116">
        <v>0.35499999999999998</v>
      </c>
      <c r="J19" s="117">
        <v>10432</v>
      </c>
      <c r="K19" s="117">
        <v>29</v>
      </c>
      <c r="L19" s="117">
        <v>9851</v>
      </c>
      <c r="M19" s="30"/>
    </row>
    <row r="20" spans="1:13">
      <c r="A20" s="3313"/>
      <c r="B20" s="3306" t="s">
        <v>207</v>
      </c>
      <c r="C20" s="3287" t="s">
        <v>512</v>
      </c>
      <c r="D20" s="3288"/>
      <c r="E20" s="3288"/>
      <c r="F20" s="3289"/>
      <c r="G20" s="120">
        <f t="shared" si="0"/>
        <v>861.178</v>
      </c>
      <c r="H20" s="108">
        <v>459.26799999999997</v>
      </c>
      <c r="I20" s="116">
        <v>401.91</v>
      </c>
      <c r="J20" s="117">
        <v>5955854</v>
      </c>
      <c r="K20" s="117">
        <v>15</v>
      </c>
      <c r="L20" s="117">
        <v>30</v>
      </c>
      <c r="M20" s="30"/>
    </row>
    <row r="21" spans="1:13">
      <c r="A21" s="3313"/>
      <c r="B21" s="3307"/>
      <c r="C21" s="3287" t="s">
        <v>513</v>
      </c>
      <c r="D21" s="3288"/>
      <c r="E21" s="3288"/>
      <c r="F21" s="3289"/>
      <c r="G21" s="114">
        <f t="shared" si="0"/>
        <v>9.4E-2</v>
      </c>
      <c r="H21" s="119">
        <v>0</v>
      </c>
      <c r="I21" s="116">
        <v>9.4E-2</v>
      </c>
      <c r="J21" s="117">
        <v>168584</v>
      </c>
      <c r="K21" s="117">
        <v>1794</v>
      </c>
      <c r="L21" s="117">
        <v>31400</v>
      </c>
      <c r="M21" s="30"/>
    </row>
    <row r="22" spans="1:13" ht="18" customHeight="1">
      <c r="A22" s="3313"/>
      <c r="B22" s="3303" t="s">
        <v>502</v>
      </c>
      <c r="C22" s="3304"/>
      <c r="D22" s="3304"/>
      <c r="E22" s="3304"/>
      <c r="F22" s="3305"/>
      <c r="G22" s="114">
        <f t="shared" si="0"/>
        <v>2.9319999999999999</v>
      </c>
      <c r="H22" s="115">
        <v>0.60899999999999999</v>
      </c>
      <c r="I22" s="116">
        <v>2.323</v>
      </c>
      <c r="J22" s="117">
        <v>24456</v>
      </c>
      <c r="K22" s="117">
        <v>11</v>
      </c>
      <c r="L22" s="117">
        <v>82</v>
      </c>
      <c r="M22" s="30"/>
    </row>
    <row r="23" spans="1:13" ht="18" customHeight="1">
      <c r="A23" s="3313"/>
      <c r="B23" s="3297" t="s">
        <v>503</v>
      </c>
      <c r="C23" s="3298"/>
      <c r="D23" s="3298"/>
      <c r="E23" s="3298"/>
      <c r="F23" s="3299"/>
      <c r="G23" s="114">
        <f t="shared" si="0"/>
        <v>40.765999999999998</v>
      </c>
      <c r="H23" s="115">
        <v>4.28</v>
      </c>
      <c r="I23" s="116">
        <v>36.485999999999997</v>
      </c>
      <c r="J23" s="117">
        <v>488876</v>
      </c>
      <c r="K23" s="117">
        <v>13</v>
      </c>
      <c r="L23" s="117">
        <v>29402</v>
      </c>
      <c r="M23" s="30"/>
    </row>
    <row r="24" spans="1:13" ht="18" customHeight="1">
      <c r="A24" s="3313"/>
      <c r="B24" s="3322" t="s">
        <v>504</v>
      </c>
      <c r="C24" s="3268" t="s">
        <v>505</v>
      </c>
      <c r="D24" s="3269"/>
      <c r="E24" s="3269"/>
      <c r="F24" s="3270"/>
      <c r="G24" s="114">
        <f t="shared" si="0"/>
        <v>6.6520000000000001</v>
      </c>
      <c r="H24" s="119">
        <v>0</v>
      </c>
      <c r="I24" s="116">
        <v>6.6520000000000001</v>
      </c>
      <c r="J24" s="117">
        <v>5700144</v>
      </c>
      <c r="K24" s="117">
        <v>857</v>
      </c>
      <c r="L24" s="117">
        <v>1015</v>
      </c>
      <c r="M24" s="30"/>
    </row>
    <row r="25" spans="1:13" ht="18" customHeight="1">
      <c r="A25" s="3313"/>
      <c r="B25" s="3323"/>
      <c r="C25" s="3268" t="s">
        <v>506</v>
      </c>
      <c r="D25" s="3269"/>
      <c r="E25" s="3269"/>
      <c r="F25" s="3270"/>
      <c r="G25" s="114">
        <f t="shared" si="0"/>
        <v>1E-3</v>
      </c>
      <c r="H25" s="119">
        <v>0</v>
      </c>
      <c r="I25" s="116">
        <v>1E-3</v>
      </c>
      <c r="J25" s="117">
        <v>3750</v>
      </c>
      <c r="K25" s="117">
        <v>5878</v>
      </c>
      <c r="L25" s="117">
        <v>5870</v>
      </c>
      <c r="M25" s="30"/>
    </row>
    <row r="26" spans="1:13" ht="18" customHeight="1">
      <c r="A26" s="3313"/>
      <c r="B26" s="3323"/>
      <c r="C26" s="3268" t="s">
        <v>507</v>
      </c>
      <c r="D26" s="3269"/>
      <c r="E26" s="3269"/>
      <c r="F26" s="3270"/>
      <c r="G26" s="114">
        <f t="shared" si="0"/>
        <v>2.4159999999999999</v>
      </c>
      <c r="H26" s="115">
        <v>6.6000000000000003E-2</v>
      </c>
      <c r="I26" s="116">
        <v>2.35</v>
      </c>
      <c r="J26" s="117">
        <v>5822205</v>
      </c>
      <c r="K26" s="117">
        <v>2454</v>
      </c>
      <c r="L26" s="117">
        <v>16570</v>
      </c>
      <c r="M26" s="30"/>
    </row>
    <row r="27" spans="1:13" ht="18" customHeight="1">
      <c r="A27" s="3313"/>
      <c r="B27" s="3323"/>
      <c r="C27" s="3268" t="s">
        <v>508</v>
      </c>
      <c r="D27" s="3269"/>
      <c r="E27" s="3269"/>
      <c r="F27" s="3270"/>
      <c r="G27" s="114">
        <f t="shared" si="0"/>
        <v>37.070999999999998</v>
      </c>
      <c r="H27" s="115">
        <v>14.412000000000001</v>
      </c>
      <c r="I27" s="116">
        <v>22.658999999999999</v>
      </c>
      <c r="J27" s="117">
        <v>99156760</v>
      </c>
      <c r="K27" s="117">
        <v>4376</v>
      </c>
      <c r="L27" s="117">
        <v>127896</v>
      </c>
      <c r="M27" s="30"/>
    </row>
    <row r="28" spans="1:13">
      <c r="A28" s="3313"/>
      <c r="B28" s="3324"/>
      <c r="C28" s="3282" t="s">
        <v>206</v>
      </c>
      <c r="D28" s="3283"/>
      <c r="E28" s="3283" t="s">
        <v>206</v>
      </c>
      <c r="F28" s="3284"/>
      <c r="G28" s="114">
        <f t="shared" si="0"/>
        <v>46.14</v>
      </c>
      <c r="H28" s="115">
        <f>SUM(H24:H27)</f>
        <v>14.478000000000002</v>
      </c>
      <c r="I28" s="116">
        <f t="shared" ref="I28:J28" si="1">SUM(I24:I27)</f>
        <v>31.661999999999999</v>
      </c>
      <c r="J28" s="117">
        <f t="shared" si="1"/>
        <v>110682859</v>
      </c>
      <c r="K28" s="117">
        <v>3496</v>
      </c>
      <c r="L28" s="117">
        <v>0</v>
      </c>
      <c r="M28" s="30"/>
    </row>
    <row r="29" spans="1:13" ht="18.649999999999999" customHeight="1" thickBot="1">
      <c r="A29" s="3314"/>
      <c r="B29" s="3315" t="s">
        <v>509</v>
      </c>
      <c r="C29" s="3316"/>
      <c r="D29" s="3316"/>
      <c r="E29" s="3316"/>
      <c r="F29" s="3317"/>
      <c r="G29" s="121">
        <f t="shared" si="0"/>
        <v>89.921999999999997</v>
      </c>
      <c r="H29" s="122">
        <v>89.921999999999997</v>
      </c>
      <c r="I29" s="123">
        <v>0</v>
      </c>
      <c r="J29" s="124">
        <v>0</v>
      </c>
      <c r="K29" s="125">
        <v>0</v>
      </c>
      <c r="L29" s="123">
        <v>0</v>
      </c>
      <c r="M29" s="30"/>
    </row>
    <row r="30" spans="1:13">
      <c r="A30" s="96"/>
      <c r="B30" s="96"/>
      <c r="C30" s="96"/>
      <c r="D30" s="96"/>
      <c r="E30" s="96"/>
      <c r="F30" s="96"/>
      <c r="G30" s="96"/>
      <c r="H30" s="96"/>
      <c r="I30" s="96"/>
      <c r="J30" s="97"/>
      <c r="K30" s="98"/>
      <c r="L30" s="126" t="s">
        <v>208</v>
      </c>
      <c r="M30" s="30"/>
    </row>
    <row r="31" spans="1:13">
      <c r="A31" s="30"/>
      <c r="B31" s="30"/>
      <c r="C31" s="30"/>
      <c r="D31" s="30"/>
      <c r="E31" s="30"/>
      <c r="F31" s="30"/>
      <c r="G31" s="30"/>
      <c r="H31" s="30"/>
      <c r="I31" s="30"/>
      <c r="J31" s="30"/>
      <c r="K31" s="30"/>
      <c r="L31" s="30"/>
      <c r="M31" s="30"/>
    </row>
  </sheetData>
  <mergeCells count="36">
    <mergeCell ref="B29:F29"/>
    <mergeCell ref="C14:D15"/>
    <mergeCell ref="B23:F23"/>
    <mergeCell ref="B24:B28"/>
    <mergeCell ref="C24:F24"/>
    <mergeCell ref="C25:F25"/>
    <mergeCell ref="C26:F26"/>
    <mergeCell ref="C27:F27"/>
    <mergeCell ref="C28:F28"/>
    <mergeCell ref="C16:D16"/>
    <mergeCell ref="C20:F20"/>
    <mergeCell ref="E14:F15"/>
    <mergeCell ref="C21:F21"/>
    <mergeCell ref="B18:F18"/>
    <mergeCell ref="E16:F16"/>
    <mergeCell ref="B19:F19"/>
    <mergeCell ref="B14:B17"/>
    <mergeCell ref="C17:F17"/>
    <mergeCell ref="B22:F22"/>
    <mergeCell ref="B20:B21"/>
    <mergeCell ref="K3:L3"/>
    <mergeCell ref="B12:B13"/>
    <mergeCell ref="C12:F12"/>
    <mergeCell ref="C13:F13"/>
    <mergeCell ref="A3:F4"/>
    <mergeCell ref="G3:I3"/>
    <mergeCell ref="B10:B11"/>
    <mergeCell ref="C10:F10"/>
    <mergeCell ref="C11:F11"/>
    <mergeCell ref="A5:F5"/>
    <mergeCell ref="A6:F6"/>
    <mergeCell ref="A7:F7"/>
    <mergeCell ref="J3:J4"/>
    <mergeCell ref="A8:F8"/>
    <mergeCell ref="A9:F9"/>
    <mergeCell ref="A10:A29"/>
  </mergeCells>
  <phoneticPr fontId="3"/>
  <hyperlinks>
    <hyperlink ref="M1" location="目次!A1" display="目次へ戻る" xr:uid="{B88B0254-951E-469C-B09E-874E8DBFE539}"/>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D5BE-2793-4912-8799-04F1CE83FB15}">
  <dimension ref="A1:U17"/>
  <sheetViews>
    <sheetView workbookViewId="0">
      <selection activeCell="J2" sqref="J2"/>
    </sheetView>
  </sheetViews>
  <sheetFormatPr defaultColWidth="8.58203125" defaultRowHeight="18"/>
  <cols>
    <col min="1" max="1" width="10.58203125" style="821" customWidth="1"/>
    <col min="2" max="2" width="13.5" style="821" customWidth="1"/>
    <col min="3" max="3" width="14.08203125" style="821" customWidth="1"/>
    <col min="4" max="4" width="12.5" style="821" customWidth="1"/>
    <col min="5" max="5" width="11.58203125" style="821" bestFit="1" customWidth="1"/>
    <col min="6" max="7" width="8.83203125" style="821" bestFit="1" customWidth="1"/>
    <col min="8" max="8" width="12.58203125" style="821" customWidth="1"/>
    <col min="9" max="9" width="10.08203125" style="821" customWidth="1"/>
    <col min="10" max="10" width="11" style="821" bestFit="1" customWidth="1"/>
    <col min="11" max="11" width="8.83203125" style="821" bestFit="1" customWidth="1"/>
    <col min="12" max="12" width="11.25" style="821" customWidth="1"/>
    <col min="13" max="13" width="10.83203125" style="821" customWidth="1"/>
    <col min="14" max="14" width="15.08203125" style="821" customWidth="1"/>
    <col min="15" max="15" width="11" style="821" customWidth="1"/>
    <col min="16" max="16" width="10.5" style="821" customWidth="1"/>
    <col min="17" max="17" width="8.83203125" style="821" bestFit="1" customWidth="1"/>
    <col min="18" max="18" width="9.58203125" style="821" bestFit="1" customWidth="1"/>
    <col min="19" max="19" width="11.58203125" style="821" customWidth="1"/>
    <col min="20" max="20" width="10.83203125" style="821" customWidth="1"/>
    <col min="21" max="21" width="11" style="821" bestFit="1" customWidth="1"/>
    <col min="22" max="16384" width="8.58203125" style="821"/>
  </cols>
  <sheetData>
    <row r="1" spans="1:21">
      <c r="A1" s="856" t="s">
        <v>8526</v>
      </c>
      <c r="B1" s="856"/>
      <c r="C1" s="856"/>
      <c r="D1" s="856"/>
      <c r="E1" s="856"/>
      <c r="F1" s="856"/>
      <c r="G1" s="856"/>
      <c r="H1" s="856"/>
      <c r="I1" s="856"/>
      <c r="J1" s="856"/>
      <c r="K1" s="856"/>
      <c r="L1" s="856"/>
      <c r="M1" s="856"/>
      <c r="N1" s="856"/>
      <c r="O1" s="856"/>
      <c r="P1" s="856"/>
      <c r="Q1" s="856"/>
      <c r="R1" s="856"/>
      <c r="S1" s="856"/>
      <c r="T1" s="856"/>
    </row>
    <row r="2" spans="1:21">
      <c r="A2" s="856" t="s">
        <v>8527</v>
      </c>
      <c r="B2" s="856"/>
      <c r="C2" s="856"/>
      <c r="D2" s="856"/>
      <c r="E2" s="856"/>
      <c r="F2" s="856"/>
      <c r="G2" s="856"/>
      <c r="H2" s="856"/>
      <c r="I2" s="856"/>
      <c r="J2" s="820" t="s">
        <v>721</v>
      </c>
      <c r="L2" s="856" t="s">
        <v>8489</v>
      </c>
      <c r="M2" s="856"/>
      <c r="N2" s="856"/>
      <c r="O2" s="856"/>
      <c r="P2" s="856"/>
      <c r="Q2" s="856"/>
      <c r="R2" s="856"/>
      <c r="S2" s="856"/>
      <c r="T2" s="856"/>
      <c r="U2" s="820" t="s">
        <v>721</v>
      </c>
    </row>
    <row r="3" spans="1:21" ht="18.5" thickBot="1">
      <c r="A3" s="1368"/>
      <c r="B3" s="1368"/>
      <c r="C3" s="1368"/>
      <c r="D3" s="1368"/>
      <c r="E3" s="1368"/>
      <c r="F3" s="1368"/>
      <c r="G3" s="1368"/>
      <c r="H3" s="1963"/>
      <c r="I3" s="2012" t="s">
        <v>8528</v>
      </c>
      <c r="L3" s="1368"/>
      <c r="M3" s="1368"/>
      <c r="N3" s="1368"/>
      <c r="O3" s="1368"/>
      <c r="P3" s="1368"/>
      <c r="Q3" s="1368"/>
      <c r="R3" s="1368"/>
      <c r="S3" s="1368"/>
      <c r="T3" s="989" t="s">
        <v>8529</v>
      </c>
    </row>
    <row r="4" spans="1:21" ht="18" customHeight="1">
      <c r="A4" s="3566" t="s">
        <v>7926</v>
      </c>
      <c r="B4" s="3607" t="s">
        <v>8530</v>
      </c>
      <c r="C4" s="3569" t="s">
        <v>8531</v>
      </c>
      <c r="D4" s="3775"/>
      <c r="E4" s="3576"/>
      <c r="F4" s="990" t="s">
        <v>8532</v>
      </c>
      <c r="G4" s="990" t="s">
        <v>8533</v>
      </c>
      <c r="H4" s="2107" t="s">
        <v>8534</v>
      </c>
      <c r="I4" s="1230" t="s">
        <v>8535</v>
      </c>
      <c r="L4" s="3566" t="s">
        <v>7926</v>
      </c>
      <c r="M4" s="3607" t="s">
        <v>8530</v>
      </c>
      <c r="N4" s="3569" t="s">
        <v>8531</v>
      </c>
      <c r="O4" s="3775"/>
      <c r="P4" s="3576"/>
      <c r="Q4" s="990" t="s">
        <v>8536</v>
      </c>
      <c r="R4" s="990" t="s">
        <v>8533</v>
      </c>
      <c r="S4" s="1230" t="s">
        <v>8534</v>
      </c>
      <c r="T4" s="1230" t="s">
        <v>8537</v>
      </c>
    </row>
    <row r="5" spans="1:21">
      <c r="A5" s="3568"/>
      <c r="B5" s="3609"/>
      <c r="C5" s="1304" t="s">
        <v>8538</v>
      </c>
      <c r="D5" s="992" t="s">
        <v>8539</v>
      </c>
      <c r="E5" s="992" t="s">
        <v>8540</v>
      </c>
      <c r="F5" s="1345" t="s">
        <v>8541</v>
      </c>
      <c r="G5" s="1345" t="s">
        <v>8542</v>
      </c>
      <c r="H5" s="1345" t="s">
        <v>8543</v>
      </c>
      <c r="I5" s="1345" t="s">
        <v>8544</v>
      </c>
      <c r="L5" s="3568"/>
      <c r="M5" s="3609"/>
      <c r="N5" s="1302" t="s">
        <v>8545</v>
      </c>
      <c r="O5" s="991" t="s">
        <v>8546</v>
      </c>
      <c r="P5" s="991" t="s">
        <v>8540</v>
      </c>
      <c r="Q5" s="993" t="s">
        <v>8541</v>
      </c>
      <c r="R5" s="993" t="s">
        <v>8542</v>
      </c>
      <c r="S5" s="993" t="s">
        <v>8547</v>
      </c>
      <c r="T5" s="993" t="s">
        <v>8544</v>
      </c>
    </row>
    <row r="6" spans="1:21" ht="18" customHeight="1">
      <c r="A6" s="1812" t="s">
        <v>8025</v>
      </c>
      <c r="B6" s="2145">
        <v>41205191</v>
      </c>
      <c r="C6" s="1321">
        <v>36474238</v>
      </c>
      <c r="D6" s="1321">
        <v>1161912</v>
      </c>
      <c r="E6" s="1321">
        <v>37636150</v>
      </c>
      <c r="F6" s="2146">
        <v>88.518550975773906</v>
      </c>
      <c r="G6" s="2146">
        <v>91.338370449490213</v>
      </c>
      <c r="H6" s="1321">
        <v>3569041</v>
      </c>
      <c r="I6" s="2147">
        <v>8.6616295505097884</v>
      </c>
      <c r="L6" s="1812" t="s">
        <v>8025</v>
      </c>
      <c r="M6" s="2145">
        <v>542162</v>
      </c>
      <c r="N6" s="1321">
        <v>440574</v>
      </c>
      <c r="O6" s="1321">
        <v>31981</v>
      </c>
      <c r="P6" s="1321">
        <v>472555</v>
      </c>
      <c r="Q6" s="2146">
        <v>81.262427097435818</v>
      </c>
      <c r="R6" s="2146">
        <v>87.161217495877622</v>
      </c>
      <c r="S6" s="1321">
        <v>69607</v>
      </c>
      <c r="T6" s="2146">
        <v>12.838782504122385</v>
      </c>
    </row>
    <row r="7" spans="1:21">
      <c r="A7" s="1044" t="s">
        <v>4755</v>
      </c>
      <c r="B7" s="1030">
        <v>39575076</v>
      </c>
      <c r="C7" s="1031">
        <v>35707253</v>
      </c>
      <c r="D7" s="1031">
        <v>1040304</v>
      </c>
      <c r="E7" s="1031">
        <v>36747557</v>
      </c>
      <c r="F7" s="2148">
        <v>90.23</v>
      </c>
      <c r="G7" s="2148">
        <v>92.86</v>
      </c>
      <c r="H7" s="1031">
        <v>2827519</v>
      </c>
      <c r="I7" s="2148">
        <v>7.1446963235143253</v>
      </c>
      <c r="L7" s="1044" t="s">
        <v>4755</v>
      </c>
      <c r="M7" s="1030">
        <v>492472</v>
      </c>
      <c r="N7" s="1031">
        <v>426416</v>
      </c>
      <c r="O7" s="1031">
        <v>25598</v>
      </c>
      <c r="P7" s="1031">
        <v>452014</v>
      </c>
      <c r="Q7" s="2148">
        <v>86.586851638265728</v>
      </c>
      <c r="R7" s="2148">
        <v>91.784710602836299</v>
      </c>
      <c r="S7" s="1031">
        <v>40458</v>
      </c>
      <c r="T7" s="2148">
        <v>8.2152893971636978</v>
      </c>
    </row>
    <row r="8" spans="1:21">
      <c r="A8" s="1044" t="s">
        <v>191</v>
      </c>
      <c r="B8" s="1030">
        <v>38864705</v>
      </c>
      <c r="C8" s="1031">
        <v>34920053</v>
      </c>
      <c r="D8" s="1031">
        <v>994470</v>
      </c>
      <c r="E8" s="1031">
        <v>35914523</v>
      </c>
      <c r="F8" s="2148">
        <v>89.85</v>
      </c>
      <c r="G8" s="2148">
        <v>92.41</v>
      </c>
      <c r="H8" s="1031">
        <v>2950182</v>
      </c>
      <c r="I8" s="2148">
        <v>7.59</v>
      </c>
      <c r="L8" s="1044" t="s">
        <v>191</v>
      </c>
      <c r="M8" s="1030">
        <v>488479</v>
      </c>
      <c r="N8" s="1031">
        <v>410483</v>
      </c>
      <c r="O8" s="1031">
        <v>30843</v>
      </c>
      <c r="P8" s="1031">
        <v>441326</v>
      </c>
      <c r="Q8" s="2148">
        <v>84.03</v>
      </c>
      <c r="R8" s="2148">
        <v>90.35</v>
      </c>
      <c r="S8" s="1031">
        <v>47153</v>
      </c>
      <c r="T8" s="2148">
        <v>9.65</v>
      </c>
    </row>
    <row r="9" spans="1:21">
      <c r="A9" s="1044" t="s">
        <v>192</v>
      </c>
      <c r="B9" s="2145">
        <f>SUM(E9,H9)</f>
        <v>38473202</v>
      </c>
      <c r="C9" s="1321">
        <v>34416472</v>
      </c>
      <c r="D9" s="1321">
        <v>983073</v>
      </c>
      <c r="E9" s="1321">
        <v>35399545</v>
      </c>
      <c r="F9" s="2149">
        <v>89.46</v>
      </c>
      <c r="G9" s="2149">
        <v>92.01</v>
      </c>
      <c r="H9" s="1321">
        <v>3073657</v>
      </c>
      <c r="I9" s="2149">
        <f>H9/B9*100</f>
        <v>7.9890854938458196</v>
      </c>
      <c r="L9" s="1044" t="s">
        <v>192</v>
      </c>
      <c r="M9" s="2150">
        <v>490932</v>
      </c>
      <c r="N9" s="2151">
        <v>400266</v>
      </c>
      <c r="O9" s="1514">
        <v>24918</v>
      </c>
      <c r="P9" s="2151">
        <v>425184</v>
      </c>
      <c r="Q9" s="1609">
        <f>N9/M9*100</f>
        <v>81.531861846447157</v>
      </c>
      <c r="R9" s="1609">
        <f>P9/M9*100</f>
        <v>86.607513871574881</v>
      </c>
      <c r="S9" s="2151">
        <v>65748</v>
      </c>
      <c r="T9" s="1609">
        <f>S9/M9*100</f>
        <v>13.392486128425119</v>
      </c>
    </row>
    <row r="10" spans="1:21">
      <c r="A10" s="1182" t="s">
        <v>193</v>
      </c>
      <c r="B10" s="2152">
        <f>SUM(E10,H10)</f>
        <v>37906040</v>
      </c>
      <c r="C10" s="1318">
        <v>34122177</v>
      </c>
      <c r="D10" s="1318">
        <v>971294</v>
      </c>
      <c r="E10" s="1318">
        <f>SUM(C10:D10)</f>
        <v>35093471</v>
      </c>
      <c r="F10" s="2153">
        <f>C10/B10*100</f>
        <v>90.017783445593366</v>
      </c>
      <c r="G10" s="2153">
        <f>E10/B10*100</f>
        <v>92.580156091219237</v>
      </c>
      <c r="H10" s="1318">
        <v>2812569</v>
      </c>
      <c r="I10" s="2153">
        <f>H10/B10*100</f>
        <v>7.4198439087807637</v>
      </c>
      <c r="L10" s="1182" t="s">
        <v>193</v>
      </c>
      <c r="M10" s="2154">
        <f>SUM(P10+S10)</f>
        <v>476235</v>
      </c>
      <c r="N10" s="2155">
        <v>393036</v>
      </c>
      <c r="O10" s="1123">
        <v>26105</v>
      </c>
      <c r="P10" s="2155">
        <f>SUM(N10:O10)</f>
        <v>419141</v>
      </c>
      <c r="Q10" s="2156">
        <f>N10/M10*100</f>
        <v>82.529843459636524</v>
      </c>
      <c r="R10" s="2156">
        <f>P10/M10*100</f>
        <v>88.011380935882499</v>
      </c>
      <c r="S10" s="2155">
        <v>57094</v>
      </c>
      <c r="T10" s="2156">
        <f>S10/M10*100</f>
        <v>11.988619064117504</v>
      </c>
    </row>
    <row r="11" spans="1:21">
      <c r="A11" s="1103" t="s">
        <v>8548</v>
      </c>
      <c r="B11" s="2145">
        <f>B10/12</f>
        <v>3158836.6666666665</v>
      </c>
      <c r="C11" s="1321">
        <f>ROUND(C10/12,0)</f>
        <v>2843515</v>
      </c>
      <c r="D11" s="1321">
        <f>ROUND(D10/12,0)</f>
        <v>80941</v>
      </c>
      <c r="E11" s="1321">
        <f>SUM(C11:D11)</f>
        <v>2924456</v>
      </c>
      <c r="F11" s="2149">
        <f>C11/B11*100</f>
        <v>90.017791359899377</v>
      </c>
      <c r="G11" s="2149">
        <f>E11/B11*100</f>
        <v>92.580158729321241</v>
      </c>
      <c r="H11" s="1321">
        <f>ROUND(H10/12,0)</f>
        <v>234381</v>
      </c>
      <c r="I11" s="2149">
        <f>H11/B11*100</f>
        <v>7.4198518230867689</v>
      </c>
      <c r="L11" s="1103" t="s">
        <v>8548</v>
      </c>
      <c r="M11" s="2145">
        <f>M10/12</f>
        <v>39686.25</v>
      </c>
      <c r="N11" s="1321">
        <f>ROUND(N10/12,0)</f>
        <v>32753</v>
      </c>
      <c r="O11" s="2157">
        <f>ROUNDUP(O10/12,0)</f>
        <v>2176</v>
      </c>
      <c r="P11" s="1321">
        <f>SUM(N11:O11)</f>
        <v>34929</v>
      </c>
      <c r="Q11" s="2148">
        <f>N11/M11*100</f>
        <v>82.529843459636524</v>
      </c>
      <c r="R11" s="2148">
        <f>P11/M11*100</f>
        <v>88.012850798450344</v>
      </c>
      <c r="S11" s="1321">
        <f>ROUNDDOWN(S10/12,0)</f>
        <v>4757</v>
      </c>
      <c r="T11" s="2148">
        <f>S11/M11*100</f>
        <v>11.986519260449148</v>
      </c>
    </row>
    <row r="12" spans="1:21" ht="18.5" thickBot="1">
      <c r="A12" s="1104" t="s">
        <v>8549</v>
      </c>
      <c r="B12" s="1322">
        <f>SUM(E12,H12)</f>
        <v>103852</v>
      </c>
      <c r="C12" s="1323">
        <f>ROUND(C10/365,0)</f>
        <v>93485</v>
      </c>
      <c r="D12" s="1323">
        <f>ROUNDUP(D10/365,0)</f>
        <v>2662</v>
      </c>
      <c r="E12" s="1323">
        <f>SUM(C12:D12)</f>
        <v>96147</v>
      </c>
      <c r="F12" s="2158">
        <f>C12/B12*100</f>
        <v>90.017524939336752</v>
      </c>
      <c r="G12" s="2158">
        <f>E12/B12*100</f>
        <v>92.580788044524894</v>
      </c>
      <c r="H12" s="1323">
        <f>ROUNDDOWN(H10/365,0)</f>
        <v>7705</v>
      </c>
      <c r="I12" s="2149">
        <f>H12/B12*100</f>
        <v>7.4192119554750997</v>
      </c>
      <c r="L12" s="1104" t="s">
        <v>8549</v>
      </c>
      <c r="M12" s="2145">
        <f>M10/365</f>
        <v>1304.7534246575342</v>
      </c>
      <c r="N12" s="1321">
        <f>ROUND(N10/365,0)</f>
        <v>1077</v>
      </c>
      <c r="O12" s="1321">
        <f>ROUND(O10/365,0)</f>
        <v>72</v>
      </c>
      <c r="P12" s="1321">
        <v>1149</v>
      </c>
      <c r="Q12" s="2159">
        <v>82.53</v>
      </c>
      <c r="R12" s="2159">
        <v>88.01</v>
      </c>
      <c r="S12" s="1323">
        <f>SUM(S10/365,0)</f>
        <v>156.42191780821918</v>
      </c>
      <c r="T12" s="2148">
        <f>S12/M12*100</f>
        <v>11.988619064117506</v>
      </c>
    </row>
    <row r="13" spans="1:21">
      <c r="A13" s="2160" t="s">
        <v>8550</v>
      </c>
      <c r="B13" s="856"/>
      <c r="C13" s="856"/>
      <c r="D13" s="856"/>
      <c r="E13" s="856"/>
      <c r="F13" s="856"/>
      <c r="G13" s="856"/>
      <c r="H13" s="1003"/>
      <c r="I13" s="1020" t="s">
        <v>8551</v>
      </c>
      <c r="L13" s="2161" t="s">
        <v>8550</v>
      </c>
      <c r="M13" s="2161"/>
      <c r="N13" s="2161"/>
      <c r="O13" s="2161"/>
      <c r="P13" s="2161"/>
      <c r="Q13" s="2161"/>
      <c r="R13" s="856"/>
      <c r="S13" s="1003"/>
      <c r="T13" s="1020" t="s">
        <v>8551</v>
      </c>
    </row>
    <row r="14" spans="1:21">
      <c r="A14" s="2162" t="s">
        <v>8552</v>
      </c>
      <c r="B14" s="856"/>
      <c r="C14" s="856"/>
      <c r="D14" s="856"/>
      <c r="E14" s="856"/>
      <c r="F14" s="856"/>
      <c r="G14" s="856"/>
      <c r="H14" s="2163"/>
      <c r="I14" s="2163"/>
      <c r="L14" s="2160" t="s">
        <v>8553</v>
      </c>
      <c r="M14" s="2160"/>
      <c r="N14" s="2160"/>
      <c r="O14" s="2160"/>
      <c r="P14" s="2160"/>
      <c r="Q14" s="2160"/>
      <c r="R14" s="2164"/>
      <c r="S14" s="2163"/>
      <c r="T14" s="2163"/>
    </row>
    <row r="15" spans="1:21">
      <c r="A15" s="987"/>
      <c r="B15" s="856"/>
      <c r="C15" s="856"/>
      <c r="D15" s="856"/>
      <c r="E15" s="856"/>
      <c r="F15" s="856"/>
      <c r="G15" s="856"/>
      <c r="H15" s="856"/>
      <c r="I15" s="856"/>
      <c r="J15" s="856"/>
      <c r="K15" s="856"/>
      <c r="L15" s="856"/>
      <c r="M15" s="856"/>
      <c r="N15" s="856"/>
      <c r="O15" s="856"/>
      <c r="P15" s="856"/>
      <c r="Q15" s="856"/>
      <c r="R15" s="856"/>
      <c r="S15" s="856"/>
      <c r="T15" s="856"/>
    </row>
    <row r="16" spans="1:21">
      <c r="A16" s="856"/>
      <c r="B16" s="856"/>
      <c r="C16" s="856"/>
      <c r="D16" s="856"/>
      <c r="E16" s="856"/>
      <c r="F16" s="856"/>
      <c r="G16" s="856"/>
      <c r="H16" s="856"/>
      <c r="I16" s="856"/>
      <c r="J16" s="856"/>
      <c r="K16" s="856"/>
      <c r="L16" s="856"/>
      <c r="M16" s="856"/>
      <c r="N16" s="856"/>
      <c r="O16" s="856"/>
      <c r="P16" s="856"/>
      <c r="Q16" s="856"/>
      <c r="R16" s="856"/>
      <c r="S16" s="856"/>
      <c r="T16" s="856"/>
    </row>
    <row r="17" spans="1:20">
      <c r="A17" s="856"/>
      <c r="B17" s="856"/>
      <c r="C17" s="856"/>
      <c r="D17" s="856"/>
      <c r="E17" s="856"/>
      <c r="F17" s="856"/>
      <c r="G17" s="856"/>
      <c r="H17" s="856"/>
      <c r="I17" s="856"/>
      <c r="J17" s="856"/>
      <c r="K17" s="856"/>
      <c r="L17" s="856"/>
      <c r="M17" s="856"/>
      <c r="N17" s="856"/>
      <c r="O17" s="856"/>
      <c r="P17" s="856"/>
      <c r="Q17" s="856"/>
      <c r="R17" s="856"/>
      <c r="S17" s="856"/>
      <c r="T17" s="856"/>
    </row>
  </sheetData>
  <mergeCells count="6">
    <mergeCell ref="N4:P4"/>
    <mergeCell ref="A4:A5"/>
    <mergeCell ref="B4:B5"/>
    <mergeCell ref="C4:E4"/>
    <mergeCell ref="L4:L5"/>
    <mergeCell ref="M4:M5"/>
  </mergeCells>
  <phoneticPr fontId="2"/>
  <hyperlinks>
    <hyperlink ref="J2" location="目次!A1" display="目次へ戻る" xr:uid="{6A286D0E-23F1-4DAF-A15A-4BD0FA2FBA14}"/>
    <hyperlink ref="U2" location="目次!A1" display="目次へ戻る" xr:uid="{DC78638B-E32C-4C62-A9DF-3E53F1E64F5B}"/>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AE1B7-4D06-410F-BB02-3B736850F228}">
  <dimension ref="A1:Q8"/>
  <sheetViews>
    <sheetView workbookViewId="0">
      <selection activeCell="Q2" sqref="Q2"/>
    </sheetView>
  </sheetViews>
  <sheetFormatPr defaultColWidth="8.58203125" defaultRowHeight="18"/>
  <cols>
    <col min="1" max="1" width="4.08203125" style="821" customWidth="1"/>
    <col min="2" max="2" width="13.83203125" style="821" customWidth="1"/>
    <col min="3" max="16" width="12.83203125" style="821" customWidth="1"/>
    <col min="17" max="17" width="11" style="821" bestFit="1" customWidth="1"/>
    <col min="18" max="16384" width="8.58203125" style="821"/>
  </cols>
  <sheetData>
    <row r="1" spans="1:17">
      <c r="A1" s="859" t="s">
        <v>8554</v>
      </c>
      <c r="B1" s="859"/>
      <c r="C1" s="859"/>
      <c r="D1" s="859"/>
      <c r="E1" s="859"/>
      <c r="F1" s="859"/>
      <c r="G1" s="859"/>
      <c r="H1" s="859"/>
      <c r="I1" s="859"/>
      <c r="J1" s="859"/>
      <c r="K1" s="859"/>
      <c r="L1" s="859"/>
      <c r="M1" s="859"/>
      <c r="N1" s="859"/>
      <c r="O1" s="859"/>
      <c r="P1" s="859"/>
    </row>
    <row r="2" spans="1:17" ht="18.5" thickBot="1">
      <c r="A2" s="1184"/>
      <c r="B2" s="1184"/>
      <c r="C2" s="1184"/>
      <c r="D2" s="1184"/>
      <c r="E2" s="1184"/>
      <c r="F2" s="1184"/>
      <c r="G2" s="1184"/>
      <c r="H2" s="1184"/>
      <c r="I2" s="1184"/>
      <c r="J2" s="1184"/>
      <c r="K2" s="1184"/>
      <c r="L2" s="1184"/>
      <c r="M2" s="1184"/>
      <c r="N2" s="1184"/>
      <c r="O2" s="1184"/>
      <c r="P2" s="988"/>
      <c r="Q2" s="820" t="s">
        <v>721</v>
      </c>
    </row>
    <row r="3" spans="1:17">
      <c r="A3" s="3775" t="s">
        <v>4864</v>
      </c>
      <c r="B3" s="3576"/>
      <c r="C3" s="1964" t="s">
        <v>4724</v>
      </c>
      <c r="D3" s="993" t="s">
        <v>8555</v>
      </c>
      <c r="E3" s="993" t="s">
        <v>8556</v>
      </c>
      <c r="F3" s="993" t="s">
        <v>8557</v>
      </c>
      <c r="G3" s="993" t="s">
        <v>8558</v>
      </c>
      <c r="H3" s="993" t="s">
        <v>8559</v>
      </c>
      <c r="I3" s="1345" t="s">
        <v>8560</v>
      </c>
      <c r="J3" s="1345" t="s">
        <v>8561</v>
      </c>
      <c r="K3" s="1345" t="s">
        <v>8562</v>
      </c>
      <c r="L3" s="1345" t="s">
        <v>8563</v>
      </c>
      <c r="M3" s="1345" t="s">
        <v>8564</v>
      </c>
      <c r="N3" s="1345" t="s">
        <v>8565</v>
      </c>
      <c r="O3" s="1345" t="s">
        <v>8566</v>
      </c>
      <c r="P3" s="993" t="s">
        <v>5070</v>
      </c>
      <c r="Q3" s="1103"/>
    </row>
    <row r="4" spans="1:17" ht="18" customHeight="1">
      <c r="A4" s="3627" t="s">
        <v>8567</v>
      </c>
      <c r="B4" s="2165" t="s">
        <v>8568</v>
      </c>
      <c r="C4" s="1528">
        <f>SUM(D4:P4)</f>
        <v>147239</v>
      </c>
      <c r="D4" s="2166">
        <v>116254</v>
      </c>
      <c r="E4" s="2166">
        <v>27208</v>
      </c>
      <c r="F4" s="2166">
        <v>1821</v>
      </c>
      <c r="G4" s="2166">
        <v>776</v>
      </c>
      <c r="H4" s="2166">
        <v>554</v>
      </c>
      <c r="I4" s="2166">
        <v>458</v>
      </c>
      <c r="J4" s="2166">
        <v>120</v>
      </c>
      <c r="K4" s="2166">
        <v>31</v>
      </c>
      <c r="L4" s="2166">
        <v>10</v>
      </c>
      <c r="M4" s="2166">
        <v>2</v>
      </c>
      <c r="N4" s="2166">
        <v>1</v>
      </c>
      <c r="O4" s="2166">
        <v>4</v>
      </c>
      <c r="P4" s="908">
        <v>0</v>
      </c>
    </row>
    <row r="5" spans="1:17">
      <c r="A5" s="3629"/>
      <c r="B5" s="1144" t="s">
        <v>8569</v>
      </c>
      <c r="C5" s="903">
        <f>SUM(D5:P5)</f>
        <v>34122177</v>
      </c>
      <c r="D5" s="1493">
        <v>18478991</v>
      </c>
      <c r="E5" s="1493">
        <v>6675897</v>
      </c>
      <c r="F5" s="1493">
        <v>923675</v>
      </c>
      <c r="G5" s="1493">
        <v>858274</v>
      </c>
      <c r="H5" s="1493">
        <v>1121484</v>
      </c>
      <c r="I5" s="1493">
        <v>2490477</v>
      </c>
      <c r="J5" s="1493">
        <v>1691454</v>
      </c>
      <c r="K5" s="1493">
        <v>1017180</v>
      </c>
      <c r="L5" s="1493">
        <v>622973</v>
      </c>
      <c r="M5" s="1493">
        <v>158731</v>
      </c>
      <c r="N5" s="1493">
        <v>40119</v>
      </c>
      <c r="O5" s="1493">
        <v>42922</v>
      </c>
      <c r="P5" s="908">
        <v>0</v>
      </c>
    </row>
    <row r="6" spans="1:17" ht="18" customHeight="1">
      <c r="A6" s="3627" t="s">
        <v>8468</v>
      </c>
      <c r="B6" s="2165" t="s">
        <v>8568</v>
      </c>
      <c r="C6" s="903">
        <f>SUM(D6:P6)</f>
        <v>1676</v>
      </c>
      <c r="D6" s="1493">
        <v>1391</v>
      </c>
      <c r="E6" s="1493">
        <v>243</v>
      </c>
      <c r="F6" s="1493">
        <v>24</v>
      </c>
      <c r="G6" s="1493">
        <v>5</v>
      </c>
      <c r="H6" s="1493">
        <v>9</v>
      </c>
      <c r="I6" s="1493">
        <v>3</v>
      </c>
      <c r="J6" s="1493">
        <v>1</v>
      </c>
      <c r="K6" s="908">
        <v>0</v>
      </c>
      <c r="L6" s="908">
        <v>0</v>
      </c>
      <c r="M6" s="908">
        <v>0</v>
      </c>
      <c r="N6" s="908">
        <v>0</v>
      </c>
      <c r="O6" s="908">
        <v>0</v>
      </c>
      <c r="P6" s="908">
        <v>0</v>
      </c>
    </row>
    <row r="7" spans="1:17" ht="18.5" thickBot="1">
      <c r="A7" s="3882"/>
      <c r="B7" s="2167" t="s">
        <v>8569</v>
      </c>
      <c r="C7" s="2168">
        <f>SUM(D7:P7)</f>
        <v>393036</v>
      </c>
      <c r="D7" s="2128">
        <v>271546</v>
      </c>
      <c r="E7" s="2128">
        <v>80978</v>
      </c>
      <c r="F7" s="2128">
        <v>17352</v>
      </c>
      <c r="G7" s="2128">
        <v>2914</v>
      </c>
      <c r="H7" s="2128">
        <v>17319</v>
      </c>
      <c r="I7" s="2128">
        <v>1590</v>
      </c>
      <c r="J7" s="2128">
        <v>1337</v>
      </c>
      <c r="K7" s="915">
        <v>0</v>
      </c>
      <c r="L7" s="915">
        <v>0</v>
      </c>
      <c r="M7" s="915">
        <v>0</v>
      </c>
      <c r="N7" s="915">
        <v>0</v>
      </c>
      <c r="O7" s="915">
        <v>0</v>
      </c>
      <c r="P7" s="915">
        <v>0</v>
      </c>
    </row>
    <row r="8" spans="1:17">
      <c r="A8" s="859"/>
      <c r="B8" s="859"/>
      <c r="C8" s="859"/>
      <c r="D8" s="859"/>
      <c r="E8" s="859"/>
      <c r="F8" s="859"/>
      <c r="G8" s="859"/>
      <c r="H8" s="859"/>
      <c r="I8" s="859"/>
      <c r="J8" s="859"/>
      <c r="K8" s="859"/>
      <c r="L8" s="859"/>
      <c r="M8" s="859"/>
      <c r="O8" s="987"/>
      <c r="P8" s="1021" t="s">
        <v>8551</v>
      </c>
    </row>
  </sheetData>
  <mergeCells count="3">
    <mergeCell ref="A3:B3"/>
    <mergeCell ref="A4:A5"/>
    <mergeCell ref="A6:A7"/>
  </mergeCells>
  <phoneticPr fontId="2"/>
  <hyperlinks>
    <hyperlink ref="Q2" location="目次!A1" display="目次へ戻る" xr:uid="{B10A59EA-E928-4FC3-8905-AC8FC340B71F}"/>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86200-31C4-48A6-80D8-2676CF5D1C79}">
  <dimension ref="A1:E1"/>
  <sheetViews>
    <sheetView workbookViewId="0">
      <selection activeCell="E1" sqref="E1"/>
    </sheetView>
  </sheetViews>
  <sheetFormatPr defaultColWidth="8.58203125" defaultRowHeight="18"/>
  <cols>
    <col min="1" max="1" width="10.08203125" style="821" bestFit="1" customWidth="1"/>
    <col min="2" max="4" width="8.58203125" style="821"/>
    <col min="5" max="5" width="11" style="821" bestFit="1" customWidth="1"/>
    <col min="6" max="16384" width="8.58203125" style="821"/>
  </cols>
  <sheetData>
    <row r="1" spans="1:5" s="856" customFormat="1">
      <c r="A1" s="856" t="s">
        <v>8570</v>
      </c>
      <c r="E1" s="820" t="s">
        <v>721</v>
      </c>
    </row>
  </sheetData>
  <phoneticPr fontId="2"/>
  <hyperlinks>
    <hyperlink ref="E1" location="目次!A1" display="目次へ戻る" xr:uid="{902E778C-774B-4D4B-83FA-A3DB610DEA75}"/>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5C696-B0E6-489C-B83B-997652E8A83C}">
  <dimension ref="A1:N30"/>
  <sheetViews>
    <sheetView zoomScaleNormal="100" workbookViewId="0">
      <selection activeCell="N22" sqref="N22"/>
    </sheetView>
  </sheetViews>
  <sheetFormatPr defaultColWidth="8.58203125" defaultRowHeight="18"/>
  <cols>
    <col min="1" max="1" width="8.58203125" style="821"/>
    <col min="2" max="2" width="10.58203125" style="821" customWidth="1"/>
    <col min="3" max="3" width="9.5" style="821" customWidth="1"/>
    <col min="4" max="13" width="9.33203125" style="821" customWidth="1"/>
    <col min="14" max="14" width="11" style="821" bestFit="1" customWidth="1"/>
    <col min="15" max="16384" width="8.58203125" style="821"/>
  </cols>
  <sheetData>
    <row r="1" spans="1:14" ht="18.649999999999999" customHeight="1">
      <c r="A1" s="859" t="s">
        <v>8571</v>
      </c>
      <c r="B1" s="859"/>
      <c r="C1" s="859"/>
      <c r="D1" s="859"/>
      <c r="E1" s="859"/>
      <c r="F1" s="856"/>
      <c r="G1" s="856"/>
      <c r="H1" s="856"/>
      <c r="I1" s="856"/>
      <c r="J1" s="856"/>
      <c r="K1" s="856"/>
      <c r="L1" s="856"/>
      <c r="M1" s="856"/>
      <c r="N1" s="856"/>
    </row>
    <row r="2" spans="1:14" ht="18.649999999999999" customHeight="1">
      <c r="A2" s="856" t="s">
        <v>8572</v>
      </c>
      <c r="B2" s="856"/>
      <c r="C2" s="856"/>
      <c r="D2" s="856"/>
      <c r="E2" s="856"/>
      <c r="F2" s="856"/>
      <c r="G2" s="856"/>
      <c r="H2" s="856"/>
      <c r="I2" s="856"/>
      <c r="J2" s="856"/>
      <c r="K2" s="856"/>
      <c r="L2" s="856"/>
      <c r="M2" s="856"/>
      <c r="N2" s="820" t="s">
        <v>721</v>
      </c>
    </row>
    <row r="3" spans="1:14" ht="18.5" thickBot="1">
      <c r="A3" s="1368"/>
      <c r="B3" s="1368"/>
      <c r="C3" s="1368"/>
      <c r="D3" s="1368"/>
      <c r="E3" s="1368"/>
      <c r="F3" s="1368"/>
      <c r="G3" s="1368"/>
      <c r="H3" s="1368"/>
      <c r="I3" s="1368"/>
      <c r="J3" s="1368"/>
      <c r="K3" s="1368"/>
      <c r="L3" s="1368"/>
      <c r="M3" s="989" t="s">
        <v>8573</v>
      </c>
      <c r="N3" s="856"/>
    </row>
    <row r="4" spans="1:14" ht="18" customHeight="1">
      <c r="A4" s="3775" t="s">
        <v>4864</v>
      </c>
      <c r="B4" s="3775"/>
      <c r="C4" s="3576"/>
      <c r="D4" s="1439" t="s">
        <v>4724</v>
      </c>
      <c r="E4" s="1296" t="s">
        <v>8555</v>
      </c>
      <c r="F4" s="1296" t="s">
        <v>8556</v>
      </c>
      <c r="G4" s="1296" t="s">
        <v>8557</v>
      </c>
      <c r="H4" s="1296" t="s">
        <v>8558</v>
      </c>
      <c r="I4" s="1296" t="s">
        <v>8559</v>
      </c>
      <c r="J4" s="1296" t="s">
        <v>8560</v>
      </c>
      <c r="K4" s="1296" t="s">
        <v>8561</v>
      </c>
      <c r="L4" s="1296" t="s">
        <v>8562</v>
      </c>
      <c r="M4" s="2169" t="s">
        <v>8574</v>
      </c>
      <c r="N4" s="856"/>
    </row>
    <row r="5" spans="1:14" ht="18" customHeight="1">
      <c r="A5" s="3627" t="s">
        <v>8575</v>
      </c>
      <c r="B5" s="3573" t="s">
        <v>8576</v>
      </c>
      <c r="C5" s="3575"/>
      <c r="D5" s="2170">
        <v>1262</v>
      </c>
      <c r="E5" s="2166">
        <v>858</v>
      </c>
      <c r="F5" s="2166">
        <v>358</v>
      </c>
      <c r="G5" s="2166">
        <v>33</v>
      </c>
      <c r="H5" s="2166">
        <v>7</v>
      </c>
      <c r="I5" s="2166">
        <v>4</v>
      </c>
      <c r="J5" s="2166">
        <v>1</v>
      </c>
      <c r="K5" s="2166">
        <v>1</v>
      </c>
      <c r="L5" s="2166">
        <v>0</v>
      </c>
      <c r="M5" s="2166">
        <v>0</v>
      </c>
      <c r="N5" s="856"/>
    </row>
    <row r="6" spans="1:14" ht="18" customHeight="1">
      <c r="A6" s="3883"/>
      <c r="B6" s="3849" t="s">
        <v>8577</v>
      </c>
      <c r="C6" s="992" t="s">
        <v>8578</v>
      </c>
      <c r="D6" s="2171">
        <v>17296</v>
      </c>
      <c r="E6" s="1493">
        <v>12879</v>
      </c>
      <c r="F6" s="1488">
        <v>3883</v>
      </c>
      <c r="G6" s="1488">
        <v>235</v>
      </c>
      <c r="H6" s="1488">
        <v>96</v>
      </c>
      <c r="I6" s="1488">
        <v>70</v>
      </c>
      <c r="J6" s="1488">
        <v>113</v>
      </c>
      <c r="K6" s="1488">
        <v>15</v>
      </c>
      <c r="L6" s="1488">
        <v>3</v>
      </c>
      <c r="M6" s="1488">
        <v>2</v>
      </c>
      <c r="N6" s="856"/>
    </row>
    <row r="7" spans="1:14">
      <c r="A7" s="3883"/>
      <c r="B7" s="3651"/>
      <c r="C7" s="992" t="s">
        <v>5070</v>
      </c>
      <c r="D7" s="2171">
        <v>30</v>
      </c>
      <c r="E7" s="1488">
        <v>15</v>
      </c>
      <c r="F7" s="1488">
        <v>9</v>
      </c>
      <c r="G7" s="1488">
        <v>2</v>
      </c>
      <c r="H7" s="1488">
        <v>1</v>
      </c>
      <c r="I7" s="1488">
        <v>2</v>
      </c>
      <c r="J7" s="1488">
        <v>1</v>
      </c>
      <c r="K7" s="1488">
        <v>0</v>
      </c>
      <c r="L7" s="1488">
        <v>0</v>
      </c>
      <c r="M7" s="1488">
        <v>0</v>
      </c>
      <c r="N7" s="856"/>
    </row>
    <row r="8" spans="1:14">
      <c r="A8" s="3883"/>
      <c r="B8" s="3851"/>
      <c r="C8" s="992" t="s">
        <v>4822</v>
      </c>
      <c r="D8" s="2171">
        <v>17326</v>
      </c>
      <c r="E8" s="2172">
        <v>12894</v>
      </c>
      <c r="F8" s="2172">
        <v>3892</v>
      </c>
      <c r="G8" s="2172">
        <v>237</v>
      </c>
      <c r="H8" s="2172">
        <v>97</v>
      </c>
      <c r="I8" s="2172">
        <v>72</v>
      </c>
      <c r="J8" s="2172">
        <v>114</v>
      </c>
      <c r="K8" s="2172">
        <v>15</v>
      </c>
      <c r="L8" s="2172">
        <v>3</v>
      </c>
      <c r="M8" s="2172">
        <v>2</v>
      </c>
      <c r="N8" s="856"/>
    </row>
    <row r="9" spans="1:14">
      <c r="A9" s="3883"/>
      <c r="B9" s="3573" t="s">
        <v>4724</v>
      </c>
      <c r="C9" s="3575"/>
      <c r="D9" s="2171">
        <v>18588</v>
      </c>
      <c r="E9" s="2172">
        <v>13752</v>
      </c>
      <c r="F9" s="2172">
        <v>4250</v>
      </c>
      <c r="G9" s="2172">
        <v>270</v>
      </c>
      <c r="H9" s="2172">
        <v>104</v>
      </c>
      <c r="I9" s="2172">
        <v>76</v>
      </c>
      <c r="J9" s="2172">
        <v>115</v>
      </c>
      <c r="K9" s="2172">
        <v>16</v>
      </c>
      <c r="L9" s="2172">
        <v>3</v>
      </c>
      <c r="M9" s="2172">
        <v>2</v>
      </c>
      <c r="N9" s="856"/>
    </row>
    <row r="10" spans="1:14">
      <c r="A10" s="3883"/>
      <c r="B10" s="1441" t="s">
        <v>8579</v>
      </c>
      <c r="C10" s="992" t="s">
        <v>8576</v>
      </c>
      <c r="D10" s="2171">
        <v>1327</v>
      </c>
      <c r="E10" s="1488">
        <v>828</v>
      </c>
      <c r="F10" s="1488">
        <v>450</v>
      </c>
      <c r="G10" s="1488">
        <v>26</v>
      </c>
      <c r="H10" s="1488">
        <v>7</v>
      </c>
      <c r="I10" s="1488">
        <v>8</v>
      </c>
      <c r="J10" s="1488">
        <v>4</v>
      </c>
      <c r="K10" s="2173">
        <v>4</v>
      </c>
      <c r="L10" s="2173">
        <v>0</v>
      </c>
      <c r="M10" s="2173">
        <v>0</v>
      </c>
      <c r="N10" s="856"/>
    </row>
    <row r="11" spans="1:14">
      <c r="A11" s="3629"/>
      <c r="B11" s="1296" t="s">
        <v>5936</v>
      </c>
      <c r="C11" s="992" t="s">
        <v>8577</v>
      </c>
      <c r="D11" s="2171">
        <v>15609</v>
      </c>
      <c r="E11" s="2174">
        <v>11823</v>
      </c>
      <c r="F11" s="1491">
        <v>3228</v>
      </c>
      <c r="G11" s="1491">
        <v>236</v>
      </c>
      <c r="H11" s="1491">
        <v>101</v>
      </c>
      <c r="I11" s="1491">
        <v>101</v>
      </c>
      <c r="J11" s="1491">
        <v>83</v>
      </c>
      <c r="K11" s="2175">
        <v>25</v>
      </c>
      <c r="L11" s="2175">
        <v>10</v>
      </c>
      <c r="M11" s="2175">
        <v>2</v>
      </c>
      <c r="N11" s="856"/>
    </row>
    <row r="12" spans="1:14" ht="18" customHeight="1">
      <c r="A12" s="3627" t="s">
        <v>8513</v>
      </c>
      <c r="B12" s="3573" t="s">
        <v>8576</v>
      </c>
      <c r="C12" s="3575"/>
      <c r="D12" s="2170">
        <v>5</v>
      </c>
      <c r="E12" s="2166">
        <v>5</v>
      </c>
      <c r="F12" s="2166">
        <v>0</v>
      </c>
      <c r="G12" s="1488">
        <v>0</v>
      </c>
      <c r="H12" s="1488">
        <v>0</v>
      </c>
      <c r="I12" s="1488">
        <v>0</v>
      </c>
      <c r="J12" s="1488">
        <v>0</v>
      </c>
      <c r="K12" s="2176">
        <v>0</v>
      </c>
      <c r="L12" s="2176">
        <v>0</v>
      </c>
      <c r="M12" s="2176">
        <v>0</v>
      </c>
      <c r="N12" s="856"/>
    </row>
    <row r="13" spans="1:14" ht="18" customHeight="1">
      <c r="A13" s="3883"/>
      <c r="B13" s="3849" t="s">
        <v>8577</v>
      </c>
      <c r="C13" s="1345" t="s">
        <v>8578</v>
      </c>
      <c r="D13" s="2171">
        <v>223</v>
      </c>
      <c r="E13" s="1488">
        <v>192</v>
      </c>
      <c r="F13" s="1488">
        <v>28</v>
      </c>
      <c r="G13" s="1488">
        <v>0</v>
      </c>
      <c r="H13" s="1488">
        <v>0</v>
      </c>
      <c r="I13" s="1488">
        <v>1</v>
      </c>
      <c r="J13" s="1488">
        <v>2</v>
      </c>
      <c r="K13" s="2172">
        <v>0</v>
      </c>
      <c r="L13" s="2172">
        <v>0</v>
      </c>
      <c r="M13" s="2172">
        <v>0</v>
      </c>
      <c r="N13" s="856"/>
    </row>
    <row r="14" spans="1:14">
      <c r="A14" s="3883"/>
      <c r="B14" s="3651"/>
      <c r="C14" s="992" t="s">
        <v>5070</v>
      </c>
      <c r="D14" s="2171">
        <v>0</v>
      </c>
      <c r="E14" s="1488">
        <v>0</v>
      </c>
      <c r="F14" s="2172">
        <v>0</v>
      </c>
      <c r="G14" s="2172">
        <v>0</v>
      </c>
      <c r="H14" s="2172">
        <v>0</v>
      </c>
      <c r="I14" s="1488">
        <v>0</v>
      </c>
      <c r="J14" s="2172">
        <v>0</v>
      </c>
      <c r="K14" s="2172">
        <v>0</v>
      </c>
      <c r="L14" s="2172">
        <v>0</v>
      </c>
      <c r="M14" s="2172">
        <v>0</v>
      </c>
      <c r="N14" s="856"/>
    </row>
    <row r="15" spans="1:14">
      <c r="A15" s="3883"/>
      <c r="B15" s="3851"/>
      <c r="C15" s="992" t="s">
        <v>4822</v>
      </c>
      <c r="D15" s="2171">
        <v>223</v>
      </c>
      <c r="E15" s="2172">
        <v>192</v>
      </c>
      <c r="F15" s="2172">
        <v>28</v>
      </c>
      <c r="G15" s="2172">
        <v>0</v>
      </c>
      <c r="H15" s="2172">
        <v>0</v>
      </c>
      <c r="I15" s="2172">
        <v>1</v>
      </c>
      <c r="J15" s="2172">
        <v>2</v>
      </c>
      <c r="K15" s="2172">
        <v>0</v>
      </c>
      <c r="L15" s="2172">
        <v>0</v>
      </c>
      <c r="M15" s="2172">
        <v>0</v>
      </c>
      <c r="N15" s="856"/>
    </row>
    <row r="16" spans="1:14">
      <c r="A16" s="3883"/>
      <c r="B16" s="3573" t="s">
        <v>4724</v>
      </c>
      <c r="C16" s="3575"/>
      <c r="D16" s="2171">
        <v>228</v>
      </c>
      <c r="E16" s="2172">
        <v>197</v>
      </c>
      <c r="F16" s="2172">
        <v>28</v>
      </c>
      <c r="G16" s="2172">
        <v>0</v>
      </c>
      <c r="H16" s="2172">
        <v>0</v>
      </c>
      <c r="I16" s="2172">
        <v>1</v>
      </c>
      <c r="J16" s="2172">
        <v>2</v>
      </c>
      <c r="K16" s="2172">
        <v>0</v>
      </c>
      <c r="L16" s="2172">
        <v>0</v>
      </c>
      <c r="M16" s="2172">
        <v>0</v>
      </c>
      <c r="N16" s="856"/>
    </row>
    <row r="17" spans="1:14">
      <c r="A17" s="3883"/>
      <c r="B17" s="1441" t="s">
        <v>8579</v>
      </c>
      <c r="C17" s="992" t="s">
        <v>8576</v>
      </c>
      <c r="D17" s="2171">
        <v>3</v>
      </c>
      <c r="E17" s="2172">
        <v>2</v>
      </c>
      <c r="F17" s="2172">
        <v>1</v>
      </c>
      <c r="G17" s="2172">
        <v>0</v>
      </c>
      <c r="H17" s="2172">
        <v>0</v>
      </c>
      <c r="I17" s="2172">
        <v>0</v>
      </c>
      <c r="J17" s="2172">
        <v>0</v>
      </c>
      <c r="K17" s="2172">
        <v>0</v>
      </c>
      <c r="L17" s="2172">
        <v>0</v>
      </c>
      <c r="M17" s="2172">
        <v>0</v>
      </c>
      <c r="N17" s="856"/>
    </row>
    <row r="18" spans="1:14" ht="18.5" thickBot="1">
      <c r="A18" s="3882"/>
      <c r="B18" s="1464" t="s">
        <v>5936</v>
      </c>
      <c r="C18" s="1340" t="s">
        <v>8577</v>
      </c>
      <c r="D18" s="2177">
        <v>299</v>
      </c>
      <c r="E18" s="2178">
        <v>251</v>
      </c>
      <c r="F18" s="2178">
        <v>42</v>
      </c>
      <c r="G18" s="2178">
        <v>3</v>
      </c>
      <c r="H18" s="2178">
        <v>0</v>
      </c>
      <c r="I18" s="2178">
        <v>1</v>
      </c>
      <c r="J18" s="2178">
        <v>2</v>
      </c>
      <c r="K18" s="2172">
        <v>0</v>
      </c>
      <c r="L18" s="2172">
        <v>0</v>
      </c>
      <c r="M18" s="2172">
        <v>0</v>
      </c>
      <c r="N18" s="856"/>
    </row>
    <row r="19" spans="1:14">
      <c r="A19" s="856"/>
      <c r="B19" s="856"/>
      <c r="C19" s="856"/>
      <c r="D19" s="856"/>
      <c r="E19" s="856"/>
      <c r="F19" s="856"/>
      <c r="G19" s="856"/>
      <c r="H19" s="856"/>
      <c r="I19" s="1003"/>
      <c r="J19" s="1003"/>
      <c r="K19" s="1003"/>
      <c r="L19" s="1003"/>
      <c r="M19" s="1020" t="s">
        <v>8436</v>
      </c>
      <c r="N19" s="856"/>
    </row>
    <row r="20" spans="1:14">
      <c r="A20" s="856"/>
      <c r="B20" s="856"/>
      <c r="C20" s="856"/>
      <c r="D20" s="856"/>
      <c r="E20" s="856"/>
      <c r="F20" s="856"/>
      <c r="G20" s="856"/>
      <c r="H20" s="856"/>
      <c r="I20" s="856"/>
      <c r="J20" s="856"/>
      <c r="K20" s="856"/>
      <c r="L20" s="856"/>
      <c r="M20" s="856"/>
      <c r="N20" s="856"/>
    </row>
    <row r="21" spans="1:14">
      <c r="A21" s="856"/>
      <c r="B21" s="856"/>
      <c r="C21" s="856"/>
      <c r="D21" s="856"/>
      <c r="E21" s="856"/>
      <c r="F21" s="856"/>
      <c r="G21" s="856"/>
      <c r="H21" s="856"/>
      <c r="I21" s="856"/>
      <c r="J21" s="856"/>
      <c r="K21" s="856"/>
      <c r="L21" s="856"/>
      <c r="M21" s="856"/>
      <c r="N21" s="856"/>
    </row>
    <row r="22" spans="1:14">
      <c r="A22" s="856" t="s">
        <v>8580</v>
      </c>
      <c r="B22" s="856"/>
      <c r="C22" s="856"/>
      <c r="D22" s="856"/>
      <c r="E22" s="856"/>
      <c r="F22" s="856"/>
      <c r="G22" s="856"/>
      <c r="H22" s="856"/>
      <c r="I22" s="856"/>
      <c r="J22" s="856"/>
      <c r="K22" s="856"/>
      <c r="L22" s="856"/>
      <c r="M22" s="856"/>
      <c r="N22" s="820" t="s">
        <v>721</v>
      </c>
    </row>
    <row r="23" spans="1:14" ht="18.649999999999999" customHeight="1" thickBot="1">
      <c r="A23" s="1368"/>
      <c r="B23" s="1368"/>
      <c r="C23" s="1368"/>
      <c r="D23" s="1368"/>
      <c r="E23" s="1368"/>
      <c r="F23" s="1368"/>
      <c r="G23" s="1368"/>
      <c r="H23" s="1368"/>
      <c r="I23" s="1368"/>
      <c r="J23" s="1368"/>
      <c r="K23" s="1368"/>
      <c r="L23" s="1368"/>
      <c r="M23" s="989" t="s">
        <v>8573</v>
      </c>
      <c r="N23" s="856"/>
    </row>
    <row r="24" spans="1:14">
      <c r="A24" s="3860" t="s">
        <v>8581</v>
      </c>
      <c r="B24" s="3732"/>
      <c r="C24" s="2179" t="s">
        <v>4724</v>
      </c>
      <c r="D24" s="2179" t="s">
        <v>8555</v>
      </c>
      <c r="E24" s="1296" t="s">
        <v>8556</v>
      </c>
      <c r="F24" s="1296" t="s">
        <v>8557</v>
      </c>
      <c r="G24" s="1296" t="s">
        <v>8558</v>
      </c>
      <c r="H24" s="1296" t="s">
        <v>8559</v>
      </c>
      <c r="I24" s="1296" t="s">
        <v>8560</v>
      </c>
      <c r="J24" s="1296" t="s">
        <v>8561</v>
      </c>
      <c r="K24" s="1296" t="s">
        <v>8562</v>
      </c>
      <c r="L24" s="1296" t="s">
        <v>8563</v>
      </c>
      <c r="M24" s="1144" t="s">
        <v>8564</v>
      </c>
      <c r="N24" s="856"/>
    </row>
    <row r="25" spans="1:14" ht="18" customHeight="1">
      <c r="A25" s="3627" t="s">
        <v>8567</v>
      </c>
      <c r="B25" s="2180" t="s">
        <v>8582</v>
      </c>
      <c r="C25" s="2181">
        <v>173377</v>
      </c>
      <c r="D25" s="2173">
        <v>139867</v>
      </c>
      <c r="E25" s="2182">
        <v>28630</v>
      </c>
      <c r="F25" s="2182">
        <v>2231</v>
      </c>
      <c r="G25" s="2182">
        <v>914</v>
      </c>
      <c r="H25" s="2182">
        <v>809</v>
      </c>
      <c r="I25" s="2182">
        <v>699</v>
      </c>
      <c r="J25" s="2182">
        <v>171</v>
      </c>
      <c r="K25" s="2182">
        <v>38</v>
      </c>
      <c r="L25" s="2182">
        <v>15</v>
      </c>
      <c r="M25" s="2182">
        <v>3</v>
      </c>
      <c r="N25" s="856"/>
    </row>
    <row r="26" spans="1:14" ht="20.5" customHeight="1">
      <c r="A26" s="3629"/>
      <c r="B26" s="2183" t="s">
        <v>5431</v>
      </c>
      <c r="C26" s="1377">
        <v>173973</v>
      </c>
      <c r="D26" s="1379">
        <v>140158</v>
      </c>
      <c r="E26" s="1379">
        <v>28919</v>
      </c>
      <c r="F26" s="1379">
        <v>2252</v>
      </c>
      <c r="G26" s="1379">
        <v>918</v>
      </c>
      <c r="H26" s="1379">
        <v>805</v>
      </c>
      <c r="I26" s="1379">
        <v>694</v>
      </c>
      <c r="J26" s="1379">
        <v>171</v>
      </c>
      <c r="K26" s="1379">
        <v>38</v>
      </c>
      <c r="L26" s="1379">
        <v>15</v>
      </c>
      <c r="M26" s="1379">
        <v>3</v>
      </c>
      <c r="N26" s="856"/>
    </row>
    <row r="27" spans="1:14" ht="18" customHeight="1">
      <c r="A27" s="3627" t="s">
        <v>8583</v>
      </c>
      <c r="B27" s="2180" t="s">
        <v>8582</v>
      </c>
      <c r="C27" s="1042">
        <v>2278</v>
      </c>
      <c r="D27" s="1939">
        <v>1957</v>
      </c>
      <c r="E27" s="1939">
        <v>263</v>
      </c>
      <c r="F27" s="1939">
        <v>31</v>
      </c>
      <c r="G27" s="1939">
        <v>6</v>
      </c>
      <c r="H27" s="1939">
        <v>10</v>
      </c>
      <c r="I27" s="1939">
        <v>10</v>
      </c>
      <c r="J27" s="1939">
        <v>1</v>
      </c>
      <c r="K27" s="1939">
        <v>0</v>
      </c>
      <c r="L27" s="1939">
        <v>0</v>
      </c>
      <c r="M27" s="1939">
        <v>0</v>
      </c>
      <c r="N27" s="856"/>
    </row>
    <row r="28" spans="1:14" ht="21" customHeight="1" thickBot="1">
      <c r="A28" s="3882"/>
      <c r="B28" s="2184" t="s">
        <v>5431</v>
      </c>
      <c r="C28" s="1158">
        <v>2281</v>
      </c>
      <c r="D28" s="1183">
        <v>1961</v>
      </c>
      <c r="E28" s="1183">
        <v>263</v>
      </c>
      <c r="F28" s="1183">
        <v>30</v>
      </c>
      <c r="G28" s="1183">
        <v>6</v>
      </c>
      <c r="H28" s="1183">
        <v>10</v>
      </c>
      <c r="I28" s="1183">
        <v>10</v>
      </c>
      <c r="J28" s="1183">
        <v>1</v>
      </c>
      <c r="K28" s="1183">
        <v>0</v>
      </c>
      <c r="L28" s="1183">
        <v>0</v>
      </c>
      <c r="M28" s="1073">
        <v>0</v>
      </c>
      <c r="N28" s="856"/>
    </row>
    <row r="29" spans="1:14">
      <c r="A29" s="856"/>
      <c r="B29" s="856"/>
      <c r="C29" s="856"/>
      <c r="D29" s="856"/>
      <c r="E29" s="856"/>
      <c r="F29" s="856"/>
      <c r="G29" s="856"/>
      <c r="H29" s="856"/>
      <c r="I29" s="856"/>
      <c r="J29" s="1133"/>
      <c r="K29" s="1133"/>
      <c r="L29" s="1133"/>
      <c r="M29" s="1020" t="s">
        <v>8436</v>
      </c>
      <c r="N29" s="856"/>
    </row>
    <row r="30" spans="1:14">
      <c r="A30" s="856"/>
      <c r="B30" s="856"/>
      <c r="C30" s="856"/>
      <c r="D30" s="856"/>
      <c r="E30" s="856"/>
      <c r="F30" s="856"/>
      <c r="G30" s="856"/>
      <c r="H30" s="856"/>
      <c r="I30" s="856"/>
      <c r="J30" s="856"/>
      <c r="K30" s="856"/>
      <c r="L30" s="856"/>
      <c r="M30" s="856"/>
      <c r="N30" s="856"/>
    </row>
  </sheetData>
  <mergeCells count="12">
    <mergeCell ref="A24:B24"/>
    <mergeCell ref="A25:A26"/>
    <mergeCell ref="A27:A28"/>
    <mergeCell ref="A4:C4"/>
    <mergeCell ref="A5:A11"/>
    <mergeCell ref="B5:C5"/>
    <mergeCell ref="B6:B8"/>
    <mergeCell ref="B9:C9"/>
    <mergeCell ref="A12:A18"/>
    <mergeCell ref="B12:C12"/>
    <mergeCell ref="B13:B15"/>
    <mergeCell ref="B16:C16"/>
  </mergeCells>
  <phoneticPr fontId="2"/>
  <hyperlinks>
    <hyperlink ref="N2" location="目次!A1" display="目次へ戻る" xr:uid="{9B77A498-025D-44F7-8802-0A2DC64A39AE}"/>
    <hyperlink ref="N22" location="目次!A1" display="目次へ戻る" xr:uid="{6A250A09-F626-40E3-AF08-75D0D356B2B1}"/>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27292-630C-44B8-8539-C0EE5097F261}">
  <dimension ref="A1:N29"/>
  <sheetViews>
    <sheetView workbookViewId="0">
      <selection activeCell="N13" sqref="N13"/>
    </sheetView>
  </sheetViews>
  <sheetFormatPr defaultColWidth="8.58203125" defaultRowHeight="18"/>
  <cols>
    <col min="1" max="1" width="16.33203125" style="821" customWidth="1"/>
    <col min="2" max="2" width="11.58203125" style="821" customWidth="1"/>
    <col min="3" max="3" width="9.5" style="821" bestFit="1" customWidth="1"/>
    <col min="4" max="4" width="8.75" style="821" bestFit="1" customWidth="1"/>
    <col min="5" max="5" width="9.5" style="821" bestFit="1" customWidth="1"/>
    <col min="6" max="6" width="8.75" style="821" bestFit="1" customWidth="1"/>
    <col min="7" max="7" width="10.75" style="821" bestFit="1" customWidth="1"/>
    <col min="8" max="8" width="8.75" style="821" bestFit="1" customWidth="1"/>
    <col min="9" max="13" width="8.58203125" style="821"/>
    <col min="14" max="14" width="11" style="821" bestFit="1" customWidth="1"/>
    <col min="15" max="16384" width="8.58203125" style="821"/>
  </cols>
  <sheetData>
    <row r="1" spans="1:14" ht="18.649999999999999" customHeight="1">
      <c r="A1" s="859" t="s">
        <v>8584</v>
      </c>
      <c r="B1" s="856"/>
      <c r="C1" s="856"/>
      <c r="D1" s="856"/>
      <c r="E1" s="856"/>
      <c r="F1" s="856"/>
      <c r="G1" s="856"/>
      <c r="H1" s="856"/>
      <c r="I1" s="856"/>
      <c r="J1" s="856"/>
      <c r="K1" s="856"/>
      <c r="L1" s="856"/>
      <c r="M1" s="856"/>
    </row>
    <row r="2" spans="1:14">
      <c r="A2" s="859" t="s">
        <v>8585</v>
      </c>
      <c r="B2" s="856"/>
      <c r="C2" s="856"/>
      <c r="D2" s="856"/>
      <c r="E2" s="856"/>
      <c r="F2" s="856"/>
      <c r="G2" s="856"/>
      <c r="H2" s="856"/>
      <c r="I2" s="856"/>
      <c r="J2" s="856"/>
      <c r="K2" s="856"/>
      <c r="L2" s="856"/>
      <c r="M2" s="856"/>
    </row>
    <row r="3" spans="1:14" ht="18.5" thickBot="1">
      <c r="A3" s="1184"/>
      <c r="B3" s="856"/>
      <c r="C3" s="856"/>
      <c r="D3" s="856"/>
      <c r="E3" s="856"/>
      <c r="F3" s="856"/>
      <c r="G3" s="856"/>
      <c r="H3" s="856"/>
      <c r="I3" s="820" t="s">
        <v>721</v>
      </c>
      <c r="J3" s="856"/>
      <c r="K3" s="856"/>
      <c r="L3" s="856"/>
      <c r="M3" s="856"/>
    </row>
    <row r="4" spans="1:14">
      <c r="A4" s="3596" t="s">
        <v>4864</v>
      </c>
      <c r="B4" s="3566"/>
      <c r="C4" s="3569" t="s">
        <v>8586</v>
      </c>
      <c r="D4" s="3576"/>
      <c r="E4" s="3569" t="s">
        <v>8588</v>
      </c>
      <c r="F4" s="3576"/>
      <c r="G4" s="3773" t="s">
        <v>8495</v>
      </c>
      <c r="H4" s="3896"/>
      <c r="I4" s="859"/>
      <c r="J4" s="856"/>
      <c r="K4" s="856"/>
      <c r="L4" s="856"/>
      <c r="M4" s="856"/>
    </row>
    <row r="5" spans="1:14">
      <c r="A5" s="3597"/>
      <c r="B5" s="3568"/>
      <c r="C5" s="991" t="s">
        <v>8467</v>
      </c>
      <c r="D5" s="991" t="s">
        <v>8468</v>
      </c>
      <c r="E5" s="991" t="s">
        <v>8467</v>
      </c>
      <c r="F5" s="991" t="s">
        <v>8468</v>
      </c>
      <c r="G5" s="1673" t="s">
        <v>8467</v>
      </c>
      <c r="H5" s="1673" t="s">
        <v>8468</v>
      </c>
      <c r="I5" s="859"/>
      <c r="J5" s="856"/>
      <c r="K5" s="856"/>
      <c r="L5" s="856"/>
      <c r="M5" s="856"/>
    </row>
    <row r="6" spans="1:14" ht="18" customHeight="1">
      <c r="A6" s="2088" t="s">
        <v>8589</v>
      </c>
      <c r="B6" s="2185" t="s">
        <v>8590</v>
      </c>
      <c r="C6" s="2186">
        <v>1189.4000000000001</v>
      </c>
      <c r="D6" s="2187">
        <v>81</v>
      </c>
      <c r="E6" s="2187">
        <v>616.79999999999995</v>
      </c>
      <c r="F6" s="2187">
        <v>76</v>
      </c>
      <c r="G6" s="2188">
        <v>360.92</v>
      </c>
      <c r="H6" s="2188">
        <v>12.97</v>
      </c>
      <c r="I6" s="859"/>
      <c r="J6" s="856"/>
      <c r="K6" s="856"/>
      <c r="L6" s="856"/>
      <c r="M6" s="856"/>
    </row>
    <row r="7" spans="1:14" ht="18" customHeight="1">
      <c r="A7" s="1131" t="s">
        <v>8591</v>
      </c>
      <c r="B7" s="2189" t="s">
        <v>8592</v>
      </c>
      <c r="C7" s="1030">
        <v>245</v>
      </c>
      <c r="D7" s="1031">
        <v>9</v>
      </c>
      <c r="E7" s="1031">
        <v>205</v>
      </c>
      <c r="F7" s="1031">
        <v>12</v>
      </c>
      <c r="G7" s="1123">
        <v>84</v>
      </c>
      <c r="H7" s="1123">
        <v>15</v>
      </c>
      <c r="I7" s="859"/>
      <c r="J7" s="856"/>
      <c r="K7" s="856"/>
      <c r="L7" s="856"/>
      <c r="M7" s="856"/>
    </row>
    <row r="8" spans="1:14" ht="18" customHeight="1">
      <c r="A8" s="1131" t="s">
        <v>8593</v>
      </c>
      <c r="B8" s="2189" t="s">
        <v>8423</v>
      </c>
      <c r="C8" s="2190">
        <v>6769.44</v>
      </c>
      <c r="D8" s="2191">
        <v>175.68</v>
      </c>
      <c r="E8" s="2191">
        <v>4911.6000000000004</v>
      </c>
      <c r="F8" s="2191">
        <v>424.8</v>
      </c>
      <c r="G8" s="2192">
        <v>1242.5</v>
      </c>
      <c r="H8" s="2192">
        <v>118.8</v>
      </c>
      <c r="I8" s="859"/>
      <c r="J8" s="856"/>
      <c r="K8" s="856"/>
      <c r="L8" s="856"/>
      <c r="M8" s="856"/>
    </row>
    <row r="9" spans="1:14" ht="18" customHeight="1">
      <c r="A9" s="1249" t="s">
        <v>8594</v>
      </c>
      <c r="B9" s="2189" t="s">
        <v>8595</v>
      </c>
      <c r="C9" s="2190">
        <v>27.63</v>
      </c>
      <c r="D9" s="2191">
        <v>19.52</v>
      </c>
      <c r="E9" s="2191">
        <v>23.96</v>
      </c>
      <c r="F9" s="2191">
        <v>35.4</v>
      </c>
      <c r="G9" s="2192">
        <v>14.79</v>
      </c>
      <c r="H9" s="2192">
        <v>7.92</v>
      </c>
      <c r="I9" s="859"/>
      <c r="J9" s="856"/>
      <c r="K9" s="856"/>
      <c r="L9" s="856"/>
      <c r="M9" s="856"/>
    </row>
    <row r="10" spans="1:14" ht="18" customHeight="1" thickBot="1">
      <c r="A10" s="1354" t="s">
        <v>8596</v>
      </c>
      <c r="B10" s="2193" t="s">
        <v>8592</v>
      </c>
      <c r="C10" s="2194">
        <v>0.21</v>
      </c>
      <c r="D10" s="2195">
        <v>0.11</v>
      </c>
      <c r="E10" s="2195">
        <v>0.33</v>
      </c>
      <c r="F10" s="2195">
        <v>0.16</v>
      </c>
      <c r="G10" s="2196">
        <v>0.23</v>
      </c>
      <c r="H10" s="2196">
        <v>1.1599999999999999</v>
      </c>
      <c r="I10" s="859"/>
      <c r="J10" s="856"/>
      <c r="K10" s="856"/>
      <c r="L10" s="856"/>
      <c r="M10" s="856"/>
    </row>
    <row r="11" spans="1:14" ht="18" customHeight="1">
      <c r="A11" s="856"/>
      <c r="B11" s="856"/>
      <c r="C11" s="856"/>
      <c r="D11" s="856"/>
      <c r="E11" s="856"/>
      <c r="F11" s="856"/>
      <c r="G11" s="856"/>
      <c r="H11" s="1020" t="s">
        <v>8597</v>
      </c>
      <c r="I11" s="856"/>
      <c r="J11" s="856"/>
      <c r="K11" s="856"/>
      <c r="L11" s="856"/>
      <c r="M11" s="856"/>
    </row>
    <row r="12" spans="1:14" ht="18.649999999999999" customHeight="1">
      <c r="A12" s="856" t="s">
        <v>8598</v>
      </c>
      <c r="B12" s="856"/>
      <c r="C12" s="856"/>
      <c r="D12" s="856"/>
      <c r="E12" s="856"/>
      <c r="F12" s="856"/>
      <c r="G12" s="856"/>
      <c r="H12" s="856"/>
      <c r="I12" s="856"/>
      <c r="J12" s="856"/>
      <c r="K12" s="856"/>
      <c r="L12" s="856"/>
      <c r="M12" s="856"/>
    </row>
    <row r="13" spans="1:14" ht="18.5" thickBot="1">
      <c r="A13" s="1368"/>
      <c r="B13" s="1368"/>
      <c r="C13" s="1368"/>
      <c r="D13" s="1368"/>
      <c r="E13" s="1368"/>
      <c r="F13" s="1368"/>
      <c r="G13" s="1368"/>
      <c r="H13" s="1368"/>
      <c r="I13" s="1368"/>
      <c r="J13" s="1368"/>
      <c r="K13" s="1368"/>
      <c r="L13" s="1368"/>
      <c r="M13" s="1368"/>
      <c r="N13" s="820" t="s">
        <v>721</v>
      </c>
    </row>
    <row r="14" spans="1:14">
      <c r="A14" s="3596" t="s">
        <v>4864</v>
      </c>
      <c r="B14" s="3566"/>
      <c r="C14" s="3572" t="s">
        <v>8575</v>
      </c>
      <c r="D14" s="3597"/>
      <c r="E14" s="3597"/>
      <c r="F14" s="3597"/>
      <c r="G14" s="3597"/>
      <c r="H14" s="3597"/>
      <c r="I14" s="3568"/>
      <c r="J14" s="3569" t="s">
        <v>8513</v>
      </c>
      <c r="K14" s="3775"/>
      <c r="L14" s="3775"/>
      <c r="M14" s="3775"/>
    </row>
    <row r="15" spans="1:14" ht="61.5" customHeight="1">
      <c r="A15" s="3597"/>
      <c r="B15" s="3568"/>
      <c r="C15" s="2197" t="s">
        <v>4724</v>
      </c>
      <c r="D15" s="2197" t="s">
        <v>4847</v>
      </c>
      <c r="E15" s="2197" t="s">
        <v>8600</v>
      </c>
      <c r="F15" s="2197" t="s">
        <v>4849</v>
      </c>
      <c r="G15" s="2197" t="s">
        <v>4850</v>
      </c>
      <c r="H15" s="2197" t="s">
        <v>4851</v>
      </c>
      <c r="I15" s="2197" t="s">
        <v>8518</v>
      </c>
      <c r="J15" s="2197" t="s">
        <v>4724</v>
      </c>
      <c r="K15" s="2198" t="s">
        <v>4858</v>
      </c>
      <c r="L15" s="2197" t="s">
        <v>4857</v>
      </c>
      <c r="M15" s="2198" t="s">
        <v>4853</v>
      </c>
    </row>
    <row r="16" spans="1:14" ht="18" customHeight="1" thickBot="1">
      <c r="A16" s="3889" t="s">
        <v>8601</v>
      </c>
      <c r="B16" s="3890"/>
      <c r="C16" s="2199">
        <f t="shared" ref="C16:C26" si="0">SUM(D16:I16)</f>
        <v>360.92</v>
      </c>
      <c r="D16" s="2199">
        <v>116.4</v>
      </c>
      <c r="E16" s="2199">
        <v>105.59</v>
      </c>
      <c r="F16" s="2199">
        <v>51.78</v>
      </c>
      <c r="G16" s="2199">
        <v>30.91</v>
      </c>
      <c r="H16" s="2199">
        <v>32.28</v>
      </c>
      <c r="I16" s="2199">
        <v>23.96</v>
      </c>
      <c r="J16" s="2199">
        <f>SUM(K16:M16)</f>
        <v>12.969999999999999</v>
      </c>
      <c r="K16" s="2199">
        <v>0.3</v>
      </c>
      <c r="L16" s="2199">
        <v>4</v>
      </c>
      <c r="M16" s="2199">
        <v>8.67</v>
      </c>
    </row>
    <row r="17" spans="1:13" ht="18.5" thickTop="1">
      <c r="A17" s="3718" t="s">
        <v>8602</v>
      </c>
      <c r="B17" s="3640"/>
      <c r="C17" s="910">
        <f t="shared" si="0"/>
        <v>5</v>
      </c>
      <c r="D17" s="910">
        <v>1</v>
      </c>
      <c r="E17" s="910">
        <v>1</v>
      </c>
      <c r="F17" s="910">
        <v>0</v>
      </c>
      <c r="G17" s="910">
        <v>0</v>
      </c>
      <c r="H17" s="910">
        <v>2</v>
      </c>
      <c r="I17" s="910">
        <v>1</v>
      </c>
      <c r="J17" s="910">
        <f t="shared" ref="J17:J24" si="1">SUM(K17:M17)</f>
        <v>2</v>
      </c>
      <c r="K17" s="2199">
        <v>0</v>
      </c>
      <c r="L17" s="910">
        <v>0</v>
      </c>
      <c r="M17" s="910">
        <v>2</v>
      </c>
    </row>
    <row r="18" spans="1:13" ht="21.65" customHeight="1">
      <c r="A18" s="3891" t="s">
        <v>8603</v>
      </c>
      <c r="B18" s="1441" t="s">
        <v>8604</v>
      </c>
      <c r="C18" s="910">
        <f t="shared" si="0"/>
        <v>0</v>
      </c>
      <c r="D18" s="910">
        <v>0</v>
      </c>
      <c r="E18" s="910">
        <v>0</v>
      </c>
      <c r="F18" s="910">
        <v>0</v>
      </c>
      <c r="G18" s="910">
        <v>0</v>
      </c>
      <c r="H18" s="910">
        <v>0</v>
      </c>
      <c r="I18" s="910">
        <v>0</v>
      </c>
      <c r="J18" s="910">
        <f t="shared" si="1"/>
        <v>0</v>
      </c>
      <c r="K18" s="2199">
        <v>0</v>
      </c>
      <c r="L18" s="910">
        <v>0</v>
      </c>
      <c r="M18" s="910">
        <v>0</v>
      </c>
    </row>
    <row r="19" spans="1:13" ht="21.65" customHeight="1">
      <c r="A19" s="3892"/>
      <c r="B19" s="1446" t="s">
        <v>8605</v>
      </c>
      <c r="C19" s="910">
        <f t="shared" si="0"/>
        <v>52</v>
      </c>
      <c r="D19" s="910">
        <v>12</v>
      </c>
      <c r="E19" s="910">
        <v>10</v>
      </c>
      <c r="F19" s="910">
        <v>15</v>
      </c>
      <c r="G19" s="910">
        <v>2</v>
      </c>
      <c r="H19" s="910">
        <v>11</v>
      </c>
      <c r="I19" s="910">
        <v>2</v>
      </c>
      <c r="J19" s="910">
        <f t="shared" si="1"/>
        <v>13</v>
      </c>
      <c r="K19" s="910">
        <v>1</v>
      </c>
      <c r="L19" s="910">
        <v>1</v>
      </c>
      <c r="M19" s="910">
        <v>11</v>
      </c>
    </row>
    <row r="20" spans="1:13" ht="21.65" customHeight="1">
      <c r="A20" s="3892"/>
      <c r="B20" s="1446" t="s">
        <v>8606</v>
      </c>
      <c r="C20" s="910">
        <f t="shared" si="0"/>
        <v>25</v>
      </c>
      <c r="D20" s="910">
        <v>9</v>
      </c>
      <c r="E20" s="910">
        <v>4</v>
      </c>
      <c r="F20" s="910">
        <v>3</v>
      </c>
      <c r="G20" s="910">
        <v>1</v>
      </c>
      <c r="H20" s="910">
        <v>4</v>
      </c>
      <c r="I20" s="910">
        <v>4</v>
      </c>
      <c r="J20" s="910">
        <f t="shared" si="1"/>
        <v>0</v>
      </c>
      <c r="K20" s="2199">
        <v>0</v>
      </c>
      <c r="L20" s="910">
        <v>0</v>
      </c>
      <c r="M20" s="910">
        <v>0</v>
      </c>
    </row>
    <row r="21" spans="1:13" ht="21.65" customHeight="1">
      <c r="A21" s="3893"/>
      <c r="B21" s="1296" t="s">
        <v>8607</v>
      </c>
      <c r="C21" s="1734">
        <f t="shared" si="0"/>
        <v>0</v>
      </c>
      <c r="D21" s="910">
        <v>0</v>
      </c>
      <c r="E21" s="910">
        <v>0</v>
      </c>
      <c r="F21" s="910">
        <v>0</v>
      </c>
      <c r="G21" s="910">
        <v>0</v>
      </c>
      <c r="H21" s="910">
        <v>0</v>
      </c>
      <c r="I21" s="910">
        <v>0</v>
      </c>
      <c r="J21" s="910">
        <f t="shared" si="1"/>
        <v>0</v>
      </c>
      <c r="K21" s="2199">
        <v>0</v>
      </c>
      <c r="L21" s="910">
        <v>0</v>
      </c>
      <c r="M21" s="910">
        <v>0</v>
      </c>
    </row>
    <row r="22" spans="1:13" ht="27.65" customHeight="1">
      <c r="A22" s="3733" t="s">
        <v>8608</v>
      </c>
      <c r="B22" s="1441" t="s">
        <v>8609</v>
      </c>
      <c r="C22" s="1734">
        <f t="shared" si="0"/>
        <v>0</v>
      </c>
      <c r="D22" s="910">
        <v>0</v>
      </c>
      <c r="E22" s="910">
        <v>0</v>
      </c>
      <c r="F22" s="910">
        <v>0</v>
      </c>
      <c r="G22" s="910">
        <v>0</v>
      </c>
      <c r="H22" s="910">
        <v>0</v>
      </c>
      <c r="I22" s="910">
        <v>0</v>
      </c>
      <c r="J22" s="910">
        <v>0</v>
      </c>
      <c r="K22" s="2199">
        <v>0</v>
      </c>
      <c r="L22" s="910">
        <v>0</v>
      </c>
      <c r="M22" s="910">
        <v>0</v>
      </c>
    </row>
    <row r="23" spans="1:13" ht="27.65" customHeight="1">
      <c r="A23" s="3735"/>
      <c r="B23" s="2200" t="s">
        <v>8610</v>
      </c>
      <c r="C23" s="910">
        <f>SUM(D23:I23)</f>
        <v>2</v>
      </c>
      <c r="D23" s="910">
        <v>0</v>
      </c>
      <c r="E23" s="910">
        <v>0</v>
      </c>
      <c r="F23" s="910">
        <v>1</v>
      </c>
      <c r="G23" s="910">
        <v>1</v>
      </c>
      <c r="H23" s="910">
        <v>0</v>
      </c>
      <c r="I23" s="910">
        <v>0</v>
      </c>
      <c r="J23" s="910">
        <f t="shared" si="1"/>
        <v>0</v>
      </c>
      <c r="K23" s="2199">
        <v>0</v>
      </c>
      <c r="L23" s="910">
        <v>0</v>
      </c>
      <c r="M23" s="910">
        <v>0</v>
      </c>
    </row>
    <row r="24" spans="1:13" ht="21" customHeight="1">
      <c r="A24" s="3894" t="s">
        <v>8611</v>
      </c>
      <c r="B24" s="3895"/>
      <c r="C24" s="910">
        <f t="shared" si="0"/>
        <v>0</v>
      </c>
      <c r="D24" s="910">
        <v>0</v>
      </c>
      <c r="E24" s="910">
        <v>0</v>
      </c>
      <c r="F24" s="910">
        <v>0</v>
      </c>
      <c r="G24" s="910">
        <v>0</v>
      </c>
      <c r="H24" s="910">
        <v>0</v>
      </c>
      <c r="I24" s="910">
        <v>0</v>
      </c>
      <c r="J24" s="910">
        <f t="shared" si="1"/>
        <v>0</v>
      </c>
      <c r="K24" s="2199">
        <v>0</v>
      </c>
      <c r="L24" s="910">
        <v>0</v>
      </c>
      <c r="M24" s="910">
        <v>0</v>
      </c>
    </row>
    <row r="25" spans="1:13" ht="21" customHeight="1" thickBot="1">
      <c r="A25" s="3884" t="s">
        <v>8612</v>
      </c>
      <c r="B25" s="3885"/>
      <c r="C25" s="910">
        <f t="shared" si="0"/>
        <v>84</v>
      </c>
      <c r="D25" s="910">
        <f>SUM(D17:D24)</f>
        <v>22</v>
      </c>
      <c r="E25" s="910">
        <f t="shared" ref="E25:M25" si="2">SUM(E17:E24)</f>
        <v>15</v>
      </c>
      <c r="F25" s="910">
        <f t="shared" si="2"/>
        <v>19</v>
      </c>
      <c r="G25" s="910">
        <f t="shared" si="2"/>
        <v>4</v>
      </c>
      <c r="H25" s="910">
        <f t="shared" si="2"/>
        <v>17</v>
      </c>
      <c r="I25" s="910">
        <f t="shared" si="2"/>
        <v>7</v>
      </c>
      <c r="J25" s="910">
        <f t="shared" si="2"/>
        <v>15</v>
      </c>
      <c r="K25" s="910">
        <f t="shared" si="2"/>
        <v>1</v>
      </c>
      <c r="L25" s="910">
        <f t="shared" si="2"/>
        <v>1</v>
      </c>
      <c r="M25" s="910">
        <f t="shared" si="2"/>
        <v>13</v>
      </c>
    </row>
    <row r="26" spans="1:13" ht="33" customHeight="1" thickTop="1" thickBot="1">
      <c r="A26" s="3886" t="s">
        <v>8613</v>
      </c>
      <c r="B26" s="3887"/>
      <c r="C26" s="2199">
        <f t="shared" si="0"/>
        <v>51.769999999999996</v>
      </c>
      <c r="D26" s="2201">
        <v>9.0399999999999991</v>
      </c>
      <c r="E26" s="2201">
        <v>1.19</v>
      </c>
      <c r="F26" s="2201">
        <v>36.14</v>
      </c>
      <c r="G26" s="2201">
        <v>2.15</v>
      </c>
      <c r="H26" s="2201">
        <v>2.29</v>
      </c>
      <c r="I26" s="2201">
        <v>0.96</v>
      </c>
      <c r="J26" s="2199">
        <v>4.95</v>
      </c>
      <c r="K26" s="2199">
        <v>0.01</v>
      </c>
      <c r="L26" s="2201">
        <v>1</v>
      </c>
      <c r="M26" s="2201">
        <v>3.94</v>
      </c>
    </row>
    <row r="27" spans="1:13">
      <c r="A27" s="3888"/>
      <c r="B27" s="3888"/>
      <c r="C27" s="3888"/>
      <c r="D27" s="3888"/>
      <c r="E27" s="3888"/>
      <c r="F27" s="3888"/>
      <c r="G27" s="856"/>
      <c r="H27" s="856"/>
      <c r="I27" s="856"/>
      <c r="J27" s="1003"/>
      <c r="K27" s="1003"/>
      <c r="L27" s="1003"/>
      <c r="M27" s="1020" t="s">
        <v>8597</v>
      </c>
    </row>
    <row r="28" spans="1:13" ht="19" customHeight="1">
      <c r="A28" s="856"/>
      <c r="B28" s="856"/>
      <c r="C28" s="856"/>
      <c r="D28" s="856"/>
      <c r="E28" s="856"/>
      <c r="F28" s="856"/>
      <c r="G28" s="856"/>
      <c r="H28" s="856"/>
      <c r="I28" s="856"/>
      <c r="J28" s="856"/>
      <c r="K28" s="856"/>
      <c r="L28" s="856"/>
      <c r="M28" s="856"/>
    </row>
    <row r="29" spans="1:13">
      <c r="A29" s="856"/>
      <c r="B29" s="856"/>
      <c r="C29" s="856"/>
      <c r="D29" s="856"/>
      <c r="E29" s="856"/>
      <c r="F29" s="856"/>
      <c r="G29" s="856"/>
      <c r="H29" s="856"/>
      <c r="I29" s="856"/>
      <c r="J29" s="856"/>
      <c r="K29" s="856"/>
      <c r="L29" s="856"/>
      <c r="M29" s="856"/>
    </row>
  </sheetData>
  <mergeCells count="15">
    <mergeCell ref="A4:B5"/>
    <mergeCell ref="C4:D4"/>
    <mergeCell ref="E4:F4"/>
    <mergeCell ref="G4:H4"/>
    <mergeCell ref="A14:B15"/>
    <mergeCell ref="C14:I14"/>
    <mergeCell ref="A25:B25"/>
    <mergeCell ref="A26:B26"/>
    <mergeCell ref="A27:F27"/>
    <mergeCell ref="J14:M14"/>
    <mergeCell ref="A16:B16"/>
    <mergeCell ref="A17:B17"/>
    <mergeCell ref="A18:A21"/>
    <mergeCell ref="A22:A23"/>
    <mergeCell ref="A24:B24"/>
  </mergeCells>
  <phoneticPr fontId="2"/>
  <hyperlinks>
    <hyperlink ref="I3" location="目次!A1" display="目次へ戻る" xr:uid="{EFA35603-5A7C-45A8-8E25-10085805D7EB}"/>
    <hyperlink ref="N13" location="目次!A1" display="目次へ戻る" xr:uid="{E80CB1DA-E122-4BEA-AC92-ADA2415A798F}"/>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43125-4986-42A5-96BE-DDA5B7C0B9EE}">
  <dimension ref="A1:N19"/>
  <sheetViews>
    <sheetView workbookViewId="0">
      <selection activeCell="N2" sqref="N2"/>
    </sheetView>
  </sheetViews>
  <sheetFormatPr defaultColWidth="8.58203125" defaultRowHeight="18"/>
  <cols>
    <col min="1" max="1" width="12.58203125" style="821" customWidth="1"/>
    <col min="2" max="13" width="8.58203125" style="821"/>
    <col min="14" max="14" width="11" style="821" bestFit="1" customWidth="1"/>
    <col min="15" max="16384" width="8.58203125" style="821"/>
  </cols>
  <sheetData>
    <row r="1" spans="1:14">
      <c r="A1" s="859" t="s">
        <v>8614</v>
      </c>
      <c r="B1" s="859"/>
      <c r="C1" s="859"/>
      <c r="D1" s="859"/>
      <c r="E1" s="859"/>
      <c r="F1" s="859"/>
      <c r="G1" s="859"/>
      <c r="H1" s="859"/>
      <c r="I1" s="859"/>
      <c r="J1" s="859"/>
      <c r="K1" s="859"/>
      <c r="L1" s="859"/>
      <c r="M1" s="859"/>
    </row>
    <row r="2" spans="1:14" ht="18.5" thickBot="1">
      <c r="A2" s="1184"/>
      <c r="B2" s="1184"/>
      <c r="C2" s="1184"/>
      <c r="D2" s="1184"/>
      <c r="E2" s="1184"/>
      <c r="F2" s="1184"/>
      <c r="G2" s="1184"/>
      <c r="H2" s="1184"/>
      <c r="I2" s="1184"/>
      <c r="J2" s="1184"/>
      <c r="K2" s="1184"/>
      <c r="L2" s="1184"/>
      <c r="M2" s="1184"/>
      <c r="N2" s="820" t="s">
        <v>721</v>
      </c>
    </row>
    <row r="3" spans="1:14" ht="18" customHeight="1">
      <c r="A3" s="3596" t="s">
        <v>8190</v>
      </c>
      <c r="B3" s="3600" t="s">
        <v>8615</v>
      </c>
      <c r="C3" s="3566"/>
      <c r="D3" s="3569" t="s">
        <v>8616</v>
      </c>
      <c r="E3" s="3775"/>
      <c r="F3" s="3775"/>
      <c r="G3" s="3576"/>
      <c r="H3" s="3623" t="s">
        <v>8617</v>
      </c>
      <c r="I3" s="3758"/>
      <c r="J3" s="3569" t="s">
        <v>8618</v>
      </c>
      <c r="K3" s="3775"/>
      <c r="L3" s="3775"/>
      <c r="M3" s="3775"/>
    </row>
    <row r="4" spans="1:14">
      <c r="A4" s="3785"/>
      <c r="B4" s="3572"/>
      <c r="C4" s="3568"/>
      <c r="D4" s="3573" t="s">
        <v>8619</v>
      </c>
      <c r="E4" s="3575"/>
      <c r="F4" s="3573" t="s">
        <v>8620</v>
      </c>
      <c r="G4" s="3575"/>
      <c r="H4" s="3624"/>
      <c r="I4" s="3760"/>
      <c r="J4" s="3573" t="s">
        <v>8621</v>
      </c>
      <c r="K4" s="3575"/>
      <c r="L4" s="3573" t="s">
        <v>8622</v>
      </c>
      <c r="M4" s="3574"/>
    </row>
    <row r="5" spans="1:14">
      <c r="A5" s="3597"/>
      <c r="B5" s="992" t="s">
        <v>8467</v>
      </c>
      <c r="C5" s="992" t="s">
        <v>8468</v>
      </c>
      <c r="D5" s="992" t="s">
        <v>8467</v>
      </c>
      <c r="E5" s="992" t="s">
        <v>8468</v>
      </c>
      <c r="F5" s="992" t="s">
        <v>8467</v>
      </c>
      <c r="G5" s="992" t="s">
        <v>8468</v>
      </c>
      <c r="H5" s="992" t="s">
        <v>8467</v>
      </c>
      <c r="I5" s="992" t="s">
        <v>8468</v>
      </c>
      <c r="J5" s="1268" t="s">
        <v>8467</v>
      </c>
      <c r="K5" s="991" t="s">
        <v>8468</v>
      </c>
      <c r="L5" s="992" t="s">
        <v>8467</v>
      </c>
      <c r="M5" s="991" t="s">
        <v>8468</v>
      </c>
    </row>
    <row r="6" spans="1:14" ht="18" customHeight="1">
      <c r="A6" s="1757" t="s">
        <v>8623</v>
      </c>
      <c r="B6" s="1626">
        <f t="shared" ref="B6:M6" si="0">SUM(B7:B18)</f>
        <v>744</v>
      </c>
      <c r="C6" s="1626">
        <f t="shared" si="0"/>
        <v>30</v>
      </c>
      <c r="D6" s="1626">
        <f t="shared" si="0"/>
        <v>9</v>
      </c>
      <c r="E6" s="1626">
        <f t="shared" si="0"/>
        <v>0</v>
      </c>
      <c r="F6" s="1626">
        <f t="shared" si="0"/>
        <v>48</v>
      </c>
      <c r="G6" s="1626">
        <f t="shared" si="0"/>
        <v>2</v>
      </c>
      <c r="H6" s="1626">
        <f t="shared" si="0"/>
        <v>8</v>
      </c>
      <c r="I6" s="1626">
        <f t="shared" si="0"/>
        <v>0</v>
      </c>
      <c r="J6" s="1626">
        <f t="shared" si="0"/>
        <v>6</v>
      </c>
      <c r="K6" s="1626">
        <f t="shared" si="0"/>
        <v>0</v>
      </c>
      <c r="L6" s="2202">
        <f t="shared" si="0"/>
        <v>5.0999999999999996</v>
      </c>
      <c r="M6" s="2202">
        <f t="shared" si="0"/>
        <v>0</v>
      </c>
    </row>
    <row r="7" spans="1:14" ht="18" customHeight="1">
      <c r="A7" s="2072" t="s">
        <v>8624</v>
      </c>
      <c r="B7" s="1632">
        <v>18</v>
      </c>
      <c r="C7" s="1632">
        <v>0</v>
      </c>
      <c r="D7" s="1632">
        <v>0</v>
      </c>
      <c r="E7" s="1632">
        <v>0</v>
      </c>
      <c r="F7" s="1632">
        <v>3</v>
      </c>
      <c r="G7" s="1632">
        <v>0</v>
      </c>
      <c r="H7" s="1632">
        <v>0</v>
      </c>
      <c r="I7" s="1632">
        <v>0</v>
      </c>
      <c r="J7" s="1632">
        <v>0</v>
      </c>
      <c r="K7" s="1632">
        <v>0</v>
      </c>
      <c r="L7" s="1632">
        <v>0</v>
      </c>
      <c r="M7" s="1795">
        <v>0</v>
      </c>
    </row>
    <row r="8" spans="1:14">
      <c r="A8" s="2072" t="s">
        <v>6550</v>
      </c>
      <c r="B8" s="1632">
        <v>65</v>
      </c>
      <c r="C8" s="1632">
        <v>0</v>
      </c>
      <c r="D8" s="1632">
        <v>1</v>
      </c>
      <c r="E8" s="1632">
        <v>0</v>
      </c>
      <c r="F8" s="1632">
        <v>3</v>
      </c>
      <c r="G8" s="1632">
        <v>0</v>
      </c>
      <c r="H8" s="1632">
        <v>0</v>
      </c>
      <c r="I8" s="1632">
        <v>0</v>
      </c>
      <c r="J8" s="1632">
        <v>0</v>
      </c>
      <c r="K8" s="1632">
        <v>0</v>
      </c>
      <c r="L8" s="1632">
        <v>0</v>
      </c>
      <c r="M8" s="1795">
        <v>0</v>
      </c>
    </row>
    <row r="9" spans="1:14">
      <c r="A9" s="2072" t="s">
        <v>6551</v>
      </c>
      <c r="B9" s="1632">
        <v>31</v>
      </c>
      <c r="C9" s="1632">
        <v>0</v>
      </c>
      <c r="D9" s="1632">
        <v>1</v>
      </c>
      <c r="E9" s="1632">
        <v>0</v>
      </c>
      <c r="F9" s="1632">
        <v>2</v>
      </c>
      <c r="G9" s="1632">
        <v>0</v>
      </c>
      <c r="H9" s="1632">
        <v>0</v>
      </c>
      <c r="I9" s="1632">
        <v>0</v>
      </c>
      <c r="J9" s="1632">
        <v>0</v>
      </c>
      <c r="K9" s="1632">
        <v>0</v>
      </c>
      <c r="L9" s="1632">
        <v>0</v>
      </c>
      <c r="M9" s="1795">
        <v>0</v>
      </c>
    </row>
    <row r="10" spans="1:14">
      <c r="A10" s="2072" t="s">
        <v>6552</v>
      </c>
      <c r="B10" s="1632">
        <v>59</v>
      </c>
      <c r="C10" s="1632">
        <v>0</v>
      </c>
      <c r="D10" s="1632">
        <v>0</v>
      </c>
      <c r="E10" s="1632">
        <v>0</v>
      </c>
      <c r="F10" s="1632">
        <v>5</v>
      </c>
      <c r="G10" s="1632">
        <v>0</v>
      </c>
      <c r="H10" s="1632">
        <v>0</v>
      </c>
      <c r="I10" s="1632">
        <v>0</v>
      </c>
      <c r="J10" s="1632">
        <v>0</v>
      </c>
      <c r="K10" s="1632">
        <v>0</v>
      </c>
      <c r="L10" s="1632">
        <v>0</v>
      </c>
      <c r="M10" s="1795">
        <v>0</v>
      </c>
    </row>
    <row r="11" spans="1:14">
      <c r="A11" s="2072" t="s">
        <v>8140</v>
      </c>
      <c r="B11" s="1632">
        <v>66</v>
      </c>
      <c r="C11" s="1632">
        <v>15</v>
      </c>
      <c r="D11" s="1632">
        <v>1</v>
      </c>
      <c r="E11" s="1632">
        <v>0</v>
      </c>
      <c r="F11" s="1632">
        <v>7</v>
      </c>
      <c r="G11" s="1632">
        <v>1</v>
      </c>
      <c r="H11" s="1632">
        <v>0</v>
      </c>
      <c r="I11" s="1632">
        <v>0</v>
      </c>
      <c r="J11" s="1632">
        <v>0</v>
      </c>
      <c r="K11" s="1632">
        <v>0</v>
      </c>
      <c r="L11" s="2203">
        <v>0</v>
      </c>
      <c r="M11" s="2204">
        <v>0</v>
      </c>
    </row>
    <row r="12" spans="1:14">
      <c r="A12" s="2072" t="s">
        <v>8141</v>
      </c>
      <c r="B12" s="1632">
        <v>111</v>
      </c>
      <c r="C12" s="1632">
        <v>0</v>
      </c>
      <c r="D12" s="1632">
        <v>0</v>
      </c>
      <c r="E12" s="1632">
        <v>0</v>
      </c>
      <c r="F12" s="1632">
        <v>4</v>
      </c>
      <c r="G12" s="1632">
        <v>0</v>
      </c>
      <c r="H12" s="1632">
        <v>0</v>
      </c>
      <c r="I12" s="1632">
        <v>0</v>
      </c>
      <c r="J12" s="1632">
        <v>0</v>
      </c>
      <c r="K12" s="1632">
        <v>0</v>
      </c>
      <c r="L12" s="1632">
        <v>0</v>
      </c>
      <c r="M12" s="1795">
        <v>0</v>
      </c>
    </row>
    <row r="13" spans="1:14">
      <c r="A13" s="2072" t="s">
        <v>5403</v>
      </c>
      <c r="B13" s="1632">
        <v>113</v>
      </c>
      <c r="C13" s="1632">
        <v>0</v>
      </c>
      <c r="D13" s="1632">
        <v>1</v>
      </c>
      <c r="E13" s="1632">
        <v>0</v>
      </c>
      <c r="F13" s="1632">
        <v>3</v>
      </c>
      <c r="G13" s="1632">
        <v>0</v>
      </c>
      <c r="H13" s="1632">
        <v>8</v>
      </c>
      <c r="I13" s="1632">
        <v>0</v>
      </c>
      <c r="J13" s="1632">
        <v>1</v>
      </c>
      <c r="K13" s="1632">
        <v>0</v>
      </c>
      <c r="L13" s="1632">
        <v>1</v>
      </c>
      <c r="M13" s="1795">
        <v>0</v>
      </c>
    </row>
    <row r="14" spans="1:14">
      <c r="A14" s="2072">
        <v>11</v>
      </c>
      <c r="B14" s="1632">
        <v>20</v>
      </c>
      <c r="C14" s="1632">
        <v>0</v>
      </c>
      <c r="D14" s="1632">
        <v>1</v>
      </c>
      <c r="E14" s="1632">
        <v>0</v>
      </c>
      <c r="F14" s="1632">
        <v>1</v>
      </c>
      <c r="G14" s="1632">
        <v>0</v>
      </c>
      <c r="H14" s="1632">
        <v>0</v>
      </c>
      <c r="I14" s="1632">
        <v>0</v>
      </c>
      <c r="J14" s="1632">
        <v>1</v>
      </c>
      <c r="K14" s="1632">
        <v>0</v>
      </c>
      <c r="L14" s="1632">
        <v>1</v>
      </c>
      <c r="M14" s="1795">
        <v>0</v>
      </c>
    </row>
    <row r="15" spans="1:14">
      <c r="A15" s="2072">
        <v>12</v>
      </c>
      <c r="B15" s="1632">
        <v>28</v>
      </c>
      <c r="C15" s="1632">
        <v>15</v>
      </c>
      <c r="D15" s="1632">
        <v>1</v>
      </c>
      <c r="E15" s="1632">
        <v>0</v>
      </c>
      <c r="F15" s="1632">
        <v>3</v>
      </c>
      <c r="G15" s="1632">
        <v>1</v>
      </c>
      <c r="H15" s="1632">
        <v>0</v>
      </c>
      <c r="I15" s="1632">
        <v>0</v>
      </c>
      <c r="J15" s="1632">
        <v>2</v>
      </c>
      <c r="K15" s="1632">
        <v>0</v>
      </c>
      <c r="L15" s="2205">
        <v>1.1000000000000001</v>
      </c>
      <c r="M15" s="1795">
        <v>0</v>
      </c>
    </row>
    <row r="16" spans="1:14" ht="18" customHeight="1">
      <c r="A16" s="2072" t="s">
        <v>8625</v>
      </c>
      <c r="B16" s="1632">
        <v>87</v>
      </c>
      <c r="C16" s="1632">
        <v>0</v>
      </c>
      <c r="D16" s="1632">
        <v>1</v>
      </c>
      <c r="E16" s="1632">
        <v>0</v>
      </c>
      <c r="F16" s="1632">
        <v>10</v>
      </c>
      <c r="G16" s="1632">
        <v>0</v>
      </c>
      <c r="H16" s="1632">
        <v>0</v>
      </c>
      <c r="I16" s="1632">
        <v>0</v>
      </c>
      <c r="J16" s="1632">
        <v>0</v>
      </c>
      <c r="K16" s="1632">
        <v>0</v>
      </c>
      <c r="L16" s="1632">
        <v>0</v>
      </c>
      <c r="M16" s="1795">
        <v>0</v>
      </c>
    </row>
    <row r="17" spans="1:13">
      <c r="A17" s="2072" t="s">
        <v>8138</v>
      </c>
      <c r="B17" s="1632">
        <v>64</v>
      </c>
      <c r="C17" s="1632">
        <v>0</v>
      </c>
      <c r="D17" s="1632">
        <v>1</v>
      </c>
      <c r="E17" s="1632">
        <v>0</v>
      </c>
      <c r="F17" s="1632">
        <v>1</v>
      </c>
      <c r="G17" s="1632">
        <v>0</v>
      </c>
      <c r="H17" s="1632">
        <v>0</v>
      </c>
      <c r="I17" s="1632">
        <v>0</v>
      </c>
      <c r="J17" s="1632">
        <v>2</v>
      </c>
      <c r="K17" s="1632">
        <v>0</v>
      </c>
      <c r="L17" s="1632">
        <v>2</v>
      </c>
      <c r="M17" s="1795">
        <v>0</v>
      </c>
    </row>
    <row r="18" spans="1:13" ht="18.5" thickBot="1">
      <c r="A18" s="2022" t="s">
        <v>8139</v>
      </c>
      <c r="B18" s="1637">
        <v>82</v>
      </c>
      <c r="C18" s="1637">
        <v>0</v>
      </c>
      <c r="D18" s="1637">
        <v>1</v>
      </c>
      <c r="E18" s="1637">
        <v>0</v>
      </c>
      <c r="F18" s="1637">
        <v>6</v>
      </c>
      <c r="G18" s="1637">
        <v>0</v>
      </c>
      <c r="H18" s="1637">
        <v>0</v>
      </c>
      <c r="I18" s="1637">
        <v>0</v>
      </c>
      <c r="J18" s="1637">
        <v>0</v>
      </c>
      <c r="K18" s="1637">
        <v>0</v>
      </c>
      <c r="L18" s="1637">
        <v>0</v>
      </c>
      <c r="M18" s="1795">
        <v>0</v>
      </c>
    </row>
    <row r="19" spans="1:13">
      <c r="A19" s="987"/>
      <c r="B19" s="859"/>
      <c r="C19" s="859"/>
      <c r="D19" s="859"/>
      <c r="E19" s="859"/>
      <c r="F19" s="859"/>
      <c r="G19" s="859"/>
      <c r="H19" s="859"/>
      <c r="J19" s="1133"/>
      <c r="K19" s="1133"/>
      <c r="L19" s="1133"/>
      <c r="M19" s="1020" t="s">
        <v>8486</v>
      </c>
    </row>
  </sheetData>
  <mergeCells count="9">
    <mergeCell ref="A3:A5"/>
    <mergeCell ref="B3:C4"/>
    <mergeCell ref="D3:G3"/>
    <mergeCell ref="H3:I4"/>
    <mergeCell ref="J3:M3"/>
    <mergeCell ref="D4:E4"/>
    <mergeCell ref="F4:G4"/>
    <mergeCell ref="J4:K4"/>
    <mergeCell ref="L4:M4"/>
  </mergeCells>
  <phoneticPr fontId="2"/>
  <hyperlinks>
    <hyperlink ref="N2" location="目次!A1" display="目次へ戻る" xr:uid="{D8843EC1-CC8C-445D-850F-FD35F7E13631}"/>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CCA6C-1F4F-4BDB-9B01-04CA56048BB9}">
  <dimension ref="A1:O13"/>
  <sheetViews>
    <sheetView workbookViewId="0">
      <selection activeCell="O2" sqref="O2"/>
    </sheetView>
  </sheetViews>
  <sheetFormatPr defaultColWidth="8.58203125" defaultRowHeight="18"/>
  <cols>
    <col min="1" max="1" width="14.58203125" style="821" customWidth="1"/>
    <col min="2" max="14" width="13.08203125" style="821" customWidth="1"/>
    <col min="15" max="15" width="11" style="821" bestFit="1" customWidth="1"/>
    <col min="16" max="16384" width="8.58203125" style="821"/>
  </cols>
  <sheetData>
    <row r="1" spans="1:15">
      <c r="A1" s="856" t="s">
        <v>8664</v>
      </c>
      <c r="B1" s="856"/>
      <c r="C1" s="856"/>
      <c r="D1" s="856"/>
      <c r="E1" s="856"/>
      <c r="F1" s="856"/>
      <c r="G1" s="856"/>
      <c r="H1" s="856"/>
      <c r="I1" s="856"/>
      <c r="J1" s="856"/>
      <c r="K1" s="856"/>
      <c r="L1" s="856"/>
      <c r="M1" s="856"/>
      <c r="N1" s="856"/>
    </row>
    <row r="2" spans="1:15" ht="18.5" thickBot="1">
      <c r="A2" s="1368"/>
      <c r="B2" s="1368"/>
      <c r="C2" s="1368"/>
      <c r="D2" s="1368"/>
      <c r="E2" s="1368"/>
      <c r="F2" s="1368"/>
      <c r="G2" s="1368"/>
      <c r="H2" s="1368"/>
      <c r="I2" s="1368"/>
      <c r="J2" s="1368"/>
      <c r="K2" s="1368"/>
      <c r="L2" s="1368"/>
      <c r="M2" s="1368"/>
      <c r="N2" s="1368"/>
      <c r="O2" s="820" t="s">
        <v>721</v>
      </c>
    </row>
    <row r="3" spans="1:15">
      <c r="A3" s="3566" t="s">
        <v>7926</v>
      </c>
      <c r="B3" s="3569" t="s">
        <v>8665</v>
      </c>
      <c r="C3" s="3576"/>
      <c r="D3" s="3569" t="s">
        <v>8666</v>
      </c>
      <c r="E3" s="3576"/>
      <c r="F3" s="3569" t="s">
        <v>8667</v>
      </c>
      <c r="G3" s="3576"/>
      <c r="H3" s="3569" t="s">
        <v>8668</v>
      </c>
      <c r="I3" s="3775"/>
      <c r="J3" s="3576"/>
      <c r="K3" s="3569" t="s">
        <v>8669</v>
      </c>
      <c r="L3" s="3775"/>
      <c r="M3" s="3576"/>
      <c r="N3" s="3600" t="s">
        <v>4771</v>
      </c>
    </row>
    <row r="4" spans="1:15" ht="26">
      <c r="A4" s="3568"/>
      <c r="B4" s="991" t="s">
        <v>5417</v>
      </c>
      <c r="C4" s="1187" t="s">
        <v>8670</v>
      </c>
      <c r="D4" s="991" t="s">
        <v>5417</v>
      </c>
      <c r="E4" s="1187" t="s">
        <v>8670</v>
      </c>
      <c r="F4" s="991" t="s">
        <v>5417</v>
      </c>
      <c r="G4" s="1187" t="s">
        <v>8670</v>
      </c>
      <c r="H4" s="992" t="s">
        <v>8671</v>
      </c>
      <c r="I4" s="1327" t="s">
        <v>8672</v>
      </c>
      <c r="J4" s="1188" t="s">
        <v>8670</v>
      </c>
      <c r="K4" s="992" t="s">
        <v>8671</v>
      </c>
      <c r="L4" s="1327" t="s">
        <v>8672</v>
      </c>
      <c r="M4" s="1188" t="s">
        <v>8670</v>
      </c>
      <c r="N4" s="3572"/>
    </row>
    <row r="5" spans="1:15">
      <c r="A5" s="1255" t="s">
        <v>8673</v>
      </c>
      <c r="B5" s="1021" t="s">
        <v>8674</v>
      </c>
      <c r="C5" s="1021" t="s">
        <v>8675</v>
      </c>
      <c r="D5" s="1021" t="s">
        <v>8674</v>
      </c>
      <c r="E5" s="1021" t="s">
        <v>8675</v>
      </c>
      <c r="F5" s="1021" t="s">
        <v>8674</v>
      </c>
      <c r="G5" s="1021" t="s">
        <v>8675</v>
      </c>
      <c r="H5" s="1021" t="s">
        <v>8676</v>
      </c>
      <c r="I5" s="1021" t="s">
        <v>8675</v>
      </c>
      <c r="J5" s="1021" t="s">
        <v>8675</v>
      </c>
      <c r="K5" s="1021" t="s">
        <v>8676</v>
      </c>
      <c r="L5" s="1021" t="s">
        <v>8675</v>
      </c>
      <c r="M5" s="1021" t="s">
        <v>8675</v>
      </c>
      <c r="N5" s="1021" t="s">
        <v>5581</v>
      </c>
    </row>
    <row r="6" spans="1:15">
      <c r="A6" s="1103" t="s">
        <v>8677</v>
      </c>
      <c r="B6" s="2079">
        <v>1335515</v>
      </c>
      <c r="C6" s="2206">
        <v>-2.1</v>
      </c>
      <c r="D6" s="867">
        <v>994394</v>
      </c>
      <c r="E6" s="2207">
        <v>-3.3</v>
      </c>
      <c r="F6" s="867">
        <v>1025425</v>
      </c>
      <c r="G6" s="2207">
        <v>-0.3</v>
      </c>
      <c r="H6" s="1727">
        <v>2900</v>
      </c>
      <c r="I6" s="2208">
        <f t="shared" ref="I6:I11" si="0">(H6/$H$11)*100</f>
        <v>100.03449465332875</v>
      </c>
      <c r="J6" s="2209">
        <f>(H6/2975)*100-100</f>
        <v>-2.5210084033613498</v>
      </c>
      <c r="K6" s="2059">
        <v>2990</v>
      </c>
      <c r="L6" s="2210">
        <f t="shared" ref="L6:L11" si="1">(K6/$K$11)*100</f>
        <v>91.717791411042953</v>
      </c>
      <c r="M6" s="1438">
        <f>(K6/2953)*100-100</f>
        <v>1.2529630883846892</v>
      </c>
      <c r="N6" s="2211">
        <v>342897</v>
      </c>
    </row>
    <row r="7" spans="1:15">
      <c r="A7" s="1103" t="s">
        <v>8678</v>
      </c>
      <c r="B7" s="2212">
        <v>1346132</v>
      </c>
      <c r="C7" s="2206">
        <f>(B7/B6)*100-100</f>
        <v>0.79497422342691948</v>
      </c>
      <c r="D7" s="867">
        <v>959300</v>
      </c>
      <c r="E7" s="2207">
        <f>(D7/D6)*100-100</f>
        <v>-3.5291846089175891</v>
      </c>
      <c r="F7" s="867">
        <v>1025991</v>
      </c>
      <c r="G7" s="2207">
        <f>(F7/F6)*100-100</f>
        <v>5.5196625789307063E-2</v>
      </c>
      <c r="H7" s="1727">
        <v>2820</v>
      </c>
      <c r="I7" s="2208">
        <f t="shared" si="0"/>
        <v>97.274922387030003</v>
      </c>
      <c r="J7" s="2209">
        <f>(H7/H6)*100-100</f>
        <v>-2.7586206896551744</v>
      </c>
      <c r="K7" s="2059">
        <v>3016</v>
      </c>
      <c r="L7" s="2210">
        <f t="shared" si="1"/>
        <v>92.515337423312886</v>
      </c>
      <c r="M7" s="1438">
        <f>(K7/K6)*100-100</f>
        <v>0.86956521739129755</v>
      </c>
      <c r="N7" s="2213">
        <v>340231</v>
      </c>
    </row>
    <row r="8" spans="1:15">
      <c r="A8" s="1103" t="s">
        <v>6352</v>
      </c>
      <c r="B8" s="2212">
        <v>1324351</v>
      </c>
      <c r="C8" s="2206">
        <f>(B8/B7)*100-100</f>
        <v>-1.6180434013900538</v>
      </c>
      <c r="D8" s="2214">
        <v>936978</v>
      </c>
      <c r="E8" s="2207">
        <f>(D8/D7)*100-100</f>
        <v>-2.3269050349212961</v>
      </c>
      <c r="F8" s="2214">
        <v>1058868</v>
      </c>
      <c r="G8" s="2207">
        <f>(F8/F7)*100-100</f>
        <v>3.2044140738076692</v>
      </c>
      <c r="H8" s="2215">
        <v>2814</v>
      </c>
      <c r="I8" s="2208">
        <f t="shared" si="0"/>
        <v>97.067954467057604</v>
      </c>
      <c r="J8" s="2209">
        <f>(H8/H7)*100-100</f>
        <v>-0.21276595744680549</v>
      </c>
      <c r="K8" s="2216">
        <v>3180</v>
      </c>
      <c r="L8" s="2210">
        <f t="shared" si="1"/>
        <v>97.546012269938657</v>
      </c>
      <c r="M8" s="1438">
        <f>(K8/K7)*100-100</f>
        <v>5.4376657824933545</v>
      </c>
      <c r="N8" s="2213">
        <v>332931</v>
      </c>
    </row>
    <row r="9" spans="1:15">
      <c r="A9" s="1103" t="s">
        <v>190</v>
      </c>
      <c r="B9" s="2217">
        <v>1359973</v>
      </c>
      <c r="C9" s="2206">
        <f>(B9/B8)*100-100</f>
        <v>2.6897703101368222</v>
      </c>
      <c r="D9" s="2218">
        <v>948651</v>
      </c>
      <c r="E9" s="2207">
        <f>(D9/D8)*100-100</f>
        <v>1.2458136690509178</v>
      </c>
      <c r="F9" s="2218">
        <v>1032085</v>
      </c>
      <c r="G9" s="2207">
        <f>(F9/F8)*100-100</f>
        <v>-2.5293993207840799</v>
      </c>
      <c r="H9" s="2214">
        <v>2879</v>
      </c>
      <c r="I9" s="2208">
        <f t="shared" si="0"/>
        <v>99.310106933425317</v>
      </c>
      <c r="J9" s="2209">
        <f t="shared" ref="J9" si="2">(H9/H8)*100-100</f>
        <v>2.3098791755508046</v>
      </c>
      <c r="K9" s="2214">
        <v>3133</v>
      </c>
      <c r="L9" s="2210">
        <f t="shared" si="1"/>
        <v>96.104294478527606</v>
      </c>
      <c r="M9" s="1438">
        <f t="shared" ref="M9" si="3">(K9/K8)*100-100</f>
        <v>-1.4779874213836592</v>
      </c>
      <c r="N9" s="2213">
        <v>329469</v>
      </c>
    </row>
    <row r="10" spans="1:15" s="2225" customFormat="1">
      <c r="A10" s="1192" t="s">
        <v>8680</v>
      </c>
      <c r="B10" s="1071">
        <v>1381553</v>
      </c>
      <c r="C10" s="2219">
        <f>(B10/B9)*100-100</f>
        <v>1.586796208454146</v>
      </c>
      <c r="D10" s="863">
        <v>935233</v>
      </c>
      <c r="E10" s="2220">
        <f>(D10/D9)*100-100</f>
        <v>-1.4144295425820417</v>
      </c>
      <c r="F10" s="863">
        <v>1049113</v>
      </c>
      <c r="G10" s="2220">
        <f>(F10/F9)*100-100</f>
        <v>1.6498641100296965</v>
      </c>
      <c r="H10" s="1502">
        <v>2871</v>
      </c>
      <c r="I10" s="2221">
        <f t="shared" si="0"/>
        <v>99.034149706795446</v>
      </c>
      <c r="J10" s="2222">
        <f>(H10/H9)*100-100</f>
        <v>-0.27787426189649977</v>
      </c>
      <c r="K10" s="1583">
        <v>3221</v>
      </c>
      <c r="L10" s="2223">
        <f t="shared" si="1"/>
        <v>98.803680981595093</v>
      </c>
      <c r="M10" s="2224">
        <f>(K10/K9)*100-100</f>
        <v>2.8088094478135872</v>
      </c>
      <c r="N10" s="863">
        <v>325730</v>
      </c>
    </row>
    <row r="11" spans="1:15" ht="18.5" thickBot="1">
      <c r="A11" s="1104" t="s">
        <v>8681</v>
      </c>
      <c r="B11" s="870">
        <v>7864963</v>
      </c>
      <c r="C11" s="2226">
        <f>(B11/7856368)*100-100</f>
        <v>0.10940169808746703</v>
      </c>
      <c r="D11" s="2080">
        <v>5190449</v>
      </c>
      <c r="E11" s="2226">
        <f>SUM(D11/5289354)*100-100</f>
        <v>-1.8698880808506999</v>
      </c>
      <c r="F11" s="2080">
        <v>5835785</v>
      </c>
      <c r="G11" s="2226">
        <f>SUM(F11/5743578)*100-100</f>
        <v>1.6053930145982065</v>
      </c>
      <c r="H11" s="2227">
        <v>2899</v>
      </c>
      <c r="I11" s="2228">
        <f t="shared" si="0"/>
        <v>100</v>
      </c>
      <c r="J11" s="2229">
        <f>(H11/2919)*100-100</f>
        <v>-0.68516615279204984</v>
      </c>
      <c r="K11" s="2230">
        <v>3260</v>
      </c>
      <c r="L11" s="2210">
        <f t="shared" si="1"/>
        <v>100</v>
      </c>
      <c r="M11" s="2229">
        <f>(K11/3170)*100-100</f>
        <v>2.8391167192429094</v>
      </c>
      <c r="N11" s="2231">
        <v>1790359</v>
      </c>
    </row>
    <row r="12" spans="1:15">
      <c r="A12" s="1003" t="s">
        <v>8682</v>
      </c>
      <c r="B12" s="1003"/>
      <c r="C12" s="859"/>
      <c r="D12" s="859"/>
      <c r="E12" s="859"/>
      <c r="F12" s="859"/>
      <c r="G12" s="859"/>
      <c r="H12" s="1727"/>
      <c r="I12" s="856"/>
      <c r="J12" s="1003"/>
      <c r="K12" s="1003"/>
      <c r="L12" s="1003"/>
      <c r="M12" s="1003"/>
      <c r="N12" s="1020" t="s">
        <v>8683</v>
      </c>
    </row>
    <row r="13" spans="1:15">
      <c r="A13" s="987" t="s">
        <v>8684</v>
      </c>
      <c r="B13" s="859"/>
      <c r="C13" s="859"/>
      <c r="D13" s="859"/>
      <c r="E13" s="859"/>
      <c r="F13" s="859"/>
      <c r="G13" s="859"/>
      <c r="H13" s="856"/>
      <c r="I13" s="856"/>
      <c r="J13" s="856"/>
      <c r="K13" s="856"/>
      <c r="L13" s="856"/>
      <c r="M13" s="856"/>
      <c r="N13" s="856"/>
    </row>
  </sheetData>
  <mergeCells count="7">
    <mergeCell ref="N3:N4"/>
    <mergeCell ref="A3:A4"/>
    <mergeCell ref="B3:C3"/>
    <mergeCell ref="D3:E3"/>
    <mergeCell ref="F3:G3"/>
    <mergeCell ref="H3:J3"/>
    <mergeCell ref="K3:M3"/>
  </mergeCells>
  <phoneticPr fontId="2"/>
  <hyperlinks>
    <hyperlink ref="O2" location="目次!A1" display="目次へ戻る" xr:uid="{6BAEA2C9-1F65-477D-BCC8-F27B1B5C1358}"/>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109E7-5BBF-4958-9BC7-9EE3703CAFFB}">
  <dimension ref="A1:L30"/>
  <sheetViews>
    <sheetView workbookViewId="0">
      <pane ySplit="4" topLeftCell="A5" activePane="bottomLeft" state="frozen"/>
      <selection pane="bottomLeft" activeCell="L2" sqref="L2"/>
    </sheetView>
  </sheetViews>
  <sheetFormatPr defaultColWidth="9" defaultRowHeight="13"/>
  <cols>
    <col min="1" max="1" width="4.25" style="856" customWidth="1"/>
    <col min="2" max="2" width="17.75" style="856" customWidth="1"/>
    <col min="3" max="11" width="13.08203125" style="856" customWidth="1"/>
    <col min="12" max="12" width="11" style="856" bestFit="1" customWidth="1"/>
    <col min="13" max="16384" width="9" style="856"/>
  </cols>
  <sheetData>
    <row r="1" spans="1:12">
      <c r="A1" s="859" t="s">
        <v>8685</v>
      </c>
      <c r="B1" s="859"/>
      <c r="C1" s="859"/>
      <c r="D1" s="859"/>
      <c r="E1" s="859"/>
      <c r="F1" s="859"/>
      <c r="G1" s="859"/>
      <c r="H1" s="859"/>
      <c r="I1" s="859"/>
      <c r="J1" s="859"/>
      <c r="K1" s="859"/>
    </row>
    <row r="2" spans="1:12" ht="18.5" thickBot="1">
      <c r="A2" s="1184"/>
      <c r="B2" s="1184"/>
      <c r="C2" s="1184"/>
      <c r="D2" s="1184"/>
      <c r="E2" s="1184"/>
      <c r="F2" s="1184"/>
      <c r="G2" s="1184"/>
      <c r="H2" s="1184"/>
      <c r="I2" s="1184"/>
      <c r="J2" s="1184"/>
      <c r="K2" s="1184"/>
      <c r="L2" s="820" t="s">
        <v>721</v>
      </c>
    </row>
    <row r="3" spans="1:12">
      <c r="A3" s="3596" t="s">
        <v>8686</v>
      </c>
      <c r="B3" s="3566"/>
      <c r="C3" s="3569" t="s">
        <v>8687</v>
      </c>
      <c r="D3" s="3775"/>
      <c r="E3" s="3576"/>
      <c r="F3" s="3569" t="s">
        <v>8688</v>
      </c>
      <c r="G3" s="3775"/>
      <c r="H3" s="3576"/>
      <c r="I3" s="3569" t="s">
        <v>8689</v>
      </c>
      <c r="J3" s="3775"/>
      <c r="K3" s="3775"/>
    </row>
    <row r="4" spans="1:12" ht="18.75" customHeight="1">
      <c r="A4" s="3597"/>
      <c r="B4" s="3568"/>
      <c r="C4" s="991" t="s">
        <v>6352</v>
      </c>
      <c r="D4" s="991" t="s">
        <v>190</v>
      </c>
      <c r="E4" s="991" t="s">
        <v>8680</v>
      </c>
      <c r="F4" s="1423" t="s">
        <v>6352</v>
      </c>
      <c r="G4" s="992" t="s">
        <v>190</v>
      </c>
      <c r="H4" s="992" t="s">
        <v>8680</v>
      </c>
      <c r="I4" s="992" t="s">
        <v>6352</v>
      </c>
      <c r="J4" s="992" t="s">
        <v>190</v>
      </c>
      <c r="K4" s="991" t="s">
        <v>8680</v>
      </c>
    </row>
    <row r="5" spans="1:12" s="2239" customFormat="1" ht="28" customHeight="1">
      <c r="A5" s="2232" t="s">
        <v>8690</v>
      </c>
      <c r="B5" s="2233"/>
      <c r="C5" s="2234">
        <f>SUM(C6,C10,C14,C27)</f>
        <v>1324351</v>
      </c>
      <c r="D5" s="2235">
        <f>SUM(D6,D10,D14,D27)</f>
        <v>1359973</v>
      </c>
      <c r="E5" s="2235">
        <f>SUM(E6,E10,E14,E27)</f>
        <v>1381553</v>
      </c>
      <c r="F5" s="2236">
        <v>-1.6180434013900538</v>
      </c>
      <c r="G5" s="2237">
        <f t="shared" ref="G5:H27" si="0">(D5/C5)*100-100</f>
        <v>2.6897703101368222</v>
      </c>
      <c r="H5" s="2237">
        <f t="shared" si="0"/>
        <v>1.586796208454146</v>
      </c>
      <c r="I5" s="2238">
        <f>(C5/$C$5)*100</f>
        <v>100</v>
      </c>
      <c r="J5" s="2238">
        <f>(D5/$D$5)*100</f>
        <v>100</v>
      </c>
      <c r="K5" s="2238">
        <f>(E5/$E$5)*100</f>
        <v>100</v>
      </c>
    </row>
    <row r="6" spans="1:12" s="2239" customFormat="1" ht="28" customHeight="1">
      <c r="A6" s="2240" t="s">
        <v>8691</v>
      </c>
      <c r="B6" s="2241" t="s">
        <v>8692</v>
      </c>
      <c r="C6" s="2242">
        <v>11093</v>
      </c>
      <c r="D6" s="2243">
        <v>10104</v>
      </c>
      <c r="E6" s="2244">
        <v>10699</v>
      </c>
      <c r="F6" s="2237">
        <v>2.3622773830395829</v>
      </c>
      <c r="G6" s="2237">
        <f t="shared" si="0"/>
        <v>-8.9155323176778154</v>
      </c>
      <c r="H6" s="2237">
        <f t="shared" si="0"/>
        <v>5.8887569279493164</v>
      </c>
      <c r="I6" s="2245">
        <v>0.81102226545210798</v>
      </c>
      <c r="J6" s="2237">
        <v>0.7</v>
      </c>
      <c r="K6" s="1235">
        <v>0.8</v>
      </c>
    </row>
    <row r="7" spans="1:12" ht="28" customHeight="1">
      <c r="A7" s="2246"/>
      <c r="B7" s="2078" t="s">
        <v>8693</v>
      </c>
      <c r="C7" s="2247">
        <v>5089</v>
      </c>
      <c r="D7" s="1923">
        <v>4390</v>
      </c>
      <c r="E7" s="975">
        <v>4545</v>
      </c>
      <c r="F7" s="2248">
        <v>1.2333399641933482</v>
      </c>
      <c r="G7" s="2248">
        <f t="shared" si="0"/>
        <v>-13.735507958341515</v>
      </c>
      <c r="H7" s="2237">
        <f t="shared" si="0"/>
        <v>3.5307517084282551</v>
      </c>
      <c r="I7" s="2207">
        <v>0.38140749623519338</v>
      </c>
      <c r="J7" s="2248">
        <v>0.3</v>
      </c>
      <c r="K7" s="859">
        <v>0.3</v>
      </c>
    </row>
    <row r="8" spans="1:12" ht="28" customHeight="1">
      <c r="A8" s="2246"/>
      <c r="B8" s="2078" t="s">
        <v>5467</v>
      </c>
      <c r="C8" s="2247">
        <v>1638</v>
      </c>
      <c r="D8" s="1923">
        <v>1654</v>
      </c>
      <c r="E8" s="975">
        <v>1939</v>
      </c>
      <c r="F8" s="2248">
        <v>-3.3628318584070769</v>
      </c>
      <c r="G8" s="2248">
        <f t="shared" si="0"/>
        <v>0.97680097680097333</v>
      </c>
      <c r="H8" s="2237">
        <f t="shared" si="0"/>
        <v>17.230955259975815</v>
      </c>
      <c r="I8" s="2207">
        <v>0.12547152667970504</v>
      </c>
      <c r="J8" s="2248">
        <v>0.1</v>
      </c>
      <c r="K8" s="859">
        <v>0.1</v>
      </c>
    </row>
    <row r="9" spans="1:12" ht="28" customHeight="1">
      <c r="A9" s="2246"/>
      <c r="B9" s="2078" t="s">
        <v>8694</v>
      </c>
      <c r="C9" s="2247">
        <v>4367</v>
      </c>
      <c r="D9" s="1923">
        <v>4059</v>
      </c>
      <c r="E9" s="975">
        <v>4216</v>
      </c>
      <c r="F9" s="2248">
        <v>6.1497326203208615</v>
      </c>
      <c r="G9" s="2248">
        <f t="shared" si="0"/>
        <v>-7.052896725440803</v>
      </c>
      <c r="H9" s="2237">
        <f t="shared" si="0"/>
        <v>3.8679477703867917</v>
      </c>
      <c r="I9" s="2207">
        <v>0.30414324253720965</v>
      </c>
      <c r="J9" s="2248">
        <v>0.3</v>
      </c>
      <c r="K9" s="859">
        <v>0.3</v>
      </c>
    </row>
    <row r="10" spans="1:12" s="2239" customFormat="1" ht="28" customHeight="1">
      <c r="A10" s="2240" t="s">
        <v>8695</v>
      </c>
      <c r="B10" s="2241" t="s">
        <v>8696</v>
      </c>
      <c r="C10" s="2242">
        <v>439590</v>
      </c>
      <c r="D10" s="2243">
        <v>460801</v>
      </c>
      <c r="E10" s="2244">
        <v>478773</v>
      </c>
      <c r="F10" s="2237">
        <v>1.0256775608040982</v>
      </c>
      <c r="G10" s="2237">
        <f t="shared" si="0"/>
        <v>4.8251780067790406</v>
      </c>
      <c r="H10" s="2237">
        <f t="shared" si="0"/>
        <v>3.9001651472110552</v>
      </c>
      <c r="I10" s="2245">
        <v>33.200000000000003</v>
      </c>
      <c r="J10" s="2237">
        <v>33.9</v>
      </c>
      <c r="K10" s="1235">
        <v>34.700000000000003</v>
      </c>
    </row>
    <row r="11" spans="1:12" ht="28" customHeight="1">
      <c r="A11" s="2246"/>
      <c r="B11" s="2078" t="s">
        <v>5468</v>
      </c>
      <c r="C11" s="2247">
        <v>2002</v>
      </c>
      <c r="D11" s="1923">
        <v>1977</v>
      </c>
      <c r="E11" s="975">
        <v>2340</v>
      </c>
      <c r="F11" s="2248">
        <v>-0.49701789264413776</v>
      </c>
      <c r="G11" s="2248">
        <f t="shared" si="0"/>
        <v>-1.2487512487512475</v>
      </c>
      <c r="H11" s="2237">
        <f t="shared" si="0"/>
        <v>18.361153262518968</v>
      </c>
      <c r="I11" s="2207">
        <v>0.2</v>
      </c>
      <c r="J11" s="2248">
        <v>0.1</v>
      </c>
      <c r="K11" s="859">
        <v>0.2</v>
      </c>
    </row>
    <row r="12" spans="1:12" ht="28" customHeight="1">
      <c r="A12" s="2246"/>
      <c r="B12" s="2078" t="s">
        <v>8697</v>
      </c>
      <c r="C12" s="2247">
        <v>327231</v>
      </c>
      <c r="D12" s="1923">
        <v>360660</v>
      </c>
      <c r="E12" s="975">
        <v>384574</v>
      </c>
      <c r="F12" s="2248">
        <v>0.39084909972788751</v>
      </c>
      <c r="G12" s="2248">
        <f t="shared" si="0"/>
        <v>10.21571917086095</v>
      </c>
      <c r="H12" s="2237">
        <f t="shared" si="0"/>
        <v>6.6306216381078968</v>
      </c>
      <c r="I12" s="2207">
        <v>24.7</v>
      </c>
      <c r="J12" s="2248">
        <v>26.5</v>
      </c>
      <c r="K12" s="859">
        <v>27.8</v>
      </c>
    </row>
    <row r="13" spans="1:12" ht="28" customHeight="1">
      <c r="A13" s="2246"/>
      <c r="B13" s="2078" t="s">
        <v>5493</v>
      </c>
      <c r="C13" s="2247">
        <v>110356</v>
      </c>
      <c r="D13" s="1923">
        <v>98165</v>
      </c>
      <c r="E13" s="975">
        <v>91859</v>
      </c>
      <c r="F13" s="2248">
        <v>2.9843782078799563</v>
      </c>
      <c r="G13" s="2248">
        <f t="shared" si="0"/>
        <v>-11.046975243756577</v>
      </c>
      <c r="H13" s="2237">
        <f t="shared" si="0"/>
        <v>-6.4238781643151839</v>
      </c>
      <c r="I13" s="2207">
        <v>8.3000000000000007</v>
      </c>
      <c r="J13" s="2248">
        <v>7.2</v>
      </c>
      <c r="K13" s="859">
        <v>6.6</v>
      </c>
    </row>
    <row r="14" spans="1:12" s="2239" customFormat="1" ht="28" customHeight="1">
      <c r="A14" s="2240" t="s">
        <v>8698</v>
      </c>
      <c r="B14" s="2241" t="s">
        <v>8699</v>
      </c>
      <c r="C14" s="2242">
        <v>870818</v>
      </c>
      <c r="D14" s="2243">
        <v>881599</v>
      </c>
      <c r="E14" s="2244">
        <v>881115</v>
      </c>
      <c r="F14" s="2237">
        <v>-3.0107478977557491</v>
      </c>
      <c r="G14" s="2237">
        <f t="shared" si="0"/>
        <v>1.2380313682078139</v>
      </c>
      <c r="H14" s="2237">
        <f t="shared" si="0"/>
        <v>-5.4900243761622392E-2</v>
      </c>
      <c r="I14" s="2245">
        <v>65.8</v>
      </c>
      <c r="J14" s="2245">
        <v>64.8</v>
      </c>
      <c r="K14" s="1235">
        <v>63.8</v>
      </c>
    </row>
    <row r="15" spans="1:12" ht="28" customHeight="1">
      <c r="A15" s="2246"/>
      <c r="B15" s="2078" t="s">
        <v>8700</v>
      </c>
      <c r="C15" s="2247">
        <v>66706</v>
      </c>
      <c r="D15" s="1923">
        <v>71126</v>
      </c>
      <c r="E15" s="975">
        <v>48189</v>
      </c>
      <c r="F15" s="2248">
        <v>-5.2485049928268097</v>
      </c>
      <c r="G15" s="2248">
        <f t="shared" si="0"/>
        <v>6.6260906065421352</v>
      </c>
      <c r="H15" s="2237">
        <f t="shared" si="0"/>
        <v>-32.248404240362177</v>
      </c>
      <c r="I15" s="2207">
        <v>5</v>
      </c>
      <c r="J15" s="2207">
        <v>5.2</v>
      </c>
      <c r="K15" s="859">
        <v>3.5</v>
      </c>
    </row>
    <row r="16" spans="1:12" ht="28" customHeight="1">
      <c r="A16" s="2246"/>
      <c r="B16" s="2078" t="s">
        <v>8701</v>
      </c>
      <c r="C16" s="2247">
        <v>132984</v>
      </c>
      <c r="D16" s="1923">
        <v>137620</v>
      </c>
      <c r="E16" s="975">
        <v>148985</v>
      </c>
      <c r="F16" s="2248">
        <v>-1.7589480294019921</v>
      </c>
      <c r="G16" s="2248">
        <f t="shared" si="0"/>
        <v>3.4861336702159775</v>
      </c>
      <c r="H16" s="2237">
        <f t="shared" si="0"/>
        <v>8.2582473477692133</v>
      </c>
      <c r="I16" s="2207">
        <v>10</v>
      </c>
      <c r="J16" s="2207">
        <v>10.1</v>
      </c>
      <c r="K16" s="859">
        <v>10.8</v>
      </c>
    </row>
    <row r="17" spans="1:11" ht="28" customHeight="1">
      <c r="A17" s="2246"/>
      <c r="B17" s="2078" t="s">
        <v>8702</v>
      </c>
      <c r="C17" s="2247">
        <v>74753</v>
      </c>
      <c r="D17" s="1923">
        <v>67273</v>
      </c>
      <c r="E17" s="975">
        <v>62524</v>
      </c>
      <c r="F17" s="2248">
        <v>-4.9173863824266419</v>
      </c>
      <c r="G17" s="2248">
        <f t="shared" si="0"/>
        <v>-10.006287373082017</v>
      </c>
      <c r="H17" s="2237">
        <f t="shared" si="0"/>
        <v>-7.0592957055579575</v>
      </c>
      <c r="I17" s="2207">
        <v>5.6</v>
      </c>
      <c r="J17" s="2207">
        <v>4.9000000000000004</v>
      </c>
      <c r="K17" s="2208">
        <v>4.5</v>
      </c>
    </row>
    <row r="18" spans="1:11" ht="28" customHeight="1">
      <c r="A18" s="2246"/>
      <c r="B18" s="2078" t="s">
        <v>8703</v>
      </c>
      <c r="C18" s="2247">
        <v>19696</v>
      </c>
      <c r="D18" s="1923">
        <v>17796</v>
      </c>
      <c r="E18" s="975">
        <v>26407</v>
      </c>
      <c r="F18" s="2248">
        <v>-45.393551248994982</v>
      </c>
      <c r="G18" s="2248">
        <f t="shared" si="0"/>
        <v>-9.6466287571080471</v>
      </c>
      <c r="H18" s="2237">
        <f t="shared" si="0"/>
        <v>48.387278040008994</v>
      </c>
      <c r="I18" s="2207">
        <v>1.5</v>
      </c>
      <c r="J18" s="2207">
        <v>1.3</v>
      </c>
      <c r="K18" s="859">
        <v>1.9</v>
      </c>
    </row>
    <row r="19" spans="1:11" ht="28" customHeight="1">
      <c r="A19" s="2246"/>
      <c r="B19" s="2078" t="s">
        <v>7291</v>
      </c>
      <c r="C19" s="2247">
        <v>30022</v>
      </c>
      <c r="D19" s="1923">
        <v>29025</v>
      </c>
      <c r="E19" s="975">
        <v>27766</v>
      </c>
      <c r="F19" s="2248">
        <v>3.3530707793996157</v>
      </c>
      <c r="G19" s="2248">
        <f t="shared" si="0"/>
        <v>-3.3208980081273722</v>
      </c>
      <c r="H19" s="2237">
        <f t="shared" si="0"/>
        <v>-4.3376399655469413</v>
      </c>
      <c r="I19" s="2207">
        <v>2.2999999999999998</v>
      </c>
      <c r="J19" s="2207">
        <v>2.1</v>
      </c>
      <c r="K19" s="2208">
        <v>2</v>
      </c>
    </row>
    <row r="20" spans="1:11" ht="28" customHeight="1">
      <c r="A20" s="2246"/>
      <c r="B20" s="2078" t="s">
        <v>8704</v>
      </c>
      <c r="C20" s="2247">
        <v>29731</v>
      </c>
      <c r="D20" s="1923">
        <v>36306</v>
      </c>
      <c r="E20" s="975">
        <v>38918</v>
      </c>
      <c r="F20" s="2248">
        <v>30.599604656270571</v>
      </c>
      <c r="G20" s="2248">
        <f t="shared" si="0"/>
        <v>22.114964178803277</v>
      </c>
      <c r="H20" s="2237">
        <f t="shared" si="0"/>
        <v>7.1944031289594079</v>
      </c>
      <c r="I20" s="2207">
        <v>2.2000000000000002</v>
      </c>
      <c r="J20" s="2207">
        <v>2.7</v>
      </c>
      <c r="K20" s="859">
        <v>2.8</v>
      </c>
    </row>
    <row r="21" spans="1:11" ht="28" customHeight="1">
      <c r="A21" s="2246"/>
      <c r="B21" s="2078" t="s">
        <v>8705</v>
      </c>
      <c r="C21" s="2247">
        <v>150801</v>
      </c>
      <c r="D21" s="1923">
        <v>148697</v>
      </c>
      <c r="E21" s="975">
        <v>147910</v>
      </c>
      <c r="F21" s="2248">
        <v>0.68973345440947753</v>
      </c>
      <c r="G21" s="2248">
        <f t="shared" si="0"/>
        <v>-1.3952162120940841</v>
      </c>
      <c r="H21" s="2237">
        <f t="shared" si="0"/>
        <v>-0.52926420842383948</v>
      </c>
      <c r="I21" s="2207">
        <v>11.4</v>
      </c>
      <c r="J21" s="2208">
        <v>10.9</v>
      </c>
      <c r="K21" s="2208">
        <v>10.7</v>
      </c>
    </row>
    <row r="22" spans="1:11" ht="28" customHeight="1">
      <c r="A22" s="2246"/>
      <c r="B22" s="2078" t="s">
        <v>8706</v>
      </c>
      <c r="C22" s="2247">
        <v>89824</v>
      </c>
      <c r="D22" s="1923">
        <v>91286</v>
      </c>
      <c r="E22" s="975">
        <v>93958</v>
      </c>
      <c r="F22" s="2248">
        <v>-2.1642286871943526</v>
      </c>
      <c r="G22" s="2248">
        <f t="shared" si="0"/>
        <v>1.6276273601709903</v>
      </c>
      <c r="H22" s="2237">
        <f t="shared" si="0"/>
        <v>2.9270643910347616</v>
      </c>
      <c r="I22" s="2207">
        <v>6.8</v>
      </c>
      <c r="J22" s="2207">
        <v>6.7</v>
      </c>
      <c r="K22" s="859">
        <v>6.8</v>
      </c>
    </row>
    <row r="23" spans="1:11" ht="28" customHeight="1">
      <c r="A23" s="2246"/>
      <c r="B23" s="2249" t="s">
        <v>5476</v>
      </c>
      <c r="C23" s="2247">
        <v>62214</v>
      </c>
      <c r="D23" s="1923">
        <v>65810</v>
      </c>
      <c r="E23" s="975">
        <v>66229</v>
      </c>
      <c r="F23" s="2248">
        <v>-1.9294429206469346</v>
      </c>
      <c r="G23" s="2248">
        <f t="shared" si="0"/>
        <v>5.7800495065419426</v>
      </c>
      <c r="H23" s="2237">
        <f t="shared" si="0"/>
        <v>0.63668135541709603</v>
      </c>
      <c r="I23" s="2207">
        <v>4.7</v>
      </c>
      <c r="J23" s="2207">
        <v>4.8</v>
      </c>
      <c r="K23" s="859">
        <v>4.8</v>
      </c>
    </row>
    <row r="24" spans="1:11" ht="28" customHeight="1">
      <c r="A24" s="2246"/>
      <c r="B24" s="2249" t="s">
        <v>8707</v>
      </c>
      <c r="C24" s="2247">
        <v>44782</v>
      </c>
      <c r="D24" s="1923">
        <v>43693</v>
      </c>
      <c r="E24" s="975">
        <v>43926</v>
      </c>
      <c r="F24" s="2248">
        <v>-1.0626781256213604</v>
      </c>
      <c r="G24" s="2248">
        <f t="shared" si="0"/>
        <v>-2.4317806261444304</v>
      </c>
      <c r="H24" s="2237">
        <f t="shared" si="0"/>
        <v>0.5332661982468494</v>
      </c>
      <c r="I24" s="2207">
        <v>3.4</v>
      </c>
      <c r="J24" s="2207">
        <v>3.2</v>
      </c>
      <c r="K24" s="859">
        <v>3.2</v>
      </c>
    </row>
    <row r="25" spans="1:11" ht="28" customHeight="1">
      <c r="A25" s="2246"/>
      <c r="B25" s="2249" t="s">
        <v>8708</v>
      </c>
      <c r="C25" s="2247">
        <v>124476</v>
      </c>
      <c r="D25" s="1923">
        <v>126094</v>
      </c>
      <c r="E25" s="975">
        <v>128289</v>
      </c>
      <c r="F25" s="2248">
        <v>0.39277677858520121</v>
      </c>
      <c r="G25" s="2248">
        <f t="shared" si="0"/>
        <v>1.2998489668691207</v>
      </c>
      <c r="H25" s="2237">
        <f t="shared" si="0"/>
        <v>1.7407648262407491</v>
      </c>
      <c r="I25" s="2207">
        <v>9.4</v>
      </c>
      <c r="J25" s="2207">
        <v>9.3000000000000007</v>
      </c>
      <c r="K25" s="859">
        <v>9.3000000000000007</v>
      </c>
    </row>
    <row r="26" spans="1:11" ht="28" customHeight="1">
      <c r="A26" s="2246"/>
      <c r="B26" s="2249" t="s">
        <v>8709</v>
      </c>
      <c r="C26" s="2247">
        <v>44829</v>
      </c>
      <c r="D26" s="1923">
        <v>46873</v>
      </c>
      <c r="E26" s="975">
        <v>48013</v>
      </c>
      <c r="F26" s="2248">
        <v>-12.636174068949387</v>
      </c>
      <c r="G26" s="2248">
        <f t="shared" si="0"/>
        <v>4.5595485065470882</v>
      </c>
      <c r="H26" s="2237">
        <f t="shared" si="0"/>
        <v>2.4321037697608432</v>
      </c>
      <c r="I26" s="2207">
        <v>3.4</v>
      </c>
      <c r="J26" s="2207">
        <v>3.4</v>
      </c>
      <c r="K26" s="859">
        <v>3.5</v>
      </c>
    </row>
    <row r="27" spans="1:11" s="2239" customFormat="1" ht="28" customHeight="1" thickBot="1">
      <c r="A27" s="2250" t="s">
        <v>8710</v>
      </c>
      <c r="B27" s="2251" t="s">
        <v>8711</v>
      </c>
      <c r="C27" s="2252">
        <v>2850</v>
      </c>
      <c r="D27" s="2253">
        <v>7469</v>
      </c>
      <c r="E27" s="2254">
        <v>10966</v>
      </c>
      <c r="F27" s="2255">
        <v>22.950819672131146</v>
      </c>
      <c r="G27" s="2255">
        <f t="shared" si="0"/>
        <v>162.07017543859649</v>
      </c>
      <c r="H27" s="2255">
        <f t="shared" si="0"/>
        <v>46.820190119159179</v>
      </c>
      <c r="I27" s="2245">
        <v>0.1698782030262305</v>
      </c>
      <c r="J27" s="2245">
        <v>0.5</v>
      </c>
      <c r="K27" s="2256">
        <v>0.8</v>
      </c>
    </row>
    <row r="28" spans="1:11">
      <c r="A28" s="1003"/>
      <c r="B28" s="1003"/>
      <c r="C28" s="987"/>
      <c r="D28" s="859"/>
      <c r="E28" s="859"/>
      <c r="F28" s="859"/>
      <c r="G28" s="1620"/>
      <c r="H28" s="1620"/>
      <c r="I28" s="1132"/>
      <c r="J28" s="1132"/>
      <c r="K28" s="1004" t="s">
        <v>8683</v>
      </c>
    </row>
    <row r="29" spans="1:11">
      <c r="A29" s="987" t="s">
        <v>8712</v>
      </c>
      <c r="B29" s="859"/>
      <c r="C29" s="859"/>
      <c r="D29" s="859"/>
      <c r="E29" s="859"/>
      <c r="F29" s="859"/>
      <c r="G29" s="859"/>
      <c r="H29" s="859"/>
      <c r="I29" s="859"/>
      <c r="J29" s="859"/>
      <c r="K29" s="859"/>
    </row>
    <row r="30" spans="1:11">
      <c r="A30" s="987" t="s">
        <v>8713</v>
      </c>
      <c r="B30" s="859"/>
      <c r="C30" s="859"/>
      <c r="D30" s="859"/>
      <c r="E30" s="859"/>
      <c r="F30" s="859"/>
      <c r="G30" s="859"/>
      <c r="H30" s="859"/>
      <c r="I30" s="859"/>
      <c r="J30" s="859"/>
      <c r="K30" s="859"/>
    </row>
  </sheetData>
  <mergeCells count="4">
    <mergeCell ref="A3:B4"/>
    <mergeCell ref="C3:E3"/>
    <mergeCell ref="F3:H3"/>
    <mergeCell ref="I3:K3"/>
  </mergeCells>
  <phoneticPr fontId="2"/>
  <hyperlinks>
    <hyperlink ref="L2" location="目次!A1" display="目次へ戻る" xr:uid="{5A019956-8847-4F69-990B-7F81C120FD47}"/>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CD6FE-82B8-49D1-B180-263BA40B1882}">
  <dimension ref="A1:J22"/>
  <sheetViews>
    <sheetView workbookViewId="0">
      <selection activeCell="I2" sqref="I2"/>
    </sheetView>
  </sheetViews>
  <sheetFormatPr defaultColWidth="8.58203125" defaultRowHeight="18"/>
  <cols>
    <col min="1" max="1" width="2.83203125" style="821" customWidth="1"/>
    <col min="2" max="2" width="3.83203125" style="821" customWidth="1"/>
    <col min="3" max="3" width="30.58203125" style="821" customWidth="1"/>
    <col min="4" max="8" width="13.33203125" style="821" customWidth="1"/>
    <col min="9" max="9" width="11" style="821" bestFit="1" customWidth="1"/>
    <col min="10" max="16384" width="8.58203125" style="821"/>
  </cols>
  <sheetData>
    <row r="1" spans="1:10">
      <c r="A1" s="859" t="s">
        <v>8714</v>
      </c>
      <c r="B1" s="859"/>
      <c r="C1" s="859"/>
      <c r="D1" s="859"/>
      <c r="E1" s="859"/>
      <c r="F1" s="859"/>
      <c r="G1" s="859"/>
      <c r="H1" s="859"/>
    </row>
    <row r="2" spans="1:10" ht="18.5" thickBot="1">
      <c r="A2" s="1184"/>
      <c r="B2" s="1184"/>
      <c r="C2" s="1184"/>
      <c r="D2" s="1184"/>
      <c r="E2" s="1184"/>
      <c r="F2" s="1184"/>
      <c r="G2" s="1184"/>
      <c r="H2" s="1184"/>
      <c r="I2" s="820" t="s">
        <v>721</v>
      </c>
    </row>
    <row r="3" spans="1:10">
      <c r="A3" s="3596" t="s">
        <v>6569</v>
      </c>
      <c r="B3" s="3596"/>
      <c r="C3" s="3566"/>
      <c r="D3" s="3569" t="s">
        <v>8671</v>
      </c>
      <c r="E3" s="3576"/>
      <c r="F3" s="3607" t="s">
        <v>8670</v>
      </c>
      <c r="G3" s="3569" t="s">
        <v>8715</v>
      </c>
      <c r="H3" s="3775"/>
      <c r="J3" s="856" t="s">
        <v>8632</v>
      </c>
    </row>
    <row r="4" spans="1:10">
      <c r="A4" s="3597"/>
      <c r="B4" s="3597"/>
      <c r="C4" s="3568"/>
      <c r="D4" s="992" t="s">
        <v>8716</v>
      </c>
      <c r="E4" s="992" t="s">
        <v>8717</v>
      </c>
      <c r="F4" s="3599"/>
      <c r="G4" s="992" t="s">
        <v>8716</v>
      </c>
      <c r="H4" s="991" t="s">
        <v>8717</v>
      </c>
    </row>
    <row r="5" spans="1:10">
      <c r="A5" s="859"/>
      <c r="B5" s="859"/>
      <c r="C5" s="2257"/>
      <c r="D5" s="2258" t="s">
        <v>8718</v>
      </c>
      <c r="E5" s="1021" t="s">
        <v>8718</v>
      </c>
      <c r="F5" s="1021" t="s">
        <v>8675</v>
      </c>
      <c r="G5" s="1021" t="s">
        <v>8675</v>
      </c>
      <c r="H5" s="1021" t="s">
        <v>8675</v>
      </c>
    </row>
    <row r="6" spans="1:10">
      <c r="A6" s="1235" t="s">
        <v>8719</v>
      </c>
      <c r="B6" s="1235"/>
      <c r="C6" s="2259"/>
      <c r="D6" s="1235"/>
      <c r="E6" s="1235"/>
      <c r="F6" s="1235"/>
      <c r="G6" s="1235"/>
      <c r="H6" s="1235"/>
    </row>
    <row r="7" spans="1:10">
      <c r="A7" s="2260" t="s">
        <v>8720</v>
      </c>
      <c r="B7" s="1235"/>
      <c r="C7" s="2259"/>
      <c r="D7" s="2261">
        <v>948651</v>
      </c>
      <c r="E7" s="1073">
        <f>SUM(E8,E12,E17)</f>
        <v>935232</v>
      </c>
      <c r="F7" s="2262">
        <f>(E7/D7)*100-100</f>
        <v>-1.414534955426177</v>
      </c>
      <c r="G7" s="2245">
        <v>100</v>
      </c>
      <c r="H7" s="2256">
        <f>SUM(H8,H12,H17)</f>
        <v>100.00000000000001</v>
      </c>
    </row>
    <row r="8" spans="1:10" ht="18.75" customHeight="1">
      <c r="A8" s="859">
        <v>1</v>
      </c>
      <c r="B8" s="859" t="s">
        <v>8721</v>
      </c>
      <c r="C8" s="2263"/>
      <c r="D8" s="2264">
        <v>661096</v>
      </c>
      <c r="E8" s="975">
        <v>677122</v>
      </c>
      <c r="F8" s="2262">
        <f t="shared" ref="F8:F20" si="0">(E8/D8)*100-100</f>
        <v>2.4241562496218449</v>
      </c>
      <c r="G8" s="2265">
        <v>69.7</v>
      </c>
      <c r="H8" s="2208">
        <v>72.400000000000006</v>
      </c>
    </row>
    <row r="9" spans="1:10" ht="18.75" customHeight="1">
      <c r="A9" s="859"/>
      <c r="B9" s="2266">
        <v>-1</v>
      </c>
      <c r="C9" s="2263" t="s">
        <v>8722</v>
      </c>
      <c r="D9" s="2264">
        <v>565130</v>
      </c>
      <c r="E9" s="975">
        <v>581322</v>
      </c>
      <c r="F9" s="2262">
        <f t="shared" si="0"/>
        <v>2.8651814626722967</v>
      </c>
      <c r="G9" s="2265">
        <v>59.6</v>
      </c>
      <c r="H9" s="2208">
        <v>62.2</v>
      </c>
    </row>
    <row r="10" spans="1:10" ht="18.75" customHeight="1">
      <c r="A10" s="859"/>
      <c r="B10" s="2266">
        <v>-2</v>
      </c>
      <c r="C10" s="2263" t="s">
        <v>8723</v>
      </c>
      <c r="D10" s="2264">
        <v>95966</v>
      </c>
      <c r="E10" s="975">
        <v>95801</v>
      </c>
      <c r="F10" s="2262">
        <f t="shared" si="0"/>
        <v>-0.17193589396245557</v>
      </c>
      <c r="G10" s="2265">
        <v>10.1</v>
      </c>
      <c r="H10" s="2208">
        <v>10.199999999999999</v>
      </c>
    </row>
    <row r="11" spans="1:10">
      <c r="A11" s="859"/>
      <c r="B11" s="2266"/>
      <c r="C11" s="2263"/>
      <c r="D11" s="2264"/>
      <c r="E11" s="975"/>
      <c r="F11" s="2262"/>
      <c r="G11" s="2265"/>
      <c r="H11" s="2208"/>
    </row>
    <row r="12" spans="1:10">
      <c r="A12" s="859">
        <v>2</v>
      </c>
      <c r="B12" s="859" t="s">
        <v>8724</v>
      </c>
      <c r="C12" s="2263"/>
      <c r="D12" s="2264">
        <v>66927</v>
      </c>
      <c r="E12" s="975">
        <v>69505</v>
      </c>
      <c r="F12" s="2262">
        <f t="shared" si="0"/>
        <v>3.851958103605412</v>
      </c>
      <c r="G12" s="2265">
        <v>7.1</v>
      </c>
      <c r="H12" s="2208">
        <v>7.4</v>
      </c>
    </row>
    <row r="13" spans="1:10">
      <c r="A13" s="859"/>
      <c r="B13" s="2266">
        <v>-1</v>
      </c>
      <c r="C13" s="2263" t="s">
        <v>8725</v>
      </c>
      <c r="D13" s="2264">
        <v>139</v>
      </c>
      <c r="E13" s="975">
        <v>207</v>
      </c>
      <c r="F13" s="2262">
        <f t="shared" si="0"/>
        <v>48.920863309352512</v>
      </c>
      <c r="G13" s="2265">
        <v>0</v>
      </c>
      <c r="H13" s="2208">
        <v>0</v>
      </c>
    </row>
    <row r="14" spans="1:10">
      <c r="A14" s="859"/>
      <c r="B14" s="2266">
        <v>-2</v>
      </c>
      <c r="C14" s="2263" t="s">
        <v>8726</v>
      </c>
      <c r="D14" s="2264">
        <v>66006</v>
      </c>
      <c r="E14" s="975">
        <v>68404</v>
      </c>
      <c r="F14" s="2262">
        <f t="shared" si="0"/>
        <v>3.6330030603278516</v>
      </c>
      <c r="G14" s="2265">
        <v>7</v>
      </c>
      <c r="H14" s="2208">
        <v>7.3</v>
      </c>
    </row>
    <row r="15" spans="1:10" ht="18.75" customHeight="1">
      <c r="A15" s="859"/>
      <c r="B15" s="2266">
        <v>-3</v>
      </c>
      <c r="C15" s="2267" t="s">
        <v>8727</v>
      </c>
      <c r="D15" s="2264">
        <v>782</v>
      </c>
      <c r="E15" s="975">
        <v>895</v>
      </c>
      <c r="F15" s="2262">
        <f t="shared" si="0"/>
        <v>14.450127877237847</v>
      </c>
      <c r="G15" s="2265">
        <v>0.1</v>
      </c>
      <c r="H15" s="2208">
        <v>0.1</v>
      </c>
    </row>
    <row r="16" spans="1:10">
      <c r="A16" s="859"/>
      <c r="B16" s="2266"/>
      <c r="C16" s="2267"/>
      <c r="D16" s="2264"/>
      <c r="E16" s="975"/>
      <c r="F16" s="2262"/>
      <c r="G16" s="2265"/>
      <c r="H16" s="2208"/>
    </row>
    <row r="17" spans="1:8" ht="18.75" customHeight="1">
      <c r="A17" s="859">
        <v>3</v>
      </c>
      <c r="B17" s="987" t="s">
        <v>8728</v>
      </c>
      <c r="C17" s="2268"/>
      <c r="D17" s="2264">
        <v>220627</v>
      </c>
      <c r="E17" s="975">
        <v>188605</v>
      </c>
      <c r="F17" s="2262">
        <f t="shared" si="0"/>
        <v>-14.514089390691083</v>
      </c>
      <c r="G17" s="2265">
        <v>23.3</v>
      </c>
      <c r="H17" s="2208">
        <v>20.2</v>
      </c>
    </row>
    <row r="18" spans="1:8" ht="18.75" customHeight="1">
      <c r="A18" s="859"/>
      <c r="B18" s="2266">
        <v>-1</v>
      </c>
      <c r="C18" s="2263" t="s">
        <v>8729</v>
      </c>
      <c r="D18" s="2264">
        <v>131609</v>
      </c>
      <c r="E18" s="975">
        <v>98723</v>
      </c>
      <c r="F18" s="2262">
        <f t="shared" si="0"/>
        <v>-24.987652820095889</v>
      </c>
      <c r="G18" s="2265">
        <v>13.9</v>
      </c>
      <c r="H18" s="2208">
        <v>10.6</v>
      </c>
    </row>
    <row r="19" spans="1:8">
      <c r="A19" s="859"/>
      <c r="B19" s="2266">
        <v>-2</v>
      </c>
      <c r="C19" s="2263" t="s">
        <v>8730</v>
      </c>
      <c r="D19" s="2264">
        <v>13312</v>
      </c>
      <c r="E19" s="975">
        <v>15206</v>
      </c>
      <c r="F19" s="2262">
        <f t="shared" si="0"/>
        <v>14.22776442307692</v>
      </c>
      <c r="G19" s="2265">
        <v>1.4</v>
      </c>
      <c r="H19" s="2208">
        <v>1.6</v>
      </c>
    </row>
    <row r="20" spans="1:8" ht="18.5" thickBot="1">
      <c r="A20" s="859"/>
      <c r="B20" s="2266">
        <v>-3</v>
      </c>
      <c r="C20" s="2269" t="s">
        <v>8731</v>
      </c>
      <c r="D20" s="2264">
        <v>75707</v>
      </c>
      <c r="E20" s="975">
        <v>74676</v>
      </c>
      <c r="F20" s="2262">
        <f t="shared" si="0"/>
        <v>-1.3618291571453085</v>
      </c>
      <c r="G20" s="2265">
        <v>8</v>
      </c>
      <c r="H20" s="2208">
        <v>8</v>
      </c>
    </row>
    <row r="21" spans="1:8" ht="18.75" customHeight="1">
      <c r="A21" s="2081"/>
      <c r="B21" s="2082"/>
      <c r="C21" s="2082"/>
      <c r="D21" s="2082"/>
      <c r="E21" s="1003"/>
      <c r="F21" s="1003"/>
      <c r="G21" s="1003"/>
      <c r="H21" s="1020" t="s">
        <v>8732</v>
      </c>
    </row>
    <row r="22" spans="1:8">
      <c r="A22" s="987" t="s">
        <v>8733</v>
      </c>
      <c r="B22" s="987"/>
      <c r="C22" s="987"/>
      <c r="D22" s="987"/>
      <c r="E22" s="2270"/>
      <c r="F22" s="2270"/>
      <c r="G22" s="2270"/>
      <c r="H22" s="2270"/>
    </row>
  </sheetData>
  <mergeCells count="4">
    <mergeCell ref="A3:C4"/>
    <mergeCell ref="D3:E3"/>
    <mergeCell ref="F3:F4"/>
    <mergeCell ref="G3:H3"/>
  </mergeCells>
  <phoneticPr fontId="2"/>
  <hyperlinks>
    <hyperlink ref="I2" location="目次!A1" display="目次へ戻る" xr:uid="{B77302D4-A8A9-486D-A549-BF6300D97BA1}"/>
  </hyperlinks>
  <pageMargins left="0.7" right="0.7" top="0.75" bottom="0.75" header="0.3" footer="0.3"/>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99F63-818D-4210-BB01-F924D2787399}">
  <dimension ref="A1:H12"/>
  <sheetViews>
    <sheetView workbookViewId="0">
      <selection activeCell="H2" sqref="H2"/>
    </sheetView>
  </sheetViews>
  <sheetFormatPr defaultColWidth="8.58203125" defaultRowHeight="18"/>
  <cols>
    <col min="1" max="1" width="3.5" style="821" customWidth="1"/>
    <col min="2" max="2" width="26.83203125" style="821" customWidth="1"/>
    <col min="3" max="7" width="13.08203125" style="821" customWidth="1"/>
    <col min="8" max="8" width="11" style="821" bestFit="1" customWidth="1"/>
    <col min="9" max="16384" width="8.58203125" style="821"/>
  </cols>
  <sheetData>
    <row r="1" spans="1:8">
      <c r="A1" s="859" t="s">
        <v>8734</v>
      </c>
      <c r="B1" s="859"/>
      <c r="C1" s="859"/>
      <c r="D1" s="859"/>
      <c r="E1" s="859"/>
      <c r="F1" s="859"/>
      <c r="G1" s="859"/>
    </row>
    <row r="2" spans="1:8" ht="18.5" thickBot="1">
      <c r="A2" s="1184"/>
      <c r="B2" s="1184"/>
      <c r="C2" s="1184"/>
      <c r="D2" s="1184"/>
      <c r="E2" s="1184"/>
      <c r="F2" s="1184"/>
      <c r="G2" s="1184"/>
      <c r="H2" s="820" t="s">
        <v>721</v>
      </c>
    </row>
    <row r="3" spans="1:8">
      <c r="A3" s="3596" t="s">
        <v>6569</v>
      </c>
      <c r="B3" s="3566"/>
      <c r="C3" s="3775" t="s">
        <v>8671</v>
      </c>
      <c r="D3" s="3576"/>
      <c r="E3" s="3607" t="s">
        <v>8670</v>
      </c>
      <c r="F3" s="3569" t="s">
        <v>8715</v>
      </c>
      <c r="G3" s="3775"/>
    </row>
    <row r="4" spans="1:8">
      <c r="A4" s="3597"/>
      <c r="B4" s="3568"/>
      <c r="C4" s="2271" t="s">
        <v>190</v>
      </c>
      <c r="D4" s="1302" t="s">
        <v>8717</v>
      </c>
      <c r="E4" s="3599"/>
      <c r="F4" s="2271" t="s">
        <v>190</v>
      </c>
      <c r="G4" s="2272" t="s">
        <v>8680</v>
      </c>
    </row>
    <row r="5" spans="1:8">
      <c r="A5" s="2273"/>
      <c r="B5" s="2274"/>
      <c r="C5" s="1021" t="s">
        <v>8718</v>
      </c>
      <c r="D5" s="2258" t="s">
        <v>8735</v>
      </c>
      <c r="E5" s="1021" t="s">
        <v>8675</v>
      </c>
      <c r="F5" s="1021" t="s">
        <v>8675</v>
      </c>
      <c r="G5" s="1021" t="s">
        <v>8675</v>
      </c>
    </row>
    <row r="6" spans="1:8">
      <c r="A6" s="2262" t="s">
        <v>8736</v>
      </c>
      <c r="B6" s="2275"/>
      <c r="C6" s="2276">
        <f>SUM(C7:C11)</f>
        <v>1032085</v>
      </c>
      <c r="D6" s="863">
        <f>SUM(D7:D11)</f>
        <v>1049113</v>
      </c>
      <c r="E6" s="2262">
        <f>((D6-C6)/C6)*100</f>
        <v>1.6498641100296969</v>
      </c>
      <c r="F6" s="2277">
        <f>C6/$C$6*100</f>
        <v>100</v>
      </c>
      <c r="G6" s="2256">
        <f>D6/$D$6*100</f>
        <v>100</v>
      </c>
    </row>
    <row r="7" spans="1:8" ht="18.75" customHeight="1">
      <c r="A7" s="2278">
        <v>1</v>
      </c>
      <c r="B7" s="2279" t="s">
        <v>8721</v>
      </c>
      <c r="C7" s="1948">
        <v>661096</v>
      </c>
      <c r="D7" s="867">
        <v>677122</v>
      </c>
      <c r="E7" s="2280">
        <f t="shared" ref="E7:E10" si="0">((D7-C7)/C7)*100</f>
        <v>2.4241562496218401</v>
      </c>
      <c r="F7" s="2281">
        <f>C7/$C$6*100</f>
        <v>64.054414122867783</v>
      </c>
      <c r="G7" s="2208">
        <f>D7/$D$6*100</f>
        <v>64.542332427488745</v>
      </c>
    </row>
    <row r="8" spans="1:8" ht="18.75" customHeight="1">
      <c r="A8" s="2278">
        <v>2</v>
      </c>
      <c r="B8" s="2279" t="s">
        <v>8737</v>
      </c>
      <c r="C8" s="1948">
        <v>75707</v>
      </c>
      <c r="D8" s="867">
        <v>74676</v>
      </c>
      <c r="E8" s="2280">
        <f t="shared" si="0"/>
        <v>-1.3618291571453101</v>
      </c>
      <c r="F8" s="2281">
        <f t="shared" ref="F8:F10" si="1">C8/$C$6*100</f>
        <v>7.3353454415091779</v>
      </c>
      <c r="G8" s="2208">
        <f t="shared" ref="G8:G10" si="2">D8/$D$6*100</f>
        <v>7.1180130262421688</v>
      </c>
    </row>
    <row r="9" spans="1:8" ht="18.75" customHeight="1">
      <c r="A9" s="2278">
        <v>3</v>
      </c>
      <c r="B9" s="2279" t="s">
        <v>8738</v>
      </c>
      <c r="C9" s="1948">
        <v>66006</v>
      </c>
      <c r="D9" s="867">
        <v>68404</v>
      </c>
      <c r="E9" s="2280">
        <f>((D9-C9)/C9)*100</f>
        <v>3.6330030603278489</v>
      </c>
      <c r="F9" s="2281">
        <f t="shared" si="1"/>
        <v>6.395403479364588</v>
      </c>
      <c r="G9" s="2208">
        <f t="shared" si="2"/>
        <v>6.5201746618333782</v>
      </c>
    </row>
    <row r="10" spans="1:8" ht="18.75" customHeight="1">
      <c r="A10" s="2278">
        <v>4</v>
      </c>
      <c r="B10" s="2279" t="s">
        <v>8739</v>
      </c>
      <c r="C10" s="1948">
        <v>224764</v>
      </c>
      <c r="D10" s="867">
        <v>225412</v>
      </c>
      <c r="E10" s="2280">
        <f t="shared" si="0"/>
        <v>0.28830239718104322</v>
      </c>
      <c r="F10" s="2281">
        <f t="shared" si="1"/>
        <v>21.777663661423237</v>
      </c>
      <c r="G10" s="2208">
        <f t="shared" si="2"/>
        <v>21.485960044342221</v>
      </c>
    </row>
    <row r="11" spans="1:8" ht="19.5" customHeight="1" thickBot="1">
      <c r="A11" s="2282">
        <v>5</v>
      </c>
      <c r="B11" s="2283" t="s">
        <v>8740</v>
      </c>
      <c r="C11" s="2284">
        <v>4512</v>
      </c>
      <c r="D11" s="2285">
        <v>3499</v>
      </c>
      <c r="E11" s="2280">
        <f>((D11-C11)/C11)*100</f>
        <v>-22.451241134751772</v>
      </c>
      <c r="F11" s="2281">
        <f>C11/$C$6*100</f>
        <v>0.43717329483521222</v>
      </c>
      <c r="G11" s="2208">
        <f>D11/$D$6*100</f>
        <v>0.33351984009348851</v>
      </c>
    </row>
    <row r="12" spans="1:8">
      <c r="A12" s="2280"/>
      <c r="B12" s="2280"/>
      <c r="C12" s="1003"/>
      <c r="D12" s="1133"/>
      <c r="E12" s="1133"/>
      <c r="F12" s="1133"/>
      <c r="G12" s="1004" t="s">
        <v>8683</v>
      </c>
    </row>
  </sheetData>
  <mergeCells count="4">
    <mergeCell ref="A3:B4"/>
    <mergeCell ref="C3:D3"/>
    <mergeCell ref="E3:E4"/>
    <mergeCell ref="F3:G3"/>
  </mergeCells>
  <phoneticPr fontId="2"/>
  <hyperlinks>
    <hyperlink ref="H2" location="目次!A1" display="目次へ戻る" xr:uid="{42A4D330-D0D1-4B24-91CC-B9933D69798C}"/>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21B6B-147B-4513-A4BC-A62375985300}">
  <dimension ref="A1:I23"/>
  <sheetViews>
    <sheetView workbookViewId="0">
      <selection activeCell="O46" sqref="O46"/>
    </sheetView>
  </sheetViews>
  <sheetFormatPr defaultRowHeight="18"/>
  <cols>
    <col min="1" max="1" width="4.5" customWidth="1"/>
    <col min="2" max="4" width="7.33203125" customWidth="1"/>
    <col min="5" max="5" width="15.75" bestFit="1" customWidth="1"/>
    <col min="6" max="6" width="19.5" bestFit="1" customWidth="1"/>
    <col min="7" max="7" width="10.75" bestFit="1" customWidth="1"/>
    <col min="8" max="8" width="15.08203125" bestFit="1" customWidth="1"/>
    <col min="9" max="9" width="11" bestFit="1" customWidth="1"/>
  </cols>
  <sheetData>
    <row r="1" spans="1:9">
      <c r="A1" s="147" t="s">
        <v>210</v>
      </c>
      <c r="B1" s="148"/>
      <c r="C1" s="148"/>
      <c r="D1" s="148"/>
      <c r="E1" s="148"/>
      <c r="F1" s="148"/>
      <c r="G1" s="149"/>
      <c r="H1" s="150"/>
      <c r="I1" s="342" t="s">
        <v>721</v>
      </c>
    </row>
    <row r="2" spans="1:9" ht="18.5" thickBot="1">
      <c r="A2" s="151"/>
      <c r="B2" s="151"/>
      <c r="C2" s="151"/>
      <c r="D2" s="151"/>
      <c r="E2" s="151"/>
      <c r="F2" s="151"/>
      <c r="G2" s="151"/>
      <c r="H2" s="150"/>
    </row>
    <row r="3" spans="1:9">
      <c r="A3" s="3348" t="s">
        <v>608</v>
      </c>
      <c r="B3" s="3348"/>
      <c r="C3" s="3348"/>
      <c r="D3" s="3349"/>
      <c r="E3" s="3357" t="s">
        <v>11791</v>
      </c>
      <c r="F3" s="3357" t="s">
        <v>11792</v>
      </c>
      <c r="G3" s="3275" t="s">
        <v>211</v>
      </c>
      <c r="H3" s="3276"/>
    </row>
    <row r="4" spans="1:9">
      <c r="A4" s="3350"/>
      <c r="B4" s="3350"/>
      <c r="C4" s="3350"/>
      <c r="D4" s="3351"/>
      <c r="E4" s="3264"/>
      <c r="F4" s="3264"/>
      <c r="G4" s="118" t="s">
        <v>609</v>
      </c>
      <c r="H4" s="103" t="s">
        <v>610</v>
      </c>
    </row>
    <row r="5" spans="1:9">
      <c r="A5" s="3355" t="s">
        <v>494</v>
      </c>
      <c r="B5" s="3355"/>
      <c r="C5" s="3355"/>
      <c r="D5" s="3356"/>
      <c r="E5" s="152">
        <f>SUM(E9,E13,E17,E20,E21)</f>
        <v>70177145</v>
      </c>
      <c r="F5" s="153">
        <f>SUM(F9,F13,F17,F20,F21)</f>
        <v>1267162296</v>
      </c>
      <c r="G5" s="154">
        <f t="shared" ref="G5:G10" si="0">F5*1000/E5</f>
        <v>18056.623648625206</v>
      </c>
      <c r="H5" s="154">
        <v>138829</v>
      </c>
    </row>
    <row r="6" spans="1:9" ht="18.75" customHeight="1">
      <c r="A6" s="3342" t="s">
        <v>212</v>
      </c>
      <c r="B6" s="3330" t="s">
        <v>213</v>
      </c>
      <c r="C6" s="3331" t="s">
        <v>213</v>
      </c>
      <c r="D6" s="3332" t="s">
        <v>213</v>
      </c>
      <c r="E6" s="155">
        <v>60100</v>
      </c>
      <c r="F6" s="156">
        <v>2662999</v>
      </c>
      <c r="G6" s="157">
        <f t="shared" si="0"/>
        <v>44309.467554076538</v>
      </c>
      <c r="H6" s="156">
        <v>107245</v>
      </c>
    </row>
    <row r="7" spans="1:9" ht="18.75" customHeight="1">
      <c r="A7" s="3343"/>
      <c r="B7" s="3345" t="s">
        <v>214</v>
      </c>
      <c r="C7" s="3346"/>
      <c r="D7" s="3347"/>
      <c r="E7" s="155">
        <v>12648</v>
      </c>
      <c r="F7" s="156">
        <v>1456920</v>
      </c>
      <c r="G7" s="157">
        <f t="shared" si="0"/>
        <v>115189.75332068311</v>
      </c>
      <c r="H7" s="156">
        <v>138829</v>
      </c>
    </row>
    <row r="8" spans="1:9" ht="18.75" customHeight="1">
      <c r="A8" s="3343"/>
      <c r="B8" s="3333" t="s">
        <v>215</v>
      </c>
      <c r="C8" s="3334"/>
      <c r="D8" s="3335"/>
      <c r="E8" s="155">
        <v>1895035</v>
      </c>
      <c r="F8" s="156">
        <v>67884675</v>
      </c>
      <c r="G8" s="157">
        <f t="shared" si="0"/>
        <v>35822.385866224104</v>
      </c>
      <c r="H8" s="156">
        <v>107619</v>
      </c>
    </row>
    <row r="9" spans="1:9">
      <c r="A9" s="3344"/>
      <c r="B9" s="3352" t="s">
        <v>206</v>
      </c>
      <c r="C9" s="3353" t="s">
        <v>206</v>
      </c>
      <c r="D9" s="3354" t="s">
        <v>206</v>
      </c>
      <c r="E9" s="158">
        <f>SUM(E6:E8)</f>
        <v>1967783</v>
      </c>
      <c r="F9" s="159">
        <f>SUM(F6:F8)</f>
        <v>72004594</v>
      </c>
      <c r="G9" s="157">
        <f t="shared" si="0"/>
        <v>36591.73496264578</v>
      </c>
      <c r="H9" s="111">
        <f>MAX(H6:H8)</f>
        <v>138829</v>
      </c>
    </row>
    <row r="10" spans="1:9" ht="18.75" customHeight="1">
      <c r="A10" s="3342" t="s">
        <v>216</v>
      </c>
      <c r="B10" s="3330" t="s">
        <v>217</v>
      </c>
      <c r="C10" s="3331" t="s">
        <v>217</v>
      </c>
      <c r="D10" s="3332" t="s">
        <v>217</v>
      </c>
      <c r="E10" s="155">
        <v>4230047</v>
      </c>
      <c r="F10" s="156">
        <v>117110887</v>
      </c>
      <c r="G10" s="157">
        <f t="shared" si="0"/>
        <v>27685.481272430305</v>
      </c>
      <c r="H10" s="156">
        <v>72128</v>
      </c>
    </row>
    <row r="11" spans="1:9" ht="18.75" customHeight="1">
      <c r="A11" s="3343"/>
      <c r="B11" s="3345" t="s">
        <v>218</v>
      </c>
      <c r="C11" s="3346"/>
      <c r="D11" s="3347"/>
      <c r="E11" s="155">
        <v>0</v>
      </c>
      <c r="F11" s="156">
        <v>0</v>
      </c>
      <c r="G11" s="157">
        <v>0</v>
      </c>
      <c r="H11" s="156">
        <v>0</v>
      </c>
    </row>
    <row r="12" spans="1:9" ht="18.75" customHeight="1">
      <c r="A12" s="3343"/>
      <c r="B12" s="3333" t="s">
        <v>219</v>
      </c>
      <c r="C12" s="3334"/>
      <c r="D12" s="3335"/>
      <c r="E12" s="155">
        <v>33193257</v>
      </c>
      <c r="F12" s="156">
        <v>834620082</v>
      </c>
      <c r="G12" s="157">
        <f>F12*1000/E12</f>
        <v>25144.265957390082</v>
      </c>
      <c r="H12" s="156">
        <v>58530</v>
      </c>
    </row>
    <row r="13" spans="1:9">
      <c r="A13" s="3344"/>
      <c r="B13" s="3339" t="s">
        <v>206</v>
      </c>
      <c r="C13" s="3340"/>
      <c r="D13" s="3341"/>
      <c r="E13" s="158">
        <f>SUM(E10:E12)</f>
        <v>37423304</v>
      </c>
      <c r="F13" s="159">
        <f>SUM(F10:F12)</f>
        <v>951730969</v>
      </c>
      <c r="G13" s="157">
        <f>F13*1000/E13</f>
        <v>25431.505700298403</v>
      </c>
      <c r="H13" s="156">
        <f>MAX(H10:H12)</f>
        <v>72128</v>
      </c>
    </row>
    <row r="14" spans="1:9" ht="18.75" customHeight="1">
      <c r="A14" s="3342" t="s">
        <v>220</v>
      </c>
      <c r="B14" s="3330" t="s">
        <v>221</v>
      </c>
      <c r="C14" s="3331"/>
      <c r="D14" s="3332"/>
      <c r="E14" s="155">
        <v>7910340</v>
      </c>
      <c r="F14" s="156">
        <v>76885173</v>
      </c>
      <c r="G14" s="157">
        <f>F14*1000/E14</f>
        <v>9719.5788044508827</v>
      </c>
      <c r="H14" s="156">
        <v>29457</v>
      </c>
    </row>
    <row r="15" spans="1:9" ht="18.75" customHeight="1">
      <c r="A15" s="3343"/>
      <c r="B15" s="3345" t="s">
        <v>222</v>
      </c>
      <c r="C15" s="3346"/>
      <c r="D15" s="3347"/>
      <c r="E15" s="155">
        <v>5258082</v>
      </c>
      <c r="F15" s="156">
        <v>49254808</v>
      </c>
      <c r="G15" s="157">
        <f>F15*1000/E15</f>
        <v>9367.4476738856483</v>
      </c>
      <c r="H15" s="156">
        <v>35792</v>
      </c>
    </row>
    <row r="16" spans="1:9" ht="18.75" customHeight="1">
      <c r="A16" s="3343"/>
      <c r="B16" s="3333" t="s">
        <v>223</v>
      </c>
      <c r="C16" s="3334"/>
      <c r="D16" s="3335"/>
      <c r="E16" s="155">
        <v>0</v>
      </c>
      <c r="F16" s="156">
        <v>0</v>
      </c>
      <c r="G16" s="157">
        <v>0</v>
      </c>
      <c r="H16" s="156">
        <v>0</v>
      </c>
    </row>
    <row r="17" spans="1:8">
      <c r="A17" s="3344"/>
      <c r="B17" s="3339" t="s">
        <v>206</v>
      </c>
      <c r="C17" s="3340"/>
      <c r="D17" s="3341"/>
      <c r="E17" s="158">
        <f>SUM(E14:E16)</f>
        <v>13168422</v>
      </c>
      <c r="F17" s="159">
        <f>SUM(F14:F16)</f>
        <v>126139981</v>
      </c>
      <c r="G17" s="157">
        <f>F17*1000/E17</f>
        <v>9578.9746865645702</v>
      </c>
      <c r="H17" s="156">
        <f>MAX(H14:H16)</f>
        <v>35792</v>
      </c>
    </row>
    <row r="18" spans="1:8" ht="18.75" customHeight="1">
      <c r="A18" s="3327" t="s">
        <v>224</v>
      </c>
      <c r="B18" s="3330" t="s">
        <v>225</v>
      </c>
      <c r="C18" s="3331"/>
      <c r="D18" s="3332"/>
      <c r="E18" s="155">
        <v>17386370</v>
      </c>
      <c r="F18" s="159">
        <v>116501791</v>
      </c>
      <c r="G18" s="157">
        <f>F18*1000/E18</f>
        <v>6700.7541539723361</v>
      </c>
      <c r="H18" s="156">
        <v>18493</v>
      </c>
    </row>
    <row r="19" spans="1:8">
      <c r="A19" s="3328"/>
      <c r="B19" s="3333" t="s">
        <v>226</v>
      </c>
      <c r="C19" s="3334"/>
      <c r="D19" s="3335"/>
      <c r="E19" s="155">
        <v>0</v>
      </c>
      <c r="F19" s="159">
        <v>0</v>
      </c>
      <c r="G19" s="157">
        <v>0</v>
      </c>
      <c r="H19" s="159">
        <v>0</v>
      </c>
    </row>
    <row r="20" spans="1:8">
      <c r="A20" s="3329"/>
      <c r="B20" s="3336" t="s">
        <v>206</v>
      </c>
      <c r="C20" s="3337"/>
      <c r="D20" s="3338"/>
      <c r="E20" s="158">
        <f>SUM(E18:E19)</f>
        <v>17386370</v>
      </c>
      <c r="F20" s="159">
        <f>SUM(F18:F19)</f>
        <v>116501791</v>
      </c>
      <c r="G20" s="157">
        <f>F20*1000/E20</f>
        <v>6700.7541539723361</v>
      </c>
      <c r="H20" s="157">
        <f>MAX(H18:H19)</f>
        <v>18493</v>
      </c>
    </row>
    <row r="21" spans="1:8" ht="19.5" customHeight="1" thickBot="1">
      <c r="A21" s="3325" t="s">
        <v>228</v>
      </c>
      <c r="B21" s="3325"/>
      <c r="C21" s="3325"/>
      <c r="D21" s="3326"/>
      <c r="E21" s="160">
        <v>231266</v>
      </c>
      <c r="F21" s="161">
        <v>784961</v>
      </c>
      <c r="G21" s="162">
        <f>F21*1000/E21</f>
        <v>3394.1911046154646</v>
      </c>
      <c r="H21" s="161">
        <v>4718</v>
      </c>
    </row>
    <row r="22" spans="1:8">
      <c r="A22" s="166" t="s">
        <v>227</v>
      </c>
      <c r="B22" s="102"/>
      <c r="C22" s="102"/>
      <c r="D22" s="102"/>
      <c r="E22" s="102"/>
      <c r="F22" s="163"/>
      <c r="G22" s="149"/>
      <c r="H22" s="164" t="s">
        <v>208</v>
      </c>
    </row>
    <row r="23" spans="1:8">
      <c r="A23" s="165"/>
      <c r="B23" s="165"/>
      <c r="C23" s="165"/>
      <c r="D23" s="165"/>
      <c r="E23" s="165"/>
      <c r="F23" s="165"/>
      <c r="G23" s="165"/>
      <c r="H23" s="165"/>
    </row>
  </sheetData>
  <mergeCells count="25">
    <mergeCell ref="A3:D4"/>
    <mergeCell ref="G3:H3"/>
    <mergeCell ref="B8:D8"/>
    <mergeCell ref="B9:D9"/>
    <mergeCell ref="A5:D5"/>
    <mergeCell ref="A6:A9"/>
    <mergeCell ref="B6:D6"/>
    <mergeCell ref="B7:D7"/>
    <mergeCell ref="F3:F4"/>
    <mergeCell ref="E3:E4"/>
    <mergeCell ref="B16:D16"/>
    <mergeCell ref="B17:D17"/>
    <mergeCell ref="B13:D13"/>
    <mergeCell ref="A14:A17"/>
    <mergeCell ref="B14:D14"/>
    <mergeCell ref="B15:D15"/>
    <mergeCell ref="A10:A13"/>
    <mergeCell ref="B10:D10"/>
    <mergeCell ref="B11:D11"/>
    <mergeCell ref="B12:D12"/>
    <mergeCell ref="A21:D21"/>
    <mergeCell ref="A18:A20"/>
    <mergeCell ref="B18:D18"/>
    <mergeCell ref="B19:D19"/>
    <mergeCell ref="B20:D20"/>
  </mergeCells>
  <phoneticPr fontId="2"/>
  <hyperlinks>
    <hyperlink ref="I1" location="目次!A1" display="目次へ戻る" xr:uid="{7F556D47-C8FD-4CC2-BC49-84C1CE5AF6C6}"/>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AFEA4-9B3B-43B0-830E-B4F405AAED2F}">
  <dimension ref="A1:J25"/>
  <sheetViews>
    <sheetView workbookViewId="0">
      <selection activeCell="E2" sqref="E2"/>
    </sheetView>
  </sheetViews>
  <sheetFormatPr defaultColWidth="9" defaultRowHeight="13"/>
  <cols>
    <col min="1" max="1" width="4.75" style="856" customWidth="1"/>
    <col min="2" max="4" width="12.58203125" style="856" customWidth="1"/>
    <col min="5" max="5" width="11" style="856" bestFit="1" customWidth="1"/>
    <col min="6" max="6" width="4.75" style="856" customWidth="1"/>
    <col min="7" max="9" width="12.58203125" style="856" customWidth="1"/>
    <col min="10" max="10" width="11" style="856" bestFit="1" customWidth="1"/>
    <col min="11" max="16384" width="9" style="856"/>
  </cols>
  <sheetData>
    <row r="1" spans="1:10">
      <c r="A1" s="859" t="s">
        <v>8741</v>
      </c>
      <c r="B1" s="859"/>
      <c r="C1" s="859"/>
      <c r="D1" s="859"/>
      <c r="E1" s="859"/>
      <c r="F1" s="859"/>
      <c r="G1" s="859"/>
      <c r="H1" s="859"/>
      <c r="I1" s="859"/>
    </row>
    <row r="2" spans="1:10" ht="18.5" thickBot="1">
      <c r="A2" s="1184" t="s">
        <v>8742</v>
      </c>
      <c r="B2" s="1184"/>
      <c r="C2" s="1184"/>
      <c r="D2" s="1184"/>
      <c r="E2" s="820" t="s">
        <v>721</v>
      </c>
      <c r="F2" s="859"/>
      <c r="G2" s="1184"/>
      <c r="H2" s="1184"/>
      <c r="I2" s="1184"/>
      <c r="J2" s="820" t="s">
        <v>721</v>
      </c>
    </row>
    <row r="3" spans="1:10" ht="13.5" customHeight="1">
      <c r="A3" s="3897" t="s">
        <v>8743</v>
      </c>
      <c r="B3" s="3569" t="s">
        <v>8586</v>
      </c>
      <c r="C3" s="3775"/>
      <c r="D3" s="3775"/>
      <c r="E3" s="1103"/>
      <c r="F3" s="3897" t="s">
        <v>8743</v>
      </c>
      <c r="G3" s="3597" t="s">
        <v>8744</v>
      </c>
      <c r="H3" s="3597"/>
      <c r="I3" s="3597"/>
    </row>
    <row r="4" spans="1:10" ht="26">
      <c r="A4" s="3898"/>
      <c r="B4" s="1304" t="s">
        <v>8745</v>
      </c>
      <c r="C4" s="1327" t="s">
        <v>8746</v>
      </c>
      <c r="D4" s="2286" t="s">
        <v>8747</v>
      </c>
      <c r="E4" s="1735"/>
      <c r="F4" s="3898"/>
      <c r="G4" s="2271" t="s">
        <v>8745</v>
      </c>
      <c r="H4" s="1327" t="s">
        <v>8746</v>
      </c>
      <c r="I4" s="2286" t="s">
        <v>8747</v>
      </c>
    </row>
    <row r="5" spans="1:10">
      <c r="A5" s="2287">
        <v>1</v>
      </c>
      <c r="B5" s="2288" t="s">
        <v>4982</v>
      </c>
      <c r="C5" s="2289">
        <v>19536</v>
      </c>
      <c r="D5" s="2290">
        <f>C5/$C$19*100</f>
        <v>673.8875474301484</v>
      </c>
      <c r="E5" s="2290"/>
      <c r="F5" s="2291">
        <v>1</v>
      </c>
      <c r="G5" s="2292" t="s">
        <v>4984</v>
      </c>
      <c r="H5" s="2289">
        <v>36734</v>
      </c>
      <c r="I5" s="2290">
        <f>H5/$H$20*100</f>
        <v>1258.444672833162</v>
      </c>
    </row>
    <row r="6" spans="1:10">
      <c r="A6" s="2287">
        <v>2</v>
      </c>
      <c r="B6" s="2288" t="s">
        <v>4990</v>
      </c>
      <c r="C6" s="975">
        <v>9245</v>
      </c>
      <c r="D6" s="2290">
        <f t="shared" ref="D6:D18" si="0">C6/$C$19*100</f>
        <v>318.90307002414625</v>
      </c>
      <c r="E6" s="2290"/>
      <c r="F6" s="2287">
        <v>2</v>
      </c>
      <c r="G6" s="2292" t="s">
        <v>4986</v>
      </c>
      <c r="H6" s="975">
        <v>21076</v>
      </c>
      <c r="I6" s="2290">
        <f t="shared" ref="I6:I19" si="1">H6/$H$20*100</f>
        <v>722.02809181226439</v>
      </c>
    </row>
    <row r="7" spans="1:10">
      <c r="A7" s="2287">
        <v>3</v>
      </c>
      <c r="B7" s="2292" t="s">
        <v>4987</v>
      </c>
      <c r="C7" s="2293">
        <v>7183</v>
      </c>
      <c r="D7" s="2290">
        <f t="shared" si="0"/>
        <v>247.77509486029666</v>
      </c>
      <c r="E7" s="2290"/>
      <c r="F7" s="2287">
        <v>3</v>
      </c>
      <c r="G7" s="2288" t="s">
        <v>4982</v>
      </c>
      <c r="H7" s="2293">
        <v>17110</v>
      </c>
      <c r="I7" s="2290">
        <f t="shared" si="1"/>
        <v>586.15964371360053</v>
      </c>
    </row>
    <row r="8" spans="1:10">
      <c r="A8" s="2287">
        <v>4</v>
      </c>
      <c r="B8" s="2292" t="s">
        <v>4981</v>
      </c>
      <c r="C8" s="2289">
        <v>6241</v>
      </c>
      <c r="D8" s="2290">
        <f t="shared" si="0"/>
        <v>215.28113142462919</v>
      </c>
      <c r="E8" s="2290"/>
      <c r="F8" s="2287">
        <v>4</v>
      </c>
      <c r="G8" s="2288" t="s">
        <v>4990</v>
      </c>
      <c r="H8" s="2289">
        <v>8700</v>
      </c>
      <c r="I8" s="2290">
        <f t="shared" si="1"/>
        <v>298.04727646454262</v>
      </c>
    </row>
    <row r="9" spans="1:10">
      <c r="A9" s="2287">
        <v>5</v>
      </c>
      <c r="B9" s="2292" t="s">
        <v>8748</v>
      </c>
      <c r="C9" s="975">
        <v>3158</v>
      </c>
      <c r="D9" s="2290">
        <f t="shared" si="0"/>
        <v>108.93411521214212</v>
      </c>
      <c r="E9" s="2290"/>
      <c r="F9" s="2287">
        <v>5</v>
      </c>
      <c r="G9" s="2292" t="s">
        <v>4987</v>
      </c>
      <c r="H9" s="975">
        <v>6872</v>
      </c>
      <c r="I9" s="2290">
        <f t="shared" si="1"/>
        <v>235.42309009934908</v>
      </c>
    </row>
    <row r="10" spans="1:10">
      <c r="A10" s="2287">
        <v>6</v>
      </c>
      <c r="B10" s="2292" t="s">
        <v>8749</v>
      </c>
      <c r="C10" s="975">
        <v>3112</v>
      </c>
      <c r="D10" s="2290">
        <f t="shared" si="0"/>
        <v>107.34736115902035</v>
      </c>
      <c r="E10" s="2290"/>
      <c r="F10" s="2287">
        <v>6</v>
      </c>
      <c r="G10" s="2292" t="s">
        <v>4981</v>
      </c>
      <c r="H10" s="975">
        <v>6059</v>
      </c>
      <c r="I10" s="2290">
        <f t="shared" si="1"/>
        <v>207.57108598835217</v>
      </c>
    </row>
    <row r="11" spans="1:10">
      <c r="A11" s="2287">
        <v>7</v>
      </c>
      <c r="B11" s="2292" t="s">
        <v>8750</v>
      </c>
      <c r="C11" s="975">
        <v>3055</v>
      </c>
      <c r="D11" s="2290">
        <f t="shared" si="0"/>
        <v>105.38116591928251</v>
      </c>
      <c r="E11" s="2290"/>
      <c r="F11" s="2287">
        <v>7</v>
      </c>
      <c r="G11" s="2292" t="s">
        <v>4980</v>
      </c>
      <c r="H11" s="975">
        <v>3553</v>
      </c>
      <c r="I11" s="2290">
        <f t="shared" si="1"/>
        <v>121.71976704350804</v>
      </c>
    </row>
    <row r="12" spans="1:10">
      <c r="A12" s="2287">
        <v>8</v>
      </c>
      <c r="B12" s="2288" t="s">
        <v>8751</v>
      </c>
      <c r="C12" s="975">
        <v>3053</v>
      </c>
      <c r="D12" s="2290">
        <f t="shared" si="0"/>
        <v>105.31217661262504</v>
      </c>
      <c r="E12" s="2290"/>
      <c r="F12" s="2287">
        <v>8</v>
      </c>
      <c r="G12" s="2292" t="s">
        <v>8752</v>
      </c>
      <c r="H12" s="975">
        <v>3255</v>
      </c>
      <c r="I12" s="2290">
        <f t="shared" si="1"/>
        <v>111.51079136690647</v>
      </c>
    </row>
    <row r="13" spans="1:10">
      <c r="A13" s="2287">
        <v>9</v>
      </c>
      <c r="B13" s="2292" t="s">
        <v>8753</v>
      </c>
      <c r="C13" s="975">
        <v>3049</v>
      </c>
      <c r="D13" s="2290">
        <f t="shared" si="0"/>
        <v>105.17419799931011</v>
      </c>
      <c r="E13" s="2290"/>
      <c r="F13" s="2287">
        <v>9</v>
      </c>
      <c r="G13" s="2292" t="s">
        <v>8748</v>
      </c>
      <c r="H13" s="975">
        <v>3230</v>
      </c>
      <c r="I13" s="2290">
        <f t="shared" si="1"/>
        <v>110.65433367591642</v>
      </c>
    </row>
    <row r="14" spans="1:10">
      <c r="A14" s="2287">
        <v>10</v>
      </c>
      <c r="B14" s="2292" t="s">
        <v>8754</v>
      </c>
      <c r="C14" s="975">
        <v>3045</v>
      </c>
      <c r="D14" s="2290">
        <f t="shared" si="0"/>
        <v>105.03621938599517</v>
      </c>
      <c r="E14" s="2290"/>
      <c r="F14" s="2287">
        <v>10</v>
      </c>
      <c r="G14" s="2292" t="s">
        <v>8749</v>
      </c>
      <c r="H14" s="975">
        <v>3208</v>
      </c>
      <c r="I14" s="2290">
        <f t="shared" si="1"/>
        <v>109.90065090784515</v>
      </c>
    </row>
    <row r="15" spans="1:10">
      <c r="A15" s="2287">
        <v>11</v>
      </c>
      <c r="B15" s="2288" t="s">
        <v>8755</v>
      </c>
      <c r="C15" s="975">
        <v>2999</v>
      </c>
      <c r="D15" s="2290">
        <f t="shared" si="0"/>
        <v>103.4494653328734</v>
      </c>
      <c r="E15" s="2290"/>
      <c r="F15" s="2287">
        <v>11</v>
      </c>
      <c r="G15" s="2292" t="s">
        <v>8756</v>
      </c>
      <c r="H15" s="975">
        <v>3191</v>
      </c>
      <c r="I15" s="2290">
        <f t="shared" si="1"/>
        <v>109.31825967797191</v>
      </c>
    </row>
    <row r="16" spans="1:10">
      <c r="A16" s="2287">
        <v>12</v>
      </c>
      <c r="B16" s="2292" t="s">
        <v>8757</v>
      </c>
      <c r="C16" s="2289">
        <v>2974</v>
      </c>
      <c r="D16" s="2290">
        <f t="shared" si="0"/>
        <v>102.58709899965505</v>
      </c>
      <c r="E16" s="2290"/>
      <c r="F16" s="2287">
        <v>12</v>
      </c>
      <c r="G16" s="2292" t="s">
        <v>8750</v>
      </c>
      <c r="H16" s="2289">
        <v>3097</v>
      </c>
      <c r="I16" s="2290">
        <f t="shared" si="1"/>
        <v>106.09797875984925</v>
      </c>
    </row>
    <row r="17" spans="1:9">
      <c r="A17" s="2287">
        <v>13</v>
      </c>
      <c r="B17" s="2292" t="s">
        <v>4949</v>
      </c>
      <c r="C17" s="975">
        <v>2970</v>
      </c>
      <c r="D17" s="2290">
        <f t="shared" si="0"/>
        <v>102.44912038634011</v>
      </c>
      <c r="E17" s="2290"/>
      <c r="F17" s="2287">
        <v>13</v>
      </c>
      <c r="G17" s="2292" t="s">
        <v>8753</v>
      </c>
      <c r="H17" s="975">
        <v>3085</v>
      </c>
      <c r="I17" s="2290">
        <f t="shared" si="1"/>
        <v>105.68687906817402</v>
      </c>
    </row>
    <row r="18" spans="1:9">
      <c r="A18" s="2287">
        <v>14</v>
      </c>
      <c r="B18" s="2288" t="s">
        <v>8758</v>
      </c>
      <c r="C18" s="975">
        <v>2914</v>
      </c>
      <c r="D18" s="2290">
        <f t="shared" si="0"/>
        <v>100.51741979993101</v>
      </c>
      <c r="E18" s="2290"/>
      <c r="F18" s="2287">
        <v>14</v>
      </c>
      <c r="G18" s="2288" t="s">
        <v>8751</v>
      </c>
      <c r="H18" s="975">
        <v>3072</v>
      </c>
      <c r="I18" s="2290">
        <f t="shared" si="1"/>
        <v>105.2415210688592</v>
      </c>
    </row>
    <row r="19" spans="1:9">
      <c r="A19" s="2294"/>
      <c r="B19" s="2295" t="s">
        <v>8759</v>
      </c>
      <c r="C19" s="2296">
        <v>2899</v>
      </c>
      <c r="D19" s="2297">
        <v>100</v>
      </c>
      <c r="E19" s="2297"/>
      <c r="F19" s="2287">
        <v>15</v>
      </c>
      <c r="G19" s="2288" t="s">
        <v>8755</v>
      </c>
      <c r="H19" s="975">
        <v>3033</v>
      </c>
      <c r="I19" s="2290">
        <f t="shared" si="1"/>
        <v>103.90544707091469</v>
      </c>
    </row>
    <row r="20" spans="1:9" ht="13.5" thickBot="1">
      <c r="A20" s="2298">
        <v>15</v>
      </c>
      <c r="B20" s="2299" t="s">
        <v>8760</v>
      </c>
      <c r="C20" s="2300">
        <v>2871</v>
      </c>
      <c r="D20" s="2301">
        <f>C20/$C$19*100</f>
        <v>99.034149706795446</v>
      </c>
      <c r="E20" s="2297"/>
      <c r="F20" s="2302"/>
      <c r="G20" s="2303" t="s">
        <v>8759</v>
      </c>
      <c r="H20" s="2296">
        <v>2919</v>
      </c>
      <c r="I20" s="2297">
        <f>H20/$H$20*100</f>
        <v>100</v>
      </c>
    </row>
    <row r="21" spans="1:9" ht="13.5" thickBot="1">
      <c r="A21" s="2304"/>
      <c r="B21" s="2304"/>
      <c r="C21" s="2304"/>
      <c r="D21" s="2304"/>
      <c r="E21" s="2305"/>
      <c r="F21" s="2298">
        <v>19</v>
      </c>
      <c r="G21" s="2306" t="s">
        <v>4775</v>
      </c>
      <c r="H21" s="2300">
        <v>2879</v>
      </c>
      <c r="I21" s="2301">
        <f>H21/$H$20*100</f>
        <v>98.6296676944159</v>
      </c>
    </row>
    <row r="22" spans="1:9">
      <c r="A22" s="2305"/>
      <c r="B22" s="2305"/>
      <c r="C22" s="2305"/>
      <c r="D22" s="2305"/>
      <c r="E22" s="2305"/>
      <c r="F22" s="859"/>
      <c r="G22" s="2307"/>
      <c r="H22" s="2296"/>
      <c r="I22" s="2308" t="s">
        <v>8761</v>
      </c>
    </row>
    <row r="23" spans="1:9">
      <c r="A23" s="859"/>
      <c r="B23" s="859"/>
      <c r="C23" s="859"/>
      <c r="D23" s="859"/>
      <c r="E23" s="859"/>
      <c r="F23" s="859"/>
      <c r="G23" s="859"/>
      <c r="H23" s="859"/>
      <c r="I23" s="859"/>
    </row>
    <row r="24" spans="1:9">
      <c r="A24" s="987" t="s">
        <v>8762</v>
      </c>
      <c r="B24" s="859"/>
      <c r="C24" s="859"/>
      <c r="D24" s="859"/>
      <c r="E24" s="859"/>
      <c r="F24" s="859"/>
      <c r="G24" s="859"/>
      <c r="H24" s="859"/>
      <c r="I24" s="859"/>
    </row>
    <row r="25" spans="1:9">
      <c r="A25" s="859"/>
      <c r="B25" s="987" t="s">
        <v>8763</v>
      </c>
      <c r="C25" s="859"/>
      <c r="D25" s="859"/>
      <c r="E25" s="859"/>
      <c r="F25" s="859"/>
      <c r="G25" s="859"/>
      <c r="H25" s="859"/>
      <c r="I25" s="859"/>
    </row>
  </sheetData>
  <mergeCells count="4">
    <mergeCell ref="A3:A4"/>
    <mergeCell ref="B3:D3"/>
    <mergeCell ref="F3:F4"/>
    <mergeCell ref="G3:I3"/>
  </mergeCells>
  <phoneticPr fontId="2"/>
  <hyperlinks>
    <hyperlink ref="J2" location="目次!A1" display="目次へ戻る" xr:uid="{C6118C60-45FC-486A-9704-7D8C1464D6A5}"/>
    <hyperlink ref="E2" location="目次!A1" display="目次へ戻る" xr:uid="{364EC9C9-5B43-4CED-B822-3414A9FFEE56}"/>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0F15-485E-47B7-9D3F-BCEDDB12AA6B}">
  <dimension ref="A1:J25"/>
  <sheetViews>
    <sheetView workbookViewId="0">
      <selection activeCell="E2" sqref="E2"/>
    </sheetView>
  </sheetViews>
  <sheetFormatPr defaultColWidth="8.58203125" defaultRowHeight="18"/>
  <cols>
    <col min="1" max="1" width="4" style="821" customWidth="1"/>
    <col min="2" max="4" width="12.58203125" style="821" customWidth="1"/>
    <col min="5" max="5" width="11" style="821" bestFit="1" customWidth="1"/>
    <col min="6" max="6" width="4" style="821" customWidth="1"/>
    <col min="7" max="9" width="12.58203125" style="821" customWidth="1"/>
    <col min="10" max="10" width="11" style="821" bestFit="1" customWidth="1"/>
    <col min="11" max="16384" width="8.58203125" style="821"/>
  </cols>
  <sheetData>
    <row r="1" spans="1:10">
      <c r="A1" s="859" t="s">
        <v>8764</v>
      </c>
      <c r="B1" s="859"/>
      <c r="C1" s="859"/>
      <c r="D1" s="859"/>
      <c r="E1" s="859"/>
      <c r="F1" s="859"/>
      <c r="G1" s="859"/>
      <c r="H1" s="859"/>
      <c r="I1" s="859"/>
    </row>
    <row r="2" spans="1:10" ht="18.5" thickBot="1">
      <c r="A2" s="1184"/>
      <c r="B2" s="1184" t="s">
        <v>8765</v>
      </c>
      <c r="C2" s="1184"/>
      <c r="D2" s="1184"/>
      <c r="E2" s="820" t="s">
        <v>721</v>
      </c>
      <c r="F2" s="1184"/>
      <c r="G2" s="1184"/>
      <c r="H2" s="1184"/>
      <c r="I2" s="1184"/>
      <c r="J2" s="820" t="s">
        <v>721</v>
      </c>
    </row>
    <row r="3" spans="1:10" ht="28.5" customHeight="1">
      <c r="A3" s="3899" t="s">
        <v>8743</v>
      </c>
      <c r="B3" s="3569" t="s">
        <v>8766</v>
      </c>
      <c r="C3" s="3775"/>
      <c r="D3" s="3775"/>
      <c r="E3" s="1103"/>
      <c r="F3" s="3899" t="s">
        <v>8743</v>
      </c>
      <c r="G3" s="3569" t="s">
        <v>8744</v>
      </c>
      <c r="H3" s="3775"/>
      <c r="I3" s="3775"/>
    </row>
    <row r="4" spans="1:10" ht="28.5" customHeight="1">
      <c r="A4" s="3735"/>
      <c r="B4" s="991" t="s">
        <v>8745</v>
      </c>
      <c r="C4" s="991" t="s">
        <v>8767</v>
      </c>
      <c r="D4" s="2309" t="s">
        <v>8747</v>
      </c>
      <c r="E4" s="1103"/>
      <c r="F4" s="3735"/>
      <c r="G4" s="992" t="s">
        <v>8745</v>
      </c>
      <c r="H4" s="1374" t="s">
        <v>8767</v>
      </c>
      <c r="I4" s="2310" t="s">
        <v>8747</v>
      </c>
    </row>
    <row r="5" spans="1:10">
      <c r="A5" s="1255">
        <v>1</v>
      </c>
      <c r="B5" s="2311" t="s">
        <v>4982</v>
      </c>
      <c r="C5" s="2289">
        <v>19013</v>
      </c>
      <c r="D5" s="2312">
        <f>((C5/$C$14)*100)</f>
        <v>583.22085889570553</v>
      </c>
      <c r="E5" s="859"/>
      <c r="F5" s="1255">
        <v>1</v>
      </c>
      <c r="G5" s="2313" t="s">
        <v>4984</v>
      </c>
      <c r="H5" s="2314">
        <v>28536</v>
      </c>
      <c r="I5" s="2315">
        <f>H5/$H$18*100</f>
        <v>900.18927444794951</v>
      </c>
    </row>
    <row r="6" spans="1:10">
      <c r="A6" s="2065">
        <v>2</v>
      </c>
      <c r="B6" s="2311" t="s">
        <v>4990</v>
      </c>
      <c r="C6" s="2293">
        <v>8985</v>
      </c>
      <c r="D6" s="2312">
        <f t="shared" ref="D6:D20" si="0">((C6/$C$14)*100)</f>
        <v>275.61349693251532</v>
      </c>
      <c r="E6" s="859"/>
      <c r="F6" s="2065">
        <v>2</v>
      </c>
      <c r="G6" s="2311" t="s">
        <v>4986</v>
      </c>
      <c r="H6" s="2293">
        <v>20068</v>
      </c>
      <c r="I6" s="2312">
        <f t="shared" ref="I6:I21" si="1">H6/$H$18*100</f>
        <v>633.05993690851733</v>
      </c>
    </row>
    <row r="7" spans="1:10">
      <c r="A7" s="2065">
        <v>3</v>
      </c>
      <c r="B7" s="2311" t="s">
        <v>4987</v>
      </c>
      <c r="C7" s="975">
        <v>7344</v>
      </c>
      <c r="D7" s="2312">
        <f t="shared" si="0"/>
        <v>225.27607361963189</v>
      </c>
      <c r="E7" s="859"/>
      <c r="F7" s="2065">
        <v>3</v>
      </c>
      <c r="G7" s="2311" t="s">
        <v>4982</v>
      </c>
      <c r="H7" s="975">
        <v>16169</v>
      </c>
      <c r="I7" s="2312">
        <f t="shared" si="1"/>
        <v>510.0630914826499</v>
      </c>
    </row>
    <row r="8" spans="1:10">
      <c r="A8" s="2065">
        <v>4</v>
      </c>
      <c r="B8" s="2311" t="s">
        <v>4981</v>
      </c>
      <c r="C8" s="2289">
        <v>5291</v>
      </c>
      <c r="D8" s="2312">
        <f t="shared" si="0"/>
        <v>162.30061349693253</v>
      </c>
      <c r="E8" s="859"/>
      <c r="F8" s="2065">
        <v>4</v>
      </c>
      <c r="G8" s="2311" t="s">
        <v>4990</v>
      </c>
      <c r="H8" s="2289">
        <v>8102</v>
      </c>
      <c r="I8" s="2312">
        <f t="shared" si="1"/>
        <v>255.58359621451103</v>
      </c>
    </row>
    <row r="9" spans="1:10">
      <c r="A9" s="2065">
        <v>5</v>
      </c>
      <c r="B9" s="2316" t="s">
        <v>8768</v>
      </c>
      <c r="C9" s="2293">
        <v>3401</v>
      </c>
      <c r="D9" s="2312">
        <f t="shared" si="0"/>
        <v>104.32515337423314</v>
      </c>
      <c r="E9" s="859"/>
      <c r="F9" s="2065">
        <v>5</v>
      </c>
      <c r="G9" s="2311" t="s">
        <v>4987</v>
      </c>
      <c r="H9" s="2293">
        <v>6889</v>
      </c>
      <c r="I9" s="2312">
        <f t="shared" si="1"/>
        <v>217.3186119873817</v>
      </c>
    </row>
    <row r="10" spans="1:10">
      <c r="A10" s="2065">
        <v>6</v>
      </c>
      <c r="B10" s="2316" t="s">
        <v>8769</v>
      </c>
      <c r="C10" s="2289">
        <v>3397</v>
      </c>
      <c r="D10" s="2312">
        <f t="shared" si="0"/>
        <v>104.20245398773007</v>
      </c>
      <c r="E10" s="859"/>
      <c r="F10" s="2065">
        <v>6</v>
      </c>
      <c r="G10" s="2311" t="s">
        <v>4981</v>
      </c>
      <c r="H10" s="2289">
        <v>5078</v>
      </c>
      <c r="I10" s="2312">
        <f t="shared" si="1"/>
        <v>160.18927444794951</v>
      </c>
    </row>
    <row r="11" spans="1:10">
      <c r="A11" s="2065">
        <v>7</v>
      </c>
      <c r="B11" s="2316" t="s">
        <v>8751</v>
      </c>
      <c r="C11" s="2293">
        <v>3386</v>
      </c>
      <c r="D11" s="2312">
        <f t="shared" si="0"/>
        <v>103.86503067484662</v>
      </c>
      <c r="E11" s="859"/>
      <c r="F11" s="2065">
        <v>7</v>
      </c>
      <c r="G11" s="2316" t="s">
        <v>8768</v>
      </c>
      <c r="H11" s="2293">
        <v>3307</v>
      </c>
      <c r="I11" s="2312">
        <f t="shared" si="1"/>
        <v>104.3217665615142</v>
      </c>
    </row>
    <row r="12" spans="1:10">
      <c r="A12" s="2065">
        <v>8</v>
      </c>
      <c r="B12" s="2311" t="s">
        <v>4920</v>
      </c>
      <c r="C12" s="2289">
        <v>3346</v>
      </c>
      <c r="D12" s="2312">
        <f t="shared" si="0"/>
        <v>102.63803680981596</v>
      </c>
      <c r="E12" s="859"/>
      <c r="F12" s="2065">
        <v>8</v>
      </c>
      <c r="G12" s="2316" t="s">
        <v>8751</v>
      </c>
      <c r="H12" s="2182">
        <v>3305</v>
      </c>
      <c r="I12" s="2312">
        <f t="shared" si="1"/>
        <v>104.25867507886434</v>
      </c>
    </row>
    <row r="13" spans="1:10">
      <c r="A13" s="2065">
        <v>9</v>
      </c>
      <c r="B13" s="2316" t="s">
        <v>8770</v>
      </c>
      <c r="C13" s="2182">
        <v>3293</v>
      </c>
      <c r="D13" s="2312">
        <f t="shared" si="0"/>
        <v>101.01226993865031</v>
      </c>
      <c r="E13" s="859"/>
      <c r="F13" s="2065">
        <v>9</v>
      </c>
      <c r="G13" s="2311" t="s">
        <v>4920</v>
      </c>
      <c r="H13" s="2182">
        <v>3273</v>
      </c>
      <c r="I13" s="2312">
        <f t="shared" si="1"/>
        <v>103.24921135646687</v>
      </c>
    </row>
    <row r="14" spans="1:10">
      <c r="A14" s="2065"/>
      <c r="B14" s="2317" t="s">
        <v>8771</v>
      </c>
      <c r="C14" s="1073">
        <v>3260</v>
      </c>
      <c r="D14" s="2312">
        <f t="shared" si="0"/>
        <v>100</v>
      </c>
      <c r="E14" s="1235"/>
      <c r="F14" s="1103">
        <v>10</v>
      </c>
      <c r="G14" s="2316" t="s">
        <v>8772</v>
      </c>
      <c r="H14" s="2182">
        <v>3259</v>
      </c>
      <c r="I14" s="2312">
        <f t="shared" si="1"/>
        <v>102.80757097791798</v>
      </c>
    </row>
    <row r="15" spans="1:10">
      <c r="A15" s="2065">
        <v>10</v>
      </c>
      <c r="B15" s="1647" t="s">
        <v>8773</v>
      </c>
      <c r="C15" s="975">
        <v>3227</v>
      </c>
      <c r="D15" s="2312">
        <f t="shared" si="0"/>
        <v>98.987730061349694</v>
      </c>
      <c r="E15" s="859"/>
      <c r="F15" s="2318">
        <v>11</v>
      </c>
      <c r="G15" s="2316" t="s">
        <v>8770</v>
      </c>
      <c r="H15" s="2182">
        <v>3214</v>
      </c>
      <c r="I15" s="2312">
        <f t="shared" si="1"/>
        <v>101.38801261829653</v>
      </c>
    </row>
    <row r="16" spans="1:10">
      <c r="A16" s="2065">
        <v>11</v>
      </c>
      <c r="B16" s="1647" t="s">
        <v>8774</v>
      </c>
      <c r="C16" s="975">
        <v>3221</v>
      </c>
      <c r="D16" s="2312">
        <f t="shared" si="0"/>
        <v>98.803680981595093</v>
      </c>
      <c r="E16" s="859"/>
      <c r="F16" s="2318">
        <v>12</v>
      </c>
      <c r="G16" s="1647" t="s">
        <v>8775</v>
      </c>
      <c r="H16" s="975">
        <v>3177</v>
      </c>
      <c r="I16" s="2312">
        <f t="shared" si="1"/>
        <v>100.22082018927445</v>
      </c>
    </row>
    <row r="17" spans="1:9">
      <c r="A17" s="2067">
        <v>11</v>
      </c>
      <c r="B17" s="2317" t="s">
        <v>4775</v>
      </c>
      <c r="C17" s="1073">
        <v>3221</v>
      </c>
      <c r="D17" s="2312">
        <f t="shared" si="0"/>
        <v>98.803680981595093</v>
      </c>
      <c r="E17" s="859"/>
      <c r="F17" s="2318">
        <v>13</v>
      </c>
      <c r="G17" s="1647" t="s">
        <v>8758</v>
      </c>
      <c r="H17" s="975">
        <v>3175</v>
      </c>
      <c r="I17" s="2312">
        <f t="shared" si="1"/>
        <v>100.15772870662461</v>
      </c>
    </row>
    <row r="18" spans="1:9">
      <c r="A18" s="2065">
        <v>13</v>
      </c>
      <c r="B18" s="1647" t="s">
        <v>8756</v>
      </c>
      <c r="C18" s="972">
        <v>3218</v>
      </c>
      <c r="D18" s="2312">
        <f>((C18/$C$14)*100)</f>
        <v>98.711656441717793</v>
      </c>
      <c r="E18" s="859"/>
      <c r="F18" s="2318"/>
      <c r="G18" s="2317" t="s">
        <v>8771</v>
      </c>
      <c r="H18" s="1073">
        <v>3170</v>
      </c>
      <c r="I18" s="2312">
        <f t="shared" si="1"/>
        <v>100</v>
      </c>
    </row>
    <row r="19" spans="1:9">
      <c r="A19" s="2065">
        <v>14</v>
      </c>
      <c r="B19" s="1647" t="s">
        <v>8776</v>
      </c>
      <c r="C19" s="972">
        <v>3216</v>
      </c>
      <c r="D19" s="2312">
        <f t="shared" si="0"/>
        <v>98.650306748466249</v>
      </c>
      <c r="E19" s="859"/>
      <c r="F19" s="2318">
        <v>14</v>
      </c>
      <c r="G19" s="1131" t="s">
        <v>8774</v>
      </c>
      <c r="H19" s="975">
        <v>3164</v>
      </c>
      <c r="I19" s="2312">
        <f t="shared" si="1"/>
        <v>99.810725552050471</v>
      </c>
    </row>
    <row r="20" spans="1:9" ht="19.5" customHeight="1" thickBot="1">
      <c r="A20" s="1372">
        <v>15</v>
      </c>
      <c r="B20" s="1467" t="s">
        <v>8777</v>
      </c>
      <c r="C20" s="1496">
        <v>3213</v>
      </c>
      <c r="D20" s="2319">
        <f t="shared" si="0"/>
        <v>98.558282208588949</v>
      </c>
      <c r="E20" s="859"/>
      <c r="F20" s="2318">
        <v>15</v>
      </c>
      <c r="G20" s="1131" t="s">
        <v>8754</v>
      </c>
      <c r="H20" s="975">
        <v>3133</v>
      </c>
      <c r="I20" s="2312">
        <f t="shared" si="1"/>
        <v>98.83280757097792</v>
      </c>
    </row>
    <row r="21" spans="1:9" ht="19.5" customHeight="1" thickBot="1">
      <c r="A21" s="1103"/>
      <c r="B21" s="1053"/>
      <c r="C21" s="1053"/>
      <c r="D21" s="1053"/>
      <c r="E21" s="859"/>
      <c r="F21" s="1177">
        <v>15</v>
      </c>
      <c r="G21" s="2320" t="s">
        <v>8778</v>
      </c>
      <c r="H21" s="1183">
        <v>3133</v>
      </c>
      <c r="I21" s="2319">
        <f t="shared" si="1"/>
        <v>98.83280757097792</v>
      </c>
    </row>
    <row r="22" spans="1:9" ht="18.75" customHeight="1">
      <c r="A22" s="1103"/>
      <c r="B22" s="859"/>
      <c r="C22" s="987"/>
      <c r="D22" s="987"/>
      <c r="E22" s="859"/>
      <c r="F22" s="859"/>
      <c r="G22" s="1053"/>
      <c r="H22" s="1053"/>
      <c r="I22" s="1021" t="s">
        <v>8779</v>
      </c>
    </row>
    <row r="23" spans="1:9">
      <c r="A23" s="1103"/>
      <c r="B23" s="859"/>
      <c r="C23" s="1514"/>
      <c r="D23" s="2321"/>
      <c r="E23" s="1264"/>
      <c r="F23" s="859"/>
      <c r="G23" s="859"/>
      <c r="H23" s="987"/>
      <c r="I23" s="2322"/>
    </row>
    <row r="24" spans="1:9">
      <c r="A24" s="987" t="s">
        <v>8780</v>
      </c>
      <c r="B24" s="1053"/>
      <c r="C24" s="1053"/>
      <c r="D24" s="1053"/>
      <c r="E24" s="1264"/>
      <c r="F24" s="1264"/>
      <c r="G24" s="1053"/>
      <c r="H24" s="1053"/>
      <c r="I24" s="1053"/>
    </row>
    <row r="25" spans="1:9">
      <c r="A25" s="987" t="s">
        <v>8781</v>
      </c>
      <c r="B25" s="859"/>
      <c r="C25" s="987"/>
      <c r="D25" s="987"/>
      <c r="E25" s="1264"/>
      <c r="F25" s="1264"/>
      <c r="G25" s="1264"/>
      <c r="H25" s="987"/>
      <c r="I25" s="1021"/>
    </row>
  </sheetData>
  <mergeCells count="4">
    <mergeCell ref="A3:A4"/>
    <mergeCell ref="B3:D3"/>
    <mergeCell ref="F3:F4"/>
    <mergeCell ref="G3:I3"/>
  </mergeCells>
  <phoneticPr fontId="2"/>
  <hyperlinks>
    <hyperlink ref="E2" location="目次!A1" display="目次へ戻る" xr:uid="{F27BBDAE-EE54-4002-AB78-FAA412F9044D}"/>
    <hyperlink ref="J2" location="目次!A1" display="目次へ戻る" xr:uid="{79425CEB-38C5-4576-A89D-0B795ED08AE7}"/>
  </hyperlink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6F20A-2417-4721-B8F9-760B37BAEE98}">
  <dimension ref="A1:E8"/>
  <sheetViews>
    <sheetView workbookViewId="0">
      <selection activeCell="E1" sqref="E1"/>
    </sheetView>
  </sheetViews>
  <sheetFormatPr defaultColWidth="8.58203125" defaultRowHeight="18"/>
  <cols>
    <col min="1" max="4" width="8.58203125" style="821"/>
    <col min="5" max="5" width="11" style="821" bestFit="1" customWidth="1"/>
    <col min="6" max="16384" width="8.58203125" style="821"/>
  </cols>
  <sheetData>
    <row r="1" spans="1:5">
      <c r="A1" s="859" t="s">
        <v>8782</v>
      </c>
      <c r="E1" s="820" t="s">
        <v>721</v>
      </c>
    </row>
    <row r="2" spans="1:5">
      <c r="A2" s="859" t="s">
        <v>8783</v>
      </c>
    </row>
    <row r="3" spans="1:5">
      <c r="A3" s="859" t="s">
        <v>8784</v>
      </c>
    </row>
    <row r="4" spans="1:5">
      <c r="A4" s="859" t="s">
        <v>8785</v>
      </c>
    </row>
    <row r="5" spans="1:5">
      <c r="A5" s="859" t="s">
        <v>8786</v>
      </c>
    </row>
    <row r="6" spans="1:5">
      <c r="A6" s="859" t="s">
        <v>8787</v>
      </c>
    </row>
    <row r="7" spans="1:5">
      <c r="A7" s="859" t="s">
        <v>8788</v>
      </c>
    </row>
    <row r="8" spans="1:5">
      <c r="A8" s="859" t="s">
        <v>8789</v>
      </c>
    </row>
  </sheetData>
  <phoneticPr fontId="2"/>
  <hyperlinks>
    <hyperlink ref="E1" location="目次!A1" display="目次へ戻る" xr:uid="{994B25D4-6032-4F19-9176-5A28FFCCE58F}"/>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FDDE4-2C57-4987-9749-85E3529CBC06}">
  <dimension ref="A1:O7"/>
  <sheetViews>
    <sheetView workbookViewId="0">
      <selection activeCell="O1" sqref="O1"/>
    </sheetView>
  </sheetViews>
  <sheetFormatPr defaultColWidth="9" defaultRowHeight="13"/>
  <cols>
    <col min="1" max="1" width="13.25" style="856" customWidth="1"/>
    <col min="2" max="14" width="6.58203125" style="856" customWidth="1"/>
    <col min="15" max="15" width="11" style="856" bestFit="1" customWidth="1"/>
    <col min="16" max="16384" width="9" style="856"/>
  </cols>
  <sheetData>
    <row r="1" spans="1:15" ht="18">
      <c r="A1" s="856" t="s">
        <v>8790</v>
      </c>
      <c r="O1" s="820" t="s">
        <v>721</v>
      </c>
    </row>
    <row r="2" spans="1:15" ht="13.5" thickBot="1">
      <c r="A2" s="859"/>
      <c r="B2" s="1184"/>
      <c r="C2" s="1184"/>
      <c r="D2" s="1184"/>
      <c r="E2" s="1184"/>
      <c r="F2" s="1184"/>
      <c r="G2" s="1184"/>
      <c r="H2" s="1184"/>
      <c r="I2" s="1184"/>
      <c r="J2" s="1184"/>
      <c r="K2" s="1184"/>
      <c r="L2" s="1184"/>
      <c r="M2" s="988"/>
      <c r="N2" s="989" t="s">
        <v>8791</v>
      </c>
    </row>
    <row r="3" spans="1:15">
      <c r="A3" s="1903" t="s">
        <v>7926</v>
      </c>
      <c r="B3" s="1345" t="s">
        <v>4822</v>
      </c>
      <c r="C3" s="1345" t="s">
        <v>8792</v>
      </c>
      <c r="D3" s="1345" t="s">
        <v>8793</v>
      </c>
      <c r="E3" s="1345" t="s">
        <v>8794</v>
      </c>
      <c r="F3" s="1345" t="s">
        <v>8795</v>
      </c>
      <c r="G3" s="1345" t="s">
        <v>8796</v>
      </c>
      <c r="H3" s="1345" t="s">
        <v>8797</v>
      </c>
      <c r="I3" s="1345" t="s">
        <v>8798</v>
      </c>
      <c r="J3" s="1345" t="s">
        <v>8799</v>
      </c>
      <c r="K3" s="1345" t="s">
        <v>8800</v>
      </c>
      <c r="L3" s="1345" t="s">
        <v>8801</v>
      </c>
      <c r="M3" s="1345" t="s">
        <v>8802</v>
      </c>
      <c r="N3" s="993" t="s">
        <v>8803</v>
      </c>
    </row>
    <row r="4" spans="1:15">
      <c r="A4" s="1103" t="s">
        <v>8680</v>
      </c>
      <c r="B4" s="987">
        <v>374</v>
      </c>
      <c r="C4" s="987">
        <v>24</v>
      </c>
      <c r="D4" s="987">
        <v>19</v>
      </c>
      <c r="E4" s="987">
        <v>40</v>
      </c>
      <c r="F4" s="987">
        <v>28</v>
      </c>
      <c r="G4" s="987">
        <v>28</v>
      </c>
      <c r="H4" s="987">
        <v>29</v>
      </c>
      <c r="I4" s="987">
        <v>41</v>
      </c>
      <c r="J4" s="987">
        <v>31</v>
      </c>
      <c r="K4" s="987">
        <v>41</v>
      </c>
      <c r="L4" s="987">
        <v>28</v>
      </c>
      <c r="M4" s="987">
        <v>36</v>
      </c>
      <c r="N4" s="987">
        <v>29</v>
      </c>
    </row>
    <row r="5" spans="1:15">
      <c r="A5" s="1044" t="s">
        <v>192</v>
      </c>
      <c r="B5" s="2323">
        <f>SUM(C5:N5)</f>
        <v>413</v>
      </c>
      <c r="C5" s="2323">
        <v>43</v>
      </c>
      <c r="D5" s="2323">
        <v>35</v>
      </c>
      <c r="E5" s="2323">
        <v>39</v>
      </c>
      <c r="F5" s="2323">
        <v>32</v>
      </c>
      <c r="G5" s="2323">
        <v>29</v>
      </c>
      <c r="H5" s="2323">
        <v>30</v>
      </c>
      <c r="I5" s="2323">
        <v>43</v>
      </c>
      <c r="J5" s="2323">
        <v>43</v>
      </c>
      <c r="K5" s="2323">
        <v>33</v>
      </c>
      <c r="L5" s="2323">
        <v>29</v>
      </c>
      <c r="M5" s="2323">
        <v>30</v>
      </c>
      <c r="N5" s="2323">
        <v>27</v>
      </c>
    </row>
    <row r="6" spans="1:15" ht="13.5" thickBot="1">
      <c r="A6" s="1047" t="s">
        <v>193</v>
      </c>
      <c r="B6" s="2324">
        <f>SUM(C6:N6)</f>
        <v>395</v>
      </c>
      <c r="C6" s="2324">
        <v>26</v>
      </c>
      <c r="D6" s="2324">
        <v>41</v>
      </c>
      <c r="E6" s="2324">
        <v>37</v>
      </c>
      <c r="F6" s="2324">
        <v>34</v>
      </c>
      <c r="G6" s="2324">
        <v>18</v>
      </c>
      <c r="H6" s="2324">
        <v>32</v>
      </c>
      <c r="I6" s="2324">
        <v>40</v>
      </c>
      <c r="J6" s="2324">
        <v>35</v>
      </c>
      <c r="K6" s="2325">
        <v>39</v>
      </c>
      <c r="L6" s="2325">
        <v>23</v>
      </c>
      <c r="M6" s="2325">
        <v>35</v>
      </c>
      <c r="N6" s="2325">
        <v>35</v>
      </c>
    </row>
    <row r="7" spans="1:15">
      <c r="A7" s="972"/>
      <c r="B7" s="859"/>
      <c r="C7" s="859"/>
      <c r="D7" s="987"/>
      <c r="E7" s="859"/>
      <c r="F7" s="859"/>
      <c r="G7" s="859"/>
      <c r="H7" s="859"/>
      <c r="I7" s="859"/>
      <c r="J7" s="987"/>
      <c r="K7" s="1133"/>
      <c r="L7" s="1133"/>
      <c r="M7" s="1133"/>
      <c r="N7" s="1004" t="s">
        <v>8804</v>
      </c>
    </row>
  </sheetData>
  <phoneticPr fontId="2"/>
  <hyperlinks>
    <hyperlink ref="O1" location="目次!A1" display="目次へ戻る" xr:uid="{9451990F-05AA-4FD4-A15F-CE013B856C1F}"/>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1F1EC-14DB-4000-A0D1-4C24701889FD}">
  <dimension ref="A1:F32"/>
  <sheetViews>
    <sheetView workbookViewId="0">
      <selection activeCell="F1" sqref="F1"/>
    </sheetView>
  </sheetViews>
  <sheetFormatPr defaultColWidth="9" defaultRowHeight="13"/>
  <cols>
    <col min="1" max="1" width="3.83203125" style="856" customWidth="1"/>
    <col min="2" max="2" width="23.5" style="856" bestFit="1" customWidth="1"/>
    <col min="3" max="5" width="13" style="856" customWidth="1"/>
    <col min="6" max="6" width="11" style="856" bestFit="1" customWidth="1"/>
    <col min="7" max="16384" width="9" style="856"/>
  </cols>
  <sheetData>
    <row r="1" spans="1:6" ht="18">
      <c r="A1" s="859" t="s">
        <v>8805</v>
      </c>
      <c r="B1" s="859"/>
      <c r="C1" s="859"/>
      <c r="D1" s="859"/>
      <c r="E1" s="859"/>
      <c r="F1" s="820" t="s">
        <v>721</v>
      </c>
    </row>
    <row r="2" spans="1:6" ht="13.5" thickBot="1">
      <c r="A2" s="1184"/>
      <c r="B2" s="1184"/>
      <c r="C2" s="1184"/>
      <c r="D2" s="1184"/>
      <c r="E2" s="1260" t="s">
        <v>8806</v>
      </c>
    </row>
    <row r="3" spans="1:6">
      <c r="A3" s="2326"/>
      <c r="B3" s="2327" t="s">
        <v>4864</v>
      </c>
      <c r="C3" s="2328" t="s">
        <v>8807</v>
      </c>
      <c r="D3" s="993" t="s">
        <v>8809</v>
      </c>
      <c r="E3" s="1984" t="s">
        <v>8811</v>
      </c>
    </row>
    <row r="4" spans="1:6">
      <c r="A4" s="3627" t="s">
        <v>8812</v>
      </c>
      <c r="B4" s="2329" t="s">
        <v>8813</v>
      </c>
      <c r="C4" s="1615">
        <v>176</v>
      </c>
      <c r="D4" s="1615">
        <v>217</v>
      </c>
      <c r="E4" s="1428">
        <v>238</v>
      </c>
    </row>
    <row r="5" spans="1:6">
      <c r="A5" s="3883"/>
      <c r="B5" s="2027" t="s">
        <v>8814</v>
      </c>
      <c r="C5" s="975">
        <v>139</v>
      </c>
      <c r="D5" s="975">
        <v>129</v>
      </c>
      <c r="E5" s="1073">
        <v>165</v>
      </c>
    </row>
    <row r="6" spans="1:6">
      <c r="A6" s="3883"/>
      <c r="B6" s="2027" t="s">
        <v>8815</v>
      </c>
      <c r="C6" s="975">
        <v>76</v>
      </c>
      <c r="D6" s="975">
        <v>54</v>
      </c>
      <c r="E6" s="1073">
        <v>72</v>
      </c>
    </row>
    <row r="7" spans="1:6">
      <c r="A7" s="3883"/>
      <c r="B7" s="2027" t="s">
        <v>8816</v>
      </c>
      <c r="C7" s="975">
        <v>32</v>
      </c>
      <c r="D7" s="975">
        <v>34</v>
      </c>
      <c r="E7" s="1073">
        <v>58</v>
      </c>
    </row>
    <row r="8" spans="1:6">
      <c r="A8" s="3883"/>
      <c r="B8" s="2027" t="s">
        <v>8817</v>
      </c>
      <c r="C8" s="975">
        <v>87</v>
      </c>
      <c r="D8" s="975">
        <v>71</v>
      </c>
      <c r="E8" s="1073">
        <v>65</v>
      </c>
    </row>
    <row r="9" spans="1:6">
      <c r="A9" s="3883"/>
      <c r="B9" s="2027" t="s">
        <v>8818</v>
      </c>
      <c r="C9" s="975">
        <v>195</v>
      </c>
      <c r="D9" s="975">
        <v>158</v>
      </c>
      <c r="E9" s="1073">
        <v>221</v>
      </c>
    </row>
    <row r="10" spans="1:6">
      <c r="A10" s="3883"/>
      <c r="B10" s="2027" t="s">
        <v>8819</v>
      </c>
      <c r="C10" s="975">
        <v>164</v>
      </c>
      <c r="D10" s="975">
        <v>131</v>
      </c>
      <c r="E10" s="1073">
        <v>119</v>
      </c>
    </row>
    <row r="11" spans="1:6">
      <c r="A11" s="3883"/>
      <c r="B11" s="2027" t="s">
        <v>8820</v>
      </c>
      <c r="C11" s="975">
        <v>58</v>
      </c>
      <c r="D11" s="975">
        <v>60</v>
      </c>
      <c r="E11" s="1073">
        <v>63</v>
      </c>
    </row>
    <row r="12" spans="1:6">
      <c r="A12" s="3883"/>
      <c r="B12" s="2027" t="s">
        <v>8821</v>
      </c>
      <c r="C12" s="975">
        <v>37</v>
      </c>
      <c r="D12" s="975">
        <v>32</v>
      </c>
      <c r="E12" s="1073">
        <v>43</v>
      </c>
    </row>
    <row r="13" spans="1:6">
      <c r="A13" s="3883"/>
      <c r="B13" s="2027" t="s">
        <v>8822</v>
      </c>
      <c r="C13" s="975">
        <v>2</v>
      </c>
      <c r="D13" s="975">
        <v>3</v>
      </c>
      <c r="E13" s="1073">
        <v>2</v>
      </c>
    </row>
    <row r="14" spans="1:6">
      <c r="A14" s="3629"/>
      <c r="B14" s="992" t="s">
        <v>206</v>
      </c>
      <c r="C14" s="2031">
        <v>966</v>
      </c>
      <c r="D14" s="2031">
        <v>889</v>
      </c>
      <c r="E14" s="2330">
        <v>1046</v>
      </c>
    </row>
    <row r="15" spans="1:6">
      <c r="A15" s="3627" t="s">
        <v>8823</v>
      </c>
      <c r="B15" s="2331" t="s">
        <v>8824</v>
      </c>
      <c r="C15" s="1615">
        <v>2</v>
      </c>
      <c r="D15" s="1615">
        <v>5</v>
      </c>
      <c r="E15" s="1428">
        <v>6</v>
      </c>
    </row>
    <row r="16" spans="1:6">
      <c r="A16" s="3883"/>
      <c r="B16" s="2332" t="s">
        <v>8825</v>
      </c>
      <c r="C16" s="975">
        <v>79</v>
      </c>
      <c r="D16" s="975">
        <v>66</v>
      </c>
      <c r="E16" s="1073">
        <v>64</v>
      </c>
    </row>
    <row r="17" spans="1:5">
      <c r="A17" s="3883"/>
      <c r="B17" s="2332" t="s">
        <v>8826</v>
      </c>
      <c r="C17" s="975">
        <v>46</v>
      </c>
      <c r="D17" s="975">
        <v>54</v>
      </c>
      <c r="E17" s="1073">
        <v>88</v>
      </c>
    </row>
    <row r="18" spans="1:5">
      <c r="A18" s="3883"/>
      <c r="B18" s="2332" t="s">
        <v>8827</v>
      </c>
      <c r="C18" s="975">
        <v>19</v>
      </c>
      <c r="D18" s="975">
        <v>38</v>
      </c>
      <c r="E18" s="1073">
        <v>36</v>
      </c>
    </row>
    <row r="19" spans="1:5">
      <c r="A19" s="3883"/>
      <c r="B19" s="2332" t="s">
        <v>8828</v>
      </c>
      <c r="C19" s="975">
        <v>0</v>
      </c>
      <c r="D19" s="975">
        <v>1</v>
      </c>
      <c r="E19" s="1073">
        <v>1</v>
      </c>
    </row>
    <row r="20" spans="1:5">
      <c r="A20" s="3883"/>
      <c r="B20" s="2332" t="s">
        <v>8829</v>
      </c>
      <c r="C20" s="975">
        <v>7</v>
      </c>
      <c r="D20" s="975">
        <v>20</v>
      </c>
      <c r="E20" s="1073">
        <v>16</v>
      </c>
    </row>
    <row r="21" spans="1:5">
      <c r="A21" s="3883"/>
      <c r="B21" s="2332" t="s">
        <v>8830</v>
      </c>
      <c r="C21" s="975">
        <v>274</v>
      </c>
      <c r="D21" s="975">
        <v>271</v>
      </c>
      <c r="E21" s="1073">
        <v>233</v>
      </c>
    </row>
    <row r="22" spans="1:5">
      <c r="A22" s="3883"/>
      <c r="B22" s="2332" t="s">
        <v>8831</v>
      </c>
      <c r="C22" s="975">
        <v>107</v>
      </c>
      <c r="D22" s="975">
        <v>138</v>
      </c>
      <c r="E22" s="1073">
        <v>218</v>
      </c>
    </row>
    <row r="23" spans="1:5">
      <c r="A23" s="3883"/>
      <c r="B23" s="2332" t="s">
        <v>8832</v>
      </c>
      <c r="C23" s="975">
        <v>3</v>
      </c>
      <c r="D23" s="975">
        <v>1</v>
      </c>
      <c r="E23" s="1073">
        <v>4</v>
      </c>
    </row>
    <row r="24" spans="1:5">
      <c r="A24" s="3883"/>
      <c r="B24" s="2332" t="s">
        <v>8833</v>
      </c>
      <c r="C24" s="975">
        <v>125</v>
      </c>
      <c r="D24" s="975">
        <v>114</v>
      </c>
      <c r="E24" s="1073">
        <v>101</v>
      </c>
    </row>
    <row r="25" spans="1:5">
      <c r="A25" s="3883"/>
      <c r="B25" s="2332" t="s">
        <v>8834</v>
      </c>
      <c r="C25" s="975">
        <v>52</v>
      </c>
      <c r="D25" s="975">
        <v>111</v>
      </c>
      <c r="E25" s="1073">
        <v>76</v>
      </c>
    </row>
    <row r="26" spans="1:5">
      <c r="A26" s="3883"/>
      <c r="B26" s="2027" t="s">
        <v>8835</v>
      </c>
      <c r="C26" s="975">
        <v>117</v>
      </c>
      <c r="D26" s="975">
        <v>155</v>
      </c>
      <c r="E26" s="1073">
        <v>116</v>
      </c>
    </row>
    <row r="27" spans="1:5">
      <c r="A27" s="3883"/>
      <c r="B27" s="2332" t="s">
        <v>8836</v>
      </c>
      <c r="C27" s="975">
        <v>18</v>
      </c>
      <c r="D27" s="975">
        <v>16</v>
      </c>
      <c r="E27" s="1073">
        <v>23</v>
      </c>
    </row>
    <row r="28" spans="1:5">
      <c r="A28" s="3883"/>
      <c r="B28" s="2332" t="s">
        <v>8837</v>
      </c>
      <c r="C28" s="975">
        <v>16</v>
      </c>
      <c r="D28" s="975">
        <v>9</v>
      </c>
      <c r="E28" s="1073">
        <v>3</v>
      </c>
    </row>
    <row r="29" spans="1:5">
      <c r="A29" s="3629"/>
      <c r="B29" s="1304" t="s">
        <v>8838</v>
      </c>
      <c r="C29" s="975">
        <v>865</v>
      </c>
      <c r="D29" s="975">
        <v>999</v>
      </c>
      <c r="E29" s="1073">
        <v>985</v>
      </c>
    </row>
    <row r="30" spans="1:5">
      <c r="A30" s="3574" t="s">
        <v>8839</v>
      </c>
      <c r="B30" s="3575"/>
      <c r="C30" s="2031">
        <v>151</v>
      </c>
      <c r="D30" s="2031">
        <v>175</v>
      </c>
      <c r="E30" s="2330">
        <v>159</v>
      </c>
    </row>
    <row r="31" spans="1:5" ht="13.5" thickBot="1">
      <c r="A31" s="3900" t="s">
        <v>4724</v>
      </c>
      <c r="B31" s="3853"/>
      <c r="C31" s="2333">
        <v>1982</v>
      </c>
      <c r="D31" s="2333">
        <v>2063</v>
      </c>
      <c r="E31" s="2334">
        <v>2190</v>
      </c>
    </row>
    <row r="32" spans="1:5">
      <c r="A32" s="859"/>
      <c r="B32" s="859"/>
      <c r="C32" s="859"/>
      <c r="D32" s="859"/>
      <c r="E32" s="1004" t="s">
        <v>8840</v>
      </c>
    </row>
  </sheetData>
  <mergeCells count="4">
    <mergeCell ref="A4:A14"/>
    <mergeCell ref="A15:A29"/>
    <mergeCell ref="A30:B30"/>
    <mergeCell ref="A31:B31"/>
  </mergeCells>
  <phoneticPr fontId="2"/>
  <hyperlinks>
    <hyperlink ref="F1" location="目次!A1" display="目次へ戻る" xr:uid="{831A7E7E-877E-42D6-B35A-769988D4E394}"/>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A6580-725F-4E30-B5A3-D325D1A52C58}">
  <dimension ref="A1:E1"/>
  <sheetViews>
    <sheetView workbookViewId="0">
      <selection activeCell="E1" sqref="E1"/>
    </sheetView>
  </sheetViews>
  <sheetFormatPr defaultColWidth="8.58203125" defaultRowHeight="18"/>
  <cols>
    <col min="1" max="4" width="8.58203125" style="821"/>
    <col min="5" max="5" width="11" style="821" bestFit="1" customWidth="1"/>
    <col min="6" max="16384" width="8.58203125" style="821"/>
  </cols>
  <sheetData>
    <row r="1" spans="1:5">
      <c r="A1" s="856" t="s">
        <v>8841</v>
      </c>
      <c r="E1" s="820" t="s">
        <v>721</v>
      </c>
    </row>
  </sheetData>
  <phoneticPr fontId="2"/>
  <hyperlinks>
    <hyperlink ref="E1" location="目次!A1" display="目次へ戻る" xr:uid="{7E20DCEF-3EED-475D-9327-7AF62DDF6E2B}"/>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CA87A-D98D-477D-BA91-C9AD0DA469EE}">
  <dimension ref="A1:I42"/>
  <sheetViews>
    <sheetView workbookViewId="0">
      <selection activeCell="I2" sqref="I2"/>
    </sheetView>
  </sheetViews>
  <sheetFormatPr defaultColWidth="9" defaultRowHeight="18"/>
  <cols>
    <col min="1" max="1" width="2.58203125" style="1140" customWidth="1"/>
    <col min="2" max="2" width="8.58203125" style="1140" customWidth="1"/>
    <col min="3" max="8" width="15.58203125" style="1140" customWidth="1"/>
    <col min="9" max="9" width="11" style="1140" bestFit="1" customWidth="1"/>
    <col min="10" max="16384" width="9" style="1140"/>
  </cols>
  <sheetData>
    <row r="1" spans="1:9">
      <c r="A1" s="859" t="s">
        <v>8842</v>
      </c>
      <c r="B1" s="859"/>
      <c r="C1" s="859"/>
      <c r="D1" s="859"/>
      <c r="E1" s="859"/>
      <c r="F1" s="859"/>
      <c r="G1" s="859"/>
      <c r="H1" s="859"/>
      <c r="I1" s="820"/>
    </row>
    <row r="2" spans="1:9">
      <c r="A2" s="859" t="s">
        <v>8843</v>
      </c>
      <c r="B2" s="859"/>
      <c r="C2" s="859"/>
      <c r="D2" s="859"/>
      <c r="E2" s="859"/>
      <c r="F2" s="859"/>
      <c r="G2" s="859"/>
      <c r="H2" s="859"/>
      <c r="I2" s="820" t="s">
        <v>721</v>
      </c>
    </row>
    <row r="3" spans="1:9" ht="18.5" thickBot="1">
      <c r="A3" s="1184"/>
      <c r="B3" s="1184"/>
      <c r="C3" s="1184"/>
      <c r="D3" s="1184"/>
      <c r="E3" s="1184"/>
      <c r="F3" s="988"/>
      <c r="G3" s="988"/>
      <c r="H3" s="989" t="s">
        <v>8844</v>
      </c>
    </row>
    <row r="4" spans="1:9">
      <c r="A4" s="3860" t="s">
        <v>8845</v>
      </c>
      <c r="B4" s="3732"/>
      <c r="C4" s="2335" t="s">
        <v>8846</v>
      </c>
      <c r="D4" s="2335" t="s">
        <v>8847</v>
      </c>
      <c r="E4" s="2335" t="s">
        <v>8848</v>
      </c>
      <c r="F4" s="2335" t="s">
        <v>8849</v>
      </c>
      <c r="G4" s="2336" t="s">
        <v>8850</v>
      </c>
      <c r="H4" s="2337" t="s">
        <v>8851</v>
      </c>
    </row>
    <row r="5" spans="1:9">
      <c r="A5" s="3894" t="s">
        <v>8852</v>
      </c>
      <c r="B5" s="3895"/>
      <c r="C5" s="2338">
        <v>255</v>
      </c>
      <c r="D5" s="2338">
        <v>253</v>
      </c>
      <c r="E5" s="2339">
        <v>254</v>
      </c>
      <c r="F5" s="1760">
        <v>253</v>
      </c>
      <c r="G5" s="2340">
        <v>252</v>
      </c>
      <c r="H5" s="2341">
        <v>249</v>
      </c>
    </row>
    <row r="6" spans="1:9">
      <c r="A6" s="3905" t="s">
        <v>8853</v>
      </c>
      <c r="B6" s="3693"/>
      <c r="C6" s="2338">
        <v>53536635</v>
      </c>
      <c r="D6" s="2338">
        <v>50889559</v>
      </c>
      <c r="E6" s="2342">
        <v>48078667</v>
      </c>
      <c r="F6" s="1760">
        <v>47385699</v>
      </c>
      <c r="G6" s="2340">
        <v>45501695</v>
      </c>
      <c r="H6" s="2341">
        <v>41527360</v>
      </c>
    </row>
    <row r="7" spans="1:9">
      <c r="A7" s="3806"/>
      <c r="B7" s="3695"/>
      <c r="C7" s="2338">
        <v>14725353152</v>
      </c>
      <c r="D7" s="2338">
        <v>15261805546</v>
      </c>
      <c r="E7" s="2342">
        <v>14797950492</v>
      </c>
      <c r="F7" s="1760">
        <v>15053663313</v>
      </c>
      <c r="G7" s="2340">
        <v>15470098511</v>
      </c>
      <c r="H7" s="2341">
        <v>15905073101</v>
      </c>
    </row>
    <row r="8" spans="1:9" ht="18.75" customHeight="1">
      <c r="A8" s="3906" t="s">
        <v>8854</v>
      </c>
      <c r="B8" s="3907"/>
      <c r="C8" s="2338">
        <v>209948</v>
      </c>
      <c r="D8" s="2338">
        <v>201144.50197628458</v>
      </c>
      <c r="E8" s="2342">
        <v>189286.09055118111</v>
      </c>
      <c r="F8" s="1760">
        <v>187295</v>
      </c>
      <c r="G8" s="2340">
        <v>180562</v>
      </c>
      <c r="H8" s="2341">
        <v>166777</v>
      </c>
    </row>
    <row r="9" spans="1:9">
      <c r="A9" s="3908"/>
      <c r="B9" s="3636"/>
      <c r="C9" s="2338">
        <v>57746483</v>
      </c>
      <c r="D9" s="2338">
        <v>60323342.079051383</v>
      </c>
      <c r="E9" s="2342">
        <v>58259647.606299214</v>
      </c>
      <c r="F9" s="1760">
        <v>59500646</v>
      </c>
      <c r="G9" s="2340">
        <v>61389280</v>
      </c>
      <c r="H9" s="2341">
        <v>63875796</v>
      </c>
    </row>
    <row r="10" spans="1:9">
      <c r="A10" s="3894" t="s">
        <v>8855</v>
      </c>
      <c r="B10" s="3895"/>
      <c r="C10" s="2338">
        <v>275</v>
      </c>
      <c r="D10" s="2338">
        <v>299.9005266679556</v>
      </c>
      <c r="E10" s="2342">
        <v>307.78620571988819</v>
      </c>
      <c r="F10" s="1760">
        <v>318</v>
      </c>
      <c r="G10" s="2340">
        <v>340</v>
      </c>
      <c r="H10" s="2341">
        <v>383</v>
      </c>
    </row>
    <row r="11" spans="1:9">
      <c r="A11" s="3905" t="s">
        <v>8856</v>
      </c>
      <c r="B11" s="3693"/>
      <c r="C11" s="2338">
        <v>30347386</v>
      </c>
      <c r="D11" s="2338">
        <v>29891213</v>
      </c>
      <c r="E11" s="2342">
        <v>27108482</v>
      </c>
      <c r="F11" s="1760">
        <v>26301839</v>
      </c>
      <c r="G11" s="2340">
        <v>25975139</v>
      </c>
      <c r="H11" s="2341">
        <v>24334682</v>
      </c>
    </row>
    <row r="12" spans="1:9">
      <c r="A12" s="3806"/>
      <c r="B12" s="3695"/>
      <c r="C12" s="2338">
        <v>6701011677</v>
      </c>
      <c r="D12" s="2338">
        <v>7242090068</v>
      </c>
      <c r="E12" s="2342">
        <v>6588799278</v>
      </c>
      <c r="F12" s="1760">
        <v>6701734037</v>
      </c>
      <c r="G12" s="2340">
        <v>6964699100</v>
      </c>
      <c r="H12" s="2341">
        <v>7534655193</v>
      </c>
    </row>
    <row r="13" spans="1:9">
      <c r="A13" s="3894" t="s">
        <v>8855</v>
      </c>
      <c r="B13" s="3895"/>
      <c r="C13" s="2338">
        <v>221</v>
      </c>
      <c r="D13" s="2338">
        <v>242.28157177830153</v>
      </c>
      <c r="E13" s="2342">
        <v>243.05305173487767</v>
      </c>
      <c r="F13" s="1760">
        <v>255</v>
      </c>
      <c r="G13" s="2340">
        <v>268</v>
      </c>
      <c r="H13" s="2341">
        <v>310</v>
      </c>
    </row>
    <row r="14" spans="1:9">
      <c r="A14" s="3905" t="s">
        <v>8857</v>
      </c>
      <c r="B14" s="3693"/>
      <c r="C14" s="2338">
        <v>22483621</v>
      </c>
      <c r="D14" s="2338">
        <v>20326667</v>
      </c>
      <c r="E14" s="2342">
        <v>20306004</v>
      </c>
      <c r="F14" s="1760">
        <v>20438851</v>
      </c>
      <c r="G14" s="2340">
        <v>18912405</v>
      </c>
      <c r="H14" s="2341">
        <v>16623055</v>
      </c>
    </row>
    <row r="15" spans="1:9">
      <c r="A15" s="3806"/>
      <c r="B15" s="3695"/>
      <c r="C15" s="2338">
        <v>7777030359</v>
      </c>
      <c r="D15" s="2338">
        <v>7761495550</v>
      </c>
      <c r="E15" s="2342">
        <v>7945884024</v>
      </c>
      <c r="F15" s="1760">
        <v>8091130270</v>
      </c>
      <c r="G15" s="2340">
        <v>8248305332</v>
      </c>
      <c r="H15" s="2341">
        <v>8127496989</v>
      </c>
    </row>
    <row r="16" spans="1:9">
      <c r="A16" s="3894" t="s">
        <v>8855</v>
      </c>
      <c r="B16" s="3895"/>
      <c r="C16" s="2338">
        <v>346</v>
      </c>
      <c r="D16" s="2338">
        <v>381.8380824559186</v>
      </c>
      <c r="E16" s="2342">
        <v>391.30712394225867</v>
      </c>
      <c r="F16" s="1760">
        <v>396</v>
      </c>
      <c r="G16" s="2340">
        <v>436</v>
      </c>
      <c r="H16" s="2341">
        <v>489</v>
      </c>
    </row>
    <row r="17" spans="1:9">
      <c r="A17" s="3905" t="s">
        <v>8858</v>
      </c>
      <c r="B17" s="3693"/>
      <c r="C17" s="2338">
        <v>705628</v>
      </c>
      <c r="D17" s="2338">
        <v>671679</v>
      </c>
      <c r="E17" s="2342">
        <v>664181</v>
      </c>
      <c r="F17" s="1760">
        <v>645009</v>
      </c>
      <c r="G17" s="2340">
        <v>614151</v>
      </c>
      <c r="H17" s="2341">
        <v>569623</v>
      </c>
    </row>
    <row r="18" spans="1:9">
      <c r="A18" s="3806"/>
      <c r="B18" s="3695"/>
      <c r="C18" s="2338">
        <v>247311116</v>
      </c>
      <c r="D18" s="2338">
        <v>258219928</v>
      </c>
      <c r="E18" s="2342">
        <v>263267190</v>
      </c>
      <c r="F18" s="1760">
        <v>260799006</v>
      </c>
      <c r="G18" s="2340">
        <v>257094079</v>
      </c>
      <c r="H18" s="2341">
        <v>242920919</v>
      </c>
    </row>
    <row r="19" spans="1:9" ht="18.5" thickBot="1">
      <c r="A19" s="3909" t="s">
        <v>8855</v>
      </c>
      <c r="B19" s="3910"/>
      <c r="C19" s="2343">
        <v>350</v>
      </c>
      <c r="D19" s="2343">
        <v>384.4394837414896</v>
      </c>
      <c r="E19" s="2344">
        <v>396.37868291926446</v>
      </c>
      <c r="F19" s="1760">
        <v>404</v>
      </c>
      <c r="G19" s="2345">
        <v>419</v>
      </c>
      <c r="H19" s="2346">
        <v>426</v>
      </c>
    </row>
    <row r="20" spans="1:9">
      <c r="A20" s="1003"/>
      <c r="B20" s="1003" t="s">
        <v>8859</v>
      </c>
      <c r="C20" s="1003"/>
      <c r="D20" s="1003"/>
      <c r="E20" s="859"/>
      <c r="F20" s="1003"/>
      <c r="G20" s="1133"/>
      <c r="H20" s="1004" t="s">
        <v>8860</v>
      </c>
    </row>
    <row r="21" spans="1:9">
      <c r="A21" s="859"/>
      <c r="B21" s="859"/>
      <c r="C21" s="859"/>
      <c r="D21" s="859"/>
      <c r="E21" s="859"/>
      <c r="F21" s="859"/>
      <c r="G21" s="859"/>
      <c r="H21" s="859"/>
      <c r="I21" s="859"/>
    </row>
    <row r="22" spans="1:9">
      <c r="A22" s="859"/>
      <c r="B22" s="859"/>
      <c r="C22" s="859"/>
      <c r="D22" s="859"/>
      <c r="E22" s="859"/>
      <c r="F22" s="859"/>
      <c r="G22" s="859"/>
      <c r="H22" s="859"/>
      <c r="I22" s="859"/>
    </row>
    <row r="23" spans="1:9">
      <c r="A23" s="859" t="s">
        <v>8861</v>
      </c>
      <c r="B23" s="859"/>
      <c r="C23" s="859"/>
      <c r="D23" s="859"/>
      <c r="E23" s="859"/>
      <c r="F23" s="859"/>
      <c r="G23" s="859"/>
      <c r="H23" s="859"/>
      <c r="I23" s="820" t="s">
        <v>721</v>
      </c>
    </row>
    <row r="24" spans="1:9" ht="18.5" thickBot="1">
      <c r="A24" s="1184"/>
      <c r="B24" s="1184"/>
      <c r="C24" s="1184"/>
      <c r="D24" s="1184"/>
      <c r="E24" s="1184"/>
      <c r="F24" s="988"/>
      <c r="G24" s="988"/>
      <c r="H24" s="989" t="s">
        <v>8844</v>
      </c>
    </row>
    <row r="25" spans="1:9">
      <c r="A25" s="3860" t="s">
        <v>8862</v>
      </c>
      <c r="B25" s="3732"/>
      <c r="C25" s="2335" t="s">
        <v>8846</v>
      </c>
      <c r="D25" s="2335" t="s">
        <v>8847</v>
      </c>
      <c r="E25" s="2335" t="s">
        <v>8848</v>
      </c>
      <c r="F25" s="2335" t="s">
        <v>8849</v>
      </c>
      <c r="G25" s="2336" t="s">
        <v>8850</v>
      </c>
      <c r="H25" s="2337" t="s">
        <v>8851</v>
      </c>
    </row>
    <row r="26" spans="1:9" ht="18.75" customHeight="1">
      <c r="A26" s="3627" t="s">
        <v>8853</v>
      </c>
      <c r="B26" s="3901" t="s">
        <v>8863</v>
      </c>
      <c r="C26" s="2347">
        <v>8030132</v>
      </c>
      <c r="D26" s="2347">
        <v>7269297</v>
      </c>
      <c r="E26" s="2348">
        <v>7625286</v>
      </c>
      <c r="F26" s="2349">
        <v>8404135</v>
      </c>
      <c r="G26" s="2349">
        <v>7250032</v>
      </c>
      <c r="H26" s="1015">
        <v>7057020</v>
      </c>
    </row>
    <row r="27" spans="1:9">
      <c r="A27" s="3883"/>
      <c r="B27" s="3902"/>
      <c r="C27" s="2347">
        <v>3031441537</v>
      </c>
      <c r="D27" s="2347">
        <v>3063490475</v>
      </c>
      <c r="E27" s="2348">
        <v>3226449293</v>
      </c>
      <c r="F27" s="1064">
        <v>3475625337</v>
      </c>
      <c r="G27" s="1064">
        <v>3508524095</v>
      </c>
      <c r="H27" s="2154">
        <v>3635683592</v>
      </c>
    </row>
    <row r="28" spans="1:9" ht="18.75" customHeight="1">
      <c r="A28" s="3883"/>
      <c r="B28" s="3901" t="s">
        <v>8864</v>
      </c>
      <c r="C28" s="2347">
        <v>45506503</v>
      </c>
      <c r="D28" s="2347">
        <v>43620262</v>
      </c>
      <c r="E28" s="2348">
        <v>40453381</v>
      </c>
      <c r="F28" s="1064">
        <v>38981564</v>
      </c>
      <c r="G28" s="1064">
        <v>38251663</v>
      </c>
      <c r="H28" s="2154">
        <v>34470340</v>
      </c>
    </row>
    <row r="29" spans="1:9">
      <c r="A29" s="3629"/>
      <c r="B29" s="3902"/>
      <c r="C29" s="2347">
        <v>11693911615</v>
      </c>
      <c r="D29" s="2347">
        <v>12198315071</v>
      </c>
      <c r="E29" s="2348">
        <v>11571501199</v>
      </c>
      <c r="F29" s="1064">
        <v>11578037976</v>
      </c>
      <c r="G29" s="1064">
        <v>11961574416</v>
      </c>
      <c r="H29" s="2154">
        <v>12269389509</v>
      </c>
    </row>
    <row r="30" spans="1:9" ht="18.75" customHeight="1">
      <c r="A30" s="3627" t="s">
        <v>8856</v>
      </c>
      <c r="B30" s="3901" t="s">
        <v>8863</v>
      </c>
      <c r="C30" s="2347">
        <v>4395702</v>
      </c>
      <c r="D30" s="2347">
        <v>4324879</v>
      </c>
      <c r="E30" s="2348">
        <v>4565228</v>
      </c>
      <c r="F30" s="1064">
        <v>4419459</v>
      </c>
      <c r="G30" s="1064">
        <v>3859470</v>
      </c>
      <c r="H30" s="2154">
        <v>3660842</v>
      </c>
    </row>
    <row r="31" spans="1:9">
      <c r="A31" s="3883"/>
      <c r="B31" s="3902"/>
      <c r="C31" s="2347">
        <v>1505397545</v>
      </c>
      <c r="D31" s="2347">
        <v>1590433356</v>
      </c>
      <c r="E31" s="2348">
        <v>1585722906</v>
      </c>
      <c r="F31" s="1064">
        <v>1629891762</v>
      </c>
      <c r="G31" s="1064">
        <v>1627701716</v>
      </c>
      <c r="H31" s="2154">
        <v>1699289481</v>
      </c>
    </row>
    <row r="32" spans="1:9" ht="18.75" customHeight="1">
      <c r="A32" s="3883"/>
      <c r="B32" s="3901" t="s">
        <v>8864</v>
      </c>
      <c r="C32" s="2347">
        <v>25951684</v>
      </c>
      <c r="D32" s="2347">
        <v>25566334</v>
      </c>
      <c r="E32" s="2348">
        <v>22543254</v>
      </c>
      <c r="F32" s="1064">
        <v>21882380</v>
      </c>
      <c r="G32" s="1064">
        <v>22115669</v>
      </c>
      <c r="H32" s="2154">
        <v>20673840</v>
      </c>
    </row>
    <row r="33" spans="1:8">
      <c r="A33" s="3629"/>
      <c r="B33" s="3902"/>
      <c r="C33" s="2347">
        <v>5195614132</v>
      </c>
      <c r="D33" s="2347">
        <v>5651656712</v>
      </c>
      <c r="E33" s="2348">
        <v>5003076372</v>
      </c>
      <c r="F33" s="1064">
        <v>5071842275</v>
      </c>
      <c r="G33" s="1064">
        <v>5336997384</v>
      </c>
      <c r="H33" s="2154">
        <v>5835365712</v>
      </c>
    </row>
    <row r="34" spans="1:8" ht="18.75" customHeight="1">
      <c r="A34" s="3627" t="s">
        <v>8857</v>
      </c>
      <c r="B34" s="3901" t="s">
        <v>8863</v>
      </c>
      <c r="C34" s="2347">
        <v>3166445</v>
      </c>
      <c r="D34" s="2347">
        <v>2492552</v>
      </c>
      <c r="E34" s="2348">
        <v>2624351</v>
      </c>
      <c r="F34" s="1064">
        <v>3540060</v>
      </c>
      <c r="G34" s="1064">
        <v>2946063</v>
      </c>
      <c r="H34" s="2154">
        <v>2968220</v>
      </c>
    </row>
    <row r="35" spans="1:8">
      <c r="A35" s="3883"/>
      <c r="B35" s="3902"/>
      <c r="C35" s="2347">
        <v>1373738833</v>
      </c>
      <c r="D35" s="2347">
        <v>1304386706</v>
      </c>
      <c r="E35" s="2348">
        <v>1469332184</v>
      </c>
      <c r="F35" s="1064">
        <v>1671665794</v>
      </c>
      <c r="G35" s="1064">
        <v>1696788850</v>
      </c>
      <c r="H35" s="2154">
        <v>1752264099</v>
      </c>
    </row>
    <row r="36" spans="1:8" ht="18.75" customHeight="1">
      <c r="A36" s="3883"/>
      <c r="B36" s="3901" t="s">
        <v>8864</v>
      </c>
      <c r="C36" s="2347">
        <v>19317176</v>
      </c>
      <c r="D36" s="2347">
        <v>17834115</v>
      </c>
      <c r="E36" s="2348">
        <v>17681653</v>
      </c>
      <c r="F36" s="1064">
        <v>16898791</v>
      </c>
      <c r="G36" s="1064">
        <v>15966342</v>
      </c>
      <c r="H36" s="2154">
        <v>13654835</v>
      </c>
    </row>
    <row r="37" spans="1:8">
      <c r="A37" s="3629"/>
      <c r="B37" s="3902"/>
      <c r="C37" s="2347">
        <v>6403291526</v>
      </c>
      <c r="D37" s="2347">
        <v>6457108844</v>
      </c>
      <c r="E37" s="2348">
        <v>6476551840</v>
      </c>
      <c r="F37" s="1064">
        <v>6419464476</v>
      </c>
      <c r="G37" s="1064">
        <v>6551516482</v>
      </c>
      <c r="H37" s="2154">
        <v>6375232890</v>
      </c>
    </row>
    <row r="38" spans="1:8" ht="18.75" customHeight="1">
      <c r="A38" s="3733" t="s">
        <v>8865</v>
      </c>
      <c r="B38" s="3901" t="s">
        <v>8863</v>
      </c>
      <c r="C38" s="2347">
        <v>467985</v>
      </c>
      <c r="D38" s="2347">
        <v>451866</v>
      </c>
      <c r="E38" s="2348">
        <v>435707</v>
      </c>
      <c r="F38" s="1064">
        <v>444616</v>
      </c>
      <c r="G38" s="1064">
        <v>444499</v>
      </c>
      <c r="H38" s="2154">
        <v>427958</v>
      </c>
    </row>
    <row r="39" spans="1:8">
      <c r="A39" s="3903"/>
      <c r="B39" s="3902"/>
      <c r="C39" s="2347">
        <v>152305159</v>
      </c>
      <c r="D39" s="2347">
        <v>168670413</v>
      </c>
      <c r="E39" s="2348">
        <v>171394203</v>
      </c>
      <c r="F39" s="1064">
        <v>174067781</v>
      </c>
      <c r="G39" s="1064">
        <v>184033529</v>
      </c>
      <c r="H39" s="2154">
        <v>184130012</v>
      </c>
    </row>
    <row r="40" spans="1:8" ht="18.75" customHeight="1">
      <c r="A40" s="3903"/>
      <c r="B40" s="3901" t="s">
        <v>8864</v>
      </c>
      <c r="C40" s="2347">
        <v>237643</v>
      </c>
      <c r="D40" s="2347">
        <v>219813</v>
      </c>
      <c r="E40" s="2348">
        <v>228474</v>
      </c>
      <c r="F40" s="1064">
        <v>200393</v>
      </c>
      <c r="G40" s="1064">
        <v>169652</v>
      </c>
      <c r="H40" s="2154">
        <v>141665</v>
      </c>
    </row>
    <row r="41" spans="1:8" ht="18.5" thickBot="1">
      <c r="A41" s="3736"/>
      <c r="B41" s="3904"/>
      <c r="C41" s="2350">
        <v>95005957</v>
      </c>
      <c r="D41" s="2350">
        <v>89549515</v>
      </c>
      <c r="E41" s="2351">
        <v>91872987</v>
      </c>
      <c r="F41" s="2352">
        <v>86731225</v>
      </c>
      <c r="G41" s="2352">
        <v>73060550</v>
      </c>
      <c r="H41" s="1018">
        <v>28790907</v>
      </c>
    </row>
    <row r="42" spans="1:8">
      <c r="A42" s="859"/>
      <c r="B42" s="859"/>
      <c r="C42" s="859"/>
      <c r="D42" s="859"/>
      <c r="E42" s="859"/>
      <c r="F42" s="1003"/>
      <c r="G42" s="1133"/>
      <c r="H42" s="1004" t="s">
        <v>8860</v>
      </c>
    </row>
  </sheetData>
  <mergeCells count="24">
    <mergeCell ref="A25:B25"/>
    <mergeCell ref="A4:B4"/>
    <mergeCell ref="A5:B5"/>
    <mergeCell ref="A6:B7"/>
    <mergeCell ref="A8:B9"/>
    <mergeCell ref="A10:B10"/>
    <mergeCell ref="A11:B12"/>
    <mergeCell ref="A13:B13"/>
    <mergeCell ref="A14:B15"/>
    <mergeCell ref="A16:B16"/>
    <mergeCell ref="A17:B18"/>
    <mergeCell ref="A19:B19"/>
    <mergeCell ref="A26:A29"/>
    <mergeCell ref="B26:B27"/>
    <mergeCell ref="B28:B29"/>
    <mergeCell ref="A30:A33"/>
    <mergeCell ref="B30:B31"/>
    <mergeCell ref="B32:B33"/>
    <mergeCell ref="A34:A37"/>
    <mergeCell ref="B34:B35"/>
    <mergeCell ref="B36:B37"/>
    <mergeCell ref="A38:A41"/>
    <mergeCell ref="B38:B39"/>
    <mergeCell ref="B40:B41"/>
  </mergeCells>
  <phoneticPr fontId="2"/>
  <hyperlinks>
    <hyperlink ref="I23" location="目次!A1" display="目次へ戻る" xr:uid="{6B0938A4-E8CD-42CC-A363-BEDB23D79CED}"/>
    <hyperlink ref="I2" location="目次!A1" display="目次へ戻る" xr:uid="{48CCFB54-789E-4F3E-98C7-5F563F0C9D02}"/>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A624F-102E-4316-B9BA-679E165A6284}">
  <dimension ref="A1:I42"/>
  <sheetViews>
    <sheetView workbookViewId="0">
      <selection activeCell="I2" sqref="I2"/>
    </sheetView>
  </sheetViews>
  <sheetFormatPr defaultColWidth="9" defaultRowHeight="18"/>
  <cols>
    <col min="1" max="1" width="2.58203125" style="1140" customWidth="1"/>
    <col min="2" max="2" width="8.58203125" style="1140" customWidth="1"/>
    <col min="3" max="8" width="15.58203125" style="1140" customWidth="1"/>
    <col min="9" max="9" width="11" style="1140" bestFit="1" customWidth="1"/>
    <col min="10" max="16384" width="9" style="1140"/>
  </cols>
  <sheetData>
    <row r="1" spans="1:9">
      <c r="A1" s="859" t="s">
        <v>8866</v>
      </c>
      <c r="B1" s="859"/>
      <c r="C1" s="859"/>
      <c r="D1" s="859"/>
      <c r="E1" s="859"/>
      <c r="F1" s="859"/>
      <c r="G1" s="859"/>
      <c r="H1" s="859"/>
      <c r="I1" s="859"/>
    </row>
    <row r="2" spans="1:9">
      <c r="A2" s="859" t="s">
        <v>8867</v>
      </c>
      <c r="B2" s="859"/>
      <c r="C2" s="859"/>
      <c r="D2" s="859"/>
      <c r="E2" s="859"/>
      <c r="F2" s="859"/>
      <c r="G2" s="859"/>
      <c r="H2" s="859"/>
      <c r="I2" s="820" t="s">
        <v>721</v>
      </c>
    </row>
    <row r="3" spans="1:9" ht="18.5" thickBot="1">
      <c r="A3" s="1184"/>
      <c r="B3" s="1184"/>
      <c r="C3" s="1184"/>
      <c r="D3" s="1184"/>
      <c r="E3" s="1184"/>
      <c r="F3" s="988"/>
      <c r="G3" s="988"/>
      <c r="H3" s="989" t="s">
        <v>8844</v>
      </c>
    </row>
    <row r="4" spans="1:9">
      <c r="A4" s="3792" t="s">
        <v>8845</v>
      </c>
      <c r="B4" s="3859"/>
      <c r="C4" s="2335" t="s">
        <v>8846</v>
      </c>
      <c r="D4" s="2335" t="s">
        <v>8847</v>
      </c>
      <c r="E4" s="2335" t="s">
        <v>8848</v>
      </c>
      <c r="F4" s="2335" t="s">
        <v>8849</v>
      </c>
      <c r="G4" s="2336" t="s">
        <v>8850</v>
      </c>
      <c r="H4" s="2337" t="s">
        <v>8851</v>
      </c>
    </row>
    <row r="5" spans="1:9">
      <c r="A5" s="3793" t="s">
        <v>8868</v>
      </c>
      <c r="B5" s="3789"/>
      <c r="C5" s="2338">
        <v>261</v>
      </c>
      <c r="D5" s="2338">
        <v>258</v>
      </c>
      <c r="E5" s="2353">
        <v>258</v>
      </c>
      <c r="F5" s="1043">
        <v>256</v>
      </c>
      <c r="G5" s="2349">
        <v>256</v>
      </c>
      <c r="H5" s="1015">
        <v>253</v>
      </c>
    </row>
    <row r="6" spans="1:9">
      <c r="A6" s="3795" t="s">
        <v>8869</v>
      </c>
      <c r="B6" s="3813"/>
      <c r="C6" s="2354">
        <v>12465976</v>
      </c>
      <c r="D6" s="2354">
        <v>12444012</v>
      </c>
      <c r="E6" s="2354">
        <v>12098034.816</v>
      </c>
      <c r="F6" s="1043">
        <v>10602471</v>
      </c>
      <c r="G6" s="1064">
        <v>10782792</v>
      </c>
      <c r="H6" s="2154">
        <v>9790398</v>
      </c>
    </row>
    <row r="7" spans="1:9">
      <c r="A7" s="3920"/>
      <c r="B7" s="3921"/>
      <c r="C7" s="2354">
        <v>13776903750</v>
      </c>
      <c r="D7" s="2354">
        <v>13913433532</v>
      </c>
      <c r="E7" s="2354">
        <v>14074968357</v>
      </c>
      <c r="F7" s="1043">
        <v>15179485874</v>
      </c>
      <c r="G7" s="1064">
        <v>16014747532</v>
      </c>
      <c r="H7" s="2154">
        <v>15214969537</v>
      </c>
    </row>
    <row r="8" spans="1:9">
      <c r="A8" s="3922" t="s">
        <v>8870</v>
      </c>
      <c r="B8" s="3813"/>
      <c r="C8" s="2354">
        <v>47762</v>
      </c>
      <c r="D8" s="2354">
        <v>48232.604651162794</v>
      </c>
      <c r="E8" s="2354">
        <v>46891.607813953487</v>
      </c>
      <c r="F8" s="1043">
        <v>41416</v>
      </c>
      <c r="G8" s="1064">
        <v>42120</v>
      </c>
      <c r="H8" s="2154">
        <v>38697</v>
      </c>
    </row>
    <row r="9" spans="1:9">
      <c r="A9" s="3923"/>
      <c r="B9" s="3873"/>
      <c r="C9" s="2354">
        <v>52785072</v>
      </c>
      <c r="D9" s="2354">
        <v>53928036.945736431</v>
      </c>
      <c r="E9" s="2354">
        <v>54554140.91860465</v>
      </c>
      <c r="F9" s="1043">
        <v>59294867</v>
      </c>
      <c r="G9" s="1064">
        <v>62557608</v>
      </c>
      <c r="H9" s="2154">
        <v>60138220</v>
      </c>
    </row>
    <row r="10" spans="1:9">
      <c r="A10" s="3793" t="s">
        <v>8855</v>
      </c>
      <c r="B10" s="3789"/>
      <c r="C10" s="2354">
        <v>1105</v>
      </c>
      <c r="D10" s="2354">
        <v>1118.0826193353075</v>
      </c>
      <c r="E10" s="2354">
        <v>1163.4094769164863</v>
      </c>
      <c r="F10" s="1043">
        <v>1432</v>
      </c>
      <c r="G10" s="1064">
        <v>1485</v>
      </c>
      <c r="H10" s="2154">
        <v>1554</v>
      </c>
    </row>
    <row r="11" spans="1:9">
      <c r="A11" s="3795" t="s">
        <v>8871</v>
      </c>
      <c r="B11" s="3813"/>
      <c r="C11" s="2354">
        <v>4730087</v>
      </c>
      <c r="D11" s="2354">
        <v>4272992</v>
      </c>
      <c r="E11" s="2354">
        <v>4041838.8760000002</v>
      </c>
      <c r="F11" s="1043">
        <v>3429588</v>
      </c>
      <c r="G11" s="1064">
        <v>3471155</v>
      </c>
      <c r="H11" s="2154">
        <v>3272747</v>
      </c>
    </row>
    <row r="12" spans="1:9">
      <c r="A12" s="3923"/>
      <c r="B12" s="3873"/>
      <c r="C12" s="2354">
        <v>4557524363</v>
      </c>
      <c r="D12" s="2354">
        <v>4113494656</v>
      </c>
      <c r="E12" s="2354">
        <v>4038207701</v>
      </c>
      <c r="F12" s="1043">
        <v>4314941472</v>
      </c>
      <c r="G12" s="1064">
        <v>4224137001</v>
      </c>
      <c r="H12" s="2154">
        <v>4065519118</v>
      </c>
    </row>
    <row r="13" spans="1:9">
      <c r="A13" s="3793" t="s">
        <v>8855</v>
      </c>
      <c r="B13" s="3789"/>
      <c r="C13" s="2354">
        <v>964</v>
      </c>
      <c r="D13" s="2354">
        <v>962.67314705948434</v>
      </c>
      <c r="E13" s="2354">
        <v>999.10160322778779</v>
      </c>
      <c r="F13" s="1043">
        <v>1258</v>
      </c>
      <c r="G13" s="1064">
        <v>1217</v>
      </c>
      <c r="H13" s="2154">
        <v>1243</v>
      </c>
    </row>
    <row r="14" spans="1:9">
      <c r="A14" s="3795" t="s">
        <v>8872</v>
      </c>
      <c r="B14" s="3813"/>
      <c r="C14" s="2354">
        <v>4077404</v>
      </c>
      <c r="D14" s="2354">
        <v>4216326</v>
      </c>
      <c r="E14" s="2354">
        <v>4219424.3389999997</v>
      </c>
      <c r="F14" s="1043">
        <v>3472264</v>
      </c>
      <c r="G14" s="1064">
        <v>3448692</v>
      </c>
      <c r="H14" s="2154">
        <v>2905421</v>
      </c>
    </row>
    <row r="15" spans="1:9">
      <c r="A15" s="3923"/>
      <c r="B15" s="3873"/>
      <c r="C15" s="2354">
        <v>4678743825</v>
      </c>
      <c r="D15" s="2354">
        <v>4975541538</v>
      </c>
      <c r="E15" s="2354">
        <v>5160146271</v>
      </c>
      <c r="F15" s="1043">
        <v>5479724183</v>
      </c>
      <c r="G15" s="1064">
        <v>6026093620</v>
      </c>
      <c r="H15" s="2154">
        <v>5667832672</v>
      </c>
    </row>
    <row r="16" spans="1:9">
      <c r="A16" s="3793" t="s">
        <v>8855</v>
      </c>
      <c r="B16" s="3789"/>
      <c r="C16" s="2354">
        <v>1147</v>
      </c>
      <c r="D16" s="2354">
        <v>1180.0656633286894</v>
      </c>
      <c r="E16" s="2354">
        <v>1222.9503023208495</v>
      </c>
      <c r="F16" s="1043">
        <v>1578</v>
      </c>
      <c r="G16" s="1064">
        <v>1747</v>
      </c>
      <c r="H16" s="2154">
        <v>1951</v>
      </c>
    </row>
    <row r="17" spans="1:9">
      <c r="A17" s="3795" t="s">
        <v>8873</v>
      </c>
      <c r="B17" s="3813"/>
      <c r="C17" s="2354">
        <v>3658485</v>
      </c>
      <c r="D17" s="2354">
        <v>3954694</v>
      </c>
      <c r="E17" s="2354">
        <v>3836771.6009999998</v>
      </c>
      <c r="F17" s="1043">
        <v>3700619</v>
      </c>
      <c r="G17" s="1064">
        <v>3862945</v>
      </c>
      <c r="H17" s="2154">
        <v>3612230</v>
      </c>
    </row>
    <row r="18" spans="1:9">
      <c r="A18" s="3923"/>
      <c r="B18" s="3873"/>
      <c r="C18" s="2354">
        <v>4540635562</v>
      </c>
      <c r="D18" s="2354">
        <v>4824397338</v>
      </c>
      <c r="E18" s="2354">
        <v>4876614385</v>
      </c>
      <c r="F18" s="1043">
        <v>5384820219</v>
      </c>
      <c r="G18" s="1064">
        <v>5764516911</v>
      </c>
      <c r="H18" s="2154">
        <v>5480617747</v>
      </c>
    </row>
    <row r="19" spans="1:9" ht="18.5" thickBot="1">
      <c r="A19" s="3924" t="s">
        <v>8855</v>
      </c>
      <c r="B19" s="3925"/>
      <c r="C19" s="2355">
        <v>1241</v>
      </c>
      <c r="D19" s="2355">
        <v>1219.9167212431607</v>
      </c>
      <c r="E19" s="2355">
        <v>1271.0202462218444</v>
      </c>
      <c r="F19" s="1043">
        <v>1455</v>
      </c>
      <c r="G19" s="2352">
        <v>1492</v>
      </c>
      <c r="H19" s="1018">
        <v>1517</v>
      </c>
    </row>
    <row r="20" spans="1:9">
      <c r="A20" s="1003" t="s">
        <v>8874</v>
      </c>
      <c r="B20" s="1003"/>
      <c r="C20" s="1003"/>
      <c r="D20" s="1003"/>
      <c r="E20" s="1111"/>
      <c r="F20" s="1003"/>
      <c r="G20" s="1133"/>
      <c r="H20" s="1004" t="s">
        <v>8860</v>
      </c>
    </row>
    <row r="21" spans="1:9">
      <c r="A21" s="859"/>
      <c r="B21" s="859"/>
      <c r="C21" s="859"/>
      <c r="D21" s="859"/>
      <c r="E21" s="859"/>
      <c r="F21" s="859"/>
      <c r="G21" s="859"/>
      <c r="H21" s="859"/>
      <c r="I21" s="859"/>
    </row>
    <row r="22" spans="1:9">
      <c r="A22" s="859"/>
      <c r="B22" s="859"/>
      <c r="C22" s="859"/>
      <c r="D22" s="859"/>
      <c r="E22" s="859"/>
      <c r="F22" s="859"/>
      <c r="G22" s="859"/>
      <c r="H22" s="859"/>
      <c r="I22" s="859"/>
    </row>
    <row r="23" spans="1:9">
      <c r="A23" s="859" t="s">
        <v>8875</v>
      </c>
      <c r="B23" s="859"/>
      <c r="C23" s="859"/>
      <c r="D23" s="859"/>
      <c r="E23" s="859"/>
      <c r="F23" s="859"/>
      <c r="G23" s="859"/>
      <c r="H23" s="859"/>
      <c r="I23" s="820" t="s">
        <v>721</v>
      </c>
    </row>
    <row r="24" spans="1:9" ht="18.5" thickBot="1">
      <c r="A24" s="1184"/>
      <c r="B24" s="1184"/>
      <c r="C24" s="1184"/>
      <c r="D24" s="1184"/>
      <c r="E24" s="1184"/>
      <c r="F24" s="988"/>
      <c r="G24" s="988"/>
      <c r="H24" s="989" t="s">
        <v>8844</v>
      </c>
    </row>
    <row r="25" spans="1:9">
      <c r="A25" s="3792" t="s">
        <v>8845</v>
      </c>
      <c r="B25" s="3859"/>
      <c r="C25" s="2335" t="s">
        <v>8846</v>
      </c>
      <c r="D25" s="2335" t="s">
        <v>8847</v>
      </c>
      <c r="E25" s="2335" t="s">
        <v>8848</v>
      </c>
      <c r="F25" s="2335" t="s">
        <v>8849</v>
      </c>
      <c r="G25" s="2336" t="s">
        <v>8850</v>
      </c>
      <c r="H25" s="2337" t="s">
        <v>8851</v>
      </c>
    </row>
    <row r="26" spans="1:9" ht="18.75" customHeight="1">
      <c r="A26" s="3911" t="s">
        <v>8869</v>
      </c>
      <c r="B26" s="3914" t="s">
        <v>8863</v>
      </c>
      <c r="C26" s="2347">
        <v>1657697</v>
      </c>
      <c r="D26" s="2347">
        <v>1459070</v>
      </c>
      <c r="E26" s="2356">
        <v>1663109</v>
      </c>
      <c r="F26" s="2357">
        <v>1359703</v>
      </c>
      <c r="G26" s="2357">
        <v>1360495</v>
      </c>
      <c r="H26" s="2155">
        <v>1273348</v>
      </c>
    </row>
    <row r="27" spans="1:9">
      <c r="A27" s="3912"/>
      <c r="B27" s="3915"/>
      <c r="C27" s="2347">
        <v>1760407122</v>
      </c>
      <c r="D27" s="2347">
        <v>1741662966</v>
      </c>
      <c r="E27" s="2358">
        <v>1834510044</v>
      </c>
      <c r="F27" s="2359">
        <v>1850250634</v>
      </c>
      <c r="G27" s="2359">
        <v>1964561529</v>
      </c>
      <c r="H27" s="2155">
        <v>1811372328</v>
      </c>
    </row>
    <row r="28" spans="1:9" ht="18.75" customHeight="1">
      <c r="A28" s="3912"/>
      <c r="B28" s="3914" t="s">
        <v>8864</v>
      </c>
      <c r="C28" s="2347">
        <v>10808279</v>
      </c>
      <c r="D28" s="2347">
        <v>10984942</v>
      </c>
      <c r="E28" s="2358">
        <v>10434925.816</v>
      </c>
      <c r="F28" s="2359">
        <v>9242768</v>
      </c>
      <c r="G28" s="2359">
        <v>9422297</v>
      </c>
      <c r="H28" s="2155">
        <v>8517050</v>
      </c>
    </row>
    <row r="29" spans="1:9">
      <c r="A29" s="3912"/>
      <c r="B29" s="3915"/>
      <c r="C29" s="2347">
        <v>12016496628</v>
      </c>
      <c r="D29" s="2347">
        <v>12171770566</v>
      </c>
      <c r="E29" s="2358">
        <v>12240458313</v>
      </c>
      <c r="F29" s="2359">
        <v>13329235240</v>
      </c>
      <c r="G29" s="2359">
        <v>14050186003</v>
      </c>
      <c r="H29" s="2155">
        <v>13403597209</v>
      </c>
    </row>
    <row r="30" spans="1:9" ht="18.75" customHeight="1">
      <c r="A30" s="3911" t="s">
        <v>8871</v>
      </c>
      <c r="B30" s="3914" t="s">
        <v>8863</v>
      </c>
      <c r="C30" s="2347">
        <v>737140</v>
      </c>
      <c r="D30" s="2347">
        <v>648073</v>
      </c>
      <c r="E30" s="2358">
        <v>846872</v>
      </c>
      <c r="F30" s="2359">
        <v>571723</v>
      </c>
      <c r="G30" s="2359">
        <v>556975</v>
      </c>
      <c r="H30" s="2155">
        <v>543643</v>
      </c>
    </row>
    <row r="31" spans="1:9">
      <c r="A31" s="3912"/>
      <c r="B31" s="3915"/>
      <c r="C31" s="2347">
        <v>620280487</v>
      </c>
      <c r="D31" s="2347">
        <v>588587325</v>
      </c>
      <c r="E31" s="2358">
        <v>704648156</v>
      </c>
      <c r="F31" s="2359">
        <v>672430219</v>
      </c>
      <c r="G31" s="2359">
        <v>642620683</v>
      </c>
      <c r="H31" s="2155">
        <v>614179440</v>
      </c>
    </row>
    <row r="32" spans="1:9" ht="18.75" customHeight="1">
      <c r="A32" s="3912"/>
      <c r="B32" s="3914" t="s">
        <v>8864</v>
      </c>
      <c r="C32" s="2347">
        <v>3992947</v>
      </c>
      <c r="D32" s="2347">
        <v>3624919</v>
      </c>
      <c r="E32" s="2358">
        <v>3194966.8760000002</v>
      </c>
      <c r="F32" s="2359">
        <v>2857865</v>
      </c>
      <c r="G32" s="2359">
        <v>2914180</v>
      </c>
      <c r="H32" s="2155">
        <v>2729104</v>
      </c>
    </row>
    <row r="33" spans="1:8">
      <c r="A33" s="3913"/>
      <c r="B33" s="3915"/>
      <c r="C33" s="2347">
        <v>3937243876</v>
      </c>
      <c r="D33" s="2347">
        <v>3524907331</v>
      </c>
      <c r="E33" s="2358">
        <v>3333559545</v>
      </c>
      <c r="F33" s="2359">
        <v>3642511253</v>
      </c>
      <c r="G33" s="2359">
        <v>3581516318</v>
      </c>
      <c r="H33" s="2155">
        <v>3452339678</v>
      </c>
    </row>
    <row r="34" spans="1:8" ht="18.75" customHeight="1">
      <c r="A34" s="3911" t="s">
        <v>8876</v>
      </c>
      <c r="B34" s="3914" t="s">
        <v>8863</v>
      </c>
      <c r="C34" s="2347">
        <v>559989</v>
      </c>
      <c r="D34" s="2347">
        <v>433341</v>
      </c>
      <c r="E34" s="2358">
        <v>459721</v>
      </c>
      <c r="F34" s="2359">
        <v>441342</v>
      </c>
      <c r="G34" s="2359">
        <v>307115</v>
      </c>
      <c r="H34" s="2155">
        <v>249813</v>
      </c>
    </row>
    <row r="35" spans="1:8">
      <c r="A35" s="3912"/>
      <c r="B35" s="3915"/>
      <c r="C35" s="2347">
        <v>519481360</v>
      </c>
      <c r="D35" s="2347">
        <v>474475091</v>
      </c>
      <c r="E35" s="2358">
        <v>491946073</v>
      </c>
      <c r="F35" s="2359">
        <v>486367987</v>
      </c>
      <c r="G35" s="2359">
        <v>448238634</v>
      </c>
      <c r="H35" s="2155">
        <v>409395006</v>
      </c>
    </row>
    <row r="36" spans="1:8" ht="18.75" customHeight="1">
      <c r="A36" s="3912"/>
      <c r="B36" s="3914" t="s">
        <v>8864</v>
      </c>
      <c r="C36" s="2347">
        <v>3517415</v>
      </c>
      <c r="D36" s="2347">
        <v>3782985</v>
      </c>
      <c r="E36" s="2358">
        <v>3759703.3389999997</v>
      </c>
      <c r="F36" s="2359">
        <v>3030922</v>
      </c>
      <c r="G36" s="2359">
        <v>3141577</v>
      </c>
      <c r="H36" s="2155">
        <v>2655608</v>
      </c>
    </row>
    <row r="37" spans="1:8">
      <c r="A37" s="3913"/>
      <c r="B37" s="3915"/>
      <c r="C37" s="2347">
        <v>4159262465</v>
      </c>
      <c r="D37" s="2347">
        <v>4501066447</v>
      </c>
      <c r="E37" s="2358">
        <v>4668200198</v>
      </c>
      <c r="F37" s="2359">
        <v>4993356196</v>
      </c>
      <c r="G37" s="2359">
        <v>5577854986</v>
      </c>
      <c r="H37" s="2155">
        <v>5258437666</v>
      </c>
    </row>
    <row r="38" spans="1:8" ht="18.75" customHeight="1">
      <c r="A38" s="3916" t="s">
        <v>8877</v>
      </c>
      <c r="B38" s="3914" t="s">
        <v>8863</v>
      </c>
      <c r="C38" s="2347">
        <v>360568</v>
      </c>
      <c r="D38" s="2347">
        <v>377656</v>
      </c>
      <c r="E38" s="2358">
        <v>356516</v>
      </c>
      <c r="F38" s="2359">
        <v>346638</v>
      </c>
      <c r="G38" s="2359">
        <v>496405</v>
      </c>
      <c r="H38" s="2155">
        <v>479892</v>
      </c>
    </row>
    <row r="39" spans="1:8">
      <c r="A39" s="3917"/>
      <c r="B39" s="3915"/>
      <c r="C39" s="2347">
        <v>620645275</v>
      </c>
      <c r="D39" s="2347">
        <v>678600550</v>
      </c>
      <c r="E39" s="2358">
        <v>637915815</v>
      </c>
      <c r="F39" s="2359">
        <v>691452428</v>
      </c>
      <c r="G39" s="2359">
        <v>873702212</v>
      </c>
      <c r="H39" s="2155">
        <v>787797882</v>
      </c>
    </row>
    <row r="40" spans="1:8" ht="18.75" customHeight="1">
      <c r="A40" s="3917"/>
      <c r="B40" s="3914" t="s">
        <v>8864</v>
      </c>
      <c r="C40" s="2347">
        <v>3297917</v>
      </c>
      <c r="D40" s="2347">
        <v>3577038</v>
      </c>
      <c r="E40" s="2358">
        <v>3480255.6009999998</v>
      </c>
      <c r="F40" s="2359">
        <v>3353981</v>
      </c>
      <c r="G40" s="2359">
        <v>3366540</v>
      </c>
      <c r="H40" s="2155">
        <v>3132338</v>
      </c>
    </row>
    <row r="41" spans="1:8" ht="18.5" thickBot="1">
      <c r="A41" s="3918"/>
      <c r="B41" s="3919"/>
      <c r="C41" s="2350">
        <v>3919990287</v>
      </c>
      <c r="D41" s="2350">
        <v>4145796788</v>
      </c>
      <c r="E41" s="2360">
        <v>4238698570</v>
      </c>
      <c r="F41" s="2361">
        <v>4693367791</v>
      </c>
      <c r="G41" s="2361">
        <v>4890814699</v>
      </c>
      <c r="H41" s="1019">
        <v>4692819865</v>
      </c>
    </row>
    <row r="42" spans="1:8">
      <c r="A42" s="859"/>
      <c r="B42" s="859"/>
      <c r="C42" s="859"/>
      <c r="D42" s="859"/>
      <c r="E42" s="859"/>
      <c r="F42" s="1003"/>
      <c r="G42" s="1133"/>
      <c r="H42" s="1004" t="s">
        <v>8860</v>
      </c>
    </row>
  </sheetData>
  <mergeCells count="24">
    <mergeCell ref="A25:B25"/>
    <mergeCell ref="A4:B4"/>
    <mergeCell ref="A5:B5"/>
    <mergeCell ref="A6:B7"/>
    <mergeCell ref="A8:B9"/>
    <mergeCell ref="A10:B10"/>
    <mergeCell ref="A11:B12"/>
    <mergeCell ref="A13:B13"/>
    <mergeCell ref="A14:B15"/>
    <mergeCell ref="A16:B16"/>
    <mergeCell ref="A17:B18"/>
    <mergeCell ref="A19:B19"/>
    <mergeCell ref="A26:A29"/>
    <mergeCell ref="B26:B27"/>
    <mergeCell ref="B28:B29"/>
    <mergeCell ref="A30:A33"/>
    <mergeCell ref="B30:B31"/>
    <mergeCell ref="B32:B33"/>
    <mergeCell ref="A34:A37"/>
    <mergeCell ref="B34:B35"/>
    <mergeCell ref="B36:B37"/>
    <mergeCell ref="A38:A41"/>
    <mergeCell ref="B38:B39"/>
    <mergeCell ref="B40:B41"/>
  </mergeCells>
  <phoneticPr fontId="2"/>
  <hyperlinks>
    <hyperlink ref="I2" location="目次!A1" display="目次へ戻る" xr:uid="{1B4ED706-FD52-49C8-877B-7694E9C1D31F}"/>
    <hyperlink ref="I23" location="目次!A1" display="目次へ戻る" xr:uid="{D8F99CA8-8B68-452B-A0A5-F7552B14AB54}"/>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67A33-3325-4014-80D0-8BEF1A2C6DDE}">
  <dimension ref="A1:I69"/>
  <sheetViews>
    <sheetView workbookViewId="0">
      <pane ySplit="1" topLeftCell="A9" activePane="bottomLeft" state="frozen"/>
      <selection pane="bottomLeft" activeCell="I34" sqref="I34"/>
    </sheetView>
  </sheetViews>
  <sheetFormatPr defaultColWidth="9" defaultRowHeight="18"/>
  <cols>
    <col min="1" max="1" width="9" style="1140"/>
    <col min="2" max="2" width="2.75" style="1140" customWidth="1"/>
    <col min="3" max="8" width="15.58203125" style="1140" customWidth="1"/>
    <col min="9" max="9" width="11" style="1140" bestFit="1" customWidth="1"/>
    <col min="10" max="16384" width="9" style="1140"/>
  </cols>
  <sheetData>
    <row r="1" spans="1:9">
      <c r="A1" s="859" t="s">
        <v>8878</v>
      </c>
      <c r="B1" s="859"/>
      <c r="C1" s="859"/>
      <c r="D1" s="859"/>
      <c r="E1" s="859"/>
      <c r="F1" s="859"/>
      <c r="G1" s="859"/>
      <c r="H1" s="859"/>
      <c r="I1" s="820" t="s">
        <v>721</v>
      </c>
    </row>
    <row r="2" spans="1:9">
      <c r="A2" s="859" t="s">
        <v>8585</v>
      </c>
      <c r="B2" s="859"/>
      <c r="C2" s="859"/>
      <c r="D2" s="859"/>
      <c r="E2" s="859"/>
      <c r="F2" s="859"/>
      <c r="G2" s="859"/>
      <c r="H2" s="859"/>
    </row>
    <row r="3" spans="1:9" ht="18.5" thickBot="1">
      <c r="A3" s="1184"/>
      <c r="B3" s="1184"/>
      <c r="C3" s="859"/>
      <c r="D3" s="859"/>
      <c r="E3" s="859"/>
      <c r="F3" s="988"/>
      <c r="G3" s="988"/>
      <c r="H3" s="989" t="s">
        <v>8879</v>
      </c>
    </row>
    <row r="4" spans="1:9">
      <c r="A4" s="3860" t="s">
        <v>8880</v>
      </c>
      <c r="B4" s="3732"/>
      <c r="C4" s="2179" t="s">
        <v>8881</v>
      </c>
      <c r="D4" s="2179" t="s">
        <v>8847</v>
      </c>
      <c r="E4" s="2179" t="s">
        <v>8848</v>
      </c>
      <c r="F4" s="2179" t="s">
        <v>8849</v>
      </c>
      <c r="G4" s="1058" t="s">
        <v>8850</v>
      </c>
      <c r="H4" s="1964" t="s">
        <v>8851</v>
      </c>
    </row>
    <row r="5" spans="1:9">
      <c r="A5" s="3894" t="s">
        <v>8882</v>
      </c>
      <c r="B5" s="3895"/>
      <c r="C5" s="2362">
        <v>253</v>
      </c>
      <c r="D5" s="2363">
        <v>246</v>
      </c>
      <c r="E5" s="2363">
        <v>254</v>
      </c>
      <c r="F5" s="2364">
        <v>253</v>
      </c>
      <c r="G5" s="2365">
        <v>252</v>
      </c>
      <c r="H5" s="2366">
        <v>251</v>
      </c>
    </row>
    <row r="6" spans="1:9">
      <c r="A6" s="3905" t="s">
        <v>8883</v>
      </c>
      <c r="B6" s="3693"/>
      <c r="C6" s="2367">
        <v>8555848</v>
      </c>
      <c r="D6" s="2367">
        <v>7591408</v>
      </c>
      <c r="E6" s="2367">
        <v>7547896</v>
      </c>
      <c r="F6" s="2181">
        <v>6997854</v>
      </c>
      <c r="G6" s="1492">
        <v>6869887</v>
      </c>
      <c r="H6" s="2368">
        <v>6511319</v>
      </c>
    </row>
    <row r="7" spans="1:9">
      <c r="A7" s="3806"/>
      <c r="B7" s="3695"/>
      <c r="C7" s="2367">
        <v>590626113</v>
      </c>
      <c r="D7" s="2367">
        <v>558461421</v>
      </c>
      <c r="E7" s="2367">
        <v>584694424</v>
      </c>
      <c r="F7" s="2181">
        <v>609457304</v>
      </c>
      <c r="G7" s="1644">
        <v>583027145</v>
      </c>
      <c r="H7" s="2369">
        <v>584491112</v>
      </c>
    </row>
    <row r="8" spans="1:9">
      <c r="A8" s="3906" t="s">
        <v>8854</v>
      </c>
      <c r="B8" s="3693"/>
      <c r="C8" s="2367">
        <v>33818</v>
      </c>
      <c r="D8" s="2367">
        <v>30859.382113821139</v>
      </c>
      <c r="E8" s="2367">
        <v>29716.125984251968</v>
      </c>
      <c r="F8" s="2181">
        <v>27660</v>
      </c>
      <c r="G8" s="1644">
        <v>27261</v>
      </c>
      <c r="H8" s="2368">
        <v>25942</v>
      </c>
    </row>
    <row r="9" spans="1:9">
      <c r="A9" s="3806"/>
      <c r="B9" s="3695"/>
      <c r="C9" s="2367">
        <v>2334491</v>
      </c>
      <c r="D9" s="2367">
        <v>2270168.3780487804</v>
      </c>
      <c r="E9" s="2367">
        <v>2301946.5511811022</v>
      </c>
      <c r="F9" s="2181">
        <v>2408922</v>
      </c>
      <c r="G9" s="1644">
        <v>2313600</v>
      </c>
      <c r="H9" s="2368">
        <v>2328650</v>
      </c>
    </row>
    <row r="10" spans="1:9">
      <c r="A10" s="3894" t="s">
        <v>8884</v>
      </c>
      <c r="B10" s="3895"/>
      <c r="C10" s="2367">
        <v>69</v>
      </c>
      <c r="D10" s="2367">
        <v>73.564933013743953</v>
      </c>
      <c r="E10" s="2367">
        <v>77.464557540273475</v>
      </c>
      <c r="F10" s="2181">
        <v>87</v>
      </c>
      <c r="G10" s="1644">
        <v>85</v>
      </c>
      <c r="H10" s="2368">
        <v>90</v>
      </c>
    </row>
    <row r="11" spans="1:9">
      <c r="A11" s="3905" t="s">
        <v>8885</v>
      </c>
      <c r="B11" s="3693"/>
      <c r="C11" s="2367">
        <v>8284255</v>
      </c>
      <c r="D11" s="2367">
        <v>7335611</v>
      </c>
      <c r="E11" s="2367">
        <v>7297146</v>
      </c>
      <c r="F11" s="2181">
        <v>6771541</v>
      </c>
      <c r="G11" s="1644">
        <v>6688007</v>
      </c>
      <c r="H11" s="2368">
        <v>6347990</v>
      </c>
    </row>
    <row r="12" spans="1:9">
      <c r="A12" s="3806"/>
      <c r="B12" s="3695"/>
      <c r="C12" s="2367">
        <v>521318956</v>
      </c>
      <c r="D12" s="2367">
        <v>486262484</v>
      </c>
      <c r="E12" s="2367">
        <v>511487924</v>
      </c>
      <c r="F12" s="2181">
        <v>538210030</v>
      </c>
      <c r="G12" s="1644">
        <v>519015548</v>
      </c>
      <c r="H12" s="2368">
        <v>521458202</v>
      </c>
    </row>
    <row r="13" spans="1:9">
      <c r="A13" s="3894" t="s">
        <v>8884</v>
      </c>
      <c r="B13" s="3895"/>
      <c r="C13" s="2367">
        <v>63</v>
      </c>
      <c r="D13" s="2367">
        <v>66.287932116356771</v>
      </c>
      <c r="E13" s="2367">
        <v>70.094242872487413</v>
      </c>
      <c r="F13" s="2181">
        <v>79</v>
      </c>
      <c r="G13" s="1492">
        <v>78</v>
      </c>
      <c r="H13" s="2368">
        <v>82</v>
      </c>
    </row>
    <row r="14" spans="1:9">
      <c r="A14" s="3905" t="s">
        <v>8886</v>
      </c>
      <c r="B14" s="3693"/>
      <c r="C14" s="2367">
        <v>71360</v>
      </c>
      <c r="D14" s="2367">
        <v>67805</v>
      </c>
      <c r="E14" s="2367">
        <v>54781</v>
      </c>
      <c r="F14" s="2181">
        <v>53257</v>
      </c>
      <c r="G14" s="1492">
        <v>37407</v>
      </c>
      <c r="H14" s="2368">
        <v>28515</v>
      </c>
    </row>
    <row r="15" spans="1:9">
      <c r="A15" s="3806"/>
      <c r="B15" s="3695"/>
      <c r="C15" s="2367">
        <v>48780360</v>
      </c>
      <c r="D15" s="2367">
        <v>51860703</v>
      </c>
      <c r="E15" s="2367">
        <v>48011780</v>
      </c>
      <c r="F15" s="2181">
        <v>50987728</v>
      </c>
      <c r="G15" s="1492">
        <v>43447140</v>
      </c>
      <c r="H15" s="2368">
        <v>47351722</v>
      </c>
    </row>
    <row r="16" spans="1:9">
      <c r="A16" s="3894" t="s">
        <v>8884</v>
      </c>
      <c r="B16" s="3895"/>
      <c r="C16" s="2367">
        <v>684</v>
      </c>
      <c r="D16" s="2367">
        <v>764.85071897352702</v>
      </c>
      <c r="E16" s="2367">
        <v>876.43124440955808</v>
      </c>
      <c r="F16" s="2181">
        <v>957</v>
      </c>
      <c r="G16" s="1492">
        <v>1161</v>
      </c>
      <c r="H16" s="2368">
        <v>1661</v>
      </c>
    </row>
    <row r="17" spans="1:8">
      <c r="A17" s="3905" t="s">
        <v>8887</v>
      </c>
      <c r="B17" s="3693"/>
      <c r="C17" s="2367">
        <v>3111</v>
      </c>
      <c r="D17" s="2367">
        <v>3242</v>
      </c>
      <c r="E17" s="2367">
        <v>4083</v>
      </c>
      <c r="F17" s="2181">
        <v>3227</v>
      </c>
      <c r="G17" s="1492">
        <v>2627</v>
      </c>
      <c r="H17" s="2368">
        <v>2845</v>
      </c>
    </row>
    <row r="18" spans="1:8">
      <c r="A18" s="3806"/>
      <c r="B18" s="3695"/>
      <c r="C18" s="2367">
        <v>4370629</v>
      </c>
      <c r="D18" s="2367">
        <v>5339686</v>
      </c>
      <c r="E18" s="2367">
        <v>6515542</v>
      </c>
      <c r="F18" s="2181">
        <v>5505522</v>
      </c>
      <c r="G18" s="1492">
        <v>3747799</v>
      </c>
      <c r="H18" s="2368">
        <v>3304697</v>
      </c>
    </row>
    <row r="19" spans="1:8">
      <c r="A19" s="3894" t="s">
        <v>8884</v>
      </c>
      <c r="B19" s="3895"/>
      <c r="C19" s="2367">
        <v>1405</v>
      </c>
      <c r="D19" s="2367">
        <v>1647.0345465761875</v>
      </c>
      <c r="E19" s="2367">
        <v>1595.7732059759981</v>
      </c>
      <c r="F19" s="2181">
        <v>1706</v>
      </c>
      <c r="G19" s="1492">
        <v>1427</v>
      </c>
      <c r="H19" s="2368">
        <v>1162</v>
      </c>
    </row>
    <row r="20" spans="1:8">
      <c r="A20" s="3905" t="s">
        <v>8888</v>
      </c>
      <c r="B20" s="3693"/>
      <c r="C20" s="2367">
        <v>68084</v>
      </c>
      <c r="D20" s="2367">
        <v>66213</v>
      </c>
      <c r="E20" s="2367">
        <v>68630</v>
      </c>
      <c r="F20" s="2181">
        <v>57360</v>
      </c>
      <c r="G20" s="1492">
        <v>58213</v>
      </c>
      <c r="H20" s="2368">
        <v>51593</v>
      </c>
    </row>
    <row r="21" spans="1:8">
      <c r="A21" s="3806"/>
      <c r="B21" s="3695"/>
      <c r="C21" s="2367">
        <v>9590745</v>
      </c>
      <c r="D21" s="2367">
        <v>7586546</v>
      </c>
      <c r="E21" s="2367">
        <v>11437624</v>
      </c>
      <c r="F21" s="2181">
        <v>7983195</v>
      </c>
      <c r="G21" s="1492">
        <v>11159940</v>
      </c>
      <c r="H21" s="2368">
        <v>6985660</v>
      </c>
    </row>
    <row r="22" spans="1:8">
      <c r="A22" s="3894" t="s">
        <v>8884</v>
      </c>
      <c r="B22" s="3895"/>
      <c r="C22" s="2367">
        <v>141</v>
      </c>
      <c r="D22" s="2367">
        <v>114.57789255886307</v>
      </c>
      <c r="E22" s="2367">
        <v>166.65633105056096</v>
      </c>
      <c r="F22" s="2181">
        <v>139</v>
      </c>
      <c r="G22" s="1492">
        <v>192</v>
      </c>
      <c r="H22" s="2368">
        <v>135</v>
      </c>
    </row>
    <row r="23" spans="1:8">
      <c r="A23" s="3905" t="s">
        <v>8889</v>
      </c>
      <c r="B23" s="3693"/>
      <c r="C23" s="2367">
        <v>123255</v>
      </c>
      <c r="D23" s="2367">
        <v>106535</v>
      </c>
      <c r="E23" s="2367">
        <v>113575</v>
      </c>
      <c r="F23" s="2181">
        <v>103490</v>
      </c>
      <c r="G23" s="1492">
        <v>75984</v>
      </c>
      <c r="H23" s="2368">
        <v>77827</v>
      </c>
    </row>
    <row r="24" spans="1:8">
      <c r="A24" s="3806"/>
      <c r="B24" s="3695"/>
      <c r="C24" s="2367">
        <v>6261418</v>
      </c>
      <c r="D24" s="2367">
        <v>6892439</v>
      </c>
      <c r="E24" s="2367">
        <v>6732193</v>
      </c>
      <c r="F24" s="2181">
        <v>6312992</v>
      </c>
      <c r="G24" s="1492">
        <v>5207208</v>
      </c>
      <c r="H24" s="2368">
        <v>5195025</v>
      </c>
    </row>
    <row r="25" spans="1:8">
      <c r="A25" s="3894" t="s">
        <v>8884</v>
      </c>
      <c r="B25" s="3895"/>
      <c r="C25" s="2367">
        <v>51</v>
      </c>
      <c r="D25" s="2367">
        <v>64.696475336743788</v>
      </c>
      <c r="E25" s="2367">
        <v>59.275307065815539</v>
      </c>
      <c r="F25" s="2181">
        <v>61</v>
      </c>
      <c r="G25" s="1492">
        <v>69</v>
      </c>
      <c r="H25" s="2368">
        <v>67</v>
      </c>
    </row>
    <row r="26" spans="1:8">
      <c r="A26" s="3905" t="s">
        <v>8890</v>
      </c>
      <c r="B26" s="3693"/>
      <c r="C26" s="2367">
        <v>5783</v>
      </c>
      <c r="D26" s="2367">
        <v>12002</v>
      </c>
      <c r="E26" s="2367">
        <v>9681</v>
      </c>
      <c r="F26" s="2181">
        <v>8979</v>
      </c>
      <c r="G26" s="1492">
        <v>7649</v>
      </c>
      <c r="H26" s="2368">
        <v>2549</v>
      </c>
    </row>
    <row r="27" spans="1:8">
      <c r="A27" s="3806"/>
      <c r="B27" s="3695"/>
      <c r="C27" s="2367">
        <v>304005</v>
      </c>
      <c r="D27" s="2367">
        <v>519563</v>
      </c>
      <c r="E27" s="2367">
        <v>509361</v>
      </c>
      <c r="F27" s="2181">
        <v>457837</v>
      </c>
      <c r="G27" s="1492">
        <v>449510</v>
      </c>
      <c r="H27" s="2368">
        <v>195806</v>
      </c>
    </row>
    <row r="28" spans="1:8">
      <c r="A28" s="3894" t="s">
        <v>8884</v>
      </c>
      <c r="B28" s="3895"/>
      <c r="C28" s="2367">
        <v>53</v>
      </c>
      <c r="D28" s="2367">
        <v>43.289701716380605</v>
      </c>
      <c r="E28" s="2367">
        <v>52.614502634025413</v>
      </c>
      <c r="F28" s="2181">
        <v>51</v>
      </c>
      <c r="G28" s="1492">
        <v>59</v>
      </c>
      <c r="H28" s="2368">
        <v>77</v>
      </c>
    </row>
    <row r="29" spans="1:8">
      <c r="A29" s="3905" t="s">
        <v>5075</v>
      </c>
      <c r="B29" s="3693"/>
      <c r="C29" s="2362">
        <v>0</v>
      </c>
      <c r="D29" s="2362">
        <v>0</v>
      </c>
      <c r="E29" s="2362">
        <v>0</v>
      </c>
      <c r="F29" s="2181">
        <v>0</v>
      </c>
      <c r="G29" s="995">
        <v>0</v>
      </c>
      <c r="H29" s="1099" t="s">
        <v>5745</v>
      </c>
    </row>
    <row r="30" spans="1:8">
      <c r="A30" s="3806"/>
      <c r="B30" s="3695"/>
      <c r="C30" s="2362">
        <v>0</v>
      </c>
      <c r="D30" s="2362">
        <v>0</v>
      </c>
      <c r="E30" s="2362">
        <v>0</v>
      </c>
      <c r="F30" s="2181">
        <v>0</v>
      </c>
      <c r="G30" s="995">
        <v>0</v>
      </c>
      <c r="H30" s="1099" t="s">
        <v>5745</v>
      </c>
    </row>
    <row r="31" spans="1:8" ht="18.5" thickBot="1">
      <c r="A31" s="3909" t="s">
        <v>8884</v>
      </c>
      <c r="B31" s="3910"/>
      <c r="C31" s="2370">
        <v>0</v>
      </c>
      <c r="D31" s="2370">
        <v>0</v>
      </c>
      <c r="E31" s="2370">
        <v>0</v>
      </c>
      <c r="F31" s="2371">
        <v>0</v>
      </c>
      <c r="G31" s="1459">
        <v>0</v>
      </c>
      <c r="H31" s="1113" t="s">
        <v>5745</v>
      </c>
    </row>
    <row r="32" spans="1:8">
      <c r="A32" s="859"/>
      <c r="B32" s="859"/>
      <c r="C32" s="859"/>
      <c r="D32" s="859"/>
      <c r="E32" s="859"/>
      <c r="F32" s="1003"/>
      <c r="G32" s="1133"/>
      <c r="H32" s="1004" t="s">
        <v>8891</v>
      </c>
    </row>
    <row r="33" spans="1:9">
      <c r="A33" s="859"/>
      <c r="B33" s="859"/>
      <c r="C33" s="859"/>
      <c r="D33" s="859"/>
      <c r="E33" s="859"/>
      <c r="F33" s="859"/>
      <c r="G33" s="1021"/>
      <c r="H33" s="1021"/>
    </row>
    <row r="34" spans="1:9">
      <c r="A34" s="859" t="s">
        <v>8892</v>
      </c>
      <c r="B34" s="859"/>
      <c r="C34" s="859"/>
      <c r="D34" s="859"/>
      <c r="E34" s="859"/>
      <c r="F34" s="859"/>
      <c r="G34" s="859"/>
      <c r="H34" s="859"/>
      <c r="I34" s="820" t="s">
        <v>721</v>
      </c>
    </row>
    <row r="35" spans="1:9" ht="18.5" thickBot="1">
      <c r="A35" s="1184"/>
      <c r="B35" s="1184"/>
      <c r="C35" s="859"/>
      <c r="D35" s="859"/>
      <c r="E35" s="859"/>
      <c r="F35" s="988"/>
      <c r="G35" s="988"/>
      <c r="H35" s="989" t="s">
        <v>8879</v>
      </c>
    </row>
    <row r="36" spans="1:9">
      <c r="A36" s="3775" t="s">
        <v>4864</v>
      </c>
      <c r="B36" s="3576"/>
      <c r="C36" s="2179" t="s">
        <v>8881</v>
      </c>
      <c r="D36" s="2179" t="s">
        <v>8847</v>
      </c>
      <c r="E36" s="2179" t="s">
        <v>8848</v>
      </c>
      <c r="F36" s="2179" t="s">
        <v>8849</v>
      </c>
      <c r="G36" s="1058" t="s">
        <v>8850</v>
      </c>
      <c r="H36" s="1964" t="s">
        <v>8851</v>
      </c>
    </row>
    <row r="37" spans="1:9" ht="18.75" customHeight="1">
      <c r="A37" s="3738" t="s">
        <v>8893</v>
      </c>
      <c r="B37" s="3926" t="s">
        <v>8863</v>
      </c>
      <c r="C37" s="2372">
        <v>1100439</v>
      </c>
      <c r="D37" s="2373">
        <v>966276</v>
      </c>
      <c r="E37" s="2373">
        <v>1101152</v>
      </c>
      <c r="F37" s="910">
        <v>1071916</v>
      </c>
      <c r="G37" s="1492">
        <v>1011259</v>
      </c>
      <c r="H37" s="2368">
        <f>SUM(H41,H45,H49,H53,H57,H61,H65)</f>
        <v>777434</v>
      </c>
    </row>
    <row r="38" spans="1:9">
      <c r="A38" s="3816"/>
      <c r="B38" s="3927"/>
      <c r="C38" s="2372">
        <v>72288817</v>
      </c>
      <c r="D38" s="2372">
        <v>74320139</v>
      </c>
      <c r="E38" s="2372">
        <v>81848014</v>
      </c>
      <c r="F38" s="910">
        <v>88009180</v>
      </c>
      <c r="G38" s="1492">
        <v>90520200</v>
      </c>
      <c r="H38" s="2368">
        <f>SUM(H42,H46,H50,H54,H58,H62,H66)</f>
        <v>75827558</v>
      </c>
    </row>
    <row r="39" spans="1:9" ht="18.75" customHeight="1">
      <c r="A39" s="3816"/>
      <c r="B39" s="3926" t="s">
        <v>8864</v>
      </c>
      <c r="C39" s="2372">
        <v>7455409</v>
      </c>
      <c r="D39" s="2372">
        <v>6625132</v>
      </c>
      <c r="E39" s="2372">
        <v>6446744</v>
      </c>
      <c r="F39" s="910">
        <v>5925938</v>
      </c>
      <c r="G39" s="1492">
        <v>5858628</v>
      </c>
      <c r="H39" s="2368">
        <f>SUM(H43,H47,H51,H55,H59,H63,H67)</f>
        <v>5733885</v>
      </c>
    </row>
    <row r="40" spans="1:9">
      <c r="A40" s="3568"/>
      <c r="B40" s="3927"/>
      <c r="C40" s="2372">
        <v>518337296</v>
      </c>
      <c r="D40" s="2372">
        <v>484141282</v>
      </c>
      <c r="E40" s="2372">
        <v>502846410</v>
      </c>
      <c r="F40" s="910">
        <v>521448124</v>
      </c>
      <c r="G40" s="1644">
        <v>492506945</v>
      </c>
      <c r="H40" s="2368">
        <f>SUM(H44,H48,H52,H56,H60,H64,H68)</f>
        <v>508663554</v>
      </c>
    </row>
    <row r="41" spans="1:9" ht="18.75" customHeight="1">
      <c r="A41" s="3738" t="s">
        <v>8885</v>
      </c>
      <c r="B41" s="3926" t="s">
        <v>8863</v>
      </c>
      <c r="C41" s="2372">
        <v>1017823</v>
      </c>
      <c r="D41" s="2372">
        <v>882286</v>
      </c>
      <c r="E41" s="2372">
        <v>1002207</v>
      </c>
      <c r="F41" s="910">
        <v>977301</v>
      </c>
      <c r="G41" s="1644">
        <v>946770</v>
      </c>
      <c r="H41" s="2368">
        <v>719332</v>
      </c>
    </row>
    <row r="42" spans="1:9">
      <c r="A42" s="3816"/>
      <c r="B42" s="3927"/>
      <c r="C42" s="2372">
        <v>59808953</v>
      </c>
      <c r="D42" s="2372">
        <v>61896182</v>
      </c>
      <c r="E42" s="2372">
        <v>70015561</v>
      </c>
      <c r="F42" s="910">
        <v>75220481</v>
      </c>
      <c r="G42" s="1644">
        <v>78301818</v>
      </c>
      <c r="H42" s="2368">
        <v>63560787</v>
      </c>
    </row>
    <row r="43" spans="1:9" ht="18.75" customHeight="1">
      <c r="A43" s="3816"/>
      <c r="B43" s="3926" t="s">
        <v>8864</v>
      </c>
      <c r="C43" s="2372">
        <v>7266432</v>
      </c>
      <c r="D43" s="2372">
        <v>6453325</v>
      </c>
      <c r="E43" s="2372">
        <v>6294939</v>
      </c>
      <c r="F43" s="910">
        <v>5794240</v>
      </c>
      <c r="G43" s="1644">
        <v>5741237</v>
      </c>
      <c r="H43" s="2368">
        <v>5628658</v>
      </c>
    </row>
    <row r="44" spans="1:9">
      <c r="A44" s="3568"/>
      <c r="B44" s="3927"/>
      <c r="C44" s="2372">
        <v>461510003</v>
      </c>
      <c r="D44" s="2372">
        <v>424366302</v>
      </c>
      <c r="E44" s="2372">
        <v>441472363</v>
      </c>
      <c r="F44" s="910">
        <v>462989549</v>
      </c>
      <c r="G44" s="1644">
        <v>440713730</v>
      </c>
      <c r="H44" s="2368">
        <v>457897415</v>
      </c>
    </row>
    <row r="45" spans="1:9" ht="18.75" customHeight="1">
      <c r="A45" s="3738" t="s">
        <v>8886</v>
      </c>
      <c r="B45" s="3926" t="s">
        <v>8863</v>
      </c>
      <c r="C45" s="2372">
        <v>17322</v>
      </c>
      <c r="D45" s="2372">
        <v>16716</v>
      </c>
      <c r="E45" s="2372">
        <v>14616</v>
      </c>
      <c r="F45" s="910">
        <v>14827</v>
      </c>
      <c r="G45" s="1644">
        <v>11535</v>
      </c>
      <c r="H45" s="2368">
        <v>6329</v>
      </c>
    </row>
    <row r="46" spans="1:9">
      <c r="A46" s="3816"/>
      <c r="B46" s="3927"/>
      <c r="C46" s="2372">
        <v>6777216</v>
      </c>
      <c r="D46" s="2372">
        <v>8148600</v>
      </c>
      <c r="E46" s="2372">
        <v>4488396</v>
      </c>
      <c r="F46" s="910">
        <v>8339210</v>
      </c>
      <c r="G46" s="1492">
        <v>5867554</v>
      </c>
      <c r="H46" s="2368">
        <v>9160162</v>
      </c>
    </row>
    <row r="47" spans="1:9" ht="18.75" customHeight="1">
      <c r="A47" s="3816"/>
      <c r="B47" s="3926" t="s">
        <v>8864</v>
      </c>
      <c r="C47" s="2372">
        <v>54038</v>
      </c>
      <c r="D47" s="2372">
        <v>51089</v>
      </c>
      <c r="E47" s="2372">
        <v>40165</v>
      </c>
      <c r="F47" s="910">
        <v>38430</v>
      </c>
      <c r="G47" s="1492">
        <v>25872</v>
      </c>
      <c r="H47" s="2368">
        <v>22186</v>
      </c>
    </row>
    <row r="48" spans="1:9">
      <c r="A48" s="3568"/>
      <c r="B48" s="3927"/>
      <c r="C48" s="2372">
        <v>42003144</v>
      </c>
      <c r="D48" s="2372">
        <v>43712103</v>
      </c>
      <c r="E48" s="2372">
        <v>43523384</v>
      </c>
      <c r="F48" s="910">
        <v>42648518</v>
      </c>
      <c r="G48" s="1492">
        <v>37579586</v>
      </c>
      <c r="H48" s="2368">
        <v>38191560</v>
      </c>
    </row>
    <row r="49" spans="1:8" ht="18.75" customHeight="1">
      <c r="A49" s="3738" t="s">
        <v>8894</v>
      </c>
      <c r="B49" s="3926" t="s">
        <v>8863</v>
      </c>
      <c r="C49" s="2372">
        <v>70</v>
      </c>
      <c r="D49" s="2372">
        <v>136</v>
      </c>
      <c r="E49" s="2372">
        <v>269</v>
      </c>
      <c r="F49" s="910">
        <v>4</v>
      </c>
      <c r="G49" s="1492">
        <v>3</v>
      </c>
      <c r="H49" s="2368">
        <v>1</v>
      </c>
    </row>
    <row r="50" spans="1:8">
      <c r="A50" s="3816"/>
      <c r="B50" s="3927"/>
      <c r="C50" s="2372">
        <v>25704</v>
      </c>
      <c r="D50" s="2372">
        <v>16956</v>
      </c>
      <c r="E50" s="2372">
        <v>30404</v>
      </c>
      <c r="F50" s="910">
        <v>8910</v>
      </c>
      <c r="G50" s="1492">
        <v>24750</v>
      </c>
      <c r="H50" s="2368">
        <v>3850</v>
      </c>
    </row>
    <row r="51" spans="1:8" ht="18.75" customHeight="1">
      <c r="A51" s="3816"/>
      <c r="B51" s="3926" t="s">
        <v>8864</v>
      </c>
      <c r="C51" s="2372">
        <v>3041</v>
      </c>
      <c r="D51" s="2372">
        <v>3106</v>
      </c>
      <c r="E51" s="2372">
        <v>3814</v>
      </c>
      <c r="F51" s="910">
        <v>3223</v>
      </c>
      <c r="G51" s="1492">
        <v>2624</v>
      </c>
      <c r="H51" s="2368">
        <v>2844</v>
      </c>
    </row>
    <row r="52" spans="1:8">
      <c r="A52" s="3568"/>
      <c r="B52" s="3927"/>
      <c r="C52" s="2372">
        <v>4344925</v>
      </c>
      <c r="D52" s="2372">
        <v>5322730</v>
      </c>
      <c r="E52" s="2372">
        <v>6485138</v>
      </c>
      <c r="F52" s="910">
        <v>5496612</v>
      </c>
      <c r="G52" s="1492">
        <v>3723049</v>
      </c>
      <c r="H52" s="2368">
        <v>3300847</v>
      </c>
    </row>
    <row r="53" spans="1:8" ht="18.75" customHeight="1">
      <c r="A53" s="3738" t="s">
        <v>8895</v>
      </c>
      <c r="B53" s="3926" t="s">
        <v>8863</v>
      </c>
      <c r="C53" s="2372">
        <v>8088</v>
      </c>
      <c r="D53" s="2372">
        <v>4494</v>
      </c>
      <c r="E53" s="2372">
        <v>6030</v>
      </c>
      <c r="F53" s="910">
        <v>5298</v>
      </c>
      <c r="G53" s="1492">
        <v>5116</v>
      </c>
      <c r="H53" s="2368">
        <v>2921</v>
      </c>
    </row>
    <row r="54" spans="1:8">
      <c r="A54" s="3816"/>
      <c r="B54" s="3927"/>
      <c r="C54" s="2372">
        <v>3297078</v>
      </c>
      <c r="D54" s="2372">
        <v>903992</v>
      </c>
      <c r="E54" s="2372">
        <v>3722840</v>
      </c>
      <c r="F54" s="910">
        <v>829961</v>
      </c>
      <c r="G54" s="1492">
        <v>3630825</v>
      </c>
      <c r="H54" s="2368">
        <v>590480</v>
      </c>
    </row>
    <row r="55" spans="1:8" ht="18.75" customHeight="1">
      <c r="A55" s="3816"/>
      <c r="B55" s="3926" t="s">
        <v>8864</v>
      </c>
      <c r="C55" s="2372">
        <v>59996</v>
      </c>
      <c r="D55" s="2372">
        <v>61719</v>
      </c>
      <c r="E55" s="2372">
        <v>62600</v>
      </c>
      <c r="F55" s="910">
        <v>52062</v>
      </c>
      <c r="G55" s="1492">
        <v>53097</v>
      </c>
      <c r="H55" s="2368">
        <v>48672</v>
      </c>
    </row>
    <row r="56" spans="1:8">
      <c r="A56" s="3568"/>
      <c r="B56" s="3927"/>
      <c r="C56" s="2372">
        <v>6293667</v>
      </c>
      <c r="D56" s="2372">
        <v>6682554</v>
      </c>
      <c r="E56" s="2372">
        <v>7714784</v>
      </c>
      <c r="F56" s="910">
        <v>7153234</v>
      </c>
      <c r="G56" s="1492">
        <v>7529115</v>
      </c>
      <c r="H56" s="2368">
        <v>6395180</v>
      </c>
    </row>
    <row r="57" spans="1:8" ht="18.75" customHeight="1">
      <c r="A57" s="3738" t="s">
        <v>8889</v>
      </c>
      <c r="B57" s="3926" t="s">
        <v>8863</v>
      </c>
      <c r="C57" s="2372">
        <v>57067</v>
      </c>
      <c r="D57" s="2372">
        <v>62644</v>
      </c>
      <c r="E57" s="2372">
        <v>78012</v>
      </c>
      <c r="F57" s="910">
        <v>74486</v>
      </c>
      <c r="G57" s="1492">
        <v>47835</v>
      </c>
      <c r="H57" s="2368">
        <v>48851</v>
      </c>
    </row>
    <row r="58" spans="1:8">
      <c r="A58" s="3816"/>
      <c r="B58" s="3927"/>
      <c r="C58" s="2372">
        <v>2371442</v>
      </c>
      <c r="D58" s="2372">
        <v>3354409</v>
      </c>
      <c r="E58" s="2372">
        <v>3586457</v>
      </c>
      <c r="F58" s="910">
        <v>3610618</v>
      </c>
      <c r="G58" s="1492">
        <v>2695253</v>
      </c>
      <c r="H58" s="2368">
        <v>2512279</v>
      </c>
    </row>
    <row r="59" spans="1:8" ht="18.75" customHeight="1">
      <c r="A59" s="3816"/>
      <c r="B59" s="3926" t="s">
        <v>8864</v>
      </c>
      <c r="C59" s="2372">
        <v>66188</v>
      </c>
      <c r="D59" s="2372">
        <v>43891</v>
      </c>
      <c r="E59" s="2372">
        <v>35563</v>
      </c>
      <c r="F59" s="910">
        <v>29004</v>
      </c>
      <c r="G59" s="1492">
        <v>28149</v>
      </c>
      <c r="H59" s="2368">
        <v>28976</v>
      </c>
    </row>
    <row r="60" spans="1:8">
      <c r="A60" s="3568"/>
      <c r="B60" s="3927"/>
      <c r="C60" s="2372">
        <v>3889976</v>
      </c>
      <c r="D60" s="2372">
        <v>3538030</v>
      </c>
      <c r="E60" s="2372">
        <v>3145736</v>
      </c>
      <c r="F60" s="910">
        <v>2702374</v>
      </c>
      <c r="G60" s="1492">
        <v>2511955</v>
      </c>
      <c r="H60" s="2368">
        <v>2682746</v>
      </c>
    </row>
    <row r="61" spans="1:8" ht="18.75" customHeight="1">
      <c r="A61" s="3738" t="s">
        <v>8896</v>
      </c>
      <c r="B61" s="3926" t="s">
        <v>8863</v>
      </c>
      <c r="C61" s="2372">
        <v>69</v>
      </c>
      <c r="D61" s="2372">
        <v>0</v>
      </c>
      <c r="E61" s="2374">
        <v>18</v>
      </c>
      <c r="F61" s="910">
        <v>0</v>
      </c>
      <c r="G61" s="1492">
        <v>0</v>
      </c>
      <c r="H61" s="2375" t="s">
        <v>5745</v>
      </c>
    </row>
    <row r="62" spans="1:8">
      <c r="A62" s="3816"/>
      <c r="B62" s="3927"/>
      <c r="C62" s="2372">
        <v>8424</v>
      </c>
      <c r="D62" s="2372">
        <v>0</v>
      </c>
      <c r="E62" s="2374">
        <v>4356</v>
      </c>
      <c r="F62" s="910">
        <v>0</v>
      </c>
      <c r="G62" s="1492">
        <v>0</v>
      </c>
      <c r="H62" s="2375" t="s">
        <v>5745</v>
      </c>
    </row>
    <row r="63" spans="1:8" ht="18.75" customHeight="1">
      <c r="A63" s="3816"/>
      <c r="B63" s="3926" t="s">
        <v>8864</v>
      </c>
      <c r="C63" s="2372">
        <v>5714</v>
      </c>
      <c r="D63" s="2372">
        <v>12002</v>
      </c>
      <c r="E63" s="2372">
        <v>9663</v>
      </c>
      <c r="F63" s="910">
        <v>8979</v>
      </c>
      <c r="G63" s="1492">
        <v>7649</v>
      </c>
      <c r="H63" s="2368">
        <v>2549</v>
      </c>
    </row>
    <row r="64" spans="1:8">
      <c r="A64" s="3568"/>
      <c r="B64" s="3927"/>
      <c r="C64" s="2372">
        <v>295581</v>
      </c>
      <c r="D64" s="2372">
        <v>519563</v>
      </c>
      <c r="E64" s="2372">
        <v>505005</v>
      </c>
      <c r="F64" s="910">
        <v>457837</v>
      </c>
      <c r="G64" s="1492">
        <v>449510</v>
      </c>
      <c r="H64" s="2368">
        <v>195806</v>
      </c>
    </row>
    <row r="65" spans="1:8" ht="18.75" customHeight="1">
      <c r="A65" s="3738" t="s">
        <v>5245</v>
      </c>
      <c r="B65" s="3926" t="s">
        <v>8863</v>
      </c>
      <c r="C65" s="2374">
        <v>0</v>
      </c>
      <c r="D65" s="2374">
        <v>0</v>
      </c>
      <c r="E65" s="2374">
        <v>0</v>
      </c>
      <c r="F65" s="910">
        <v>0</v>
      </c>
      <c r="G65" s="995">
        <v>0</v>
      </c>
      <c r="H65" s="1099" t="s">
        <v>5745</v>
      </c>
    </row>
    <row r="66" spans="1:8">
      <c r="A66" s="3816"/>
      <c r="B66" s="3927"/>
      <c r="C66" s="2374">
        <v>0</v>
      </c>
      <c r="D66" s="2374">
        <v>0</v>
      </c>
      <c r="E66" s="2374">
        <v>0</v>
      </c>
      <c r="F66" s="910">
        <v>0</v>
      </c>
      <c r="G66" s="995">
        <v>0</v>
      </c>
      <c r="H66" s="1099" t="s">
        <v>5745</v>
      </c>
    </row>
    <row r="67" spans="1:8" ht="18.75" customHeight="1">
      <c r="A67" s="3816"/>
      <c r="B67" s="3926" t="s">
        <v>8864</v>
      </c>
      <c r="C67" s="2374">
        <v>0</v>
      </c>
      <c r="D67" s="2374">
        <v>0</v>
      </c>
      <c r="E67" s="2374">
        <v>0</v>
      </c>
      <c r="F67" s="910">
        <v>0</v>
      </c>
      <c r="G67" s="995">
        <v>0</v>
      </c>
      <c r="H67" s="1099" t="s">
        <v>5745</v>
      </c>
    </row>
    <row r="68" spans="1:8" ht="18.5" thickBot="1">
      <c r="A68" s="3595"/>
      <c r="B68" s="3928"/>
      <c r="C68" s="2376">
        <v>0</v>
      </c>
      <c r="D68" s="2376">
        <v>0</v>
      </c>
      <c r="E68" s="2376">
        <v>0</v>
      </c>
      <c r="F68" s="910">
        <v>0</v>
      </c>
      <c r="G68" s="1459">
        <v>0</v>
      </c>
      <c r="H68" s="1113" t="s">
        <v>5745</v>
      </c>
    </row>
    <row r="69" spans="1:8">
      <c r="A69" s="859"/>
      <c r="B69" s="859"/>
      <c r="C69" s="859"/>
      <c r="D69" s="859"/>
      <c r="E69" s="859"/>
      <c r="F69" s="1003"/>
      <c r="G69" s="1133"/>
      <c r="H69" s="1004" t="s">
        <v>8860</v>
      </c>
    </row>
  </sheetData>
  <mergeCells count="44">
    <mergeCell ref="A20:B21"/>
    <mergeCell ref="A4:B4"/>
    <mergeCell ref="A5:B5"/>
    <mergeCell ref="A6:B7"/>
    <mergeCell ref="A8:B9"/>
    <mergeCell ref="A10:B10"/>
    <mergeCell ref="A11:B12"/>
    <mergeCell ref="A13:B13"/>
    <mergeCell ref="A14:B15"/>
    <mergeCell ref="A16:B16"/>
    <mergeCell ref="A17:B18"/>
    <mergeCell ref="A19:B19"/>
    <mergeCell ref="A41:A44"/>
    <mergeCell ref="B41:B42"/>
    <mergeCell ref="B43:B44"/>
    <mergeCell ref="A22:B22"/>
    <mergeCell ref="A23:B24"/>
    <mergeCell ref="A25:B25"/>
    <mergeCell ref="A26:B27"/>
    <mergeCell ref="A28:B28"/>
    <mergeCell ref="A29:B30"/>
    <mergeCell ref="A31:B31"/>
    <mergeCell ref="A36:B36"/>
    <mergeCell ref="A37:A40"/>
    <mergeCell ref="B37:B38"/>
    <mergeCell ref="B39:B40"/>
    <mergeCell ref="A45:A48"/>
    <mergeCell ref="B45:B46"/>
    <mergeCell ref="B47:B48"/>
    <mergeCell ref="A49:A52"/>
    <mergeCell ref="B49:B50"/>
    <mergeCell ref="B51:B52"/>
    <mergeCell ref="A53:A56"/>
    <mergeCell ref="B53:B54"/>
    <mergeCell ref="B55:B56"/>
    <mergeCell ref="A57:A60"/>
    <mergeCell ref="B57:B58"/>
    <mergeCell ref="B59:B60"/>
    <mergeCell ref="A61:A64"/>
    <mergeCell ref="B61:B62"/>
    <mergeCell ref="B63:B64"/>
    <mergeCell ref="A65:A68"/>
    <mergeCell ref="B65:B66"/>
    <mergeCell ref="B67:B68"/>
  </mergeCells>
  <phoneticPr fontId="2"/>
  <hyperlinks>
    <hyperlink ref="I1" location="目次!A1" display="目次へ戻る" xr:uid="{DD405424-9BCA-4AC2-AD2E-89D9EA0134C3}"/>
    <hyperlink ref="I34" location="目次!A1" display="目次へ戻る" xr:uid="{5AF9AEBE-C794-4298-BAF9-86B8C95813A2}"/>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D53C0-3279-40A3-9C6A-32B2593FD8F3}">
  <dimension ref="A1:E1"/>
  <sheetViews>
    <sheetView workbookViewId="0">
      <selection activeCell="E1" sqref="E1"/>
    </sheetView>
  </sheetViews>
  <sheetFormatPr defaultColWidth="8.58203125" defaultRowHeight="18"/>
  <cols>
    <col min="1" max="4" width="8.58203125" style="821"/>
    <col min="5" max="5" width="11" style="821" bestFit="1" customWidth="1"/>
    <col min="6" max="16384" width="8.58203125" style="821"/>
  </cols>
  <sheetData>
    <row r="1" spans="1:5">
      <c r="A1" s="859" t="s">
        <v>8897</v>
      </c>
      <c r="E1" s="820" t="s">
        <v>721</v>
      </c>
    </row>
  </sheetData>
  <phoneticPr fontId="2"/>
  <hyperlinks>
    <hyperlink ref="E1" location="目次!A1" display="目次へ戻る" xr:uid="{11D5E960-021A-4486-884B-0533A7B754B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E2142-7FC9-4EC7-925A-D074CC608A9C}">
  <dimension ref="A1:H23"/>
  <sheetViews>
    <sheetView workbookViewId="0">
      <selection activeCell="O46" sqref="O46"/>
    </sheetView>
  </sheetViews>
  <sheetFormatPr defaultRowHeight="18"/>
  <cols>
    <col min="2" max="2" width="11.25" customWidth="1"/>
    <col min="3" max="3" width="8.83203125" customWidth="1"/>
    <col min="4" max="4" width="9.83203125" customWidth="1"/>
    <col min="5" max="5" width="13.5" customWidth="1"/>
    <col min="6" max="6" width="12.33203125" customWidth="1"/>
    <col min="7" max="7" width="10" customWidth="1"/>
    <col min="8" max="8" width="11" bestFit="1" customWidth="1"/>
  </cols>
  <sheetData>
    <row r="1" spans="1:8">
      <c r="A1" s="82" t="s">
        <v>229</v>
      </c>
      <c r="B1" s="82"/>
      <c r="C1" s="82"/>
      <c r="D1" s="82"/>
      <c r="E1" s="82"/>
      <c r="F1" s="82"/>
      <c r="G1" s="82"/>
      <c r="H1" s="342" t="s">
        <v>721</v>
      </c>
    </row>
    <row r="2" spans="1:8" ht="18.5" thickBot="1">
      <c r="A2" s="82"/>
      <c r="B2" s="82"/>
      <c r="C2" s="82"/>
      <c r="D2" s="82"/>
      <c r="E2" s="82"/>
      <c r="F2" s="82"/>
      <c r="G2" s="82"/>
      <c r="H2" s="12"/>
    </row>
    <row r="3" spans="1:8">
      <c r="A3" s="3358" t="s">
        <v>467</v>
      </c>
      <c r="B3" s="3361" t="s">
        <v>611</v>
      </c>
      <c r="C3" s="3362"/>
      <c r="D3" s="3363" t="s">
        <v>612</v>
      </c>
      <c r="E3" s="3364"/>
      <c r="F3" s="3364"/>
      <c r="G3" s="3364"/>
      <c r="H3" s="12"/>
    </row>
    <row r="4" spans="1:8">
      <c r="A4" s="3359"/>
      <c r="B4" s="3365" t="s">
        <v>614</v>
      </c>
      <c r="C4" s="3365" t="s">
        <v>615</v>
      </c>
      <c r="D4" s="3367" t="s">
        <v>616</v>
      </c>
      <c r="E4" s="168"/>
      <c r="F4" s="169"/>
      <c r="G4" s="3367" t="s">
        <v>615</v>
      </c>
      <c r="H4" s="12"/>
    </row>
    <row r="5" spans="1:8">
      <c r="A5" s="3360"/>
      <c r="B5" s="3366"/>
      <c r="C5" s="3366"/>
      <c r="D5" s="3368"/>
      <c r="E5" s="170" t="s">
        <v>230</v>
      </c>
      <c r="F5" s="171" t="s">
        <v>231</v>
      </c>
      <c r="G5" s="3368"/>
      <c r="H5" s="12"/>
    </row>
    <row r="6" spans="1:8">
      <c r="A6" s="172" t="s">
        <v>494</v>
      </c>
      <c r="B6" s="173">
        <v>1232.51</v>
      </c>
      <c r="C6" s="174">
        <v>314640</v>
      </c>
      <c r="D6" s="174">
        <v>37617</v>
      </c>
      <c r="E6" s="174">
        <v>10101</v>
      </c>
      <c r="F6" s="174">
        <v>27516</v>
      </c>
      <c r="G6" s="174">
        <v>295913</v>
      </c>
      <c r="H6" s="12"/>
    </row>
    <row r="7" spans="1:8">
      <c r="A7" s="175" t="s">
        <v>138</v>
      </c>
      <c r="B7" s="183" t="s">
        <v>420</v>
      </c>
      <c r="C7" s="176">
        <v>90032</v>
      </c>
      <c r="D7" s="177">
        <v>10989</v>
      </c>
      <c r="E7" s="176">
        <v>2252</v>
      </c>
      <c r="F7" s="176">
        <v>8737</v>
      </c>
      <c r="G7" s="176">
        <v>90032</v>
      </c>
      <c r="H7" s="12"/>
    </row>
    <row r="8" spans="1:8">
      <c r="A8" s="175" t="s">
        <v>232</v>
      </c>
      <c r="B8" s="183" t="s">
        <v>420</v>
      </c>
      <c r="C8" s="176">
        <v>79301</v>
      </c>
      <c r="D8" s="177">
        <v>6984</v>
      </c>
      <c r="E8" s="176">
        <v>3528</v>
      </c>
      <c r="F8" s="176">
        <v>3456</v>
      </c>
      <c r="G8" s="176">
        <v>79013</v>
      </c>
      <c r="H8" s="12"/>
    </row>
    <row r="9" spans="1:8">
      <c r="A9" s="175" t="s">
        <v>294</v>
      </c>
      <c r="B9" s="183" t="s">
        <v>420</v>
      </c>
      <c r="C9" s="176">
        <v>45648</v>
      </c>
      <c r="D9" s="177">
        <v>6059</v>
      </c>
      <c r="E9" s="176">
        <v>1618</v>
      </c>
      <c r="F9" s="176">
        <v>4441</v>
      </c>
      <c r="G9" s="176">
        <v>42601</v>
      </c>
      <c r="H9" s="12"/>
    </row>
    <row r="10" spans="1:8">
      <c r="A10" s="175" t="s">
        <v>297</v>
      </c>
      <c r="B10" s="183" t="s">
        <v>420</v>
      </c>
      <c r="C10" s="176">
        <v>31078</v>
      </c>
      <c r="D10" s="177">
        <v>4215</v>
      </c>
      <c r="E10" s="176">
        <v>1007</v>
      </c>
      <c r="F10" s="176">
        <v>3208</v>
      </c>
      <c r="G10" s="176">
        <v>30775</v>
      </c>
      <c r="H10" s="12"/>
    </row>
    <row r="11" spans="1:8">
      <c r="A11" s="175" t="s">
        <v>300</v>
      </c>
      <c r="B11" s="183" t="s">
        <v>420</v>
      </c>
      <c r="C11" s="176">
        <v>23268</v>
      </c>
      <c r="D11" s="177">
        <v>2020</v>
      </c>
      <c r="E11" s="176">
        <v>574</v>
      </c>
      <c r="F11" s="176">
        <v>1446</v>
      </c>
      <c r="G11" s="176">
        <v>21834</v>
      </c>
      <c r="H11" s="12"/>
    </row>
    <row r="12" spans="1:8">
      <c r="A12" s="175" t="s">
        <v>303</v>
      </c>
      <c r="B12" s="183" t="s">
        <v>420</v>
      </c>
      <c r="C12" s="176">
        <v>13887</v>
      </c>
      <c r="D12" s="177">
        <v>3425</v>
      </c>
      <c r="E12" s="176">
        <v>407</v>
      </c>
      <c r="F12" s="176">
        <v>3018</v>
      </c>
      <c r="G12" s="176">
        <v>13744</v>
      </c>
      <c r="H12" s="12"/>
    </row>
    <row r="13" spans="1:8">
      <c r="A13" s="175" t="s">
        <v>469</v>
      </c>
      <c r="B13" s="183" t="s">
        <v>420</v>
      </c>
      <c r="C13" s="176">
        <v>4495</v>
      </c>
      <c r="D13" s="177">
        <v>0</v>
      </c>
      <c r="E13" s="176">
        <v>0</v>
      </c>
      <c r="F13" s="176">
        <v>0</v>
      </c>
      <c r="G13" s="176">
        <v>0</v>
      </c>
      <c r="H13" s="12"/>
    </row>
    <row r="14" spans="1:8">
      <c r="A14" s="175" t="s">
        <v>308</v>
      </c>
      <c r="B14" s="183" t="s">
        <v>420</v>
      </c>
      <c r="C14" s="176">
        <v>6136</v>
      </c>
      <c r="D14" s="177">
        <v>954</v>
      </c>
      <c r="E14" s="176">
        <v>50</v>
      </c>
      <c r="F14" s="176">
        <v>904</v>
      </c>
      <c r="G14" s="176">
        <v>3145</v>
      </c>
      <c r="H14" s="12"/>
    </row>
    <row r="15" spans="1:8">
      <c r="A15" s="175" t="s">
        <v>310</v>
      </c>
      <c r="B15" s="183" t="s">
        <v>420</v>
      </c>
      <c r="C15" s="176">
        <v>12155</v>
      </c>
      <c r="D15" s="177">
        <v>1587</v>
      </c>
      <c r="E15" s="176">
        <v>565</v>
      </c>
      <c r="F15" s="176">
        <v>1022</v>
      </c>
      <c r="G15" s="176">
        <v>11533</v>
      </c>
      <c r="H15" s="12"/>
    </row>
    <row r="16" spans="1:8">
      <c r="A16" s="175" t="s">
        <v>313</v>
      </c>
      <c r="B16" s="183" t="s">
        <v>420</v>
      </c>
      <c r="C16" s="176">
        <v>2262</v>
      </c>
      <c r="D16" s="177">
        <v>123</v>
      </c>
      <c r="E16" s="176">
        <v>0</v>
      </c>
      <c r="F16" s="176">
        <v>123</v>
      </c>
      <c r="G16" s="176">
        <v>0</v>
      </c>
      <c r="H16" s="12"/>
    </row>
    <row r="17" spans="1:8">
      <c r="A17" s="175" t="s">
        <v>470</v>
      </c>
      <c r="B17" s="183" t="s">
        <v>420</v>
      </c>
      <c r="C17" s="176">
        <v>1171</v>
      </c>
      <c r="D17" s="177">
        <v>0</v>
      </c>
      <c r="E17" s="176">
        <v>0</v>
      </c>
      <c r="F17" s="176">
        <v>0</v>
      </c>
      <c r="G17" s="176">
        <v>0</v>
      </c>
      <c r="H17" s="12"/>
    </row>
    <row r="18" spans="1:8">
      <c r="A18" s="175" t="s">
        <v>317</v>
      </c>
      <c r="B18" s="183" t="s">
        <v>420</v>
      </c>
      <c r="C18" s="176">
        <v>751</v>
      </c>
      <c r="D18" s="177">
        <v>0</v>
      </c>
      <c r="E18" s="176">
        <v>0</v>
      </c>
      <c r="F18" s="176">
        <v>0</v>
      </c>
      <c r="G18" s="176">
        <v>0</v>
      </c>
      <c r="H18" s="12"/>
    </row>
    <row r="19" spans="1:8" ht="26.5" thickBot="1">
      <c r="A19" s="178" t="s">
        <v>233</v>
      </c>
      <c r="B19" s="184" t="s">
        <v>420</v>
      </c>
      <c r="C19" s="179">
        <v>4456</v>
      </c>
      <c r="D19" s="180">
        <v>1261</v>
      </c>
      <c r="E19" s="179">
        <v>100</v>
      </c>
      <c r="F19" s="179">
        <v>1161</v>
      </c>
      <c r="G19" s="179">
        <v>3236</v>
      </c>
      <c r="H19" s="12"/>
    </row>
    <row r="20" spans="1:8">
      <c r="A20" s="181" t="s">
        <v>234</v>
      </c>
      <c r="B20" s="181"/>
      <c r="C20" s="181"/>
      <c r="D20" s="181"/>
      <c r="E20" s="82"/>
      <c r="F20" s="182"/>
      <c r="G20" s="182" t="s">
        <v>235</v>
      </c>
      <c r="H20" s="12"/>
    </row>
    <row r="21" spans="1:8">
      <c r="A21" s="82" t="s">
        <v>236</v>
      </c>
      <c r="B21" s="82"/>
      <c r="C21" s="82"/>
      <c r="D21" s="82"/>
      <c r="E21" s="82"/>
      <c r="F21" s="182"/>
      <c r="G21" s="182" t="s">
        <v>237</v>
      </c>
      <c r="H21" s="12"/>
    </row>
    <row r="22" spans="1:8">
      <c r="A22" s="82" t="s">
        <v>238</v>
      </c>
      <c r="B22" s="82"/>
      <c r="C22" s="82"/>
      <c r="D22" s="82"/>
      <c r="E22" s="82"/>
      <c r="F22" s="82"/>
      <c r="G22" s="82"/>
      <c r="H22" s="12"/>
    </row>
    <row r="23" spans="1:8">
      <c r="A23" s="12"/>
      <c r="B23" s="12"/>
      <c r="C23" s="12"/>
      <c r="D23" s="12"/>
      <c r="E23" s="12"/>
      <c r="F23" s="12"/>
      <c r="G23" s="12"/>
      <c r="H23" s="12"/>
    </row>
  </sheetData>
  <mergeCells count="7">
    <mergeCell ref="A3:A5"/>
    <mergeCell ref="B3:C3"/>
    <mergeCell ref="D3:G3"/>
    <mergeCell ref="B4:B5"/>
    <mergeCell ref="C4:C5"/>
    <mergeCell ref="D4:D5"/>
    <mergeCell ref="G4:G5"/>
  </mergeCells>
  <phoneticPr fontId="2"/>
  <hyperlinks>
    <hyperlink ref="H1" location="目次!A1" display="目次へ戻る" xr:uid="{36600BC3-BC46-452F-B66D-B58A9B911EDD}"/>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EED18-64C0-49DB-90FD-B62923936DAC}">
  <dimension ref="A1:M9"/>
  <sheetViews>
    <sheetView workbookViewId="0">
      <selection activeCell="M1" sqref="M1"/>
    </sheetView>
  </sheetViews>
  <sheetFormatPr defaultColWidth="9" defaultRowHeight="18"/>
  <cols>
    <col min="1" max="12" width="10.58203125" style="1140" customWidth="1"/>
    <col min="13" max="13" width="11" style="1140" bestFit="1" customWidth="1"/>
    <col min="14" max="16384" width="9" style="1140"/>
  </cols>
  <sheetData>
    <row r="1" spans="1:13">
      <c r="A1" s="859" t="s">
        <v>8898</v>
      </c>
      <c r="B1" s="859"/>
      <c r="C1" s="859"/>
      <c r="D1" s="859"/>
      <c r="E1" s="859"/>
      <c r="F1" s="859"/>
      <c r="G1" s="859"/>
      <c r="H1" s="859"/>
      <c r="I1" s="859"/>
      <c r="J1" s="859"/>
      <c r="K1" s="859"/>
      <c r="L1" s="859"/>
      <c r="M1" s="820" t="s">
        <v>721</v>
      </c>
    </row>
    <row r="2" spans="1:13" ht="18.5" thickBot="1">
      <c r="A2" s="1184"/>
      <c r="B2" s="1184"/>
      <c r="C2" s="1184"/>
      <c r="D2" s="1184"/>
      <c r="E2" s="1184"/>
      <c r="F2" s="1184"/>
      <c r="G2" s="1184"/>
      <c r="H2" s="1184"/>
      <c r="I2" s="1184"/>
      <c r="J2" s="1184"/>
      <c r="K2" s="1184"/>
      <c r="L2" s="989" t="s">
        <v>8899</v>
      </c>
    </row>
    <row r="3" spans="1:13" ht="26">
      <c r="A3" s="1250" t="s">
        <v>4864</v>
      </c>
      <c r="B3" s="1251" t="s">
        <v>5491</v>
      </c>
      <c r="C3" s="1251" t="s">
        <v>8900</v>
      </c>
      <c r="D3" s="1251" t="s">
        <v>8901</v>
      </c>
      <c r="E3" s="1251" t="s">
        <v>8902</v>
      </c>
      <c r="F3" s="2179" t="s">
        <v>8903</v>
      </c>
      <c r="G3" s="1253" t="s">
        <v>8904</v>
      </c>
      <c r="H3" s="1056" t="s">
        <v>8905</v>
      </c>
      <c r="I3" s="2179" t="s">
        <v>8906</v>
      </c>
      <c r="J3" s="1251" t="s">
        <v>8907</v>
      </c>
      <c r="K3" s="2179" t="s">
        <v>8908</v>
      </c>
      <c r="L3" s="1007" t="s">
        <v>5070</v>
      </c>
    </row>
    <row r="4" spans="1:13">
      <c r="A4" s="2377" t="s">
        <v>5930</v>
      </c>
      <c r="B4" s="2150">
        <v>22134</v>
      </c>
      <c r="C4" s="1514">
        <v>1347</v>
      </c>
      <c r="D4" s="1514">
        <v>5207</v>
      </c>
      <c r="E4" s="1514">
        <v>1644</v>
      </c>
      <c r="F4" s="1514">
        <v>7313</v>
      </c>
      <c r="G4" s="1514">
        <v>2127</v>
      </c>
      <c r="H4" s="1514">
        <v>567</v>
      </c>
      <c r="I4" s="1514">
        <v>612</v>
      </c>
      <c r="J4" s="1514">
        <v>100</v>
      </c>
      <c r="K4" s="1514">
        <v>159</v>
      </c>
      <c r="L4" s="1514">
        <v>3057</v>
      </c>
    </row>
    <row r="5" spans="1:13">
      <c r="A5" s="2378" t="s">
        <v>4755</v>
      </c>
      <c r="B5" s="1621">
        <v>21316</v>
      </c>
      <c r="C5" s="1514">
        <v>1250</v>
      </c>
      <c r="D5" s="1514">
        <v>5401</v>
      </c>
      <c r="E5" s="1514">
        <v>1558</v>
      </c>
      <c r="F5" s="1514">
        <v>6737</v>
      </c>
      <c r="G5" s="1514">
        <v>1986</v>
      </c>
      <c r="H5" s="1514">
        <v>560</v>
      </c>
      <c r="I5" s="1514">
        <v>572</v>
      </c>
      <c r="J5" s="1514">
        <v>94</v>
      </c>
      <c r="K5" s="1514">
        <v>155</v>
      </c>
      <c r="L5" s="1514">
        <v>3004</v>
      </c>
    </row>
    <row r="6" spans="1:13">
      <c r="A6" s="2378" t="s">
        <v>191</v>
      </c>
      <c r="B6" s="1514">
        <v>20770</v>
      </c>
      <c r="C6" s="1514">
        <v>1194</v>
      </c>
      <c r="D6" s="1514">
        <v>5513</v>
      </c>
      <c r="E6" s="1514">
        <v>1454</v>
      </c>
      <c r="F6" s="1514">
        <v>6307</v>
      </c>
      <c r="G6" s="1514">
        <v>1973</v>
      </c>
      <c r="H6" s="1514">
        <v>586</v>
      </c>
      <c r="I6" s="1514">
        <v>543</v>
      </c>
      <c r="J6" s="1514">
        <v>91</v>
      </c>
      <c r="K6" s="1514">
        <v>156</v>
      </c>
      <c r="L6" s="1514">
        <v>2953</v>
      </c>
    </row>
    <row r="7" spans="1:13" ht="18.5" thickBot="1">
      <c r="A7" s="2379" t="s">
        <v>192</v>
      </c>
      <c r="B7" s="2380">
        <v>20747</v>
      </c>
      <c r="C7" s="1128">
        <v>1140</v>
      </c>
      <c r="D7" s="1128">
        <v>5681</v>
      </c>
      <c r="E7" s="1128">
        <v>1584</v>
      </c>
      <c r="F7" s="1128">
        <v>5972</v>
      </c>
      <c r="G7" s="1128">
        <f>659+1232</f>
        <v>1891</v>
      </c>
      <c r="H7" s="1128">
        <v>636</v>
      </c>
      <c r="I7" s="1128">
        <v>526</v>
      </c>
      <c r="J7" s="1128">
        <v>87</v>
      </c>
      <c r="K7" s="1128">
        <v>155</v>
      </c>
      <c r="L7" s="1128">
        <f>2559+516</f>
        <v>3075</v>
      </c>
    </row>
    <row r="8" spans="1:13">
      <c r="A8" s="987" t="s">
        <v>8909</v>
      </c>
      <c r="B8" s="987"/>
      <c r="C8" s="987"/>
      <c r="D8" s="987"/>
      <c r="E8" s="859"/>
      <c r="F8" s="859"/>
      <c r="G8" s="859"/>
      <c r="H8" s="859"/>
      <c r="I8" s="859"/>
      <c r="J8" s="859"/>
      <c r="K8" s="859"/>
      <c r="L8" s="1055" t="s">
        <v>8910</v>
      </c>
    </row>
    <row r="9" spans="1:13">
      <c r="A9" s="987" t="s">
        <v>8911</v>
      </c>
      <c r="B9" s="987"/>
      <c r="C9" s="987"/>
      <c r="D9" s="987"/>
      <c r="E9" s="859"/>
      <c r="F9" s="859"/>
      <c r="G9" s="859"/>
      <c r="H9" s="859"/>
      <c r="I9" s="859"/>
      <c r="J9" s="859"/>
      <c r="K9" s="859"/>
      <c r="L9" s="859"/>
    </row>
  </sheetData>
  <phoneticPr fontId="2"/>
  <hyperlinks>
    <hyperlink ref="M1" location="目次!A1" display="目次へ戻る" xr:uid="{C9C0856B-5D0D-48F6-AA40-DA32C7A05D5C}"/>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85309-E682-4C69-B295-D4B7996A60E1}">
  <dimension ref="A1:D10"/>
  <sheetViews>
    <sheetView workbookViewId="0">
      <selection activeCell="D1" sqref="D1"/>
    </sheetView>
  </sheetViews>
  <sheetFormatPr defaultColWidth="9" defaultRowHeight="18"/>
  <cols>
    <col min="1" max="1" width="11.33203125" style="1140" customWidth="1"/>
    <col min="2" max="3" width="16.25" style="1140" customWidth="1"/>
    <col min="4" max="4" width="11" style="1140" bestFit="1" customWidth="1"/>
    <col min="5" max="16384" width="9" style="1140"/>
  </cols>
  <sheetData>
    <row r="1" spans="1:4">
      <c r="A1" s="859" t="s">
        <v>8912</v>
      </c>
      <c r="B1" s="859"/>
      <c r="C1" s="859"/>
      <c r="D1" s="820" t="s">
        <v>721</v>
      </c>
    </row>
    <row r="2" spans="1:4" ht="18.5" thickBot="1">
      <c r="A2" s="1184"/>
      <c r="B2" s="1184"/>
      <c r="C2" s="1260" t="s">
        <v>8913</v>
      </c>
    </row>
    <row r="3" spans="1:4">
      <c r="A3" s="1103" t="s">
        <v>4864</v>
      </c>
      <c r="B3" s="1345" t="s">
        <v>8914</v>
      </c>
      <c r="C3" s="1007" t="s">
        <v>8915</v>
      </c>
    </row>
    <row r="4" spans="1:4" ht="18.75" customHeight="1">
      <c r="A4" s="1812" t="s">
        <v>5930</v>
      </c>
      <c r="B4" s="2381">
        <v>463103</v>
      </c>
      <c r="C4" s="2382">
        <v>93.2</v>
      </c>
    </row>
    <row r="5" spans="1:4">
      <c r="A5" s="1044" t="s">
        <v>4755</v>
      </c>
      <c r="B5" s="1621">
        <v>448650</v>
      </c>
      <c r="C5" s="2382">
        <v>96.9</v>
      </c>
    </row>
    <row r="6" spans="1:4">
      <c r="A6" s="1044" t="s">
        <v>191</v>
      </c>
      <c r="B6" s="1621">
        <v>450679</v>
      </c>
      <c r="C6" s="2383">
        <v>100.5</v>
      </c>
    </row>
    <row r="7" spans="1:4">
      <c r="A7" s="2072" t="s">
        <v>192</v>
      </c>
      <c r="B7" s="1514">
        <v>449799</v>
      </c>
      <c r="C7" s="2383">
        <v>99.8</v>
      </c>
    </row>
    <row r="8" spans="1:4" ht="18.5" thickBot="1">
      <c r="A8" s="1306" t="s">
        <v>193</v>
      </c>
      <c r="B8" s="1128">
        <v>439598</v>
      </c>
      <c r="C8" s="1130">
        <f>B8/B7*100</f>
        <v>97.732098114935781</v>
      </c>
    </row>
    <row r="9" spans="1:4">
      <c r="A9" s="987"/>
      <c r="B9" s="987"/>
      <c r="C9" s="1021" t="s">
        <v>8916</v>
      </c>
    </row>
    <row r="10" spans="1:4">
      <c r="A10" s="2384" t="s">
        <v>8917</v>
      </c>
    </row>
  </sheetData>
  <phoneticPr fontId="2"/>
  <hyperlinks>
    <hyperlink ref="D1" location="目次!A1" display="目次へ戻る" xr:uid="{9E64301D-FEB2-45AB-8E1D-405D6C03BAF0}"/>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48670-F5EE-4D1F-B310-6E8CA6853412}">
  <dimension ref="A1:Q53"/>
  <sheetViews>
    <sheetView workbookViewId="0">
      <selection activeCell="H2" sqref="H2"/>
    </sheetView>
  </sheetViews>
  <sheetFormatPr defaultColWidth="8.58203125" defaultRowHeight="18"/>
  <cols>
    <col min="1" max="1" width="11.83203125" style="821" customWidth="1"/>
    <col min="2" max="2" width="14.33203125" style="821" customWidth="1"/>
    <col min="3" max="3" width="14" style="821" customWidth="1"/>
    <col min="4" max="4" width="12.58203125" style="821" customWidth="1"/>
    <col min="5" max="5" width="11.75" style="821" customWidth="1"/>
    <col min="6" max="6" width="13.83203125" style="821" customWidth="1"/>
    <col min="7" max="7" width="11.75" style="821" customWidth="1"/>
    <col min="8" max="8" width="12.75" style="821" bestFit="1" customWidth="1"/>
    <col min="9" max="9" width="11.83203125" style="821" customWidth="1"/>
    <col min="10" max="10" width="12.58203125" style="821" bestFit="1" customWidth="1"/>
    <col min="11" max="11" width="14.58203125" style="821" bestFit="1" customWidth="1"/>
    <col min="12" max="12" width="14.33203125" style="821" bestFit="1" customWidth="1"/>
    <col min="13" max="13" width="13.08203125" style="821" bestFit="1" customWidth="1"/>
    <col min="14" max="14" width="10.75" style="821" bestFit="1" customWidth="1"/>
    <col min="15" max="15" width="11.33203125" style="821" bestFit="1" customWidth="1"/>
    <col min="16" max="16" width="12" style="821" customWidth="1"/>
    <col min="17" max="17" width="11" style="821" bestFit="1" customWidth="1"/>
    <col min="18" max="16384" width="8.58203125" style="821"/>
  </cols>
  <sheetData>
    <row r="1" spans="1:17">
      <c r="A1" s="856" t="s">
        <v>8963</v>
      </c>
    </row>
    <row r="2" spans="1:17">
      <c r="A2" s="859" t="s">
        <v>8964</v>
      </c>
      <c r="B2" s="859"/>
      <c r="C2" s="859"/>
      <c r="D2" s="859"/>
      <c r="E2" s="859"/>
      <c r="F2" s="859"/>
      <c r="G2" s="859"/>
      <c r="H2" s="820" t="s">
        <v>721</v>
      </c>
      <c r="I2" s="859" t="s">
        <v>8965</v>
      </c>
      <c r="J2" s="859"/>
      <c r="K2" s="859"/>
      <c r="L2" s="859"/>
      <c r="M2" s="859"/>
      <c r="N2" s="859"/>
      <c r="O2" s="859"/>
      <c r="P2" s="859"/>
      <c r="Q2" s="820" t="s">
        <v>721</v>
      </c>
    </row>
    <row r="3" spans="1:17" ht="14.15" customHeight="1" thickBot="1">
      <c r="A3" s="1184"/>
      <c r="B3" s="1184"/>
      <c r="C3" s="1184"/>
      <c r="D3" s="1184"/>
      <c r="E3" s="1184"/>
      <c r="F3" s="1184"/>
      <c r="G3" s="989" t="s">
        <v>5018</v>
      </c>
      <c r="I3" s="1184"/>
      <c r="J3" s="1184"/>
      <c r="K3" s="1184"/>
      <c r="L3" s="1184"/>
      <c r="M3" s="1184"/>
      <c r="N3" s="1184"/>
      <c r="O3" s="1184"/>
      <c r="P3" s="1184"/>
    </row>
    <row r="4" spans="1:17" ht="22.5" customHeight="1">
      <c r="A4" s="1062" t="s">
        <v>8966</v>
      </c>
      <c r="B4" s="1345" t="s">
        <v>5044</v>
      </c>
      <c r="C4" s="1345" t="s">
        <v>8967</v>
      </c>
      <c r="D4" s="993" t="s">
        <v>8968</v>
      </c>
      <c r="E4" s="1345" t="s">
        <v>4771</v>
      </c>
      <c r="F4" s="1345" t="s">
        <v>8969</v>
      </c>
      <c r="G4" s="993" t="s">
        <v>8968</v>
      </c>
      <c r="H4" s="856"/>
      <c r="I4" s="3566" t="s">
        <v>8970</v>
      </c>
      <c r="J4" s="3758" t="s">
        <v>8971</v>
      </c>
      <c r="K4" s="3569" t="s">
        <v>8972</v>
      </c>
      <c r="L4" s="3775"/>
      <c r="M4" s="3775"/>
      <c r="N4" s="3576"/>
      <c r="O4" s="3607" t="s">
        <v>8973</v>
      </c>
      <c r="P4" s="3589" t="s">
        <v>8974</v>
      </c>
    </row>
    <row r="5" spans="1:17" ht="18" customHeight="1">
      <c r="A5" s="1255" t="s">
        <v>8975</v>
      </c>
      <c r="B5" s="2098">
        <v>141421</v>
      </c>
      <c r="C5" s="2098">
        <v>41319</v>
      </c>
      <c r="D5" s="1347">
        <v>29.27</v>
      </c>
      <c r="E5" s="2098">
        <v>330514</v>
      </c>
      <c r="F5" s="2098">
        <v>61159</v>
      </c>
      <c r="G5" s="2385">
        <v>18.489999999999998</v>
      </c>
      <c r="H5" s="856"/>
      <c r="I5" s="3568"/>
      <c r="J5" s="3760"/>
      <c r="K5" s="992" t="s">
        <v>5417</v>
      </c>
      <c r="L5" s="1304" t="s">
        <v>8976</v>
      </c>
      <c r="M5" s="1304" t="s">
        <v>8977</v>
      </c>
      <c r="N5" s="1304" t="s">
        <v>8978</v>
      </c>
      <c r="O5" s="3609"/>
      <c r="P5" s="3591"/>
    </row>
    <row r="6" spans="1:17">
      <c r="A6" s="2072" t="s">
        <v>4755</v>
      </c>
      <c r="B6" s="2098">
        <v>141196</v>
      </c>
      <c r="C6" s="2098">
        <v>41083</v>
      </c>
      <c r="D6" s="1347">
        <v>29.1</v>
      </c>
      <c r="E6" s="2098">
        <v>326684</v>
      </c>
      <c r="F6" s="2098">
        <v>60244</v>
      </c>
      <c r="G6" s="1609">
        <v>18.440000000000001</v>
      </c>
      <c r="H6" s="856"/>
      <c r="I6" s="2065" t="s">
        <v>6352</v>
      </c>
      <c r="J6" s="2098">
        <v>1111990</v>
      </c>
      <c r="K6" s="2098">
        <v>23567884</v>
      </c>
      <c r="L6" s="2098">
        <v>17552310</v>
      </c>
      <c r="M6" s="2098">
        <v>5776127</v>
      </c>
      <c r="N6" s="2098">
        <v>239447</v>
      </c>
      <c r="O6" s="1347">
        <v>1793.94</v>
      </c>
      <c r="P6" s="2098">
        <v>21194</v>
      </c>
    </row>
    <row r="7" spans="1:17">
      <c r="A7" s="2072" t="s">
        <v>264</v>
      </c>
      <c r="B7" s="2098">
        <v>141124</v>
      </c>
      <c r="C7" s="2098">
        <v>39751</v>
      </c>
      <c r="D7" s="1347">
        <v>28.17</v>
      </c>
      <c r="E7" s="2098">
        <v>322509</v>
      </c>
      <c r="F7" s="2098">
        <v>57294</v>
      </c>
      <c r="G7" s="1609">
        <v>17.77</v>
      </c>
      <c r="H7" s="856"/>
      <c r="I7" s="2072" t="s">
        <v>4755</v>
      </c>
      <c r="J7" s="2098">
        <v>1144199</v>
      </c>
      <c r="K7" s="2098">
        <v>24030521</v>
      </c>
      <c r="L7" s="2098">
        <v>17824919</v>
      </c>
      <c r="M7" s="2098">
        <v>5924478</v>
      </c>
      <c r="N7" s="2098">
        <v>281124</v>
      </c>
      <c r="O7" s="1347">
        <v>1867.74</v>
      </c>
      <c r="P7" s="2098">
        <v>21002</v>
      </c>
    </row>
    <row r="8" spans="1:17">
      <c r="A8" s="2072" t="s">
        <v>192</v>
      </c>
      <c r="B8" s="2098">
        <v>141212</v>
      </c>
      <c r="C8" s="2098">
        <v>38500</v>
      </c>
      <c r="D8" s="1347">
        <v>27.26</v>
      </c>
      <c r="E8" s="2098">
        <v>318704</v>
      </c>
      <c r="F8" s="2098">
        <v>54918</v>
      </c>
      <c r="G8" s="1347">
        <v>17.23</v>
      </c>
      <c r="H8" s="856"/>
      <c r="I8" s="2072" t="s">
        <v>191</v>
      </c>
      <c r="J8" s="2098">
        <v>1136264</v>
      </c>
      <c r="K8" s="2098">
        <v>24252855</v>
      </c>
      <c r="L8" s="2098">
        <v>18028539</v>
      </c>
      <c r="M8" s="2098">
        <v>5909057</v>
      </c>
      <c r="N8" s="2098">
        <v>315259</v>
      </c>
      <c r="O8" s="1347">
        <v>1913.03</v>
      </c>
      <c r="P8" s="2098">
        <v>21344</v>
      </c>
    </row>
    <row r="9" spans="1:17">
      <c r="A9" s="2386" t="s">
        <v>268</v>
      </c>
      <c r="B9" s="2098">
        <v>141268</v>
      </c>
      <c r="C9" s="2098">
        <v>37212</v>
      </c>
      <c r="D9" s="1347">
        <v>26.34</v>
      </c>
      <c r="E9" s="2098">
        <v>314640</v>
      </c>
      <c r="F9" s="2098">
        <v>52399</v>
      </c>
      <c r="G9" s="2101">
        <v>16.649999999999999</v>
      </c>
      <c r="H9" s="856"/>
      <c r="I9" s="2072" t="s">
        <v>192</v>
      </c>
      <c r="J9" s="2098">
        <v>1104009</v>
      </c>
      <c r="K9" s="2098">
        <v>23927537</v>
      </c>
      <c r="L9" s="2098">
        <v>17829977</v>
      </c>
      <c r="M9" s="2098">
        <v>5829336</v>
      </c>
      <c r="N9" s="2098">
        <v>268224</v>
      </c>
      <c r="O9" s="1347">
        <v>1947.21</v>
      </c>
      <c r="P9" s="2098">
        <v>21673</v>
      </c>
    </row>
    <row r="10" spans="1:17">
      <c r="A10" s="2065"/>
      <c r="B10" s="2098"/>
      <c r="C10" s="2098"/>
      <c r="D10" s="1347"/>
      <c r="E10" s="2098"/>
      <c r="F10" s="2014"/>
      <c r="G10" s="1347"/>
      <c r="H10" s="856"/>
      <c r="I10" s="2387" t="s">
        <v>193</v>
      </c>
      <c r="J10" s="2098">
        <v>1054412</v>
      </c>
      <c r="K10" s="2098">
        <v>23257843</v>
      </c>
      <c r="L10" s="2098">
        <v>17305484</v>
      </c>
      <c r="M10" s="2098">
        <v>5706720</v>
      </c>
      <c r="N10" s="2098">
        <v>245639</v>
      </c>
      <c r="O10" s="1347">
        <v>1946.09</v>
      </c>
      <c r="P10" s="2098">
        <v>22058</v>
      </c>
    </row>
    <row r="11" spans="1:17">
      <c r="A11" s="2065" t="s">
        <v>138</v>
      </c>
      <c r="B11" s="2098">
        <v>42187</v>
      </c>
      <c r="C11" s="2098">
        <v>10386</v>
      </c>
      <c r="D11" s="1347">
        <f t="shared" ref="D11:D23" si="0">C11/B11*100</f>
        <v>24.618958446914927</v>
      </c>
      <c r="E11" s="2098">
        <v>90032</v>
      </c>
      <c r="F11" s="2098">
        <v>14458</v>
      </c>
      <c r="G11" s="1347">
        <f t="shared" ref="G11:G23" si="1">F11/E11*100</f>
        <v>16.058734672116582</v>
      </c>
      <c r="H11" s="856"/>
      <c r="I11" s="2065"/>
      <c r="J11" s="2098"/>
      <c r="K11" s="2098"/>
      <c r="L11" s="2098"/>
      <c r="M11" s="2098"/>
      <c r="N11" s="2098"/>
      <c r="O11" s="1347"/>
      <c r="P11" s="2098"/>
    </row>
    <row r="12" spans="1:17">
      <c r="A12" s="2065" t="s">
        <v>232</v>
      </c>
      <c r="B12" s="2098">
        <v>34856</v>
      </c>
      <c r="C12" s="2098">
        <v>8430</v>
      </c>
      <c r="D12" s="1347">
        <f t="shared" si="0"/>
        <v>24.185219187514345</v>
      </c>
      <c r="E12" s="2098">
        <v>79301</v>
      </c>
      <c r="F12" s="2098">
        <v>11974</v>
      </c>
      <c r="G12" s="1347">
        <f t="shared" si="1"/>
        <v>15.09943128081613</v>
      </c>
      <c r="H12" s="856"/>
      <c r="I12" s="2065" t="s">
        <v>8980</v>
      </c>
      <c r="J12" s="2098">
        <v>90465</v>
      </c>
      <c r="K12" s="2098">
        <v>2042827</v>
      </c>
      <c r="L12" s="2098">
        <v>1525554</v>
      </c>
      <c r="M12" s="2098">
        <v>494898</v>
      </c>
      <c r="N12" s="2098">
        <v>22375</v>
      </c>
      <c r="O12" s="1347">
        <f>J12/54181*100</f>
        <v>166.96812535759767</v>
      </c>
      <c r="P12" s="2098">
        <v>22581</v>
      </c>
    </row>
    <row r="13" spans="1:17">
      <c r="A13" s="2065" t="s">
        <v>294</v>
      </c>
      <c r="B13" s="2098">
        <v>19863</v>
      </c>
      <c r="C13" s="2098">
        <v>5399</v>
      </c>
      <c r="D13" s="1347">
        <f t="shared" si="0"/>
        <v>27.181191159442182</v>
      </c>
      <c r="E13" s="2098">
        <v>45648</v>
      </c>
      <c r="F13" s="2098">
        <v>7649</v>
      </c>
      <c r="G13" s="1347">
        <f t="shared" si="1"/>
        <v>16.756484402383457</v>
      </c>
      <c r="H13" s="856"/>
      <c r="I13" s="2072" t="s">
        <v>192</v>
      </c>
      <c r="J13" s="2098">
        <v>90883</v>
      </c>
      <c r="K13" s="2098">
        <v>1979567</v>
      </c>
      <c r="L13" s="2098">
        <v>1473696</v>
      </c>
      <c r="M13" s="2098">
        <v>485187</v>
      </c>
      <c r="N13" s="2098">
        <v>20684</v>
      </c>
      <c r="O13" s="1347">
        <f t="shared" ref="O13:O23" si="2">J13/54181*100</f>
        <v>167.73961351765379</v>
      </c>
      <c r="P13" s="2098">
        <v>21781</v>
      </c>
    </row>
    <row r="14" spans="1:17">
      <c r="A14" s="2065" t="s">
        <v>297</v>
      </c>
      <c r="B14" s="2098">
        <v>13708</v>
      </c>
      <c r="C14" s="2098">
        <v>4011</v>
      </c>
      <c r="D14" s="1347">
        <f t="shared" si="0"/>
        <v>29.260285964400349</v>
      </c>
      <c r="E14" s="2098">
        <v>31078</v>
      </c>
      <c r="F14" s="2098">
        <v>5623</v>
      </c>
      <c r="G14" s="1347">
        <f t="shared" si="1"/>
        <v>18.093184889632539</v>
      </c>
      <c r="H14" s="856"/>
      <c r="I14" s="2072" t="s">
        <v>193</v>
      </c>
      <c r="J14" s="2098">
        <v>88781</v>
      </c>
      <c r="K14" s="2098">
        <v>1986437</v>
      </c>
      <c r="L14" s="2098">
        <v>1477105</v>
      </c>
      <c r="M14" s="2098">
        <v>488256</v>
      </c>
      <c r="N14" s="2098">
        <v>21076</v>
      </c>
      <c r="O14" s="1347">
        <f t="shared" si="2"/>
        <v>163.86002473191709</v>
      </c>
      <c r="P14" s="2098">
        <v>22375</v>
      </c>
    </row>
    <row r="15" spans="1:17">
      <c r="A15" s="2065" t="s">
        <v>300</v>
      </c>
      <c r="B15" s="2098">
        <v>10903</v>
      </c>
      <c r="C15" s="2098">
        <v>2913</v>
      </c>
      <c r="D15" s="1347">
        <f t="shared" si="0"/>
        <v>26.71741722461708</v>
      </c>
      <c r="E15" s="2098">
        <v>23268</v>
      </c>
      <c r="F15" s="2098">
        <v>4067</v>
      </c>
      <c r="G15" s="1347">
        <f t="shared" si="1"/>
        <v>17.478941034897712</v>
      </c>
      <c r="H15" s="856"/>
      <c r="I15" s="2072" t="s">
        <v>194</v>
      </c>
      <c r="J15" s="2098">
        <v>87576</v>
      </c>
      <c r="K15" s="2098">
        <v>1912803</v>
      </c>
      <c r="L15" s="2098">
        <v>1420963</v>
      </c>
      <c r="M15" s="2098">
        <v>472012</v>
      </c>
      <c r="N15" s="2098">
        <v>19828</v>
      </c>
      <c r="O15" s="1347">
        <f t="shared" si="2"/>
        <v>161.63599785902807</v>
      </c>
      <c r="P15" s="2098">
        <v>21842</v>
      </c>
    </row>
    <row r="16" spans="1:17">
      <c r="A16" s="2065" t="s">
        <v>303</v>
      </c>
      <c r="B16" s="2098">
        <v>5973</v>
      </c>
      <c r="C16" s="2098">
        <v>1650</v>
      </c>
      <c r="D16" s="1347">
        <f t="shared" si="0"/>
        <v>27.624309392265197</v>
      </c>
      <c r="E16" s="2098">
        <v>13887</v>
      </c>
      <c r="F16" s="2098">
        <v>2316</v>
      </c>
      <c r="G16" s="1347">
        <f t="shared" si="1"/>
        <v>16.677468135666452</v>
      </c>
      <c r="H16" s="856"/>
      <c r="I16" s="2072" t="s">
        <v>8981</v>
      </c>
      <c r="J16" s="2098">
        <v>91861</v>
      </c>
      <c r="K16" s="2098">
        <v>2006621</v>
      </c>
      <c r="L16" s="2098">
        <v>1496581</v>
      </c>
      <c r="M16" s="2098">
        <v>488245</v>
      </c>
      <c r="N16" s="2098">
        <v>21795</v>
      </c>
      <c r="O16" s="1347">
        <f t="shared" si="2"/>
        <v>169.54467433233052</v>
      </c>
      <c r="P16" s="2098">
        <v>21844</v>
      </c>
    </row>
    <row r="17" spans="1:17">
      <c r="A17" s="2065" t="s">
        <v>469</v>
      </c>
      <c r="B17" s="2098">
        <v>1751</v>
      </c>
      <c r="C17" s="2098">
        <v>709</v>
      </c>
      <c r="D17" s="1347">
        <f t="shared" si="0"/>
        <v>40.491147915476873</v>
      </c>
      <c r="E17" s="2098">
        <v>4495</v>
      </c>
      <c r="F17" s="2098">
        <v>1004</v>
      </c>
      <c r="G17" s="1347">
        <f t="shared" si="1"/>
        <v>22.335928809788655</v>
      </c>
      <c r="H17" s="856"/>
      <c r="I17" s="2072" t="s">
        <v>8982</v>
      </c>
      <c r="J17" s="2098">
        <v>85040</v>
      </c>
      <c r="K17" s="2098">
        <v>1839319</v>
      </c>
      <c r="L17" s="2098">
        <v>1363542</v>
      </c>
      <c r="M17" s="2098">
        <v>455281</v>
      </c>
      <c r="N17" s="2098">
        <v>20496</v>
      </c>
      <c r="O17" s="1347">
        <f t="shared" si="2"/>
        <v>156.9553902659604</v>
      </c>
      <c r="P17" s="2098">
        <v>21629</v>
      </c>
    </row>
    <row r="18" spans="1:17">
      <c r="A18" s="2065" t="s">
        <v>308</v>
      </c>
      <c r="B18" s="2098">
        <v>2380</v>
      </c>
      <c r="C18" s="2098">
        <v>859</v>
      </c>
      <c r="D18" s="1347">
        <f t="shared" si="0"/>
        <v>36.092436974789912</v>
      </c>
      <c r="E18" s="2098">
        <v>6136</v>
      </c>
      <c r="F18" s="2098">
        <v>1221</v>
      </c>
      <c r="G18" s="1347">
        <f t="shared" si="1"/>
        <v>19.89895697522816</v>
      </c>
      <c r="H18" s="856"/>
      <c r="I18" s="2072" t="s">
        <v>8983</v>
      </c>
      <c r="J18" s="2098">
        <v>85718</v>
      </c>
      <c r="K18" s="2098">
        <v>1875036</v>
      </c>
      <c r="L18" s="2098">
        <v>1394290</v>
      </c>
      <c r="M18" s="2098">
        <v>459723</v>
      </c>
      <c r="N18" s="2098">
        <v>21023</v>
      </c>
      <c r="O18" s="1347">
        <f t="shared" si="2"/>
        <v>158.20675144423322</v>
      </c>
      <c r="P18" s="2098">
        <v>21874</v>
      </c>
    </row>
    <row r="19" spans="1:17">
      <c r="A19" s="2065" t="s">
        <v>310</v>
      </c>
      <c r="B19" s="2098">
        <v>5730</v>
      </c>
      <c r="C19" s="2098">
        <v>1466</v>
      </c>
      <c r="D19" s="1347">
        <f t="shared" si="0"/>
        <v>25.58464223385689</v>
      </c>
      <c r="E19" s="2098">
        <v>12155</v>
      </c>
      <c r="F19" s="2098">
        <v>2116</v>
      </c>
      <c r="G19" s="1347">
        <f t="shared" si="1"/>
        <v>17.408473879062115</v>
      </c>
      <c r="H19" s="856"/>
      <c r="I19" s="2072">
        <v>11</v>
      </c>
      <c r="J19" s="2098">
        <v>90359</v>
      </c>
      <c r="K19" s="2098">
        <v>1980015</v>
      </c>
      <c r="L19" s="2098">
        <v>1471771</v>
      </c>
      <c r="M19" s="2098">
        <v>487550</v>
      </c>
      <c r="N19" s="2098">
        <v>20694</v>
      </c>
      <c r="O19" s="1347">
        <f t="shared" si="2"/>
        <v>166.77248481940163</v>
      </c>
      <c r="P19" s="2098">
        <v>21913</v>
      </c>
    </row>
    <row r="20" spans="1:17">
      <c r="A20" s="2065" t="s">
        <v>313</v>
      </c>
      <c r="B20" s="2098">
        <v>913</v>
      </c>
      <c r="C20" s="2098">
        <v>388</v>
      </c>
      <c r="D20" s="1347">
        <f t="shared" si="0"/>
        <v>42.497261774370209</v>
      </c>
      <c r="E20" s="2098">
        <v>2262</v>
      </c>
      <c r="F20" s="2098">
        <v>544</v>
      </c>
      <c r="G20" s="1347">
        <f t="shared" si="1"/>
        <v>24.049513704686117</v>
      </c>
      <c r="H20" s="856"/>
      <c r="I20" s="2072">
        <v>12</v>
      </c>
      <c r="J20" s="2098">
        <v>86282</v>
      </c>
      <c r="K20" s="2098">
        <v>1935028</v>
      </c>
      <c r="L20" s="2098">
        <v>1439272</v>
      </c>
      <c r="M20" s="2098">
        <v>475964</v>
      </c>
      <c r="N20" s="2098">
        <v>19792</v>
      </c>
      <c r="O20" s="1347">
        <f t="shared" si="2"/>
        <v>159.24770676067257</v>
      </c>
      <c r="P20" s="2098">
        <v>22427</v>
      </c>
    </row>
    <row r="21" spans="1:17">
      <c r="A21" s="2065" t="s">
        <v>470</v>
      </c>
      <c r="B21" s="2098">
        <v>531</v>
      </c>
      <c r="C21" s="2098">
        <v>223</v>
      </c>
      <c r="D21" s="1347">
        <f t="shared" si="0"/>
        <v>41.996233521657253</v>
      </c>
      <c r="E21" s="2098">
        <v>1171</v>
      </c>
      <c r="F21" s="2098">
        <v>324</v>
      </c>
      <c r="G21" s="1347">
        <f t="shared" si="1"/>
        <v>27.668659265584971</v>
      </c>
      <c r="H21" s="856"/>
      <c r="I21" s="2072" t="s">
        <v>8984</v>
      </c>
      <c r="J21" s="2098">
        <v>90110</v>
      </c>
      <c r="K21" s="2098">
        <v>1951029</v>
      </c>
      <c r="L21" s="2098">
        <v>1451211</v>
      </c>
      <c r="M21" s="2098">
        <v>478932</v>
      </c>
      <c r="N21" s="2098">
        <v>20886</v>
      </c>
      <c r="O21" s="1347">
        <f t="shared" si="2"/>
        <v>166.3129141211864</v>
      </c>
      <c r="P21" s="2098">
        <v>21652</v>
      </c>
    </row>
    <row r="22" spans="1:17">
      <c r="A22" s="2065" t="s">
        <v>8519</v>
      </c>
      <c r="B22" s="2098">
        <v>356</v>
      </c>
      <c r="C22" s="2098">
        <v>153</v>
      </c>
      <c r="D22" s="1347">
        <f t="shared" si="0"/>
        <v>42.977528089887642</v>
      </c>
      <c r="E22" s="2098">
        <v>751</v>
      </c>
      <c r="F22" s="2098">
        <v>205</v>
      </c>
      <c r="G22" s="1347">
        <f t="shared" si="1"/>
        <v>27.296937416777627</v>
      </c>
      <c r="H22" s="856"/>
      <c r="I22" s="2072" t="s">
        <v>5402</v>
      </c>
      <c r="J22" s="2098">
        <v>85613</v>
      </c>
      <c r="K22" s="2098">
        <v>1935277</v>
      </c>
      <c r="L22" s="2098">
        <v>1436357</v>
      </c>
      <c r="M22" s="2098">
        <v>479680</v>
      </c>
      <c r="N22" s="2098">
        <v>19240</v>
      </c>
      <c r="O22" s="1347">
        <f t="shared" si="2"/>
        <v>158.01295657149186</v>
      </c>
      <c r="P22" s="2098">
        <v>22605</v>
      </c>
    </row>
    <row r="23" spans="1:17" ht="18.5" thickBot="1">
      <c r="A23" s="1241" t="s">
        <v>8985</v>
      </c>
      <c r="B23" s="2388">
        <v>2117</v>
      </c>
      <c r="C23" s="2388">
        <v>625</v>
      </c>
      <c r="D23" s="1357">
        <f t="shared" si="0"/>
        <v>29.522909777987717</v>
      </c>
      <c r="E23" s="2388">
        <v>4456</v>
      </c>
      <c r="F23" s="2388">
        <v>898</v>
      </c>
      <c r="G23" s="1357">
        <f t="shared" si="1"/>
        <v>20.152603231597848</v>
      </c>
      <c r="H23" s="856"/>
      <c r="I23" s="2022" t="s">
        <v>4755</v>
      </c>
      <c r="J23" s="2388">
        <v>81724</v>
      </c>
      <c r="K23" s="2388">
        <v>1813884</v>
      </c>
      <c r="L23" s="2388">
        <v>1355142</v>
      </c>
      <c r="M23" s="2388">
        <v>440992</v>
      </c>
      <c r="N23" s="2388">
        <v>17750</v>
      </c>
      <c r="O23" s="1357">
        <f t="shared" si="2"/>
        <v>150.83516361824258</v>
      </c>
      <c r="P23" s="2388">
        <v>22195</v>
      </c>
    </row>
    <row r="24" spans="1:17">
      <c r="A24" s="1103"/>
      <c r="B24" s="859"/>
      <c r="C24" s="859"/>
      <c r="D24" s="859"/>
      <c r="E24" s="859"/>
      <c r="G24" s="1021" t="s">
        <v>8986</v>
      </c>
      <c r="I24" s="859"/>
      <c r="J24" s="859"/>
      <c r="K24" s="859"/>
      <c r="L24" s="859"/>
      <c r="M24" s="859"/>
      <c r="O24" s="859"/>
      <c r="P24" s="1021" t="s">
        <v>8986</v>
      </c>
    </row>
    <row r="25" spans="1:17">
      <c r="A25" s="1103"/>
      <c r="B25" s="859"/>
      <c r="C25" s="859"/>
      <c r="D25" s="859"/>
      <c r="E25" s="859"/>
      <c r="G25" s="1021"/>
      <c r="I25" s="859"/>
      <c r="J25" s="859"/>
      <c r="K25" s="859"/>
      <c r="L25" s="859"/>
      <c r="M25" s="859"/>
      <c r="O25" s="859"/>
      <c r="P25" s="1021"/>
    </row>
    <row r="26" spans="1:17">
      <c r="A26" s="859" t="s">
        <v>8987</v>
      </c>
      <c r="B26" s="859"/>
      <c r="C26" s="859"/>
      <c r="D26" s="859"/>
      <c r="E26" s="859"/>
      <c r="F26" s="820" t="s">
        <v>721</v>
      </c>
      <c r="P26" s="859"/>
      <c r="Q26" s="859"/>
    </row>
    <row r="27" spans="1:17" ht="18.5" thickBot="1">
      <c r="A27" s="1184"/>
      <c r="B27" s="1184"/>
      <c r="C27" s="859"/>
      <c r="D27" s="1260"/>
      <c r="E27" s="989" t="s">
        <v>8988</v>
      </c>
    </row>
    <row r="28" spans="1:17" ht="18" customHeight="1">
      <c r="A28" s="1062" t="s">
        <v>7926</v>
      </c>
      <c r="B28" s="1345" t="s">
        <v>5417</v>
      </c>
      <c r="C28" s="1251" t="s">
        <v>8989</v>
      </c>
      <c r="D28" s="993" t="s">
        <v>8990</v>
      </c>
      <c r="E28" s="1007" t="s">
        <v>8991</v>
      </c>
    </row>
    <row r="29" spans="1:17">
      <c r="A29" s="1360" t="s">
        <v>6352</v>
      </c>
      <c r="B29" s="2389">
        <v>85355</v>
      </c>
      <c r="C29" s="2166">
        <v>62856</v>
      </c>
      <c r="D29" s="2166">
        <v>22450</v>
      </c>
      <c r="E29" s="1939">
        <v>49</v>
      </c>
    </row>
    <row r="30" spans="1:17">
      <c r="A30" s="2390" t="s">
        <v>4755</v>
      </c>
      <c r="B30" s="1492">
        <v>76182</v>
      </c>
      <c r="C30" s="1488">
        <v>52424</v>
      </c>
      <c r="D30" s="1488">
        <v>22900</v>
      </c>
      <c r="E30" s="972">
        <v>858</v>
      </c>
    </row>
    <row r="31" spans="1:17">
      <c r="A31" s="2390" t="s">
        <v>191</v>
      </c>
      <c r="B31" s="1492">
        <v>87429</v>
      </c>
      <c r="C31" s="1488">
        <v>58736</v>
      </c>
      <c r="D31" s="1488">
        <v>25750</v>
      </c>
      <c r="E31" s="2391">
        <v>2943</v>
      </c>
    </row>
    <row r="32" spans="1:17">
      <c r="A32" s="2390" t="s">
        <v>192</v>
      </c>
      <c r="B32" s="2392">
        <v>80403</v>
      </c>
      <c r="C32" s="2393">
        <v>57464</v>
      </c>
      <c r="D32" s="2393">
        <v>22700</v>
      </c>
      <c r="E32" s="2394">
        <v>239</v>
      </c>
    </row>
    <row r="33" spans="1:17" ht="18.5" thickBot="1">
      <c r="A33" s="2395" t="s">
        <v>193</v>
      </c>
      <c r="B33" s="2396">
        <v>72434</v>
      </c>
      <c r="C33" s="2397">
        <v>50534</v>
      </c>
      <c r="D33" s="2397">
        <v>21900</v>
      </c>
      <c r="E33" s="2398">
        <v>0</v>
      </c>
    </row>
    <row r="34" spans="1:17">
      <c r="A34" s="859"/>
      <c r="B34" s="859"/>
      <c r="C34" s="859"/>
      <c r="D34" s="859"/>
      <c r="E34" s="1020" t="s">
        <v>8992</v>
      </c>
    </row>
    <row r="35" spans="1:17">
      <c r="A35" s="859"/>
      <c r="H35" s="859"/>
    </row>
    <row r="36" spans="1:17">
      <c r="A36" s="859" t="s">
        <v>8993</v>
      </c>
      <c r="B36" s="859"/>
      <c r="C36" s="859"/>
      <c r="D36" s="859"/>
      <c r="E36" s="859"/>
      <c r="F36" s="859"/>
      <c r="G36" s="820"/>
      <c r="P36" s="859"/>
      <c r="Q36" s="859"/>
    </row>
    <row r="37" spans="1:17" ht="16.5" customHeight="1" thickBot="1">
      <c r="A37" s="1184"/>
      <c r="B37" s="1184"/>
      <c r="C37" s="1184"/>
      <c r="D37" s="1184"/>
      <c r="E37" s="1184"/>
      <c r="F37" s="1184"/>
      <c r="G37" s="820" t="s">
        <v>721</v>
      </c>
    </row>
    <row r="38" spans="1:17" ht="45" customHeight="1">
      <c r="A38" s="2065" t="s">
        <v>7926</v>
      </c>
      <c r="B38" s="1345" t="s">
        <v>8994</v>
      </c>
      <c r="C38" s="1345" t="s">
        <v>8995</v>
      </c>
      <c r="D38" s="1345" t="s">
        <v>8996</v>
      </c>
      <c r="E38" s="2399" t="s">
        <v>8997</v>
      </c>
      <c r="F38" s="1057" t="s">
        <v>8998</v>
      </c>
    </row>
    <row r="39" spans="1:17">
      <c r="A39" s="1255"/>
      <c r="B39" s="2400" t="s">
        <v>8676</v>
      </c>
      <c r="C39" s="2400" t="s">
        <v>8676</v>
      </c>
      <c r="D39" s="2400" t="s">
        <v>8675</v>
      </c>
      <c r="E39" s="2400" t="s">
        <v>5583</v>
      </c>
      <c r="F39" s="2400" t="s">
        <v>5583</v>
      </c>
    </row>
    <row r="40" spans="1:17" ht="23.15" customHeight="1">
      <c r="A40" s="2065" t="s">
        <v>6352</v>
      </c>
      <c r="B40" s="2098">
        <v>5400540</v>
      </c>
      <c r="C40" s="2098">
        <v>4980405</v>
      </c>
      <c r="D40" s="1347">
        <v>92.22</v>
      </c>
      <c r="E40" s="2098">
        <v>129724</v>
      </c>
      <c r="F40" s="2098">
        <v>87125</v>
      </c>
    </row>
    <row r="41" spans="1:17" ht="23.15" customHeight="1">
      <c r="A41" s="2072" t="s">
        <v>4755</v>
      </c>
      <c r="B41" s="2098">
        <v>5411258</v>
      </c>
      <c r="C41" s="2098">
        <v>4999546</v>
      </c>
      <c r="D41" s="1347">
        <v>92.39</v>
      </c>
      <c r="E41" s="2098">
        <v>130392</v>
      </c>
      <c r="F41" s="2098">
        <v>88331</v>
      </c>
    </row>
    <row r="42" spans="1:17" ht="23.15" customHeight="1">
      <c r="A42" s="2072" t="s">
        <v>191</v>
      </c>
      <c r="B42" s="2098">
        <v>5178075</v>
      </c>
      <c r="C42" s="2098">
        <v>4787468</v>
      </c>
      <c r="D42" s="1347">
        <v>92.46</v>
      </c>
      <c r="E42" s="2098">
        <v>126799</v>
      </c>
      <c r="F42" s="2098">
        <v>87179</v>
      </c>
    </row>
    <row r="43" spans="1:17" ht="23.15" customHeight="1">
      <c r="A43" s="2072" t="s">
        <v>192</v>
      </c>
      <c r="B43" s="2098">
        <v>4946103</v>
      </c>
      <c r="C43" s="2098">
        <v>4567895</v>
      </c>
      <c r="D43" s="1347">
        <v>92.35</v>
      </c>
      <c r="E43" s="2098">
        <v>125158</v>
      </c>
      <c r="F43" s="2098">
        <v>87237</v>
      </c>
    </row>
    <row r="44" spans="1:17" ht="23.15" customHeight="1" thickBot="1">
      <c r="A44" s="1610" t="s">
        <v>193</v>
      </c>
      <c r="B44" s="2401">
        <v>4839829</v>
      </c>
      <c r="C44" s="2402">
        <v>4471134</v>
      </c>
      <c r="D44" s="2114">
        <v>92.38</v>
      </c>
      <c r="E44" s="2402">
        <v>126687</v>
      </c>
      <c r="F44" s="2099">
        <v>89327</v>
      </c>
    </row>
    <row r="45" spans="1:17">
      <c r="A45" s="859"/>
      <c r="B45" s="859"/>
      <c r="C45" s="859"/>
      <c r="D45" s="859"/>
      <c r="E45" s="859"/>
      <c r="F45" s="1020" t="s">
        <v>8992</v>
      </c>
    </row>
    <row r="47" spans="1:17">
      <c r="A47" s="856" t="s">
        <v>8999</v>
      </c>
      <c r="B47" s="856"/>
      <c r="C47" s="856"/>
      <c r="D47" s="856"/>
      <c r="E47" s="856"/>
      <c r="F47" s="856"/>
      <c r="G47" s="856"/>
      <c r="H47" s="856"/>
      <c r="I47" s="856"/>
      <c r="J47" s="856"/>
      <c r="K47" s="856"/>
    </row>
    <row r="48" spans="1:17" ht="18.5" thickBot="1">
      <c r="A48" s="1368"/>
      <c r="B48" s="1368"/>
      <c r="C48" s="1368"/>
      <c r="D48" s="1368"/>
      <c r="E48" s="820" t="s">
        <v>721</v>
      </c>
      <c r="F48" s="856"/>
      <c r="G48" s="856"/>
      <c r="H48" s="856"/>
      <c r="I48" s="856"/>
      <c r="J48" s="856"/>
      <c r="K48" s="856"/>
    </row>
    <row r="49" spans="1:11">
      <c r="A49" s="2328" t="s">
        <v>4864</v>
      </c>
      <c r="B49" s="1345" t="s">
        <v>9000</v>
      </c>
      <c r="C49" s="1345" t="s">
        <v>9001</v>
      </c>
      <c r="D49" s="1007" t="s">
        <v>9002</v>
      </c>
    </row>
    <row r="50" spans="1:11">
      <c r="A50" s="1992" t="s">
        <v>4724</v>
      </c>
      <c r="B50" s="2403">
        <v>6309094</v>
      </c>
      <c r="C50" s="2404">
        <v>4712247</v>
      </c>
      <c r="D50" s="2405">
        <v>74.69</v>
      </c>
    </row>
    <row r="51" spans="1:11">
      <c r="A51" s="1103" t="s">
        <v>9003</v>
      </c>
      <c r="B51" s="2406">
        <v>4839829</v>
      </c>
      <c r="C51" s="2407">
        <v>4471134</v>
      </c>
      <c r="D51" s="2405">
        <v>92.38</v>
      </c>
    </row>
    <row r="52" spans="1:11" ht="18.5" thickBot="1">
      <c r="A52" s="1104" t="s">
        <v>9004</v>
      </c>
      <c r="B52" s="2408">
        <v>1469265</v>
      </c>
      <c r="C52" s="2409">
        <v>241114</v>
      </c>
      <c r="D52" s="2405">
        <v>16.41</v>
      </c>
    </row>
    <row r="53" spans="1:11">
      <c r="A53" s="856"/>
      <c r="B53" s="856"/>
      <c r="C53" s="856"/>
      <c r="D53" s="1020" t="s">
        <v>8992</v>
      </c>
      <c r="E53" s="856"/>
      <c r="F53" s="856"/>
      <c r="G53" s="856"/>
      <c r="H53" s="856"/>
      <c r="J53" s="859"/>
      <c r="K53" s="859"/>
    </row>
  </sheetData>
  <mergeCells count="5">
    <mergeCell ref="I4:I5"/>
    <mergeCell ref="J4:J5"/>
    <mergeCell ref="K4:N4"/>
    <mergeCell ref="O4:O5"/>
    <mergeCell ref="P4:P5"/>
  </mergeCells>
  <phoneticPr fontId="2"/>
  <hyperlinks>
    <hyperlink ref="H2" location="目次!A1" display="目次へ戻る" xr:uid="{C2A826A8-06F0-4C0E-B267-1DD5030BFB77}"/>
    <hyperlink ref="Q2" location="目次!A1" display="目次へ戻る" xr:uid="{238D705C-BC61-4AB8-944A-E7049786F3E0}"/>
    <hyperlink ref="F26" location="目次!A1" display="目次へ戻る" xr:uid="{868C8191-F815-4DC0-85E4-38184A490CFB}"/>
    <hyperlink ref="E48" location="目次!A1" display="目次へ戻る" xr:uid="{29C44267-E3AC-458F-AEEA-72AB2A6D1725}"/>
    <hyperlink ref="G37" location="目次!A1" display="目次へ戻る" xr:uid="{C0A04679-9677-421B-8886-63E2802E8E24}"/>
  </hyperlink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B5EC-8062-4AB7-8A09-729A2EA378AB}">
  <dimension ref="A1:P26"/>
  <sheetViews>
    <sheetView workbookViewId="0">
      <selection activeCell="H3" sqref="H3"/>
    </sheetView>
  </sheetViews>
  <sheetFormatPr defaultColWidth="8.58203125" defaultRowHeight="18"/>
  <cols>
    <col min="1" max="1" width="12.33203125" style="821" customWidth="1"/>
    <col min="2" max="7" width="11.83203125" style="821" customWidth="1"/>
    <col min="8" max="8" width="11" style="821" bestFit="1" customWidth="1"/>
    <col min="9" max="9" width="12.33203125" style="821" customWidth="1"/>
    <col min="10" max="15" width="11.83203125" style="821" customWidth="1"/>
    <col min="16" max="16" width="11" style="821" bestFit="1" customWidth="1"/>
    <col min="17" max="16384" width="8.58203125" style="821"/>
  </cols>
  <sheetData>
    <row r="1" spans="1:16">
      <c r="A1" s="856" t="s">
        <v>9005</v>
      </c>
      <c r="E1" s="820" t="s">
        <v>721</v>
      </c>
    </row>
    <row r="3" spans="1:16">
      <c r="A3" s="859" t="s">
        <v>9006</v>
      </c>
      <c r="B3" s="859"/>
      <c r="C3" s="859"/>
      <c r="D3" s="859"/>
      <c r="E3" s="859"/>
      <c r="F3" s="859"/>
      <c r="G3" s="859"/>
      <c r="H3" s="820" t="s">
        <v>721</v>
      </c>
      <c r="I3" s="1111" t="s">
        <v>9007</v>
      </c>
      <c r="J3" s="859"/>
      <c r="K3" s="859"/>
      <c r="L3" s="859"/>
      <c r="M3" s="859"/>
      <c r="N3" s="859"/>
      <c r="O3" s="859"/>
      <c r="P3" s="820" t="s">
        <v>721</v>
      </c>
    </row>
    <row r="4" spans="1:16" ht="18.5" thickBot="1">
      <c r="A4" s="1184"/>
      <c r="B4" s="1184"/>
      <c r="C4" s="1184"/>
      <c r="D4" s="1184"/>
      <c r="E4" s="1184"/>
      <c r="F4" s="1184"/>
      <c r="G4" s="988" t="s">
        <v>4693</v>
      </c>
      <c r="I4" s="989"/>
      <c r="J4" s="1184"/>
      <c r="K4" s="1184"/>
      <c r="L4" s="1184"/>
      <c r="M4" s="1184"/>
      <c r="N4" s="1184"/>
      <c r="O4" s="988" t="s">
        <v>9008</v>
      </c>
    </row>
    <row r="5" spans="1:16">
      <c r="A5" s="1062" t="s">
        <v>8966</v>
      </c>
      <c r="B5" s="1345" t="s">
        <v>5048</v>
      </c>
      <c r="C5" s="1345" t="s">
        <v>4816</v>
      </c>
      <c r="D5" s="1345" t="s">
        <v>9009</v>
      </c>
      <c r="E5" s="1345" t="s">
        <v>9010</v>
      </c>
      <c r="F5" s="1345" t="s">
        <v>4819</v>
      </c>
      <c r="G5" s="1007" t="s">
        <v>5070</v>
      </c>
      <c r="H5" s="2410"/>
      <c r="I5" s="1903" t="s">
        <v>8966</v>
      </c>
      <c r="J5" s="993" t="s">
        <v>5048</v>
      </c>
      <c r="K5" s="993" t="s">
        <v>4817</v>
      </c>
      <c r="L5" s="993" t="s">
        <v>9011</v>
      </c>
      <c r="M5" s="993" t="s">
        <v>9012</v>
      </c>
      <c r="N5" s="993" t="s">
        <v>4820</v>
      </c>
      <c r="O5" s="993" t="s">
        <v>5070</v>
      </c>
    </row>
    <row r="6" spans="1:16">
      <c r="A6" s="2411" t="s">
        <v>6352</v>
      </c>
      <c r="B6" s="1523">
        <v>12235</v>
      </c>
      <c r="C6" s="1440">
        <v>1354</v>
      </c>
      <c r="D6" s="1440">
        <v>9063</v>
      </c>
      <c r="E6" s="1440">
        <v>150</v>
      </c>
      <c r="F6" s="1440">
        <v>148</v>
      </c>
      <c r="G6" s="1440">
        <v>1520</v>
      </c>
      <c r="I6" s="2412" t="s">
        <v>6352</v>
      </c>
      <c r="J6" s="1523">
        <v>13212</v>
      </c>
      <c r="K6" s="1440">
        <v>1374</v>
      </c>
      <c r="L6" s="1440">
        <v>9575</v>
      </c>
      <c r="M6" s="1440">
        <v>285</v>
      </c>
      <c r="N6" s="1440">
        <v>514</v>
      </c>
      <c r="O6" s="1440">
        <v>1464</v>
      </c>
    </row>
    <row r="7" spans="1:16">
      <c r="A7" s="2378" t="s">
        <v>4755</v>
      </c>
      <c r="B7" s="1523">
        <v>11957</v>
      </c>
      <c r="C7" s="1440">
        <v>1240</v>
      </c>
      <c r="D7" s="1440">
        <v>9212</v>
      </c>
      <c r="E7" s="1440">
        <v>167</v>
      </c>
      <c r="F7" s="1440">
        <v>150</v>
      </c>
      <c r="G7" s="1440">
        <v>1188</v>
      </c>
      <c r="I7" s="2413" t="s">
        <v>4755</v>
      </c>
      <c r="J7" s="1523">
        <v>12872</v>
      </c>
      <c r="K7" s="1440">
        <v>1116</v>
      </c>
      <c r="L7" s="1440">
        <v>9660</v>
      </c>
      <c r="M7" s="1440">
        <v>315</v>
      </c>
      <c r="N7" s="1440">
        <v>554</v>
      </c>
      <c r="O7" s="1440">
        <v>1227</v>
      </c>
    </row>
    <row r="8" spans="1:16">
      <c r="A8" s="2378" t="s">
        <v>191</v>
      </c>
      <c r="B8" s="1523">
        <v>12321</v>
      </c>
      <c r="C8" s="1440">
        <v>1205</v>
      </c>
      <c r="D8" s="1440">
        <v>9013</v>
      </c>
      <c r="E8" s="1440">
        <v>153</v>
      </c>
      <c r="F8" s="1440">
        <v>131</v>
      </c>
      <c r="G8" s="1440">
        <v>1819</v>
      </c>
      <c r="I8" s="2413" t="s">
        <v>191</v>
      </c>
      <c r="J8" s="1523">
        <v>15100</v>
      </c>
      <c r="K8" s="1440">
        <v>1337</v>
      </c>
      <c r="L8" s="1440">
        <v>11615</v>
      </c>
      <c r="M8" s="1440">
        <v>314</v>
      </c>
      <c r="N8" s="1440">
        <v>570</v>
      </c>
      <c r="O8" s="1440">
        <v>1264</v>
      </c>
    </row>
    <row r="9" spans="1:16">
      <c r="A9" s="2378" t="s">
        <v>192</v>
      </c>
      <c r="B9" s="1533">
        <v>11938</v>
      </c>
      <c r="C9" s="1533">
        <v>1231</v>
      </c>
      <c r="D9" s="1533">
        <v>8995</v>
      </c>
      <c r="E9" s="1533">
        <v>156</v>
      </c>
      <c r="F9" s="1533">
        <v>118</v>
      </c>
      <c r="G9" s="1533">
        <v>1438</v>
      </c>
      <c r="I9" s="2413" t="s">
        <v>192</v>
      </c>
      <c r="J9" s="1523">
        <v>14313</v>
      </c>
      <c r="K9" s="1440">
        <v>1177</v>
      </c>
      <c r="L9" s="1440">
        <v>11098</v>
      </c>
      <c r="M9" s="1440">
        <v>319</v>
      </c>
      <c r="N9" s="1440">
        <v>507</v>
      </c>
      <c r="O9" s="1440">
        <v>1212</v>
      </c>
    </row>
    <row r="10" spans="1:16">
      <c r="A10" s="2414" t="s">
        <v>193</v>
      </c>
      <c r="B10" s="2415">
        <f t="shared" ref="B10:G10" si="0">SUM(B12:B24)</f>
        <v>11709</v>
      </c>
      <c r="C10" s="2415">
        <f t="shared" si="0"/>
        <v>1215</v>
      </c>
      <c r="D10" s="2415">
        <f t="shared" si="0"/>
        <v>8843</v>
      </c>
      <c r="E10" s="2415">
        <f t="shared" si="0"/>
        <v>160</v>
      </c>
      <c r="F10" s="2415">
        <f t="shared" si="0"/>
        <v>112</v>
      </c>
      <c r="G10" s="2415">
        <f t="shared" si="0"/>
        <v>1379</v>
      </c>
      <c r="I10" s="2416" t="s">
        <v>193</v>
      </c>
      <c r="J10" s="2415">
        <f t="shared" ref="J10:O10" si="1">SUM(J12:J24)</f>
        <v>14228</v>
      </c>
      <c r="K10" s="2417">
        <f t="shared" si="1"/>
        <v>1208</v>
      </c>
      <c r="L10" s="2417">
        <f t="shared" si="1"/>
        <v>11031</v>
      </c>
      <c r="M10" s="2417">
        <f t="shared" si="1"/>
        <v>354</v>
      </c>
      <c r="N10" s="2417">
        <f t="shared" si="1"/>
        <v>539</v>
      </c>
      <c r="O10" s="2417">
        <f t="shared" si="1"/>
        <v>1096</v>
      </c>
    </row>
    <row r="11" spans="1:16">
      <c r="A11" s="2377"/>
      <c r="B11" s="908"/>
      <c r="C11" s="907"/>
      <c r="D11" s="907"/>
      <c r="E11" s="907"/>
      <c r="F11" s="907"/>
      <c r="G11" s="908"/>
      <c r="I11" s="2418"/>
      <c r="J11" s="908"/>
      <c r="K11" s="907"/>
      <c r="L11" s="907"/>
      <c r="M11" s="907"/>
      <c r="N11" s="907"/>
      <c r="O11" s="907"/>
    </row>
    <row r="12" spans="1:16">
      <c r="A12" s="2377" t="s">
        <v>138</v>
      </c>
      <c r="B12" s="1492">
        <f t="shared" ref="B12:B24" si="2">SUM(C12:G12)</f>
        <v>3431</v>
      </c>
      <c r="C12" s="2419">
        <v>433</v>
      </c>
      <c r="D12" s="2419">
        <v>2339</v>
      </c>
      <c r="E12" s="2419">
        <v>43</v>
      </c>
      <c r="F12" s="2419">
        <v>36</v>
      </c>
      <c r="G12" s="2419">
        <v>580</v>
      </c>
      <c r="I12" s="2418" t="s">
        <v>138</v>
      </c>
      <c r="J12" s="1488">
        <f t="shared" ref="J12:J24" si="3">SUM(K12:O12)</f>
        <v>3963</v>
      </c>
      <c r="K12" s="2420">
        <v>498</v>
      </c>
      <c r="L12" s="2420">
        <v>2897</v>
      </c>
      <c r="M12" s="2420">
        <v>120</v>
      </c>
      <c r="N12" s="2420">
        <v>135</v>
      </c>
      <c r="O12" s="2420">
        <v>313</v>
      </c>
    </row>
    <row r="13" spans="1:16">
      <c r="A13" s="2377" t="s">
        <v>232</v>
      </c>
      <c r="B13" s="1492">
        <f t="shared" si="2"/>
        <v>2879</v>
      </c>
      <c r="C13" s="2419">
        <v>301</v>
      </c>
      <c r="D13" s="2419">
        <v>2203</v>
      </c>
      <c r="E13" s="2419">
        <v>42</v>
      </c>
      <c r="F13" s="2419">
        <v>27</v>
      </c>
      <c r="G13" s="2419">
        <v>306</v>
      </c>
      <c r="I13" s="2421" t="s">
        <v>232</v>
      </c>
      <c r="J13" s="1492">
        <f t="shared" si="3"/>
        <v>3453</v>
      </c>
      <c r="K13" s="1488">
        <v>263</v>
      </c>
      <c r="L13" s="1488">
        <v>2690</v>
      </c>
      <c r="M13" s="1488">
        <v>93</v>
      </c>
      <c r="N13" s="1488">
        <v>121</v>
      </c>
      <c r="O13" s="1488">
        <v>286</v>
      </c>
    </row>
    <row r="14" spans="1:16">
      <c r="A14" s="2377" t="s">
        <v>294</v>
      </c>
      <c r="B14" s="1492">
        <f t="shared" si="2"/>
        <v>1606</v>
      </c>
      <c r="C14" s="2419">
        <v>147</v>
      </c>
      <c r="D14" s="2419">
        <v>1259</v>
      </c>
      <c r="E14" s="2419">
        <v>37</v>
      </c>
      <c r="F14" s="2419">
        <v>20</v>
      </c>
      <c r="G14" s="2419">
        <v>143</v>
      </c>
      <c r="I14" s="2421" t="s">
        <v>294</v>
      </c>
      <c r="J14" s="1492">
        <f t="shared" si="3"/>
        <v>1986</v>
      </c>
      <c r="K14" s="1488">
        <v>139</v>
      </c>
      <c r="L14" s="1488">
        <v>1574</v>
      </c>
      <c r="M14" s="1488">
        <v>50</v>
      </c>
      <c r="N14" s="1488">
        <v>75</v>
      </c>
      <c r="O14" s="1488">
        <v>148</v>
      </c>
    </row>
    <row r="15" spans="1:16">
      <c r="A15" s="2377" t="s">
        <v>297</v>
      </c>
      <c r="B15" s="1492">
        <f t="shared" si="2"/>
        <v>1082</v>
      </c>
      <c r="C15" s="2419">
        <v>101</v>
      </c>
      <c r="D15" s="2419">
        <v>856</v>
      </c>
      <c r="E15" s="2419">
        <v>16</v>
      </c>
      <c r="F15" s="2419">
        <v>8</v>
      </c>
      <c r="G15" s="2419">
        <v>101</v>
      </c>
      <c r="I15" s="2421" t="s">
        <v>297</v>
      </c>
      <c r="J15" s="1492">
        <f t="shared" si="3"/>
        <v>1455</v>
      </c>
      <c r="K15" s="1488">
        <v>94</v>
      </c>
      <c r="L15" s="1488">
        <v>1156</v>
      </c>
      <c r="M15" s="1488">
        <v>23</v>
      </c>
      <c r="N15" s="1488">
        <v>64</v>
      </c>
      <c r="O15" s="1488">
        <v>118</v>
      </c>
    </row>
    <row r="16" spans="1:16">
      <c r="A16" s="2377" t="s">
        <v>300</v>
      </c>
      <c r="B16" s="1492">
        <f t="shared" si="2"/>
        <v>913</v>
      </c>
      <c r="C16" s="2419">
        <v>71</v>
      </c>
      <c r="D16" s="2419">
        <v>722</v>
      </c>
      <c r="E16" s="2419">
        <v>11</v>
      </c>
      <c r="F16" s="2419">
        <v>10</v>
      </c>
      <c r="G16" s="2419">
        <v>99</v>
      </c>
      <c r="I16" s="2421" t="s">
        <v>300</v>
      </c>
      <c r="J16" s="1492">
        <f t="shared" si="3"/>
        <v>1158</v>
      </c>
      <c r="K16" s="1488">
        <v>85</v>
      </c>
      <c r="L16" s="1488">
        <v>904</v>
      </c>
      <c r="M16" s="1488">
        <v>32</v>
      </c>
      <c r="N16" s="1488">
        <v>42</v>
      </c>
      <c r="O16" s="1488">
        <v>95</v>
      </c>
    </row>
    <row r="17" spans="1:15">
      <c r="A17" s="2377" t="s">
        <v>303</v>
      </c>
      <c r="B17" s="1492">
        <f t="shared" si="2"/>
        <v>493</v>
      </c>
      <c r="C17" s="2419">
        <v>48</v>
      </c>
      <c r="D17" s="2419">
        <v>404</v>
      </c>
      <c r="E17" s="2419">
        <v>1</v>
      </c>
      <c r="F17" s="2419">
        <v>3</v>
      </c>
      <c r="G17" s="2419">
        <v>37</v>
      </c>
      <c r="I17" s="2421" t="s">
        <v>303</v>
      </c>
      <c r="J17" s="1492">
        <f t="shared" si="3"/>
        <v>608</v>
      </c>
      <c r="K17" s="1488">
        <v>34</v>
      </c>
      <c r="L17" s="1488">
        <v>506</v>
      </c>
      <c r="M17" s="1488">
        <v>7</v>
      </c>
      <c r="N17" s="1488">
        <v>31</v>
      </c>
      <c r="O17" s="1488">
        <v>30</v>
      </c>
    </row>
    <row r="18" spans="1:15">
      <c r="A18" s="2377" t="s">
        <v>469</v>
      </c>
      <c r="B18" s="1492">
        <f t="shared" si="2"/>
        <v>185</v>
      </c>
      <c r="C18" s="2419">
        <v>20</v>
      </c>
      <c r="D18" s="2419">
        <v>147</v>
      </c>
      <c r="E18" s="2419">
        <v>3</v>
      </c>
      <c r="F18" s="2419">
        <v>0</v>
      </c>
      <c r="G18" s="2419">
        <v>15</v>
      </c>
      <c r="I18" s="2421" t="s">
        <v>469</v>
      </c>
      <c r="J18" s="1492">
        <f t="shared" si="3"/>
        <v>227</v>
      </c>
      <c r="K18" s="1488">
        <v>12</v>
      </c>
      <c r="L18" s="1488">
        <v>188</v>
      </c>
      <c r="M18" s="1488">
        <v>2</v>
      </c>
      <c r="N18" s="1488">
        <v>11</v>
      </c>
      <c r="O18" s="1488">
        <v>14</v>
      </c>
    </row>
    <row r="19" spans="1:15">
      <c r="A19" s="2377" t="s">
        <v>308</v>
      </c>
      <c r="B19" s="1492">
        <f t="shared" si="2"/>
        <v>222</v>
      </c>
      <c r="C19" s="2419">
        <v>11</v>
      </c>
      <c r="D19" s="2419">
        <v>195</v>
      </c>
      <c r="E19" s="2419">
        <v>1</v>
      </c>
      <c r="F19" s="2419">
        <v>2</v>
      </c>
      <c r="G19" s="2419">
        <v>13</v>
      </c>
      <c r="I19" s="2421" t="s">
        <v>308</v>
      </c>
      <c r="J19" s="1492">
        <f t="shared" si="3"/>
        <v>291</v>
      </c>
      <c r="K19" s="1488">
        <v>18</v>
      </c>
      <c r="L19" s="1488">
        <v>248</v>
      </c>
      <c r="M19" s="1488">
        <v>1</v>
      </c>
      <c r="N19" s="1488">
        <v>14</v>
      </c>
      <c r="O19" s="1488">
        <v>10</v>
      </c>
    </row>
    <row r="20" spans="1:15">
      <c r="A20" s="2377" t="s">
        <v>310</v>
      </c>
      <c r="B20" s="1492">
        <f t="shared" si="2"/>
        <v>487</v>
      </c>
      <c r="C20" s="2419">
        <v>50</v>
      </c>
      <c r="D20" s="2419">
        <v>373</v>
      </c>
      <c r="E20" s="2419">
        <v>4</v>
      </c>
      <c r="F20" s="2419">
        <v>5</v>
      </c>
      <c r="G20" s="2419">
        <v>55</v>
      </c>
      <c r="I20" s="2421" t="s">
        <v>310</v>
      </c>
      <c r="J20" s="1492">
        <f t="shared" si="3"/>
        <v>585</v>
      </c>
      <c r="K20" s="1488">
        <v>33</v>
      </c>
      <c r="L20" s="1488">
        <v>462</v>
      </c>
      <c r="M20" s="1488">
        <v>19</v>
      </c>
      <c r="N20" s="1488">
        <v>28</v>
      </c>
      <c r="O20" s="1488">
        <v>43</v>
      </c>
    </row>
    <row r="21" spans="1:15">
      <c r="A21" s="2377" t="s">
        <v>313</v>
      </c>
      <c r="B21" s="1492">
        <f t="shared" si="2"/>
        <v>116</v>
      </c>
      <c r="C21" s="2419">
        <v>1</v>
      </c>
      <c r="D21" s="2419">
        <v>104</v>
      </c>
      <c r="E21" s="2419">
        <v>1</v>
      </c>
      <c r="F21" s="2419">
        <v>0</v>
      </c>
      <c r="G21" s="2419">
        <v>10</v>
      </c>
      <c r="I21" s="2421" t="s">
        <v>313</v>
      </c>
      <c r="J21" s="1492">
        <f t="shared" si="3"/>
        <v>147</v>
      </c>
      <c r="K21" s="1488">
        <v>10</v>
      </c>
      <c r="L21" s="1488">
        <v>114</v>
      </c>
      <c r="M21" s="1488">
        <v>2</v>
      </c>
      <c r="N21" s="1488">
        <v>5</v>
      </c>
      <c r="O21" s="1488">
        <v>16</v>
      </c>
    </row>
    <row r="22" spans="1:15">
      <c r="A22" s="2377" t="s">
        <v>470</v>
      </c>
      <c r="B22" s="1492">
        <f t="shared" si="2"/>
        <v>60</v>
      </c>
      <c r="C22" s="2419">
        <v>5</v>
      </c>
      <c r="D22" s="2419">
        <v>50</v>
      </c>
      <c r="E22" s="2419">
        <v>0</v>
      </c>
      <c r="F22" s="2419">
        <v>0</v>
      </c>
      <c r="G22" s="2419">
        <v>5</v>
      </c>
      <c r="I22" s="2421" t="s">
        <v>470</v>
      </c>
      <c r="J22" s="1492">
        <f t="shared" si="3"/>
        <v>63</v>
      </c>
      <c r="K22" s="1488">
        <v>5</v>
      </c>
      <c r="L22" s="1488">
        <v>49</v>
      </c>
      <c r="M22" s="1488">
        <v>1</v>
      </c>
      <c r="N22" s="1488">
        <v>3</v>
      </c>
      <c r="O22" s="1488">
        <v>5</v>
      </c>
    </row>
    <row r="23" spans="1:15">
      <c r="A23" s="2377" t="s">
        <v>317</v>
      </c>
      <c r="B23" s="1492">
        <f t="shared" si="2"/>
        <v>45</v>
      </c>
      <c r="C23" s="2419">
        <v>6</v>
      </c>
      <c r="D23" s="2419">
        <v>39</v>
      </c>
      <c r="E23" s="2419">
        <v>0</v>
      </c>
      <c r="F23" s="2419">
        <v>0</v>
      </c>
      <c r="G23" s="2419">
        <v>0</v>
      </c>
      <c r="I23" s="2421" t="s">
        <v>317</v>
      </c>
      <c r="J23" s="1492">
        <f t="shared" si="3"/>
        <v>60</v>
      </c>
      <c r="K23" s="1488">
        <v>3</v>
      </c>
      <c r="L23" s="1488">
        <v>52</v>
      </c>
      <c r="M23" s="1488">
        <v>0</v>
      </c>
      <c r="N23" s="1488">
        <v>3</v>
      </c>
      <c r="O23" s="1488">
        <v>2</v>
      </c>
    </row>
    <row r="24" spans="1:15" ht="18.5" thickBot="1">
      <c r="A24" s="2422" t="s">
        <v>8985</v>
      </c>
      <c r="B24" s="1494">
        <f t="shared" si="2"/>
        <v>190</v>
      </c>
      <c r="C24" s="1495">
        <v>21</v>
      </c>
      <c r="D24" s="1495">
        <v>152</v>
      </c>
      <c r="E24" s="1495">
        <v>1</v>
      </c>
      <c r="F24" s="1495">
        <v>1</v>
      </c>
      <c r="G24" s="1495">
        <v>15</v>
      </c>
      <c r="I24" s="2423" t="s">
        <v>8985</v>
      </c>
      <c r="J24" s="1494">
        <f t="shared" si="3"/>
        <v>232</v>
      </c>
      <c r="K24" s="1495">
        <v>14</v>
      </c>
      <c r="L24" s="1495">
        <v>191</v>
      </c>
      <c r="M24" s="1495">
        <v>4</v>
      </c>
      <c r="N24" s="1495">
        <v>7</v>
      </c>
      <c r="O24" s="1495">
        <v>16</v>
      </c>
    </row>
    <row r="25" spans="1:15">
      <c r="A25" s="859"/>
      <c r="B25" s="975"/>
      <c r="C25" s="975"/>
      <c r="D25" s="975"/>
      <c r="E25" s="975"/>
      <c r="G25" s="1100" t="s">
        <v>9013</v>
      </c>
      <c r="I25" s="2160" t="s">
        <v>9014</v>
      </c>
      <c r="J25" s="859"/>
      <c r="K25" s="859"/>
      <c r="L25" s="859"/>
      <c r="M25" s="859"/>
      <c r="N25" s="1133"/>
      <c r="O25" s="1100" t="s">
        <v>9013</v>
      </c>
    </row>
    <row r="26" spans="1:15">
      <c r="A26" s="859"/>
      <c r="B26" s="975"/>
      <c r="C26" s="975"/>
      <c r="D26" s="975"/>
      <c r="E26" s="975"/>
      <c r="F26" s="975"/>
      <c r="G26" s="1021" t="s">
        <v>9015</v>
      </c>
      <c r="I26" s="859"/>
      <c r="J26" s="859"/>
      <c r="K26" s="859"/>
      <c r="L26" s="859"/>
      <c r="M26" s="859"/>
      <c r="N26" s="859"/>
      <c r="O26" s="1021" t="s">
        <v>9015</v>
      </c>
    </row>
  </sheetData>
  <phoneticPr fontId="2"/>
  <hyperlinks>
    <hyperlink ref="H3" location="目次!A1" display="目次へ戻る" xr:uid="{521CDFA3-BD10-40A3-AE9A-08E19851A0AE}"/>
    <hyperlink ref="P3" location="目次!A1" display="目次へ戻る" xr:uid="{AF26067E-75C5-4658-9906-18EF9E902EF0}"/>
    <hyperlink ref="E1" location="目次!A1" display="目次へ戻る" xr:uid="{301CCDC1-E7E9-4E45-888B-CF8833B3D22C}"/>
  </hyperlink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CC7B1-6DA8-4F49-98F6-A2391CF34D3C}">
  <dimension ref="A1:AY33"/>
  <sheetViews>
    <sheetView workbookViewId="0">
      <selection activeCell="K2" sqref="K2"/>
    </sheetView>
  </sheetViews>
  <sheetFormatPr defaultColWidth="8.58203125" defaultRowHeight="18"/>
  <cols>
    <col min="1" max="1" width="13.5" style="821" customWidth="1"/>
    <col min="2" max="2" width="11.58203125" style="821" customWidth="1"/>
    <col min="3" max="3" width="10.58203125" style="821" customWidth="1"/>
    <col min="4" max="5" width="12.33203125" style="821" customWidth="1"/>
    <col min="6" max="6" width="9.08203125" style="821" customWidth="1"/>
    <col min="7" max="7" width="10.08203125" style="821" customWidth="1"/>
    <col min="8" max="9" width="12.33203125" style="821" customWidth="1"/>
    <col min="10" max="10" width="11.58203125" style="821" customWidth="1"/>
    <col min="11" max="11" width="10.08203125" style="821" customWidth="1"/>
    <col min="12" max="12" width="14" style="821" customWidth="1"/>
    <col min="13" max="14" width="10.25" style="821" customWidth="1"/>
    <col min="15" max="16" width="7.33203125" style="821" customWidth="1"/>
    <col min="17" max="17" width="8.83203125" style="821" bestFit="1" customWidth="1"/>
    <col min="18" max="18" width="13.5" style="821" customWidth="1"/>
    <col min="19" max="19" width="12.25" style="821" customWidth="1"/>
    <col min="20" max="20" width="10.83203125" style="821" customWidth="1"/>
    <col min="21" max="21" width="12.25" style="821" customWidth="1"/>
    <col min="22" max="22" width="11" style="821" bestFit="1" customWidth="1"/>
    <col min="23" max="16384" width="8.58203125" style="821"/>
  </cols>
  <sheetData>
    <row r="1" spans="1:51">
      <c r="A1" s="859" t="s">
        <v>9016</v>
      </c>
      <c r="B1" s="975"/>
      <c r="C1" s="975"/>
      <c r="D1" s="975"/>
      <c r="E1" s="975"/>
      <c r="F1" s="975"/>
      <c r="G1" s="975"/>
      <c r="H1" s="975"/>
      <c r="I1" s="975"/>
      <c r="J1" s="975"/>
      <c r="K1" s="856"/>
      <c r="L1" s="856"/>
      <c r="M1" s="856"/>
      <c r="N1" s="856"/>
      <c r="O1" s="856"/>
      <c r="P1" s="856"/>
      <c r="Q1" s="856"/>
      <c r="R1" s="856"/>
      <c r="S1" s="856"/>
      <c r="T1" s="856"/>
      <c r="U1" s="856"/>
      <c r="V1" s="856"/>
      <c r="W1" s="856"/>
      <c r="X1" s="856"/>
      <c r="Y1" s="856"/>
      <c r="Z1" s="856"/>
      <c r="AA1" s="856"/>
      <c r="AB1" s="856"/>
      <c r="AC1" s="856"/>
      <c r="AD1" s="856"/>
      <c r="AE1" s="856"/>
    </row>
    <row r="2" spans="1:51">
      <c r="A2" s="859" t="s">
        <v>9017</v>
      </c>
      <c r="B2" s="975"/>
      <c r="C2" s="975"/>
      <c r="D2" s="975"/>
      <c r="E2" s="975"/>
      <c r="F2" s="975"/>
      <c r="G2" s="975"/>
      <c r="H2" s="975"/>
      <c r="I2" s="975"/>
      <c r="J2" s="975"/>
      <c r="K2" s="820" t="s">
        <v>721</v>
      </c>
      <c r="L2" s="856"/>
      <c r="M2" s="856"/>
      <c r="N2" s="856"/>
      <c r="O2" s="856"/>
      <c r="P2" s="856"/>
      <c r="Q2" s="856"/>
      <c r="R2" s="856"/>
      <c r="S2" s="856"/>
      <c r="T2" s="856"/>
      <c r="U2" s="856"/>
      <c r="V2" s="856"/>
      <c r="W2" s="856"/>
      <c r="X2" s="856"/>
      <c r="Y2" s="856"/>
      <c r="Z2" s="856"/>
      <c r="AA2" s="856"/>
      <c r="AB2" s="856"/>
      <c r="AC2" s="856"/>
      <c r="AD2" s="856"/>
      <c r="AE2" s="856"/>
    </row>
    <row r="3" spans="1:51" ht="18.5" thickBot="1">
      <c r="A3" s="1184"/>
      <c r="B3" s="1342"/>
      <c r="C3" s="1342"/>
      <c r="D3" s="1342"/>
      <c r="E3" s="1342"/>
      <c r="F3" s="1342"/>
      <c r="G3" s="1342"/>
      <c r="H3" s="1342"/>
      <c r="I3" s="1342"/>
      <c r="J3" s="989" t="s">
        <v>9008</v>
      </c>
      <c r="K3" s="856"/>
      <c r="L3" s="856"/>
      <c r="M3" s="856"/>
      <c r="N3" s="856"/>
      <c r="O3" s="856"/>
      <c r="P3" s="856"/>
      <c r="Q3" s="856"/>
      <c r="R3" s="856"/>
      <c r="S3" s="856"/>
      <c r="T3" s="856"/>
      <c r="U3" s="856"/>
      <c r="V3" s="856"/>
      <c r="W3" s="856"/>
      <c r="X3" s="856"/>
      <c r="Y3" s="856"/>
      <c r="Z3" s="856"/>
      <c r="AA3" s="856"/>
      <c r="AC3" s="856"/>
      <c r="AD3" s="856"/>
      <c r="AE3" s="856"/>
    </row>
    <row r="4" spans="1:51" ht="18" customHeight="1">
      <c r="A4" s="3566" t="s">
        <v>9018</v>
      </c>
      <c r="B4" s="3929" t="s">
        <v>9019</v>
      </c>
      <c r="C4" s="3821" t="s">
        <v>9020</v>
      </c>
      <c r="D4" s="3822"/>
      <c r="E4" s="3822"/>
      <c r="F4" s="3823"/>
      <c r="G4" s="3569" t="s">
        <v>9021</v>
      </c>
      <c r="H4" s="3775"/>
      <c r="I4" s="3576"/>
      <c r="J4" s="3600" t="s">
        <v>9022</v>
      </c>
      <c r="K4" s="856"/>
      <c r="L4" s="856"/>
    </row>
    <row r="5" spans="1:51">
      <c r="A5" s="3816"/>
      <c r="B5" s="3930"/>
      <c r="C5" s="2424" t="s">
        <v>821</v>
      </c>
      <c r="D5" s="3932" t="s">
        <v>9023</v>
      </c>
      <c r="E5" s="3933"/>
      <c r="F5" s="3934" t="s">
        <v>9024</v>
      </c>
      <c r="G5" s="3605" t="s">
        <v>5048</v>
      </c>
      <c r="H5" s="3605" t="s">
        <v>9025</v>
      </c>
      <c r="I5" s="3605" t="s">
        <v>9026</v>
      </c>
      <c r="J5" s="3817"/>
      <c r="K5" s="856"/>
      <c r="L5" s="856"/>
      <c r="M5" s="856"/>
      <c r="N5" s="856"/>
      <c r="O5" s="856"/>
    </row>
    <row r="6" spans="1:51">
      <c r="A6" s="3568"/>
      <c r="B6" s="3931"/>
      <c r="C6" s="2425"/>
      <c r="D6" s="2426" t="s">
        <v>9027</v>
      </c>
      <c r="E6" s="2426" t="s">
        <v>9028</v>
      </c>
      <c r="F6" s="3935"/>
      <c r="G6" s="3599"/>
      <c r="H6" s="3599"/>
      <c r="I6" s="3599"/>
      <c r="J6" s="3572"/>
      <c r="K6" s="856"/>
      <c r="L6" s="856"/>
      <c r="M6" s="856"/>
      <c r="N6" s="856"/>
      <c r="O6" s="856"/>
    </row>
    <row r="7" spans="1:51">
      <c r="A7" s="2411" t="s">
        <v>6352</v>
      </c>
      <c r="B7" s="906">
        <v>0</v>
      </c>
      <c r="C7" s="908">
        <v>48343</v>
      </c>
      <c r="D7" s="908">
        <v>29172</v>
      </c>
      <c r="E7" s="908">
        <v>18858</v>
      </c>
      <c r="F7" s="908">
        <v>313</v>
      </c>
      <c r="G7" s="1440">
        <v>13797</v>
      </c>
      <c r="H7" s="1440">
        <v>3276</v>
      </c>
      <c r="I7" s="1440">
        <v>10521</v>
      </c>
      <c r="J7" s="2427">
        <v>47.3</v>
      </c>
      <c r="K7" s="2427"/>
      <c r="L7" s="2427"/>
      <c r="M7" s="2427"/>
      <c r="N7" s="2427"/>
      <c r="O7" s="2427"/>
    </row>
    <row r="8" spans="1:51">
      <c r="A8" s="2378" t="s">
        <v>4755</v>
      </c>
      <c r="B8" s="1523">
        <v>0</v>
      </c>
      <c r="C8" s="1440">
        <v>46818</v>
      </c>
      <c r="D8" s="908">
        <v>28616</v>
      </c>
      <c r="E8" s="1440">
        <v>17890</v>
      </c>
      <c r="F8" s="1440">
        <v>312</v>
      </c>
      <c r="G8" s="1440">
        <v>13745</v>
      </c>
      <c r="H8" s="1440">
        <v>3320</v>
      </c>
      <c r="I8" s="1440">
        <v>10425</v>
      </c>
      <c r="J8" s="2427">
        <v>48</v>
      </c>
      <c r="K8" s="2427"/>
      <c r="L8" s="2427"/>
      <c r="M8" s="2427"/>
      <c r="N8" s="2427"/>
      <c r="O8" s="2427"/>
    </row>
    <row r="9" spans="1:51">
      <c r="A9" s="2378" t="s">
        <v>191</v>
      </c>
      <c r="B9" s="1523">
        <v>0</v>
      </c>
      <c r="C9" s="1440">
        <v>44661</v>
      </c>
      <c r="D9" s="1440">
        <v>27734</v>
      </c>
      <c r="E9" s="1440">
        <v>16612</v>
      </c>
      <c r="F9" s="1440">
        <v>315</v>
      </c>
      <c r="G9" s="1440">
        <v>13428</v>
      </c>
      <c r="H9" s="1440">
        <v>3441</v>
      </c>
      <c r="I9" s="1440">
        <v>9987</v>
      </c>
      <c r="J9" s="2427">
        <v>48.4</v>
      </c>
      <c r="K9" s="2427"/>
      <c r="L9" s="2427"/>
      <c r="M9" s="2427"/>
      <c r="N9" s="2427"/>
      <c r="O9" s="2427"/>
    </row>
    <row r="10" spans="1:51">
      <c r="A10" s="2378" t="s">
        <v>192</v>
      </c>
      <c r="B10" s="1523">
        <v>0</v>
      </c>
      <c r="C10" s="1440">
        <v>42950</v>
      </c>
      <c r="D10" s="1440">
        <v>27009</v>
      </c>
      <c r="E10" s="1440">
        <v>15599</v>
      </c>
      <c r="F10" s="1440">
        <v>342</v>
      </c>
      <c r="G10" s="1440">
        <v>13058</v>
      </c>
      <c r="H10" s="1440">
        <v>3491</v>
      </c>
      <c r="I10" s="1440">
        <v>9567</v>
      </c>
      <c r="J10" s="2427">
        <v>48.3</v>
      </c>
      <c r="K10" s="2427"/>
      <c r="L10" s="2427"/>
      <c r="M10" s="2427"/>
      <c r="N10" s="2427"/>
      <c r="O10" s="2427"/>
    </row>
    <row r="11" spans="1:51" ht="18.5" thickBot="1">
      <c r="A11" s="2428" t="s">
        <v>193</v>
      </c>
      <c r="B11" s="1944">
        <v>0</v>
      </c>
      <c r="C11" s="1944">
        <v>40844</v>
      </c>
      <c r="D11" s="1944">
        <v>26201</v>
      </c>
      <c r="E11" s="1944">
        <v>14317</v>
      </c>
      <c r="F11" s="1944">
        <v>326</v>
      </c>
      <c r="G11" s="1944">
        <v>12838</v>
      </c>
      <c r="H11" s="1944">
        <v>3500</v>
      </c>
      <c r="I11" s="1944">
        <v>9338</v>
      </c>
      <c r="J11" s="2429">
        <v>49</v>
      </c>
      <c r="K11" s="2430"/>
      <c r="L11" s="2430"/>
      <c r="M11" s="2430"/>
      <c r="N11" s="2430"/>
      <c r="O11" s="2431"/>
    </row>
    <row r="12" spans="1:51">
      <c r="A12" s="859"/>
      <c r="B12" s="859"/>
      <c r="C12" s="859"/>
      <c r="D12" s="859"/>
      <c r="E12" s="859"/>
      <c r="F12" s="859"/>
      <c r="G12" s="859"/>
      <c r="H12" s="859"/>
      <c r="I12" s="859"/>
      <c r="J12" s="1020" t="s">
        <v>9029</v>
      </c>
      <c r="K12" s="859"/>
      <c r="L12" s="856"/>
      <c r="M12" s="856"/>
      <c r="N12" s="856"/>
      <c r="O12" s="856"/>
      <c r="P12" s="856"/>
      <c r="Q12" s="856"/>
      <c r="R12" s="856"/>
      <c r="S12" s="856"/>
      <c r="T12" s="856"/>
      <c r="V12" s="2432"/>
      <c r="W12" s="2432"/>
      <c r="X12" s="2432"/>
      <c r="Y12" s="2432"/>
      <c r="Z12" s="2432"/>
      <c r="AA12" s="2432"/>
      <c r="AB12" s="2432"/>
      <c r="AC12" s="2432"/>
      <c r="AD12" s="2432"/>
      <c r="AE12" s="2432"/>
    </row>
    <row r="13" spans="1:51">
      <c r="A13" s="859"/>
      <c r="B13" s="859"/>
      <c r="C13" s="859"/>
      <c r="D13" s="859"/>
      <c r="E13" s="859"/>
      <c r="F13" s="859"/>
      <c r="G13" s="859"/>
      <c r="H13" s="859"/>
      <c r="I13" s="859"/>
      <c r="J13" s="1021"/>
      <c r="K13" s="859"/>
      <c r="L13" s="856"/>
      <c r="M13" s="856"/>
      <c r="N13" s="856"/>
      <c r="O13" s="856"/>
      <c r="P13" s="856"/>
      <c r="Q13" s="856"/>
      <c r="R13" s="856"/>
      <c r="S13" s="856"/>
      <c r="T13" s="856"/>
      <c r="V13" s="2432"/>
      <c r="W13" s="2432"/>
      <c r="X13" s="2432"/>
      <c r="Y13" s="2432"/>
      <c r="Z13" s="2432"/>
      <c r="AA13" s="2432"/>
      <c r="AB13" s="2432"/>
      <c r="AC13" s="2432"/>
      <c r="AD13" s="2432"/>
      <c r="AE13" s="2432"/>
    </row>
    <row r="14" spans="1:51">
      <c r="A14" s="859" t="s">
        <v>9030</v>
      </c>
      <c r="B14" s="859"/>
      <c r="C14" s="859"/>
      <c r="D14" s="859"/>
      <c r="E14" s="859"/>
      <c r="F14" s="859"/>
      <c r="G14" s="859"/>
      <c r="H14" s="859"/>
      <c r="I14" s="859"/>
      <c r="J14" s="859"/>
      <c r="K14" s="859"/>
      <c r="L14" s="859"/>
      <c r="M14" s="859"/>
      <c r="N14" s="859"/>
      <c r="O14" s="859"/>
      <c r="P14" s="859"/>
      <c r="Q14" s="859"/>
      <c r="R14" s="859"/>
      <c r="S14" s="859"/>
      <c r="T14" s="859"/>
      <c r="U14" s="859"/>
      <c r="V14" s="820" t="s">
        <v>721</v>
      </c>
      <c r="W14" s="859"/>
      <c r="X14" s="859"/>
      <c r="Y14" s="859"/>
      <c r="Z14" s="859"/>
      <c r="AA14" s="859"/>
      <c r="AB14" s="859"/>
      <c r="AC14" s="859"/>
      <c r="AD14" s="859"/>
      <c r="AE14" s="859"/>
      <c r="AF14" s="856"/>
      <c r="AG14" s="856"/>
      <c r="AH14" s="856"/>
      <c r="AI14" s="856"/>
      <c r="AJ14" s="856"/>
      <c r="AK14" s="856"/>
      <c r="AL14" s="856"/>
      <c r="AM14" s="856"/>
      <c r="AN14" s="856"/>
      <c r="AO14" s="856"/>
      <c r="AP14" s="856"/>
      <c r="AQ14" s="856"/>
      <c r="AR14" s="856"/>
      <c r="AS14" s="856"/>
      <c r="AT14" s="856"/>
      <c r="AU14" s="856"/>
      <c r="AV14" s="856"/>
      <c r="AW14" s="856"/>
      <c r="AX14" s="856"/>
      <c r="AY14" s="856"/>
    </row>
    <row r="15" spans="1:51" ht="18.5" thickBot="1">
      <c r="A15" s="1184"/>
      <c r="B15" s="1184"/>
      <c r="C15" s="1184"/>
      <c r="D15" s="1184"/>
      <c r="E15" s="1184"/>
      <c r="G15" s="1184"/>
      <c r="H15" s="1184"/>
      <c r="I15" s="1184"/>
      <c r="J15" s="1184"/>
      <c r="K15" s="1184"/>
      <c r="L15" s="859"/>
      <c r="M15" s="859"/>
      <c r="N15" s="859"/>
      <c r="O15" s="859"/>
      <c r="P15" s="859"/>
      <c r="Q15" s="859"/>
      <c r="R15" s="859"/>
      <c r="S15" s="1140"/>
      <c r="T15" s="1184"/>
      <c r="U15" s="989" t="s">
        <v>9031</v>
      </c>
      <c r="V15" s="1140"/>
    </row>
    <row r="16" spans="1:51">
      <c r="A16" s="3566" t="s">
        <v>7926</v>
      </c>
      <c r="B16" s="3569" t="s">
        <v>9032</v>
      </c>
      <c r="C16" s="3775"/>
      <c r="D16" s="3775"/>
      <c r="E16" s="3775"/>
      <c r="F16" s="3775"/>
      <c r="G16" s="3775"/>
      <c r="H16" s="3775"/>
      <c r="I16" s="3775"/>
      <c r="J16" s="3775"/>
      <c r="K16" s="3576"/>
      <c r="L16" s="3569" t="s">
        <v>9033</v>
      </c>
      <c r="M16" s="3775"/>
      <c r="N16" s="3775"/>
      <c r="O16" s="3775"/>
      <c r="P16" s="3775"/>
      <c r="Q16" s="3775"/>
      <c r="R16" s="3775"/>
      <c r="S16" s="3775"/>
      <c r="T16" s="3775"/>
      <c r="U16" s="3775"/>
      <c r="V16" s="1140"/>
    </row>
    <row r="17" spans="1:29">
      <c r="A17" s="3568"/>
      <c r="B17" s="992" t="s">
        <v>5048</v>
      </c>
      <c r="C17" s="992" t="s">
        <v>9034</v>
      </c>
      <c r="D17" s="992" t="s">
        <v>9035</v>
      </c>
      <c r="E17" s="992" t="s">
        <v>9036</v>
      </c>
      <c r="F17" s="992" t="s">
        <v>9037</v>
      </c>
      <c r="G17" s="992" t="s">
        <v>9038</v>
      </c>
      <c r="H17" s="2433" t="s">
        <v>9039</v>
      </c>
      <c r="I17" s="2433" t="s">
        <v>9040</v>
      </c>
      <c r="J17" s="2433" t="s">
        <v>9041</v>
      </c>
      <c r="K17" s="1304" t="s">
        <v>9042</v>
      </c>
      <c r="L17" s="1304" t="s">
        <v>5417</v>
      </c>
      <c r="M17" s="1304" t="s">
        <v>9034</v>
      </c>
      <c r="N17" s="1304" t="s">
        <v>9035</v>
      </c>
      <c r="O17" s="1304" t="s">
        <v>9036</v>
      </c>
      <c r="P17" s="1304" t="s">
        <v>9037</v>
      </c>
      <c r="Q17" s="1304" t="s">
        <v>9038</v>
      </c>
      <c r="R17" s="1302" t="s">
        <v>9039</v>
      </c>
      <c r="S17" s="1304" t="s">
        <v>9040</v>
      </c>
      <c r="T17" s="1304" t="s">
        <v>9041</v>
      </c>
      <c r="U17" s="1302" t="s">
        <v>9042</v>
      </c>
      <c r="V17" s="1140"/>
    </row>
    <row r="18" spans="1:29">
      <c r="A18" s="2411" t="s">
        <v>6352</v>
      </c>
      <c r="B18" s="1440">
        <v>101704</v>
      </c>
      <c r="C18" s="1440">
        <v>1387</v>
      </c>
      <c r="D18" s="1440">
        <v>142</v>
      </c>
      <c r="E18" s="1440">
        <v>0</v>
      </c>
      <c r="F18" s="1440">
        <v>0</v>
      </c>
      <c r="G18" s="1440">
        <v>49</v>
      </c>
      <c r="H18" s="1440">
        <v>93671</v>
      </c>
      <c r="I18" s="1440">
        <v>5728</v>
      </c>
      <c r="J18" s="1440">
        <v>667</v>
      </c>
      <c r="K18" s="1440">
        <v>60</v>
      </c>
      <c r="L18" s="1440">
        <v>67778639</v>
      </c>
      <c r="M18" s="1440">
        <v>471075</v>
      </c>
      <c r="N18" s="1440">
        <v>126635</v>
      </c>
      <c r="O18" s="1440">
        <v>0</v>
      </c>
      <c r="P18" s="1440">
        <v>0</v>
      </c>
      <c r="Q18" s="1440">
        <v>20590</v>
      </c>
      <c r="R18" s="1440">
        <v>61702383</v>
      </c>
      <c r="S18" s="1440">
        <v>4924782</v>
      </c>
      <c r="T18" s="1440">
        <v>524899</v>
      </c>
      <c r="U18" s="1440">
        <v>8275</v>
      </c>
      <c r="V18" s="1140"/>
    </row>
    <row r="19" spans="1:29">
      <c r="A19" s="2378" t="s">
        <v>4755</v>
      </c>
      <c r="B19" s="1440">
        <v>102473</v>
      </c>
      <c r="C19" s="1440">
        <v>1098</v>
      </c>
      <c r="D19" s="1440">
        <v>126</v>
      </c>
      <c r="E19" s="1440">
        <v>0</v>
      </c>
      <c r="F19" s="1440">
        <v>0</v>
      </c>
      <c r="G19" s="1440">
        <v>44</v>
      </c>
      <c r="H19" s="1440">
        <v>94725</v>
      </c>
      <c r="I19" s="1440">
        <v>5796</v>
      </c>
      <c r="J19" s="1440">
        <v>640</v>
      </c>
      <c r="K19" s="1440">
        <v>44</v>
      </c>
      <c r="L19" s="1440">
        <v>68479429</v>
      </c>
      <c r="M19" s="1440">
        <v>371053</v>
      </c>
      <c r="N19" s="1440">
        <v>113035</v>
      </c>
      <c r="O19" s="1440">
        <v>0</v>
      </c>
      <c r="P19" s="1440">
        <v>0</v>
      </c>
      <c r="Q19" s="1440">
        <v>17985</v>
      </c>
      <c r="R19" s="1440">
        <v>62489703</v>
      </c>
      <c r="S19" s="1440">
        <v>4977741</v>
      </c>
      <c r="T19" s="1440">
        <v>504198</v>
      </c>
      <c r="U19" s="1440">
        <v>5714</v>
      </c>
      <c r="V19" s="1140"/>
    </row>
    <row r="20" spans="1:29">
      <c r="A20" s="2378" t="s">
        <v>191</v>
      </c>
      <c r="B20" s="1440">
        <v>102894</v>
      </c>
      <c r="C20" s="1440">
        <v>837</v>
      </c>
      <c r="D20" s="1440">
        <v>113</v>
      </c>
      <c r="E20" s="1440">
        <v>0</v>
      </c>
      <c r="F20" s="1440">
        <v>0</v>
      </c>
      <c r="G20" s="1440">
        <v>42</v>
      </c>
      <c r="H20" s="1440">
        <v>95332</v>
      </c>
      <c r="I20" s="1440">
        <v>5872</v>
      </c>
      <c r="J20" s="1440">
        <v>638</v>
      </c>
      <c r="K20" s="1440">
        <v>60</v>
      </c>
      <c r="L20" s="1440">
        <v>68734842</v>
      </c>
      <c r="M20" s="1440">
        <v>282431</v>
      </c>
      <c r="N20" s="1440">
        <v>100920</v>
      </c>
      <c r="O20" s="1440">
        <v>0</v>
      </c>
      <c r="P20" s="1440">
        <v>0</v>
      </c>
      <c r="Q20" s="1440">
        <v>16524</v>
      </c>
      <c r="R20" s="1440">
        <v>62806187</v>
      </c>
      <c r="S20" s="1440">
        <v>5018108</v>
      </c>
      <c r="T20" s="1440">
        <v>502438</v>
      </c>
      <c r="U20" s="1440">
        <v>8234</v>
      </c>
      <c r="V20" s="1140"/>
    </row>
    <row r="21" spans="1:29">
      <c r="A21" s="2378" t="s">
        <v>192</v>
      </c>
      <c r="B21" s="1440">
        <f>SUM(C21:K21)</f>
        <v>103434</v>
      </c>
      <c r="C21" s="1440">
        <v>661</v>
      </c>
      <c r="D21" s="1440">
        <v>98</v>
      </c>
      <c r="E21" s="1440">
        <v>0</v>
      </c>
      <c r="F21" s="1440">
        <v>0</v>
      </c>
      <c r="G21" s="1440">
        <v>34</v>
      </c>
      <c r="H21" s="1440">
        <v>96070</v>
      </c>
      <c r="I21" s="1440">
        <v>5927</v>
      </c>
      <c r="J21" s="1440">
        <v>596</v>
      </c>
      <c r="K21" s="1440">
        <v>48</v>
      </c>
      <c r="L21" s="1440">
        <f>SUM(M21:U21)</f>
        <v>70684195</v>
      </c>
      <c r="M21" s="1440">
        <v>226348</v>
      </c>
      <c r="N21" s="1440">
        <v>88977</v>
      </c>
      <c r="O21" s="1440">
        <v>0</v>
      </c>
      <c r="P21" s="1440">
        <v>0</v>
      </c>
      <c r="Q21" s="1440">
        <v>12770</v>
      </c>
      <c r="R21" s="1440">
        <v>64704543</v>
      </c>
      <c r="S21" s="1440">
        <v>5168745</v>
      </c>
      <c r="T21" s="1440">
        <v>475951</v>
      </c>
      <c r="U21" s="1440">
        <v>6861</v>
      </c>
      <c r="V21" s="1140"/>
    </row>
    <row r="22" spans="1:29" ht="18.5" thickBot="1">
      <c r="A22" s="2428" t="s">
        <v>193</v>
      </c>
      <c r="B22" s="2434">
        <f>SUM(C22:K22)</f>
        <v>104038</v>
      </c>
      <c r="C22" s="2434">
        <v>494</v>
      </c>
      <c r="D22" s="2434">
        <v>89</v>
      </c>
      <c r="E22" s="2434">
        <v>0</v>
      </c>
      <c r="F22" s="2434">
        <v>0</v>
      </c>
      <c r="G22" s="2434">
        <v>31</v>
      </c>
      <c r="H22" s="2434">
        <v>96799</v>
      </c>
      <c r="I22" s="2434">
        <v>5977</v>
      </c>
      <c r="J22" s="2434">
        <v>594</v>
      </c>
      <c r="K22" s="2434">
        <v>54</v>
      </c>
      <c r="L22" s="2434">
        <f>SUM(M22:U22)</f>
        <v>73248049</v>
      </c>
      <c r="M22" s="2434">
        <v>173839</v>
      </c>
      <c r="N22" s="2434">
        <v>83005</v>
      </c>
      <c r="O22" s="2434">
        <v>0</v>
      </c>
      <c r="P22" s="2434">
        <v>0</v>
      </c>
      <c r="Q22" s="2434">
        <v>11248</v>
      </c>
      <c r="R22" s="2434">
        <v>67139156</v>
      </c>
      <c r="S22" s="2434">
        <v>5346153</v>
      </c>
      <c r="T22" s="2434">
        <v>486942</v>
      </c>
      <c r="U22" s="2434">
        <v>7706</v>
      </c>
      <c r="V22" s="1140"/>
    </row>
    <row r="23" spans="1:29">
      <c r="A23" s="859"/>
      <c r="B23" s="859"/>
      <c r="C23" s="859"/>
      <c r="D23" s="859"/>
      <c r="E23" s="859"/>
      <c r="F23" s="859"/>
      <c r="G23" s="859"/>
      <c r="H23" s="859"/>
      <c r="I23" s="859"/>
      <c r="J23" s="859"/>
      <c r="K23" s="859"/>
      <c r="L23" s="859"/>
      <c r="M23" s="859"/>
      <c r="N23" s="859"/>
      <c r="O23" s="859"/>
      <c r="P23" s="859"/>
      <c r="Q23" s="859"/>
      <c r="R23" s="1140"/>
      <c r="S23" s="859"/>
      <c r="T23" s="859"/>
      <c r="U23" s="1021" t="s">
        <v>9043</v>
      </c>
      <c r="V23" s="859"/>
      <c r="X23" s="859"/>
      <c r="Y23" s="859"/>
      <c r="Z23" s="859"/>
      <c r="AA23" s="859"/>
      <c r="AB23" s="859"/>
    </row>
    <row r="25" spans="1:29">
      <c r="A25" s="859" t="s">
        <v>9044</v>
      </c>
      <c r="B25" s="859"/>
      <c r="C25" s="859"/>
      <c r="D25" s="859"/>
      <c r="E25" s="820" t="s">
        <v>721</v>
      </c>
      <c r="F25" s="859"/>
      <c r="G25" s="859"/>
      <c r="H25" s="859"/>
      <c r="I25" s="859"/>
      <c r="J25" s="859"/>
      <c r="K25" s="859"/>
      <c r="L25" s="859"/>
      <c r="M25" s="859"/>
      <c r="N25" s="859"/>
      <c r="O25" s="859"/>
      <c r="P25" s="859"/>
      <c r="Q25" s="859"/>
      <c r="R25" s="859"/>
      <c r="S25" s="859"/>
      <c r="T25" s="859"/>
      <c r="U25" s="859"/>
      <c r="V25" s="859"/>
      <c r="W25" s="859"/>
      <c r="X25" s="859"/>
      <c r="Y25" s="859"/>
      <c r="Z25" s="859"/>
      <c r="AA25" s="859"/>
      <c r="AB25" s="859"/>
      <c r="AC25" s="859"/>
    </row>
    <row r="26" spans="1:29" ht="18.5" thickBot="1">
      <c r="A26" s="1184"/>
      <c r="B26" s="1184"/>
      <c r="C26" s="1184"/>
      <c r="D26" s="989" t="s">
        <v>9031</v>
      </c>
    </row>
    <row r="27" spans="1:29">
      <c r="A27" s="2328" t="s">
        <v>7926</v>
      </c>
      <c r="B27" s="1345" t="s">
        <v>9032</v>
      </c>
      <c r="C27" s="1345" t="s">
        <v>9033</v>
      </c>
      <c r="D27" s="1007" t="s">
        <v>9045</v>
      </c>
    </row>
    <row r="28" spans="1:29">
      <c r="A28" s="1812" t="s">
        <v>6352</v>
      </c>
      <c r="B28" s="1210">
        <v>0</v>
      </c>
      <c r="C28" s="1245">
        <v>0</v>
      </c>
      <c r="D28" s="1245">
        <v>0</v>
      </c>
    </row>
    <row r="29" spans="1:29">
      <c r="A29" s="1044" t="s">
        <v>9046</v>
      </c>
      <c r="B29" s="1212">
        <v>0</v>
      </c>
      <c r="C29" s="1245">
        <v>0</v>
      </c>
      <c r="D29" s="1245">
        <v>0</v>
      </c>
    </row>
    <row r="30" spans="1:29">
      <c r="A30" s="1044" t="s">
        <v>9047</v>
      </c>
      <c r="B30" s="1212">
        <v>0</v>
      </c>
      <c r="C30" s="975">
        <v>0</v>
      </c>
      <c r="D30" s="975">
        <v>0</v>
      </c>
    </row>
    <row r="31" spans="1:29">
      <c r="A31" s="1044" t="s">
        <v>9048</v>
      </c>
      <c r="B31" s="1212">
        <v>0</v>
      </c>
      <c r="C31" s="975">
        <v>0</v>
      </c>
      <c r="D31" s="975">
        <v>0</v>
      </c>
    </row>
    <row r="32" spans="1:29" ht="18.5" thickBot="1">
      <c r="A32" s="1932" t="s">
        <v>9049</v>
      </c>
      <c r="B32" s="2435">
        <v>0</v>
      </c>
      <c r="C32" s="1183">
        <v>0</v>
      </c>
      <c r="D32" s="1183">
        <v>0</v>
      </c>
    </row>
    <row r="33" spans="1:4">
      <c r="A33" s="1103"/>
      <c r="B33" s="859"/>
      <c r="C33" s="859"/>
      <c r="D33" s="1021" t="s">
        <v>9043</v>
      </c>
    </row>
  </sheetData>
  <mergeCells count="13">
    <mergeCell ref="A16:A17"/>
    <mergeCell ref="B16:K16"/>
    <mergeCell ref="L16:U16"/>
    <mergeCell ref="A4:A6"/>
    <mergeCell ref="B4:B6"/>
    <mergeCell ref="C4:F4"/>
    <mergeCell ref="G4:I4"/>
    <mergeCell ref="J4:J6"/>
    <mergeCell ref="D5:E5"/>
    <mergeCell ref="F5:F6"/>
    <mergeCell ref="G5:G6"/>
    <mergeCell ref="H5:H6"/>
    <mergeCell ref="I5:I6"/>
  </mergeCells>
  <phoneticPr fontId="2"/>
  <hyperlinks>
    <hyperlink ref="K2" location="目次!A1" display="目次へ戻る" xr:uid="{FD2FEF28-6383-4D9A-AB7B-07EF09320E66}"/>
    <hyperlink ref="E25" location="目次!A1" display="目次へ戻る" xr:uid="{D00F71F3-1429-4E78-8A29-5428CEED2ED8}"/>
    <hyperlink ref="V14" location="目次!A1" display="目次へ戻る" xr:uid="{7E17D8A0-5BB6-4581-B2E1-9973FFC0E5CE}"/>
  </hyperlink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54A58-E340-4646-A9B8-1CE0DDCC3415}">
  <dimension ref="A1:W11"/>
  <sheetViews>
    <sheetView workbookViewId="0">
      <pane xSplit="1" topLeftCell="B1" activePane="topRight" state="frozen"/>
      <selection pane="topRight" activeCell="A2" sqref="A2"/>
    </sheetView>
  </sheetViews>
  <sheetFormatPr defaultColWidth="8.58203125" defaultRowHeight="18"/>
  <cols>
    <col min="1" max="1" width="11.75" style="821" customWidth="1"/>
    <col min="2" max="2" width="12.58203125" style="821" customWidth="1"/>
    <col min="3" max="3" width="10.58203125" style="821" customWidth="1"/>
    <col min="4" max="9" width="8.58203125" style="821"/>
    <col min="10" max="10" width="7.5" style="821" customWidth="1"/>
    <col min="11" max="11" width="8.58203125" style="821"/>
    <col min="12" max="12" width="7" style="821" customWidth="1"/>
    <col min="13" max="13" width="8.58203125" style="821"/>
    <col min="14" max="14" width="13.58203125" style="821" customWidth="1"/>
    <col min="15" max="15" width="13.83203125" style="821" customWidth="1"/>
    <col min="16" max="17" width="11.08203125" style="821" customWidth="1"/>
    <col min="18" max="18" width="12.08203125" style="821" customWidth="1"/>
    <col min="19" max="19" width="11.08203125" style="821" customWidth="1"/>
    <col min="20" max="20" width="8" style="821" customWidth="1"/>
    <col min="21" max="23" width="11.08203125" style="821" customWidth="1"/>
    <col min="24" max="24" width="11" style="821" bestFit="1" customWidth="1"/>
    <col min="25" max="16384" width="8.58203125" style="821"/>
  </cols>
  <sheetData>
    <row r="1" spans="1:23">
      <c r="A1" s="859" t="s">
        <v>9050</v>
      </c>
      <c r="B1" s="859"/>
      <c r="C1" s="859"/>
      <c r="D1" s="859"/>
      <c r="E1" s="859"/>
      <c r="F1" s="859"/>
      <c r="G1" s="859"/>
      <c r="H1" s="859"/>
      <c r="I1" s="859"/>
      <c r="J1" s="859"/>
      <c r="K1" s="859"/>
      <c r="L1" s="859"/>
      <c r="M1" s="859"/>
      <c r="N1" s="859"/>
      <c r="O1" s="859"/>
      <c r="P1" s="859"/>
      <c r="Q1" s="859"/>
      <c r="R1" s="859"/>
      <c r="S1" s="859"/>
      <c r="T1" s="859"/>
      <c r="U1" s="859"/>
      <c r="V1" s="859"/>
      <c r="W1" s="859"/>
    </row>
    <row r="2" spans="1:23" ht="18.5" thickBot="1">
      <c r="A2" s="820" t="s">
        <v>721</v>
      </c>
      <c r="B2" s="1184"/>
      <c r="C2" s="1184"/>
      <c r="D2" s="1184"/>
      <c r="E2" s="1184"/>
      <c r="F2" s="1184"/>
      <c r="G2" s="1184"/>
      <c r="H2" s="1184"/>
      <c r="I2" s="1184"/>
      <c r="J2" s="1184"/>
      <c r="K2" s="1184"/>
      <c r="L2" s="1184"/>
      <c r="M2" s="1184"/>
      <c r="N2" s="1184"/>
      <c r="O2" s="1184"/>
      <c r="P2" s="1184"/>
      <c r="Q2" s="1184"/>
      <c r="R2" s="1184"/>
      <c r="S2" s="1184"/>
      <c r="T2" s="1184"/>
      <c r="U2" s="1184"/>
      <c r="V2" s="1184"/>
      <c r="W2" s="1184"/>
    </row>
    <row r="3" spans="1:23" ht="25.5" customHeight="1">
      <c r="A3" s="3566" t="s">
        <v>7926</v>
      </c>
      <c r="B3" s="3632" t="s">
        <v>9051</v>
      </c>
      <c r="C3" s="3632" t="s">
        <v>9052</v>
      </c>
      <c r="D3" s="3632" t="s">
        <v>9053</v>
      </c>
      <c r="E3" s="3569" t="s">
        <v>9054</v>
      </c>
      <c r="F3" s="3775"/>
      <c r="G3" s="3775"/>
      <c r="H3" s="3775"/>
      <c r="I3" s="3775"/>
      <c r="J3" s="3775"/>
      <c r="K3" s="3775"/>
      <c r="L3" s="3775"/>
      <c r="M3" s="3576"/>
      <c r="N3" s="3569" t="s">
        <v>9055</v>
      </c>
      <c r="O3" s="3775"/>
      <c r="P3" s="3775"/>
      <c r="Q3" s="3775"/>
      <c r="R3" s="3775"/>
      <c r="S3" s="3775"/>
      <c r="T3" s="3775"/>
      <c r="U3" s="3775"/>
      <c r="V3" s="3775"/>
      <c r="W3" s="3775"/>
    </row>
    <row r="4" spans="1:23" ht="25.5" customHeight="1">
      <c r="A4" s="3568"/>
      <c r="B4" s="3633"/>
      <c r="C4" s="3633"/>
      <c r="D4" s="3633"/>
      <c r="E4" s="1304" t="s">
        <v>9056</v>
      </c>
      <c r="F4" s="1304" t="s">
        <v>9057</v>
      </c>
      <c r="G4" s="1304" t="s">
        <v>9058</v>
      </c>
      <c r="H4" s="1304" t="s">
        <v>9059</v>
      </c>
      <c r="I4" s="1304" t="s">
        <v>9060</v>
      </c>
      <c r="J4" s="1304" t="s">
        <v>9061</v>
      </c>
      <c r="K4" s="1304" t="s">
        <v>9062</v>
      </c>
      <c r="L4" s="1304" t="s">
        <v>8990</v>
      </c>
      <c r="M4" s="1304" t="s">
        <v>8491</v>
      </c>
      <c r="N4" s="992" t="s">
        <v>5417</v>
      </c>
      <c r="O4" s="991" t="s">
        <v>9056</v>
      </c>
      <c r="P4" s="992" t="s">
        <v>9057</v>
      </c>
      <c r="Q4" s="992" t="s">
        <v>9058</v>
      </c>
      <c r="R4" s="992" t="s">
        <v>9059</v>
      </c>
      <c r="S4" s="992" t="s">
        <v>9060</v>
      </c>
      <c r="T4" s="992" t="s">
        <v>9061</v>
      </c>
      <c r="U4" s="992" t="s">
        <v>9063</v>
      </c>
      <c r="V4" s="992" t="s">
        <v>8990</v>
      </c>
      <c r="W4" s="991" t="s">
        <v>8491</v>
      </c>
    </row>
    <row r="5" spans="1:23" ht="32.15" customHeight="1">
      <c r="A5" s="1255" t="s">
        <v>9064</v>
      </c>
      <c r="B5" s="2098">
        <v>3341</v>
      </c>
      <c r="C5" s="2098">
        <v>4276</v>
      </c>
      <c r="D5" s="2436">
        <v>12.6</v>
      </c>
      <c r="E5" s="2098">
        <v>3642</v>
      </c>
      <c r="F5" s="2098">
        <v>3242</v>
      </c>
      <c r="G5" s="2098">
        <v>211</v>
      </c>
      <c r="H5" s="2098">
        <v>3726</v>
      </c>
      <c r="I5" s="2098">
        <v>943</v>
      </c>
      <c r="J5" s="2098">
        <v>1</v>
      </c>
      <c r="K5" s="2098">
        <v>88</v>
      </c>
      <c r="L5" s="2098">
        <v>8</v>
      </c>
      <c r="M5" s="2098">
        <v>101</v>
      </c>
      <c r="N5" s="2098">
        <v>7089244</v>
      </c>
      <c r="O5" s="2098">
        <v>1983190</v>
      </c>
      <c r="P5" s="2098">
        <v>780899</v>
      </c>
      <c r="Q5" s="2098">
        <v>24956</v>
      </c>
      <c r="R5" s="2098">
        <v>3784660</v>
      </c>
      <c r="S5" s="2098">
        <v>270062</v>
      </c>
      <c r="T5" s="2098">
        <v>178</v>
      </c>
      <c r="U5" s="2098">
        <v>19481</v>
      </c>
      <c r="V5" s="2098">
        <v>13158</v>
      </c>
      <c r="W5" s="2098">
        <v>212660</v>
      </c>
    </row>
    <row r="6" spans="1:23" ht="32.15" customHeight="1">
      <c r="A6" s="2072" t="s">
        <v>9046</v>
      </c>
      <c r="B6" s="2098">
        <v>3376</v>
      </c>
      <c r="C6" s="2098">
        <v>4261</v>
      </c>
      <c r="D6" s="2436">
        <v>12.8</v>
      </c>
      <c r="E6" s="2098">
        <v>3631</v>
      </c>
      <c r="F6" s="2098">
        <v>3285</v>
      </c>
      <c r="G6" s="2098">
        <v>213</v>
      </c>
      <c r="H6" s="2098">
        <v>3718</v>
      </c>
      <c r="I6" s="2098">
        <v>956</v>
      </c>
      <c r="J6" s="2098">
        <v>1</v>
      </c>
      <c r="K6" s="2098">
        <v>79</v>
      </c>
      <c r="L6" s="2098">
        <v>9</v>
      </c>
      <c r="M6" s="2098">
        <v>95</v>
      </c>
      <c r="N6" s="2098">
        <v>7051516</v>
      </c>
      <c r="O6" s="2098">
        <v>1980666</v>
      </c>
      <c r="P6" s="2098">
        <v>811601</v>
      </c>
      <c r="Q6" s="2098">
        <v>24152</v>
      </c>
      <c r="R6" s="2098">
        <v>3707425</v>
      </c>
      <c r="S6" s="2098">
        <v>295503</v>
      </c>
      <c r="T6" s="2098">
        <v>261</v>
      </c>
      <c r="U6" s="2098">
        <v>15529</v>
      </c>
      <c r="V6" s="2098">
        <v>14781</v>
      </c>
      <c r="W6" s="2098">
        <v>201598</v>
      </c>
    </row>
    <row r="7" spans="1:23" ht="32.15" customHeight="1">
      <c r="A7" s="2072" t="s">
        <v>9047</v>
      </c>
      <c r="B7" s="2098">
        <v>3394</v>
      </c>
      <c r="C7" s="2098">
        <v>4233</v>
      </c>
      <c r="D7" s="2436">
        <v>12.9</v>
      </c>
      <c r="E7" s="2098">
        <v>3636</v>
      </c>
      <c r="F7" s="2098">
        <v>3330</v>
      </c>
      <c r="G7" s="2098">
        <v>197</v>
      </c>
      <c r="H7" s="2098">
        <v>3680</v>
      </c>
      <c r="I7" s="2098">
        <v>954</v>
      </c>
      <c r="J7" s="2098">
        <v>1</v>
      </c>
      <c r="K7" s="2098">
        <v>77</v>
      </c>
      <c r="L7" s="2098">
        <v>11</v>
      </c>
      <c r="M7" s="2098">
        <v>97</v>
      </c>
      <c r="N7" s="2098">
        <v>6987823</v>
      </c>
      <c r="O7" s="2098">
        <v>1991451</v>
      </c>
      <c r="P7" s="2098">
        <v>840290</v>
      </c>
      <c r="Q7" s="2098">
        <v>22250</v>
      </c>
      <c r="R7" s="2098">
        <v>3611457</v>
      </c>
      <c r="S7" s="2098">
        <v>287849</v>
      </c>
      <c r="T7" s="2098">
        <v>408</v>
      </c>
      <c r="U7" s="2098">
        <v>18671</v>
      </c>
      <c r="V7" s="2098">
        <v>16587</v>
      </c>
      <c r="W7" s="2098">
        <v>198860</v>
      </c>
    </row>
    <row r="8" spans="1:23" ht="32.15" customHeight="1">
      <c r="A8" s="2072" t="s">
        <v>9048</v>
      </c>
      <c r="B8" s="2098">
        <v>3376</v>
      </c>
      <c r="C8" s="2098">
        <v>4192</v>
      </c>
      <c r="D8" s="2436">
        <v>12.9</v>
      </c>
      <c r="E8" s="2098">
        <v>3636</v>
      </c>
      <c r="F8" s="2098">
        <v>3320</v>
      </c>
      <c r="G8" s="2098">
        <v>187</v>
      </c>
      <c r="H8" s="2098">
        <v>3672</v>
      </c>
      <c r="I8" s="2098">
        <v>961</v>
      </c>
      <c r="J8" s="1000">
        <v>0</v>
      </c>
      <c r="K8" s="2098">
        <v>82</v>
      </c>
      <c r="L8" s="2098">
        <v>10</v>
      </c>
      <c r="M8" s="2098">
        <v>98</v>
      </c>
      <c r="N8" s="2098">
        <v>7090963</v>
      </c>
      <c r="O8" s="2098">
        <v>2015474</v>
      </c>
      <c r="P8" s="2098">
        <v>857272</v>
      </c>
      <c r="Q8" s="2098">
        <v>20842</v>
      </c>
      <c r="R8" s="2098">
        <v>3651327</v>
      </c>
      <c r="S8" s="2098">
        <v>306102</v>
      </c>
      <c r="T8" s="1000">
        <v>0</v>
      </c>
      <c r="U8" s="2098">
        <v>16572</v>
      </c>
      <c r="V8" s="2098">
        <v>14456</v>
      </c>
      <c r="W8" s="2098">
        <v>208918</v>
      </c>
    </row>
    <row r="9" spans="1:23" ht="32.15" customHeight="1" thickBot="1">
      <c r="A9" s="1610" t="s">
        <v>9049</v>
      </c>
      <c r="B9" s="2388">
        <v>3377</v>
      </c>
      <c r="C9" s="2388">
        <v>4200</v>
      </c>
      <c r="D9" s="2437">
        <v>13.1</v>
      </c>
      <c r="E9" s="2388">
        <v>3635</v>
      </c>
      <c r="F9" s="2388">
        <v>3350</v>
      </c>
      <c r="G9" s="2388">
        <v>192</v>
      </c>
      <c r="H9" s="2388">
        <v>3674</v>
      </c>
      <c r="I9" s="2388">
        <v>969</v>
      </c>
      <c r="J9" s="1002">
        <v>0</v>
      </c>
      <c r="K9" s="2388">
        <v>76</v>
      </c>
      <c r="L9" s="2388">
        <v>10</v>
      </c>
      <c r="M9" s="2388">
        <v>90</v>
      </c>
      <c r="N9" s="2388">
        <v>7128412</v>
      </c>
      <c r="O9" s="2388">
        <v>2016863</v>
      </c>
      <c r="P9" s="2388">
        <v>886961</v>
      </c>
      <c r="Q9" s="2388">
        <v>23321</v>
      </c>
      <c r="R9" s="2388">
        <v>3643572</v>
      </c>
      <c r="S9" s="2388">
        <v>318803</v>
      </c>
      <c r="T9" s="2388">
        <v>426</v>
      </c>
      <c r="U9" s="2388">
        <v>16439</v>
      </c>
      <c r="V9" s="2388">
        <v>14528</v>
      </c>
      <c r="W9" s="2388">
        <v>207499</v>
      </c>
    </row>
    <row r="10" spans="1:23">
      <c r="A10" s="859"/>
      <c r="B10" s="859"/>
      <c r="C10" s="859"/>
      <c r="D10" s="859"/>
      <c r="E10" s="859"/>
      <c r="F10" s="859"/>
      <c r="G10" s="859"/>
      <c r="H10" s="859"/>
      <c r="I10" s="859"/>
      <c r="J10" s="859"/>
      <c r="K10" s="859"/>
      <c r="L10" s="859"/>
      <c r="M10" s="859"/>
      <c r="N10" s="859"/>
      <c r="O10" s="859"/>
      <c r="P10" s="859"/>
      <c r="Q10" s="859"/>
      <c r="R10" s="859"/>
      <c r="S10" s="859"/>
      <c r="T10" s="859"/>
      <c r="V10" s="987"/>
      <c r="W10" s="1021" t="s">
        <v>9065</v>
      </c>
    </row>
    <row r="11" spans="1:23">
      <c r="A11" s="859"/>
      <c r="B11" s="859"/>
      <c r="C11" s="859"/>
      <c r="D11" s="859"/>
      <c r="E11" s="859"/>
      <c r="F11" s="859"/>
      <c r="G11" s="859"/>
      <c r="H11" s="859"/>
      <c r="I11" s="859"/>
      <c r="J11" s="859"/>
      <c r="K11" s="859"/>
      <c r="L11" s="859"/>
      <c r="M11" s="859"/>
      <c r="N11" s="859"/>
      <c r="O11" s="859"/>
      <c r="P11" s="859"/>
      <c r="Q11" s="859"/>
      <c r="R11" s="859"/>
      <c r="S11" s="859"/>
      <c r="T11" s="859"/>
      <c r="U11" s="859"/>
      <c r="V11" s="859"/>
      <c r="W11" s="859"/>
    </row>
  </sheetData>
  <mergeCells count="6">
    <mergeCell ref="N3:W3"/>
    <mergeCell ref="A3:A4"/>
    <mergeCell ref="B3:B4"/>
    <mergeCell ref="C3:C4"/>
    <mergeCell ref="D3:D4"/>
    <mergeCell ref="E3:M3"/>
  </mergeCells>
  <phoneticPr fontId="2"/>
  <hyperlinks>
    <hyperlink ref="A2" location="目次!A1" display="目次へ戻る" xr:uid="{E82C894E-6619-493C-920A-3E2049CF1E7D}"/>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2ACF7-CF8B-42CB-B3A4-74D51C29F85F}">
  <dimension ref="A1:AC10"/>
  <sheetViews>
    <sheetView workbookViewId="0">
      <selection activeCell="T2" sqref="T2"/>
    </sheetView>
  </sheetViews>
  <sheetFormatPr defaultColWidth="8.58203125" defaultRowHeight="18"/>
  <cols>
    <col min="1" max="1" width="13.5" style="821" customWidth="1"/>
    <col min="2" max="19" width="10.08203125" style="821" customWidth="1"/>
    <col min="20" max="20" width="11" style="821" bestFit="1" customWidth="1"/>
    <col min="21" max="16384" width="8.58203125" style="821"/>
  </cols>
  <sheetData>
    <row r="1" spans="1:29">
      <c r="A1" s="859" t="s">
        <v>9066</v>
      </c>
      <c r="B1" s="859"/>
      <c r="C1" s="859"/>
      <c r="D1" s="859"/>
      <c r="E1" s="859"/>
      <c r="F1" s="859"/>
      <c r="G1" s="859"/>
      <c r="H1" s="859"/>
      <c r="I1" s="859"/>
      <c r="J1" s="859"/>
      <c r="K1" s="859"/>
      <c r="L1" s="859"/>
      <c r="M1" s="859"/>
      <c r="N1" s="859"/>
      <c r="O1" s="859"/>
      <c r="P1" s="859"/>
      <c r="Q1" s="859"/>
      <c r="R1" s="859"/>
      <c r="S1" s="859"/>
    </row>
    <row r="2" spans="1:29" ht="18.5" thickBot="1">
      <c r="A2" s="1184"/>
      <c r="B2" s="1184"/>
      <c r="C2" s="1184"/>
      <c r="D2" s="1184"/>
      <c r="E2" s="1184"/>
      <c r="F2" s="1184"/>
      <c r="G2" s="1184"/>
      <c r="H2" s="1184"/>
      <c r="I2" s="1184"/>
      <c r="J2" s="1184"/>
      <c r="K2" s="1184"/>
      <c r="L2" s="1184"/>
      <c r="M2" s="1184"/>
      <c r="N2" s="1184"/>
      <c r="O2" s="1184"/>
      <c r="P2" s="1184"/>
      <c r="Q2" s="1184"/>
      <c r="R2" s="1184"/>
      <c r="S2" s="989"/>
      <c r="T2" s="820" t="s">
        <v>721</v>
      </c>
    </row>
    <row r="3" spans="1:29" ht="38.15" customHeight="1">
      <c r="A3" s="3596" t="s">
        <v>7926</v>
      </c>
      <c r="B3" s="3569" t="s">
        <v>8370</v>
      </c>
      <c r="C3" s="3775"/>
      <c r="D3" s="3576"/>
      <c r="E3" s="3569" t="s">
        <v>9067</v>
      </c>
      <c r="F3" s="3775"/>
      <c r="G3" s="3576"/>
      <c r="H3" s="3569" t="s">
        <v>9068</v>
      </c>
      <c r="I3" s="3775"/>
      <c r="J3" s="3576"/>
      <c r="K3" s="3569" t="s" ph="1">
        <v>9069</v>
      </c>
      <c r="L3" s="3775"/>
      <c r="M3" s="3576"/>
      <c r="N3" s="3569" t="s">
        <v>9070</v>
      </c>
      <c r="O3" s="3775"/>
      <c r="P3" s="3576"/>
      <c r="Q3" s="3569" t="s">
        <v>9071</v>
      </c>
      <c r="R3" s="3775"/>
      <c r="S3" s="3775"/>
    </row>
    <row r="4" spans="1:29">
      <c r="A4" s="3597"/>
      <c r="B4" s="991" t="s">
        <v>4719</v>
      </c>
      <c r="C4" s="992" t="s">
        <v>9072</v>
      </c>
      <c r="D4" s="992" t="s">
        <v>9073</v>
      </c>
      <c r="E4" s="992" t="s">
        <v>4822</v>
      </c>
      <c r="F4" s="992" t="s">
        <v>9072</v>
      </c>
      <c r="G4" s="992" t="s">
        <v>9073</v>
      </c>
      <c r="H4" s="992" t="s">
        <v>4822</v>
      </c>
      <c r="I4" s="992" t="s">
        <v>9072</v>
      </c>
      <c r="J4" s="992" t="s">
        <v>9073</v>
      </c>
      <c r="K4" s="992" t="s">
        <v>4822</v>
      </c>
      <c r="L4" s="991" t="s">
        <v>9072</v>
      </c>
      <c r="M4" s="992" t="s">
        <v>9073</v>
      </c>
      <c r="N4" s="992" t="s">
        <v>4822</v>
      </c>
      <c r="O4" s="991" t="s">
        <v>9072</v>
      </c>
      <c r="P4" s="992" t="s">
        <v>9073</v>
      </c>
      <c r="Q4" s="992" t="s">
        <v>5048</v>
      </c>
      <c r="R4" s="992" t="s">
        <v>9072</v>
      </c>
      <c r="S4" s="991" t="s">
        <v>9073</v>
      </c>
    </row>
    <row r="5" spans="1:29">
      <c r="A5" s="1834" t="s">
        <v>9074</v>
      </c>
      <c r="B5" s="1523">
        <v>12320</v>
      </c>
      <c r="C5" s="1440">
        <v>192</v>
      </c>
      <c r="D5" s="1440">
        <v>12128</v>
      </c>
      <c r="E5" s="1440">
        <v>843</v>
      </c>
      <c r="F5" s="1440">
        <v>8</v>
      </c>
      <c r="G5" s="1440">
        <v>835</v>
      </c>
      <c r="H5" s="1440">
        <v>880</v>
      </c>
      <c r="I5" s="1440">
        <v>23</v>
      </c>
      <c r="J5" s="1440">
        <v>857</v>
      </c>
      <c r="K5" s="1440">
        <v>147</v>
      </c>
      <c r="L5" s="1954" t="s">
        <v>9075</v>
      </c>
      <c r="M5" s="1440">
        <v>147</v>
      </c>
      <c r="N5" s="1440">
        <v>6411</v>
      </c>
      <c r="O5" s="1440">
        <v>120</v>
      </c>
      <c r="P5" s="1440">
        <v>6291</v>
      </c>
      <c r="Q5" s="1440">
        <v>4039</v>
      </c>
      <c r="R5" s="1440">
        <v>41</v>
      </c>
      <c r="S5" s="1440">
        <v>3998</v>
      </c>
    </row>
    <row r="6" spans="1:29">
      <c r="A6" s="2378" t="s">
        <v>9049</v>
      </c>
      <c r="B6" s="1440">
        <v>12148</v>
      </c>
      <c r="C6" s="1440">
        <v>187</v>
      </c>
      <c r="D6" s="1440">
        <v>11961</v>
      </c>
      <c r="E6" s="1440">
        <v>837</v>
      </c>
      <c r="F6" s="1440">
        <v>8</v>
      </c>
      <c r="G6" s="1440">
        <v>829</v>
      </c>
      <c r="H6" s="1440">
        <v>884</v>
      </c>
      <c r="I6" s="1440">
        <v>17</v>
      </c>
      <c r="J6" s="1440">
        <v>867</v>
      </c>
      <c r="K6" s="1440">
        <v>146</v>
      </c>
      <c r="L6" s="1440">
        <v>0</v>
      </c>
      <c r="M6" s="1440">
        <v>146</v>
      </c>
      <c r="N6" s="1440">
        <v>6271</v>
      </c>
      <c r="O6" s="1440">
        <v>119</v>
      </c>
      <c r="P6" s="1440">
        <v>6152</v>
      </c>
      <c r="Q6" s="1440">
        <v>4010</v>
      </c>
      <c r="R6" s="1440">
        <v>43</v>
      </c>
      <c r="S6" s="1440">
        <v>3967</v>
      </c>
    </row>
    <row r="7" spans="1:29" ht="18.5" thickBot="1">
      <c r="A7" s="1932" t="s">
        <v>9076</v>
      </c>
      <c r="B7" s="2438">
        <v>11925</v>
      </c>
      <c r="C7" s="2434">
        <v>184</v>
      </c>
      <c r="D7" s="2434">
        <v>11741</v>
      </c>
      <c r="E7" s="2434">
        <v>813</v>
      </c>
      <c r="F7" s="2434">
        <v>8</v>
      </c>
      <c r="G7" s="2434">
        <v>805</v>
      </c>
      <c r="H7" s="2434">
        <v>885</v>
      </c>
      <c r="I7" s="2434">
        <v>18</v>
      </c>
      <c r="J7" s="2434">
        <v>867</v>
      </c>
      <c r="K7" s="2434">
        <v>141</v>
      </c>
      <c r="L7" s="2434">
        <v>0</v>
      </c>
      <c r="M7" s="2434">
        <v>141</v>
      </c>
      <c r="N7" s="2434">
        <v>6054</v>
      </c>
      <c r="O7" s="2434">
        <v>115</v>
      </c>
      <c r="P7" s="2434">
        <v>5939</v>
      </c>
      <c r="Q7" s="2434">
        <v>4032</v>
      </c>
      <c r="R7" s="2434">
        <v>43</v>
      </c>
      <c r="S7" s="2434">
        <v>3989</v>
      </c>
    </row>
    <row r="8" spans="1:29">
      <c r="A8" s="859"/>
      <c r="B8" s="859"/>
      <c r="C8" s="859"/>
      <c r="D8" s="859"/>
      <c r="E8" s="859"/>
      <c r="F8" s="859"/>
      <c r="G8" s="859"/>
      <c r="H8" s="859"/>
      <c r="I8" s="859"/>
      <c r="J8" s="859"/>
      <c r="K8" s="1053"/>
      <c r="L8" s="1053"/>
      <c r="M8" s="1053"/>
      <c r="N8" s="1053"/>
      <c r="O8" s="1053"/>
      <c r="P8" s="1053"/>
      <c r="Q8" s="859"/>
      <c r="S8" s="1021" t="s">
        <v>9077</v>
      </c>
      <c r="T8" s="2439"/>
      <c r="U8" s="2439"/>
      <c r="V8" s="2439"/>
      <c r="W8" s="2439"/>
      <c r="X8" s="2439"/>
      <c r="Y8" s="2439"/>
      <c r="Z8" s="2439"/>
      <c r="AA8" s="2439"/>
      <c r="AB8" s="2439"/>
      <c r="AC8" s="2439"/>
    </row>
    <row r="9" spans="1:29">
      <c r="A9" s="859"/>
      <c r="B9" s="859"/>
      <c r="C9" s="859"/>
      <c r="D9" s="859"/>
      <c r="E9" s="859"/>
      <c r="F9" s="859"/>
      <c r="G9" s="859"/>
      <c r="H9" s="859"/>
      <c r="I9" s="859"/>
      <c r="J9" s="859"/>
      <c r="K9" s="1053"/>
      <c r="L9" s="1053"/>
      <c r="M9" s="1053"/>
      <c r="N9" s="1053"/>
      <c r="O9" s="1053"/>
      <c r="P9" s="1053"/>
      <c r="Q9" s="859"/>
      <c r="R9" s="859"/>
      <c r="S9" s="859"/>
    </row>
    <row r="10" spans="1:29">
      <c r="A10" s="859"/>
      <c r="B10" s="859"/>
      <c r="C10" s="859"/>
      <c r="D10" s="859"/>
      <c r="E10" s="859"/>
      <c r="F10" s="859"/>
      <c r="G10" s="859"/>
      <c r="H10" s="859"/>
      <c r="I10" s="859"/>
      <c r="J10" s="859"/>
      <c r="K10" s="859"/>
      <c r="L10" s="859"/>
      <c r="M10" s="859"/>
      <c r="N10" s="859"/>
      <c r="O10" s="859"/>
      <c r="P10" s="859"/>
      <c r="Q10" s="859"/>
      <c r="R10" s="859"/>
      <c r="S10" s="859"/>
    </row>
  </sheetData>
  <mergeCells count="7">
    <mergeCell ref="Q3:S3"/>
    <mergeCell ref="A3:A4"/>
    <mergeCell ref="B3:D3"/>
    <mergeCell ref="E3:G3"/>
    <mergeCell ref="H3:J3"/>
    <mergeCell ref="K3:M3"/>
    <mergeCell ref="N3:P3"/>
  </mergeCells>
  <phoneticPr fontId="2"/>
  <hyperlinks>
    <hyperlink ref="T2" location="目次!A1" display="目次へ戻る" xr:uid="{315BB68A-F132-4F56-AA51-C2B59E8CF286}"/>
  </hyperlink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1A559-C8B7-432F-B3BE-A823072B00C6}">
  <dimension ref="A1:AF10"/>
  <sheetViews>
    <sheetView topLeftCell="H1" workbookViewId="0">
      <selection activeCell="AF1" sqref="AF1"/>
    </sheetView>
  </sheetViews>
  <sheetFormatPr defaultColWidth="8.58203125" defaultRowHeight="18"/>
  <cols>
    <col min="1" max="1" width="11.33203125" style="821" customWidth="1"/>
    <col min="2" max="2" width="8.58203125" style="821"/>
    <col min="3" max="3" width="9.83203125" style="821" customWidth="1"/>
    <col min="4" max="7" width="6.58203125" style="821" customWidth="1"/>
    <col min="8" max="15" width="8.58203125" style="821"/>
    <col min="16" max="17" width="6.58203125" style="821" customWidth="1"/>
    <col min="18" max="22" width="8.58203125" style="821"/>
    <col min="23" max="23" width="8.58203125" style="821" customWidth="1"/>
    <col min="24" max="25" width="8.58203125" style="821"/>
    <col min="26" max="31" width="6.58203125" style="821" customWidth="1"/>
    <col min="32" max="32" width="11" style="821" bestFit="1" customWidth="1"/>
    <col min="33" max="16384" width="8.58203125" style="821"/>
  </cols>
  <sheetData>
    <row r="1" spans="1:32">
      <c r="A1" s="856" t="s">
        <v>9078</v>
      </c>
      <c r="B1" s="856"/>
      <c r="C1" s="856"/>
      <c r="D1" s="856"/>
      <c r="E1" s="856"/>
      <c r="F1" s="856"/>
      <c r="G1" s="856"/>
      <c r="H1" s="856"/>
      <c r="I1" s="856"/>
      <c r="J1" s="856"/>
      <c r="K1" s="856"/>
      <c r="L1" s="856"/>
      <c r="M1" s="856"/>
      <c r="N1" s="856"/>
      <c r="O1" s="856"/>
      <c r="P1" s="859"/>
      <c r="Q1" s="859"/>
      <c r="R1" s="859"/>
      <c r="S1" s="859"/>
      <c r="T1" s="859"/>
      <c r="U1" s="859"/>
      <c r="V1" s="859"/>
      <c r="W1" s="859"/>
      <c r="X1" s="859"/>
      <c r="Y1" s="859"/>
      <c r="Z1" s="859"/>
      <c r="AA1" s="859"/>
      <c r="AB1" s="859"/>
      <c r="AC1" s="859"/>
      <c r="AD1" s="859"/>
      <c r="AE1" s="859"/>
      <c r="AF1" s="820" t="s">
        <v>721</v>
      </c>
    </row>
    <row r="2" spans="1:32" ht="18.5" thickBot="1">
      <c r="A2" s="1368"/>
      <c r="B2" s="1368"/>
      <c r="C2" s="1368"/>
      <c r="D2" s="1368"/>
      <c r="E2" s="1368"/>
      <c r="F2" s="1368"/>
      <c r="G2" s="1368"/>
      <c r="H2" s="1368"/>
      <c r="I2" s="1368"/>
      <c r="J2" s="1368"/>
      <c r="K2" s="1368"/>
      <c r="L2" s="1368"/>
      <c r="M2" s="1368"/>
      <c r="N2" s="1368"/>
      <c r="O2" s="1368"/>
      <c r="P2" s="1184"/>
      <c r="Q2" s="1184"/>
      <c r="R2" s="1184"/>
      <c r="S2" s="1184"/>
      <c r="T2" s="1184"/>
      <c r="U2" s="1184"/>
      <c r="V2" s="1184"/>
      <c r="W2" s="1184"/>
      <c r="X2" s="1184"/>
      <c r="Y2" s="1184"/>
      <c r="Z2" s="1184"/>
      <c r="AA2" s="1184"/>
      <c r="AB2" s="1184"/>
      <c r="AD2" s="2440"/>
      <c r="AE2" s="989" t="s">
        <v>9079</v>
      </c>
    </row>
    <row r="3" spans="1:32">
      <c r="A3" s="3566" t="s">
        <v>7926</v>
      </c>
      <c r="B3" s="3569" t="s">
        <v>5048</v>
      </c>
      <c r="C3" s="3576"/>
      <c r="D3" s="3569" t="s">
        <v>9080</v>
      </c>
      <c r="E3" s="3576"/>
      <c r="F3" s="3569" t="s">
        <v>9081</v>
      </c>
      <c r="G3" s="3576"/>
      <c r="H3" s="3569" t="s">
        <v>9082</v>
      </c>
      <c r="I3" s="3576"/>
      <c r="J3" s="3569" t="s">
        <v>9083</v>
      </c>
      <c r="K3" s="3576"/>
      <c r="L3" s="3569" t="s">
        <v>9084</v>
      </c>
      <c r="M3" s="3576"/>
      <c r="N3" s="3569" t="s">
        <v>9085</v>
      </c>
      <c r="O3" s="3576"/>
      <c r="P3" s="3569" t="s">
        <v>9086</v>
      </c>
      <c r="Q3" s="3576"/>
      <c r="R3" s="3569" t="s">
        <v>9087</v>
      </c>
      <c r="S3" s="3576"/>
      <c r="T3" s="3569" t="s">
        <v>9088</v>
      </c>
      <c r="U3" s="3576"/>
      <c r="V3" s="3569" t="s">
        <v>9089</v>
      </c>
      <c r="W3" s="3576"/>
      <c r="X3" s="3569" t="s">
        <v>9090</v>
      </c>
      <c r="Y3" s="3576"/>
      <c r="Z3" s="3569" t="s">
        <v>9091</v>
      </c>
      <c r="AA3" s="3576"/>
      <c r="AB3" s="3569" t="s">
        <v>9092</v>
      </c>
      <c r="AC3" s="3576"/>
      <c r="AD3" s="3603" t="s">
        <v>9093</v>
      </c>
      <c r="AE3" s="3792"/>
    </row>
    <row r="4" spans="1:32">
      <c r="A4" s="3568"/>
      <c r="B4" s="992" t="s">
        <v>6350</v>
      </c>
      <c r="C4" s="991" t="s">
        <v>6161</v>
      </c>
      <c r="D4" s="992" t="s">
        <v>6350</v>
      </c>
      <c r="E4" s="992" t="s">
        <v>6161</v>
      </c>
      <c r="F4" s="992" t="s">
        <v>6350</v>
      </c>
      <c r="G4" s="992" t="s">
        <v>6161</v>
      </c>
      <c r="H4" s="992" t="s">
        <v>6350</v>
      </c>
      <c r="I4" s="992" t="s">
        <v>6161</v>
      </c>
      <c r="J4" s="992" t="s">
        <v>6350</v>
      </c>
      <c r="K4" s="992" t="s">
        <v>6161</v>
      </c>
      <c r="L4" s="992" t="s">
        <v>6350</v>
      </c>
      <c r="M4" s="992" t="s">
        <v>6161</v>
      </c>
      <c r="N4" s="992" t="s">
        <v>6350</v>
      </c>
      <c r="O4" s="992" t="s">
        <v>6161</v>
      </c>
      <c r="P4" s="992" t="s">
        <v>9094</v>
      </c>
      <c r="Q4" s="992" t="s">
        <v>9095</v>
      </c>
      <c r="R4" s="992" t="s">
        <v>9094</v>
      </c>
      <c r="S4" s="992" t="s">
        <v>9095</v>
      </c>
      <c r="T4" s="992" t="s">
        <v>9094</v>
      </c>
      <c r="U4" s="992" t="s">
        <v>9095</v>
      </c>
      <c r="V4" s="992" t="s">
        <v>9094</v>
      </c>
      <c r="W4" s="992" t="s">
        <v>9095</v>
      </c>
      <c r="X4" s="992" t="s">
        <v>9094</v>
      </c>
      <c r="Y4" s="992" t="s">
        <v>9095</v>
      </c>
      <c r="Z4" s="992" t="s">
        <v>9094</v>
      </c>
      <c r="AA4" s="992" t="s">
        <v>9095</v>
      </c>
      <c r="AB4" s="992" t="s">
        <v>9094</v>
      </c>
      <c r="AC4" s="992" t="s">
        <v>9095</v>
      </c>
      <c r="AD4" s="992" t="s">
        <v>9094</v>
      </c>
      <c r="AE4" s="991" t="s">
        <v>9095</v>
      </c>
    </row>
    <row r="5" spans="1:32">
      <c r="A5" s="2411" t="s">
        <v>6352</v>
      </c>
      <c r="B5" s="2419">
        <v>172</v>
      </c>
      <c r="C5" s="2419">
        <v>106702</v>
      </c>
      <c r="D5" s="2419">
        <v>0</v>
      </c>
      <c r="E5" s="2419">
        <v>0</v>
      </c>
      <c r="F5" s="2419">
        <v>0</v>
      </c>
      <c r="G5" s="2419">
        <v>0</v>
      </c>
      <c r="H5" s="2419">
        <v>99</v>
      </c>
      <c r="I5" s="2419">
        <v>79426</v>
      </c>
      <c r="J5" s="2419">
        <v>7</v>
      </c>
      <c r="K5" s="2419">
        <v>4248</v>
      </c>
      <c r="L5" s="2419">
        <v>8</v>
      </c>
      <c r="M5" s="2419">
        <v>3765</v>
      </c>
      <c r="N5" s="2419">
        <v>3</v>
      </c>
      <c r="O5" s="2419">
        <v>990</v>
      </c>
      <c r="P5" s="2419">
        <v>0</v>
      </c>
      <c r="Q5" s="2419">
        <v>0</v>
      </c>
      <c r="R5" s="2419">
        <v>22</v>
      </c>
      <c r="S5" s="2419">
        <v>5900</v>
      </c>
      <c r="T5" s="2419">
        <v>0</v>
      </c>
      <c r="U5" s="2419">
        <v>0</v>
      </c>
      <c r="V5" s="2419">
        <v>2</v>
      </c>
      <c r="W5" s="2419">
        <v>232</v>
      </c>
      <c r="X5" s="2419">
        <v>31</v>
      </c>
      <c r="Y5" s="2419">
        <v>12141</v>
      </c>
      <c r="Z5" s="2419">
        <v>0</v>
      </c>
      <c r="AA5" s="2419">
        <v>0</v>
      </c>
      <c r="AB5" s="2419">
        <v>0</v>
      </c>
      <c r="AC5" s="2419">
        <v>0</v>
      </c>
      <c r="AD5" s="2419">
        <v>0</v>
      </c>
      <c r="AE5" s="2419">
        <v>0</v>
      </c>
    </row>
    <row r="6" spans="1:32">
      <c r="A6" s="2378" t="s">
        <v>9046</v>
      </c>
      <c r="B6" s="2419">
        <v>179</v>
      </c>
      <c r="C6" s="2419">
        <v>91254</v>
      </c>
      <c r="D6" s="2419">
        <v>0</v>
      </c>
      <c r="E6" s="2419">
        <v>0</v>
      </c>
      <c r="F6" s="2419">
        <v>0</v>
      </c>
      <c r="G6" s="2419">
        <v>0</v>
      </c>
      <c r="H6" s="2419">
        <v>89</v>
      </c>
      <c r="I6" s="2419">
        <v>61342</v>
      </c>
      <c r="J6" s="2419">
        <v>5</v>
      </c>
      <c r="K6" s="2419">
        <v>3162</v>
      </c>
      <c r="L6" s="2419">
        <v>11</v>
      </c>
      <c r="M6" s="2419">
        <v>5447</v>
      </c>
      <c r="N6" s="2419">
        <v>7</v>
      </c>
      <c r="O6" s="2419">
        <v>1806</v>
      </c>
      <c r="P6" s="2419">
        <v>0</v>
      </c>
      <c r="Q6" s="2419">
        <v>0</v>
      </c>
      <c r="R6" s="2419">
        <v>27</v>
      </c>
      <c r="S6" s="2419">
        <v>7561</v>
      </c>
      <c r="T6" s="2419">
        <v>0</v>
      </c>
      <c r="U6" s="2419">
        <v>0</v>
      </c>
      <c r="V6" s="2419">
        <v>6</v>
      </c>
      <c r="W6" s="2419">
        <v>1106</v>
      </c>
      <c r="X6" s="2419">
        <v>34</v>
      </c>
      <c r="Y6" s="2419">
        <v>10830</v>
      </c>
      <c r="Z6" s="2419">
        <v>0</v>
      </c>
      <c r="AA6" s="2419">
        <v>0</v>
      </c>
      <c r="AB6" s="2419">
        <v>0</v>
      </c>
      <c r="AC6" s="2419">
        <v>0</v>
      </c>
      <c r="AD6" s="2419">
        <v>0</v>
      </c>
      <c r="AE6" s="2419">
        <v>0</v>
      </c>
    </row>
    <row r="7" spans="1:32">
      <c r="A7" s="2378" t="s">
        <v>9047</v>
      </c>
      <c r="B7" s="2419">
        <v>167</v>
      </c>
      <c r="C7" s="2419">
        <v>73103</v>
      </c>
      <c r="D7" s="2419">
        <v>0</v>
      </c>
      <c r="E7" s="2419">
        <v>0</v>
      </c>
      <c r="F7" s="2419">
        <v>0</v>
      </c>
      <c r="G7" s="2419">
        <v>0</v>
      </c>
      <c r="H7" s="2419">
        <v>60</v>
      </c>
      <c r="I7" s="2419">
        <v>39646</v>
      </c>
      <c r="J7" s="2419">
        <v>3</v>
      </c>
      <c r="K7" s="2419">
        <v>1832</v>
      </c>
      <c r="L7" s="2419">
        <v>10</v>
      </c>
      <c r="M7" s="2419">
        <v>4198</v>
      </c>
      <c r="N7" s="2419">
        <v>4</v>
      </c>
      <c r="O7" s="2419">
        <v>1238</v>
      </c>
      <c r="P7" s="2419">
        <v>0</v>
      </c>
      <c r="Q7" s="2419">
        <v>0</v>
      </c>
      <c r="R7" s="2419">
        <v>36</v>
      </c>
      <c r="S7" s="2419">
        <v>9417</v>
      </c>
      <c r="T7" s="2419">
        <v>2</v>
      </c>
      <c r="U7" s="2419">
        <v>3475</v>
      </c>
      <c r="V7" s="2419">
        <v>8</v>
      </c>
      <c r="W7" s="2419">
        <v>1559</v>
      </c>
      <c r="X7" s="2419">
        <v>44</v>
      </c>
      <c r="Y7" s="2419">
        <v>11738</v>
      </c>
      <c r="Z7" s="2419">
        <v>0</v>
      </c>
      <c r="AA7" s="2419">
        <v>0</v>
      </c>
      <c r="AB7" s="2419">
        <v>0</v>
      </c>
      <c r="AC7" s="2419">
        <v>0</v>
      </c>
      <c r="AD7" s="2419">
        <v>0</v>
      </c>
      <c r="AE7" s="2419">
        <v>0</v>
      </c>
    </row>
    <row r="8" spans="1:32">
      <c r="A8" s="2378" t="s">
        <v>9048</v>
      </c>
      <c r="B8" s="2419">
        <v>157</v>
      </c>
      <c r="C8" s="2419">
        <v>72090</v>
      </c>
      <c r="D8" s="2419">
        <v>0</v>
      </c>
      <c r="E8" s="2419">
        <v>0</v>
      </c>
      <c r="F8" s="2419">
        <v>0</v>
      </c>
      <c r="G8" s="2419">
        <v>0</v>
      </c>
      <c r="H8" s="2419">
        <v>62</v>
      </c>
      <c r="I8" s="2419">
        <v>38541</v>
      </c>
      <c r="J8" s="2419">
        <v>3</v>
      </c>
      <c r="K8" s="2419">
        <v>1352</v>
      </c>
      <c r="L8" s="2419">
        <v>4</v>
      </c>
      <c r="M8" s="2419">
        <v>1930</v>
      </c>
      <c r="N8" s="2419">
        <v>4</v>
      </c>
      <c r="O8" s="2419">
        <v>780</v>
      </c>
      <c r="P8" s="2419">
        <v>0</v>
      </c>
      <c r="Q8" s="2419">
        <v>0</v>
      </c>
      <c r="R8" s="2419">
        <v>37</v>
      </c>
      <c r="S8" s="2419">
        <v>11153</v>
      </c>
      <c r="T8" s="2419">
        <v>3</v>
      </c>
      <c r="U8" s="2419">
        <v>4798</v>
      </c>
      <c r="V8" s="2419">
        <v>12</v>
      </c>
      <c r="W8" s="2419">
        <v>2617</v>
      </c>
      <c r="X8" s="2419">
        <v>32</v>
      </c>
      <c r="Y8" s="2419">
        <v>10919</v>
      </c>
      <c r="Z8" s="2419">
        <v>0</v>
      </c>
      <c r="AA8" s="2419">
        <v>0</v>
      </c>
      <c r="AB8" s="2419">
        <v>0</v>
      </c>
      <c r="AC8" s="2419">
        <v>0</v>
      </c>
      <c r="AD8" s="2419">
        <v>0</v>
      </c>
      <c r="AE8" s="2419">
        <v>0</v>
      </c>
    </row>
    <row r="9" spans="1:32" s="2225" customFormat="1" ht="18.5" thickBot="1">
      <c r="A9" s="2428" t="s">
        <v>9049</v>
      </c>
      <c r="B9" s="2441">
        <v>154</v>
      </c>
      <c r="C9" s="2441">
        <v>65851</v>
      </c>
      <c r="D9" s="2441">
        <v>0</v>
      </c>
      <c r="E9" s="2441">
        <v>0</v>
      </c>
      <c r="F9" s="2441">
        <v>0</v>
      </c>
      <c r="G9" s="2441">
        <v>0</v>
      </c>
      <c r="H9" s="2441">
        <v>55</v>
      </c>
      <c r="I9" s="2441">
        <v>36237</v>
      </c>
      <c r="J9" s="2441">
        <v>1</v>
      </c>
      <c r="K9" s="2441">
        <v>816</v>
      </c>
      <c r="L9" s="2441">
        <v>9</v>
      </c>
      <c r="M9" s="2441">
        <v>3061</v>
      </c>
      <c r="N9" s="2441">
        <v>7</v>
      </c>
      <c r="O9" s="2441">
        <v>2239</v>
      </c>
      <c r="P9" s="2441">
        <v>0</v>
      </c>
      <c r="Q9" s="2441">
        <v>0</v>
      </c>
      <c r="R9" s="2441">
        <v>40</v>
      </c>
      <c r="S9" s="2441">
        <v>10040</v>
      </c>
      <c r="T9" s="2441">
        <v>0</v>
      </c>
      <c r="U9" s="2441">
        <v>0</v>
      </c>
      <c r="V9" s="2441">
        <v>5</v>
      </c>
      <c r="W9" s="2441">
        <v>979</v>
      </c>
      <c r="X9" s="2441">
        <v>37</v>
      </c>
      <c r="Y9" s="2441">
        <v>12479</v>
      </c>
      <c r="Z9" s="2441">
        <v>0</v>
      </c>
      <c r="AA9" s="2441">
        <v>0</v>
      </c>
      <c r="AB9" s="2441">
        <v>0</v>
      </c>
      <c r="AC9" s="2441">
        <v>0</v>
      </c>
      <c r="AD9" s="2441">
        <v>0</v>
      </c>
      <c r="AE9" s="2441">
        <v>0</v>
      </c>
    </row>
    <row r="10" spans="1:32">
      <c r="A10" s="856"/>
      <c r="B10" s="856"/>
      <c r="C10" s="856"/>
      <c r="D10" s="856"/>
      <c r="E10" s="856"/>
      <c r="F10" s="856"/>
      <c r="G10" s="856"/>
      <c r="H10" s="856"/>
      <c r="I10" s="856"/>
      <c r="J10" s="856"/>
      <c r="K10" s="856"/>
      <c r="L10" s="856"/>
      <c r="M10" s="856"/>
      <c r="N10" s="856"/>
      <c r="O10" s="856"/>
      <c r="P10" s="856"/>
      <c r="Q10" s="856"/>
      <c r="R10" s="856"/>
      <c r="S10" s="856"/>
      <c r="T10" s="856"/>
      <c r="U10" s="856"/>
      <c r="V10" s="856"/>
      <c r="W10" s="856"/>
      <c r="X10" s="856"/>
      <c r="Y10" s="856"/>
      <c r="Z10" s="856"/>
      <c r="AA10" s="856"/>
      <c r="AB10" s="1380"/>
      <c r="AC10" s="1380"/>
      <c r="AD10" s="1380"/>
      <c r="AE10" s="1020" t="s">
        <v>9096</v>
      </c>
    </row>
  </sheetData>
  <mergeCells count="16">
    <mergeCell ref="J3:K3"/>
    <mergeCell ref="A3:A4"/>
    <mergeCell ref="B3:C3"/>
    <mergeCell ref="D3:E3"/>
    <mergeCell ref="F3:G3"/>
    <mergeCell ref="H3:I3"/>
    <mergeCell ref="X3:Y3"/>
    <mergeCell ref="Z3:AA3"/>
    <mergeCell ref="AB3:AC3"/>
    <mergeCell ref="AD3:AE3"/>
    <mergeCell ref="L3:M3"/>
    <mergeCell ref="N3:O3"/>
    <mergeCell ref="P3:Q3"/>
    <mergeCell ref="R3:S3"/>
    <mergeCell ref="T3:U3"/>
    <mergeCell ref="V3:W3"/>
  </mergeCells>
  <phoneticPr fontId="2"/>
  <hyperlinks>
    <hyperlink ref="AF1" location="目次!A1" display="目次へ戻る" xr:uid="{8A328C31-6DB6-496D-8BC8-BC2A8776FEB1}"/>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CCEB9-8204-4782-8BCB-A20C876FEA6C}">
  <dimension ref="A1:I13"/>
  <sheetViews>
    <sheetView workbookViewId="0">
      <selection activeCell="F1" sqref="F1"/>
    </sheetView>
  </sheetViews>
  <sheetFormatPr defaultColWidth="8.58203125" defaultRowHeight="18"/>
  <cols>
    <col min="1" max="5" width="19.83203125" style="821" customWidth="1"/>
    <col min="6" max="6" width="11" style="821" bestFit="1" customWidth="1"/>
    <col min="7" max="16384" width="8.58203125" style="821"/>
  </cols>
  <sheetData>
    <row r="1" spans="1:9">
      <c r="A1" s="859" t="s">
        <v>9097</v>
      </c>
      <c r="B1" s="859"/>
      <c r="C1" s="859"/>
      <c r="D1" s="859"/>
      <c r="E1" s="859"/>
      <c r="F1" s="820" t="s">
        <v>721</v>
      </c>
    </row>
    <row r="2" spans="1:9" ht="18.5" thickBot="1">
      <c r="A2" s="1184"/>
      <c r="B2" s="1184"/>
      <c r="C2" s="1184"/>
      <c r="D2" s="1184"/>
      <c r="E2" s="989" t="s">
        <v>4693</v>
      </c>
    </row>
    <row r="3" spans="1:9">
      <c r="A3" s="3566" t="s">
        <v>7926</v>
      </c>
      <c r="B3" s="3569" t="s">
        <v>9098</v>
      </c>
      <c r="C3" s="3775"/>
      <c r="D3" s="3775"/>
      <c r="E3" s="3775"/>
    </row>
    <row r="4" spans="1:9">
      <c r="A4" s="3816"/>
      <c r="B4" s="3605" t="s">
        <v>9099</v>
      </c>
      <c r="C4" s="3573" t="s">
        <v>9100</v>
      </c>
      <c r="D4" s="3574"/>
      <c r="E4" s="3574"/>
    </row>
    <row r="5" spans="1:9">
      <c r="A5" s="3568"/>
      <c r="B5" s="3599"/>
      <c r="C5" s="1624" t="s">
        <v>9101</v>
      </c>
      <c r="D5" s="992" t="s">
        <v>9102</v>
      </c>
      <c r="E5" s="991" t="s">
        <v>9103</v>
      </c>
    </row>
    <row r="6" spans="1:9">
      <c r="A6" s="1812" t="s">
        <v>8025</v>
      </c>
      <c r="B6" s="2442">
        <v>10611</v>
      </c>
      <c r="C6" s="1954">
        <v>399</v>
      </c>
      <c r="D6" s="1954">
        <v>2889</v>
      </c>
      <c r="E6" s="1954">
        <v>7323</v>
      </c>
    </row>
    <row r="7" spans="1:9">
      <c r="A7" s="1044" t="s">
        <v>4755</v>
      </c>
      <c r="B7" s="1523">
        <v>10989</v>
      </c>
      <c r="C7" s="1533">
        <v>422</v>
      </c>
      <c r="D7" s="1533">
        <v>3057</v>
      </c>
      <c r="E7" s="1533">
        <v>7510</v>
      </c>
    </row>
    <row r="8" spans="1:9">
      <c r="A8" s="1044" t="s">
        <v>191</v>
      </c>
      <c r="B8" s="1536">
        <v>12244</v>
      </c>
      <c r="C8" s="1533">
        <v>430</v>
      </c>
      <c r="D8" s="1533">
        <v>3529</v>
      </c>
      <c r="E8" s="1533">
        <v>8285</v>
      </c>
    </row>
    <row r="9" spans="1:9">
      <c r="A9" s="2072" t="s">
        <v>192</v>
      </c>
      <c r="B9" s="1533">
        <v>12856</v>
      </c>
      <c r="C9" s="1533">
        <v>423</v>
      </c>
      <c r="D9" s="1533">
        <v>3667</v>
      </c>
      <c r="E9" s="1533">
        <v>8766</v>
      </c>
    </row>
    <row r="10" spans="1:9" ht="18.5" thickBot="1">
      <c r="A10" s="1932" t="s">
        <v>193</v>
      </c>
      <c r="B10" s="2443">
        <v>13723</v>
      </c>
      <c r="C10" s="2444">
        <v>442</v>
      </c>
      <c r="D10" s="2444">
        <v>3632</v>
      </c>
      <c r="E10" s="2444">
        <v>9649</v>
      </c>
    </row>
    <row r="11" spans="1:9" ht="18" customHeight="1">
      <c r="B11" s="987"/>
      <c r="C11" s="987"/>
      <c r="D11" s="1053"/>
      <c r="E11" s="1021" t="s">
        <v>9104</v>
      </c>
      <c r="F11" s="1140"/>
      <c r="G11" s="1140"/>
      <c r="H11" s="1140"/>
      <c r="I11" s="1140"/>
    </row>
    <row r="12" spans="1:9">
      <c r="A12" s="987" t="s">
        <v>9105</v>
      </c>
      <c r="B12" s="987"/>
      <c r="C12" s="987"/>
      <c r="D12" s="1053"/>
      <c r="E12" s="859"/>
    </row>
    <row r="13" spans="1:9">
      <c r="A13" s="856" t="s">
        <v>9106</v>
      </c>
    </row>
  </sheetData>
  <mergeCells count="4">
    <mergeCell ref="A3:A5"/>
    <mergeCell ref="B3:E3"/>
    <mergeCell ref="B4:B5"/>
    <mergeCell ref="C4:E4"/>
  </mergeCells>
  <phoneticPr fontId="2"/>
  <hyperlinks>
    <hyperlink ref="F1" location="目次!A1" display="目次へ戻る" xr:uid="{954BC8A1-432A-4772-8AF0-983D23E9C34A}"/>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459CD-0FF1-4317-9604-F2F3AE9F1511}">
  <dimension ref="A1:P23"/>
  <sheetViews>
    <sheetView workbookViewId="0">
      <selection activeCell="J2" sqref="J2"/>
    </sheetView>
  </sheetViews>
  <sheetFormatPr defaultColWidth="8.58203125" defaultRowHeight="18"/>
  <cols>
    <col min="1" max="1" width="11.83203125" style="821" customWidth="1"/>
    <col min="2" max="9" width="9" style="821" customWidth="1"/>
    <col min="10" max="10" width="11" style="821" bestFit="1" customWidth="1"/>
    <col min="11" max="11" width="8.58203125" style="821"/>
    <col min="12" max="12" width="22.75" style="821" customWidth="1"/>
    <col min="13" max="15" width="12.75" style="821" customWidth="1"/>
    <col min="16" max="16" width="11" style="821" bestFit="1" customWidth="1"/>
    <col min="17" max="16384" width="8.58203125" style="821"/>
  </cols>
  <sheetData>
    <row r="1" spans="1:16">
      <c r="A1" s="859" t="s">
        <v>9107</v>
      </c>
      <c r="B1" s="859"/>
      <c r="C1" s="859"/>
      <c r="D1" s="859"/>
      <c r="E1" s="859"/>
      <c r="F1" s="859"/>
      <c r="G1" s="859"/>
      <c r="H1" s="859"/>
      <c r="I1" s="859"/>
    </row>
    <row r="2" spans="1:16">
      <c r="A2" s="859" t="s">
        <v>9108</v>
      </c>
      <c r="B2" s="859"/>
      <c r="C2" s="859"/>
      <c r="D2" s="859"/>
      <c r="E2" s="859"/>
      <c r="F2" s="859"/>
      <c r="G2" s="859"/>
      <c r="H2" s="859"/>
      <c r="I2" s="859"/>
      <c r="J2" s="820" t="s">
        <v>721</v>
      </c>
      <c r="L2" s="859" t="s">
        <v>9109</v>
      </c>
      <c r="M2" s="859"/>
      <c r="N2" s="859"/>
      <c r="O2" s="859"/>
      <c r="P2" s="820" t="s">
        <v>721</v>
      </c>
    </row>
    <row r="3" spans="1:16" ht="18.5" thickBot="1">
      <c r="A3" s="1184"/>
      <c r="B3" s="1184"/>
      <c r="C3" s="1184"/>
      <c r="D3" s="1184"/>
      <c r="E3" s="1184"/>
      <c r="F3" s="1184"/>
      <c r="G3" s="1184"/>
      <c r="H3" s="1184"/>
      <c r="I3" s="989" t="s">
        <v>9008</v>
      </c>
      <c r="L3" s="1184"/>
      <c r="M3" s="1184"/>
      <c r="N3" s="1184"/>
      <c r="O3" s="989" t="s">
        <v>9008</v>
      </c>
    </row>
    <row r="4" spans="1:16">
      <c r="A4" s="1062" t="s">
        <v>7926</v>
      </c>
      <c r="B4" s="1345" t="s">
        <v>5048</v>
      </c>
      <c r="C4" s="1007" t="s">
        <v>9110</v>
      </c>
      <c r="D4" s="1007" t="s">
        <v>9111</v>
      </c>
      <c r="E4" s="1345" t="s">
        <v>9112</v>
      </c>
      <c r="F4" s="1345" t="s">
        <v>9113</v>
      </c>
      <c r="G4" s="1345" t="s">
        <v>9114</v>
      </c>
      <c r="H4" s="1345" t="s">
        <v>9115</v>
      </c>
      <c r="I4" s="993" t="s">
        <v>9116</v>
      </c>
      <c r="L4" s="1903" t="s">
        <v>4864</v>
      </c>
      <c r="M4" s="993" t="s">
        <v>8680</v>
      </c>
      <c r="N4" s="993" t="s">
        <v>8582</v>
      </c>
      <c r="O4" s="2445" t="s">
        <v>5431</v>
      </c>
    </row>
    <row r="5" spans="1:16">
      <c r="A5" s="1255" t="s">
        <v>9117</v>
      </c>
      <c r="B5" s="2446">
        <f>SUM(C5:I5)</f>
        <v>20967</v>
      </c>
      <c r="C5" s="2447">
        <v>1860</v>
      </c>
      <c r="D5" s="2447">
        <v>2580</v>
      </c>
      <c r="E5" s="2447">
        <v>3712</v>
      </c>
      <c r="F5" s="2447">
        <v>4312</v>
      </c>
      <c r="G5" s="2447">
        <v>3488</v>
      </c>
      <c r="H5" s="2447">
        <v>3001</v>
      </c>
      <c r="I5" s="2447">
        <v>2014</v>
      </c>
      <c r="K5" s="1140"/>
      <c r="L5" s="2448" t="s">
        <v>5048</v>
      </c>
      <c r="M5" s="1939">
        <v>18824</v>
      </c>
      <c r="N5" s="1939">
        <v>19264</v>
      </c>
      <c r="O5" s="1428">
        <v>19480</v>
      </c>
    </row>
    <row r="6" spans="1:16">
      <c r="A6" s="1044" t="s">
        <v>191</v>
      </c>
      <c r="B6" s="2446">
        <f>SUM(C6:I6)</f>
        <v>21071</v>
      </c>
      <c r="C6" s="2157">
        <v>1898</v>
      </c>
      <c r="D6" s="2157">
        <v>2555</v>
      </c>
      <c r="E6" s="2157">
        <v>3705</v>
      </c>
      <c r="F6" s="2157">
        <v>4268</v>
      </c>
      <c r="G6" s="2157">
        <v>3472</v>
      </c>
      <c r="H6" s="2157">
        <v>3145</v>
      </c>
      <c r="I6" s="2157">
        <v>2028</v>
      </c>
      <c r="K6" s="1140"/>
      <c r="L6" s="2449" t="s">
        <v>9118</v>
      </c>
      <c r="M6" s="972">
        <v>13049</v>
      </c>
      <c r="N6" s="972">
        <v>13242</v>
      </c>
      <c r="O6" s="1073">
        <v>13385</v>
      </c>
    </row>
    <row r="7" spans="1:16">
      <c r="A7" s="1044" t="s">
        <v>192</v>
      </c>
      <c r="B7" s="2446">
        <f>SUM(C7:I7)</f>
        <v>21068</v>
      </c>
      <c r="C7" s="2157">
        <v>1942</v>
      </c>
      <c r="D7" s="2157">
        <v>2734</v>
      </c>
      <c r="E7" s="2157">
        <v>3474</v>
      </c>
      <c r="F7" s="2157">
        <v>4468</v>
      </c>
      <c r="G7" s="2157">
        <v>3388</v>
      </c>
      <c r="H7" s="2157">
        <v>3056</v>
      </c>
      <c r="I7" s="2157">
        <v>2006</v>
      </c>
      <c r="K7" s="1140"/>
      <c r="L7" s="2449" t="s">
        <v>9119</v>
      </c>
      <c r="M7" s="972">
        <v>2401</v>
      </c>
      <c r="N7" s="972">
        <v>2472</v>
      </c>
      <c r="O7" s="1073">
        <v>2510</v>
      </c>
    </row>
    <row r="8" spans="1:16" ht="18.5" thickBot="1">
      <c r="A8" s="1932" t="s">
        <v>193</v>
      </c>
      <c r="B8" s="2450">
        <f>SUM(C8:I8)</f>
        <v>21648</v>
      </c>
      <c r="C8" s="2451">
        <v>2037</v>
      </c>
      <c r="D8" s="2451">
        <v>2866</v>
      </c>
      <c r="E8" s="2451">
        <v>3526</v>
      </c>
      <c r="F8" s="2451">
        <v>4590</v>
      </c>
      <c r="G8" s="2451">
        <v>3531</v>
      </c>
      <c r="H8" s="2451">
        <v>3069</v>
      </c>
      <c r="I8" s="2451">
        <v>2029</v>
      </c>
      <c r="K8" s="1140"/>
      <c r="L8" s="1678" t="s">
        <v>9120</v>
      </c>
      <c r="M8" s="972">
        <v>1347</v>
      </c>
      <c r="N8" s="972">
        <v>1363</v>
      </c>
      <c r="O8" s="1073">
        <v>1368</v>
      </c>
    </row>
    <row r="9" spans="1:16">
      <c r="A9" s="1003"/>
      <c r="B9" s="987"/>
      <c r="C9" s="987"/>
      <c r="D9" s="987"/>
      <c r="E9" s="859"/>
      <c r="F9" s="859"/>
      <c r="G9" s="859"/>
      <c r="H9" s="859"/>
      <c r="I9" s="1021" t="s">
        <v>9121</v>
      </c>
      <c r="K9" s="1140"/>
      <c r="L9" s="1678" t="s">
        <v>9122</v>
      </c>
      <c r="M9" s="972">
        <v>881</v>
      </c>
      <c r="N9" s="972">
        <v>926</v>
      </c>
      <c r="O9" s="1073">
        <v>959</v>
      </c>
    </row>
    <row r="10" spans="1:16">
      <c r="A10" s="859"/>
      <c r="B10" s="859"/>
      <c r="C10" s="859"/>
      <c r="D10" s="859"/>
      <c r="E10" s="859"/>
      <c r="F10" s="859"/>
      <c r="G10" s="859"/>
      <c r="H10" s="859"/>
      <c r="I10" s="859"/>
      <c r="K10" s="2452"/>
      <c r="L10" s="1678" t="s">
        <v>9123</v>
      </c>
      <c r="M10" s="972">
        <v>32</v>
      </c>
      <c r="N10" s="972">
        <v>30</v>
      </c>
      <c r="O10" s="1073">
        <v>0</v>
      </c>
    </row>
    <row r="11" spans="1:16">
      <c r="F11" s="859"/>
      <c r="G11" s="859"/>
      <c r="H11" s="859"/>
      <c r="I11" s="859"/>
      <c r="K11" s="2452"/>
      <c r="L11" s="1678" t="s">
        <v>9124</v>
      </c>
      <c r="M11" s="972">
        <v>141</v>
      </c>
      <c r="N11" s="972">
        <v>153</v>
      </c>
      <c r="O11" s="1073">
        <v>183</v>
      </c>
    </row>
    <row r="12" spans="1:16" ht="18.5" thickBot="1">
      <c r="I12" s="859"/>
      <c r="K12" s="2452"/>
      <c r="L12" s="2453" t="s">
        <v>9125</v>
      </c>
      <c r="M12" s="1496">
        <v>3374</v>
      </c>
      <c r="N12" s="1496">
        <v>3550</v>
      </c>
      <c r="O12" s="1183">
        <v>3585</v>
      </c>
    </row>
    <row r="13" spans="1:16">
      <c r="F13" s="859"/>
      <c r="G13" s="859"/>
      <c r="H13" s="859"/>
      <c r="K13" s="1140"/>
      <c r="L13" s="1003"/>
      <c r="M13" s="1003"/>
      <c r="N13" s="1003"/>
      <c r="O13" s="1021" t="s">
        <v>9121</v>
      </c>
    </row>
    <row r="14" spans="1:16">
      <c r="G14" s="1860"/>
      <c r="H14" s="859"/>
      <c r="K14" s="1140"/>
    </row>
    <row r="15" spans="1:16">
      <c r="F15" s="2454"/>
      <c r="G15" s="972"/>
      <c r="H15" s="859"/>
    </row>
    <row r="16" spans="1:16">
      <c r="F16" s="2454"/>
      <c r="G16" s="972"/>
      <c r="H16" s="859"/>
    </row>
    <row r="17" spans="6:9">
      <c r="F17" s="2454"/>
      <c r="G17" s="972"/>
      <c r="H17" s="859"/>
    </row>
    <row r="18" spans="6:9">
      <c r="F18" s="2454"/>
      <c r="G18" s="972"/>
      <c r="H18" s="859"/>
    </row>
    <row r="19" spans="6:9">
      <c r="F19" s="2454"/>
      <c r="G19" s="972"/>
      <c r="H19" s="859"/>
    </row>
    <row r="20" spans="6:9">
      <c r="F20" s="2454"/>
      <c r="G20" s="972"/>
      <c r="H20" s="859"/>
    </row>
    <row r="21" spans="6:9">
      <c r="F21" s="2454"/>
      <c r="G21" s="972"/>
      <c r="H21" s="859"/>
    </row>
    <row r="22" spans="6:9">
      <c r="F22" s="2454"/>
      <c r="G22" s="972"/>
      <c r="H22" s="859"/>
      <c r="I22" s="859"/>
    </row>
    <row r="23" spans="6:9">
      <c r="F23" s="859"/>
      <c r="G23" s="859"/>
    </row>
  </sheetData>
  <phoneticPr fontId="2"/>
  <hyperlinks>
    <hyperlink ref="J2" location="目次!A1" display="目次へ戻る" xr:uid="{D851F972-505B-41A3-97A6-6ADBED7422A1}"/>
    <hyperlink ref="P2" location="目次!A1" display="目次へ戻る" xr:uid="{3D47AD86-2892-4A4E-8023-AA5F2C91EEC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009-4439-479D-9395-BC13C7293B3D}">
  <dimension ref="A1:G24"/>
  <sheetViews>
    <sheetView workbookViewId="0">
      <selection activeCell="O46" sqref="O46"/>
    </sheetView>
  </sheetViews>
  <sheetFormatPr defaultRowHeight="18"/>
  <cols>
    <col min="1" max="1" width="11.25" customWidth="1"/>
    <col min="2" max="3" width="14.58203125" customWidth="1"/>
    <col min="4" max="4" width="11" bestFit="1" customWidth="1"/>
  </cols>
  <sheetData>
    <row r="1" spans="1:7">
      <c r="A1" s="82" t="s">
        <v>239</v>
      </c>
      <c r="B1" s="82"/>
      <c r="C1" s="82"/>
      <c r="D1" s="342" t="s">
        <v>721</v>
      </c>
      <c r="E1" s="30"/>
      <c r="F1" s="30"/>
      <c r="G1" s="30"/>
    </row>
    <row r="2" spans="1:7" ht="18.5" thickBot="1">
      <c r="A2" s="82"/>
      <c r="B2" s="82"/>
      <c r="C2" s="82"/>
      <c r="D2" s="82"/>
      <c r="E2" s="30"/>
      <c r="F2" s="30"/>
      <c r="G2" s="30"/>
    </row>
    <row r="3" spans="1:7">
      <c r="A3" s="206" t="s">
        <v>617</v>
      </c>
      <c r="B3" s="186" t="s">
        <v>613</v>
      </c>
      <c r="C3" s="187" t="s">
        <v>615</v>
      </c>
      <c r="D3" s="167"/>
      <c r="E3" s="30"/>
      <c r="F3" s="30"/>
      <c r="G3" s="30"/>
    </row>
    <row r="4" spans="1:7">
      <c r="A4" s="188" t="s">
        <v>618</v>
      </c>
      <c r="B4" s="189">
        <v>767.72</v>
      </c>
      <c r="C4" s="190">
        <v>268906</v>
      </c>
      <c r="D4" s="191"/>
      <c r="E4" s="30"/>
      <c r="F4" s="30"/>
      <c r="G4" s="30"/>
    </row>
    <row r="5" spans="1:7">
      <c r="A5" s="192" t="s">
        <v>240</v>
      </c>
      <c r="B5" s="193" t="s">
        <v>241</v>
      </c>
      <c r="C5" s="190">
        <v>109493</v>
      </c>
      <c r="D5" s="194"/>
      <c r="E5" s="30"/>
      <c r="F5" s="30"/>
      <c r="G5" s="30"/>
    </row>
    <row r="6" spans="1:7">
      <c r="A6" s="192" t="s">
        <v>619</v>
      </c>
      <c r="B6" s="195">
        <v>757.2</v>
      </c>
      <c r="C6" s="190">
        <v>316298</v>
      </c>
      <c r="D6" s="191"/>
      <c r="E6" s="30"/>
      <c r="F6" s="30"/>
      <c r="G6" s="30"/>
    </row>
    <row r="7" spans="1:7">
      <c r="A7" s="196" t="s">
        <v>242</v>
      </c>
      <c r="B7" s="197">
        <v>1232.51</v>
      </c>
      <c r="C7" s="198">
        <v>313576</v>
      </c>
      <c r="D7" s="199"/>
      <c r="E7" s="30"/>
      <c r="F7" s="30"/>
      <c r="G7" s="30"/>
    </row>
    <row r="8" spans="1:7">
      <c r="A8" s="192" t="s">
        <v>620</v>
      </c>
      <c r="B8" s="195">
        <v>305.16000000000003</v>
      </c>
      <c r="C8" s="190">
        <v>55695</v>
      </c>
      <c r="D8" s="191"/>
      <c r="E8" s="30"/>
      <c r="F8" s="30"/>
      <c r="G8" s="30"/>
    </row>
    <row r="9" spans="1:7">
      <c r="A9" s="192" t="s">
        <v>243</v>
      </c>
      <c r="B9" s="195">
        <v>279.43</v>
      </c>
      <c r="C9" s="190">
        <v>71410</v>
      </c>
      <c r="D9" s="192"/>
      <c r="E9" s="30"/>
      <c r="F9" s="30"/>
      <c r="G9" s="30"/>
    </row>
    <row r="10" spans="1:7">
      <c r="A10" s="192" t="s">
        <v>244</v>
      </c>
      <c r="B10" s="195">
        <v>554.63</v>
      </c>
      <c r="C10" s="190">
        <v>40755</v>
      </c>
      <c r="D10" s="191"/>
      <c r="E10" s="30"/>
      <c r="F10" s="30"/>
      <c r="G10" s="30"/>
    </row>
    <row r="11" spans="1:7">
      <c r="A11" s="192" t="s">
        <v>621</v>
      </c>
      <c r="B11" s="195">
        <v>197.79</v>
      </c>
      <c r="C11" s="190">
        <v>32281</v>
      </c>
      <c r="D11" s="191"/>
      <c r="E11" s="30"/>
      <c r="F11" s="30"/>
      <c r="G11" s="30"/>
    </row>
    <row r="12" spans="1:7">
      <c r="A12" s="192" t="s">
        <v>245</v>
      </c>
      <c r="B12" s="195">
        <v>344.42</v>
      </c>
      <c r="C12" s="190">
        <v>49456</v>
      </c>
      <c r="D12" s="191"/>
      <c r="E12" s="30"/>
      <c r="F12" s="30"/>
      <c r="G12" s="30"/>
    </row>
    <row r="13" spans="1:7">
      <c r="A13" s="192" t="s">
        <v>246</v>
      </c>
      <c r="B13" s="195">
        <v>458.33</v>
      </c>
      <c r="C13" s="190">
        <v>31821</v>
      </c>
      <c r="D13" s="191"/>
      <c r="E13" s="30"/>
      <c r="F13" s="30"/>
      <c r="G13" s="30"/>
    </row>
    <row r="14" spans="1:7">
      <c r="A14" s="192" t="s">
        <v>247</v>
      </c>
      <c r="B14" s="195">
        <v>398.58</v>
      </c>
      <c r="C14" s="190">
        <v>54652</v>
      </c>
      <c r="D14" s="191"/>
      <c r="E14" s="30"/>
      <c r="F14" s="30"/>
      <c r="G14" s="30"/>
    </row>
    <row r="15" spans="1:7">
      <c r="A15" s="192" t="s">
        <v>248</v>
      </c>
      <c r="B15" s="200">
        <v>265.12</v>
      </c>
      <c r="C15" s="201">
        <v>54022</v>
      </c>
      <c r="D15" s="202"/>
      <c r="E15" s="30"/>
      <c r="F15" s="30"/>
      <c r="G15" s="30"/>
    </row>
    <row r="16" spans="1:7">
      <c r="A16" s="192" t="s">
        <v>249</v>
      </c>
      <c r="B16" s="200">
        <v>88.02</v>
      </c>
      <c r="C16" s="201">
        <v>29610</v>
      </c>
      <c r="D16" s="202"/>
      <c r="E16" s="30"/>
      <c r="F16" s="30"/>
      <c r="G16" s="30"/>
    </row>
    <row r="17" spans="1:7">
      <c r="A17" s="192" t="s">
        <v>250</v>
      </c>
      <c r="B17" s="193" t="s">
        <v>251</v>
      </c>
      <c r="C17" s="190">
        <v>289479</v>
      </c>
      <c r="D17" s="194" t="s">
        <v>93</v>
      </c>
      <c r="E17" s="30"/>
      <c r="F17" s="30"/>
      <c r="G17" s="30"/>
    </row>
    <row r="18" spans="1:7" ht="18.5" thickBot="1">
      <c r="A18" s="203" t="s">
        <v>252</v>
      </c>
      <c r="B18" s="204">
        <v>13784.41</v>
      </c>
      <c r="C18" s="205">
        <v>1717454</v>
      </c>
      <c r="D18" s="191"/>
      <c r="E18" s="30"/>
      <c r="F18" s="30"/>
      <c r="G18" s="30"/>
    </row>
    <row r="19" spans="1:7">
      <c r="A19" s="82"/>
      <c r="B19" s="3369" t="s">
        <v>154</v>
      </c>
      <c r="C19" s="3369"/>
      <c r="D19" s="82" t="s">
        <v>253</v>
      </c>
      <c r="E19" s="30"/>
      <c r="F19" s="30"/>
      <c r="G19" s="30"/>
    </row>
    <row r="20" spans="1:7">
      <c r="A20" s="82" t="s">
        <v>255</v>
      </c>
      <c r="B20" s="82"/>
      <c r="C20" s="82"/>
      <c r="D20" s="82"/>
      <c r="E20" s="30"/>
      <c r="F20" s="30"/>
      <c r="G20" s="30"/>
    </row>
    <row r="21" spans="1:7">
      <c r="A21" s="82" t="s">
        <v>254</v>
      </c>
      <c r="B21" s="82"/>
      <c r="C21" s="82"/>
      <c r="D21" s="85"/>
      <c r="E21" s="30"/>
      <c r="F21" s="30"/>
      <c r="G21" s="30"/>
    </row>
    <row r="22" spans="1:7">
      <c r="A22" s="82" t="s">
        <v>256</v>
      </c>
      <c r="B22" s="82"/>
      <c r="C22" s="82"/>
      <c r="D22" s="82"/>
      <c r="E22" s="30"/>
      <c r="F22" s="30"/>
      <c r="G22" s="30"/>
    </row>
    <row r="23" spans="1:7">
      <c r="A23" s="82"/>
      <c r="B23" s="82"/>
      <c r="C23" s="82"/>
      <c r="D23" s="82"/>
      <c r="E23" s="30"/>
      <c r="F23" s="30"/>
      <c r="G23" s="30"/>
    </row>
    <row r="24" spans="1:7">
      <c r="A24" s="30"/>
      <c r="B24" s="30"/>
      <c r="C24" s="30"/>
      <c r="D24" s="30"/>
      <c r="E24" s="30"/>
      <c r="F24" s="30"/>
      <c r="G24" s="30"/>
    </row>
  </sheetData>
  <mergeCells count="1">
    <mergeCell ref="B19:C19"/>
  </mergeCells>
  <phoneticPr fontId="2"/>
  <hyperlinks>
    <hyperlink ref="D1" location="目次!A1" display="目次へ戻る" xr:uid="{E0B25940-A4BA-4935-87AB-2472EB3DC5C4}"/>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8AD06-B105-472E-95AE-076C442C3531}">
  <dimension ref="A1:E9"/>
  <sheetViews>
    <sheetView workbookViewId="0">
      <selection activeCell="E1" sqref="E1"/>
    </sheetView>
  </sheetViews>
  <sheetFormatPr defaultColWidth="8.58203125" defaultRowHeight="18"/>
  <cols>
    <col min="1" max="1" width="13.58203125" style="821" customWidth="1"/>
    <col min="2" max="4" width="18" style="821" customWidth="1"/>
    <col min="5" max="5" width="11" style="821" bestFit="1" customWidth="1"/>
    <col min="6" max="16384" width="8.58203125" style="821"/>
  </cols>
  <sheetData>
    <row r="1" spans="1:5">
      <c r="A1" s="859" t="s">
        <v>9126</v>
      </c>
      <c r="B1" s="859"/>
      <c r="C1" s="859"/>
      <c r="D1" s="859"/>
      <c r="E1" s="820" t="s">
        <v>721</v>
      </c>
    </row>
    <row r="2" spans="1:5" ht="18.5" thickBot="1">
      <c r="A2" s="859"/>
      <c r="B2" s="1184"/>
      <c r="C2" s="1184"/>
      <c r="D2" s="1184"/>
    </row>
    <row r="3" spans="1:5">
      <c r="A3" s="1250" t="s">
        <v>7926</v>
      </c>
      <c r="B3" s="2455" t="s">
        <v>9127</v>
      </c>
      <c r="C3" s="1058" t="s">
        <v>9128</v>
      </c>
      <c r="D3" s="1058" t="s">
        <v>9129</v>
      </c>
    </row>
    <row r="4" spans="1:5">
      <c r="A4" s="1255" t="s">
        <v>8975</v>
      </c>
      <c r="B4" s="2098">
        <v>49991000</v>
      </c>
      <c r="C4" s="2098">
        <v>48671733</v>
      </c>
      <c r="D4" s="2436">
        <v>97.4</v>
      </c>
    </row>
    <row r="5" spans="1:5">
      <c r="A5" s="2072" t="s">
        <v>4755</v>
      </c>
      <c r="B5" s="2098">
        <v>48671000</v>
      </c>
      <c r="C5" s="2098">
        <v>47911579</v>
      </c>
      <c r="D5" s="2436">
        <v>98.4</v>
      </c>
    </row>
    <row r="6" spans="1:5">
      <c r="A6" s="2072" t="s">
        <v>191</v>
      </c>
      <c r="B6" s="2098">
        <v>47911000</v>
      </c>
      <c r="C6" s="2098">
        <v>46800642</v>
      </c>
      <c r="D6" s="2436">
        <v>97.7</v>
      </c>
    </row>
    <row r="7" spans="1:5">
      <c r="A7" s="2072" t="s">
        <v>192</v>
      </c>
      <c r="B7" s="2098">
        <v>46800000</v>
      </c>
      <c r="C7" s="2098">
        <v>44497314</v>
      </c>
      <c r="D7" s="2436">
        <v>95.1</v>
      </c>
    </row>
    <row r="8" spans="1:5" ht="18.5" thickBot="1">
      <c r="A8" s="1610" t="s">
        <v>193</v>
      </c>
      <c r="B8" s="2098">
        <v>44295000</v>
      </c>
      <c r="C8" s="2098">
        <v>44844014</v>
      </c>
      <c r="D8" s="2436">
        <v>101.2</v>
      </c>
    </row>
    <row r="9" spans="1:5">
      <c r="B9" s="1020"/>
      <c r="C9" s="1020"/>
      <c r="D9" s="1020" t="s">
        <v>9130</v>
      </c>
    </row>
  </sheetData>
  <phoneticPr fontId="2"/>
  <hyperlinks>
    <hyperlink ref="E1" location="目次!A1" display="目次へ戻る" xr:uid="{F371EC34-DDA5-4D82-88C1-0659BCC01F6D}"/>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A9E58-054E-4C82-AE94-7F1EAB1754FB}">
  <dimension ref="A1:E9"/>
  <sheetViews>
    <sheetView workbookViewId="0">
      <selection activeCell="E2" sqref="E2"/>
    </sheetView>
  </sheetViews>
  <sheetFormatPr defaultColWidth="8.58203125" defaultRowHeight="18"/>
  <cols>
    <col min="1" max="4" width="17.33203125" style="821" customWidth="1"/>
    <col min="5" max="5" width="11" style="821" bestFit="1" customWidth="1"/>
    <col min="6" max="16384" width="8.58203125" style="821"/>
  </cols>
  <sheetData>
    <row r="1" spans="1:5">
      <c r="A1" s="859" t="s">
        <v>9131</v>
      </c>
      <c r="B1" s="859"/>
      <c r="C1" s="859"/>
      <c r="D1" s="856"/>
    </row>
    <row r="2" spans="1:5" ht="18.5" thickBot="1">
      <c r="A2" s="859"/>
      <c r="B2" s="859"/>
      <c r="C2" s="1184"/>
      <c r="D2" s="1184"/>
      <c r="E2" s="820" t="s">
        <v>721</v>
      </c>
    </row>
    <row r="3" spans="1:5">
      <c r="A3" s="2456" t="s">
        <v>7926</v>
      </c>
      <c r="B3" s="2455" t="s">
        <v>9127</v>
      </c>
      <c r="C3" s="1058" t="s">
        <v>9128</v>
      </c>
      <c r="D3" s="2457" t="s">
        <v>9129</v>
      </c>
    </row>
    <row r="4" spans="1:5">
      <c r="A4" s="1255" t="s">
        <v>8975</v>
      </c>
      <c r="B4" s="2098">
        <v>25071000</v>
      </c>
      <c r="C4" s="2098">
        <v>25179824</v>
      </c>
      <c r="D4" s="2436">
        <v>100.4</v>
      </c>
    </row>
    <row r="5" spans="1:5">
      <c r="A5" s="2072" t="s">
        <v>4755</v>
      </c>
      <c r="B5" s="2098">
        <v>25179000</v>
      </c>
      <c r="C5" s="2098">
        <v>24841648</v>
      </c>
      <c r="D5" s="2436">
        <v>98.7</v>
      </c>
    </row>
    <row r="6" spans="1:5">
      <c r="A6" s="2072" t="s">
        <v>264</v>
      </c>
      <c r="B6" s="2098">
        <v>24841000</v>
      </c>
      <c r="C6" s="2098">
        <v>24510897</v>
      </c>
      <c r="D6" s="2436">
        <v>98.7</v>
      </c>
    </row>
    <row r="7" spans="1:5">
      <c r="A7" s="2072" t="s">
        <v>266</v>
      </c>
      <c r="B7" s="2098">
        <v>24510000</v>
      </c>
      <c r="C7" s="2098">
        <v>23276647</v>
      </c>
      <c r="D7" s="2436">
        <v>95</v>
      </c>
    </row>
    <row r="8" spans="1:5" ht="18.5" thickBot="1">
      <c r="A8" s="1610" t="s">
        <v>268</v>
      </c>
      <c r="B8" s="2098">
        <v>23265000</v>
      </c>
      <c r="C8" s="2098">
        <v>23338724</v>
      </c>
      <c r="D8" s="2436">
        <v>100.3</v>
      </c>
    </row>
    <row r="9" spans="1:5">
      <c r="B9" s="1003"/>
      <c r="C9" s="1003"/>
      <c r="D9" s="1020" t="s">
        <v>9132</v>
      </c>
    </row>
  </sheetData>
  <phoneticPr fontId="2"/>
  <hyperlinks>
    <hyperlink ref="E2" location="目次!A1" display="目次へ戻る" xr:uid="{88B9247E-D3A1-40CF-8D21-4D1CCA18618C}"/>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6C967-3A32-45DD-AFF7-E3EEBF54BD8D}">
  <dimension ref="A1:K68"/>
  <sheetViews>
    <sheetView workbookViewId="0">
      <selection activeCell="K3" sqref="K3"/>
    </sheetView>
  </sheetViews>
  <sheetFormatPr defaultColWidth="8.58203125" defaultRowHeight="18"/>
  <cols>
    <col min="1" max="1" width="13.83203125" style="821" customWidth="1"/>
    <col min="2" max="10" width="12.08203125" style="821" customWidth="1"/>
    <col min="11" max="11" width="11" style="821" bestFit="1" customWidth="1"/>
    <col min="12" max="16384" width="8.58203125" style="821"/>
  </cols>
  <sheetData>
    <row r="1" spans="1:11">
      <c r="A1" s="859" t="s">
        <v>9133</v>
      </c>
      <c r="B1" s="859"/>
      <c r="C1" s="859"/>
      <c r="D1" s="859"/>
      <c r="E1" s="859"/>
      <c r="F1" s="859"/>
      <c r="G1" s="859"/>
      <c r="H1" s="859"/>
      <c r="I1" s="859"/>
      <c r="J1" s="859"/>
    </row>
    <row r="2" spans="1:11">
      <c r="A2" s="859" t="s">
        <v>9134</v>
      </c>
      <c r="B2" s="859"/>
      <c r="C2" s="859"/>
      <c r="D2" s="859"/>
      <c r="E2" s="859"/>
      <c r="F2" s="859"/>
      <c r="G2" s="859"/>
      <c r="H2" s="859"/>
      <c r="I2" s="859"/>
      <c r="J2" s="859"/>
    </row>
    <row r="3" spans="1:11" ht="18.5" thickBot="1">
      <c r="A3" s="859"/>
      <c r="B3" s="859"/>
      <c r="C3" s="859"/>
      <c r="D3" s="859"/>
      <c r="E3" s="859"/>
      <c r="F3" s="859"/>
      <c r="G3" s="859"/>
      <c r="H3" s="859"/>
      <c r="I3" s="859"/>
      <c r="J3" s="859"/>
      <c r="K3" s="820" t="s">
        <v>721</v>
      </c>
    </row>
    <row r="4" spans="1:11" ht="18" customHeight="1">
      <c r="A4" s="3566" t="s">
        <v>9135</v>
      </c>
      <c r="B4" s="3936" t="s">
        <v>9136</v>
      </c>
      <c r="C4" s="3607" t="s">
        <v>9137</v>
      </c>
      <c r="D4" s="3731" t="s">
        <v>9138</v>
      </c>
      <c r="E4" s="3860"/>
      <c r="F4" s="3860"/>
      <c r="G4" s="3732"/>
      <c r="H4" s="3731" t="s">
        <v>9139</v>
      </c>
      <c r="I4" s="3860"/>
      <c r="J4" s="3860"/>
    </row>
    <row r="5" spans="1:11">
      <c r="A5" s="3568"/>
      <c r="B5" s="3937"/>
      <c r="C5" s="3609"/>
      <c r="D5" s="1304" t="s">
        <v>4822</v>
      </c>
      <c r="E5" s="1304" t="s">
        <v>9140</v>
      </c>
      <c r="F5" s="1304" t="s">
        <v>9141</v>
      </c>
      <c r="G5" s="1304" t="s">
        <v>9142</v>
      </c>
      <c r="H5" s="1304" t="s">
        <v>4822</v>
      </c>
      <c r="I5" s="1304" t="s">
        <v>9144</v>
      </c>
      <c r="J5" s="1302" t="s">
        <v>5070</v>
      </c>
    </row>
    <row r="6" spans="1:11">
      <c r="A6" s="2458" t="s">
        <v>4766</v>
      </c>
      <c r="B6" s="1246">
        <v>59</v>
      </c>
      <c r="C6" s="1246">
        <v>5455</v>
      </c>
      <c r="D6" s="1246">
        <v>4939</v>
      </c>
      <c r="E6" s="1246">
        <v>1925</v>
      </c>
      <c r="F6" s="1246">
        <v>1007</v>
      </c>
      <c r="G6" s="1246">
        <v>2007</v>
      </c>
      <c r="H6" s="999">
        <v>1156</v>
      </c>
      <c r="I6" s="999">
        <v>951</v>
      </c>
      <c r="J6" s="999">
        <v>205</v>
      </c>
    </row>
    <row r="7" spans="1:11">
      <c r="A7" s="2459" t="s">
        <v>4755</v>
      </c>
      <c r="B7" s="975">
        <v>59</v>
      </c>
      <c r="C7" s="975">
        <v>5372</v>
      </c>
      <c r="D7" s="975">
        <v>4848</v>
      </c>
      <c r="E7" s="975">
        <v>1849</v>
      </c>
      <c r="F7" s="975">
        <v>963</v>
      </c>
      <c r="G7" s="975">
        <v>2036</v>
      </c>
      <c r="H7" s="975">
        <v>1166</v>
      </c>
      <c r="I7" s="975">
        <v>969</v>
      </c>
      <c r="J7" s="975">
        <v>197</v>
      </c>
    </row>
    <row r="8" spans="1:11">
      <c r="A8" s="2460" t="s">
        <v>191</v>
      </c>
      <c r="B8" s="975">
        <v>59</v>
      </c>
      <c r="C8" s="975">
        <v>5500</v>
      </c>
      <c r="D8" s="975">
        <v>4649</v>
      </c>
      <c r="E8" s="975">
        <v>1746</v>
      </c>
      <c r="F8" s="975">
        <v>910</v>
      </c>
      <c r="G8" s="975">
        <v>1993</v>
      </c>
      <c r="H8" s="975">
        <v>1188</v>
      </c>
      <c r="I8" s="975">
        <v>984</v>
      </c>
      <c r="J8" s="975">
        <v>204</v>
      </c>
    </row>
    <row r="9" spans="1:11">
      <c r="A9" s="2460" t="s">
        <v>192</v>
      </c>
      <c r="B9" s="975">
        <v>57</v>
      </c>
      <c r="C9" s="975">
        <v>5370</v>
      </c>
      <c r="D9" s="975">
        <v>4428</v>
      </c>
      <c r="E9" s="975">
        <v>1650</v>
      </c>
      <c r="F9" s="975">
        <v>878</v>
      </c>
      <c r="G9" s="975">
        <v>1900</v>
      </c>
      <c r="H9" s="975">
        <v>1164</v>
      </c>
      <c r="I9" s="975">
        <v>976</v>
      </c>
      <c r="J9" s="975">
        <v>188</v>
      </c>
    </row>
    <row r="10" spans="1:11">
      <c r="A10" s="2460" t="s">
        <v>193</v>
      </c>
      <c r="B10" s="975">
        <v>56</v>
      </c>
      <c r="C10" s="975">
        <v>5395</v>
      </c>
      <c r="D10" s="975">
        <v>4303</v>
      </c>
      <c r="E10" s="975">
        <v>1646</v>
      </c>
      <c r="F10" s="975">
        <v>847</v>
      </c>
      <c r="G10" s="975">
        <v>1810</v>
      </c>
      <c r="H10" s="975">
        <v>1145</v>
      </c>
      <c r="I10" s="975">
        <v>976</v>
      </c>
      <c r="J10" s="975">
        <v>169</v>
      </c>
    </row>
    <row r="11" spans="1:11">
      <c r="A11" s="2461" t="s">
        <v>194</v>
      </c>
      <c r="B11" s="997">
        <v>56</v>
      </c>
      <c r="C11" s="912">
        <f>SUM(C13+C29)</f>
        <v>5355</v>
      </c>
      <c r="D11" s="912">
        <f>SUM(D13+D29)</f>
        <v>4126</v>
      </c>
      <c r="E11" s="912">
        <f>SUM(E13+E29)</f>
        <v>1533</v>
      </c>
      <c r="F11" s="912">
        <f t="shared" ref="F11:J11" si="0">SUM(F13+F29)</f>
        <v>831</v>
      </c>
      <c r="G11" s="912">
        <f t="shared" si="0"/>
        <v>1762</v>
      </c>
      <c r="H11" s="912">
        <f t="shared" si="0"/>
        <v>1154</v>
      </c>
      <c r="I11" s="912">
        <f t="shared" si="0"/>
        <v>988</v>
      </c>
      <c r="J11" s="912">
        <f t="shared" si="0"/>
        <v>166</v>
      </c>
    </row>
    <row r="12" spans="1:11">
      <c r="A12" s="2462"/>
      <c r="B12" s="999"/>
      <c r="C12" s="999"/>
      <c r="D12" s="999"/>
      <c r="E12" s="999"/>
      <c r="F12" s="999"/>
      <c r="G12" s="999"/>
      <c r="H12" s="999"/>
      <c r="I12" s="999"/>
      <c r="J12" s="999"/>
    </row>
    <row r="13" spans="1:11">
      <c r="A13" s="2463" t="s">
        <v>9145</v>
      </c>
      <c r="B13" s="975">
        <f>SUM(B14:B27)</f>
        <v>32</v>
      </c>
      <c r="C13" s="975">
        <f>SUM(C14:C27)</f>
        <v>2540</v>
      </c>
      <c r="D13" s="975">
        <f>SUM(D14:D27)</f>
        <v>1723</v>
      </c>
      <c r="E13" s="975">
        <f t="shared" ref="E13:J13" si="1">SUM(E14:E27)</f>
        <v>582</v>
      </c>
      <c r="F13" s="975">
        <f t="shared" si="1"/>
        <v>364</v>
      </c>
      <c r="G13" s="975">
        <f t="shared" si="1"/>
        <v>777</v>
      </c>
      <c r="H13" s="975">
        <f t="shared" si="1"/>
        <v>638</v>
      </c>
      <c r="I13" s="975">
        <f t="shared" si="1"/>
        <v>552</v>
      </c>
      <c r="J13" s="975">
        <f t="shared" si="1"/>
        <v>86</v>
      </c>
    </row>
    <row r="14" spans="1:11">
      <c r="A14" s="2464" t="s">
        <v>138</v>
      </c>
      <c r="B14" s="1453">
        <v>4</v>
      </c>
      <c r="C14" s="1453">
        <v>350</v>
      </c>
      <c r="D14" s="1453">
        <v>267</v>
      </c>
      <c r="E14" s="1453">
        <v>102</v>
      </c>
      <c r="F14" s="1453">
        <v>53</v>
      </c>
      <c r="G14" s="1453">
        <v>112</v>
      </c>
      <c r="H14" s="1453">
        <v>103</v>
      </c>
      <c r="I14" s="1453">
        <v>90</v>
      </c>
      <c r="J14" s="1453">
        <v>13</v>
      </c>
    </row>
    <row r="15" spans="1:11">
      <c r="A15" s="2464" t="s">
        <v>232</v>
      </c>
      <c r="B15" s="1453">
        <v>10</v>
      </c>
      <c r="C15" s="1453">
        <v>890</v>
      </c>
      <c r="D15" s="1453">
        <v>784</v>
      </c>
      <c r="E15" s="1453">
        <v>265</v>
      </c>
      <c r="F15" s="1453">
        <v>177</v>
      </c>
      <c r="G15" s="1453">
        <v>342</v>
      </c>
      <c r="H15" s="1453">
        <v>265</v>
      </c>
      <c r="I15" s="1453">
        <v>231</v>
      </c>
      <c r="J15" s="1453">
        <v>34</v>
      </c>
    </row>
    <row r="16" spans="1:11">
      <c r="A16" s="2464" t="s">
        <v>294</v>
      </c>
      <c r="B16" s="1453">
        <v>4</v>
      </c>
      <c r="C16" s="1453">
        <v>300</v>
      </c>
      <c r="D16" s="1453">
        <v>167</v>
      </c>
      <c r="E16" s="1453">
        <v>47</v>
      </c>
      <c r="F16" s="1453">
        <v>32</v>
      </c>
      <c r="G16" s="1453">
        <v>88</v>
      </c>
      <c r="H16" s="1453">
        <v>72</v>
      </c>
      <c r="I16" s="1453">
        <v>61</v>
      </c>
      <c r="J16" s="1453">
        <v>11</v>
      </c>
    </row>
    <row r="17" spans="1:10">
      <c r="A17" s="2464" t="s">
        <v>297</v>
      </c>
      <c r="B17" s="1453">
        <v>2</v>
      </c>
      <c r="C17" s="1453">
        <v>130</v>
      </c>
      <c r="D17" s="1453">
        <v>114</v>
      </c>
      <c r="E17" s="1453">
        <v>39</v>
      </c>
      <c r="F17" s="1453">
        <v>19</v>
      </c>
      <c r="G17" s="1453">
        <v>56</v>
      </c>
      <c r="H17" s="1453">
        <v>34</v>
      </c>
      <c r="I17" s="1453">
        <v>29</v>
      </c>
      <c r="J17" s="1453">
        <v>5</v>
      </c>
    </row>
    <row r="18" spans="1:10">
      <c r="A18" s="2464" t="s">
        <v>300</v>
      </c>
      <c r="B18" s="1453">
        <v>3</v>
      </c>
      <c r="C18" s="1453">
        <v>330</v>
      </c>
      <c r="D18" s="1453">
        <v>205</v>
      </c>
      <c r="E18" s="1453">
        <v>73</v>
      </c>
      <c r="F18" s="1453">
        <v>46</v>
      </c>
      <c r="G18" s="1453">
        <v>86</v>
      </c>
      <c r="H18" s="1453">
        <v>77</v>
      </c>
      <c r="I18" s="1453">
        <v>69</v>
      </c>
      <c r="J18" s="1453">
        <v>8</v>
      </c>
    </row>
    <row r="19" spans="1:10">
      <c r="A19" s="2464" t="s">
        <v>303</v>
      </c>
      <c r="B19" s="1453">
        <v>1</v>
      </c>
      <c r="C19" s="1453">
        <v>100</v>
      </c>
      <c r="D19" s="1453">
        <v>70</v>
      </c>
      <c r="E19" s="1453">
        <v>27</v>
      </c>
      <c r="F19" s="1453">
        <v>11</v>
      </c>
      <c r="G19" s="1453">
        <v>32</v>
      </c>
      <c r="H19" s="1453">
        <v>25</v>
      </c>
      <c r="I19" s="1453">
        <v>22</v>
      </c>
      <c r="J19" s="1453">
        <v>3</v>
      </c>
    </row>
    <row r="20" spans="1:10">
      <c r="A20" s="2464" t="s">
        <v>469</v>
      </c>
      <c r="B20" s="1453">
        <v>1</v>
      </c>
      <c r="C20" s="1453">
        <v>70</v>
      </c>
      <c r="D20" s="1453">
        <v>28</v>
      </c>
      <c r="E20" s="1453">
        <v>8</v>
      </c>
      <c r="F20" s="1453">
        <v>7</v>
      </c>
      <c r="G20" s="1453">
        <v>13</v>
      </c>
      <c r="H20" s="1453">
        <v>13</v>
      </c>
      <c r="I20" s="1453">
        <v>11</v>
      </c>
      <c r="J20" s="1453">
        <v>2</v>
      </c>
    </row>
    <row r="21" spans="1:10">
      <c r="A21" s="2464" t="s">
        <v>308</v>
      </c>
      <c r="B21" s="1453">
        <v>1</v>
      </c>
      <c r="C21" s="1453">
        <v>80</v>
      </c>
      <c r="D21" s="1453">
        <v>40</v>
      </c>
      <c r="E21" s="1453">
        <v>10</v>
      </c>
      <c r="F21" s="1453">
        <v>8</v>
      </c>
      <c r="G21" s="1453">
        <v>22</v>
      </c>
      <c r="H21" s="1453">
        <v>13</v>
      </c>
      <c r="I21" s="1453">
        <v>10</v>
      </c>
      <c r="J21" s="1453">
        <v>3</v>
      </c>
    </row>
    <row r="22" spans="1:10">
      <c r="A22" s="2464" t="s">
        <v>310</v>
      </c>
      <c r="B22" s="1453">
        <v>0</v>
      </c>
      <c r="C22" s="1453">
        <v>0</v>
      </c>
      <c r="D22" s="1453">
        <v>0</v>
      </c>
      <c r="E22" s="1453">
        <v>0</v>
      </c>
      <c r="F22" s="1453">
        <v>0</v>
      </c>
      <c r="G22" s="1453">
        <v>0</v>
      </c>
      <c r="H22" s="1453">
        <v>0</v>
      </c>
      <c r="I22" s="1453">
        <v>0</v>
      </c>
      <c r="J22" s="1453">
        <v>0</v>
      </c>
    </row>
    <row r="23" spans="1:10">
      <c r="A23" s="2464" t="s">
        <v>313</v>
      </c>
      <c r="B23" s="1453">
        <v>3</v>
      </c>
      <c r="C23" s="1453">
        <v>140</v>
      </c>
      <c r="D23" s="1453">
        <v>21</v>
      </c>
      <c r="E23" s="1453">
        <v>6</v>
      </c>
      <c r="F23" s="1453">
        <v>5</v>
      </c>
      <c r="G23" s="1453">
        <v>10</v>
      </c>
      <c r="H23" s="1453">
        <v>20</v>
      </c>
      <c r="I23" s="1453">
        <v>16</v>
      </c>
      <c r="J23" s="1453">
        <v>4</v>
      </c>
    </row>
    <row r="24" spans="1:10">
      <c r="A24" s="2464" t="s">
        <v>470</v>
      </c>
      <c r="B24" s="1453">
        <v>1</v>
      </c>
      <c r="C24" s="1453">
        <v>60</v>
      </c>
      <c r="D24" s="1453">
        <v>6</v>
      </c>
      <c r="E24" s="1453">
        <v>2</v>
      </c>
      <c r="F24" s="1453">
        <v>1</v>
      </c>
      <c r="G24" s="1453">
        <v>3</v>
      </c>
      <c r="H24" s="1453">
        <v>5</v>
      </c>
      <c r="I24" s="1453">
        <v>4</v>
      </c>
      <c r="J24" s="1453">
        <v>1</v>
      </c>
    </row>
    <row r="25" spans="1:10">
      <c r="A25" s="2464" t="s">
        <v>317</v>
      </c>
      <c r="B25" s="1453">
        <v>1</v>
      </c>
      <c r="C25" s="1453">
        <v>30</v>
      </c>
      <c r="D25" s="1453">
        <v>0</v>
      </c>
      <c r="E25" s="1453">
        <v>0</v>
      </c>
      <c r="F25" s="1453">
        <v>0</v>
      </c>
      <c r="G25" s="1453">
        <v>0</v>
      </c>
      <c r="H25" s="1453">
        <v>0</v>
      </c>
      <c r="I25" s="1453">
        <v>0</v>
      </c>
      <c r="J25" s="1453">
        <v>0</v>
      </c>
    </row>
    <row r="26" spans="1:10">
      <c r="A26" s="2464" t="s">
        <v>284</v>
      </c>
      <c r="B26" s="1453">
        <v>1</v>
      </c>
      <c r="C26" s="1453">
        <v>60</v>
      </c>
      <c r="D26" s="1453">
        <v>18</v>
      </c>
      <c r="E26" s="1453">
        <v>2</v>
      </c>
      <c r="F26" s="1453">
        <v>5</v>
      </c>
      <c r="G26" s="1453">
        <v>11</v>
      </c>
      <c r="H26" s="1453">
        <v>11</v>
      </c>
      <c r="I26" s="1453">
        <v>9</v>
      </c>
      <c r="J26" s="1453">
        <v>2</v>
      </c>
    </row>
    <row r="27" spans="1:10">
      <c r="A27" s="2464" t="s">
        <v>9146</v>
      </c>
      <c r="B27" s="1453">
        <v>0</v>
      </c>
      <c r="C27" s="1453">
        <v>0</v>
      </c>
      <c r="D27" s="1453">
        <v>3</v>
      </c>
      <c r="E27" s="1453">
        <v>1</v>
      </c>
      <c r="F27" s="1453">
        <v>0</v>
      </c>
      <c r="G27" s="1453">
        <v>2</v>
      </c>
      <c r="H27" s="1453">
        <v>0</v>
      </c>
      <c r="I27" s="1552">
        <v>0</v>
      </c>
      <c r="J27" s="1552">
        <v>0</v>
      </c>
    </row>
    <row r="28" spans="1:10">
      <c r="A28" s="2418"/>
      <c r="B28" s="999"/>
      <c r="C28" s="999"/>
      <c r="D28" s="999"/>
      <c r="E28" s="999"/>
      <c r="F28" s="999"/>
      <c r="G28" s="999"/>
      <c r="H28" s="999"/>
      <c r="I28" s="999"/>
      <c r="J28" s="999"/>
    </row>
    <row r="29" spans="1:10">
      <c r="A29" s="2418" t="s">
        <v>9147</v>
      </c>
      <c r="B29" s="975">
        <f>SUM(B30:B37)</f>
        <v>24</v>
      </c>
      <c r="C29" s="975">
        <f>SUM(C30:C37)</f>
        <v>2815</v>
      </c>
      <c r="D29" s="975">
        <f t="shared" ref="D29:J29" si="2">SUM(D30:D37)</f>
        <v>2403</v>
      </c>
      <c r="E29" s="975">
        <f t="shared" si="2"/>
        <v>951</v>
      </c>
      <c r="F29" s="975">
        <f t="shared" si="2"/>
        <v>467</v>
      </c>
      <c r="G29" s="975">
        <f t="shared" si="2"/>
        <v>985</v>
      </c>
      <c r="H29" s="975">
        <f t="shared" si="2"/>
        <v>516</v>
      </c>
      <c r="I29" s="975">
        <f t="shared" si="2"/>
        <v>436</v>
      </c>
      <c r="J29" s="975">
        <f t="shared" si="2"/>
        <v>80</v>
      </c>
    </row>
    <row r="30" spans="1:10">
      <c r="A30" s="2464" t="s">
        <v>138</v>
      </c>
      <c r="B30" s="1453">
        <v>7</v>
      </c>
      <c r="C30" s="1453">
        <v>925</v>
      </c>
      <c r="D30" s="1453">
        <v>802</v>
      </c>
      <c r="E30" s="1453">
        <v>310</v>
      </c>
      <c r="F30" s="1453">
        <v>154</v>
      </c>
      <c r="G30" s="1453">
        <v>338</v>
      </c>
      <c r="H30" s="1453">
        <v>167</v>
      </c>
      <c r="I30" s="1453">
        <v>143</v>
      </c>
      <c r="J30" s="1453">
        <v>24</v>
      </c>
    </row>
    <row r="31" spans="1:10">
      <c r="A31" s="2464" t="s">
        <v>232</v>
      </c>
      <c r="B31" s="1453">
        <v>2</v>
      </c>
      <c r="C31" s="1453">
        <v>250</v>
      </c>
      <c r="D31" s="1453">
        <v>195</v>
      </c>
      <c r="E31" s="1453">
        <v>64</v>
      </c>
      <c r="F31" s="1453">
        <v>35</v>
      </c>
      <c r="G31" s="1453">
        <v>96</v>
      </c>
      <c r="H31" s="1453">
        <v>41</v>
      </c>
      <c r="I31" s="1453">
        <v>36</v>
      </c>
      <c r="J31" s="1453">
        <v>5</v>
      </c>
    </row>
    <row r="32" spans="1:10">
      <c r="A32" s="2464" t="s">
        <v>294</v>
      </c>
      <c r="B32" s="1453">
        <v>5</v>
      </c>
      <c r="C32" s="1453">
        <v>530</v>
      </c>
      <c r="D32" s="1453">
        <v>483</v>
      </c>
      <c r="E32" s="1453">
        <v>192</v>
      </c>
      <c r="F32" s="1453">
        <v>94</v>
      </c>
      <c r="G32" s="1453">
        <v>197</v>
      </c>
      <c r="H32" s="1453">
        <v>107</v>
      </c>
      <c r="I32" s="1453">
        <v>91</v>
      </c>
      <c r="J32" s="1453">
        <v>16</v>
      </c>
    </row>
    <row r="33" spans="1:11">
      <c r="A33" s="2464" t="s">
        <v>297</v>
      </c>
      <c r="B33" s="1453">
        <v>4</v>
      </c>
      <c r="C33" s="1453">
        <v>600</v>
      </c>
      <c r="D33" s="1453">
        <v>441</v>
      </c>
      <c r="E33" s="1453">
        <v>172</v>
      </c>
      <c r="F33" s="1453">
        <v>96</v>
      </c>
      <c r="G33" s="1453">
        <v>173</v>
      </c>
      <c r="H33" s="1453">
        <v>91</v>
      </c>
      <c r="I33" s="1453">
        <v>73</v>
      </c>
      <c r="J33" s="1453">
        <v>18</v>
      </c>
    </row>
    <row r="34" spans="1:11">
      <c r="A34" s="2464" t="s">
        <v>300</v>
      </c>
      <c r="B34" s="1453">
        <v>2</v>
      </c>
      <c r="C34" s="1453">
        <v>150</v>
      </c>
      <c r="D34" s="1453">
        <v>144</v>
      </c>
      <c r="E34" s="1453">
        <v>62</v>
      </c>
      <c r="F34" s="1453">
        <v>25</v>
      </c>
      <c r="G34" s="1453">
        <v>57</v>
      </c>
      <c r="H34" s="1453">
        <v>37</v>
      </c>
      <c r="I34" s="1453">
        <v>32</v>
      </c>
      <c r="J34" s="1453">
        <v>5</v>
      </c>
    </row>
    <row r="35" spans="1:11">
      <c r="A35" s="2464" t="s">
        <v>303</v>
      </c>
      <c r="B35" s="1453">
        <v>1</v>
      </c>
      <c r="C35" s="1453">
        <v>120</v>
      </c>
      <c r="D35" s="1453">
        <v>108</v>
      </c>
      <c r="E35" s="1453">
        <v>46</v>
      </c>
      <c r="F35" s="1453">
        <v>22</v>
      </c>
      <c r="G35" s="1453">
        <v>40</v>
      </c>
      <c r="H35" s="1453">
        <v>17</v>
      </c>
      <c r="I35" s="1453">
        <v>14</v>
      </c>
      <c r="J35" s="1453">
        <v>3</v>
      </c>
    </row>
    <row r="36" spans="1:11">
      <c r="A36" s="2464" t="s">
        <v>310</v>
      </c>
      <c r="B36" s="1453">
        <v>3</v>
      </c>
      <c r="C36" s="1453">
        <v>240</v>
      </c>
      <c r="D36" s="1453">
        <v>227</v>
      </c>
      <c r="E36" s="1453">
        <v>102</v>
      </c>
      <c r="F36" s="1453">
        <v>41</v>
      </c>
      <c r="G36" s="1453">
        <v>84</v>
      </c>
      <c r="H36" s="1453">
        <v>56</v>
      </c>
      <c r="I36" s="1453">
        <v>47</v>
      </c>
      <c r="J36" s="1453">
        <v>9</v>
      </c>
    </row>
    <row r="37" spans="1:11" ht="18.5" thickBot="1">
      <c r="A37" s="2465" t="s">
        <v>9146</v>
      </c>
      <c r="B37" s="2466">
        <v>0</v>
      </c>
      <c r="C37" s="2466">
        <v>0</v>
      </c>
      <c r="D37" s="2467">
        <v>3</v>
      </c>
      <c r="E37" s="2466">
        <v>3</v>
      </c>
      <c r="F37" s="2466">
        <v>0</v>
      </c>
      <c r="G37" s="2466">
        <v>0</v>
      </c>
      <c r="H37" s="1556">
        <v>0</v>
      </c>
      <c r="I37" s="2466">
        <v>0</v>
      </c>
      <c r="J37" s="2466">
        <v>0</v>
      </c>
    </row>
    <row r="38" spans="1:11">
      <c r="A38" s="96" t="s">
        <v>9148</v>
      </c>
      <c r="B38" s="96"/>
      <c r="C38" s="96"/>
      <c r="D38" s="96"/>
      <c r="E38" s="96"/>
      <c r="F38" s="96"/>
      <c r="G38" s="96"/>
      <c r="I38" s="1003"/>
      <c r="J38" s="1020" t="s">
        <v>9149</v>
      </c>
    </row>
    <row r="39" spans="1:11">
      <c r="A39" s="96"/>
      <c r="B39" s="96"/>
      <c r="C39" s="96"/>
      <c r="D39" s="96"/>
      <c r="E39" s="96"/>
      <c r="F39" s="96"/>
      <c r="G39" s="96"/>
      <c r="I39" s="987"/>
      <c r="J39" s="1021"/>
    </row>
    <row r="40" spans="1:11">
      <c r="A40" s="96"/>
      <c r="B40" s="96"/>
      <c r="C40" s="96"/>
      <c r="D40" s="96"/>
      <c r="E40" s="96"/>
      <c r="F40" s="96"/>
      <c r="G40" s="96"/>
      <c r="I40" s="987"/>
      <c r="J40" s="1021"/>
    </row>
    <row r="41" spans="1:11">
      <c r="A41" s="859" t="s">
        <v>9150</v>
      </c>
      <c r="B41" s="96"/>
      <c r="C41" s="96"/>
      <c r="D41" s="96"/>
      <c r="E41" s="96"/>
      <c r="F41" s="96"/>
      <c r="G41" s="96"/>
      <c r="I41" s="987"/>
      <c r="J41" s="1021"/>
    </row>
    <row r="42" spans="1:11" ht="18.5" thickBot="1">
      <c r="B42" s="96"/>
      <c r="C42" s="96"/>
      <c r="D42" s="96"/>
      <c r="E42" s="96"/>
      <c r="F42" s="96"/>
      <c r="G42" s="96"/>
      <c r="H42" s="96"/>
      <c r="I42" s="96"/>
      <c r="J42" s="96"/>
      <c r="K42" s="820" t="s">
        <v>721</v>
      </c>
    </row>
    <row r="43" spans="1:11" ht="18" customHeight="1">
      <c r="A43" s="3566" t="s">
        <v>9151</v>
      </c>
      <c r="B43" s="3607" t="s">
        <v>9152</v>
      </c>
      <c r="C43" s="3607" t="s">
        <v>9153</v>
      </c>
      <c r="D43" s="3731" t="s">
        <v>9154</v>
      </c>
      <c r="E43" s="3860"/>
      <c r="F43" s="3860"/>
      <c r="G43" s="3732"/>
      <c r="H43" s="3731" t="s">
        <v>9155</v>
      </c>
      <c r="I43" s="3860"/>
      <c r="J43" s="3860"/>
    </row>
    <row r="44" spans="1:11">
      <c r="A44" s="3568"/>
      <c r="B44" s="3609"/>
      <c r="C44" s="3609"/>
      <c r="D44" s="1296" t="s">
        <v>206</v>
      </c>
      <c r="E44" s="1296" t="s">
        <v>9156</v>
      </c>
      <c r="F44" s="1296" t="s">
        <v>9157</v>
      </c>
      <c r="G44" s="1296" t="s">
        <v>9158</v>
      </c>
      <c r="H44" s="1296" t="s">
        <v>206</v>
      </c>
      <c r="I44" s="1296" t="s">
        <v>9159</v>
      </c>
      <c r="J44" s="1144" t="s">
        <v>5075</v>
      </c>
    </row>
    <row r="45" spans="1:11">
      <c r="A45" s="1625" t="s">
        <v>9161</v>
      </c>
      <c r="B45" s="1096">
        <f t="shared" ref="B45:J45" si="3">SUM(B46:B53)</f>
        <v>20</v>
      </c>
      <c r="C45" s="1428">
        <f t="shared" si="3"/>
        <v>2789</v>
      </c>
      <c r="D45" s="1428">
        <f>SUM(D46:D53)</f>
        <v>2583</v>
      </c>
      <c r="E45" s="1428">
        <f t="shared" si="3"/>
        <v>575</v>
      </c>
      <c r="F45" s="1428">
        <f t="shared" si="3"/>
        <v>648</v>
      </c>
      <c r="G45" s="1428">
        <f t="shared" si="3"/>
        <v>1360</v>
      </c>
      <c r="H45" s="1428">
        <f t="shared" si="3"/>
        <v>524</v>
      </c>
      <c r="I45" s="1428">
        <f t="shared" si="3"/>
        <v>432</v>
      </c>
      <c r="J45" s="1428">
        <f t="shared" si="3"/>
        <v>92</v>
      </c>
    </row>
    <row r="46" spans="1:11">
      <c r="A46" s="2096" t="s">
        <v>5006</v>
      </c>
      <c r="B46" s="1212">
        <v>8</v>
      </c>
      <c r="C46" s="975">
        <v>1004</v>
      </c>
      <c r="D46" s="975">
        <f>SUM(E46:G46)</f>
        <v>895</v>
      </c>
      <c r="E46" s="975">
        <v>231</v>
      </c>
      <c r="F46" s="975">
        <v>215</v>
      </c>
      <c r="G46" s="975">
        <v>449</v>
      </c>
      <c r="H46" s="975">
        <f>SUM(I46:J46)</f>
        <v>197</v>
      </c>
      <c r="I46" s="975">
        <v>164</v>
      </c>
      <c r="J46" s="975">
        <v>33</v>
      </c>
    </row>
    <row r="47" spans="1:11">
      <c r="A47" s="2124" t="s">
        <v>6065</v>
      </c>
      <c r="B47" s="1212">
        <v>4</v>
      </c>
      <c r="C47" s="975">
        <v>718</v>
      </c>
      <c r="D47" s="975">
        <f t="shared" ref="D47:D53" si="4">SUM(E47:G47)</f>
        <v>704</v>
      </c>
      <c r="E47" s="975">
        <v>136</v>
      </c>
      <c r="F47" s="975">
        <v>176</v>
      </c>
      <c r="G47" s="975">
        <v>392</v>
      </c>
      <c r="H47" s="975">
        <f t="shared" ref="H47:H53" si="5">SUM(I47:J47)</f>
        <v>147</v>
      </c>
      <c r="I47" s="1453">
        <v>117</v>
      </c>
      <c r="J47" s="1453">
        <v>30</v>
      </c>
    </row>
    <row r="48" spans="1:11">
      <c r="A48" s="2124" t="s">
        <v>9162</v>
      </c>
      <c r="B48" s="1212">
        <v>4</v>
      </c>
      <c r="C48" s="975">
        <v>571</v>
      </c>
      <c r="D48" s="975">
        <f t="shared" si="4"/>
        <v>527</v>
      </c>
      <c r="E48" s="975">
        <v>113</v>
      </c>
      <c r="F48" s="975">
        <v>135</v>
      </c>
      <c r="G48" s="975">
        <v>279</v>
      </c>
      <c r="H48" s="975">
        <f t="shared" si="5"/>
        <v>104</v>
      </c>
      <c r="I48" s="1453">
        <v>87</v>
      </c>
      <c r="J48" s="1453">
        <v>17</v>
      </c>
    </row>
    <row r="49" spans="1:11">
      <c r="A49" s="2124" t="s">
        <v>9163</v>
      </c>
      <c r="B49" s="1212">
        <v>1</v>
      </c>
      <c r="C49" s="975">
        <v>197</v>
      </c>
      <c r="D49" s="975">
        <f t="shared" si="4"/>
        <v>189</v>
      </c>
      <c r="E49" s="975">
        <v>39</v>
      </c>
      <c r="F49" s="975">
        <v>46</v>
      </c>
      <c r="G49" s="975">
        <v>104</v>
      </c>
      <c r="H49" s="975">
        <f t="shared" si="5"/>
        <v>27</v>
      </c>
      <c r="I49" s="1453">
        <v>24</v>
      </c>
      <c r="J49" s="1453">
        <v>3</v>
      </c>
    </row>
    <row r="50" spans="1:11">
      <c r="A50" s="2124" t="s">
        <v>9164</v>
      </c>
      <c r="B50" s="1212">
        <v>1</v>
      </c>
      <c r="C50" s="975">
        <v>105</v>
      </c>
      <c r="D50" s="975">
        <f t="shared" si="4"/>
        <v>86</v>
      </c>
      <c r="E50" s="975">
        <v>13</v>
      </c>
      <c r="F50" s="975">
        <v>25</v>
      </c>
      <c r="G50" s="975">
        <v>48</v>
      </c>
      <c r="H50" s="975">
        <f t="shared" si="5"/>
        <v>17</v>
      </c>
      <c r="I50" s="1453">
        <v>14</v>
      </c>
      <c r="J50" s="1453">
        <v>3</v>
      </c>
    </row>
    <row r="51" spans="1:11">
      <c r="A51" s="2124" t="s">
        <v>9165</v>
      </c>
      <c r="B51" s="1212">
        <v>1</v>
      </c>
      <c r="C51" s="975">
        <v>95</v>
      </c>
      <c r="D51" s="975">
        <f t="shared" si="4"/>
        <v>77</v>
      </c>
      <c r="E51" s="975">
        <v>18</v>
      </c>
      <c r="F51" s="975">
        <v>23</v>
      </c>
      <c r="G51" s="975">
        <v>36</v>
      </c>
      <c r="H51" s="975">
        <f t="shared" si="5"/>
        <v>13</v>
      </c>
      <c r="I51" s="1453">
        <v>10</v>
      </c>
      <c r="J51" s="1453">
        <v>3</v>
      </c>
    </row>
    <row r="52" spans="1:11">
      <c r="A52" s="2124" t="s">
        <v>5805</v>
      </c>
      <c r="B52" s="1212">
        <v>1</v>
      </c>
      <c r="C52" s="975">
        <v>99</v>
      </c>
      <c r="D52" s="975">
        <f t="shared" si="4"/>
        <v>96</v>
      </c>
      <c r="E52" s="975">
        <v>24</v>
      </c>
      <c r="F52" s="975">
        <v>24</v>
      </c>
      <c r="G52" s="975">
        <v>48</v>
      </c>
      <c r="H52" s="975">
        <f t="shared" si="5"/>
        <v>19</v>
      </c>
      <c r="I52" s="1453">
        <v>16</v>
      </c>
      <c r="J52" s="1453">
        <v>3</v>
      </c>
    </row>
    <row r="53" spans="1:11" ht="18.5" thickBot="1">
      <c r="A53" s="1634" t="s">
        <v>9166</v>
      </c>
      <c r="B53" s="1355">
        <v>0</v>
      </c>
      <c r="C53" s="1751">
        <v>0</v>
      </c>
      <c r="D53" s="1751">
        <f t="shared" si="4"/>
        <v>9</v>
      </c>
      <c r="E53" s="1751">
        <v>1</v>
      </c>
      <c r="F53" s="1751">
        <v>4</v>
      </c>
      <c r="G53" s="1751">
        <v>4</v>
      </c>
      <c r="H53" s="1751">
        <f t="shared" si="5"/>
        <v>0</v>
      </c>
      <c r="I53" s="2467">
        <v>0</v>
      </c>
      <c r="J53" s="2467">
        <v>0</v>
      </c>
    </row>
    <row r="54" spans="1:11">
      <c r="B54" s="859"/>
      <c r="C54" s="859"/>
      <c r="D54" s="859"/>
      <c r="E54" s="859"/>
      <c r="F54" s="859"/>
      <c r="G54" s="859"/>
      <c r="I54" s="1003"/>
      <c r="J54" s="1020" t="s">
        <v>9149</v>
      </c>
    </row>
    <row r="55" spans="1:11">
      <c r="B55" s="859"/>
      <c r="C55" s="859"/>
      <c r="D55" s="859"/>
      <c r="E55" s="859"/>
      <c r="F55" s="859"/>
      <c r="G55" s="859"/>
      <c r="I55" s="987"/>
      <c r="J55" s="1021"/>
    </row>
    <row r="56" spans="1:11">
      <c r="A56" s="859" t="s">
        <v>9167</v>
      </c>
      <c r="B56" s="859"/>
      <c r="C56" s="859"/>
      <c r="D56" s="859"/>
      <c r="E56" s="859"/>
      <c r="F56" s="859"/>
      <c r="G56" s="859"/>
      <c r="I56" s="987"/>
      <c r="J56" s="1021"/>
    </row>
    <row r="57" spans="1:11" ht="18.5" thickBot="1">
      <c r="B57" s="859"/>
      <c r="C57" s="859"/>
      <c r="D57" s="859"/>
      <c r="E57" s="859"/>
      <c r="F57" s="859"/>
      <c r="G57" s="859"/>
      <c r="I57" s="987"/>
      <c r="J57" s="1021"/>
      <c r="K57" s="820" t="s">
        <v>721</v>
      </c>
    </row>
    <row r="58" spans="1:11" ht="18" customHeight="1">
      <c r="A58" s="3566" t="s">
        <v>9151</v>
      </c>
      <c r="B58" s="3607" t="s">
        <v>9168</v>
      </c>
      <c r="C58" s="3607" t="s">
        <v>9153</v>
      </c>
      <c r="D58" s="3731" t="s">
        <v>9154</v>
      </c>
      <c r="E58" s="3860"/>
      <c r="F58" s="3860"/>
      <c r="G58" s="3732"/>
      <c r="H58" s="3731" t="s">
        <v>9155</v>
      </c>
      <c r="I58" s="3860"/>
      <c r="J58" s="3860"/>
    </row>
    <row r="59" spans="1:11">
      <c r="A59" s="3568"/>
      <c r="B59" s="3609"/>
      <c r="C59" s="3609"/>
      <c r="D59" s="1304" t="s">
        <v>206</v>
      </c>
      <c r="E59" s="1304" t="s">
        <v>9156</v>
      </c>
      <c r="F59" s="1304" t="s">
        <v>9157</v>
      </c>
      <c r="G59" s="1304" t="s">
        <v>9158</v>
      </c>
      <c r="H59" s="1304" t="s">
        <v>206</v>
      </c>
      <c r="I59" s="1304" t="s">
        <v>9143</v>
      </c>
      <c r="J59" s="1302" t="s">
        <v>5075</v>
      </c>
    </row>
    <row r="60" spans="1:11">
      <c r="A60" s="2468" t="s">
        <v>9160</v>
      </c>
      <c r="B60" s="1096">
        <f t="shared" ref="B60:J60" si="6">SUM(B61:B66)</f>
        <v>18</v>
      </c>
      <c r="C60" s="1428">
        <f t="shared" si="6"/>
        <v>353</v>
      </c>
      <c r="D60" s="1428">
        <f>SUM(D61:D67)</f>
        <v>286</v>
      </c>
      <c r="E60" s="1428">
        <f>SUM(E61:E67)</f>
        <v>286</v>
      </c>
      <c r="F60" s="1428">
        <f t="shared" si="6"/>
        <v>0</v>
      </c>
      <c r="G60" s="1428">
        <f t="shared" si="6"/>
        <v>0</v>
      </c>
      <c r="H60" s="1428">
        <f t="shared" si="6"/>
        <v>189</v>
      </c>
      <c r="I60" s="1428">
        <f t="shared" si="6"/>
        <v>118</v>
      </c>
      <c r="J60" s="1428">
        <f t="shared" si="6"/>
        <v>71</v>
      </c>
    </row>
    <row r="61" spans="1:11">
      <c r="A61" s="2096" t="s">
        <v>9169</v>
      </c>
      <c r="B61" s="1212">
        <v>5</v>
      </c>
      <c r="C61" s="975">
        <v>82</v>
      </c>
      <c r="D61" s="975">
        <f>SUM(E61:G61)</f>
        <v>65</v>
      </c>
      <c r="E61" s="975">
        <v>65</v>
      </c>
      <c r="F61" s="1552" t="s">
        <v>5746</v>
      </c>
      <c r="G61" s="1552" t="s">
        <v>5746</v>
      </c>
      <c r="H61" s="1453">
        <f t="shared" ref="H61:H66" si="7">SUM(I61:J61)</f>
        <v>52</v>
      </c>
      <c r="I61" s="1453">
        <v>32</v>
      </c>
      <c r="J61" s="1453">
        <v>20</v>
      </c>
    </row>
    <row r="62" spans="1:11">
      <c r="A62" s="2124" t="s">
        <v>4848</v>
      </c>
      <c r="B62" s="1212">
        <v>6</v>
      </c>
      <c r="C62" s="975">
        <v>98</v>
      </c>
      <c r="D62" s="975">
        <f t="shared" ref="D62:D67" si="8">SUM(E62:G62)</f>
        <v>91</v>
      </c>
      <c r="E62" s="975">
        <v>91</v>
      </c>
      <c r="F62" s="1552" t="s">
        <v>5746</v>
      </c>
      <c r="G62" s="1552" t="s">
        <v>5746</v>
      </c>
      <c r="H62" s="1453">
        <f t="shared" si="7"/>
        <v>61</v>
      </c>
      <c r="I62" s="1453">
        <v>39</v>
      </c>
      <c r="J62" s="1453">
        <v>22</v>
      </c>
    </row>
    <row r="63" spans="1:11">
      <c r="A63" s="2124" t="s">
        <v>9162</v>
      </c>
      <c r="B63" s="1212">
        <v>2</v>
      </c>
      <c r="C63" s="975">
        <v>38</v>
      </c>
      <c r="D63" s="975">
        <f t="shared" si="8"/>
        <v>35</v>
      </c>
      <c r="E63" s="975">
        <v>35</v>
      </c>
      <c r="F63" s="1552" t="s">
        <v>5746</v>
      </c>
      <c r="G63" s="1552" t="s">
        <v>5746</v>
      </c>
      <c r="H63" s="1453">
        <f t="shared" si="7"/>
        <v>21</v>
      </c>
      <c r="I63" s="1453">
        <v>10</v>
      </c>
      <c r="J63" s="1453">
        <v>11</v>
      </c>
    </row>
    <row r="64" spans="1:11">
      <c r="A64" s="2124" t="s">
        <v>9163</v>
      </c>
      <c r="B64" s="1212">
        <v>3</v>
      </c>
      <c r="C64" s="975">
        <v>118</v>
      </c>
      <c r="D64" s="975">
        <f t="shared" si="8"/>
        <v>82</v>
      </c>
      <c r="E64" s="975">
        <v>82</v>
      </c>
      <c r="F64" s="1552" t="s">
        <v>5746</v>
      </c>
      <c r="G64" s="1552" t="s">
        <v>5746</v>
      </c>
      <c r="H64" s="1453">
        <f t="shared" si="7"/>
        <v>44</v>
      </c>
      <c r="I64" s="1453">
        <v>30</v>
      </c>
      <c r="J64" s="1453">
        <v>14</v>
      </c>
    </row>
    <row r="65" spans="1:10">
      <c r="A65" s="2124" t="s">
        <v>9164</v>
      </c>
      <c r="B65" s="1212">
        <v>1</v>
      </c>
      <c r="C65" s="975">
        <v>12</v>
      </c>
      <c r="D65" s="975">
        <f t="shared" si="8"/>
        <v>9</v>
      </c>
      <c r="E65" s="975">
        <v>9</v>
      </c>
      <c r="F65" s="1552" t="s">
        <v>5746</v>
      </c>
      <c r="G65" s="1552" t="s">
        <v>5746</v>
      </c>
      <c r="H65" s="1453">
        <f t="shared" si="7"/>
        <v>8</v>
      </c>
      <c r="I65" s="1453">
        <v>5</v>
      </c>
      <c r="J65" s="1453">
        <v>3</v>
      </c>
    </row>
    <row r="66" spans="1:10">
      <c r="A66" s="2124" t="s">
        <v>9170</v>
      </c>
      <c r="B66" s="1212">
        <v>1</v>
      </c>
      <c r="C66" s="975">
        <v>5</v>
      </c>
      <c r="D66" s="975">
        <f t="shared" si="8"/>
        <v>3</v>
      </c>
      <c r="E66" s="975">
        <v>3</v>
      </c>
      <c r="F66" s="1552" t="s">
        <v>5746</v>
      </c>
      <c r="G66" s="1552" t="s">
        <v>5746</v>
      </c>
      <c r="H66" s="1453">
        <f t="shared" si="7"/>
        <v>3</v>
      </c>
      <c r="I66" s="1453">
        <v>2</v>
      </c>
      <c r="J66" s="1453">
        <v>1</v>
      </c>
    </row>
    <row r="67" spans="1:10" ht="18.5" thickBot="1">
      <c r="A67" s="1634" t="s">
        <v>9166</v>
      </c>
      <c r="B67" s="1751">
        <v>0</v>
      </c>
      <c r="C67" s="1751">
        <v>0</v>
      </c>
      <c r="D67" s="1751">
        <f t="shared" si="8"/>
        <v>1</v>
      </c>
      <c r="E67" s="1751">
        <v>1</v>
      </c>
      <c r="F67" s="2469">
        <v>0</v>
      </c>
      <c r="G67" s="2469">
        <v>0</v>
      </c>
      <c r="H67" s="2467">
        <v>0</v>
      </c>
      <c r="I67" s="2467">
        <v>0</v>
      </c>
      <c r="J67" s="2467">
        <v>0</v>
      </c>
    </row>
    <row r="68" spans="1:10">
      <c r="A68" s="859"/>
      <c r="B68" s="859"/>
      <c r="C68" s="859"/>
      <c r="D68" s="859"/>
      <c r="E68" s="859"/>
      <c r="F68" s="859"/>
      <c r="G68" s="859"/>
      <c r="I68" s="1003"/>
      <c r="J68" s="1020" t="s">
        <v>9149</v>
      </c>
    </row>
  </sheetData>
  <mergeCells count="15">
    <mergeCell ref="A43:A44"/>
    <mergeCell ref="B43:B44"/>
    <mergeCell ref="C43:C44"/>
    <mergeCell ref="D43:G43"/>
    <mergeCell ref="H43:J43"/>
    <mergeCell ref="A4:A5"/>
    <mergeCell ref="B4:B5"/>
    <mergeCell ref="C4:C5"/>
    <mergeCell ref="D4:G4"/>
    <mergeCell ref="H4:J4"/>
    <mergeCell ref="A58:A59"/>
    <mergeCell ref="B58:B59"/>
    <mergeCell ref="C58:C59"/>
    <mergeCell ref="D58:G58"/>
    <mergeCell ref="H58:J58"/>
  </mergeCells>
  <phoneticPr fontId="2"/>
  <hyperlinks>
    <hyperlink ref="K57" location="目次!A1" display="目次へ戻る" xr:uid="{FB2C386B-2A4D-4249-972A-B36B82AA57C6}"/>
    <hyperlink ref="K42" location="目次!A1" display="目次へ戻る" xr:uid="{5C95706B-7B8A-42FA-AFFB-ED1E5E828205}"/>
    <hyperlink ref="K3" location="目次!A1" display="目次へ戻る" xr:uid="{C2A16046-16CF-4E74-B9A4-5873FFAD6010}"/>
  </hyperlink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93D4D-F5FA-4B06-8FFE-BD3BF5833E72}">
  <dimension ref="A1:AE17"/>
  <sheetViews>
    <sheetView workbookViewId="0">
      <pane xSplit="1" topLeftCell="B1" activePane="topRight" state="frozen"/>
      <selection pane="topRight" activeCell="A2" sqref="A2"/>
    </sheetView>
  </sheetViews>
  <sheetFormatPr defaultColWidth="9" defaultRowHeight="18"/>
  <cols>
    <col min="1" max="1" width="12.75" style="1140" customWidth="1"/>
    <col min="2" max="31" width="10.08203125" style="1140" customWidth="1"/>
    <col min="32" max="32" width="11" style="1140" bestFit="1" customWidth="1"/>
    <col min="33" max="16384" width="9" style="1140"/>
  </cols>
  <sheetData>
    <row r="1" spans="1:31">
      <c r="A1" s="859" t="s">
        <v>9230</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row>
    <row r="2" spans="1:31" ht="18.5" thickBot="1">
      <c r="A2" s="820" t="s">
        <v>721</v>
      </c>
      <c r="B2" s="1745"/>
      <c r="C2" s="1745"/>
      <c r="D2" s="1745"/>
      <c r="E2" s="1745"/>
      <c r="F2" s="1745"/>
      <c r="G2" s="1745"/>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53" t="s">
        <v>8096</v>
      </c>
    </row>
    <row r="3" spans="1:31" s="1231" customFormat="1" ht="15" customHeight="1">
      <c r="A3" s="3804" t="s">
        <v>9231</v>
      </c>
      <c r="B3" s="3569" t="s">
        <v>9139</v>
      </c>
      <c r="C3" s="3775"/>
      <c r="D3" s="3775"/>
      <c r="E3" s="3775"/>
      <c r="F3" s="3775"/>
      <c r="G3" s="3775"/>
      <c r="H3" s="3775"/>
      <c r="I3" s="3775"/>
      <c r="J3" s="3775"/>
      <c r="K3" s="3576"/>
      <c r="L3" s="3650" t="s">
        <v>9232</v>
      </c>
      <c r="M3" s="3650" t="s">
        <v>9233</v>
      </c>
      <c r="N3" s="3650" t="s">
        <v>9234</v>
      </c>
      <c r="O3" s="3650" t="s">
        <v>9235</v>
      </c>
      <c r="P3" s="3650" t="s">
        <v>9236</v>
      </c>
      <c r="Q3" s="3650" t="s">
        <v>9237</v>
      </c>
      <c r="R3" s="3650" t="s">
        <v>9238</v>
      </c>
      <c r="S3" s="3650" t="s">
        <v>9239</v>
      </c>
      <c r="T3" s="3650" t="s">
        <v>9240</v>
      </c>
      <c r="U3" s="3650" t="s">
        <v>9241</v>
      </c>
      <c r="V3" s="3648" t="s">
        <v>9242</v>
      </c>
      <c r="W3" s="3650" t="s">
        <v>9243</v>
      </c>
      <c r="X3" s="3648" t="s">
        <v>9244</v>
      </c>
      <c r="Y3" s="3650" t="s">
        <v>9245</v>
      </c>
      <c r="Z3" s="3648" t="s">
        <v>9246</v>
      </c>
      <c r="AA3" s="3648" t="s">
        <v>9247</v>
      </c>
      <c r="AB3" s="3650" t="s">
        <v>9248</v>
      </c>
      <c r="AC3" s="3648" t="s">
        <v>9249</v>
      </c>
      <c r="AD3" s="3648" t="s">
        <v>9250</v>
      </c>
      <c r="AE3" s="3938" t="s">
        <v>9251</v>
      </c>
    </row>
    <row r="4" spans="1:31" s="1231" customFormat="1" ht="57" customHeight="1">
      <c r="A4" s="3695"/>
      <c r="B4" s="992" t="s">
        <v>5048</v>
      </c>
      <c r="C4" s="992" t="s">
        <v>9252</v>
      </c>
      <c r="D4" s="992" t="s">
        <v>9253</v>
      </c>
      <c r="E4" s="991" t="s">
        <v>9254</v>
      </c>
      <c r="F4" s="992" t="s">
        <v>9255</v>
      </c>
      <c r="G4" s="1614" t="s">
        <v>9256</v>
      </c>
      <c r="H4" s="992" t="s">
        <v>9257</v>
      </c>
      <c r="I4" s="1624" t="s">
        <v>9258</v>
      </c>
      <c r="J4" s="992" t="s">
        <v>9259</v>
      </c>
      <c r="K4" s="1188" t="s">
        <v>9260</v>
      </c>
      <c r="L4" s="3851"/>
      <c r="M4" s="3851"/>
      <c r="N4" s="3851"/>
      <c r="O4" s="3851"/>
      <c r="P4" s="3851"/>
      <c r="Q4" s="3851"/>
      <c r="R4" s="3851"/>
      <c r="S4" s="3851"/>
      <c r="T4" s="3851"/>
      <c r="U4" s="3851"/>
      <c r="V4" s="3851"/>
      <c r="W4" s="3851"/>
      <c r="X4" s="3851"/>
      <c r="Y4" s="3851"/>
      <c r="Z4" s="3851"/>
      <c r="AA4" s="3851"/>
      <c r="AB4" s="3851"/>
      <c r="AC4" s="3851"/>
      <c r="AD4" s="3851"/>
      <c r="AE4" s="3939"/>
    </row>
    <row r="5" spans="1:31">
      <c r="A5" s="1360" t="s">
        <v>190</v>
      </c>
      <c r="B5" s="1946">
        <v>362</v>
      </c>
      <c r="C5" s="1946">
        <v>1</v>
      </c>
      <c r="D5" s="1946">
        <v>6</v>
      </c>
      <c r="E5" s="1946">
        <v>13</v>
      </c>
      <c r="F5" s="1946">
        <v>50</v>
      </c>
      <c r="G5" s="1946">
        <v>129</v>
      </c>
      <c r="H5" s="1946">
        <v>91</v>
      </c>
      <c r="I5" s="1946">
        <v>39</v>
      </c>
      <c r="J5" s="1946">
        <v>33</v>
      </c>
      <c r="K5" s="1946">
        <v>0</v>
      </c>
      <c r="L5" s="1946">
        <v>17</v>
      </c>
      <c r="M5" s="1946">
        <v>3</v>
      </c>
      <c r="N5" s="1946">
        <v>3</v>
      </c>
      <c r="O5" s="1947">
        <v>0</v>
      </c>
      <c r="P5" s="1947"/>
      <c r="Q5" s="1946">
        <v>1</v>
      </c>
      <c r="R5" s="1946">
        <v>3</v>
      </c>
      <c r="S5" s="1946">
        <v>3</v>
      </c>
      <c r="T5" s="1946">
        <v>0</v>
      </c>
      <c r="U5" s="1946">
        <v>18</v>
      </c>
      <c r="V5" s="1946">
        <v>1</v>
      </c>
      <c r="W5" s="1947">
        <v>1</v>
      </c>
      <c r="X5" s="1947"/>
      <c r="Y5" s="1946">
        <v>9</v>
      </c>
      <c r="Z5" s="1946">
        <v>2</v>
      </c>
      <c r="AA5" s="1946">
        <v>13</v>
      </c>
      <c r="AB5" s="1946">
        <v>0</v>
      </c>
      <c r="AC5" s="1946">
        <v>7</v>
      </c>
      <c r="AD5" s="2470">
        <v>7281</v>
      </c>
      <c r="AE5" s="2470">
        <v>1130</v>
      </c>
    </row>
    <row r="6" spans="1:31">
      <c r="A6" s="2390" t="s">
        <v>191</v>
      </c>
      <c r="B6" s="1946">
        <v>364</v>
      </c>
      <c r="C6" s="1946">
        <v>1</v>
      </c>
      <c r="D6" s="1946">
        <v>7</v>
      </c>
      <c r="E6" s="1946">
        <v>14</v>
      </c>
      <c r="F6" s="1946">
        <v>51</v>
      </c>
      <c r="G6" s="1946">
        <v>128</v>
      </c>
      <c r="H6" s="1946">
        <v>93</v>
      </c>
      <c r="I6" s="1946">
        <v>42</v>
      </c>
      <c r="J6" s="1946">
        <v>28</v>
      </c>
      <c r="K6" s="1946">
        <v>0</v>
      </c>
      <c r="L6" s="1946">
        <v>18</v>
      </c>
      <c r="M6" s="1946">
        <v>2</v>
      </c>
      <c r="N6" s="1946">
        <v>3</v>
      </c>
      <c r="O6" s="1947">
        <v>0</v>
      </c>
      <c r="P6" s="1947"/>
      <c r="Q6" s="1946">
        <v>1</v>
      </c>
      <c r="R6" s="1946">
        <v>3</v>
      </c>
      <c r="S6" s="1946">
        <v>3</v>
      </c>
      <c r="T6" s="1946">
        <v>0</v>
      </c>
      <c r="U6" s="1946">
        <v>18</v>
      </c>
      <c r="V6" s="1946">
        <v>1</v>
      </c>
      <c r="W6" s="1947">
        <v>1</v>
      </c>
      <c r="X6" s="1947"/>
      <c r="Y6" s="1946">
        <v>9</v>
      </c>
      <c r="Z6" s="1946">
        <v>2</v>
      </c>
      <c r="AA6" s="1946">
        <v>13</v>
      </c>
      <c r="AB6" s="1946">
        <v>0</v>
      </c>
      <c r="AC6" s="1946">
        <v>8</v>
      </c>
      <c r="AD6" s="2470">
        <v>7288</v>
      </c>
      <c r="AE6" s="2470">
        <v>1136</v>
      </c>
    </row>
    <row r="7" spans="1:31">
      <c r="A7" s="2390" t="s">
        <v>192</v>
      </c>
      <c r="B7" s="1946">
        <v>366</v>
      </c>
      <c r="C7" s="1946">
        <v>1</v>
      </c>
      <c r="D7" s="1946">
        <v>5</v>
      </c>
      <c r="E7" s="1946">
        <v>17</v>
      </c>
      <c r="F7" s="1946">
        <v>52</v>
      </c>
      <c r="G7" s="1946">
        <v>132</v>
      </c>
      <c r="H7" s="1946">
        <v>94</v>
      </c>
      <c r="I7" s="1946">
        <v>36</v>
      </c>
      <c r="J7" s="1946">
        <v>29</v>
      </c>
      <c r="K7" s="1946">
        <v>0</v>
      </c>
      <c r="L7" s="2471">
        <v>18</v>
      </c>
      <c r="M7" s="2471">
        <v>2</v>
      </c>
      <c r="N7" s="2471">
        <v>3</v>
      </c>
      <c r="O7" s="1947">
        <v>0</v>
      </c>
      <c r="P7" s="1947"/>
      <c r="Q7" s="2471">
        <v>1</v>
      </c>
      <c r="R7" s="2471">
        <v>3</v>
      </c>
      <c r="S7" s="2471">
        <v>3</v>
      </c>
      <c r="T7" s="2471">
        <v>0</v>
      </c>
      <c r="U7" s="2471">
        <v>18</v>
      </c>
      <c r="V7" s="2471">
        <v>1</v>
      </c>
      <c r="W7" s="1947">
        <v>1</v>
      </c>
      <c r="X7" s="1947"/>
      <c r="Y7" s="2471">
        <v>9</v>
      </c>
      <c r="Z7" s="2471">
        <v>2</v>
      </c>
      <c r="AA7" s="2471">
        <v>14</v>
      </c>
      <c r="AB7" s="2471">
        <v>0</v>
      </c>
      <c r="AC7" s="2471">
        <v>8</v>
      </c>
      <c r="AD7" s="2470">
        <v>7286</v>
      </c>
      <c r="AE7" s="2470">
        <v>1135</v>
      </c>
    </row>
    <row r="8" spans="1:31">
      <c r="A8" s="2390" t="s">
        <v>193</v>
      </c>
      <c r="B8" s="1946">
        <v>372</v>
      </c>
      <c r="C8" s="1946">
        <v>1</v>
      </c>
      <c r="D8" s="1946">
        <v>4</v>
      </c>
      <c r="E8" s="1946">
        <v>21</v>
      </c>
      <c r="F8" s="1946">
        <v>51</v>
      </c>
      <c r="G8" s="1946">
        <v>148</v>
      </c>
      <c r="H8" s="1946">
        <v>83</v>
      </c>
      <c r="I8" s="1946">
        <v>37</v>
      </c>
      <c r="J8" s="1946">
        <v>27</v>
      </c>
      <c r="K8" s="1946">
        <v>0</v>
      </c>
      <c r="L8" s="2471">
        <v>18</v>
      </c>
      <c r="M8" s="2471">
        <v>2</v>
      </c>
      <c r="N8" s="2471">
        <v>3</v>
      </c>
      <c r="O8" s="1947">
        <v>0</v>
      </c>
      <c r="P8" s="1947"/>
      <c r="Q8" s="2471">
        <v>1</v>
      </c>
      <c r="R8" s="2471">
        <v>3</v>
      </c>
      <c r="S8" s="2471">
        <v>3</v>
      </c>
      <c r="T8" s="2471">
        <v>0</v>
      </c>
      <c r="U8" s="2471">
        <v>18</v>
      </c>
      <c r="V8" s="2471">
        <v>1</v>
      </c>
      <c r="W8" s="1947">
        <v>1</v>
      </c>
      <c r="X8" s="1947"/>
      <c r="Y8" s="2471">
        <v>9</v>
      </c>
      <c r="Z8" s="2471">
        <v>2</v>
      </c>
      <c r="AA8" s="2471">
        <v>14</v>
      </c>
      <c r="AB8" s="2471">
        <v>0</v>
      </c>
      <c r="AC8" s="2471">
        <v>8</v>
      </c>
      <c r="AD8" s="2470">
        <v>7285</v>
      </c>
      <c r="AE8" s="2470">
        <v>1140</v>
      </c>
    </row>
    <row r="9" spans="1:31">
      <c r="A9" s="2472" t="s">
        <v>194</v>
      </c>
      <c r="B9" s="2473">
        <f>SUM(B11:B16)</f>
        <v>378</v>
      </c>
      <c r="C9" s="2473">
        <f>SUM(C11:C16)</f>
        <v>1</v>
      </c>
      <c r="D9" s="2473">
        <f t="shared" ref="D9:K9" si="0">SUM(D11:D16)</f>
        <v>6</v>
      </c>
      <c r="E9" s="2473">
        <f t="shared" si="0"/>
        <v>20</v>
      </c>
      <c r="F9" s="2473">
        <f t="shared" si="0"/>
        <v>51</v>
      </c>
      <c r="G9" s="2473">
        <f t="shared" si="0"/>
        <v>155</v>
      </c>
      <c r="H9" s="2473">
        <f t="shared" si="0"/>
        <v>84</v>
      </c>
      <c r="I9" s="2473">
        <f t="shared" si="0"/>
        <v>33</v>
      </c>
      <c r="J9" s="2473">
        <f t="shared" si="0"/>
        <v>28</v>
      </c>
      <c r="K9" s="2473">
        <f t="shared" si="0"/>
        <v>0</v>
      </c>
      <c r="L9" s="2474">
        <f>SUM(L11:L16)</f>
        <v>18</v>
      </c>
      <c r="M9" s="2474">
        <f t="shared" ref="M9:N9" si="1">SUM(M11:M16)</f>
        <v>2</v>
      </c>
      <c r="N9" s="2474">
        <f t="shared" si="1"/>
        <v>3</v>
      </c>
      <c r="O9" s="1169">
        <v>0</v>
      </c>
      <c r="P9" s="1169"/>
      <c r="Q9" s="2474">
        <f>SUM(Q11:Q16)</f>
        <v>1</v>
      </c>
      <c r="R9" s="2474">
        <f t="shared" ref="R9:S9" si="2">SUM(R11:R16)</f>
        <v>3</v>
      </c>
      <c r="S9" s="2474">
        <f t="shared" si="2"/>
        <v>3</v>
      </c>
      <c r="T9" s="2474">
        <v>0</v>
      </c>
      <c r="U9" s="2474">
        <f>SUM(U11:U16)</f>
        <v>18</v>
      </c>
      <c r="V9" s="2474">
        <f>SUM(V11:V16)</f>
        <v>1</v>
      </c>
      <c r="W9" s="1169">
        <v>1</v>
      </c>
      <c r="X9" s="1169"/>
      <c r="Y9" s="2474">
        <f>SUM(Y11:Y16)</f>
        <v>8</v>
      </c>
      <c r="Z9" s="2474">
        <v>2</v>
      </c>
      <c r="AA9" s="2474">
        <f>SUM(AA11:AA16)</f>
        <v>14</v>
      </c>
      <c r="AB9" s="2474">
        <v>0</v>
      </c>
      <c r="AC9" s="2474">
        <f>SUM(AC11:AC16)</f>
        <v>9</v>
      </c>
      <c r="AD9" s="2475">
        <f>SUM(AD11:AD16)</f>
        <v>7278</v>
      </c>
      <c r="AE9" s="2475">
        <f>SUM(AE11:AE16)</f>
        <v>1141</v>
      </c>
    </row>
    <row r="10" spans="1:31">
      <c r="A10" s="2263"/>
      <c r="B10" s="2476"/>
      <c r="C10" s="2476"/>
      <c r="D10" s="2476"/>
      <c r="E10" s="2476"/>
      <c r="F10" s="2476"/>
      <c r="G10" s="2476"/>
      <c r="H10" s="2476"/>
      <c r="I10" s="2476"/>
      <c r="J10" s="2476"/>
      <c r="K10" s="2476"/>
      <c r="L10" s="2476"/>
      <c r="M10" s="2476"/>
      <c r="N10" s="2476"/>
      <c r="O10" s="1947"/>
      <c r="P10" s="1947"/>
      <c r="Q10" s="2476"/>
      <c r="R10" s="2476"/>
      <c r="S10" s="2476"/>
      <c r="T10" s="2476"/>
      <c r="U10" s="2476"/>
      <c r="V10" s="2476"/>
      <c r="W10" s="1947"/>
      <c r="X10" s="1947"/>
      <c r="Y10" s="2476"/>
      <c r="Z10" s="2476"/>
      <c r="AA10" s="2476"/>
      <c r="AB10" s="2476"/>
      <c r="AC10" s="2476"/>
      <c r="AD10" s="2477"/>
      <c r="AE10" s="2477"/>
    </row>
    <row r="11" spans="1:31">
      <c r="A11" s="2124" t="s">
        <v>9261</v>
      </c>
      <c r="B11" s="2478">
        <f>SUM(C11:K11)</f>
        <v>74</v>
      </c>
      <c r="C11" s="2479">
        <v>1</v>
      </c>
      <c r="D11" s="2479">
        <v>2</v>
      </c>
      <c r="E11" s="2479">
        <v>11</v>
      </c>
      <c r="F11" s="2479">
        <v>16</v>
      </c>
      <c r="G11" s="2479">
        <v>32</v>
      </c>
      <c r="H11" s="2479">
        <v>11</v>
      </c>
      <c r="I11" s="2479">
        <v>1</v>
      </c>
      <c r="J11" s="2479">
        <v>0</v>
      </c>
      <c r="K11" s="2479">
        <v>0</v>
      </c>
      <c r="L11" s="2478">
        <v>0</v>
      </c>
      <c r="M11" s="2478">
        <v>0</v>
      </c>
      <c r="N11" s="2478">
        <v>0</v>
      </c>
      <c r="O11" s="1947">
        <v>0</v>
      </c>
      <c r="P11" s="1947"/>
      <c r="Q11" s="2478">
        <v>0</v>
      </c>
      <c r="R11" s="2478">
        <v>0</v>
      </c>
      <c r="S11" s="2478">
        <v>0</v>
      </c>
      <c r="T11" s="2478">
        <v>0</v>
      </c>
      <c r="U11" s="2478">
        <v>0</v>
      </c>
      <c r="V11" s="2478">
        <v>0</v>
      </c>
      <c r="W11" s="1947">
        <v>0</v>
      </c>
      <c r="X11" s="1947"/>
      <c r="Y11" s="2478">
        <v>3</v>
      </c>
      <c r="Z11" s="2478">
        <v>2</v>
      </c>
      <c r="AA11" s="2478">
        <v>0</v>
      </c>
      <c r="AB11" s="2478">
        <v>0</v>
      </c>
      <c r="AC11" s="2478">
        <v>6</v>
      </c>
      <c r="AD11" s="2478">
        <v>0</v>
      </c>
      <c r="AE11" s="2478">
        <v>0</v>
      </c>
    </row>
    <row r="12" spans="1:31">
      <c r="A12" s="2124" t="s">
        <v>9262</v>
      </c>
      <c r="B12" s="2478">
        <f t="shared" ref="B12:B16" si="3">SUM(C12:K12)</f>
        <v>99</v>
      </c>
      <c r="C12" s="2479">
        <v>0</v>
      </c>
      <c r="D12" s="2479">
        <v>1</v>
      </c>
      <c r="E12" s="2479">
        <v>3</v>
      </c>
      <c r="F12" s="2479">
        <v>11</v>
      </c>
      <c r="G12" s="2479">
        <v>42</v>
      </c>
      <c r="H12" s="2479">
        <v>24</v>
      </c>
      <c r="I12" s="2479">
        <v>10</v>
      </c>
      <c r="J12" s="2479">
        <v>8</v>
      </c>
      <c r="K12" s="2479">
        <v>0</v>
      </c>
      <c r="L12" s="2478">
        <v>6</v>
      </c>
      <c r="M12" s="2478">
        <v>0</v>
      </c>
      <c r="N12" s="2478">
        <v>1</v>
      </c>
      <c r="O12" s="1947">
        <v>0</v>
      </c>
      <c r="P12" s="1947"/>
      <c r="Q12" s="2478">
        <v>0</v>
      </c>
      <c r="R12" s="2478">
        <v>1</v>
      </c>
      <c r="S12" s="2478">
        <v>0</v>
      </c>
      <c r="T12" s="2478">
        <v>0</v>
      </c>
      <c r="U12" s="2478">
        <v>6</v>
      </c>
      <c r="V12" s="2478">
        <v>0</v>
      </c>
      <c r="W12" s="2480">
        <v>1</v>
      </c>
      <c r="X12" s="2480"/>
      <c r="Y12" s="2478">
        <v>1</v>
      </c>
      <c r="Z12" s="2478">
        <v>0</v>
      </c>
      <c r="AA12" s="2478">
        <v>6</v>
      </c>
      <c r="AB12" s="2478">
        <v>0</v>
      </c>
      <c r="AC12" s="2478">
        <v>1</v>
      </c>
      <c r="AD12" s="2479">
        <v>2132</v>
      </c>
      <c r="AE12" s="2478">
        <v>432</v>
      </c>
    </row>
    <row r="13" spans="1:31">
      <c r="A13" s="2124" t="s">
        <v>9263</v>
      </c>
      <c r="B13" s="2478">
        <f t="shared" si="3"/>
        <v>60</v>
      </c>
      <c r="C13" s="2479">
        <v>0</v>
      </c>
      <c r="D13" s="2479">
        <v>1</v>
      </c>
      <c r="E13" s="2479">
        <v>2</v>
      </c>
      <c r="F13" s="2479">
        <v>8</v>
      </c>
      <c r="G13" s="2479">
        <v>21</v>
      </c>
      <c r="H13" s="2479">
        <v>15</v>
      </c>
      <c r="I13" s="2479">
        <v>7</v>
      </c>
      <c r="J13" s="2479">
        <v>6</v>
      </c>
      <c r="K13" s="2479">
        <v>0</v>
      </c>
      <c r="L13" s="2478">
        <v>3</v>
      </c>
      <c r="M13" s="2478">
        <v>1</v>
      </c>
      <c r="N13" s="2478">
        <v>0</v>
      </c>
      <c r="O13" s="1947">
        <v>0</v>
      </c>
      <c r="P13" s="1947"/>
      <c r="Q13" s="2478">
        <v>1</v>
      </c>
      <c r="R13" s="2478">
        <v>0</v>
      </c>
      <c r="S13" s="2478">
        <v>1</v>
      </c>
      <c r="T13" s="2478">
        <v>0</v>
      </c>
      <c r="U13" s="2478">
        <v>3</v>
      </c>
      <c r="V13" s="2478">
        <v>0</v>
      </c>
      <c r="W13" s="1947">
        <v>0</v>
      </c>
      <c r="X13" s="1947"/>
      <c r="Y13" s="2478">
        <v>1</v>
      </c>
      <c r="Z13" s="2478">
        <v>0</v>
      </c>
      <c r="AA13" s="2478">
        <v>3</v>
      </c>
      <c r="AB13" s="2478">
        <v>0</v>
      </c>
      <c r="AC13" s="2478">
        <v>1</v>
      </c>
      <c r="AD13" s="2479">
        <v>2247</v>
      </c>
      <c r="AE13" s="2478">
        <v>201</v>
      </c>
    </row>
    <row r="14" spans="1:31">
      <c r="A14" s="2124" t="s">
        <v>9264</v>
      </c>
      <c r="B14" s="2478">
        <f t="shared" si="3"/>
        <v>48</v>
      </c>
      <c r="C14" s="2479">
        <v>0</v>
      </c>
      <c r="D14" s="2479">
        <v>1</v>
      </c>
      <c r="E14" s="2479">
        <v>1</v>
      </c>
      <c r="F14" s="2479">
        <v>5</v>
      </c>
      <c r="G14" s="2479">
        <v>20</v>
      </c>
      <c r="H14" s="2479">
        <v>10</v>
      </c>
      <c r="I14" s="2479">
        <v>4</v>
      </c>
      <c r="J14" s="2479">
        <v>7</v>
      </c>
      <c r="K14" s="2479">
        <v>0</v>
      </c>
      <c r="L14" s="2478">
        <v>3</v>
      </c>
      <c r="M14" s="2478">
        <v>0</v>
      </c>
      <c r="N14" s="2478">
        <v>1</v>
      </c>
      <c r="O14" s="1947">
        <v>0</v>
      </c>
      <c r="P14" s="1947"/>
      <c r="Q14" s="2478">
        <v>0</v>
      </c>
      <c r="R14" s="2478">
        <v>1</v>
      </c>
      <c r="S14" s="2478">
        <v>1</v>
      </c>
      <c r="T14" s="2478">
        <v>0</v>
      </c>
      <c r="U14" s="2478">
        <v>3</v>
      </c>
      <c r="V14" s="2478">
        <v>1</v>
      </c>
      <c r="W14" s="1947">
        <v>0</v>
      </c>
      <c r="X14" s="1947"/>
      <c r="Y14" s="2478">
        <v>1</v>
      </c>
      <c r="Z14" s="2478">
        <v>0</v>
      </c>
      <c r="AA14" s="2478">
        <v>1</v>
      </c>
      <c r="AB14" s="2478">
        <v>0</v>
      </c>
      <c r="AC14" s="2478">
        <v>0</v>
      </c>
      <c r="AD14" s="2479">
        <v>1393</v>
      </c>
      <c r="AE14" s="2478">
        <v>189</v>
      </c>
    </row>
    <row r="15" spans="1:31">
      <c r="A15" s="2124" t="s">
        <v>9265</v>
      </c>
      <c r="B15" s="2478">
        <f t="shared" si="3"/>
        <v>49</v>
      </c>
      <c r="C15" s="2479">
        <v>0</v>
      </c>
      <c r="D15" s="2479">
        <v>1</v>
      </c>
      <c r="E15" s="2479">
        <v>1</v>
      </c>
      <c r="F15" s="2479">
        <v>6</v>
      </c>
      <c r="G15" s="2479">
        <v>20</v>
      </c>
      <c r="H15" s="2479">
        <v>12</v>
      </c>
      <c r="I15" s="2479">
        <v>5</v>
      </c>
      <c r="J15" s="2479">
        <v>4</v>
      </c>
      <c r="K15" s="2479">
        <v>0</v>
      </c>
      <c r="L15" s="2478">
        <v>3</v>
      </c>
      <c r="M15" s="2478">
        <v>0</v>
      </c>
      <c r="N15" s="2478">
        <v>1</v>
      </c>
      <c r="O15" s="1947">
        <v>0</v>
      </c>
      <c r="P15" s="1947"/>
      <c r="Q15" s="2478">
        <v>0</v>
      </c>
      <c r="R15" s="2478">
        <v>1</v>
      </c>
      <c r="S15" s="2478">
        <v>0</v>
      </c>
      <c r="T15" s="2478">
        <v>0</v>
      </c>
      <c r="U15" s="2478">
        <v>3</v>
      </c>
      <c r="V15" s="2478">
        <v>0</v>
      </c>
      <c r="W15" s="1947">
        <v>0</v>
      </c>
      <c r="X15" s="1947"/>
      <c r="Y15" s="2478">
        <v>1</v>
      </c>
      <c r="Z15" s="2478">
        <v>0</v>
      </c>
      <c r="AA15" s="2478">
        <v>2</v>
      </c>
      <c r="AB15" s="2478">
        <v>0</v>
      </c>
      <c r="AC15" s="2478">
        <v>0</v>
      </c>
      <c r="AD15" s="2478">
        <v>791</v>
      </c>
      <c r="AE15" s="2478">
        <v>171</v>
      </c>
    </row>
    <row r="16" spans="1:31" ht="18.5" thickBot="1">
      <c r="A16" s="1634" t="s">
        <v>9266</v>
      </c>
      <c r="B16" s="2481">
        <f t="shared" si="3"/>
        <v>48</v>
      </c>
      <c r="C16" s="2482">
        <v>0</v>
      </c>
      <c r="D16" s="2482">
        <v>0</v>
      </c>
      <c r="E16" s="2482">
        <v>2</v>
      </c>
      <c r="F16" s="2482">
        <v>5</v>
      </c>
      <c r="G16" s="2482">
        <v>20</v>
      </c>
      <c r="H16" s="2482">
        <v>12</v>
      </c>
      <c r="I16" s="2482">
        <v>6</v>
      </c>
      <c r="J16" s="2482">
        <v>3</v>
      </c>
      <c r="K16" s="2482">
        <v>0</v>
      </c>
      <c r="L16" s="2483">
        <v>3</v>
      </c>
      <c r="M16" s="2483">
        <v>1</v>
      </c>
      <c r="N16" s="2483">
        <v>0</v>
      </c>
      <c r="O16" s="2484">
        <v>0</v>
      </c>
      <c r="P16" s="2484"/>
      <c r="Q16" s="2483">
        <v>0</v>
      </c>
      <c r="R16" s="2483">
        <v>0</v>
      </c>
      <c r="S16" s="2483">
        <v>1</v>
      </c>
      <c r="T16" s="2483">
        <v>0</v>
      </c>
      <c r="U16" s="2483">
        <v>3</v>
      </c>
      <c r="V16" s="2483">
        <v>0</v>
      </c>
      <c r="W16" s="2484">
        <v>0</v>
      </c>
      <c r="X16" s="2484"/>
      <c r="Y16" s="2483">
        <v>1</v>
      </c>
      <c r="Z16" s="2483">
        <v>0</v>
      </c>
      <c r="AA16" s="2483">
        <v>2</v>
      </c>
      <c r="AB16" s="2483">
        <v>0</v>
      </c>
      <c r="AC16" s="2483">
        <v>1</v>
      </c>
      <c r="AD16" s="2483">
        <v>715</v>
      </c>
      <c r="AE16" s="2483">
        <v>148</v>
      </c>
    </row>
    <row r="17" spans="1:31">
      <c r="A17" s="859"/>
      <c r="B17" s="859"/>
      <c r="C17" s="859"/>
      <c r="D17" s="859"/>
      <c r="E17" s="859"/>
      <c r="F17" s="859"/>
      <c r="G17" s="859"/>
      <c r="H17" s="859"/>
      <c r="I17" s="859"/>
      <c r="J17" s="859"/>
      <c r="K17" s="859"/>
      <c r="L17" s="859"/>
      <c r="M17" s="859"/>
      <c r="N17" s="859"/>
      <c r="O17" s="859"/>
      <c r="P17" s="859"/>
      <c r="Q17" s="859"/>
      <c r="R17" s="859"/>
      <c r="S17" s="859"/>
      <c r="T17" s="859"/>
      <c r="U17" s="859"/>
      <c r="V17" s="859"/>
      <c r="W17" s="859"/>
      <c r="X17" s="859"/>
      <c r="Y17" s="1003"/>
      <c r="Z17" s="1133"/>
      <c r="AA17" s="1133"/>
      <c r="AB17" s="1133"/>
      <c r="AC17" s="1133"/>
      <c r="AD17" s="1133"/>
      <c r="AE17" s="1004" t="s">
        <v>9267</v>
      </c>
    </row>
  </sheetData>
  <mergeCells count="22">
    <mergeCell ref="U3:U4"/>
    <mergeCell ref="A3:A4"/>
    <mergeCell ref="B3:K3"/>
    <mergeCell ref="L3:L4"/>
    <mergeCell ref="M3:M4"/>
    <mergeCell ref="N3:N4"/>
    <mergeCell ref="O3:O4"/>
    <mergeCell ref="P3:P4"/>
    <mergeCell ref="Q3:Q4"/>
    <mergeCell ref="R3:R4"/>
    <mergeCell ref="S3:S4"/>
    <mergeCell ref="T3:T4"/>
    <mergeCell ref="AB3:AB4"/>
    <mergeCell ref="AC3:AC4"/>
    <mergeCell ref="AD3:AD4"/>
    <mergeCell ref="AE3:AE4"/>
    <mergeCell ref="V3:V4"/>
    <mergeCell ref="W3:W4"/>
    <mergeCell ref="X3:X4"/>
    <mergeCell ref="Y3:Y4"/>
    <mergeCell ref="Z3:Z4"/>
    <mergeCell ref="AA3:AA4"/>
  </mergeCells>
  <phoneticPr fontId="2"/>
  <hyperlinks>
    <hyperlink ref="A2" location="目次!A1" display="目次へ戻る" xr:uid="{66AE89CB-00D6-4235-92CE-541D05752F24}"/>
  </hyperlinks>
  <pageMargins left="0.7" right="0.7" top="0.75" bottom="0.75" header="0.3" footer="0.3"/>
  <pageSetup paperSize="9" orientation="portrait" verticalDpi="0"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25F16-4CED-42E5-B37A-C179C3DF10B8}">
  <dimension ref="A1:S19"/>
  <sheetViews>
    <sheetView workbookViewId="0">
      <selection activeCell="S1" sqref="S1"/>
    </sheetView>
  </sheetViews>
  <sheetFormatPr defaultColWidth="9" defaultRowHeight="18"/>
  <cols>
    <col min="1" max="1" width="12.83203125" style="1140" customWidth="1"/>
    <col min="2" max="18" width="9" style="1140"/>
    <col min="19" max="19" width="11" style="1140" bestFit="1" customWidth="1"/>
    <col min="20" max="16384" width="9" style="1140"/>
  </cols>
  <sheetData>
    <row r="1" spans="1:19">
      <c r="A1" s="859" t="s">
        <v>9268</v>
      </c>
      <c r="B1" s="859"/>
      <c r="C1" s="859"/>
      <c r="D1" s="859"/>
      <c r="E1" s="859"/>
      <c r="F1" s="859"/>
      <c r="G1" s="859"/>
      <c r="H1" s="859"/>
      <c r="I1" s="859"/>
      <c r="J1" s="859"/>
      <c r="K1" s="859"/>
      <c r="L1" s="859"/>
      <c r="M1" s="859"/>
      <c r="N1" s="859"/>
      <c r="O1" s="859"/>
      <c r="P1" s="859"/>
      <c r="Q1" s="859"/>
      <c r="R1" s="859"/>
      <c r="S1" s="820" t="s">
        <v>721</v>
      </c>
    </row>
    <row r="2" spans="1:19" ht="18.5" thickBot="1">
      <c r="A2" s="1745"/>
      <c r="B2" s="1745"/>
      <c r="C2" s="1745"/>
      <c r="D2" s="1745"/>
      <c r="E2" s="1745"/>
      <c r="F2" s="1745"/>
      <c r="G2" s="1745"/>
      <c r="H2" s="1745"/>
      <c r="I2" s="1745"/>
      <c r="J2" s="1745"/>
      <c r="K2" s="1745"/>
      <c r="L2" s="1745"/>
      <c r="M2" s="1745"/>
      <c r="N2" s="1745"/>
      <c r="O2" s="1745"/>
      <c r="P2" s="1745"/>
      <c r="Q2" s="1745"/>
      <c r="R2" s="1753" t="s">
        <v>9269</v>
      </c>
    </row>
    <row r="3" spans="1:19" ht="30.75" customHeight="1">
      <c r="A3" s="3566" t="s">
        <v>9270</v>
      </c>
      <c r="B3" s="3569" t="s">
        <v>9271</v>
      </c>
      <c r="C3" s="3775"/>
      <c r="D3" s="3775"/>
      <c r="E3" s="3775"/>
      <c r="F3" s="3775"/>
      <c r="G3" s="3775"/>
      <c r="H3" s="3775"/>
      <c r="I3" s="3775"/>
      <c r="J3" s="3775"/>
      <c r="K3" s="3576"/>
      <c r="L3" s="3941" t="s">
        <v>9272</v>
      </c>
      <c r="M3" s="3940" t="s">
        <v>9273</v>
      </c>
      <c r="N3" s="3940" t="s">
        <v>9274</v>
      </c>
      <c r="O3" s="3940" t="s">
        <v>9275</v>
      </c>
      <c r="P3" s="3940" t="s">
        <v>9276</v>
      </c>
      <c r="Q3" s="3941" t="s">
        <v>9277</v>
      </c>
      <c r="R3" s="3942" t="s">
        <v>9278</v>
      </c>
    </row>
    <row r="4" spans="1:19" ht="57" customHeight="1">
      <c r="A4" s="3568"/>
      <c r="B4" s="992" t="s">
        <v>5048</v>
      </c>
      <c r="C4" s="992" t="s">
        <v>9279</v>
      </c>
      <c r="D4" s="992" t="s">
        <v>9280</v>
      </c>
      <c r="E4" s="992" t="s">
        <v>9281</v>
      </c>
      <c r="F4" s="992" t="s">
        <v>9282</v>
      </c>
      <c r="G4" s="992" t="s">
        <v>9283</v>
      </c>
      <c r="H4" s="992" t="s">
        <v>9284</v>
      </c>
      <c r="I4" s="992" t="s">
        <v>9285</v>
      </c>
      <c r="J4" s="992" t="s">
        <v>9286</v>
      </c>
      <c r="K4" s="992" t="s">
        <v>9287</v>
      </c>
      <c r="L4" s="3927"/>
      <c r="M4" s="3944"/>
      <c r="N4" s="3927"/>
      <c r="O4" s="3927"/>
      <c r="P4" s="3927"/>
      <c r="Q4" s="3927"/>
      <c r="R4" s="3943"/>
    </row>
    <row r="5" spans="1:19">
      <c r="A5" s="1360" t="s">
        <v>190</v>
      </c>
      <c r="B5" s="1758">
        <f t="shared" ref="B5:B8" si="0">SUM(C5:K5)</f>
        <v>3182</v>
      </c>
      <c r="C5" s="1946">
        <v>1</v>
      </c>
      <c r="D5" s="1946">
        <v>3</v>
      </c>
      <c r="E5" s="1946">
        <v>7</v>
      </c>
      <c r="F5" s="1946">
        <v>14</v>
      </c>
      <c r="G5" s="1946">
        <v>75</v>
      </c>
      <c r="H5" s="1946">
        <v>75</v>
      </c>
      <c r="I5" s="1946">
        <v>188</v>
      </c>
      <c r="J5" s="1946">
        <v>326</v>
      </c>
      <c r="K5" s="1946">
        <v>2493</v>
      </c>
      <c r="L5" s="1947">
        <v>47</v>
      </c>
      <c r="M5" s="1947">
        <v>46</v>
      </c>
      <c r="N5" s="1947">
        <v>274</v>
      </c>
      <c r="O5" s="1947">
        <v>1</v>
      </c>
      <c r="P5" s="1947">
        <v>330</v>
      </c>
      <c r="Q5" s="1947">
        <v>283</v>
      </c>
      <c r="R5" s="1947">
        <v>175</v>
      </c>
    </row>
    <row r="6" spans="1:19">
      <c r="A6" s="2390" t="s">
        <v>191</v>
      </c>
      <c r="B6" s="1758">
        <f t="shared" si="0"/>
        <v>3140</v>
      </c>
      <c r="C6" s="1946">
        <v>1</v>
      </c>
      <c r="D6" s="1946">
        <v>3</v>
      </c>
      <c r="E6" s="1946">
        <v>7</v>
      </c>
      <c r="F6" s="1946">
        <v>14</v>
      </c>
      <c r="G6" s="1946">
        <v>75</v>
      </c>
      <c r="H6" s="1946">
        <v>75</v>
      </c>
      <c r="I6" s="1946">
        <v>188</v>
      </c>
      <c r="J6" s="1946">
        <v>325</v>
      </c>
      <c r="K6" s="1946">
        <v>2452</v>
      </c>
      <c r="L6" s="1947">
        <v>47</v>
      </c>
      <c r="M6" s="1947">
        <v>46</v>
      </c>
      <c r="N6" s="1947">
        <v>274</v>
      </c>
      <c r="O6" s="1947">
        <v>1</v>
      </c>
      <c r="P6" s="1947">
        <v>329</v>
      </c>
      <c r="Q6" s="1947">
        <v>282</v>
      </c>
      <c r="R6" s="1947">
        <v>175</v>
      </c>
    </row>
    <row r="7" spans="1:19">
      <c r="A7" s="2390" t="s">
        <v>192</v>
      </c>
      <c r="B7" s="1758">
        <f t="shared" si="0"/>
        <v>3114</v>
      </c>
      <c r="C7" s="1946">
        <v>1</v>
      </c>
      <c r="D7" s="1946">
        <v>3</v>
      </c>
      <c r="E7" s="1946">
        <v>7</v>
      </c>
      <c r="F7" s="1946">
        <v>14</v>
      </c>
      <c r="G7" s="1946">
        <v>75</v>
      </c>
      <c r="H7" s="1946">
        <v>75</v>
      </c>
      <c r="I7" s="1946">
        <v>187</v>
      </c>
      <c r="J7" s="1946">
        <v>325</v>
      </c>
      <c r="K7" s="2471">
        <v>2427</v>
      </c>
      <c r="L7" s="1947">
        <v>47</v>
      </c>
      <c r="M7" s="1947">
        <v>46</v>
      </c>
      <c r="N7" s="1947">
        <v>273</v>
      </c>
      <c r="O7" s="1947">
        <v>1</v>
      </c>
      <c r="P7" s="1947">
        <v>319</v>
      </c>
      <c r="Q7" s="1947">
        <v>283</v>
      </c>
      <c r="R7" s="1947">
        <v>176</v>
      </c>
    </row>
    <row r="8" spans="1:19">
      <c r="A8" s="2390" t="s">
        <v>193</v>
      </c>
      <c r="B8" s="1758">
        <f t="shared" si="0"/>
        <v>2926</v>
      </c>
      <c r="C8" s="1946">
        <f t="shared" ref="C8:H8" si="1">SUM(C11:C18)</f>
        <v>1</v>
      </c>
      <c r="D8" s="1946">
        <f t="shared" si="1"/>
        <v>3</v>
      </c>
      <c r="E8" s="1946">
        <f t="shared" si="1"/>
        <v>7</v>
      </c>
      <c r="F8" s="1946">
        <f t="shared" si="1"/>
        <v>14</v>
      </c>
      <c r="G8" s="1946">
        <f t="shared" si="1"/>
        <v>75</v>
      </c>
      <c r="H8" s="1946">
        <f t="shared" si="1"/>
        <v>75</v>
      </c>
      <c r="I8" s="1946">
        <v>188</v>
      </c>
      <c r="J8" s="1946">
        <v>322</v>
      </c>
      <c r="K8" s="2471">
        <v>2241</v>
      </c>
      <c r="L8" s="1947">
        <v>47</v>
      </c>
      <c r="M8" s="1947">
        <v>46</v>
      </c>
      <c r="N8" s="1947">
        <v>273</v>
      </c>
      <c r="O8" s="1947">
        <v>1</v>
      </c>
      <c r="P8" s="1947">
        <v>296</v>
      </c>
      <c r="Q8" s="1947">
        <v>289</v>
      </c>
      <c r="R8" s="1947">
        <v>182</v>
      </c>
    </row>
    <row r="9" spans="1:19">
      <c r="A9" s="2472" t="s">
        <v>194</v>
      </c>
      <c r="B9" s="1758">
        <f>SUM(C9:K9)</f>
        <v>2923</v>
      </c>
      <c r="C9" s="1777">
        <f>SUM(C11:C18)</f>
        <v>1</v>
      </c>
      <c r="D9" s="1777">
        <f t="shared" ref="D9:K9" si="2">SUM(D11:D18)</f>
        <v>3</v>
      </c>
      <c r="E9" s="1777">
        <f t="shared" si="2"/>
        <v>7</v>
      </c>
      <c r="F9" s="1777">
        <f t="shared" si="2"/>
        <v>14</v>
      </c>
      <c r="G9" s="1777">
        <f t="shared" si="2"/>
        <v>75</v>
      </c>
      <c r="H9" s="1777">
        <f t="shared" si="2"/>
        <v>75</v>
      </c>
      <c r="I9" s="1777">
        <f t="shared" si="2"/>
        <v>188</v>
      </c>
      <c r="J9" s="1777">
        <f t="shared" si="2"/>
        <v>319</v>
      </c>
      <c r="K9" s="1777">
        <f t="shared" si="2"/>
        <v>2241</v>
      </c>
      <c r="L9" s="1169">
        <f>SUM(L11:L18)</f>
        <v>47</v>
      </c>
      <c r="M9" s="1169">
        <f>SUM(M11:M18)</f>
        <v>46</v>
      </c>
      <c r="N9" s="1169">
        <f>SUM(N11:N18)</f>
        <v>273</v>
      </c>
      <c r="O9" s="1169">
        <v>1</v>
      </c>
      <c r="P9" s="1169">
        <f>SUM(P11:P18)</f>
        <v>289</v>
      </c>
      <c r="Q9" s="1169">
        <f>SUM(Q11:Q18)</f>
        <v>282</v>
      </c>
      <c r="R9" s="1169">
        <f>SUM(R11:R18)</f>
        <v>175</v>
      </c>
    </row>
    <row r="10" spans="1:19">
      <c r="A10" s="2263"/>
      <c r="B10" s="2485"/>
      <c r="C10" s="2486"/>
      <c r="D10" s="2486"/>
      <c r="E10" s="2486"/>
      <c r="F10" s="2486"/>
      <c r="G10" s="2486"/>
      <c r="H10" s="2486"/>
      <c r="I10" s="2486"/>
      <c r="J10" s="2486"/>
      <c r="K10" s="2486"/>
      <c r="L10" s="1947"/>
      <c r="M10" s="1947"/>
      <c r="N10" s="1947"/>
      <c r="O10" s="1947"/>
      <c r="P10" s="1947"/>
      <c r="Q10" s="1947"/>
      <c r="R10" s="1947"/>
    </row>
    <row r="11" spans="1:19">
      <c r="A11" s="2124" t="s">
        <v>9288</v>
      </c>
      <c r="B11" s="2478">
        <f>SUM(C11:K11)</f>
        <v>4</v>
      </c>
      <c r="C11" s="2478">
        <v>1</v>
      </c>
      <c r="D11" s="2478">
        <v>3</v>
      </c>
      <c r="E11" s="1946">
        <v>0</v>
      </c>
      <c r="F11" s="1946">
        <v>0</v>
      </c>
      <c r="G11" s="1946">
        <v>0</v>
      </c>
      <c r="H11" s="1946">
        <v>0</v>
      </c>
      <c r="I11" s="1946">
        <v>0</v>
      </c>
      <c r="J11" s="1946">
        <v>0</v>
      </c>
      <c r="K11" s="1946">
        <v>0</v>
      </c>
      <c r="L11" s="1947">
        <v>0</v>
      </c>
      <c r="M11" s="1947">
        <v>0</v>
      </c>
      <c r="N11" s="1947">
        <v>0</v>
      </c>
      <c r="O11" s="1947">
        <v>1</v>
      </c>
      <c r="P11" s="2480">
        <v>1</v>
      </c>
      <c r="Q11" s="1947">
        <v>0</v>
      </c>
      <c r="R11" s="1947">
        <v>0</v>
      </c>
    </row>
    <row r="12" spans="1:19">
      <c r="A12" s="2124" t="s">
        <v>9289</v>
      </c>
      <c r="B12" s="2478">
        <f>SUM(C12:K12)</f>
        <v>481</v>
      </c>
      <c r="C12" s="2478">
        <v>0</v>
      </c>
      <c r="D12" s="1946">
        <v>0</v>
      </c>
      <c r="E12" s="2478">
        <v>1</v>
      </c>
      <c r="F12" s="2478">
        <v>2</v>
      </c>
      <c r="G12" s="2478">
        <v>13</v>
      </c>
      <c r="H12" s="2478">
        <v>13</v>
      </c>
      <c r="I12" s="2478">
        <v>36</v>
      </c>
      <c r="J12" s="2478">
        <v>56</v>
      </c>
      <c r="K12" s="2478">
        <v>360</v>
      </c>
      <c r="L12" s="2480">
        <v>9</v>
      </c>
      <c r="M12" s="2480">
        <v>7</v>
      </c>
      <c r="N12" s="2480">
        <v>48</v>
      </c>
      <c r="O12" s="1947">
        <v>0</v>
      </c>
      <c r="P12" s="2480">
        <v>45</v>
      </c>
      <c r="Q12" s="2480">
        <v>43</v>
      </c>
      <c r="R12" s="2480">
        <v>24</v>
      </c>
    </row>
    <row r="13" spans="1:19">
      <c r="A13" s="2124" t="s">
        <v>9290</v>
      </c>
      <c r="B13" s="2478">
        <f t="shared" ref="B13:B18" si="3">SUM(C13:K13)</f>
        <v>449</v>
      </c>
      <c r="C13" s="2478">
        <v>0</v>
      </c>
      <c r="D13" s="1946">
        <v>0</v>
      </c>
      <c r="E13" s="2478">
        <v>1</v>
      </c>
      <c r="F13" s="2478">
        <v>2</v>
      </c>
      <c r="G13" s="2478">
        <v>10</v>
      </c>
      <c r="H13" s="2478">
        <v>10</v>
      </c>
      <c r="I13" s="2478">
        <v>24</v>
      </c>
      <c r="J13" s="2478">
        <v>54</v>
      </c>
      <c r="K13" s="2478">
        <v>348</v>
      </c>
      <c r="L13" s="2480">
        <v>6</v>
      </c>
      <c r="M13" s="2480">
        <v>9</v>
      </c>
      <c r="N13" s="2480">
        <v>43</v>
      </c>
      <c r="O13" s="1947">
        <v>0</v>
      </c>
      <c r="P13" s="2480">
        <v>47</v>
      </c>
      <c r="Q13" s="2480">
        <v>45</v>
      </c>
      <c r="R13" s="2480">
        <v>24</v>
      </c>
    </row>
    <row r="14" spans="1:19">
      <c r="A14" s="2124" t="s">
        <v>9291</v>
      </c>
      <c r="B14" s="2478">
        <f t="shared" si="3"/>
        <v>616</v>
      </c>
      <c r="C14" s="2478">
        <v>0</v>
      </c>
      <c r="D14" s="1946">
        <v>0</v>
      </c>
      <c r="E14" s="2478">
        <v>1</v>
      </c>
      <c r="F14" s="2478">
        <v>2</v>
      </c>
      <c r="G14" s="2478">
        <v>13</v>
      </c>
      <c r="H14" s="2478">
        <v>13</v>
      </c>
      <c r="I14" s="2478">
        <v>36</v>
      </c>
      <c r="J14" s="2478">
        <v>51</v>
      </c>
      <c r="K14" s="2478">
        <v>500</v>
      </c>
      <c r="L14" s="2480">
        <v>9</v>
      </c>
      <c r="M14" s="2480">
        <v>11</v>
      </c>
      <c r="N14" s="2480">
        <v>40</v>
      </c>
      <c r="O14" s="1947">
        <v>0</v>
      </c>
      <c r="P14" s="2480">
        <v>48</v>
      </c>
      <c r="Q14" s="2480">
        <v>48</v>
      </c>
      <c r="R14" s="2480">
        <v>35</v>
      </c>
    </row>
    <row r="15" spans="1:19">
      <c r="A15" s="2124" t="s">
        <v>9292</v>
      </c>
      <c r="B15" s="2478">
        <f t="shared" si="3"/>
        <v>345</v>
      </c>
      <c r="C15" s="2478">
        <v>0</v>
      </c>
      <c r="D15" s="1946">
        <v>0</v>
      </c>
      <c r="E15" s="2478">
        <v>1</v>
      </c>
      <c r="F15" s="2478">
        <v>2</v>
      </c>
      <c r="G15" s="2478">
        <v>9</v>
      </c>
      <c r="H15" s="2478">
        <v>9</v>
      </c>
      <c r="I15" s="2478">
        <v>20</v>
      </c>
      <c r="J15" s="2478">
        <v>34</v>
      </c>
      <c r="K15" s="2478">
        <v>270</v>
      </c>
      <c r="L15" s="2480">
        <v>5</v>
      </c>
      <c r="M15" s="2480">
        <v>6</v>
      </c>
      <c r="N15" s="2480">
        <v>28</v>
      </c>
      <c r="O15" s="1947">
        <v>0</v>
      </c>
      <c r="P15" s="2480">
        <v>31</v>
      </c>
      <c r="Q15" s="2480">
        <v>30</v>
      </c>
      <c r="R15" s="2480">
        <v>25</v>
      </c>
    </row>
    <row r="16" spans="1:19">
      <c r="A16" s="2124" t="s">
        <v>9293</v>
      </c>
      <c r="B16" s="2478">
        <f t="shared" si="3"/>
        <v>288</v>
      </c>
      <c r="C16" s="2478">
        <v>0</v>
      </c>
      <c r="D16" s="1946">
        <v>0</v>
      </c>
      <c r="E16" s="2478">
        <v>1</v>
      </c>
      <c r="F16" s="2478">
        <v>2</v>
      </c>
      <c r="G16" s="2478">
        <v>9</v>
      </c>
      <c r="H16" s="2478">
        <v>9</v>
      </c>
      <c r="I16" s="2478">
        <v>20</v>
      </c>
      <c r="J16" s="2478">
        <v>26</v>
      </c>
      <c r="K16" s="2478">
        <v>221</v>
      </c>
      <c r="L16" s="2480">
        <v>5</v>
      </c>
      <c r="M16" s="2480">
        <v>4</v>
      </c>
      <c r="N16" s="2480">
        <v>25</v>
      </c>
      <c r="O16" s="1947">
        <v>0</v>
      </c>
      <c r="P16" s="2480">
        <v>28</v>
      </c>
      <c r="Q16" s="2480">
        <v>29</v>
      </c>
      <c r="R16" s="2480">
        <v>20</v>
      </c>
    </row>
    <row r="17" spans="1:18">
      <c r="A17" s="2124" t="s">
        <v>9294</v>
      </c>
      <c r="B17" s="2478">
        <f t="shared" si="3"/>
        <v>456</v>
      </c>
      <c r="C17" s="2478">
        <v>0</v>
      </c>
      <c r="D17" s="1946">
        <v>0</v>
      </c>
      <c r="E17" s="2478">
        <v>1</v>
      </c>
      <c r="F17" s="2478">
        <v>2</v>
      </c>
      <c r="G17" s="2478">
        <v>12</v>
      </c>
      <c r="H17" s="2478">
        <v>12</v>
      </c>
      <c r="I17" s="2478">
        <v>32</v>
      </c>
      <c r="J17" s="2478">
        <v>60</v>
      </c>
      <c r="K17" s="2478">
        <v>337</v>
      </c>
      <c r="L17" s="2480">
        <v>8</v>
      </c>
      <c r="M17" s="2480">
        <v>4</v>
      </c>
      <c r="N17" s="2480">
        <v>57</v>
      </c>
      <c r="O17" s="1947">
        <v>0</v>
      </c>
      <c r="P17" s="2480">
        <v>57</v>
      </c>
      <c r="Q17" s="2480">
        <v>55</v>
      </c>
      <c r="R17" s="2480">
        <v>27</v>
      </c>
    </row>
    <row r="18" spans="1:18" ht="18.5" thickBot="1">
      <c r="A18" s="1634" t="s">
        <v>9295</v>
      </c>
      <c r="B18" s="2481">
        <f t="shared" si="3"/>
        <v>284</v>
      </c>
      <c r="C18" s="2483">
        <v>0</v>
      </c>
      <c r="D18" s="2487">
        <v>0</v>
      </c>
      <c r="E18" s="2483">
        <v>1</v>
      </c>
      <c r="F18" s="2483">
        <v>2</v>
      </c>
      <c r="G18" s="2483">
        <v>9</v>
      </c>
      <c r="H18" s="2483">
        <v>9</v>
      </c>
      <c r="I18" s="2483">
        <v>20</v>
      </c>
      <c r="J18" s="2483">
        <v>38</v>
      </c>
      <c r="K18" s="2483">
        <v>205</v>
      </c>
      <c r="L18" s="2488">
        <v>5</v>
      </c>
      <c r="M18" s="2488">
        <v>5</v>
      </c>
      <c r="N18" s="2488">
        <v>32</v>
      </c>
      <c r="O18" s="2484">
        <v>0</v>
      </c>
      <c r="P18" s="2488">
        <v>32</v>
      </c>
      <c r="Q18" s="2480">
        <v>32</v>
      </c>
      <c r="R18" s="2480">
        <v>20</v>
      </c>
    </row>
    <row r="19" spans="1:18">
      <c r="A19" s="859"/>
      <c r="B19" s="859"/>
      <c r="C19" s="859"/>
      <c r="D19" s="859"/>
      <c r="E19" s="859"/>
      <c r="F19" s="859"/>
      <c r="G19" s="859"/>
      <c r="H19" s="859"/>
      <c r="I19" s="859"/>
      <c r="J19" s="859"/>
      <c r="K19" s="859"/>
      <c r="L19" s="859"/>
      <c r="M19" s="859"/>
      <c r="N19" s="859"/>
      <c r="O19" s="987"/>
      <c r="P19" s="859"/>
      <c r="Q19" s="1133"/>
      <c r="R19" s="1004" t="s">
        <v>9296</v>
      </c>
    </row>
  </sheetData>
  <mergeCells count="9">
    <mergeCell ref="P3:P4"/>
    <mergeCell ref="Q3:Q4"/>
    <mergeCell ref="R3:R4"/>
    <mergeCell ref="A3:A4"/>
    <mergeCell ref="B3:K3"/>
    <mergeCell ref="L3:L4"/>
    <mergeCell ref="M3:M4"/>
    <mergeCell ref="N3:N4"/>
    <mergeCell ref="O3:O4"/>
  </mergeCells>
  <phoneticPr fontId="2"/>
  <hyperlinks>
    <hyperlink ref="S1" location="目次!A1" display="目次へ戻る" xr:uid="{32824DCA-01A2-4BAD-8E62-0C3203AC58E4}"/>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CFB2C-5835-4983-8E34-5375E40AC264}">
  <dimension ref="A1:AF27"/>
  <sheetViews>
    <sheetView topLeftCell="G1" zoomScale="85" zoomScaleNormal="85" workbookViewId="0">
      <selection activeCell="AF2" sqref="AF2"/>
    </sheetView>
  </sheetViews>
  <sheetFormatPr defaultColWidth="9" defaultRowHeight="18"/>
  <cols>
    <col min="1" max="1" width="11.25" style="1140" customWidth="1"/>
    <col min="2" max="32" width="8.58203125" style="1140" customWidth="1"/>
    <col min="33" max="33" width="11" style="1140" bestFit="1" customWidth="1"/>
    <col min="34" max="16384" width="9" style="1140"/>
  </cols>
  <sheetData>
    <row r="1" spans="1:32">
      <c r="A1" s="859" t="s">
        <v>9297</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row>
    <row r="2" spans="1:32">
      <c r="A2" s="859" t="s">
        <v>9298</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20" t="s">
        <v>721</v>
      </c>
    </row>
    <row r="3" spans="1:32" ht="18.5" thickBot="1">
      <c r="A3" s="1745"/>
      <c r="B3" s="1745"/>
      <c r="C3" s="1745"/>
      <c r="D3" s="1745"/>
      <c r="E3" s="1745"/>
      <c r="F3" s="1745"/>
      <c r="G3" s="1745"/>
      <c r="H3" s="1745"/>
      <c r="I3" s="1745"/>
      <c r="J3" s="1745"/>
      <c r="K3" s="1745"/>
      <c r="L3" s="1745"/>
      <c r="M3" s="1745"/>
      <c r="N3" s="1745"/>
      <c r="O3" s="1745"/>
      <c r="P3" s="1745"/>
      <c r="Q3" s="1745"/>
      <c r="R3" s="1745"/>
      <c r="S3" s="1745"/>
      <c r="T3" s="1745"/>
      <c r="U3" s="1745"/>
      <c r="V3" s="859"/>
      <c r="W3" s="859"/>
      <c r="X3" s="859"/>
      <c r="Y3" s="859"/>
      <c r="Z3" s="859"/>
      <c r="AA3" s="859"/>
      <c r="AB3" s="859"/>
      <c r="AC3" s="859"/>
      <c r="AD3" s="859"/>
      <c r="AE3" s="859"/>
      <c r="AF3" s="859"/>
    </row>
    <row r="4" spans="1:32" ht="18.75" customHeight="1">
      <c r="A4" s="3566" t="s">
        <v>5657</v>
      </c>
      <c r="B4" s="3569" t="s">
        <v>9299</v>
      </c>
      <c r="C4" s="3775"/>
      <c r="D4" s="3775"/>
      <c r="E4" s="3775"/>
      <c r="F4" s="3775"/>
      <c r="G4" s="3576"/>
      <c r="H4" s="3648" t="s">
        <v>9300</v>
      </c>
      <c r="I4" s="3569" t="s">
        <v>9301</v>
      </c>
      <c r="J4" s="3775"/>
      <c r="K4" s="3775"/>
      <c r="L4" s="3775"/>
      <c r="M4" s="3576"/>
      <c r="N4" s="3569" t="s">
        <v>9302</v>
      </c>
      <c r="O4" s="3775"/>
      <c r="P4" s="3576"/>
      <c r="Q4" s="3620" t="s">
        <v>9303</v>
      </c>
      <c r="R4" s="3847"/>
      <c r="S4" s="3847"/>
      <c r="T4" s="3622"/>
      <c r="U4" s="3650" t="s">
        <v>9304</v>
      </c>
      <c r="V4" s="3620" t="s">
        <v>9305</v>
      </c>
      <c r="W4" s="3622"/>
      <c r="X4" s="3569" t="s">
        <v>9306</v>
      </c>
      <c r="Y4" s="3775"/>
      <c r="Z4" s="3775"/>
      <c r="AA4" s="3775"/>
      <c r="AB4" s="3775"/>
      <c r="AC4" s="3775"/>
      <c r="AD4" s="3775"/>
      <c r="AE4" s="3775"/>
      <c r="AF4" s="3775"/>
    </row>
    <row r="5" spans="1:32" ht="18.75" customHeight="1">
      <c r="A5" s="3816"/>
      <c r="B5" s="3849" t="s">
        <v>5466</v>
      </c>
      <c r="C5" s="3849" t="s">
        <v>9307</v>
      </c>
      <c r="D5" s="3573" t="s">
        <v>9308</v>
      </c>
      <c r="E5" s="3574"/>
      <c r="F5" s="3574"/>
      <c r="G5" s="3575"/>
      <c r="H5" s="3649"/>
      <c r="I5" s="3849" t="s">
        <v>4822</v>
      </c>
      <c r="J5" s="3849" t="s">
        <v>9309</v>
      </c>
      <c r="K5" s="3849" t="s">
        <v>9310</v>
      </c>
      <c r="L5" s="3849" t="s">
        <v>9311</v>
      </c>
      <c r="M5" s="3849" t="s">
        <v>9312</v>
      </c>
      <c r="N5" s="3849" t="s">
        <v>9313</v>
      </c>
      <c r="O5" s="3849" t="s">
        <v>9314</v>
      </c>
      <c r="P5" s="3849" t="s">
        <v>9315</v>
      </c>
      <c r="Q5" s="3849" t="s">
        <v>4822</v>
      </c>
      <c r="R5" s="3849" t="s">
        <v>9316</v>
      </c>
      <c r="S5" s="3849" t="s">
        <v>9317</v>
      </c>
      <c r="T5" s="3849" t="s">
        <v>9318</v>
      </c>
      <c r="U5" s="3651"/>
      <c r="V5" s="3849" t="s">
        <v>9319</v>
      </c>
      <c r="W5" s="3849" t="s">
        <v>9320</v>
      </c>
      <c r="X5" s="3849" t="s">
        <v>9321</v>
      </c>
      <c r="Y5" s="3573" t="s">
        <v>9322</v>
      </c>
      <c r="Z5" s="3574"/>
      <c r="AA5" s="3575"/>
      <c r="AB5" s="3849" t="s">
        <v>9323</v>
      </c>
      <c r="AC5" s="3849" t="s">
        <v>9324</v>
      </c>
      <c r="AD5" s="3849" t="s">
        <v>9325</v>
      </c>
      <c r="AE5" s="3849" t="s">
        <v>5070</v>
      </c>
      <c r="AF5" s="3945" t="s">
        <v>9326</v>
      </c>
    </row>
    <row r="6" spans="1:32" ht="70.5" customHeight="1">
      <c r="A6" s="3568"/>
      <c r="B6" s="3851"/>
      <c r="C6" s="3851"/>
      <c r="D6" s="2198" t="s">
        <v>9327</v>
      </c>
      <c r="E6" s="2198" t="s">
        <v>9324</v>
      </c>
      <c r="F6" s="2198" t="s">
        <v>9325</v>
      </c>
      <c r="G6" s="2198" t="s">
        <v>5070</v>
      </c>
      <c r="H6" s="3855"/>
      <c r="I6" s="3851"/>
      <c r="J6" s="3851"/>
      <c r="K6" s="3851"/>
      <c r="L6" s="3851"/>
      <c r="M6" s="3851"/>
      <c r="N6" s="3851"/>
      <c r="O6" s="3851"/>
      <c r="P6" s="3851"/>
      <c r="Q6" s="3851"/>
      <c r="R6" s="3851"/>
      <c r="S6" s="3851"/>
      <c r="T6" s="3851"/>
      <c r="U6" s="3851"/>
      <c r="V6" s="3851"/>
      <c r="W6" s="3851"/>
      <c r="X6" s="3851"/>
      <c r="Y6" s="2489" t="s">
        <v>4822</v>
      </c>
      <c r="Z6" s="2489" t="s">
        <v>9307</v>
      </c>
      <c r="AA6" s="2198" t="s">
        <v>9328</v>
      </c>
      <c r="AB6" s="3851"/>
      <c r="AC6" s="3851"/>
      <c r="AD6" s="3851"/>
      <c r="AE6" s="3851"/>
      <c r="AF6" s="3939"/>
    </row>
    <row r="7" spans="1:32">
      <c r="A7" s="2078" t="s">
        <v>356</v>
      </c>
      <c r="B7" s="2490">
        <v>58</v>
      </c>
      <c r="C7" s="1760">
        <v>38</v>
      </c>
      <c r="D7" s="1760">
        <v>2</v>
      </c>
      <c r="E7" s="1760">
        <v>6</v>
      </c>
      <c r="F7" s="1734">
        <v>0</v>
      </c>
      <c r="G7" s="1760">
        <v>12</v>
      </c>
      <c r="H7" s="1734">
        <v>0</v>
      </c>
      <c r="I7" s="1760">
        <v>60</v>
      </c>
      <c r="J7" s="1760">
        <v>17</v>
      </c>
      <c r="K7" s="1760">
        <v>4</v>
      </c>
      <c r="L7" s="1760">
        <v>16</v>
      </c>
      <c r="M7" s="1760">
        <v>23</v>
      </c>
      <c r="N7" s="1760">
        <v>2090</v>
      </c>
      <c r="O7" s="1760">
        <v>54</v>
      </c>
      <c r="P7" s="1760">
        <v>6</v>
      </c>
      <c r="Q7" s="1760">
        <v>33</v>
      </c>
      <c r="R7" s="1760">
        <v>10</v>
      </c>
      <c r="S7" s="1760">
        <v>4</v>
      </c>
      <c r="T7" s="1760">
        <v>19</v>
      </c>
      <c r="U7" s="1760">
        <v>68</v>
      </c>
      <c r="V7" s="1760">
        <v>2</v>
      </c>
      <c r="W7" s="1760">
        <v>7</v>
      </c>
      <c r="X7" s="1760">
        <v>190682</v>
      </c>
      <c r="Y7" s="1760">
        <v>187425</v>
      </c>
      <c r="Z7" s="1760">
        <v>187425</v>
      </c>
      <c r="AA7" s="1734">
        <v>0</v>
      </c>
      <c r="AB7" s="1760">
        <v>131</v>
      </c>
      <c r="AC7" s="1760">
        <v>2759</v>
      </c>
      <c r="AD7" s="1734">
        <v>0</v>
      </c>
      <c r="AE7" s="1760">
        <v>367</v>
      </c>
      <c r="AF7" s="1734">
        <v>0</v>
      </c>
    </row>
    <row r="8" spans="1:32">
      <c r="A8" s="2072" t="s">
        <v>361</v>
      </c>
      <c r="B8" s="2490">
        <v>77</v>
      </c>
      <c r="C8" s="1760">
        <v>43</v>
      </c>
      <c r="D8" s="1760">
        <v>6</v>
      </c>
      <c r="E8" s="1760">
        <v>8</v>
      </c>
      <c r="F8" s="1734">
        <v>0</v>
      </c>
      <c r="G8" s="1760">
        <v>20</v>
      </c>
      <c r="H8" s="1734">
        <v>1</v>
      </c>
      <c r="I8" s="1760">
        <v>74</v>
      </c>
      <c r="J8" s="1760">
        <v>23</v>
      </c>
      <c r="K8" s="1760">
        <v>1</v>
      </c>
      <c r="L8" s="1760">
        <v>22</v>
      </c>
      <c r="M8" s="1760">
        <v>28</v>
      </c>
      <c r="N8" s="1760">
        <v>3459</v>
      </c>
      <c r="O8" s="1760">
        <v>256</v>
      </c>
      <c r="P8" s="1760">
        <v>345</v>
      </c>
      <c r="Q8" s="1760">
        <v>62</v>
      </c>
      <c r="R8" s="1760">
        <v>17</v>
      </c>
      <c r="S8" s="1760">
        <v>1</v>
      </c>
      <c r="T8" s="1760">
        <v>44</v>
      </c>
      <c r="U8" s="1760">
        <v>122</v>
      </c>
      <c r="V8" s="1760">
        <v>6</v>
      </c>
      <c r="W8" s="1760">
        <v>20</v>
      </c>
      <c r="X8" s="1760">
        <v>289985</v>
      </c>
      <c r="Y8" s="1760">
        <v>273631</v>
      </c>
      <c r="Z8" s="1760">
        <v>273631</v>
      </c>
      <c r="AA8" s="1734">
        <v>0</v>
      </c>
      <c r="AB8" s="1760">
        <v>11</v>
      </c>
      <c r="AC8" s="1760">
        <v>3925</v>
      </c>
      <c r="AD8" s="1734">
        <v>0</v>
      </c>
      <c r="AE8" s="1760">
        <v>12404</v>
      </c>
      <c r="AF8" s="1760">
        <v>14</v>
      </c>
    </row>
    <row r="9" spans="1:32">
      <c r="A9" s="2072" t="s">
        <v>191</v>
      </c>
      <c r="B9" s="2490">
        <v>71</v>
      </c>
      <c r="C9" s="1760">
        <v>39</v>
      </c>
      <c r="D9" s="1760">
        <v>1</v>
      </c>
      <c r="E9" s="1760">
        <v>12</v>
      </c>
      <c r="F9" s="1734">
        <v>1</v>
      </c>
      <c r="G9" s="1760">
        <v>18</v>
      </c>
      <c r="H9" s="1734">
        <v>1</v>
      </c>
      <c r="I9" s="1760">
        <v>78</v>
      </c>
      <c r="J9" s="1760">
        <v>32</v>
      </c>
      <c r="K9" s="1760">
        <v>7</v>
      </c>
      <c r="L9" s="1760">
        <v>15</v>
      </c>
      <c r="M9" s="1760">
        <v>24</v>
      </c>
      <c r="N9" s="1760">
        <v>2712</v>
      </c>
      <c r="O9" s="1760">
        <v>152</v>
      </c>
      <c r="P9" s="1760">
        <v>44</v>
      </c>
      <c r="Q9" s="1760">
        <v>42</v>
      </c>
      <c r="R9" s="1760">
        <v>11</v>
      </c>
      <c r="S9" s="1760">
        <v>3</v>
      </c>
      <c r="T9" s="1760">
        <v>28</v>
      </c>
      <c r="U9" s="1760">
        <v>97</v>
      </c>
      <c r="V9" s="1760">
        <v>5</v>
      </c>
      <c r="W9" s="1760">
        <v>13</v>
      </c>
      <c r="X9" s="1760">
        <v>153458</v>
      </c>
      <c r="Y9" s="1760">
        <v>143662</v>
      </c>
      <c r="Z9" s="1760">
        <v>143662</v>
      </c>
      <c r="AA9" s="1734">
        <v>0</v>
      </c>
      <c r="AB9" s="1760">
        <v>4</v>
      </c>
      <c r="AC9" s="1760">
        <v>4955</v>
      </c>
      <c r="AD9" s="1760">
        <v>1500</v>
      </c>
      <c r="AE9" s="1760">
        <v>1831</v>
      </c>
      <c r="AF9" s="1760">
        <v>1506</v>
      </c>
    </row>
    <row r="10" spans="1:32">
      <c r="A10" s="2072" t="s">
        <v>192</v>
      </c>
      <c r="B10" s="2490">
        <v>67</v>
      </c>
      <c r="C10" s="1760">
        <v>33</v>
      </c>
      <c r="D10" s="1760">
        <v>7</v>
      </c>
      <c r="E10" s="1760">
        <v>9</v>
      </c>
      <c r="F10" s="1734">
        <v>0</v>
      </c>
      <c r="G10" s="1760">
        <v>18</v>
      </c>
      <c r="H10" s="1734">
        <v>1</v>
      </c>
      <c r="I10" s="1760">
        <v>71</v>
      </c>
      <c r="J10" s="1760">
        <v>29</v>
      </c>
      <c r="K10" s="1760">
        <v>2</v>
      </c>
      <c r="L10" s="1760">
        <v>19</v>
      </c>
      <c r="M10" s="1760">
        <v>21</v>
      </c>
      <c r="N10" s="1760">
        <v>4013</v>
      </c>
      <c r="O10" s="1760">
        <v>248</v>
      </c>
      <c r="P10" s="1760">
        <v>479</v>
      </c>
      <c r="Q10" s="1760">
        <v>48</v>
      </c>
      <c r="R10" s="1760">
        <v>15</v>
      </c>
      <c r="S10" s="1760">
        <v>2</v>
      </c>
      <c r="T10" s="1760">
        <v>31</v>
      </c>
      <c r="U10" s="1760">
        <v>87</v>
      </c>
      <c r="V10" s="1760">
        <v>6</v>
      </c>
      <c r="W10" s="1760">
        <v>7</v>
      </c>
      <c r="X10" s="1760">
        <v>281197</v>
      </c>
      <c r="Y10" s="1760">
        <v>258786</v>
      </c>
      <c r="Z10" s="1760">
        <v>258786</v>
      </c>
      <c r="AA10" s="1734">
        <v>0</v>
      </c>
      <c r="AB10" s="1760">
        <v>1948</v>
      </c>
      <c r="AC10" s="1760">
        <v>3181</v>
      </c>
      <c r="AD10" s="1734">
        <v>0</v>
      </c>
      <c r="AE10" s="1760">
        <v>17240</v>
      </c>
      <c r="AF10" s="1760">
        <v>42</v>
      </c>
    </row>
    <row r="11" spans="1:32">
      <c r="A11" s="2386" t="s">
        <v>193</v>
      </c>
      <c r="B11" s="2491">
        <f t="shared" ref="B11:AF11" si="0">SUM(B14:B26)</f>
        <v>87</v>
      </c>
      <c r="C11" s="2492">
        <f t="shared" si="0"/>
        <v>46</v>
      </c>
      <c r="D11" s="2492">
        <f t="shared" si="0"/>
        <v>6</v>
      </c>
      <c r="E11" s="2492">
        <f t="shared" si="0"/>
        <v>7</v>
      </c>
      <c r="F11" s="2493">
        <f t="shared" si="0"/>
        <v>0</v>
      </c>
      <c r="G11" s="2492">
        <f t="shared" si="0"/>
        <v>28</v>
      </c>
      <c r="H11" s="2493">
        <f t="shared" si="0"/>
        <v>0</v>
      </c>
      <c r="I11" s="2492">
        <f t="shared" si="0"/>
        <v>98</v>
      </c>
      <c r="J11" s="2492">
        <f t="shared" si="0"/>
        <v>31</v>
      </c>
      <c r="K11" s="2492">
        <f t="shared" si="0"/>
        <v>9</v>
      </c>
      <c r="L11" s="2492">
        <f t="shared" si="0"/>
        <v>32</v>
      </c>
      <c r="M11" s="2492">
        <f t="shared" si="0"/>
        <v>26</v>
      </c>
      <c r="N11" s="2494">
        <f t="shared" si="0"/>
        <v>5842</v>
      </c>
      <c r="O11" s="2494">
        <f t="shared" si="0"/>
        <v>238</v>
      </c>
      <c r="P11" s="2494">
        <f t="shared" si="0"/>
        <v>1029</v>
      </c>
      <c r="Q11" s="2492">
        <f t="shared" si="0"/>
        <v>63</v>
      </c>
      <c r="R11" s="2492">
        <f t="shared" si="0"/>
        <v>33</v>
      </c>
      <c r="S11" s="2492">
        <f t="shared" si="0"/>
        <v>13</v>
      </c>
      <c r="T11" s="2492">
        <f t="shared" si="0"/>
        <v>17</v>
      </c>
      <c r="U11" s="2492">
        <f t="shared" si="0"/>
        <v>105</v>
      </c>
      <c r="V11" s="2492">
        <f t="shared" si="0"/>
        <v>8</v>
      </c>
      <c r="W11" s="2492">
        <f t="shared" si="0"/>
        <v>9</v>
      </c>
      <c r="X11" s="2492">
        <f t="shared" si="0"/>
        <v>370365</v>
      </c>
      <c r="Y11" s="2492">
        <f t="shared" si="0"/>
        <v>365291</v>
      </c>
      <c r="Z11" s="2492">
        <f t="shared" si="0"/>
        <v>365291</v>
      </c>
      <c r="AA11" s="2493">
        <f t="shared" si="0"/>
        <v>0</v>
      </c>
      <c r="AB11" s="2492">
        <f t="shared" si="0"/>
        <v>2742</v>
      </c>
      <c r="AC11" s="2492">
        <f t="shared" si="0"/>
        <v>1719</v>
      </c>
      <c r="AD11" s="2493">
        <f t="shared" si="0"/>
        <v>0</v>
      </c>
      <c r="AE11" s="2492">
        <f t="shared" si="0"/>
        <v>613</v>
      </c>
      <c r="AF11" s="2493">
        <f t="shared" si="0"/>
        <v>0</v>
      </c>
    </row>
    <row r="12" spans="1:32">
      <c r="A12" s="2065"/>
      <c r="B12" s="2490"/>
      <c r="C12" s="1760"/>
      <c r="D12" s="1760"/>
      <c r="E12" s="1760"/>
      <c r="F12" s="1760"/>
      <c r="G12" s="1760"/>
      <c r="H12" s="1760"/>
      <c r="I12" s="1760"/>
      <c r="J12" s="1760"/>
      <c r="K12" s="1760"/>
      <c r="L12" s="1760"/>
      <c r="M12" s="1760"/>
      <c r="N12" s="1498"/>
      <c r="O12" s="1498"/>
      <c r="P12" s="1498"/>
      <c r="Q12" s="1760"/>
      <c r="R12" s="1760"/>
      <c r="S12" s="1760"/>
      <c r="T12" s="1760"/>
      <c r="U12" s="1760"/>
      <c r="V12" s="1760"/>
      <c r="W12" s="1760"/>
      <c r="X12" s="1760"/>
      <c r="Y12" s="1760"/>
      <c r="Z12" s="1498"/>
      <c r="AA12" s="1760"/>
      <c r="AB12" s="1760"/>
      <c r="AC12" s="1760"/>
      <c r="AD12" s="1760"/>
      <c r="AE12" s="1760"/>
      <c r="AF12" s="1760"/>
    </row>
    <row r="13" spans="1:32">
      <c r="A13" s="2390" t="s">
        <v>9329</v>
      </c>
      <c r="B13" s="2490"/>
      <c r="C13" s="1760"/>
      <c r="D13" s="1760"/>
      <c r="E13" s="1760"/>
      <c r="F13" s="1760"/>
      <c r="G13" s="1760"/>
      <c r="H13" s="1760"/>
      <c r="I13" s="1760"/>
      <c r="J13" s="1760"/>
      <c r="K13" s="1760"/>
      <c r="L13" s="1760"/>
      <c r="M13" s="1760"/>
      <c r="N13" s="1498"/>
      <c r="O13" s="1498"/>
      <c r="P13" s="1498"/>
      <c r="Q13" s="1760"/>
      <c r="R13" s="1760"/>
      <c r="S13" s="1760"/>
      <c r="T13" s="1760"/>
      <c r="U13" s="1760"/>
      <c r="V13" s="1760"/>
      <c r="W13" s="1760"/>
      <c r="X13" s="1760"/>
      <c r="Y13" s="1760"/>
      <c r="Z13" s="1498"/>
      <c r="AA13" s="1760"/>
      <c r="AB13" s="1760"/>
      <c r="AC13" s="1760"/>
      <c r="AD13" s="1760"/>
      <c r="AE13" s="1760"/>
      <c r="AF13" s="1760"/>
    </row>
    <row r="14" spans="1:32">
      <c r="A14" s="2124" t="s">
        <v>6381</v>
      </c>
      <c r="B14" s="2495">
        <f t="shared" ref="B14:B26" si="1">SUM(C14,D14,E14,F14,G14)</f>
        <v>16</v>
      </c>
      <c r="C14" s="1761">
        <v>11</v>
      </c>
      <c r="D14" s="1761">
        <v>1</v>
      </c>
      <c r="E14" s="1761">
        <v>1</v>
      </c>
      <c r="F14" s="1761">
        <v>0</v>
      </c>
      <c r="G14" s="1761">
        <v>3</v>
      </c>
      <c r="H14" s="1761">
        <v>0</v>
      </c>
      <c r="I14" s="1760">
        <v>38</v>
      </c>
      <c r="J14" s="1760">
        <v>12</v>
      </c>
      <c r="K14" s="1761">
        <v>2</v>
      </c>
      <c r="L14" s="1760">
        <v>14</v>
      </c>
      <c r="M14" s="1760">
        <v>10</v>
      </c>
      <c r="N14" s="1498">
        <v>1968</v>
      </c>
      <c r="O14" s="1498">
        <v>94</v>
      </c>
      <c r="P14" s="1504">
        <v>1</v>
      </c>
      <c r="Q14" s="1761">
        <f>SUM(R14,S14,T14)</f>
        <v>11</v>
      </c>
      <c r="R14" s="1760">
        <v>8</v>
      </c>
      <c r="S14" s="1761">
        <v>0</v>
      </c>
      <c r="T14" s="1760">
        <v>3</v>
      </c>
      <c r="U14" s="1760">
        <v>21</v>
      </c>
      <c r="V14" s="1761">
        <v>0</v>
      </c>
      <c r="W14" s="1760">
        <v>2</v>
      </c>
      <c r="X14" s="1761">
        <f t="shared" ref="X14:X26" si="2">SUM(Y14,AB14,AC14,AD14,AE14,AF14)</f>
        <v>144415</v>
      </c>
      <c r="Y14" s="1761">
        <f t="shared" ref="Y14:Y25" si="3">SUM(Z14,AA14)</f>
        <v>143890</v>
      </c>
      <c r="Z14" s="1498">
        <v>143890</v>
      </c>
      <c r="AA14" s="1761">
        <v>0</v>
      </c>
      <c r="AB14" s="1761">
        <v>0</v>
      </c>
      <c r="AC14" s="1761">
        <v>400</v>
      </c>
      <c r="AD14" s="1761">
        <v>0</v>
      </c>
      <c r="AE14" s="1761">
        <v>125</v>
      </c>
      <c r="AF14" s="1761">
        <v>0</v>
      </c>
    </row>
    <row r="15" spans="1:32">
      <c r="A15" s="2124" t="s">
        <v>9330</v>
      </c>
      <c r="B15" s="2495">
        <f t="shared" si="1"/>
        <v>5</v>
      </c>
      <c r="C15" s="1761">
        <v>1</v>
      </c>
      <c r="D15" s="1761">
        <v>1</v>
      </c>
      <c r="E15" s="1761">
        <v>2</v>
      </c>
      <c r="F15" s="1761">
        <v>0</v>
      </c>
      <c r="G15" s="1761">
        <v>1</v>
      </c>
      <c r="H15" s="1761">
        <v>0</v>
      </c>
      <c r="I15" s="1761">
        <v>1</v>
      </c>
      <c r="J15" s="1761">
        <v>0</v>
      </c>
      <c r="K15" s="1761">
        <v>0</v>
      </c>
      <c r="L15" s="1761">
        <v>1</v>
      </c>
      <c r="M15" s="1761">
        <v>0</v>
      </c>
      <c r="N15" s="1504">
        <v>0</v>
      </c>
      <c r="O15" s="1504">
        <v>1</v>
      </c>
      <c r="P15" s="1504">
        <v>900</v>
      </c>
      <c r="Q15" s="1761">
        <v>1</v>
      </c>
      <c r="R15" s="1761">
        <v>0</v>
      </c>
      <c r="S15" s="1761">
        <v>0</v>
      </c>
      <c r="T15" s="1761">
        <v>1</v>
      </c>
      <c r="U15" s="1761">
        <v>2</v>
      </c>
      <c r="V15" s="1761">
        <v>2</v>
      </c>
      <c r="W15" s="1761">
        <v>0</v>
      </c>
      <c r="X15" s="1761">
        <f t="shared" si="2"/>
        <v>3164</v>
      </c>
      <c r="Y15" s="1761">
        <f t="shared" si="3"/>
        <v>6</v>
      </c>
      <c r="Z15" s="1504">
        <v>6</v>
      </c>
      <c r="AA15" s="1761">
        <v>0</v>
      </c>
      <c r="AB15" s="1761">
        <v>2698</v>
      </c>
      <c r="AC15" s="1761">
        <v>460</v>
      </c>
      <c r="AD15" s="1761">
        <v>0</v>
      </c>
      <c r="AE15" s="1761">
        <v>0</v>
      </c>
      <c r="AF15" s="1761">
        <v>0</v>
      </c>
    </row>
    <row r="16" spans="1:32" ht="18.75" customHeight="1">
      <c r="A16" s="2124" t="s">
        <v>9331</v>
      </c>
      <c r="B16" s="2495">
        <f t="shared" si="1"/>
        <v>0</v>
      </c>
      <c r="C16" s="1761">
        <v>0</v>
      </c>
      <c r="D16" s="1761">
        <v>0</v>
      </c>
      <c r="E16" s="1761">
        <v>0</v>
      </c>
      <c r="F16" s="1761">
        <v>0</v>
      </c>
      <c r="G16" s="1761">
        <v>0</v>
      </c>
      <c r="H16" s="1761">
        <v>0</v>
      </c>
      <c r="I16" s="1761">
        <v>0</v>
      </c>
      <c r="J16" s="1761">
        <v>0</v>
      </c>
      <c r="K16" s="1761">
        <v>0</v>
      </c>
      <c r="L16" s="1761">
        <v>0</v>
      </c>
      <c r="M16" s="1761">
        <v>0</v>
      </c>
      <c r="N16" s="1504">
        <v>0</v>
      </c>
      <c r="O16" s="1504">
        <v>0</v>
      </c>
      <c r="P16" s="1504">
        <v>0</v>
      </c>
      <c r="Q16" s="1761">
        <f>SUM(R16,S16,T16)</f>
        <v>0</v>
      </c>
      <c r="R16" s="1761">
        <v>0</v>
      </c>
      <c r="S16" s="1761">
        <v>0</v>
      </c>
      <c r="T16" s="1761">
        <v>0</v>
      </c>
      <c r="U16" s="1761">
        <v>0</v>
      </c>
      <c r="V16" s="1761">
        <v>0</v>
      </c>
      <c r="W16" s="1761">
        <v>0</v>
      </c>
      <c r="X16" s="1761">
        <f t="shared" si="2"/>
        <v>0</v>
      </c>
      <c r="Y16" s="1761">
        <f t="shared" si="3"/>
        <v>0</v>
      </c>
      <c r="Z16" s="1504">
        <v>0</v>
      </c>
      <c r="AA16" s="1761">
        <v>0</v>
      </c>
      <c r="AB16" s="1761">
        <v>0</v>
      </c>
      <c r="AC16" s="1761">
        <v>0</v>
      </c>
      <c r="AD16" s="1761">
        <v>0</v>
      </c>
      <c r="AE16" s="1761">
        <v>0</v>
      </c>
      <c r="AF16" s="1761">
        <v>0</v>
      </c>
    </row>
    <row r="17" spans="1:32">
      <c r="A17" s="2124" t="s">
        <v>9332</v>
      </c>
      <c r="B17" s="2495">
        <f t="shared" si="1"/>
        <v>4</v>
      </c>
      <c r="C17" s="1761">
        <v>1</v>
      </c>
      <c r="D17" s="1761">
        <v>0</v>
      </c>
      <c r="E17" s="1761">
        <v>1</v>
      </c>
      <c r="F17" s="1761">
        <v>0</v>
      </c>
      <c r="G17" s="1761">
        <v>2</v>
      </c>
      <c r="H17" s="1761">
        <v>0</v>
      </c>
      <c r="I17" s="1761">
        <f>SUM(J17,K17,L17,M17)</f>
        <v>1</v>
      </c>
      <c r="J17" s="1761">
        <v>0</v>
      </c>
      <c r="K17" s="1761">
        <v>0</v>
      </c>
      <c r="L17" s="1761">
        <v>0</v>
      </c>
      <c r="M17" s="1761">
        <v>1</v>
      </c>
      <c r="N17" s="1504">
        <v>0</v>
      </c>
      <c r="O17" s="1504">
        <v>1</v>
      </c>
      <c r="P17" s="1504">
        <v>0</v>
      </c>
      <c r="Q17" s="1761">
        <v>1</v>
      </c>
      <c r="R17" s="1761">
        <v>0</v>
      </c>
      <c r="S17" s="1761">
        <v>0</v>
      </c>
      <c r="T17" s="1761">
        <v>1</v>
      </c>
      <c r="U17" s="1761">
        <v>2</v>
      </c>
      <c r="V17" s="1761">
        <v>0</v>
      </c>
      <c r="W17" s="1761">
        <v>0</v>
      </c>
      <c r="X17" s="1761">
        <f t="shared" si="2"/>
        <v>1386</v>
      </c>
      <c r="Y17" s="1761">
        <f t="shared" si="3"/>
        <v>1206</v>
      </c>
      <c r="Z17" s="1504">
        <v>1206</v>
      </c>
      <c r="AA17" s="1761">
        <v>0</v>
      </c>
      <c r="AB17" s="1761">
        <v>0</v>
      </c>
      <c r="AC17" s="1761">
        <v>180</v>
      </c>
      <c r="AD17" s="1761">
        <v>0</v>
      </c>
      <c r="AE17" s="1761">
        <v>0</v>
      </c>
      <c r="AF17" s="1761">
        <v>0</v>
      </c>
    </row>
    <row r="18" spans="1:32">
      <c r="A18" s="2124" t="s">
        <v>8519</v>
      </c>
      <c r="B18" s="2495">
        <f t="shared" si="1"/>
        <v>0</v>
      </c>
      <c r="C18" s="1761">
        <v>0</v>
      </c>
      <c r="D18" s="1761">
        <v>0</v>
      </c>
      <c r="E18" s="1761">
        <v>0</v>
      </c>
      <c r="F18" s="1761">
        <v>0</v>
      </c>
      <c r="G18" s="1761">
        <v>0</v>
      </c>
      <c r="H18" s="1761">
        <v>0</v>
      </c>
      <c r="I18" s="1761">
        <f>SUM(J18,K18,L18,M18)</f>
        <v>0</v>
      </c>
      <c r="J18" s="1761">
        <v>0</v>
      </c>
      <c r="K18" s="1761">
        <v>0</v>
      </c>
      <c r="L18" s="1761">
        <v>0</v>
      </c>
      <c r="M18" s="1761">
        <v>0</v>
      </c>
      <c r="N18" s="1504">
        <v>0</v>
      </c>
      <c r="O18" s="1504">
        <v>0</v>
      </c>
      <c r="P18" s="1504">
        <v>0</v>
      </c>
      <c r="Q18" s="1761">
        <f>SUM(R18,S18,T18)</f>
        <v>0</v>
      </c>
      <c r="R18" s="1761">
        <v>0</v>
      </c>
      <c r="S18" s="1761">
        <v>0</v>
      </c>
      <c r="T18" s="1761">
        <v>0</v>
      </c>
      <c r="U18" s="1761">
        <v>0</v>
      </c>
      <c r="V18" s="1761">
        <v>0</v>
      </c>
      <c r="W18" s="1761">
        <v>0</v>
      </c>
      <c r="X18" s="1761">
        <f t="shared" si="2"/>
        <v>0</v>
      </c>
      <c r="Y18" s="1761">
        <f t="shared" si="3"/>
        <v>0</v>
      </c>
      <c r="Z18" s="1504">
        <v>0</v>
      </c>
      <c r="AA18" s="1761">
        <v>0</v>
      </c>
      <c r="AB18" s="1761">
        <v>0</v>
      </c>
      <c r="AC18" s="1761">
        <v>0</v>
      </c>
      <c r="AD18" s="1761">
        <v>0</v>
      </c>
      <c r="AE18" s="1761">
        <v>0</v>
      </c>
      <c r="AF18" s="1761">
        <v>0</v>
      </c>
    </row>
    <row r="19" spans="1:32">
      <c r="A19" s="2124" t="s">
        <v>8599</v>
      </c>
      <c r="B19" s="2495">
        <f t="shared" si="1"/>
        <v>18</v>
      </c>
      <c r="C19" s="1761">
        <v>9</v>
      </c>
      <c r="D19" s="1761">
        <v>2</v>
      </c>
      <c r="E19" s="1761">
        <v>1</v>
      </c>
      <c r="F19" s="1761">
        <v>0</v>
      </c>
      <c r="G19" s="1761">
        <v>6</v>
      </c>
      <c r="H19" s="1761">
        <v>0</v>
      </c>
      <c r="I19" s="1761">
        <v>23</v>
      </c>
      <c r="J19" s="1761">
        <v>9</v>
      </c>
      <c r="K19" s="1761">
        <v>1</v>
      </c>
      <c r="L19" s="1761">
        <v>10</v>
      </c>
      <c r="M19" s="1761">
        <v>3</v>
      </c>
      <c r="N19" s="1504">
        <v>733</v>
      </c>
      <c r="O19" s="1504">
        <v>39</v>
      </c>
      <c r="P19" s="1504">
        <v>91</v>
      </c>
      <c r="Q19" s="1761">
        <v>20</v>
      </c>
      <c r="R19" s="1761">
        <v>15</v>
      </c>
      <c r="S19" s="1761">
        <v>1</v>
      </c>
      <c r="T19" s="1761">
        <v>4</v>
      </c>
      <c r="U19" s="1761">
        <v>29</v>
      </c>
      <c r="V19" s="1761">
        <v>3</v>
      </c>
      <c r="W19" s="1761">
        <v>2</v>
      </c>
      <c r="X19" s="1761">
        <f t="shared" si="2"/>
        <v>23826</v>
      </c>
      <c r="Y19" s="1761">
        <f t="shared" si="3"/>
        <v>22985</v>
      </c>
      <c r="Z19" s="1761">
        <v>22985</v>
      </c>
      <c r="AA19" s="1761">
        <v>0</v>
      </c>
      <c r="AB19" s="1761">
        <v>13</v>
      </c>
      <c r="AC19" s="1761">
        <v>480</v>
      </c>
      <c r="AD19" s="1761">
        <v>0</v>
      </c>
      <c r="AE19" s="1761">
        <v>348</v>
      </c>
      <c r="AF19" s="1761">
        <v>0</v>
      </c>
    </row>
    <row r="20" spans="1:32">
      <c r="A20" s="2124" t="s">
        <v>8515</v>
      </c>
      <c r="B20" s="2495">
        <f t="shared" si="1"/>
        <v>9</v>
      </c>
      <c r="C20" s="1761">
        <v>5</v>
      </c>
      <c r="D20" s="1761">
        <v>0</v>
      </c>
      <c r="E20" s="1761">
        <v>1</v>
      </c>
      <c r="F20" s="1761">
        <v>0</v>
      </c>
      <c r="G20" s="1761">
        <v>3</v>
      </c>
      <c r="H20" s="1761">
        <v>0</v>
      </c>
      <c r="I20" s="1761">
        <v>7</v>
      </c>
      <c r="J20" s="1761">
        <v>2</v>
      </c>
      <c r="K20" s="1761">
        <v>1</v>
      </c>
      <c r="L20" s="1761">
        <v>2</v>
      </c>
      <c r="M20" s="1761">
        <v>2</v>
      </c>
      <c r="N20" s="1504">
        <v>910</v>
      </c>
      <c r="O20" s="1504">
        <v>15</v>
      </c>
      <c r="P20" s="1504">
        <v>0</v>
      </c>
      <c r="Q20" s="1761">
        <v>5</v>
      </c>
      <c r="R20" s="1761">
        <v>3</v>
      </c>
      <c r="S20" s="1761">
        <v>0</v>
      </c>
      <c r="T20" s="1761">
        <v>2</v>
      </c>
      <c r="U20" s="1761">
        <v>7</v>
      </c>
      <c r="V20" s="1761">
        <v>1</v>
      </c>
      <c r="W20" s="1761">
        <v>2</v>
      </c>
      <c r="X20" s="1761">
        <f t="shared" si="2"/>
        <v>18457</v>
      </c>
      <c r="Y20" s="1761">
        <f t="shared" si="3"/>
        <v>18397</v>
      </c>
      <c r="Z20" s="1761">
        <v>18397</v>
      </c>
      <c r="AA20" s="1761">
        <v>0</v>
      </c>
      <c r="AB20" s="1761">
        <v>0</v>
      </c>
      <c r="AC20" s="1761">
        <v>60</v>
      </c>
      <c r="AD20" s="1761">
        <v>0</v>
      </c>
      <c r="AE20" s="1761">
        <v>0</v>
      </c>
      <c r="AF20" s="1761">
        <v>0</v>
      </c>
    </row>
    <row r="21" spans="1:32">
      <c r="A21" s="2124" t="s">
        <v>9333</v>
      </c>
      <c r="B21" s="2495">
        <f t="shared" si="1"/>
        <v>0</v>
      </c>
      <c r="C21" s="1761">
        <v>0</v>
      </c>
      <c r="D21" s="1761">
        <v>0</v>
      </c>
      <c r="E21" s="1761">
        <v>0</v>
      </c>
      <c r="F21" s="1761">
        <v>0</v>
      </c>
      <c r="G21" s="1761">
        <v>0</v>
      </c>
      <c r="H21" s="1761">
        <v>0</v>
      </c>
      <c r="I21" s="1761">
        <v>0</v>
      </c>
      <c r="J21" s="1761">
        <v>0</v>
      </c>
      <c r="K21" s="1761">
        <v>0</v>
      </c>
      <c r="L21" s="1761">
        <v>0</v>
      </c>
      <c r="M21" s="1761">
        <v>0</v>
      </c>
      <c r="N21" s="1504">
        <v>0</v>
      </c>
      <c r="O21" s="1504">
        <v>0</v>
      </c>
      <c r="P21" s="1504">
        <v>0</v>
      </c>
      <c r="Q21" s="1761">
        <f>SUM(R21,S21,T21)</f>
        <v>0</v>
      </c>
      <c r="R21" s="1761">
        <v>0</v>
      </c>
      <c r="S21" s="1761">
        <v>0</v>
      </c>
      <c r="T21" s="1761">
        <v>0</v>
      </c>
      <c r="U21" s="1761">
        <v>0</v>
      </c>
      <c r="V21" s="1761">
        <v>0</v>
      </c>
      <c r="W21" s="1761">
        <v>0</v>
      </c>
      <c r="X21" s="1761">
        <f t="shared" si="2"/>
        <v>0</v>
      </c>
      <c r="Y21" s="1761">
        <f t="shared" si="3"/>
        <v>0</v>
      </c>
      <c r="Z21" s="1504">
        <v>0</v>
      </c>
      <c r="AA21" s="1761">
        <v>0</v>
      </c>
      <c r="AB21" s="1761">
        <v>0</v>
      </c>
      <c r="AC21" s="1761">
        <v>0</v>
      </c>
      <c r="AD21" s="1761">
        <v>0</v>
      </c>
      <c r="AE21" s="1761">
        <v>0</v>
      </c>
      <c r="AF21" s="1761">
        <v>0</v>
      </c>
    </row>
    <row r="22" spans="1:32">
      <c r="A22" s="2124" t="s">
        <v>8516</v>
      </c>
      <c r="B22" s="2495">
        <f t="shared" si="1"/>
        <v>18</v>
      </c>
      <c r="C22" s="1761">
        <v>8</v>
      </c>
      <c r="D22" s="1761">
        <v>2</v>
      </c>
      <c r="E22" s="1761">
        <v>0</v>
      </c>
      <c r="F22" s="1761">
        <v>0</v>
      </c>
      <c r="G22" s="1761">
        <v>8</v>
      </c>
      <c r="H22" s="1761">
        <v>0</v>
      </c>
      <c r="I22" s="1761">
        <v>12</v>
      </c>
      <c r="J22" s="1761">
        <v>3</v>
      </c>
      <c r="K22" s="1761">
        <v>1</v>
      </c>
      <c r="L22" s="1761">
        <v>1</v>
      </c>
      <c r="M22" s="1761">
        <v>7</v>
      </c>
      <c r="N22" s="1504">
        <v>300</v>
      </c>
      <c r="O22" s="1504">
        <v>7</v>
      </c>
      <c r="P22" s="1504">
        <v>37</v>
      </c>
      <c r="Q22" s="1761">
        <v>7</v>
      </c>
      <c r="R22" s="1761">
        <v>4</v>
      </c>
      <c r="S22" s="1761">
        <v>1</v>
      </c>
      <c r="T22" s="1761">
        <v>2</v>
      </c>
      <c r="U22" s="1761">
        <v>13</v>
      </c>
      <c r="V22" s="1761">
        <v>1</v>
      </c>
      <c r="W22" s="1761">
        <v>0</v>
      </c>
      <c r="X22" s="1761">
        <f t="shared" si="2"/>
        <v>37276</v>
      </c>
      <c r="Y22" s="1761">
        <f t="shared" si="3"/>
        <v>37188</v>
      </c>
      <c r="Z22" s="1761">
        <v>37188</v>
      </c>
      <c r="AA22" s="1761">
        <v>0</v>
      </c>
      <c r="AB22" s="1761">
        <v>31</v>
      </c>
      <c r="AC22" s="1761">
        <v>0</v>
      </c>
      <c r="AD22" s="1761">
        <v>0</v>
      </c>
      <c r="AE22" s="1761">
        <v>57</v>
      </c>
      <c r="AF22" s="1761">
        <v>0</v>
      </c>
    </row>
    <row r="23" spans="1:32">
      <c r="A23" s="2124" t="s">
        <v>9334</v>
      </c>
      <c r="B23" s="2495">
        <f t="shared" si="1"/>
        <v>2</v>
      </c>
      <c r="C23" s="1761">
        <v>1</v>
      </c>
      <c r="D23" s="1761">
        <v>0</v>
      </c>
      <c r="E23" s="1761">
        <v>0</v>
      </c>
      <c r="F23" s="1761">
        <v>0</v>
      </c>
      <c r="G23" s="1761">
        <v>1</v>
      </c>
      <c r="H23" s="1761">
        <v>0</v>
      </c>
      <c r="I23" s="1761">
        <v>3</v>
      </c>
      <c r="J23" s="1761">
        <v>1</v>
      </c>
      <c r="K23" s="1761">
        <v>1</v>
      </c>
      <c r="L23" s="1761">
        <v>1</v>
      </c>
      <c r="M23" s="1761">
        <v>0</v>
      </c>
      <c r="N23" s="1504">
        <v>502</v>
      </c>
      <c r="O23" s="1504">
        <v>80</v>
      </c>
      <c r="P23" s="1504">
        <v>0</v>
      </c>
      <c r="Q23" s="1761">
        <v>0</v>
      </c>
      <c r="R23" s="1761">
        <v>0</v>
      </c>
      <c r="S23" s="1761">
        <v>0</v>
      </c>
      <c r="T23" s="1761">
        <v>0</v>
      </c>
      <c r="U23" s="1761">
        <v>0</v>
      </c>
      <c r="V23" s="1761">
        <v>0</v>
      </c>
      <c r="W23" s="1761">
        <v>0</v>
      </c>
      <c r="X23" s="1761">
        <f t="shared" si="2"/>
        <v>109380</v>
      </c>
      <c r="Y23" s="1761">
        <f t="shared" si="3"/>
        <v>109380</v>
      </c>
      <c r="Z23" s="1761">
        <v>109380</v>
      </c>
      <c r="AA23" s="1761">
        <v>0</v>
      </c>
      <c r="AB23" s="1761">
        <v>0</v>
      </c>
      <c r="AC23" s="1761">
        <v>0</v>
      </c>
      <c r="AD23" s="1761">
        <v>0</v>
      </c>
      <c r="AE23" s="1761">
        <v>0</v>
      </c>
      <c r="AF23" s="1761">
        <v>0</v>
      </c>
    </row>
    <row r="24" spans="1:32">
      <c r="A24" s="2124" t="s">
        <v>8517</v>
      </c>
      <c r="B24" s="2495">
        <f t="shared" si="1"/>
        <v>7</v>
      </c>
      <c r="C24" s="1761">
        <v>4</v>
      </c>
      <c r="D24" s="1761">
        <v>0</v>
      </c>
      <c r="E24" s="1761">
        <v>0</v>
      </c>
      <c r="F24" s="1761">
        <v>0</v>
      </c>
      <c r="G24" s="1761">
        <v>3</v>
      </c>
      <c r="H24" s="1761">
        <v>0</v>
      </c>
      <c r="I24" s="1761">
        <v>7</v>
      </c>
      <c r="J24" s="1761">
        <v>1</v>
      </c>
      <c r="K24" s="1761">
        <v>1</v>
      </c>
      <c r="L24" s="1761">
        <v>2</v>
      </c>
      <c r="M24" s="1761">
        <v>3</v>
      </c>
      <c r="N24" s="1504">
        <v>221</v>
      </c>
      <c r="O24" s="1504">
        <v>1</v>
      </c>
      <c r="P24" s="1504">
        <v>0</v>
      </c>
      <c r="Q24" s="1761">
        <v>17</v>
      </c>
      <c r="R24" s="1761">
        <v>2</v>
      </c>
      <c r="S24" s="1761">
        <v>11</v>
      </c>
      <c r="T24" s="1761">
        <v>4</v>
      </c>
      <c r="U24" s="1761">
        <v>21</v>
      </c>
      <c r="V24" s="1761">
        <v>1</v>
      </c>
      <c r="W24" s="1761">
        <v>2</v>
      </c>
      <c r="X24" s="1761">
        <f t="shared" si="2"/>
        <v>8088</v>
      </c>
      <c r="Y24" s="1761">
        <f t="shared" si="3"/>
        <v>8005</v>
      </c>
      <c r="Z24" s="1761">
        <v>8005</v>
      </c>
      <c r="AA24" s="1761">
        <v>0</v>
      </c>
      <c r="AB24" s="1761">
        <v>0</v>
      </c>
      <c r="AC24" s="1761">
        <v>0</v>
      </c>
      <c r="AD24" s="1761">
        <v>0</v>
      </c>
      <c r="AE24" s="1761">
        <v>83</v>
      </c>
      <c r="AF24" s="1761">
        <v>0</v>
      </c>
    </row>
    <row r="25" spans="1:32">
      <c r="A25" s="2124" t="s">
        <v>9335</v>
      </c>
      <c r="B25" s="2495">
        <f t="shared" si="1"/>
        <v>6</v>
      </c>
      <c r="C25" s="1761">
        <v>5</v>
      </c>
      <c r="D25" s="1761">
        <v>0</v>
      </c>
      <c r="E25" s="1761">
        <v>1</v>
      </c>
      <c r="F25" s="1761">
        <v>0</v>
      </c>
      <c r="G25" s="1761">
        <v>0</v>
      </c>
      <c r="H25" s="1761">
        <v>0</v>
      </c>
      <c r="I25" s="1761">
        <v>5</v>
      </c>
      <c r="J25" s="1761">
        <v>3</v>
      </c>
      <c r="K25" s="1761">
        <v>1</v>
      </c>
      <c r="L25" s="1761">
        <v>1</v>
      </c>
      <c r="M25" s="1761">
        <v>0</v>
      </c>
      <c r="N25" s="1504">
        <v>1169</v>
      </c>
      <c r="O25" s="1504">
        <v>0</v>
      </c>
      <c r="P25" s="1504">
        <v>0</v>
      </c>
      <c r="Q25" s="1761">
        <v>1</v>
      </c>
      <c r="R25" s="1761">
        <v>1</v>
      </c>
      <c r="S25" s="1761">
        <v>0</v>
      </c>
      <c r="T25" s="1761">
        <v>0</v>
      </c>
      <c r="U25" s="1761">
        <v>10</v>
      </c>
      <c r="V25" s="1761">
        <v>0</v>
      </c>
      <c r="W25" s="1761">
        <v>1</v>
      </c>
      <c r="X25" s="1761">
        <f t="shared" si="2"/>
        <v>23813</v>
      </c>
      <c r="Y25" s="1761">
        <f t="shared" si="3"/>
        <v>23674</v>
      </c>
      <c r="Z25" s="1504">
        <v>23674</v>
      </c>
      <c r="AA25" s="1761">
        <v>0</v>
      </c>
      <c r="AB25" s="1761">
        <v>0</v>
      </c>
      <c r="AC25" s="1761">
        <v>139</v>
      </c>
      <c r="AD25" s="1761">
        <v>0</v>
      </c>
      <c r="AE25" s="1761">
        <v>0</v>
      </c>
      <c r="AF25" s="1761">
        <v>0</v>
      </c>
    </row>
    <row r="26" spans="1:32" ht="18.5" thickBot="1">
      <c r="A26" s="1634" t="s">
        <v>9336</v>
      </c>
      <c r="B26" s="2496">
        <f t="shared" si="1"/>
        <v>2</v>
      </c>
      <c r="C26" s="1786">
        <v>1</v>
      </c>
      <c r="D26" s="1786">
        <v>0</v>
      </c>
      <c r="E26" s="1786">
        <v>0</v>
      </c>
      <c r="F26" s="1786">
        <v>0</v>
      </c>
      <c r="G26" s="1786">
        <v>1</v>
      </c>
      <c r="H26" s="1786">
        <v>0</v>
      </c>
      <c r="I26" s="1786">
        <v>1</v>
      </c>
      <c r="J26" s="1786">
        <v>0</v>
      </c>
      <c r="K26" s="1786">
        <v>1</v>
      </c>
      <c r="L26" s="1786">
        <v>0</v>
      </c>
      <c r="M26" s="1786">
        <v>0</v>
      </c>
      <c r="N26" s="2497">
        <v>39</v>
      </c>
      <c r="O26" s="2497">
        <v>0</v>
      </c>
      <c r="P26" s="2497">
        <v>0</v>
      </c>
      <c r="Q26" s="1786">
        <v>0</v>
      </c>
      <c r="R26" s="1786">
        <v>0</v>
      </c>
      <c r="S26" s="1786">
        <v>0</v>
      </c>
      <c r="T26" s="1786">
        <v>0</v>
      </c>
      <c r="U26" s="1786">
        <v>0</v>
      </c>
      <c r="V26" s="1786">
        <v>0</v>
      </c>
      <c r="W26" s="1786">
        <v>0</v>
      </c>
      <c r="X26" s="1786">
        <f t="shared" si="2"/>
        <v>560</v>
      </c>
      <c r="Y26" s="1786">
        <v>560</v>
      </c>
      <c r="Z26" s="2497">
        <v>560</v>
      </c>
      <c r="AA26" s="1786">
        <v>0</v>
      </c>
      <c r="AB26" s="1786">
        <v>0</v>
      </c>
      <c r="AC26" s="1786">
        <v>0</v>
      </c>
      <c r="AD26" s="1786">
        <v>0</v>
      </c>
      <c r="AE26" s="1786">
        <v>0</v>
      </c>
      <c r="AF26" s="1761">
        <v>0</v>
      </c>
    </row>
    <row r="27" spans="1:32">
      <c r="A27" s="859"/>
      <c r="B27" s="859"/>
      <c r="C27" s="859"/>
      <c r="D27" s="859"/>
      <c r="E27" s="859"/>
      <c r="F27" s="859"/>
      <c r="G27" s="859"/>
      <c r="H27" s="859"/>
      <c r="I27" s="859"/>
      <c r="J27" s="859"/>
      <c r="K27" s="859"/>
      <c r="L27" s="859"/>
      <c r="M27" s="859"/>
      <c r="N27" s="859"/>
      <c r="O27" s="859"/>
      <c r="P27" s="859"/>
      <c r="Q27" s="859"/>
      <c r="R27" s="859"/>
      <c r="S27" s="859"/>
      <c r="T27" s="859"/>
      <c r="U27" s="859"/>
      <c r="V27" s="859"/>
      <c r="W27" s="859"/>
      <c r="X27" s="859"/>
      <c r="Y27" s="859"/>
      <c r="Z27" s="859"/>
      <c r="AA27" s="859"/>
      <c r="AB27" s="859"/>
      <c r="AC27" s="859"/>
      <c r="AD27" s="859"/>
      <c r="AE27" s="859"/>
      <c r="AF27" s="1004" t="s">
        <v>9337</v>
      </c>
    </row>
  </sheetData>
  <mergeCells count="33">
    <mergeCell ref="A4:A6"/>
    <mergeCell ref="B4:G4"/>
    <mergeCell ref="H4:H6"/>
    <mergeCell ref="I4:M4"/>
    <mergeCell ref="N4:P4"/>
    <mergeCell ref="M5:M6"/>
    <mergeCell ref="N5:N6"/>
    <mergeCell ref="O5:O6"/>
    <mergeCell ref="P5:P6"/>
    <mergeCell ref="U4:U6"/>
    <mergeCell ref="V4:W4"/>
    <mergeCell ref="X4:AF4"/>
    <mergeCell ref="B5:B6"/>
    <mergeCell ref="C5:C6"/>
    <mergeCell ref="D5:G5"/>
    <mergeCell ref="I5:I6"/>
    <mergeCell ref="J5:J6"/>
    <mergeCell ref="K5:K6"/>
    <mergeCell ref="L5:L6"/>
    <mergeCell ref="Q4:T4"/>
    <mergeCell ref="Q5:Q6"/>
    <mergeCell ref="R5:R6"/>
    <mergeCell ref="S5:S6"/>
    <mergeCell ref="T5:T6"/>
    <mergeCell ref="V5:V6"/>
    <mergeCell ref="W5:W6"/>
    <mergeCell ref="AF5:AF6"/>
    <mergeCell ref="X5:X6"/>
    <mergeCell ref="Y5:AA5"/>
    <mergeCell ref="AB5:AB6"/>
    <mergeCell ref="AC5:AC6"/>
    <mergeCell ref="AD5:AD6"/>
    <mergeCell ref="AE5:AE6"/>
  </mergeCells>
  <phoneticPr fontId="2"/>
  <hyperlinks>
    <hyperlink ref="AF2" location="目次!A1" display="目次へ戻る" xr:uid="{DCDB5FB3-C2EA-4554-A8E7-A0C4911C1789}"/>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C72DD-3E57-4C76-9545-28DEE3E5C6BC}">
  <dimension ref="A1:AF15"/>
  <sheetViews>
    <sheetView topLeftCell="J1" workbookViewId="0">
      <selection activeCell="AD2" sqref="AD2"/>
    </sheetView>
  </sheetViews>
  <sheetFormatPr defaultColWidth="8.58203125" defaultRowHeight="18"/>
  <cols>
    <col min="1" max="1" width="10.58203125" style="821" customWidth="1"/>
    <col min="2" max="29" width="8.58203125" style="821"/>
    <col min="30" max="30" width="11" style="821" bestFit="1" customWidth="1"/>
    <col min="31" max="16384" width="8.58203125" style="821"/>
  </cols>
  <sheetData>
    <row r="1" spans="1:32" s="1140" customFormat="1">
      <c r="A1" s="859" t="s">
        <v>9297</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row>
    <row r="2" spans="1:32">
      <c r="A2" s="859" t="s">
        <v>9338</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987"/>
      <c r="AC2" s="1021"/>
      <c r="AD2" s="820" t="s">
        <v>721</v>
      </c>
    </row>
    <row r="3" spans="1:32" ht="18.5" thickBot="1">
      <c r="A3" s="859"/>
      <c r="B3" s="859"/>
      <c r="C3" s="859"/>
      <c r="D3" s="859"/>
      <c r="E3" s="859"/>
      <c r="F3" s="859"/>
      <c r="G3" s="859"/>
      <c r="H3" s="859"/>
      <c r="I3" s="859"/>
      <c r="J3" s="859"/>
      <c r="K3" s="859"/>
      <c r="L3" s="859"/>
      <c r="M3" s="859"/>
      <c r="N3" s="859"/>
      <c r="O3" s="859"/>
      <c r="P3" s="859"/>
      <c r="Q3" s="859"/>
      <c r="R3" s="859"/>
      <c r="S3" s="859"/>
      <c r="T3" s="859"/>
      <c r="U3" s="859"/>
      <c r="V3" s="859"/>
      <c r="W3" s="859"/>
      <c r="X3" s="859"/>
      <c r="Y3" s="859"/>
      <c r="Z3" s="859"/>
      <c r="AA3" s="859"/>
      <c r="AB3" s="987"/>
      <c r="AC3" s="1021" t="s">
        <v>8806</v>
      </c>
    </row>
    <row r="4" spans="1:32" ht="18.75" customHeight="1">
      <c r="A4" s="3566" t="s">
        <v>5465</v>
      </c>
      <c r="B4" s="3650" t="s">
        <v>5048</v>
      </c>
      <c r="C4" s="3569" t="s">
        <v>9339</v>
      </c>
      <c r="D4" s="3775"/>
      <c r="E4" s="3775"/>
      <c r="F4" s="3775"/>
      <c r="G4" s="3775"/>
      <c r="H4" s="3775"/>
      <c r="I4" s="3775"/>
      <c r="J4" s="3775"/>
      <c r="K4" s="3775"/>
      <c r="L4" s="3775"/>
      <c r="M4" s="3775"/>
      <c r="N4" s="3775"/>
      <c r="O4" s="3576"/>
      <c r="P4" s="3569" t="s">
        <v>9340</v>
      </c>
      <c r="Q4" s="3775"/>
      <c r="R4" s="3775"/>
      <c r="S4" s="3775"/>
      <c r="T4" s="3775"/>
      <c r="U4" s="3775"/>
      <c r="V4" s="3775"/>
      <c r="W4" s="3576"/>
      <c r="X4" s="3569" t="s">
        <v>9341</v>
      </c>
      <c r="Y4" s="3775"/>
      <c r="Z4" s="3775"/>
      <c r="AA4" s="3775"/>
      <c r="AB4" s="3775"/>
      <c r="AC4" s="3775"/>
    </row>
    <row r="5" spans="1:32" ht="64.5" customHeight="1">
      <c r="A5" s="3568"/>
      <c r="B5" s="3851"/>
      <c r="C5" s="993" t="s">
        <v>9342</v>
      </c>
      <c r="D5" s="993" t="s">
        <v>9343</v>
      </c>
      <c r="E5" s="993" t="s">
        <v>9344</v>
      </c>
      <c r="F5" s="993" t="s">
        <v>9345</v>
      </c>
      <c r="G5" s="993" t="s">
        <v>9346</v>
      </c>
      <c r="H5" s="993" t="s">
        <v>9347</v>
      </c>
      <c r="I5" s="993" t="s">
        <v>9348</v>
      </c>
      <c r="J5" s="993" t="s">
        <v>9349</v>
      </c>
      <c r="K5" s="993" t="s">
        <v>9350</v>
      </c>
      <c r="L5" s="993" t="s">
        <v>9351</v>
      </c>
      <c r="M5" s="993" t="s">
        <v>9352</v>
      </c>
      <c r="N5" s="991" t="s">
        <v>9353</v>
      </c>
      <c r="O5" s="2198" t="s">
        <v>9354</v>
      </c>
      <c r="P5" s="2198" t="s">
        <v>9355</v>
      </c>
      <c r="Q5" s="2198" t="s">
        <v>9356</v>
      </c>
      <c r="R5" s="2198" t="s">
        <v>9357</v>
      </c>
      <c r="S5" s="2198" t="s">
        <v>9358</v>
      </c>
      <c r="T5" s="2198" t="s">
        <v>9359</v>
      </c>
      <c r="U5" s="2198" t="s">
        <v>9360</v>
      </c>
      <c r="V5" s="2198" t="s">
        <v>9361</v>
      </c>
      <c r="W5" s="2198" t="s">
        <v>9354</v>
      </c>
      <c r="X5" s="2198">
        <v>119</v>
      </c>
      <c r="Y5" s="2198" t="s">
        <v>9362</v>
      </c>
      <c r="Z5" s="2197" t="s">
        <v>9363</v>
      </c>
      <c r="AA5" s="2498" t="s">
        <v>9364</v>
      </c>
      <c r="AB5" s="2198" t="s">
        <v>9365</v>
      </c>
      <c r="AC5" s="2198" t="s">
        <v>5070</v>
      </c>
    </row>
    <row r="6" spans="1:32">
      <c r="A6" s="2065" t="s">
        <v>9366</v>
      </c>
      <c r="B6" s="1523">
        <v>71</v>
      </c>
      <c r="C6" s="1440">
        <v>6</v>
      </c>
      <c r="D6" s="1440">
        <v>5</v>
      </c>
      <c r="E6" s="1440">
        <v>4</v>
      </c>
      <c r="F6" s="1440">
        <v>0</v>
      </c>
      <c r="G6" s="1440">
        <v>8</v>
      </c>
      <c r="H6" s="1440">
        <v>8</v>
      </c>
      <c r="I6" s="1440">
        <v>11</v>
      </c>
      <c r="J6" s="1440">
        <v>9</v>
      </c>
      <c r="K6" s="1440">
        <v>12</v>
      </c>
      <c r="L6" s="1440">
        <v>2</v>
      </c>
      <c r="M6" s="1440">
        <v>5</v>
      </c>
      <c r="N6" s="1440">
        <v>1</v>
      </c>
      <c r="O6" s="1440">
        <v>0</v>
      </c>
      <c r="P6" s="1440">
        <v>7</v>
      </c>
      <c r="Q6" s="1440">
        <v>15</v>
      </c>
      <c r="R6" s="1440">
        <v>8</v>
      </c>
      <c r="S6" s="1440">
        <v>7</v>
      </c>
      <c r="T6" s="1440">
        <v>8</v>
      </c>
      <c r="U6" s="1440">
        <v>13</v>
      </c>
      <c r="V6" s="1440">
        <v>13</v>
      </c>
      <c r="W6" s="1440">
        <v>0</v>
      </c>
      <c r="X6" s="1440">
        <v>56</v>
      </c>
      <c r="Y6" s="1440">
        <v>3</v>
      </c>
      <c r="Z6" s="1440">
        <v>3</v>
      </c>
      <c r="AA6" s="1440">
        <v>0</v>
      </c>
      <c r="AB6" s="1440">
        <v>9</v>
      </c>
      <c r="AC6" s="1440">
        <v>0</v>
      </c>
    </row>
    <row r="7" spans="1:32">
      <c r="A7" s="2072" t="s">
        <v>192</v>
      </c>
      <c r="B7" s="1523">
        <v>67</v>
      </c>
      <c r="C7" s="1440">
        <v>5</v>
      </c>
      <c r="D7" s="1440">
        <v>5</v>
      </c>
      <c r="E7" s="1440">
        <v>2</v>
      </c>
      <c r="F7" s="1440">
        <v>5</v>
      </c>
      <c r="G7" s="1440">
        <v>4</v>
      </c>
      <c r="H7" s="1440">
        <v>13</v>
      </c>
      <c r="I7" s="1440">
        <v>6</v>
      </c>
      <c r="J7" s="1440">
        <v>7</v>
      </c>
      <c r="K7" s="1440">
        <v>4</v>
      </c>
      <c r="L7" s="1440">
        <v>6</v>
      </c>
      <c r="M7" s="1440">
        <v>6</v>
      </c>
      <c r="N7" s="1440">
        <v>4</v>
      </c>
      <c r="O7" s="1440">
        <v>0</v>
      </c>
      <c r="P7" s="1440">
        <v>5</v>
      </c>
      <c r="Q7" s="1440">
        <v>7</v>
      </c>
      <c r="R7" s="1440">
        <v>10</v>
      </c>
      <c r="S7" s="1440">
        <v>9</v>
      </c>
      <c r="T7" s="1440">
        <v>11</v>
      </c>
      <c r="U7" s="1440">
        <v>10</v>
      </c>
      <c r="V7" s="1440">
        <v>15</v>
      </c>
      <c r="W7" s="1440">
        <v>0</v>
      </c>
      <c r="X7" s="1440">
        <v>54</v>
      </c>
      <c r="Y7" s="1440">
        <v>0</v>
      </c>
      <c r="Z7" s="1440">
        <v>2</v>
      </c>
      <c r="AA7" s="1440">
        <v>0</v>
      </c>
      <c r="AB7" s="1440">
        <v>11</v>
      </c>
      <c r="AC7" s="1440">
        <v>0</v>
      </c>
    </row>
    <row r="8" spans="1:32">
      <c r="A8" s="2386" t="s">
        <v>193</v>
      </c>
      <c r="B8" s="2499">
        <f t="shared" ref="B8:AC8" si="0">SUM(B9:B14)</f>
        <v>87</v>
      </c>
      <c r="C8" s="2499">
        <f t="shared" si="0"/>
        <v>5</v>
      </c>
      <c r="D8" s="2499">
        <f t="shared" si="0"/>
        <v>4</v>
      </c>
      <c r="E8" s="2499">
        <f t="shared" si="0"/>
        <v>0</v>
      </c>
      <c r="F8" s="2499">
        <f t="shared" si="0"/>
        <v>5</v>
      </c>
      <c r="G8" s="2499">
        <f t="shared" si="0"/>
        <v>11</v>
      </c>
      <c r="H8" s="2499">
        <f t="shared" si="0"/>
        <v>9</v>
      </c>
      <c r="I8" s="2499">
        <f t="shared" si="0"/>
        <v>12</v>
      </c>
      <c r="J8" s="2499">
        <f t="shared" si="0"/>
        <v>8</v>
      </c>
      <c r="K8" s="2499">
        <f t="shared" si="0"/>
        <v>10</v>
      </c>
      <c r="L8" s="2499">
        <f t="shared" si="0"/>
        <v>7</v>
      </c>
      <c r="M8" s="2499">
        <f t="shared" si="0"/>
        <v>6</v>
      </c>
      <c r="N8" s="2499">
        <f t="shared" si="0"/>
        <v>5</v>
      </c>
      <c r="O8" s="2499">
        <f t="shared" si="0"/>
        <v>5</v>
      </c>
      <c r="P8" s="2499">
        <f t="shared" si="0"/>
        <v>16</v>
      </c>
      <c r="Q8" s="2499">
        <f t="shared" si="0"/>
        <v>7</v>
      </c>
      <c r="R8" s="2499">
        <f t="shared" si="0"/>
        <v>14</v>
      </c>
      <c r="S8" s="2499">
        <f t="shared" si="0"/>
        <v>9</v>
      </c>
      <c r="T8" s="2499">
        <f t="shared" si="0"/>
        <v>12</v>
      </c>
      <c r="U8" s="2499">
        <f t="shared" si="0"/>
        <v>11</v>
      </c>
      <c r="V8" s="2499">
        <f t="shared" si="0"/>
        <v>14</v>
      </c>
      <c r="W8" s="2499">
        <f t="shared" si="0"/>
        <v>4</v>
      </c>
      <c r="X8" s="2499">
        <f t="shared" si="0"/>
        <v>62</v>
      </c>
      <c r="Y8" s="2499">
        <f t="shared" si="0"/>
        <v>7</v>
      </c>
      <c r="Z8" s="2499">
        <f t="shared" si="0"/>
        <v>0</v>
      </c>
      <c r="AA8" s="2499">
        <f t="shared" si="0"/>
        <v>0</v>
      </c>
      <c r="AB8" s="2499">
        <f t="shared" si="0"/>
        <v>18</v>
      </c>
      <c r="AC8" s="2499">
        <f t="shared" si="0"/>
        <v>0</v>
      </c>
    </row>
    <row r="9" spans="1:32">
      <c r="A9" s="2124" t="s">
        <v>9307</v>
      </c>
      <c r="B9" s="909">
        <f t="shared" ref="B9:B14" si="1">SUM(C9:O9)</f>
        <v>46</v>
      </c>
      <c r="C9" s="910">
        <v>3</v>
      </c>
      <c r="D9" s="910">
        <v>3</v>
      </c>
      <c r="E9" s="910">
        <v>0</v>
      </c>
      <c r="F9" s="910">
        <v>3</v>
      </c>
      <c r="G9" s="910">
        <v>6</v>
      </c>
      <c r="H9" s="910">
        <v>7</v>
      </c>
      <c r="I9" s="910">
        <v>7</v>
      </c>
      <c r="J9" s="910">
        <v>2</v>
      </c>
      <c r="K9" s="910">
        <v>3</v>
      </c>
      <c r="L9" s="910">
        <v>2</v>
      </c>
      <c r="M9" s="910">
        <v>6</v>
      </c>
      <c r="N9" s="910">
        <v>3</v>
      </c>
      <c r="O9" s="910">
        <v>1</v>
      </c>
      <c r="P9" s="910">
        <v>13</v>
      </c>
      <c r="Q9" s="910">
        <v>3</v>
      </c>
      <c r="R9" s="910">
        <v>9</v>
      </c>
      <c r="S9" s="910">
        <v>4</v>
      </c>
      <c r="T9" s="910">
        <v>6</v>
      </c>
      <c r="U9" s="910">
        <v>4</v>
      </c>
      <c r="V9" s="910">
        <v>6</v>
      </c>
      <c r="W9" s="910">
        <v>1</v>
      </c>
      <c r="X9" s="910">
        <v>31</v>
      </c>
      <c r="Y9" s="910">
        <v>4</v>
      </c>
      <c r="Z9" s="910">
        <v>0</v>
      </c>
      <c r="AA9" s="910">
        <v>0</v>
      </c>
      <c r="AB9" s="910">
        <v>11</v>
      </c>
      <c r="AC9" s="910">
        <v>0</v>
      </c>
    </row>
    <row r="10" spans="1:32">
      <c r="A10" s="2124" t="s">
        <v>9323</v>
      </c>
      <c r="B10" s="909">
        <f t="shared" si="1"/>
        <v>6</v>
      </c>
      <c r="C10" s="910">
        <v>1</v>
      </c>
      <c r="D10" s="910">
        <v>0</v>
      </c>
      <c r="E10" s="910">
        <v>0</v>
      </c>
      <c r="F10" s="910">
        <v>1</v>
      </c>
      <c r="G10" s="910">
        <v>0</v>
      </c>
      <c r="H10" s="910">
        <v>1</v>
      </c>
      <c r="I10" s="910">
        <v>2</v>
      </c>
      <c r="J10" s="910">
        <v>0</v>
      </c>
      <c r="K10" s="910">
        <v>1</v>
      </c>
      <c r="L10" s="910">
        <v>0</v>
      </c>
      <c r="M10" s="910">
        <v>0</v>
      </c>
      <c r="N10" s="910">
        <v>0</v>
      </c>
      <c r="O10" s="910">
        <v>0</v>
      </c>
      <c r="P10" s="910">
        <v>0</v>
      </c>
      <c r="Q10" s="910">
        <v>1</v>
      </c>
      <c r="R10" s="910">
        <v>1</v>
      </c>
      <c r="S10" s="910">
        <v>1</v>
      </c>
      <c r="T10" s="910">
        <v>0</v>
      </c>
      <c r="U10" s="910">
        <v>0</v>
      </c>
      <c r="V10" s="910">
        <v>3</v>
      </c>
      <c r="W10" s="910">
        <v>0</v>
      </c>
      <c r="X10" s="910">
        <v>5</v>
      </c>
      <c r="Y10" s="910">
        <v>1</v>
      </c>
      <c r="Z10" s="910">
        <v>0</v>
      </c>
      <c r="AA10" s="910">
        <v>0</v>
      </c>
      <c r="AB10" s="910">
        <v>0</v>
      </c>
      <c r="AC10" s="910">
        <v>0</v>
      </c>
    </row>
    <row r="11" spans="1:32">
      <c r="A11" s="2124" t="s">
        <v>9324</v>
      </c>
      <c r="B11" s="909">
        <f t="shared" si="1"/>
        <v>7</v>
      </c>
      <c r="C11" s="910">
        <v>0</v>
      </c>
      <c r="D11" s="910">
        <v>0</v>
      </c>
      <c r="E11" s="910">
        <v>0</v>
      </c>
      <c r="F11" s="910">
        <v>0</v>
      </c>
      <c r="G11" s="910">
        <v>2</v>
      </c>
      <c r="H11" s="910">
        <v>0</v>
      </c>
      <c r="I11" s="910">
        <v>0</v>
      </c>
      <c r="J11" s="910">
        <v>0</v>
      </c>
      <c r="K11" s="910">
        <v>1</v>
      </c>
      <c r="L11" s="910">
        <v>2</v>
      </c>
      <c r="M11" s="910">
        <v>0</v>
      </c>
      <c r="N11" s="910">
        <v>2</v>
      </c>
      <c r="O11" s="910">
        <v>0</v>
      </c>
      <c r="P11" s="910">
        <v>0</v>
      </c>
      <c r="Q11" s="910">
        <v>0</v>
      </c>
      <c r="R11" s="910">
        <v>2</v>
      </c>
      <c r="S11" s="910">
        <v>0</v>
      </c>
      <c r="T11" s="910">
        <v>1</v>
      </c>
      <c r="U11" s="910">
        <v>3</v>
      </c>
      <c r="V11" s="910">
        <v>1</v>
      </c>
      <c r="W11" s="910">
        <v>0</v>
      </c>
      <c r="X11" s="910">
        <v>6</v>
      </c>
      <c r="Y11" s="910">
        <v>0</v>
      </c>
      <c r="Z11" s="910">
        <v>0</v>
      </c>
      <c r="AA11" s="910">
        <v>0</v>
      </c>
      <c r="AB11" s="910">
        <v>1</v>
      </c>
      <c r="AC11" s="910">
        <v>0</v>
      </c>
    </row>
    <row r="12" spans="1:32">
      <c r="A12" s="2124" t="s">
        <v>9325</v>
      </c>
      <c r="B12" s="909">
        <f t="shared" si="1"/>
        <v>0</v>
      </c>
      <c r="C12" s="910">
        <v>0</v>
      </c>
      <c r="D12" s="910">
        <v>0</v>
      </c>
      <c r="E12" s="910">
        <v>0</v>
      </c>
      <c r="F12" s="910">
        <v>0</v>
      </c>
      <c r="G12" s="910"/>
      <c r="H12" s="910">
        <v>0</v>
      </c>
      <c r="I12" s="910">
        <v>0</v>
      </c>
      <c r="J12" s="910">
        <v>0</v>
      </c>
      <c r="K12" s="910">
        <v>0</v>
      </c>
      <c r="L12" s="910">
        <v>0</v>
      </c>
      <c r="M12" s="910">
        <v>0</v>
      </c>
      <c r="N12" s="910">
        <v>0</v>
      </c>
      <c r="O12" s="910">
        <v>0</v>
      </c>
      <c r="P12" s="910">
        <v>0</v>
      </c>
      <c r="Q12" s="910">
        <v>0</v>
      </c>
      <c r="R12" s="910">
        <v>0</v>
      </c>
      <c r="S12" s="910">
        <v>0</v>
      </c>
      <c r="T12" s="910">
        <v>0</v>
      </c>
      <c r="U12" s="910">
        <v>0</v>
      </c>
      <c r="V12" s="910">
        <v>0</v>
      </c>
      <c r="W12" s="910">
        <v>0</v>
      </c>
      <c r="X12" s="910">
        <v>0</v>
      </c>
      <c r="Y12" s="910">
        <v>0</v>
      </c>
      <c r="Z12" s="910">
        <v>0</v>
      </c>
      <c r="AA12" s="910">
        <v>0</v>
      </c>
      <c r="AB12" s="910">
        <v>0</v>
      </c>
      <c r="AC12" s="910">
        <v>0</v>
      </c>
    </row>
    <row r="13" spans="1:32">
      <c r="A13" s="2124" t="s">
        <v>9367</v>
      </c>
      <c r="B13" s="909">
        <f t="shared" si="1"/>
        <v>0</v>
      </c>
      <c r="C13" s="910">
        <v>0</v>
      </c>
      <c r="D13" s="910">
        <v>0</v>
      </c>
      <c r="E13" s="910">
        <v>0</v>
      </c>
      <c r="F13" s="910">
        <v>0</v>
      </c>
      <c r="G13" s="910">
        <v>0</v>
      </c>
      <c r="H13" s="910">
        <v>0</v>
      </c>
      <c r="I13" s="910">
        <v>0</v>
      </c>
      <c r="J13" s="910">
        <v>0</v>
      </c>
      <c r="K13" s="910">
        <v>0</v>
      </c>
      <c r="L13" s="910">
        <v>0</v>
      </c>
      <c r="M13" s="910">
        <v>0</v>
      </c>
      <c r="N13" s="910">
        <v>0</v>
      </c>
      <c r="O13" s="910">
        <v>0</v>
      </c>
      <c r="P13" s="910">
        <v>0</v>
      </c>
      <c r="Q13" s="910">
        <v>0</v>
      </c>
      <c r="R13" s="910">
        <v>0</v>
      </c>
      <c r="S13" s="910">
        <v>0</v>
      </c>
      <c r="T13" s="910">
        <v>0</v>
      </c>
      <c r="U13" s="910">
        <v>0</v>
      </c>
      <c r="V13" s="910">
        <v>0</v>
      </c>
      <c r="W13" s="910">
        <v>0</v>
      </c>
      <c r="X13" s="910">
        <v>0</v>
      </c>
      <c r="Y13" s="910">
        <v>0</v>
      </c>
      <c r="Z13" s="910">
        <v>0</v>
      </c>
      <c r="AA13" s="910">
        <v>0</v>
      </c>
      <c r="AB13" s="910">
        <v>0</v>
      </c>
      <c r="AC13" s="910">
        <v>0</v>
      </c>
    </row>
    <row r="14" spans="1:32" ht="18.5" thickBot="1">
      <c r="A14" s="1634" t="s">
        <v>5070</v>
      </c>
      <c r="B14" s="1126">
        <f t="shared" si="1"/>
        <v>28</v>
      </c>
      <c r="C14" s="2500">
        <v>1</v>
      </c>
      <c r="D14" s="2500">
        <v>1</v>
      </c>
      <c r="E14" s="2500">
        <v>0</v>
      </c>
      <c r="F14" s="2500">
        <v>1</v>
      </c>
      <c r="G14" s="2500">
        <v>3</v>
      </c>
      <c r="H14" s="2500">
        <v>1</v>
      </c>
      <c r="I14" s="2500">
        <v>3</v>
      </c>
      <c r="J14" s="2500">
        <v>6</v>
      </c>
      <c r="K14" s="2500">
        <v>5</v>
      </c>
      <c r="L14" s="2500">
        <v>3</v>
      </c>
      <c r="M14" s="2500">
        <v>0</v>
      </c>
      <c r="N14" s="2500">
        <v>0</v>
      </c>
      <c r="O14" s="2500">
        <v>4</v>
      </c>
      <c r="P14" s="2500">
        <v>3</v>
      </c>
      <c r="Q14" s="2500">
        <v>3</v>
      </c>
      <c r="R14" s="2500">
        <v>2</v>
      </c>
      <c r="S14" s="2500">
        <v>4</v>
      </c>
      <c r="T14" s="2500">
        <v>5</v>
      </c>
      <c r="U14" s="2500">
        <v>4</v>
      </c>
      <c r="V14" s="2500">
        <v>4</v>
      </c>
      <c r="W14" s="2500">
        <v>3</v>
      </c>
      <c r="X14" s="2500">
        <v>20</v>
      </c>
      <c r="Y14" s="2500">
        <v>2</v>
      </c>
      <c r="Z14" s="910">
        <v>0</v>
      </c>
      <c r="AA14" s="910">
        <v>0</v>
      </c>
      <c r="AB14" s="2500">
        <v>6</v>
      </c>
      <c r="AC14" s="2500">
        <v>0</v>
      </c>
    </row>
    <row r="15" spans="1:32">
      <c r="A15" s="859"/>
      <c r="B15" s="859"/>
      <c r="C15" s="859"/>
      <c r="D15" s="859"/>
      <c r="E15" s="859"/>
      <c r="F15" s="859"/>
      <c r="G15" s="859"/>
      <c r="H15" s="859"/>
      <c r="I15" s="859"/>
      <c r="J15" s="859"/>
      <c r="K15" s="859"/>
      <c r="L15" s="859"/>
      <c r="M15" s="859"/>
      <c r="N15" s="859"/>
      <c r="O15" s="859"/>
      <c r="P15" s="859"/>
      <c r="Q15" s="859"/>
      <c r="R15" s="859"/>
      <c r="S15" s="859"/>
      <c r="T15" s="859"/>
      <c r="U15" s="859"/>
      <c r="V15" s="859"/>
      <c r="W15" s="859"/>
      <c r="X15" s="859"/>
      <c r="Y15" s="859"/>
      <c r="Z15" s="1133"/>
      <c r="AA15" s="1133"/>
      <c r="AB15" s="1133"/>
      <c r="AC15" s="1004" t="s">
        <v>9368</v>
      </c>
    </row>
  </sheetData>
  <mergeCells count="5">
    <mergeCell ref="A4:A5"/>
    <mergeCell ref="B4:B5"/>
    <mergeCell ref="C4:O4"/>
    <mergeCell ref="P4:W4"/>
    <mergeCell ref="X4:AC4"/>
  </mergeCells>
  <phoneticPr fontId="2"/>
  <hyperlinks>
    <hyperlink ref="AD2" location="目次!A1" display="目次へ戻る" xr:uid="{68F626CA-79C9-467C-8C12-7ED3238B3062}"/>
  </hyperlink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E7653-A78C-4AE1-8F8A-DF61144D2203}">
  <dimension ref="A1:AF16"/>
  <sheetViews>
    <sheetView workbookViewId="0">
      <selection activeCell="V2" sqref="V2"/>
    </sheetView>
  </sheetViews>
  <sheetFormatPr defaultColWidth="8.58203125" defaultRowHeight="18"/>
  <cols>
    <col min="1" max="1" width="10.83203125" style="821" customWidth="1"/>
    <col min="2" max="21" width="8.58203125" style="821"/>
    <col min="22" max="22" width="11" style="821" bestFit="1" customWidth="1"/>
    <col min="23" max="16384" width="8.58203125" style="821"/>
  </cols>
  <sheetData>
    <row r="1" spans="1:32" s="1140" customFormat="1">
      <c r="A1" s="859" t="s">
        <v>9297</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row>
    <row r="2" spans="1:32">
      <c r="A2" s="859" t="s">
        <v>9369</v>
      </c>
      <c r="B2" s="859"/>
      <c r="C2" s="859"/>
      <c r="D2" s="859"/>
      <c r="E2" s="859"/>
      <c r="F2" s="859"/>
      <c r="G2" s="859"/>
      <c r="H2" s="859"/>
      <c r="I2" s="859"/>
      <c r="J2" s="859"/>
      <c r="K2" s="859"/>
      <c r="L2" s="859"/>
      <c r="M2" s="859"/>
      <c r="N2" s="859"/>
      <c r="O2" s="859"/>
      <c r="P2" s="859"/>
      <c r="Q2" s="859"/>
      <c r="R2" s="859"/>
      <c r="S2" s="859"/>
      <c r="T2" s="859"/>
      <c r="U2" s="859"/>
      <c r="V2" s="820" t="s">
        <v>721</v>
      </c>
    </row>
    <row r="3" spans="1:32" ht="18.5" thickBot="1">
      <c r="A3" s="1745"/>
      <c r="B3" s="1745"/>
      <c r="C3" s="1745"/>
      <c r="D3" s="1745"/>
      <c r="E3" s="1745"/>
      <c r="F3" s="1745"/>
      <c r="G3" s="1745"/>
      <c r="H3" s="1745"/>
      <c r="I3" s="1745"/>
      <c r="J3" s="1745"/>
      <c r="K3" s="1745"/>
      <c r="L3" s="1745"/>
      <c r="M3" s="1745"/>
      <c r="N3" s="1745"/>
      <c r="O3" s="1745"/>
      <c r="P3" s="1745"/>
      <c r="Q3" s="1745"/>
      <c r="R3" s="1745"/>
      <c r="S3" s="1745"/>
      <c r="T3" s="1745"/>
      <c r="U3" s="2501" t="s">
        <v>9370</v>
      </c>
    </row>
    <row r="4" spans="1:32" ht="46.5" customHeight="1">
      <c r="A4" s="1062" t="s">
        <v>5465</v>
      </c>
      <c r="B4" s="1007" t="s">
        <v>5048</v>
      </c>
      <c r="C4" s="1007" t="s">
        <v>9371</v>
      </c>
      <c r="D4" s="1007" t="s">
        <v>9372</v>
      </c>
      <c r="E4" s="1007" t="s">
        <v>9373</v>
      </c>
      <c r="F4" s="1007" t="s">
        <v>9374</v>
      </c>
      <c r="G4" s="1056" t="s">
        <v>9375</v>
      </c>
      <c r="H4" s="1007" t="s">
        <v>9376</v>
      </c>
      <c r="I4" s="1058" t="s">
        <v>9377</v>
      </c>
      <c r="J4" s="1007" t="s">
        <v>9378</v>
      </c>
      <c r="K4" s="1058" t="s">
        <v>9379</v>
      </c>
      <c r="L4" s="1058" t="s">
        <v>9380</v>
      </c>
      <c r="M4" s="1007" t="s">
        <v>9381</v>
      </c>
      <c r="N4" s="1007" t="s">
        <v>9382</v>
      </c>
      <c r="O4" s="1057" t="s">
        <v>9383</v>
      </c>
      <c r="P4" s="1007" t="s">
        <v>9384</v>
      </c>
      <c r="Q4" s="1058" t="s">
        <v>9385</v>
      </c>
      <c r="R4" s="1058" t="s">
        <v>9386</v>
      </c>
      <c r="S4" s="1056" t="s">
        <v>9387</v>
      </c>
      <c r="T4" s="1007" t="s">
        <v>5070</v>
      </c>
      <c r="U4" s="1058" t="s">
        <v>9354</v>
      </c>
    </row>
    <row r="5" spans="1:32">
      <c r="A5" s="2072" t="s">
        <v>9366</v>
      </c>
      <c r="B5" s="1212">
        <f>SUM(C5:U5)</f>
        <v>71</v>
      </c>
      <c r="C5" s="975">
        <v>7</v>
      </c>
      <c r="D5" s="975">
        <v>4</v>
      </c>
      <c r="E5" s="975">
        <v>4</v>
      </c>
      <c r="F5" s="975">
        <v>8</v>
      </c>
      <c r="G5" s="975">
        <v>1</v>
      </c>
      <c r="H5" s="975">
        <v>3</v>
      </c>
      <c r="I5" s="975">
        <v>2</v>
      </c>
      <c r="J5" s="975">
        <v>3</v>
      </c>
      <c r="K5" s="975">
        <v>4</v>
      </c>
      <c r="L5" s="975">
        <v>1</v>
      </c>
      <c r="M5" s="975">
        <v>0</v>
      </c>
      <c r="N5" s="975">
        <v>0</v>
      </c>
      <c r="O5" s="975">
        <v>0</v>
      </c>
      <c r="P5" s="975">
        <v>3</v>
      </c>
      <c r="Q5" s="975">
        <v>0</v>
      </c>
      <c r="R5" s="975">
        <v>2</v>
      </c>
      <c r="S5" s="975">
        <v>2</v>
      </c>
      <c r="T5" s="975">
        <v>21</v>
      </c>
      <c r="U5" s="975">
        <v>6</v>
      </c>
    </row>
    <row r="6" spans="1:32">
      <c r="A6" s="2072" t="s">
        <v>192</v>
      </c>
      <c r="B6" s="1212">
        <f>SUM(C6:U6)</f>
        <v>67</v>
      </c>
      <c r="C6" s="975">
        <v>3</v>
      </c>
      <c r="D6" s="975">
        <v>6</v>
      </c>
      <c r="E6" s="975">
        <v>0</v>
      </c>
      <c r="F6" s="975">
        <v>6</v>
      </c>
      <c r="G6" s="975">
        <v>1</v>
      </c>
      <c r="H6" s="975">
        <v>3</v>
      </c>
      <c r="I6" s="975">
        <v>4</v>
      </c>
      <c r="J6" s="975">
        <v>1</v>
      </c>
      <c r="K6" s="975">
        <v>2</v>
      </c>
      <c r="L6" s="975">
        <v>2</v>
      </c>
      <c r="M6" s="975">
        <v>0</v>
      </c>
      <c r="N6" s="975">
        <v>1</v>
      </c>
      <c r="O6" s="975">
        <v>0</v>
      </c>
      <c r="P6" s="975">
        <v>2</v>
      </c>
      <c r="Q6" s="975">
        <v>0</v>
      </c>
      <c r="R6" s="975">
        <v>2</v>
      </c>
      <c r="S6" s="975">
        <v>0</v>
      </c>
      <c r="T6" s="975">
        <v>24</v>
      </c>
      <c r="U6" s="975">
        <v>10</v>
      </c>
    </row>
    <row r="7" spans="1:32">
      <c r="A7" s="2386" t="s">
        <v>193</v>
      </c>
      <c r="B7" s="2502">
        <f t="shared" ref="B7:U7" si="0">SUM(B10:B15)</f>
        <v>87</v>
      </c>
      <c r="C7" s="2244">
        <f t="shared" si="0"/>
        <v>11</v>
      </c>
      <c r="D7" s="2244">
        <f t="shared" si="0"/>
        <v>8</v>
      </c>
      <c r="E7" s="2244">
        <f t="shared" si="0"/>
        <v>4</v>
      </c>
      <c r="F7" s="2244">
        <f t="shared" si="0"/>
        <v>13</v>
      </c>
      <c r="G7" s="2244">
        <f t="shared" si="0"/>
        <v>0</v>
      </c>
      <c r="H7" s="2244">
        <f t="shared" si="0"/>
        <v>5</v>
      </c>
      <c r="I7" s="2244">
        <f t="shared" si="0"/>
        <v>7</v>
      </c>
      <c r="J7" s="2244">
        <f t="shared" si="0"/>
        <v>2</v>
      </c>
      <c r="K7" s="2244">
        <f t="shared" si="0"/>
        <v>1</v>
      </c>
      <c r="L7" s="2244">
        <f t="shared" si="0"/>
        <v>6</v>
      </c>
      <c r="M7" s="2244">
        <f t="shared" si="0"/>
        <v>0</v>
      </c>
      <c r="N7" s="2244">
        <f t="shared" si="0"/>
        <v>0</v>
      </c>
      <c r="O7" s="2244">
        <f t="shared" si="0"/>
        <v>0</v>
      </c>
      <c r="P7" s="2244">
        <f t="shared" si="0"/>
        <v>1</v>
      </c>
      <c r="Q7" s="2244">
        <f t="shared" si="0"/>
        <v>0</v>
      </c>
      <c r="R7" s="2244">
        <f t="shared" si="0"/>
        <v>7</v>
      </c>
      <c r="S7" s="2244">
        <f t="shared" si="0"/>
        <v>0</v>
      </c>
      <c r="T7" s="2244">
        <f t="shared" si="0"/>
        <v>12</v>
      </c>
      <c r="U7" s="2244">
        <f t="shared" si="0"/>
        <v>10</v>
      </c>
    </row>
    <row r="8" spans="1:32">
      <c r="A8" s="2263"/>
      <c r="B8" s="1212"/>
      <c r="C8" s="975"/>
      <c r="D8" s="975"/>
      <c r="E8" s="975"/>
      <c r="F8" s="975"/>
      <c r="G8" s="975"/>
      <c r="H8" s="975"/>
      <c r="I8" s="975"/>
      <c r="J8" s="975"/>
      <c r="K8" s="975"/>
      <c r="L8" s="975"/>
      <c r="M8" s="975"/>
      <c r="N8" s="975"/>
      <c r="O8" s="975"/>
      <c r="P8" s="975"/>
      <c r="Q8" s="975"/>
      <c r="R8" s="975"/>
      <c r="S8" s="975"/>
      <c r="T8" s="975"/>
      <c r="U8" s="975"/>
    </row>
    <row r="9" spans="1:32">
      <c r="A9" s="2078" t="s">
        <v>9388</v>
      </c>
      <c r="B9" s="1212"/>
      <c r="C9" s="975"/>
      <c r="D9" s="975"/>
      <c r="E9" s="975"/>
      <c r="F9" s="975"/>
      <c r="G9" s="975"/>
      <c r="H9" s="975"/>
      <c r="I9" s="975"/>
      <c r="J9" s="975"/>
      <c r="K9" s="975"/>
      <c r="L9" s="975"/>
      <c r="M9" s="975"/>
      <c r="N9" s="975"/>
      <c r="O9" s="975"/>
      <c r="P9" s="975"/>
      <c r="Q9" s="975"/>
      <c r="R9" s="975"/>
      <c r="S9" s="975"/>
      <c r="T9" s="975"/>
      <c r="U9" s="975"/>
    </row>
    <row r="10" spans="1:32">
      <c r="A10" s="2124" t="s">
        <v>9307</v>
      </c>
      <c r="B10" s="1212">
        <f t="shared" ref="B10:B15" si="1">SUM(C10:U10)</f>
        <v>46</v>
      </c>
      <c r="C10" s="2503">
        <v>2</v>
      </c>
      <c r="D10" s="2503">
        <v>1</v>
      </c>
      <c r="E10" s="2503">
        <v>4</v>
      </c>
      <c r="F10" s="2503">
        <v>10</v>
      </c>
      <c r="G10" s="2503">
        <v>0</v>
      </c>
      <c r="H10" s="2503">
        <v>0</v>
      </c>
      <c r="I10" s="2503">
        <v>6</v>
      </c>
      <c r="J10" s="2503">
        <v>1</v>
      </c>
      <c r="K10" s="2503">
        <v>1</v>
      </c>
      <c r="L10" s="2503">
        <v>5</v>
      </c>
      <c r="M10" s="2503">
        <v>0</v>
      </c>
      <c r="N10" s="2503">
        <v>0</v>
      </c>
      <c r="O10" s="2503">
        <v>0</v>
      </c>
      <c r="P10" s="2503">
        <v>0</v>
      </c>
      <c r="Q10" s="2503">
        <v>0</v>
      </c>
      <c r="R10" s="2503">
        <v>1</v>
      </c>
      <c r="S10" s="2503">
        <v>0</v>
      </c>
      <c r="T10" s="2503">
        <v>7</v>
      </c>
      <c r="U10" s="2503">
        <v>8</v>
      </c>
    </row>
    <row r="11" spans="1:32">
      <c r="A11" s="2124" t="s">
        <v>9323</v>
      </c>
      <c r="B11" s="1212">
        <f t="shared" si="1"/>
        <v>6</v>
      </c>
      <c r="C11" s="2503">
        <v>3</v>
      </c>
      <c r="D11" s="2503">
        <v>1</v>
      </c>
      <c r="E11" s="2503">
        <v>0</v>
      </c>
      <c r="F11" s="2503">
        <v>1</v>
      </c>
      <c r="G11" s="2503">
        <v>0</v>
      </c>
      <c r="H11" s="2503">
        <v>0</v>
      </c>
      <c r="I11" s="2503">
        <v>0</v>
      </c>
      <c r="J11" s="2503">
        <v>0</v>
      </c>
      <c r="K11" s="2503">
        <v>0</v>
      </c>
      <c r="L11" s="2503">
        <v>0</v>
      </c>
      <c r="M11" s="2503">
        <v>0</v>
      </c>
      <c r="N11" s="2503">
        <v>0</v>
      </c>
      <c r="O11" s="2503">
        <v>0</v>
      </c>
      <c r="P11" s="2503">
        <v>0</v>
      </c>
      <c r="Q11" s="2503">
        <v>0</v>
      </c>
      <c r="R11" s="2503">
        <v>0</v>
      </c>
      <c r="S11" s="2503">
        <v>0</v>
      </c>
      <c r="T11" s="2503">
        <v>0</v>
      </c>
      <c r="U11" s="2503">
        <v>1</v>
      </c>
    </row>
    <row r="12" spans="1:32">
      <c r="A12" s="2124" t="s">
        <v>9324</v>
      </c>
      <c r="B12" s="1212">
        <f t="shared" si="1"/>
        <v>7</v>
      </c>
      <c r="C12" s="2503">
        <v>0</v>
      </c>
      <c r="D12" s="2503">
        <v>1</v>
      </c>
      <c r="E12" s="2503">
        <v>0</v>
      </c>
      <c r="F12" s="2503">
        <v>0</v>
      </c>
      <c r="G12" s="2503">
        <v>0</v>
      </c>
      <c r="H12" s="2503">
        <v>4</v>
      </c>
      <c r="I12" s="2503">
        <v>0</v>
      </c>
      <c r="J12" s="2503">
        <v>0</v>
      </c>
      <c r="K12" s="2503">
        <v>0</v>
      </c>
      <c r="L12" s="2503">
        <v>0</v>
      </c>
      <c r="M12" s="2503">
        <v>0</v>
      </c>
      <c r="N12" s="2503">
        <v>0</v>
      </c>
      <c r="O12" s="2503">
        <v>0</v>
      </c>
      <c r="P12" s="2503">
        <v>0</v>
      </c>
      <c r="Q12" s="2503">
        <v>0</v>
      </c>
      <c r="R12" s="2503">
        <v>0</v>
      </c>
      <c r="S12" s="2503">
        <v>0</v>
      </c>
      <c r="T12" s="2503">
        <v>2</v>
      </c>
      <c r="U12" s="2503">
        <v>0</v>
      </c>
    </row>
    <row r="13" spans="1:32">
      <c r="A13" s="2124" t="s">
        <v>9325</v>
      </c>
      <c r="B13" s="1212">
        <f t="shared" si="1"/>
        <v>0</v>
      </c>
      <c r="C13" s="2503">
        <v>0</v>
      </c>
      <c r="D13" s="2503">
        <v>0</v>
      </c>
      <c r="E13" s="2503">
        <v>0</v>
      </c>
      <c r="F13" s="2503">
        <v>0</v>
      </c>
      <c r="G13" s="2503">
        <v>0</v>
      </c>
      <c r="H13" s="2503">
        <v>0</v>
      </c>
      <c r="I13" s="2503">
        <v>0</v>
      </c>
      <c r="J13" s="2503">
        <v>0</v>
      </c>
      <c r="K13" s="2503">
        <v>0</v>
      </c>
      <c r="L13" s="2503">
        <v>0</v>
      </c>
      <c r="M13" s="2503">
        <v>0</v>
      </c>
      <c r="N13" s="2503">
        <v>0</v>
      </c>
      <c r="O13" s="2503">
        <v>0</v>
      </c>
      <c r="P13" s="2503">
        <v>0</v>
      </c>
      <c r="Q13" s="2503">
        <v>0</v>
      </c>
      <c r="R13" s="2503">
        <v>0</v>
      </c>
      <c r="S13" s="2503">
        <v>0</v>
      </c>
      <c r="T13" s="2503">
        <v>0</v>
      </c>
      <c r="U13" s="2503">
        <v>0</v>
      </c>
    </row>
    <row r="14" spans="1:32">
      <c r="A14" s="2124" t="s">
        <v>9367</v>
      </c>
      <c r="B14" s="1212">
        <f t="shared" si="1"/>
        <v>0</v>
      </c>
      <c r="C14" s="2503">
        <v>0</v>
      </c>
      <c r="D14" s="2503">
        <v>0</v>
      </c>
      <c r="E14" s="2503">
        <v>0</v>
      </c>
      <c r="F14" s="2503">
        <v>0</v>
      </c>
      <c r="G14" s="2503">
        <v>0</v>
      </c>
      <c r="H14" s="2503">
        <v>0</v>
      </c>
      <c r="I14" s="2503">
        <v>0</v>
      </c>
      <c r="J14" s="2503">
        <v>0</v>
      </c>
      <c r="K14" s="2503">
        <v>0</v>
      </c>
      <c r="L14" s="2503">
        <v>0</v>
      </c>
      <c r="M14" s="2503">
        <v>0</v>
      </c>
      <c r="N14" s="2503">
        <v>0</v>
      </c>
      <c r="O14" s="2503">
        <v>0</v>
      </c>
      <c r="P14" s="2503">
        <v>0</v>
      </c>
      <c r="Q14" s="2503">
        <v>0</v>
      </c>
      <c r="R14" s="2503">
        <v>0</v>
      </c>
      <c r="S14" s="2503">
        <v>0</v>
      </c>
      <c r="T14" s="2503">
        <v>0</v>
      </c>
      <c r="U14" s="2503">
        <v>0</v>
      </c>
    </row>
    <row r="15" spans="1:32" ht="18.5" thickBot="1">
      <c r="A15" s="1634" t="s">
        <v>5070</v>
      </c>
      <c r="B15" s="1355">
        <f t="shared" si="1"/>
        <v>28</v>
      </c>
      <c r="C15" s="2504">
        <v>6</v>
      </c>
      <c r="D15" s="2504">
        <v>5</v>
      </c>
      <c r="E15" s="2504">
        <v>0</v>
      </c>
      <c r="F15" s="2504">
        <v>2</v>
      </c>
      <c r="G15" s="2504">
        <v>0</v>
      </c>
      <c r="H15" s="2504">
        <v>1</v>
      </c>
      <c r="I15" s="2504">
        <v>1</v>
      </c>
      <c r="J15" s="2504">
        <v>1</v>
      </c>
      <c r="K15" s="2504">
        <v>0</v>
      </c>
      <c r="L15" s="2504">
        <v>1</v>
      </c>
      <c r="M15" s="2504">
        <v>0</v>
      </c>
      <c r="N15" s="2504">
        <v>0</v>
      </c>
      <c r="O15" s="2504">
        <v>0</v>
      </c>
      <c r="P15" s="2504">
        <v>1</v>
      </c>
      <c r="Q15" s="2504">
        <v>0</v>
      </c>
      <c r="R15" s="2504">
        <v>6</v>
      </c>
      <c r="S15" s="2504">
        <v>0</v>
      </c>
      <c r="T15" s="2504">
        <v>3</v>
      </c>
      <c r="U15" s="2504">
        <v>1</v>
      </c>
    </row>
    <row r="16" spans="1:32">
      <c r="A16" s="1131"/>
      <c r="B16" s="859"/>
      <c r="C16" s="859"/>
      <c r="D16" s="859"/>
      <c r="E16" s="859"/>
      <c r="F16" s="859"/>
      <c r="G16" s="859"/>
      <c r="H16" s="859"/>
      <c r="I16" s="859"/>
      <c r="J16" s="859"/>
      <c r="K16" s="859"/>
      <c r="L16" s="859"/>
      <c r="M16" s="859"/>
      <c r="N16" s="859"/>
      <c r="O16" s="859"/>
      <c r="P16" s="859"/>
      <c r="Q16" s="859"/>
      <c r="R16" s="1003"/>
      <c r="S16" s="1133"/>
      <c r="T16" s="1133"/>
      <c r="U16" s="1004" t="s">
        <v>9389</v>
      </c>
    </row>
  </sheetData>
  <phoneticPr fontId="2"/>
  <hyperlinks>
    <hyperlink ref="V2" location="目次!A1" display="目次へ戻る" xr:uid="{A7AEB6D4-5F7F-453A-B456-DC4F2590D096}"/>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7A3CE-55FF-46F6-B684-D7DA18EFE92A}">
  <dimension ref="A1:AF12"/>
  <sheetViews>
    <sheetView workbookViewId="0">
      <selection activeCell="R2" sqref="R2"/>
    </sheetView>
  </sheetViews>
  <sheetFormatPr defaultColWidth="9" defaultRowHeight="18"/>
  <cols>
    <col min="1" max="1" width="16.33203125" style="1140" customWidth="1"/>
    <col min="2" max="2" width="9" style="1140"/>
    <col min="3" max="5" width="9.08203125" style="1140" bestFit="1" customWidth="1"/>
    <col min="6" max="7" width="9" style="1140"/>
    <col min="8" max="16" width="9.08203125" style="1140" bestFit="1" customWidth="1"/>
    <col min="17" max="17" width="10.5" style="1140" bestFit="1" customWidth="1"/>
    <col min="18" max="18" width="11" style="1140" bestFit="1" customWidth="1"/>
    <col min="19" max="16384" width="9" style="1140"/>
  </cols>
  <sheetData>
    <row r="1" spans="1:32">
      <c r="A1" s="859" t="s">
        <v>9297</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row>
    <row r="2" spans="1:32">
      <c r="A2" s="859" t="s">
        <v>9390</v>
      </c>
      <c r="B2" s="859"/>
      <c r="C2" s="859"/>
      <c r="D2" s="859"/>
      <c r="E2" s="859"/>
      <c r="F2" s="859"/>
      <c r="G2" s="859"/>
      <c r="H2" s="859"/>
      <c r="I2" s="859"/>
      <c r="J2" s="859"/>
      <c r="K2" s="859"/>
      <c r="L2" s="859"/>
      <c r="M2" s="859"/>
      <c r="N2" s="859"/>
      <c r="O2" s="859"/>
      <c r="P2" s="859"/>
      <c r="Q2" s="859"/>
      <c r="R2" s="820" t="s">
        <v>721</v>
      </c>
    </row>
    <row r="3" spans="1:32" ht="18.5" thickBot="1">
      <c r="A3" s="1745"/>
      <c r="B3" s="1745"/>
      <c r="C3" s="1745"/>
      <c r="D3" s="1745"/>
      <c r="E3" s="1745"/>
      <c r="F3" s="1745"/>
      <c r="G3" s="1745"/>
      <c r="H3" s="1745"/>
      <c r="I3" s="1745"/>
      <c r="J3" s="1745"/>
      <c r="K3" s="1745"/>
      <c r="L3" s="1745"/>
      <c r="M3" s="1745"/>
      <c r="N3" s="1745"/>
      <c r="O3" s="1745"/>
      <c r="P3" s="1745"/>
      <c r="Q3" s="1753" t="s">
        <v>5613</v>
      </c>
    </row>
    <row r="4" spans="1:32" ht="19.5" customHeight="1">
      <c r="A4" s="3566" t="s">
        <v>9391</v>
      </c>
      <c r="B4" s="3598" t="s">
        <v>4724</v>
      </c>
      <c r="C4" s="3569" t="s">
        <v>9392</v>
      </c>
      <c r="D4" s="3775"/>
      <c r="E4" s="3775"/>
      <c r="F4" s="3775"/>
      <c r="G4" s="3775"/>
      <c r="H4" s="3576"/>
      <c r="I4" s="3632" t="s">
        <v>9393</v>
      </c>
      <c r="J4" s="3569" t="s">
        <v>9394</v>
      </c>
      <c r="K4" s="3775"/>
      <c r="L4" s="3576"/>
      <c r="M4" s="3569" t="s">
        <v>9395</v>
      </c>
      <c r="N4" s="3576"/>
      <c r="O4" s="3569" t="s">
        <v>9396</v>
      </c>
      <c r="P4" s="3576"/>
      <c r="Q4" s="3623" t="s">
        <v>9397</v>
      </c>
    </row>
    <row r="5" spans="1:32" ht="30" customHeight="1">
      <c r="A5" s="3568"/>
      <c r="B5" s="3599"/>
      <c r="C5" s="992" t="s">
        <v>9322</v>
      </c>
      <c r="D5" s="992" t="s">
        <v>9327</v>
      </c>
      <c r="E5" s="991" t="s">
        <v>9398</v>
      </c>
      <c r="F5" s="991" t="s">
        <v>9399</v>
      </c>
      <c r="G5" s="992" t="s">
        <v>9367</v>
      </c>
      <c r="H5" s="992" t="s">
        <v>5070</v>
      </c>
      <c r="I5" s="3633"/>
      <c r="J5" s="1303" t="s">
        <v>9400</v>
      </c>
      <c r="K5" s="1303" t="s">
        <v>9401</v>
      </c>
      <c r="L5" s="1303" t="s">
        <v>9402</v>
      </c>
      <c r="M5" s="992" t="s">
        <v>9403</v>
      </c>
      <c r="N5" s="2505" t="s">
        <v>9404</v>
      </c>
      <c r="O5" s="992" t="s">
        <v>9405</v>
      </c>
      <c r="P5" s="2505" t="s">
        <v>9406</v>
      </c>
      <c r="Q5" s="3572"/>
    </row>
    <row r="6" spans="1:32" ht="18.75" customHeight="1">
      <c r="A6" s="2232" t="s">
        <v>9407</v>
      </c>
      <c r="B6" s="2506">
        <f t="shared" ref="B6:B11" si="0">SUM(C6:H6)</f>
        <v>87</v>
      </c>
      <c r="C6" s="2506">
        <f t="shared" ref="C6:Q6" si="1">SUM(C7:C11)</f>
        <v>46</v>
      </c>
      <c r="D6" s="2506">
        <f t="shared" si="1"/>
        <v>6</v>
      </c>
      <c r="E6" s="2506">
        <f t="shared" si="1"/>
        <v>7</v>
      </c>
      <c r="F6" s="2506">
        <f t="shared" si="1"/>
        <v>0</v>
      </c>
      <c r="G6" s="2506">
        <f t="shared" si="1"/>
        <v>0</v>
      </c>
      <c r="H6" s="2506">
        <f t="shared" si="1"/>
        <v>28</v>
      </c>
      <c r="I6" s="2506">
        <f t="shared" si="1"/>
        <v>98</v>
      </c>
      <c r="J6" s="2417">
        <f t="shared" si="1"/>
        <v>5842</v>
      </c>
      <c r="K6" s="2506">
        <f t="shared" si="1"/>
        <v>238</v>
      </c>
      <c r="L6" s="2506">
        <f t="shared" si="1"/>
        <v>1029</v>
      </c>
      <c r="M6" s="2506">
        <f t="shared" si="1"/>
        <v>63</v>
      </c>
      <c r="N6" s="2506">
        <f t="shared" si="1"/>
        <v>105</v>
      </c>
      <c r="O6" s="2506">
        <f t="shared" si="1"/>
        <v>8</v>
      </c>
      <c r="P6" s="2506">
        <f t="shared" si="1"/>
        <v>9</v>
      </c>
      <c r="Q6" s="2507">
        <f t="shared" si="1"/>
        <v>370365</v>
      </c>
    </row>
    <row r="7" spans="1:32" ht="18.75" customHeight="1">
      <c r="A7" s="987" t="s">
        <v>9408</v>
      </c>
      <c r="B7" s="1440">
        <f t="shared" si="0"/>
        <v>25</v>
      </c>
      <c r="C7" s="2508">
        <v>13</v>
      </c>
      <c r="D7" s="2508">
        <v>2</v>
      </c>
      <c r="E7" s="2508">
        <v>4</v>
      </c>
      <c r="F7" s="1440">
        <v>0</v>
      </c>
      <c r="G7" s="1440">
        <v>0</v>
      </c>
      <c r="H7" s="2508">
        <v>6</v>
      </c>
      <c r="I7" s="2508">
        <v>40</v>
      </c>
      <c r="J7" s="2508">
        <v>1968</v>
      </c>
      <c r="K7" s="2508">
        <v>96</v>
      </c>
      <c r="L7" s="2508">
        <v>901</v>
      </c>
      <c r="M7" s="2508">
        <v>13</v>
      </c>
      <c r="N7" s="2508">
        <v>25</v>
      </c>
      <c r="O7" s="2508">
        <v>2</v>
      </c>
      <c r="P7" s="2508">
        <v>2</v>
      </c>
      <c r="Q7" s="2508">
        <v>148965</v>
      </c>
    </row>
    <row r="8" spans="1:32" ht="18.75" customHeight="1">
      <c r="A8" s="987" t="s">
        <v>9409</v>
      </c>
      <c r="B8" s="1440">
        <f t="shared" si="0"/>
        <v>18</v>
      </c>
      <c r="C8" s="2508">
        <v>9</v>
      </c>
      <c r="D8" s="2508">
        <v>2</v>
      </c>
      <c r="E8" s="2508">
        <v>1</v>
      </c>
      <c r="F8" s="1440">
        <v>0</v>
      </c>
      <c r="G8" s="1440">
        <v>0</v>
      </c>
      <c r="H8" s="2508">
        <v>6</v>
      </c>
      <c r="I8" s="2508">
        <v>23</v>
      </c>
      <c r="J8" s="2508">
        <v>733</v>
      </c>
      <c r="K8" s="2508">
        <v>39</v>
      </c>
      <c r="L8" s="2508">
        <v>91</v>
      </c>
      <c r="M8" s="2508">
        <v>20</v>
      </c>
      <c r="N8" s="2508">
        <v>29</v>
      </c>
      <c r="O8" s="2508">
        <v>3</v>
      </c>
      <c r="P8" s="2508">
        <v>2</v>
      </c>
      <c r="Q8" s="2508">
        <v>23826</v>
      </c>
    </row>
    <row r="9" spans="1:32" ht="18.75" customHeight="1">
      <c r="A9" s="987" t="s">
        <v>9410</v>
      </c>
      <c r="B9" s="1440">
        <f t="shared" si="0"/>
        <v>9</v>
      </c>
      <c r="C9" s="2508">
        <v>5</v>
      </c>
      <c r="D9" s="2508">
        <v>0</v>
      </c>
      <c r="E9" s="2508">
        <v>1</v>
      </c>
      <c r="F9" s="1440">
        <v>0</v>
      </c>
      <c r="G9" s="1440">
        <v>0</v>
      </c>
      <c r="H9" s="2508">
        <v>3</v>
      </c>
      <c r="I9" s="2508">
        <v>7</v>
      </c>
      <c r="J9" s="2508">
        <v>910</v>
      </c>
      <c r="K9" s="2508">
        <v>15</v>
      </c>
      <c r="L9" s="2508">
        <v>0</v>
      </c>
      <c r="M9" s="2508">
        <v>5</v>
      </c>
      <c r="N9" s="2508">
        <v>7</v>
      </c>
      <c r="O9" s="2508">
        <v>1</v>
      </c>
      <c r="P9" s="2508">
        <v>2</v>
      </c>
      <c r="Q9" s="2508">
        <v>18457</v>
      </c>
    </row>
    <row r="10" spans="1:32" ht="18.75" customHeight="1">
      <c r="A10" s="987" t="s">
        <v>9411</v>
      </c>
      <c r="B10" s="1440">
        <f t="shared" si="0"/>
        <v>20</v>
      </c>
      <c r="C10" s="2508">
        <v>9</v>
      </c>
      <c r="D10" s="2508">
        <v>2</v>
      </c>
      <c r="E10" s="2508">
        <v>0</v>
      </c>
      <c r="F10" s="1440">
        <v>0</v>
      </c>
      <c r="G10" s="1440">
        <v>0</v>
      </c>
      <c r="H10" s="2508">
        <v>9</v>
      </c>
      <c r="I10" s="2508">
        <v>15</v>
      </c>
      <c r="J10" s="2508">
        <v>802</v>
      </c>
      <c r="K10" s="2508">
        <v>87</v>
      </c>
      <c r="L10" s="2508">
        <v>37</v>
      </c>
      <c r="M10" s="2508">
        <v>7</v>
      </c>
      <c r="N10" s="2508">
        <v>13</v>
      </c>
      <c r="O10" s="2508">
        <v>1</v>
      </c>
      <c r="P10" s="2508">
        <v>0</v>
      </c>
      <c r="Q10" s="2508">
        <v>146656</v>
      </c>
    </row>
    <row r="11" spans="1:32" ht="19.5" customHeight="1" thickBot="1">
      <c r="A11" s="1752" t="s">
        <v>9412</v>
      </c>
      <c r="B11" s="1749">
        <f t="shared" si="0"/>
        <v>15</v>
      </c>
      <c r="C11" s="2509">
        <v>10</v>
      </c>
      <c r="D11" s="1749">
        <v>0</v>
      </c>
      <c r="E11" s="2509">
        <v>1</v>
      </c>
      <c r="F11" s="1749">
        <v>0</v>
      </c>
      <c r="G11" s="1749">
        <v>0</v>
      </c>
      <c r="H11" s="2509">
        <v>4</v>
      </c>
      <c r="I11" s="2509">
        <v>13</v>
      </c>
      <c r="J11" s="2509">
        <v>1429</v>
      </c>
      <c r="K11" s="2509">
        <v>1</v>
      </c>
      <c r="L11" s="2509">
        <v>0</v>
      </c>
      <c r="M11" s="2509">
        <v>18</v>
      </c>
      <c r="N11" s="2509">
        <v>31</v>
      </c>
      <c r="O11" s="2509">
        <v>1</v>
      </c>
      <c r="P11" s="2508">
        <v>3</v>
      </c>
      <c r="Q11" s="2508">
        <v>32461</v>
      </c>
    </row>
    <row r="12" spans="1:32">
      <c r="A12" s="859"/>
      <c r="B12" s="859"/>
      <c r="C12" s="859"/>
      <c r="D12" s="859"/>
      <c r="E12" s="859"/>
      <c r="F12" s="859"/>
      <c r="G12" s="859"/>
      <c r="H12" s="859"/>
      <c r="I12" s="859"/>
      <c r="J12" s="859"/>
      <c r="K12" s="859"/>
      <c r="L12" s="859"/>
      <c r="M12" s="859"/>
      <c r="N12" s="859"/>
      <c r="O12" s="859"/>
      <c r="P12" s="1133"/>
      <c r="Q12" s="1004" t="s">
        <v>9389</v>
      </c>
    </row>
  </sheetData>
  <mergeCells count="8">
    <mergeCell ref="O4:P4"/>
    <mergeCell ref="Q4:Q5"/>
    <mergeCell ref="A4:A5"/>
    <mergeCell ref="B4:B5"/>
    <mergeCell ref="C4:H4"/>
    <mergeCell ref="I4:I5"/>
    <mergeCell ref="J4:L4"/>
    <mergeCell ref="M4:N4"/>
  </mergeCells>
  <phoneticPr fontId="2"/>
  <hyperlinks>
    <hyperlink ref="R2" location="目次!A1" display="目次へ戻る" xr:uid="{C2A9E6B6-74EA-4A8D-8F58-0C7596BB1FE5}"/>
  </hyperlink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7FEB4-7FB5-46F3-B699-4696655C7BE5}">
  <dimension ref="A1:N9"/>
  <sheetViews>
    <sheetView workbookViewId="0">
      <selection activeCell="N1" sqref="N1"/>
    </sheetView>
  </sheetViews>
  <sheetFormatPr defaultColWidth="9" defaultRowHeight="18"/>
  <cols>
    <col min="1" max="1" width="13.75" style="1140" customWidth="1"/>
    <col min="2" max="2" width="9.5" style="1140" bestFit="1" customWidth="1"/>
    <col min="3" max="7" width="9.08203125" style="1140" bestFit="1" customWidth="1"/>
    <col min="8" max="8" width="9.5" style="1140" bestFit="1" customWidth="1"/>
    <col min="9" max="13" width="9.08203125" style="1140" bestFit="1" customWidth="1"/>
    <col min="14" max="14" width="11" style="1140" bestFit="1" customWidth="1"/>
    <col min="15" max="16384" width="9" style="1140"/>
  </cols>
  <sheetData>
    <row r="1" spans="1:14">
      <c r="A1" s="859" t="s">
        <v>9413</v>
      </c>
      <c r="B1" s="859"/>
      <c r="C1" s="859"/>
      <c r="D1" s="859"/>
      <c r="E1" s="859"/>
      <c r="F1" s="859"/>
      <c r="G1" s="859"/>
      <c r="H1" s="859"/>
      <c r="I1" s="859"/>
      <c r="J1" s="859"/>
      <c r="K1" s="859"/>
      <c r="L1" s="859"/>
      <c r="M1" s="859"/>
      <c r="N1" s="820" t="s">
        <v>721</v>
      </c>
    </row>
    <row r="2" spans="1:14" ht="18.5" thickBot="1">
      <c r="A2" s="1745"/>
      <c r="B2" s="1745"/>
      <c r="C2" s="1745"/>
      <c r="D2" s="1745"/>
      <c r="E2" s="1745"/>
      <c r="F2" s="1745"/>
      <c r="G2" s="1745"/>
      <c r="H2" s="1745"/>
      <c r="I2" s="1745"/>
      <c r="J2" s="1745"/>
      <c r="K2" s="1745"/>
      <c r="L2" s="1745"/>
      <c r="M2" s="1753" t="s">
        <v>9414</v>
      </c>
    </row>
    <row r="3" spans="1:14">
      <c r="A3" s="1062" t="s">
        <v>4751</v>
      </c>
      <c r="B3" s="1345" t="s">
        <v>5048</v>
      </c>
      <c r="C3" s="1345" t="s">
        <v>9415</v>
      </c>
      <c r="D3" s="1345" t="s">
        <v>9416</v>
      </c>
      <c r="E3" s="1345" t="s">
        <v>9417</v>
      </c>
      <c r="F3" s="1345" t="s">
        <v>9418</v>
      </c>
      <c r="G3" s="1345" t="s">
        <v>9419</v>
      </c>
      <c r="H3" s="1345" t="s">
        <v>9420</v>
      </c>
      <c r="I3" s="1345" t="s">
        <v>9421</v>
      </c>
      <c r="J3" s="1345" t="s">
        <v>9422</v>
      </c>
      <c r="K3" s="1345" t="s">
        <v>9423</v>
      </c>
      <c r="L3" s="1345" t="s">
        <v>9424</v>
      </c>
      <c r="M3" s="3099" t="s">
        <v>5070</v>
      </c>
      <c r="N3" s="3132"/>
    </row>
    <row r="4" spans="1:14">
      <c r="A4" s="1360" t="s">
        <v>4766</v>
      </c>
      <c r="B4" s="1212">
        <v>12533</v>
      </c>
      <c r="C4" s="1440">
        <v>41</v>
      </c>
      <c r="D4" s="1440">
        <v>13</v>
      </c>
      <c r="E4" s="1440">
        <v>712</v>
      </c>
      <c r="F4" s="1440">
        <v>155</v>
      </c>
      <c r="G4" s="1440">
        <v>1783</v>
      </c>
      <c r="H4" s="1440">
        <v>8071</v>
      </c>
      <c r="I4" s="1440">
        <v>57</v>
      </c>
      <c r="J4" s="1440">
        <v>156</v>
      </c>
      <c r="K4" s="1440">
        <v>58</v>
      </c>
      <c r="L4" s="1440">
        <v>1</v>
      </c>
      <c r="M4" s="1440">
        <v>1486</v>
      </c>
    </row>
    <row r="5" spans="1:14">
      <c r="A5" s="2072" t="s">
        <v>4755</v>
      </c>
      <c r="B5" s="1212">
        <v>12676</v>
      </c>
      <c r="C5" s="1440">
        <v>63</v>
      </c>
      <c r="D5" s="1440">
        <v>16</v>
      </c>
      <c r="E5" s="1440">
        <v>712</v>
      </c>
      <c r="F5" s="1440">
        <v>141</v>
      </c>
      <c r="G5" s="1440">
        <v>1699</v>
      </c>
      <c r="H5" s="1440">
        <v>8264</v>
      </c>
      <c r="I5" s="1440">
        <v>46</v>
      </c>
      <c r="J5" s="1440">
        <v>151</v>
      </c>
      <c r="K5" s="1440">
        <v>53</v>
      </c>
      <c r="L5" s="1440">
        <v>9</v>
      </c>
      <c r="M5" s="1440">
        <v>1522</v>
      </c>
    </row>
    <row r="6" spans="1:14">
      <c r="A6" s="2072" t="s">
        <v>264</v>
      </c>
      <c r="B6" s="1536">
        <f>SUM(C6:M6)</f>
        <v>15437</v>
      </c>
      <c r="C6" s="1533">
        <v>59</v>
      </c>
      <c r="D6" s="1533">
        <v>9</v>
      </c>
      <c r="E6" s="1533">
        <v>721</v>
      </c>
      <c r="F6" s="1533">
        <v>188</v>
      </c>
      <c r="G6" s="1533">
        <v>2048</v>
      </c>
      <c r="H6" s="1533">
        <v>10449</v>
      </c>
      <c r="I6" s="1440">
        <v>47</v>
      </c>
      <c r="J6" s="1440">
        <v>185</v>
      </c>
      <c r="K6" s="1440">
        <v>57</v>
      </c>
      <c r="L6" s="1440">
        <v>1</v>
      </c>
      <c r="M6" s="1440">
        <v>1673</v>
      </c>
    </row>
    <row r="7" spans="1:14">
      <c r="A7" s="2072" t="s">
        <v>192</v>
      </c>
      <c r="B7" s="1536">
        <f>SUM(C7:M7)</f>
        <v>16094</v>
      </c>
      <c r="C7" s="1533">
        <v>60</v>
      </c>
      <c r="D7" s="1533">
        <v>22</v>
      </c>
      <c r="E7" s="1533">
        <v>743</v>
      </c>
      <c r="F7" s="1533">
        <v>217</v>
      </c>
      <c r="G7" s="1533">
        <v>2075</v>
      </c>
      <c r="H7" s="1533">
        <v>11004</v>
      </c>
      <c r="I7" s="1440">
        <v>46</v>
      </c>
      <c r="J7" s="1440">
        <v>162</v>
      </c>
      <c r="K7" s="1440">
        <v>124</v>
      </c>
      <c r="L7" s="1440">
        <v>14</v>
      </c>
      <c r="M7" s="1440">
        <v>1627</v>
      </c>
    </row>
    <row r="8" spans="1:14" ht="18.5" thickBot="1">
      <c r="A8" s="1610" t="s">
        <v>268</v>
      </c>
      <c r="B8" s="2443">
        <f>SUM(C8:M8)</f>
        <v>16032</v>
      </c>
      <c r="C8" s="2510">
        <v>56</v>
      </c>
      <c r="D8" s="2510">
        <v>14</v>
      </c>
      <c r="E8" s="2510">
        <v>805</v>
      </c>
      <c r="F8" s="2510">
        <v>194</v>
      </c>
      <c r="G8" s="2510">
        <v>2180</v>
      </c>
      <c r="H8" s="2510">
        <v>10866</v>
      </c>
      <c r="I8" s="2510">
        <v>45</v>
      </c>
      <c r="J8" s="2510">
        <v>152</v>
      </c>
      <c r="K8" s="2510">
        <v>109</v>
      </c>
      <c r="L8" s="2510">
        <v>0</v>
      </c>
      <c r="M8" s="2510">
        <v>1611</v>
      </c>
    </row>
    <row r="9" spans="1:14">
      <c r="A9" s="859"/>
      <c r="B9" s="859"/>
      <c r="C9" s="859"/>
      <c r="D9" s="859"/>
      <c r="E9" s="859"/>
      <c r="F9" s="859"/>
      <c r="G9" s="859"/>
      <c r="H9" s="859"/>
      <c r="I9" s="859"/>
      <c r="J9" s="859"/>
      <c r="K9" s="859"/>
      <c r="L9" s="987"/>
      <c r="M9" s="1021" t="s">
        <v>9425</v>
      </c>
    </row>
  </sheetData>
  <phoneticPr fontId="2"/>
  <hyperlinks>
    <hyperlink ref="N1" location="目次!A1" display="目次へ戻る" xr:uid="{F18D0259-BF80-4073-AF89-2018CD5840D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6BA30-A0C7-4CC5-ADB9-3CA6056D2F8F}">
  <dimension ref="A1:D23"/>
  <sheetViews>
    <sheetView workbookViewId="0">
      <selection activeCell="O46" sqref="O46"/>
    </sheetView>
  </sheetViews>
  <sheetFormatPr defaultRowHeight="18"/>
  <cols>
    <col min="1" max="1" width="9.33203125" customWidth="1"/>
    <col min="2" max="2" width="14.58203125" customWidth="1"/>
    <col min="3" max="3" width="16.33203125" customWidth="1"/>
    <col min="4" max="4" width="11" bestFit="1" customWidth="1"/>
  </cols>
  <sheetData>
    <row r="1" spans="1:4">
      <c r="A1" s="82" t="s">
        <v>257</v>
      </c>
      <c r="B1" s="82"/>
      <c r="C1" s="82"/>
      <c r="D1" s="342" t="s">
        <v>721</v>
      </c>
    </row>
    <row r="2" spans="1:4" ht="18.5" thickBot="1">
      <c r="A2" s="82"/>
      <c r="B2" s="82"/>
      <c r="C2" s="82"/>
      <c r="D2" s="12"/>
    </row>
    <row r="3" spans="1:4">
      <c r="A3" s="185" t="s">
        <v>622</v>
      </c>
      <c r="B3" s="186" t="s">
        <v>617</v>
      </c>
      <c r="C3" s="187" t="s">
        <v>613</v>
      </c>
      <c r="D3" s="12"/>
    </row>
    <row r="4" spans="1:4">
      <c r="A4" s="207" t="s">
        <v>258</v>
      </c>
      <c r="B4" s="211" t="s">
        <v>259</v>
      </c>
      <c r="C4" s="215">
        <v>2177.61</v>
      </c>
      <c r="D4" s="12"/>
    </row>
    <row r="5" spans="1:4">
      <c r="A5" s="208" t="s">
        <v>260</v>
      </c>
      <c r="B5" s="91" t="s">
        <v>261</v>
      </c>
      <c r="C5" s="216">
        <v>1558.11</v>
      </c>
      <c r="D5" s="12"/>
    </row>
    <row r="6" spans="1:4">
      <c r="A6" s="208" t="s">
        <v>262</v>
      </c>
      <c r="B6" s="91" t="s">
        <v>263</v>
      </c>
      <c r="C6" s="217">
        <v>1449.83</v>
      </c>
      <c r="D6" s="12"/>
    </row>
    <row r="7" spans="1:4">
      <c r="A7" s="208" t="s">
        <v>264</v>
      </c>
      <c r="B7" s="91" t="s">
        <v>265</v>
      </c>
      <c r="C7" s="217">
        <v>1427.41</v>
      </c>
      <c r="D7" s="12"/>
    </row>
    <row r="8" spans="1:4">
      <c r="A8" s="208" t="s">
        <v>266</v>
      </c>
      <c r="B8" s="91" t="s">
        <v>267</v>
      </c>
      <c r="C8" s="216">
        <v>1411.93</v>
      </c>
      <c r="D8" s="12"/>
    </row>
    <row r="9" spans="1:4">
      <c r="A9" s="208" t="s">
        <v>268</v>
      </c>
      <c r="B9" s="91" t="s">
        <v>269</v>
      </c>
      <c r="C9" s="217">
        <v>1363.26</v>
      </c>
      <c r="D9" s="12"/>
    </row>
    <row r="10" spans="1:4">
      <c r="A10" s="208" t="s">
        <v>209</v>
      </c>
      <c r="B10" s="91" t="s">
        <v>270</v>
      </c>
      <c r="C10" s="216">
        <v>1311.51</v>
      </c>
      <c r="D10" s="12"/>
    </row>
    <row r="11" spans="1:4">
      <c r="A11" s="208" t="s">
        <v>271</v>
      </c>
      <c r="B11" s="91" t="s">
        <v>272</v>
      </c>
      <c r="C11" s="217">
        <v>1259.18</v>
      </c>
      <c r="D11" s="12"/>
    </row>
    <row r="12" spans="1:4">
      <c r="A12" s="208" t="s">
        <v>273</v>
      </c>
      <c r="B12" s="90" t="s">
        <v>274</v>
      </c>
      <c r="C12" s="218">
        <v>1256.42</v>
      </c>
      <c r="D12" s="12"/>
    </row>
    <row r="13" spans="1:4">
      <c r="A13" s="167">
        <v>10</v>
      </c>
      <c r="B13" s="91" t="s">
        <v>275</v>
      </c>
      <c r="C13" s="217">
        <v>1246.49</v>
      </c>
      <c r="D13" s="12"/>
    </row>
    <row r="14" spans="1:4">
      <c r="A14" s="167">
        <v>11</v>
      </c>
      <c r="B14" s="91" t="s">
        <v>276</v>
      </c>
      <c r="C14" s="216">
        <v>1241.7</v>
      </c>
      <c r="D14" s="12"/>
    </row>
    <row r="15" spans="1:4">
      <c r="A15" s="209">
        <v>12</v>
      </c>
      <c r="B15" s="212" t="s">
        <v>242</v>
      </c>
      <c r="C15" s="219">
        <v>1232.51</v>
      </c>
      <c r="D15" s="12"/>
    </row>
    <row r="16" spans="1:4">
      <c r="A16" s="167">
        <v>13</v>
      </c>
      <c r="B16" s="213" t="s">
        <v>277</v>
      </c>
      <c r="C16" s="217">
        <v>1209.5899999999999</v>
      </c>
      <c r="D16" s="12"/>
    </row>
    <row r="17" spans="1:4">
      <c r="A17" s="167">
        <v>14</v>
      </c>
      <c r="B17" s="213" t="s">
        <v>278</v>
      </c>
      <c r="C17" s="216">
        <v>1174.1300000000001</v>
      </c>
      <c r="D17" s="12"/>
    </row>
    <row r="18" spans="1:4" ht="18.5" thickBot="1">
      <c r="A18" s="210">
        <v>15</v>
      </c>
      <c r="B18" s="214" t="s">
        <v>279</v>
      </c>
      <c r="C18" s="220">
        <v>1152.76</v>
      </c>
      <c r="D18" s="12"/>
    </row>
    <row r="19" spans="1:4">
      <c r="A19" s="82"/>
      <c r="B19" s="82"/>
      <c r="C19" s="82" t="s">
        <v>623</v>
      </c>
      <c r="D19" s="12"/>
    </row>
    <row r="20" spans="1:4">
      <c r="A20" s="82" t="s">
        <v>280</v>
      </c>
      <c r="B20" s="82"/>
      <c r="C20" s="182"/>
      <c r="D20" s="12"/>
    </row>
    <row r="21" spans="1:4">
      <c r="A21" s="82" t="s">
        <v>254</v>
      </c>
      <c r="B21" s="82"/>
      <c r="C21" s="82"/>
      <c r="D21" s="12"/>
    </row>
    <row r="22" spans="1:4">
      <c r="A22" s="12"/>
      <c r="B22" s="12"/>
      <c r="C22" s="12"/>
      <c r="D22" s="12"/>
    </row>
    <row r="23" spans="1:4">
      <c r="A23" s="12"/>
      <c r="B23" s="12"/>
      <c r="C23" s="12"/>
      <c r="D23" s="12"/>
    </row>
  </sheetData>
  <phoneticPr fontId="2"/>
  <hyperlinks>
    <hyperlink ref="D1" location="目次!A1" display="目次へ戻る" xr:uid="{EC26AC25-5AD7-479A-93E3-926890DEE3E3}"/>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8B278-DD1E-49E6-B287-CC69918E95BA}">
  <dimension ref="A1:G15"/>
  <sheetViews>
    <sheetView workbookViewId="0">
      <selection activeCell="G2" sqref="G2"/>
    </sheetView>
  </sheetViews>
  <sheetFormatPr defaultColWidth="9" defaultRowHeight="18"/>
  <cols>
    <col min="1" max="1" width="12.33203125" style="1140" customWidth="1"/>
    <col min="2" max="5" width="9" style="1140"/>
    <col min="6" max="6" width="13.08203125" style="1140" customWidth="1"/>
    <col min="7" max="7" width="11" style="1140" bestFit="1" customWidth="1"/>
    <col min="8" max="16384" width="9" style="1140"/>
  </cols>
  <sheetData>
    <row r="1" spans="1:7">
      <c r="A1" s="859" t="s">
        <v>9426</v>
      </c>
      <c r="B1" s="859"/>
      <c r="C1" s="859"/>
      <c r="D1" s="859"/>
      <c r="E1" s="859"/>
      <c r="F1" s="859"/>
    </row>
    <row r="2" spans="1:7">
      <c r="A2" s="859" t="s">
        <v>9427</v>
      </c>
      <c r="B2" s="859"/>
      <c r="C2" s="859"/>
      <c r="D2" s="859"/>
      <c r="E2" s="859"/>
      <c r="F2" s="859"/>
      <c r="G2" s="820" t="s">
        <v>721</v>
      </c>
    </row>
    <row r="3" spans="1:7" ht="18.5" thickBot="1">
      <c r="A3" s="1745"/>
      <c r="B3" s="1745"/>
      <c r="C3" s="1745"/>
      <c r="D3" s="1745"/>
      <c r="E3" s="1745"/>
      <c r="F3" s="1753" t="s">
        <v>5613</v>
      </c>
    </row>
    <row r="4" spans="1:7">
      <c r="A4" s="3566" t="s">
        <v>9428</v>
      </c>
      <c r="B4" s="3566" t="s">
        <v>9429</v>
      </c>
      <c r="C4" s="3569" t="s">
        <v>9396</v>
      </c>
      <c r="D4" s="3775"/>
      <c r="E4" s="3576"/>
      <c r="F4" s="3600" t="s">
        <v>9430</v>
      </c>
    </row>
    <row r="5" spans="1:7">
      <c r="A5" s="3568"/>
      <c r="B5" s="3568"/>
      <c r="C5" s="992" t="s">
        <v>5048</v>
      </c>
      <c r="D5" s="992" t="s">
        <v>9405</v>
      </c>
      <c r="E5" s="992" t="s">
        <v>9431</v>
      </c>
      <c r="F5" s="3572"/>
    </row>
    <row r="6" spans="1:7">
      <c r="A6" s="1812" t="s">
        <v>4766</v>
      </c>
      <c r="B6" s="1212">
        <v>827</v>
      </c>
      <c r="C6" s="1000">
        <v>1010</v>
      </c>
      <c r="D6" s="1000">
        <v>9</v>
      </c>
      <c r="E6" s="1000">
        <v>1001</v>
      </c>
      <c r="F6" s="1000">
        <v>7288</v>
      </c>
    </row>
    <row r="7" spans="1:7">
      <c r="A7" s="1473" t="s">
        <v>4755</v>
      </c>
      <c r="B7" s="1212">
        <v>744</v>
      </c>
      <c r="C7" s="1000">
        <v>894</v>
      </c>
      <c r="D7" s="1000">
        <v>13</v>
      </c>
      <c r="E7" s="1000">
        <v>881</v>
      </c>
      <c r="F7" s="1000">
        <v>7231</v>
      </c>
    </row>
    <row r="8" spans="1:7">
      <c r="A8" s="1473" t="s">
        <v>191</v>
      </c>
      <c r="B8" s="1212">
        <v>649</v>
      </c>
      <c r="C8" s="1245">
        <v>787</v>
      </c>
      <c r="D8" s="1245">
        <v>12</v>
      </c>
      <c r="E8" s="1245">
        <v>775</v>
      </c>
      <c r="F8" s="1245">
        <v>7243</v>
      </c>
    </row>
    <row r="9" spans="1:7">
      <c r="A9" s="1473" t="s">
        <v>192</v>
      </c>
      <c r="B9" s="1212">
        <v>694</v>
      </c>
      <c r="C9" s="1245">
        <v>805</v>
      </c>
      <c r="D9" s="1245">
        <v>10</v>
      </c>
      <c r="E9" s="1245">
        <v>795</v>
      </c>
      <c r="F9" s="1245">
        <v>7699</v>
      </c>
    </row>
    <row r="10" spans="1:7">
      <c r="A10" s="2387" t="s">
        <v>193</v>
      </c>
      <c r="B10" s="1073">
        <f>SUM(B12:B14)</f>
        <v>725</v>
      </c>
      <c r="C10" s="1072">
        <f>SUM(C12:C14)</f>
        <v>894</v>
      </c>
      <c r="D10" s="1072">
        <f>SUM(D12:D14)</f>
        <v>8</v>
      </c>
      <c r="E10" s="1072">
        <f>SUM(E12:E14)</f>
        <v>886</v>
      </c>
      <c r="F10" s="1072">
        <f>SUM(F12:F14)</f>
        <v>7866</v>
      </c>
    </row>
    <row r="11" spans="1:7">
      <c r="A11" s="1103"/>
      <c r="B11" s="1212"/>
      <c r="C11" s="1000"/>
      <c r="D11" s="999"/>
      <c r="E11" s="999"/>
      <c r="F11" s="999"/>
    </row>
    <row r="12" spans="1:7" ht="18.75" customHeight="1">
      <c r="A12" s="1103" t="s">
        <v>9432</v>
      </c>
      <c r="B12" s="1212">
        <v>488</v>
      </c>
      <c r="C12" s="1000">
        <v>596</v>
      </c>
      <c r="D12" s="999">
        <v>5</v>
      </c>
      <c r="E12" s="999">
        <v>591</v>
      </c>
      <c r="F12" s="999">
        <v>4464</v>
      </c>
    </row>
    <row r="13" spans="1:7">
      <c r="A13" s="1103" t="s">
        <v>9433</v>
      </c>
      <c r="B13" s="1212">
        <v>152</v>
      </c>
      <c r="C13" s="1000">
        <v>199</v>
      </c>
      <c r="D13" s="999">
        <v>2</v>
      </c>
      <c r="E13" s="999">
        <v>197</v>
      </c>
      <c r="F13" s="999">
        <v>2333</v>
      </c>
    </row>
    <row r="14" spans="1:7" ht="18.5" thickBot="1">
      <c r="A14" s="1788" t="s">
        <v>9434</v>
      </c>
      <c r="B14" s="1355">
        <v>85</v>
      </c>
      <c r="C14" s="2511">
        <v>99</v>
      </c>
      <c r="D14" s="1000">
        <v>1</v>
      </c>
      <c r="E14" s="2511">
        <v>98</v>
      </c>
      <c r="F14" s="2511">
        <v>1069</v>
      </c>
    </row>
    <row r="15" spans="1:7">
      <c r="A15" s="1003"/>
      <c r="B15" s="1003"/>
      <c r="C15" s="1003"/>
      <c r="D15" s="1003"/>
      <c r="E15" s="1133"/>
      <c r="F15" s="1004" t="s">
        <v>9435</v>
      </c>
    </row>
  </sheetData>
  <mergeCells count="4">
    <mergeCell ref="A4:A5"/>
    <mergeCell ref="B4:B5"/>
    <mergeCell ref="C4:E4"/>
    <mergeCell ref="F4:F5"/>
  </mergeCells>
  <phoneticPr fontId="2"/>
  <hyperlinks>
    <hyperlink ref="G2" location="目次!A1" display="目次へ戻る" xr:uid="{DE1D0AF9-A001-4815-9030-3D8D54FB730C}"/>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B340A-3338-492D-BD46-F62D54B1B081}">
  <dimension ref="A1:P23"/>
  <sheetViews>
    <sheetView workbookViewId="0">
      <selection activeCell="P2" sqref="P2"/>
    </sheetView>
  </sheetViews>
  <sheetFormatPr defaultColWidth="9" defaultRowHeight="18"/>
  <cols>
    <col min="1" max="1" width="11.75" style="1140" customWidth="1"/>
    <col min="2" max="15" width="9" style="1140"/>
    <col min="16" max="16" width="11" style="1140" bestFit="1" customWidth="1"/>
    <col min="17" max="16384" width="9" style="1140"/>
  </cols>
  <sheetData>
    <row r="1" spans="1:16">
      <c r="A1" s="859" t="s">
        <v>9426</v>
      </c>
      <c r="B1" s="859"/>
      <c r="C1" s="859"/>
      <c r="D1" s="859"/>
      <c r="E1" s="859"/>
      <c r="F1" s="859"/>
    </row>
    <row r="2" spans="1:16">
      <c r="A2" s="859" t="s">
        <v>9436</v>
      </c>
      <c r="B2" s="859"/>
      <c r="C2" s="859"/>
      <c r="D2" s="859"/>
      <c r="E2" s="859"/>
      <c r="F2" s="859"/>
      <c r="G2" s="859"/>
      <c r="H2" s="859"/>
      <c r="I2" s="859"/>
      <c r="J2" s="859"/>
      <c r="K2" s="859"/>
      <c r="L2" s="859"/>
      <c r="M2" s="859"/>
      <c r="N2" s="859"/>
      <c r="O2" s="859"/>
      <c r="P2" s="820" t="s">
        <v>721</v>
      </c>
    </row>
    <row r="3" spans="1:16" ht="18.5" thickBot="1">
      <c r="A3" s="1745"/>
      <c r="B3" s="1745"/>
      <c r="C3" s="1745"/>
      <c r="D3" s="1745"/>
      <c r="E3" s="1745"/>
      <c r="F3" s="1745"/>
      <c r="G3" s="1745"/>
      <c r="H3" s="1745"/>
      <c r="I3" s="1745"/>
      <c r="J3" s="1745"/>
      <c r="K3" s="1745"/>
      <c r="L3" s="1745"/>
      <c r="M3" s="1745"/>
      <c r="N3" s="1752"/>
      <c r="O3" s="1753" t="s">
        <v>9370</v>
      </c>
    </row>
    <row r="4" spans="1:16" ht="33" customHeight="1">
      <c r="A4" s="1250" t="s">
        <v>4751</v>
      </c>
      <c r="B4" s="1251" t="s">
        <v>5048</v>
      </c>
      <c r="C4" s="1251" t="s">
        <v>4847</v>
      </c>
      <c r="D4" s="1251" t="s">
        <v>8600</v>
      </c>
      <c r="E4" s="1251" t="s">
        <v>4849</v>
      </c>
      <c r="F4" s="1251" t="s">
        <v>4850</v>
      </c>
      <c r="G4" s="1251" t="s">
        <v>4851</v>
      </c>
      <c r="H4" s="1251" t="s">
        <v>4852</v>
      </c>
      <c r="I4" s="1251" t="s">
        <v>4853</v>
      </c>
      <c r="J4" s="1251" t="s">
        <v>4854</v>
      </c>
      <c r="K4" s="1251" t="s">
        <v>4855</v>
      </c>
      <c r="L4" s="1251" t="s">
        <v>4856</v>
      </c>
      <c r="M4" s="1251" t="s">
        <v>4857</v>
      </c>
      <c r="N4" s="1251" t="s">
        <v>4858</v>
      </c>
      <c r="O4" s="1057" t="s">
        <v>9437</v>
      </c>
    </row>
    <row r="5" spans="1:16">
      <c r="A5" s="2065" t="s">
        <v>5509</v>
      </c>
      <c r="B5" s="2446">
        <v>694</v>
      </c>
      <c r="C5" s="2157">
        <v>262</v>
      </c>
      <c r="D5" s="2157">
        <v>152</v>
      </c>
      <c r="E5" s="2157">
        <v>68</v>
      </c>
      <c r="F5" s="2157">
        <v>59</v>
      </c>
      <c r="G5" s="2157">
        <v>53</v>
      </c>
      <c r="H5" s="2157">
        <v>35</v>
      </c>
      <c r="I5" s="2157">
        <v>1</v>
      </c>
      <c r="J5" s="2157">
        <v>6</v>
      </c>
      <c r="K5" s="2157">
        <v>37</v>
      </c>
      <c r="L5" s="2157">
        <v>10</v>
      </c>
      <c r="M5" s="1599">
        <v>0</v>
      </c>
      <c r="N5" s="1599">
        <v>0</v>
      </c>
      <c r="O5" s="2157">
        <v>11</v>
      </c>
    </row>
    <row r="6" spans="1:16" ht="18.5" thickBot="1">
      <c r="A6" s="2512" t="s">
        <v>193</v>
      </c>
      <c r="B6" s="2450">
        <v>725</v>
      </c>
      <c r="C6" s="2513">
        <v>244</v>
      </c>
      <c r="D6" s="2513">
        <v>152</v>
      </c>
      <c r="E6" s="2513">
        <v>78</v>
      </c>
      <c r="F6" s="2513">
        <v>88</v>
      </c>
      <c r="G6" s="2513">
        <v>54</v>
      </c>
      <c r="H6" s="2513">
        <v>33</v>
      </c>
      <c r="I6" s="2513">
        <v>4</v>
      </c>
      <c r="J6" s="2513">
        <v>7</v>
      </c>
      <c r="K6" s="2513">
        <v>39</v>
      </c>
      <c r="L6" s="2513">
        <v>13</v>
      </c>
      <c r="M6" s="2514">
        <v>3</v>
      </c>
      <c r="N6" s="2514">
        <v>0</v>
      </c>
      <c r="O6" s="2513">
        <v>10</v>
      </c>
    </row>
    <row r="7" spans="1:16" ht="18.5" thickBot="1">
      <c r="J7" s="2515"/>
      <c r="K7" s="2515"/>
      <c r="L7" s="2516"/>
      <c r="M7" s="2516"/>
    </row>
    <row r="8" spans="1:16">
      <c r="A8" s="3566" t="s">
        <v>8190</v>
      </c>
      <c r="B8" s="3569" t="s">
        <v>9429</v>
      </c>
      <c r="C8" s="3775"/>
      <c r="D8" s="3775"/>
      <c r="E8" s="3576"/>
      <c r="F8" s="3569" t="s">
        <v>9438</v>
      </c>
      <c r="G8" s="3775"/>
      <c r="H8" s="3775"/>
      <c r="I8" s="3576"/>
      <c r="J8" s="3572" t="s">
        <v>9439</v>
      </c>
      <c r="K8" s="3597"/>
      <c r="L8" s="3597"/>
      <c r="M8" s="3597"/>
    </row>
    <row r="9" spans="1:16">
      <c r="A9" s="3568"/>
      <c r="B9" s="992" t="s">
        <v>4822</v>
      </c>
      <c r="C9" s="992" t="s">
        <v>9440</v>
      </c>
      <c r="D9" s="992" t="s">
        <v>9441</v>
      </c>
      <c r="E9" s="992" t="s">
        <v>9442</v>
      </c>
      <c r="F9" s="992" t="s">
        <v>4822</v>
      </c>
      <c r="G9" s="992" t="s">
        <v>9440</v>
      </c>
      <c r="H9" s="992" t="s">
        <v>9441</v>
      </c>
      <c r="I9" s="992" t="s">
        <v>9442</v>
      </c>
      <c r="J9" s="992" t="s">
        <v>4822</v>
      </c>
      <c r="K9" s="992" t="s">
        <v>9440</v>
      </c>
      <c r="L9" s="992" t="s">
        <v>9441</v>
      </c>
      <c r="M9" s="991" t="s">
        <v>9442</v>
      </c>
    </row>
    <row r="10" spans="1:16">
      <c r="A10" s="2517" t="s">
        <v>9443</v>
      </c>
      <c r="B10" s="2518">
        <f>SUM(B11:B22)</f>
        <v>725</v>
      </c>
      <c r="C10" s="2417">
        <f>SUM(C11:C22)</f>
        <v>488</v>
      </c>
      <c r="D10" s="2417">
        <f t="shared" ref="D10:E10" si="0">SUM(D11:D22)</f>
        <v>152</v>
      </c>
      <c r="E10" s="2507">
        <f t="shared" si="0"/>
        <v>85</v>
      </c>
      <c r="F10" s="2417">
        <f>SUM(F11:F22)</f>
        <v>8</v>
      </c>
      <c r="G10" s="2417">
        <f t="shared" ref="G10:I10" si="1">SUM(G11:G22)</f>
        <v>5</v>
      </c>
      <c r="H10" s="2417">
        <f t="shared" si="1"/>
        <v>2</v>
      </c>
      <c r="I10" s="2417">
        <f t="shared" si="1"/>
        <v>1</v>
      </c>
      <c r="J10" s="2507">
        <f t="shared" ref="J10:J22" si="2">SUM(K10:M10)</f>
        <v>886</v>
      </c>
      <c r="K10" s="2417">
        <f>SUM(K11:K22)</f>
        <v>591</v>
      </c>
      <c r="L10" s="2417">
        <f>SUM(L11:L22)</f>
        <v>197</v>
      </c>
      <c r="M10" s="2507">
        <f>SUM(M11:M22)</f>
        <v>98</v>
      </c>
    </row>
    <row r="11" spans="1:16">
      <c r="A11" s="2065" t="s">
        <v>9444</v>
      </c>
      <c r="B11" s="909">
        <f>SUM(C11:E11)</f>
        <v>52</v>
      </c>
      <c r="C11" s="2503">
        <v>36</v>
      </c>
      <c r="D11" s="2503">
        <v>9</v>
      </c>
      <c r="E11" s="2503">
        <v>7</v>
      </c>
      <c r="F11" s="1734">
        <f>SUM(G11:I11)</f>
        <v>2</v>
      </c>
      <c r="G11" s="1734">
        <v>1</v>
      </c>
      <c r="H11" s="1734">
        <v>1</v>
      </c>
      <c r="I11" s="1734">
        <v>0</v>
      </c>
      <c r="J11" s="910">
        <f t="shared" si="2"/>
        <v>58</v>
      </c>
      <c r="K11" s="2503">
        <v>40</v>
      </c>
      <c r="L11" s="2503">
        <v>9</v>
      </c>
      <c r="M11" s="910">
        <v>9</v>
      </c>
    </row>
    <row r="12" spans="1:16">
      <c r="A12" s="2065" t="s">
        <v>9445</v>
      </c>
      <c r="B12" s="909">
        <f t="shared" ref="B12:B22" si="3">SUM(C12:E12)</f>
        <v>52</v>
      </c>
      <c r="C12" s="2503">
        <v>37</v>
      </c>
      <c r="D12" s="2503">
        <v>13</v>
      </c>
      <c r="E12" s="2503">
        <v>2</v>
      </c>
      <c r="F12" s="1734">
        <f t="shared" ref="F12:F22" si="4">SUM(G12:I12)</f>
        <v>0</v>
      </c>
      <c r="G12" s="1734">
        <v>0</v>
      </c>
      <c r="H12" s="1734">
        <v>0</v>
      </c>
      <c r="I12" s="1734">
        <v>0</v>
      </c>
      <c r="J12" s="910">
        <f t="shared" si="2"/>
        <v>57</v>
      </c>
      <c r="K12" s="2503">
        <v>40</v>
      </c>
      <c r="L12" s="2503">
        <v>14</v>
      </c>
      <c r="M12" s="910">
        <v>3</v>
      </c>
    </row>
    <row r="13" spans="1:16">
      <c r="A13" s="2065" t="s">
        <v>9446</v>
      </c>
      <c r="B13" s="909">
        <f t="shared" si="3"/>
        <v>50</v>
      </c>
      <c r="C13" s="2503">
        <v>35</v>
      </c>
      <c r="D13" s="2503">
        <v>12</v>
      </c>
      <c r="E13" s="2503">
        <v>3</v>
      </c>
      <c r="F13" s="1734">
        <f t="shared" si="4"/>
        <v>1</v>
      </c>
      <c r="G13" s="1734">
        <v>0</v>
      </c>
      <c r="H13" s="1734">
        <v>0</v>
      </c>
      <c r="I13" s="1734">
        <v>1</v>
      </c>
      <c r="J13" s="910">
        <f t="shared" si="2"/>
        <v>54</v>
      </c>
      <c r="K13" s="2503">
        <v>36</v>
      </c>
      <c r="L13" s="2503">
        <v>16</v>
      </c>
      <c r="M13" s="910">
        <v>2</v>
      </c>
    </row>
    <row r="14" spans="1:16">
      <c r="A14" s="2065" t="s">
        <v>9447</v>
      </c>
      <c r="B14" s="909">
        <f t="shared" si="3"/>
        <v>59</v>
      </c>
      <c r="C14" s="2503">
        <v>40</v>
      </c>
      <c r="D14" s="2503">
        <v>12</v>
      </c>
      <c r="E14" s="2503">
        <v>7</v>
      </c>
      <c r="F14" s="1734">
        <f t="shared" si="4"/>
        <v>0</v>
      </c>
      <c r="G14" s="1734">
        <v>0</v>
      </c>
      <c r="H14" s="1734">
        <v>0</v>
      </c>
      <c r="I14" s="1734">
        <v>0</v>
      </c>
      <c r="J14" s="910">
        <f t="shared" si="2"/>
        <v>77</v>
      </c>
      <c r="K14" s="2503">
        <v>55</v>
      </c>
      <c r="L14" s="2503">
        <v>14</v>
      </c>
      <c r="M14" s="910">
        <v>8</v>
      </c>
    </row>
    <row r="15" spans="1:16">
      <c r="A15" s="2065" t="s">
        <v>9448</v>
      </c>
      <c r="B15" s="909">
        <f t="shared" si="3"/>
        <v>65</v>
      </c>
      <c r="C15" s="2503">
        <v>42</v>
      </c>
      <c r="D15" s="2503">
        <v>17</v>
      </c>
      <c r="E15" s="2503">
        <v>6</v>
      </c>
      <c r="F15" s="1734">
        <f t="shared" si="4"/>
        <v>0</v>
      </c>
      <c r="G15" s="1734">
        <v>0</v>
      </c>
      <c r="H15" s="1734">
        <v>0</v>
      </c>
      <c r="I15" s="1734">
        <v>0</v>
      </c>
      <c r="J15" s="910">
        <f t="shared" si="2"/>
        <v>83</v>
      </c>
      <c r="K15" s="2503">
        <v>51</v>
      </c>
      <c r="L15" s="2503">
        <v>26</v>
      </c>
      <c r="M15" s="910">
        <v>6</v>
      </c>
    </row>
    <row r="16" spans="1:16">
      <c r="A16" s="2065" t="s">
        <v>9449</v>
      </c>
      <c r="B16" s="909">
        <f t="shared" si="3"/>
        <v>40</v>
      </c>
      <c r="C16" s="2503">
        <v>28</v>
      </c>
      <c r="D16" s="2503">
        <v>9</v>
      </c>
      <c r="E16" s="2503">
        <v>3</v>
      </c>
      <c r="F16" s="1734">
        <f t="shared" si="4"/>
        <v>0</v>
      </c>
      <c r="G16" s="1734">
        <v>0</v>
      </c>
      <c r="H16" s="1734">
        <v>0</v>
      </c>
      <c r="I16" s="1734">
        <v>0</v>
      </c>
      <c r="J16" s="910">
        <f t="shared" si="2"/>
        <v>50</v>
      </c>
      <c r="K16" s="2503">
        <v>33</v>
      </c>
      <c r="L16" s="2503">
        <v>11</v>
      </c>
      <c r="M16" s="910">
        <v>6</v>
      </c>
    </row>
    <row r="17" spans="1:14">
      <c r="A17" s="2065" t="s">
        <v>9450</v>
      </c>
      <c r="B17" s="909">
        <f t="shared" si="3"/>
        <v>48</v>
      </c>
      <c r="C17" s="2503">
        <v>35</v>
      </c>
      <c r="D17" s="2503">
        <v>11</v>
      </c>
      <c r="E17" s="2503">
        <v>2</v>
      </c>
      <c r="F17" s="1734">
        <f t="shared" si="4"/>
        <v>2</v>
      </c>
      <c r="G17" s="1734">
        <v>2</v>
      </c>
      <c r="H17" s="1734">
        <v>0</v>
      </c>
      <c r="I17" s="1734">
        <v>0</v>
      </c>
      <c r="J17" s="910">
        <f t="shared" si="2"/>
        <v>58</v>
      </c>
      <c r="K17" s="2503">
        <v>41</v>
      </c>
      <c r="L17" s="2503">
        <v>14</v>
      </c>
      <c r="M17" s="910">
        <v>3</v>
      </c>
    </row>
    <row r="18" spans="1:14">
      <c r="A18" s="2065" t="s">
        <v>9451</v>
      </c>
      <c r="B18" s="909">
        <f t="shared" si="3"/>
        <v>60</v>
      </c>
      <c r="C18" s="2503">
        <v>38</v>
      </c>
      <c r="D18" s="2503">
        <v>12</v>
      </c>
      <c r="E18" s="2503">
        <v>10</v>
      </c>
      <c r="F18" s="1734">
        <f t="shared" si="4"/>
        <v>0</v>
      </c>
      <c r="G18" s="1734">
        <v>0</v>
      </c>
      <c r="H18" s="1734">
        <v>0</v>
      </c>
      <c r="I18" s="1734">
        <v>0</v>
      </c>
      <c r="J18" s="910">
        <f t="shared" si="2"/>
        <v>82</v>
      </c>
      <c r="K18" s="2503">
        <v>52</v>
      </c>
      <c r="L18" s="2503">
        <v>20</v>
      </c>
      <c r="M18" s="910">
        <v>10</v>
      </c>
    </row>
    <row r="19" spans="1:14">
      <c r="A19" s="2065" t="s">
        <v>9452</v>
      </c>
      <c r="B19" s="909">
        <f t="shared" si="3"/>
        <v>57</v>
      </c>
      <c r="C19" s="2503">
        <v>34</v>
      </c>
      <c r="D19" s="2503">
        <v>14</v>
      </c>
      <c r="E19" s="2503">
        <v>9</v>
      </c>
      <c r="F19" s="1734">
        <f t="shared" si="4"/>
        <v>2</v>
      </c>
      <c r="G19" s="1734">
        <v>2</v>
      </c>
      <c r="H19" s="1734">
        <v>0</v>
      </c>
      <c r="I19" s="1734">
        <v>0</v>
      </c>
      <c r="J19" s="910">
        <f t="shared" si="2"/>
        <v>73</v>
      </c>
      <c r="K19" s="2503">
        <v>39</v>
      </c>
      <c r="L19" s="2503">
        <v>24</v>
      </c>
      <c r="M19" s="910">
        <v>10</v>
      </c>
    </row>
    <row r="20" spans="1:14">
      <c r="A20" s="2065" t="s">
        <v>8798</v>
      </c>
      <c r="B20" s="909">
        <f t="shared" si="3"/>
        <v>76</v>
      </c>
      <c r="C20" s="2503">
        <v>53</v>
      </c>
      <c r="D20" s="2503">
        <v>11</v>
      </c>
      <c r="E20" s="2503">
        <v>12</v>
      </c>
      <c r="F20" s="1734">
        <f t="shared" si="4"/>
        <v>1</v>
      </c>
      <c r="G20" s="1734">
        <v>0</v>
      </c>
      <c r="H20" s="1734">
        <v>1</v>
      </c>
      <c r="I20" s="1734">
        <v>0</v>
      </c>
      <c r="J20" s="910">
        <f t="shared" si="2"/>
        <v>98</v>
      </c>
      <c r="K20" s="2503">
        <v>71</v>
      </c>
      <c r="L20" s="2503">
        <v>13</v>
      </c>
      <c r="M20" s="910">
        <v>14</v>
      </c>
    </row>
    <row r="21" spans="1:14">
      <c r="A21" s="2065" t="s">
        <v>8799</v>
      </c>
      <c r="B21" s="909">
        <f t="shared" si="3"/>
        <v>76</v>
      </c>
      <c r="C21" s="2503">
        <v>51</v>
      </c>
      <c r="D21" s="2503">
        <v>18</v>
      </c>
      <c r="E21" s="2503">
        <v>7</v>
      </c>
      <c r="F21" s="1734">
        <f t="shared" si="4"/>
        <v>0</v>
      </c>
      <c r="G21" s="1734">
        <v>0</v>
      </c>
      <c r="H21" s="1734">
        <v>0</v>
      </c>
      <c r="I21" s="1734">
        <v>0</v>
      </c>
      <c r="J21" s="910">
        <f t="shared" si="2"/>
        <v>93</v>
      </c>
      <c r="K21" s="2503">
        <v>65</v>
      </c>
      <c r="L21" s="2503">
        <v>19</v>
      </c>
      <c r="M21" s="910">
        <v>9</v>
      </c>
    </row>
    <row r="22" spans="1:14" ht="18.5" thickBot="1">
      <c r="A22" s="1372" t="s">
        <v>8800</v>
      </c>
      <c r="B22" s="909">
        <f t="shared" si="3"/>
        <v>90</v>
      </c>
      <c r="C22" s="2503">
        <v>59</v>
      </c>
      <c r="D22" s="2503">
        <v>14</v>
      </c>
      <c r="E22" s="2504">
        <v>17</v>
      </c>
      <c r="F22" s="1734">
        <f t="shared" si="4"/>
        <v>0</v>
      </c>
      <c r="G22" s="1741">
        <v>0</v>
      </c>
      <c r="H22" s="1741">
        <v>0</v>
      </c>
      <c r="I22" s="1734">
        <v>0</v>
      </c>
      <c r="J22" s="2500">
        <f t="shared" si="2"/>
        <v>103</v>
      </c>
      <c r="K22" s="2504">
        <v>68</v>
      </c>
      <c r="L22" s="2503">
        <v>17</v>
      </c>
      <c r="M22" s="2500">
        <v>18</v>
      </c>
    </row>
    <row r="23" spans="1:14">
      <c r="A23" s="1003" t="s">
        <v>9453</v>
      </c>
      <c r="B23" s="1003"/>
      <c r="C23" s="1003"/>
      <c r="D23" s="1003"/>
      <c r="E23" s="1003"/>
      <c r="F23" s="1003"/>
      <c r="G23" s="1003"/>
      <c r="H23" s="1003"/>
      <c r="I23" s="1003"/>
      <c r="J23" s="1003"/>
      <c r="K23" s="1003"/>
      <c r="L23" s="1133"/>
      <c r="M23" s="1004" t="s">
        <v>9454</v>
      </c>
      <c r="N23" s="859"/>
    </row>
  </sheetData>
  <mergeCells count="4">
    <mergeCell ref="A8:A9"/>
    <mergeCell ref="B8:E8"/>
    <mergeCell ref="F8:I8"/>
    <mergeCell ref="J8:M8"/>
  </mergeCells>
  <phoneticPr fontId="2"/>
  <hyperlinks>
    <hyperlink ref="P2" location="目次!A1" display="目次へ戻る" xr:uid="{DE9AB78B-3603-4143-8C90-13D1894E557E}"/>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D77B8-4A71-4A9E-B6F0-1276ED2B7D63}">
  <dimension ref="A1:AR37"/>
  <sheetViews>
    <sheetView workbookViewId="0">
      <selection activeCell="P2" sqref="P2"/>
    </sheetView>
  </sheetViews>
  <sheetFormatPr defaultColWidth="9" defaultRowHeight="18"/>
  <cols>
    <col min="1" max="34" width="9" style="1140"/>
    <col min="35" max="35" width="11" style="1140" bestFit="1" customWidth="1"/>
    <col min="36" max="16384" width="9" style="1140"/>
  </cols>
  <sheetData>
    <row r="1" spans="1:44">
      <c r="A1" s="859" t="s">
        <v>9426</v>
      </c>
      <c r="B1" s="859"/>
      <c r="C1" s="859"/>
      <c r="D1" s="859"/>
      <c r="E1" s="859"/>
      <c r="F1" s="859"/>
    </row>
    <row r="2" spans="1:44">
      <c r="A2" s="859" t="s">
        <v>9455</v>
      </c>
      <c r="B2" s="859"/>
      <c r="C2" s="859"/>
      <c r="D2" s="859"/>
      <c r="E2" s="859"/>
      <c r="F2" s="859"/>
      <c r="G2" s="859"/>
      <c r="H2" s="859"/>
      <c r="I2" s="859"/>
      <c r="J2" s="859"/>
      <c r="K2" s="859"/>
      <c r="L2" s="859"/>
      <c r="M2" s="859"/>
      <c r="N2" s="859"/>
      <c r="O2" s="859"/>
      <c r="P2" s="820" t="s">
        <v>721</v>
      </c>
    </row>
    <row r="3" spans="1:44" ht="18.5" thickBot="1">
      <c r="A3" s="1745"/>
      <c r="B3" s="1745"/>
      <c r="C3" s="1745"/>
      <c r="D3" s="1745"/>
      <c r="E3" s="1745"/>
      <c r="F3" s="1745"/>
      <c r="G3" s="1745"/>
      <c r="H3" s="1745"/>
      <c r="I3" s="1745"/>
      <c r="J3" s="1745"/>
      <c r="K3" s="1745"/>
      <c r="L3" s="1745"/>
      <c r="M3" s="1745"/>
      <c r="N3" s="1745"/>
      <c r="O3" s="1753" t="s">
        <v>5613</v>
      </c>
    </row>
    <row r="4" spans="1:44">
      <c r="A4" s="2519" t="s">
        <v>8845</v>
      </c>
      <c r="B4" s="2520" t="s">
        <v>9456</v>
      </c>
      <c r="C4" s="2521" t="s">
        <v>4724</v>
      </c>
      <c r="D4" s="1230" t="s">
        <v>9457</v>
      </c>
      <c r="E4" s="1230" t="s">
        <v>9343</v>
      </c>
      <c r="F4" s="1230" t="s">
        <v>9344</v>
      </c>
      <c r="G4" s="2521" t="s">
        <v>9345</v>
      </c>
      <c r="H4" s="1251" t="s">
        <v>9346</v>
      </c>
      <c r="I4" s="1007" t="s">
        <v>9347</v>
      </c>
      <c r="J4" s="1007" t="s">
        <v>9348</v>
      </c>
      <c r="K4" s="1007" t="s">
        <v>9349</v>
      </c>
      <c r="L4" s="1007" t="s">
        <v>9350</v>
      </c>
      <c r="M4" s="1007" t="s">
        <v>9351</v>
      </c>
      <c r="N4" s="1007" t="s">
        <v>9352</v>
      </c>
      <c r="O4" s="1007" t="s">
        <v>9353</v>
      </c>
    </row>
    <row r="5" spans="1:44">
      <c r="A5" s="3738" t="s">
        <v>6350</v>
      </c>
      <c r="B5" s="1374" t="s">
        <v>5509</v>
      </c>
      <c r="C5" s="1210">
        <v>694</v>
      </c>
      <c r="D5" s="1615">
        <v>8</v>
      </c>
      <c r="E5" s="1615">
        <v>1</v>
      </c>
      <c r="F5" s="1615">
        <v>9</v>
      </c>
      <c r="G5" s="1615">
        <v>79</v>
      </c>
      <c r="H5" s="975">
        <v>89</v>
      </c>
      <c r="I5" s="975">
        <v>95</v>
      </c>
      <c r="J5" s="975">
        <v>81</v>
      </c>
      <c r="K5" s="975">
        <v>83</v>
      </c>
      <c r="L5" s="975">
        <v>123</v>
      </c>
      <c r="M5" s="975">
        <v>74</v>
      </c>
      <c r="N5" s="975">
        <v>37</v>
      </c>
      <c r="O5" s="975">
        <v>15</v>
      </c>
    </row>
    <row r="6" spans="1:44">
      <c r="A6" s="3568"/>
      <c r="B6" s="2522" t="s">
        <v>193</v>
      </c>
      <c r="C6" s="2502">
        <v>725</v>
      </c>
      <c r="D6" s="2244">
        <v>5</v>
      </c>
      <c r="E6" s="2244">
        <v>6</v>
      </c>
      <c r="F6" s="2244">
        <v>12</v>
      </c>
      <c r="G6" s="2244">
        <v>76</v>
      </c>
      <c r="H6" s="1073">
        <v>95</v>
      </c>
      <c r="I6" s="2244">
        <v>79</v>
      </c>
      <c r="J6" s="2244">
        <v>90</v>
      </c>
      <c r="K6" s="2244">
        <v>77</v>
      </c>
      <c r="L6" s="2244">
        <v>143</v>
      </c>
      <c r="M6" s="2244">
        <v>96</v>
      </c>
      <c r="N6" s="2244">
        <v>30</v>
      </c>
      <c r="O6" s="2244">
        <v>16</v>
      </c>
    </row>
    <row r="7" spans="1:44">
      <c r="A7" s="3738" t="s">
        <v>9405</v>
      </c>
      <c r="B7" s="1374" t="s">
        <v>5509</v>
      </c>
      <c r="C7" s="1212">
        <v>10</v>
      </c>
      <c r="D7" s="975">
        <v>1</v>
      </c>
      <c r="E7" s="975">
        <v>0</v>
      </c>
      <c r="F7" s="975">
        <v>1</v>
      </c>
      <c r="G7" s="975">
        <v>0</v>
      </c>
      <c r="H7" s="975">
        <v>3</v>
      </c>
      <c r="I7" s="975">
        <v>2</v>
      </c>
      <c r="J7" s="975">
        <v>1</v>
      </c>
      <c r="K7" s="975">
        <v>0</v>
      </c>
      <c r="L7" s="975">
        <v>1</v>
      </c>
      <c r="M7" s="975">
        <v>0</v>
      </c>
      <c r="N7" s="975">
        <v>1</v>
      </c>
      <c r="O7" s="975">
        <v>0</v>
      </c>
    </row>
    <row r="8" spans="1:44">
      <c r="A8" s="3568"/>
      <c r="B8" s="2522" t="s">
        <v>193</v>
      </c>
      <c r="C8" s="2502">
        <v>8</v>
      </c>
      <c r="D8" s="2244">
        <v>0</v>
      </c>
      <c r="E8" s="2244">
        <v>0</v>
      </c>
      <c r="F8" s="2244">
        <v>1</v>
      </c>
      <c r="G8" s="2244">
        <v>0</v>
      </c>
      <c r="H8" s="1073">
        <v>1</v>
      </c>
      <c r="I8" s="2244">
        <v>1</v>
      </c>
      <c r="J8" s="2244">
        <v>0</v>
      </c>
      <c r="K8" s="2244">
        <v>3</v>
      </c>
      <c r="L8" s="2244">
        <v>1</v>
      </c>
      <c r="M8" s="2244">
        <v>0</v>
      </c>
      <c r="N8" s="2244">
        <v>1</v>
      </c>
      <c r="O8" s="2244">
        <v>0</v>
      </c>
    </row>
    <row r="9" spans="1:44">
      <c r="A9" s="3738" t="s">
        <v>9431</v>
      </c>
      <c r="B9" s="1374" t="s">
        <v>5509</v>
      </c>
      <c r="C9" s="1212">
        <v>795</v>
      </c>
      <c r="D9" s="975">
        <v>7</v>
      </c>
      <c r="E9" s="975">
        <v>1</v>
      </c>
      <c r="F9" s="975">
        <v>8</v>
      </c>
      <c r="G9" s="975">
        <v>89</v>
      </c>
      <c r="H9" s="975">
        <v>99</v>
      </c>
      <c r="I9" s="975">
        <v>115</v>
      </c>
      <c r="J9" s="975">
        <v>92</v>
      </c>
      <c r="K9" s="975">
        <v>100</v>
      </c>
      <c r="L9" s="975">
        <v>142</v>
      </c>
      <c r="M9" s="975">
        <v>83</v>
      </c>
      <c r="N9" s="975">
        <v>41</v>
      </c>
      <c r="O9" s="975">
        <v>18</v>
      </c>
    </row>
    <row r="10" spans="1:44" ht="18.5" thickBot="1">
      <c r="A10" s="3595"/>
      <c r="B10" s="2523" t="s">
        <v>193</v>
      </c>
      <c r="C10" s="2435">
        <v>886</v>
      </c>
      <c r="D10" s="2524">
        <v>6</v>
      </c>
      <c r="E10" s="2524">
        <v>9</v>
      </c>
      <c r="F10" s="2524">
        <v>13</v>
      </c>
      <c r="G10" s="2524">
        <v>96</v>
      </c>
      <c r="H10" s="2510">
        <v>116</v>
      </c>
      <c r="I10" s="2524">
        <v>94</v>
      </c>
      <c r="J10" s="2524">
        <v>111</v>
      </c>
      <c r="K10" s="2524">
        <v>91</v>
      </c>
      <c r="L10" s="2524">
        <v>168</v>
      </c>
      <c r="M10" s="2524">
        <v>124</v>
      </c>
      <c r="N10" s="2524">
        <v>36</v>
      </c>
      <c r="O10" s="2524">
        <v>22</v>
      </c>
    </row>
    <row r="11" spans="1:44">
      <c r="A11" s="859"/>
      <c r="B11" s="859"/>
      <c r="C11" s="859"/>
      <c r="D11" s="859"/>
      <c r="E11" s="859"/>
      <c r="F11" s="859"/>
      <c r="G11" s="859"/>
      <c r="H11" s="859"/>
      <c r="I11" s="859"/>
      <c r="J11" s="859"/>
      <c r="K11" s="859"/>
      <c r="L11" s="859"/>
      <c r="M11" s="859"/>
      <c r="N11" s="859"/>
      <c r="O11" s="1055" t="s">
        <v>9458</v>
      </c>
    </row>
    <row r="14" spans="1:44">
      <c r="A14" s="859" t="s">
        <v>9459</v>
      </c>
      <c r="B14" s="859"/>
      <c r="C14" s="859"/>
      <c r="D14" s="859"/>
      <c r="E14" s="859"/>
      <c r="F14" s="859"/>
      <c r="G14" s="859"/>
      <c r="H14" s="859"/>
      <c r="I14" s="859"/>
      <c r="J14" s="859"/>
      <c r="K14" s="859"/>
      <c r="L14" s="859"/>
      <c r="M14" s="859"/>
      <c r="N14" s="859"/>
      <c r="O14" s="859"/>
      <c r="P14" s="859"/>
      <c r="Q14" s="859"/>
      <c r="R14" s="859"/>
      <c r="S14" s="859"/>
      <c r="T14" s="859"/>
      <c r="U14" s="859"/>
      <c r="V14" s="859"/>
      <c r="W14" s="859"/>
      <c r="X14" s="820" t="s">
        <v>721</v>
      </c>
      <c r="Y14" s="859"/>
      <c r="Z14" s="859"/>
      <c r="AA14" s="859"/>
      <c r="AB14" s="859"/>
      <c r="AC14" s="859"/>
      <c r="AD14" s="859"/>
      <c r="AE14" s="859"/>
      <c r="AF14" s="859"/>
      <c r="AG14" s="859"/>
      <c r="AH14" s="859"/>
      <c r="AI14" s="859"/>
      <c r="AJ14" s="859"/>
      <c r="AK14" s="859"/>
      <c r="AL14" s="859"/>
      <c r="AM14" s="859"/>
      <c r="AN14" s="859"/>
      <c r="AO14" s="859"/>
      <c r="AP14" s="859"/>
      <c r="AQ14" s="859"/>
      <c r="AR14" s="859"/>
    </row>
    <row r="15" spans="1:44" ht="18.5" thickBot="1">
      <c r="A15" s="1745"/>
      <c r="B15" s="1745"/>
      <c r="C15" s="1745"/>
      <c r="D15" s="1745"/>
      <c r="E15" s="1745"/>
      <c r="F15" s="1745"/>
      <c r="G15" s="1745"/>
      <c r="H15" s="1745"/>
      <c r="I15" s="1745"/>
      <c r="J15" s="1745"/>
      <c r="K15" s="1745"/>
      <c r="L15" s="1745"/>
      <c r="M15" s="1745"/>
      <c r="N15" s="1745"/>
      <c r="O15" s="1745"/>
      <c r="P15" s="1745"/>
      <c r="Q15" s="1745"/>
      <c r="R15" s="1745"/>
      <c r="S15" s="1745"/>
      <c r="T15" s="1745"/>
      <c r="U15" s="1745"/>
      <c r="V15" s="1752"/>
      <c r="W15" s="1753" t="s">
        <v>9460</v>
      </c>
    </row>
    <row r="16" spans="1:44" ht="18.75" customHeight="1">
      <c r="A16" s="859"/>
      <c r="B16" s="2525" t="s">
        <v>9461</v>
      </c>
      <c r="C16" s="3650" t="s">
        <v>4724</v>
      </c>
      <c r="D16" s="2030" t="s">
        <v>9462</v>
      </c>
      <c r="E16" s="2032"/>
      <c r="F16" s="2032"/>
      <c r="G16" s="2032"/>
      <c r="H16" s="2032"/>
      <c r="I16" s="2032"/>
      <c r="J16" s="2032"/>
      <c r="K16" s="3569" t="s">
        <v>9463</v>
      </c>
      <c r="L16" s="3775"/>
      <c r="M16" s="3775"/>
      <c r="N16" s="3775"/>
      <c r="O16" s="3775"/>
      <c r="P16" s="3775"/>
      <c r="Q16" s="3576"/>
      <c r="R16" s="3569" t="s">
        <v>9464</v>
      </c>
      <c r="S16" s="3775"/>
      <c r="T16" s="3775"/>
      <c r="U16" s="3775"/>
      <c r="V16" s="3775"/>
      <c r="W16" s="3775"/>
    </row>
    <row r="17" spans="1:44" ht="45" customHeight="1">
      <c r="A17" s="2526" t="s">
        <v>8845</v>
      </c>
      <c r="B17" s="1617"/>
      <c r="C17" s="3851"/>
      <c r="D17" s="2527" t="s">
        <v>4822</v>
      </c>
      <c r="E17" s="2527" t="s">
        <v>9465</v>
      </c>
      <c r="F17" s="2527" t="s">
        <v>9466</v>
      </c>
      <c r="G17" s="2527" t="s">
        <v>9467</v>
      </c>
      <c r="H17" s="2527" t="s">
        <v>9468</v>
      </c>
      <c r="I17" s="2527" t="s">
        <v>9469</v>
      </c>
      <c r="J17" s="2527" t="s">
        <v>5070</v>
      </c>
      <c r="K17" s="2528" t="s">
        <v>4822</v>
      </c>
      <c r="L17" s="2529" t="s">
        <v>9470</v>
      </c>
      <c r="M17" s="2529" t="s">
        <v>9471</v>
      </c>
      <c r="N17" s="2530" t="s">
        <v>9472</v>
      </c>
      <c r="O17" s="2530" t="s">
        <v>9473</v>
      </c>
      <c r="P17" s="2530" t="s">
        <v>9474</v>
      </c>
      <c r="Q17" s="2529" t="s">
        <v>5070</v>
      </c>
      <c r="R17" s="2529" t="s">
        <v>4822</v>
      </c>
      <c r="S17" s="2530" t="s">
        <v>9475</v>
      </c>
      <c r="T17" s="2529" t="s">
        <v>9476</v>
      </c>
      <c r="U17" s="2529" t="s">
        <v>9477</v>
      </c>
      <c r="V17" s="2529" t="s">
        <v>5070</v>
      </c>
      <c r="W17" s="2530" t="s">
        <v>9478</v>
      </c>
    </row>
    <row r="18" spans="1:44">
      <c r="A18" s="3738" t="s">
        <v>6350</v>
      </c>
      <c r="B18" s="2531" t="s">
        <v>6029</v>
      </c>
      <c r="C18" s="1212">
        <f t="shared" ref="C18:C23" si="0">SUM(D18,K18,R18)</f>
        <v>694</v>
      </c>
      <c r="D18" s="975">
        <f t="shared" ref="D18:D23" si="1">SUM(E18:J18)</f>
        <v>86</v>
      </c>
      <c r="E18" s="975">
        <v>3</v>
      </c>
      <c r="F18" s="975">
        <v>10</v>
      </c>
      <c r="G18" s="975">
        <v>31</v>
      </c>
      <c r="H18" s="975">
        <v>23</v>
      </c>
      <c r="I18" s="975">
        <v>0</v>
      </c>
      <c r="J18" s="975">
        <v>19</v>
      </c>
      <c r="K18" s="1000">
        <f t="shared" ref="K18:K23" si="2">SUM(L18:Q18)</f>
        <v>596</v>
      </c>
      <c r="L18" s="1000">
        <v>20</v>
      </c>
      <c r="M18" s="999">
        <v>243</v>
      </c>
      <c r="N18" s="972">
        <v>167</v>
      </c>
      <c r="O18" s="972">
        <v>145</v>
      </c>
      <c r="P18" s="972">
        <v>12</v>
      </c>
      <c r="Q18" s="972">
        <v>9</v>
      </c>
      <c r="R18" s="972">
        <f>SUM(S18:W18)</f>
        <v>12</v>
      </c>
      <c r="S18" s="972">
        <v>10</v>
      </c>
      <c r="T18" s="972">
        <v>1</v>
      </c>
      <c r="U18" s="972">
        <v>0</v>
      </c>
      <c r="V18" s="972">
        <v>0</v>
      </c>
      <c r="W18" s="972">
        <v>1</v>
      </c>
    </row>
    <row r="19" spans="1:44">
      <c r="A19" s="3568"/>
      <c r="B19" s="2522" t="s">
        <v>193</v>
      </c>
      <c r="C19" s="2502">
        <f t="shared" si="0"/>
        <v>725</v>
      </c>
      <c r="D19" s="2244">
        <f t="shared" si="1"/>
        <v>103</v>
      </c>
      <c r="E19" s="2244">
        <v>4</v>
      </c>
      <c r="F19" s="2244">
        <v>7</v>
      </c>
      <c r="G19" s="2244">
        <v>40</v>
      </c>
      <c r="H19" s="2244">
        <v>19</v>
      </c>
      <c r="I19" s="2244">
        <v>1</v>
      </c>
      <c r="J19" s="2244">
        <v>32</v>
      </c>
      <c r="K19" s="2532">
        <f t="shared" si="2"/>
        <v>607</v>
      </c>
      <c r="L19" s="2532">
        <v>26</v>
      </c>
      <c r="M19" s="2533">
        <v>253</v>
      </c>
      <c r="N19" s="2244">
        <v>174</v>
      </c>
      <c r="O19" s="2244">
        <v>139</v>
      </c>
      <c r="P19" s="2244">
        <v>10</v>
      </c>
      <c r="Q19" s="2244">
        <v>5</v>
      </c>
      <c r="R19" s="2244">
        <f>SUM(S19:W19)</f>
        <v>15</v>
      </c>
      <c r="S19" s="2244">
        <v>9</v>
      </c>
      <c r="T19" s="2244">
        <v>1</v>
      </c>
      <c r="U19" s="2244">
        <v>0</v>
      </c>
      <c r="V19" s="2244">
        <v>5</v>
      </c>
      <c r="W19" s="2244">
        <v>0</v>
      </c>
    </row>
    <row r="20" spans="1:44">
      <c r="A20" s="3738" t="s">
        <v>9405</v>
      </c>
      <c r="B20" s="2531" t="s">
        <v>6029</v>
      </c>
      <c r="C20" s="1212">
        <f t="shared" si="0"/>
        <v>10</v>
      </c>
      <c r="D20" s="975">
        <f t="shared" si="1"/>
        <v>2</v>
      </c>
      <c r="E20" s="975">
        <v>0</v>
      </c>
      <c r="F20" s="975">
        <v>0</v>
      </c>
      <c r="G20" s="975">
        <v>0</v>
      </c>
      <c r="H20" s="975">
        <v>2</v>
      </c>
      <c r="I20" s="975">
        <v>0</v>
      </c>
      <c r="J20" s="975">
        <v>0</v>
      </c>
      <c r="K20" s="975">
        <f t="shared" si="2"/>
        <v>3</v>
      </c>
      <c r="L20" s="999">
        <v>0</v>
      </c>
      <c r="M20" s="972">
        <v>0</v>
      </c>
      <c r="N20" s="972">
        <v>1</v>
      </c>
      <c r="O20" s="972">
        <v>1</v>
      </c>
      <c r="P20" s="972">
        <v>0</v>
      </c>
      <c r="Q20" s="972">
        <v>1</v>
      </c>
      <c r="R20" s="975">
        <f>SUM(S20:Y20)</f>
        <v>5</v>
      </c>
      <c r="S20" s="972">
        <v>4</v>
      </c>
      <c r="T20" s="972">
        <v>0</v>
      </c>
      <c r="U20" s="972">
        <v>0</v>
      </c>
      <c r="V20" s="972">
        <v>0</v>
      </c>
      <c r="W20" s="972">
        <v>1</v>
      </c>
    </row>
    <row r="21" spans="1:44">
      <c r="A21" s="3568"/>
      <c r="B21" s="2522" t="s">
        <v>193</v>
      </c>
      <c r="C21" s="2502">
        <f t="shared" si="0"/>
        <v>8</v>
      </c>
      <c r="D21" s="2244">
        <f t="shared" si="1"/>
        <v>1</v>
      </c>
      <c r="E21" s="2244">
        <v>0</v>
      </c>
      <c r="F21" s="2244">
        <v>0</v>
      </c>
      <c r="G21" s="2244">
        <v>0</v>
      </c>
      <c r="H21" s="2244">
        <v>0</v>
      </c>
      <c r="I21" s="2244">
        <v>0</v>
      </c>
      <c r="J21" s="2244">
        <v>1</v>
      </c>
      <c r="K21" s="2532">
        <f t="shared" si="2"/>
        <v>3</v>
      </c>
      <c r="L21" s="2533">
        <v>1</v>
      </c>
      <c r="M21" s="2244">
        <v>0</v>
      </c>
      <c r="N21" s="2244">
        <v>2</v>
      </c>
      <c r="O21" s="2244">
        <v>0</v>
      </c>
      <c r="P21" s="2244">
        <v>0</v>
      </c>
      <c r="Q21" s="2244">
        <v>0</v>
      </c>
      <c r="R21" s="2244">
        <f>SUM(S21:W21)</f>
        <v>4</v>
      </c>
      <c r="S21" s="2244">
        <v>3</v>
      </c>
      <c r="T21" s="2244">
        <v>1</v>
      </c>
      <c r="U21" s="2244">
        <v>0</v>
      </c>
      <c r="V21" s="2244">
        <v>0</v>
      </c>
      <c r="W21" s="2244">
        <v>0</v>
      </c>
    </row>
    <row r="22" spans="1:44">
      <c r="A22" s="3738" t="s">
        <v>9431</v>
      </c>
      <c r="B22" s="2531" t="s">
        <v>6029</v>
      </c>
      <c r="C22" s="1212">
        <f t="shared" si="0"/>
        <v>795</v>
      </c>
      <c r="D22" s="975">
        <f t="shared" si="1"/>
        <v>85</v>
      </c>
      <c r="E22" s="975">
        <v>3</v>
      </c>
      <c r="F22" s="975">
        <v>10</v>
      </c>
      <c r="G22" s="975">
        <v>31</v>
      </c>
      <c r="H22" s="975">
        <v>21</v>
      </c>
      <c r="I22" s="975">
        <v>0</v>
      </c>
      <c r="J22" s="975">
        <v>20</v>
      </c>
      <c r="K22" s="975">
        <f t="shared" si="2"/>
        <v>700</v>
      </c>
      <c r="L22" s="1000">
        <v>22</v>
      </c>
      <c r="M22" s="1000">
        <v>304</v>
      </c>
      <c r="N22" s="972">
        <v>184</v>
      </c>
      <c r="O22" s="972">
        <v>170</v>
      </c>
      <c r="P22" s="972">
        <v>12</v>
      </c>
      <c r="Q22" s="972">
        <v>8</v>
      </c>
      <c r="R22" s="975">
        <f>SUM(S22:W22)</f>
        <v>10</v>
      </c>
      <c r="S22" s="972">
        <v>10</v>
      </c>
      <c r="T22" s="972">
        <v>0</v>
      </c>
      <c r="U22" s="972">
        <v>0</v>
      </c>
      <c r="V22" s="972">
        <v>0</v>
      </c>
      <c r="W22" s="972">
        <v>0</v>
      </c>
    </row>
    <row r="23" spans="1:44" ht="18.5" thickBot="1">
      <c r="A23" s="3595"/>
      <c r="B23" s="2534" t="s">
        <v>193</v>
      </c>
      <c r="C23" s="2435">
        <f t="shared" si="0"/>
        <v>886</v>
      </c>
      <c r="D23" s="2524">
        <f t="shared" si="1"/>
        <v>109</v>
      </c>
      <c r="E23" s="2524">
        <v>4</v>
      </c>
      <c r="F23" s="2524">
        <v>8</v>
      </c>
      <c r="G23" s="2524">
        <v>44</v>
      </c>
      <c r="H23" s="2524">
        <v>19</v>
      </c>
      <c r="I23" s="2524">
        <v>1</v>
      </c>
      <c r="J23" s="2524">
        <v>33</v>
      </c>
      <c r="K23" s="2535">
        <f t="shared" si="2"/>
        <v>763</v>
      </c>
      <c r="L23" s="2535">
        <v>42</v>
      </c>
      <c r="M23" s="2535">
        <v>325</v>
      </c>
      <c r="N23" s="2524">
        <v>212</v>
      </c>
      <c r="O23" s="2524">
        <v>166</v>
      </c>
      <c r="P23" s="2524">
        <v>11</v>
      </c>
      <c r="Q23" s="2524">
        <v>7</v>
      </c>
      <c r="R23" s="2524">
        <f>SUM(S23:W23)</f>
        <v>14</v>
      </c>
      <c r="S23" s="2524">
        <v>8</v>
      </c>
      <c r="T23" s="2524">
        <v>0</v>
      </c>
      <c r="U23" s="2524">
        <v>0</v>
      </c>
      <c r="V23" s="2524">
        <v>6</v>
      </c>
      <c r="W23" s="2244">
        <v>0</v>
      </c>
    </row>
    <row r="24" spans="1:44">
      <c r="A24" s="859"/>
      <c r="B24" s="859"/>
      <c r="C24" s="859"/>
      <c r="D24" s="859"/>
      <c r="E24" s="859"/>
      <c r="F24" s="859"/>
      <c r="G24" s="859"/>
      <c r="H24" s="859"/>
      <c r="I24" s="859"/>
      <c r="J24" s="859"/>
      <c r="K24" s="859"/>
      <c r="L24" s="859"/>
      <c r="M24" s="859"/>
      <c r="N24" s="859"/>
      <c r="O24" s="859"/>
      <c r="P24" s="859"/>
      <c r="Q24" s="859"/>
      <c r="R24" s="859"/>
      <c r="S24" s="859"/>
      <c r="T24" s="1133"/>
      <c r="U24" s="1133"/>
      <c r="V24" s="1133"/>
      <c r="W24" s="1004" t="s">
        <v>9454</v>
      </c>
    </row>
    <row r="25" spans="1:44">
      <c r="A25" s="859"/>
      <c r="B25" s="859"/>
      <c r="C25" s="859"/>
      <c r="D25" s="859"/>
      <c r="E25" s="859"/>
      <c r="F25" s="859"/>
      <c r="G25" s="859"/>
      <c r="H25" s="859"/>
      <c r="I25" s="859"/>
      <c r="J25" s="859"/>
      <c r="K25" s="859"/>
      <c r="L25" s="859"/>
      <c r="M25" s="859"/>
      <c r="N25" s="859"/>
      <c r="O25" s="859"/>
      <c r="P25" s="859"/>
      <c r="Q25" s="859"/>
      <c r="R25" s="859"/>
      <c r="S25" s="859"/>
      <c r="T25" s="859"/>
      <c r="U25" s="859"/>
      <c r="V25" s="859"/>
      <c r="W25" s="859"/>
      <c r="X25" s="859"/>
      <c r="Y25" s="859"/>
      <c r="Z25" s="859"/>
      <c r="AA25" s="859"/>
      <c r="AB25" s="859"/>
      <c r="AC25" s="859"/>
      <c r="AD25" s="859"/>
      <c r="AE25" s="859"/>
      <c r="AF25" s="859"/>
      <c r="AG25" s="859"/>
      <c r="AH25" s="859"/>
      <c r="AI25" s="859"/>
      <c r="AJ25" s="859"/>
      <c r="AK25" s="859"/>
      <c r="AL25" s="859"/>
      <c r="AM25" s="859"/>
      <c r="AN25" s="859"/>
      <c r="AO25" s="859"/>
      <c r="AP25" s="859"/>
    </row>
    <row r="26" spans="1:44">
      <c r="A26" s="859"/>
      <c r="B26" s="859"/>
      <c r="C26" s="859"/>
      <c r="D26" s="859"/>
      <c r="E26" s="859"/>
      <c r="F26" s="859"/>
      <c r="G26" s="859"/>
      <c r="H26" s="859"/>
      <c r="I26" s="859"/>
      <c r="J26" s="859"/>
      <c r="K26" s="859"/>
      <c r="L26" s="859"/>
      <c r="M26" s="859"/>
      <c r="N26" s="859"/>
      <c r="O26" s="859"/>
      <c r="P26" s="859"/>
      <c r="Q26" s="859"/>
      <c r="R26" s="859"/>
      <c r="S26" s="859"/>
      <c r="T26" s="859"/>
      <c r="U26" s="859"/>
      <c r="V26" s="859"/>
      <c r="W26" s="859"/>
      <c r="X26" s="859"/>
      <c r="Y26" s="859"/>
      <c r="Z26" s="859"/>
      <c r="AA26" s="859"/>
      <c r="AB26" s="859"/>
      <c r="AC26" s="859"/>
      <c r="AD26" s="859"/>
      <c r="AE26" s="859"/>
      <c r="AF26" s="859"/>
      <c r="AG26" s="859"/>
      <c r="AH26" s="859"/>
      <c r="AI26" s="859"/>
      <c r="AJ26" s="859"/>
      <c r="AK26" s="859"/>
      <c r="AL26" s="859"/>
      <c r="AM26" s="859"/>
      <c r="AN26" s="859"/>
      <c r="AO26" s="859"/>
      <c r="AP26" s="859"/>
      <c r="AQ26" s="859"/>
      <c r="AR26" s="859"/>
    </row>
    <row r="27" spans="1:44">
      <c r="A27" s="859" t="s">
        <v>9479</v>
      </c>
      <c r="B27" s="859"/>
      <c r="C27" s="859"/>
      <c r="D27" s="859"/>
      <c r="E27" s="859"/>
      <c r="F27" s="859"/>
      <c r="G27" s="859"/>
      <c r="H27" s="859"/>
      <c r="I27" s="859"/>
      <c r="J27" s="859"/>
      <c r="K27" s="859"/>
      <c r="L27" s="859"/>
      <c r="M27" s="859"/>
      <c r="N27" s="859"/>
      <c r="O27" s="859"/>
      <c r="P27" s="859"/>
      <c r="Q27" s="859"/>
      <c r="R27" s="859"/>
      <c r="S27" s="859"/>
      <c r="T27" s="859"/>
      <c r="U27" s="859"/>
      <c r="V27" s="859"/>
      <c r="W27" s="859"/>
      <c r="X27" s="859"/>
      <c r="Y27" s="859"/>
      <c r="Z27" s="859"/>
      <c r="AA27" s="859"/>
      <c r="AB27" s="859"/>
      <c r="AC27" s="859"/>
      <c r="AD27" s="859"/>
      <c r="AE27" s="859"/>
      <c r="AF27" s="859"/>
      <c r="AG27" s="859"/>
      <c r="AH27" s="859"/>
      <c r="AI27" s="820" t="s">
        <v>721</v>
      </c>
      <c r="AJ27" s="859"/>
      <c r="AK27" s="859"/>
      <c r="AL27" s="859"/>
      <c r="AM27" s="859"/>
      <c r="AN27" s="859"/>
      <c r="AO27" s="859"/>
      <c r="AP27" s="859"/>
      <c r="AQ27" s="859"/>
      <c r="AR27" s="859"/>
    </row>
    <row r="28" spans="1:44" ht="18.5" thickBot="1">
      <c r="A28" s="1745"/>
      <c r="B28" s="1745"/>
      <c r="C28" s="1745"/>
      <c r="D28" s="1745"/>
      <c r="E28" s="1745"/>
      <c r="F28" s="1745"/>
      <c r="G28" s="1745"/>
      <c r="H28" s="1745"/>
      <c r="I28" s="1745"/>
      <c r="J28" s="1745"/>
      <c r="K28" s="1745"/>
      <c r="L28" s="1745"/>
      <c r="M28" s="1745"/>
      <c r="N28" s="1745"/>
      <c r="O28" s="1745"/>
      <c r="P28" s="1745"/>
      <c r="Q28" s="1745"/>
      <c r="R28" s="1745"/>
      <c r="S28" s="1745"/>
      <c r="T28" s="2515"/>
      <c r="U28" s="2515"/>
      <c r="V28" s="2515"/>
      <c r="W28" s="2515"/>
      <c r="X28" s="2515"/>
      <c r="Y28" s="2515"/>
      <c r="Z28" s="2515"/>
      <c r="AA28" s="2515"/>
      <c r="AB28" s="2515"/>
      <c r="AC28" s="2515"/>
      <c r="AD28" s="2515"/>
      <c r="AE28" s="2515"/>
      <c r="AF28" s="2515"/>
      <c r="AG28" s="2515"/>
      <c r="AH28" s="1753" t="s">
        <v>5613</v>
      </c>
    </row>
    <row r="29" spans="1:44" ht="18.75" customHeight="1">
      <c r="A29" s="859"/>
      <c r="B29" s="1055" t="s">
        <v>9480</v>
      </c>
      <c r="C29" s="3650" t="s">
        <v>4724</v>
      </c>
      <c r="D29" s="3569" t="s">
        <v>9481</v>
      </c>
      <c r="E29" s="3775"/>
      <c r="F29" s="3775"/>
      <c r="G29" s="3775"/>
      <c r="H29" s="3775"/>
      <c r="I29" s="3775"/>
      <c r="J29" s="3775"/>
      <c r="K29" s="3775"/>
      <c r="L29" s="3775"/>
      <c r="M29" s="3775"/>
      <c r="N29" s="3775"/>
      <c r="O29" s="3775"/>
      <c r="P29" s="3775"/>
      <c r="Q29" s="3775"/>
      <c r="R29" s="3775"/>
      <c r="S29" s="3775"/>
      <c r="T29" s="3775"/>
      <c r="U29" s="3775"/>
      <c r="V29" s="3775"/>
      <c r="W29" s="3775"/>
      <c r="X29" s="3775"/>
      <c r="Y29" s="3775"/>
      <c r="Z29" s="3775"/>
      <c r="AA29" s="3576"/>
      <c r="AB29" s="3569" t="s">
        <v>9482</v>
      </c>
      <c r="AC29" s="3775"/>
      <c r="AD29" s="3775"/>
      <c r="AE29" s="3775"/>
      <c r="AF29" s="3775"/>
      <c r="AG29" s="3775"/>
      <c r="AH29" s="3775"/>
    </row>
    <row r="30" spans="1:44" ht="68.25" customHeight="1">
      <c r="A30" s="859" t="s">
        <v>8845</v>
      </c>
      <c r="B30" s="859"/>
      <c r="C30" s="3851"/>
      <c r="D30" s="2198" t="s">
        <v>4822</v>
      </c>
      <c r="E30" s="2536" t="s">
        <v>9483</v>
      </c>
      <c r="F30" s="2537" t="s">
        <v>9484</v>
      </c>
      <c r="G30" s="2537" t="s">
        <v>9485</v>
      </c>
      <c r="H30" s="2537" t="s">
        <v>9486</v>
      </c>
      <c r="I30" s="2537" t="s">
        <v>9487</v>
      </c>
      <c r="J30" s="2537" t="s">
        <v>9488</v>
      </c>
      <c r="K30" s="2537" t="s">
        <v>9489</v>
      </c>
      <c r="L30" s="2536" t="s">
        <v>9490</v>
      </c>
      <c r="M30" s="2537" t="s">
        <v>9491</v>
      </c>
      <c r="N30" s="2536" t="s">
        <v>9492</v>
      </c>
      <c r="O30" s="2198" t="s">
        <v>9493</v>
      </c>
      <c r="P30" s="2536" t="s">
        <v>9494</v>
      </c>
      <c r="Q30" s="2536" t="s">
        <v>9495</v>
      </c>
      <c r="R30" s="2537" t="s">
        <v>9496</v>
      </c>
      <c r="S30" s="2537" t="s">
        <v>9497</v>
      </c>
      <c r="T30" s="2537" t="s">
        <v>9498</v>
      </c>
      <c r="U30" s="2537" t="s">
        <v>9499</v>
      </c>
      <c r="V30" s="2536" t="s">
        <v>9500</v>
      </c>
      <c r="W30" s="2537" t="s">
        <v>9501</v>
      </c>
      <c r="X30" s="2537" t="s">
        <v>9502</v>
      </c>
      <c r="Y30" s="2537" t="s">
        <v>9503</v>
      </c>
      <c r="Z30" s="2536" t="s">
        <v>5070</v>
      </c>
      <c r="AA30" s="2538" t="s">
        <v>9354</v>
      </c>
      <c r="AB30" s="2536" t="s">
        <v>4822</v>
      </c>
      <c r="AC30" s="2538" t="s">
        <v>9504</v>
      </c>
      <c r="AD30" s="2538" t="s">
        <v>9483</v>
      </c>
      <c r="AE30" s="2539" t="s">
        <v>9505</v>
      </c>
      <c r="AF30" s="2538" t="s">
        <v>9506</v>
      </c>
      <c r="AG30" s="2538" t="s">
        <v>9507</v>
      </c>
      <c r="AH30" s="2536" t="s">
        <v>5070</v>
      </c>
    </row>
    <row r="31" spans="1:44">
      <c r="A31" s="3738" t="s">
        <v>6350</v>
      </c>
      <c r="B31" s="2540" t="s">
        <v>6029</v>
      </c>
      <c r="C31" s="1621">
        <f>SUM(D31,AB31)</f>
        <v>694</v>
      </c>
      <c r="D31" s="2541">
        <f>SUM(E31:AA31)</f>
        <v>694</v>
      </c>
      <c r="E31" s="975">
        <v>50</v>
      </c>
      <c r="F31" s="975">
        <v>10</v>
      </c>
      <c r="G31" s="975">
        <v>2</v>
      </c>
      <c r="H31" s="975">
        <v>2</v>
      </c>
      <c r="I31" s="975">
        <v>2</v>
      </c>
      <c r="J31" s="975">
        <v>26</v>
      </c>
      <c r="K31" s="975">
        <v>31</v>
      </c>
      <c r="L31" s="975">
        <v>5</v>
      </c>
      <c r="M31" s="975">
        <v>41</v>
      </c>
      <c r="N31" s="975">
        <v>1</v>
      </c>
      <c r="O31" s="975">
        <v>5</v>
      </c>
      <c r="P31" s="975">
        <v>0</v>
      </c>
      <c r="Q31" s="975">
        <v>0</v>
      </c>
      <c r="R31" s="975">
        <v>36</v>
      </c>
      <c r="S31" s="1615">
        <v>4</v>
      </c>
      <c r="T31" s="975">
        <v>48</v>
      </c>
      <c r="U31" s="975">
        <v>141</v>
      </c>
      <c r="V31" s="975">
        <v>5</v>
      </c>
      <c r="W31" s="975">
        <v>111</v>
      </c>
      <c r="X31" s="975">
        <v>155</v>
      </c>
      <c r="Y31" s="975">
        <v>4</v>
      </c>
      <c r="Z31" s="975">
        <v>5</v>
      </c>
      <c r="AA31" s="975">
        <v>10</v>
      </c>
      <c r="AB31" s="975">
        <v>0</v>
      </c>
      <c r="AC31" s="975">
        <v>0</v>
      </c>
      <c r="AD31" s="975">
        <v>0</v>
      </c>
      <c r="AE31" s="975">
        <v>0</v>
      </c>
      <c r="AF31" s="975">
        <v>0</v>
      </c>
      <c r="AG31" s="975">
        <v>0</v>
      </c>
      <c r="AH31" s="975">
        <v>0</v>
      </c>
    </row>
    <row r="32" spans="1:44">
      <c r="A32" s="3568"/>
      <c r="B32" s="2522" t="s">
        <v>369</v>
      </c>
      <c r="C32" s="2542">
        <f t="shared" ref="C32:C36" si="3">SUM(D32,AB32)</f>
        <v>725</v>
      </c>
      <c r="D32" s="2543">
        <f>SUM(E32:AA32)</f>
        <v>725</v>
      </c>
      <c r="E32" s="2244">
        <v>48</v>
      </c>
      <c r="F32" s="2244">
        <v>10</v>
      </c>
      <c r="G32" s="2244">
        <v>2</v>
      </c>
      <c r="H32" s="2244">
        <v>0</v>
      </c>
      <c r="I32" s="2244">
        <v>5</v>
      </c>
      <c r="J32" s="2244">
        <v>32</v>
      </c>
      <c r="K32" s="2244">
        <v>42</v>
      </c>
      <c r="L32" s="2244">
        <v>5</v>
      </c>
      <c r="M32" s="2244">
        <v>51</v>
      </c>
      <c r="N32" s="2244">
        <v>1</v>
      </c>
      <c r="O32" s="2244">
        <v>5</v>
      </c>
      <c r="P32" s="2244">
        <v>0</v>
      </c>
      <c r="Q32" s="2244">
        <v>0</v>
      </c>
      <c r="R32" s="2244">
        <v>30</v>
      </c>
      <c r="S32" s="2244">
        <v>5</v>
      </c>
      <c r="T32" s="2244">
        <v>48</v>
      </c>
      <c r="U32" s="2244">
        <v>160</v>
      </c>
      <c r="V32" s="2244">
        <v>2</v>
      </c>
      <c r="W32" s="2244">
        <v>113</v>
      </c>
      <c r="X32" s="2244">
        <v>150</v>
      </c>
      <c r="Y32" s="2244">
        <v>6</v>
      </c>
      <c r="Z32" s="2244">
        <v>5</v>
      </c>
      <c r="AA32" s="2244">
        <v>5</v>
      </c>
      <c r="AB32" s="2244">
        <v>0</v>
      </c>
      <c r="AC32" s="2244">
        <v>0</v>
      </c>
      <c r="AD32" s="2244">
        <v>0</v>
      </c>
      <c r="AE32" s="2244">
        <v>0</v>
      </c>
      <c r="AF32" s="2244">
        <v>0</v>
      </c>
      <c r="AG32" s="2244">
        <v>0</v>
      </c>
      <c r="AH32" s="2244">
        <v>0</v>
      </c>
    </row>
    <row r="33" spans="1:34">
      <c r="A33" s="3738" t="s">
        <v>9405</v>
      </c>
      <c r="B33" s="2540" t="s">
        <v>6029</v>
      </c>
      <c r="C33" s="1621">
        <f t="shared" si="3"/>
        <v>10</v>
      </c>
      <c r="D33" s="2541">
        <f t="shared" ref="D33:D36" si="4">SUM(E33:AA33)</f>
        <v>10</v>
      </c>
      <c r="E33" s="975">
        <v>1</v>
      </c>
      <c r="F33" s="975">
        <v>0</v>
      </c>
      <c r="G33" s="975">
        <v>0</v>
      </c>
      <c r="H33" s="975">
        <v>0</v>
      </c>
      <c r="I33" s="975">
        <v>0</v>
      </c>
      <c r="J33" s="975">
        <v>0</v>
      </c>
      <c r="K33" s="975">
        <v>0</v>
      </c>
      <c r="L33" s="975">
        <v>0</v>
      </c>
      <c r="M33" s="975">
        <v>1</v>
      </c>
      <c r="N33" s="975">
        <v>0</v>
      </c>
      <c r="O33" s="975">
        <v>0</v>
      </c>
      <c r="P33" s="975">
        <v>0</v>
      </c>
      <c r="Q33" s="975">
        <v>0</v>
      </c>
      <c r="R33" s="975">
        <v>1</v>
      </c>
      <c r="S33" s="975">
        <v>0</v>
      </c>
      <c r="T33" s="975">
        <v>0</v>
      </c>
      <c r="U33" s="975">
        <v>5</v>
      </c>
      <c r="V33" s="975">
        <v>0</v>
      </c>
      <c r="W33" s="975">
        <v>0</v>
      </c>
      <c r="X33" s="975">
        <v>1</v>
      </c>
      <c r="Y33" s="975">
        <v>1</v>
      </c>
      <c r="Z33" s="975">
        <v>0</v>
      </c>
      <c r="AA33" s="975">
        <v>0</v>
      </c>
      <c r="AB33" s="975">
        <v>0</v>
      </c>
      <c r="AC33" s="975">
        <v>0</v>
      </c>
      <c r="AD33" s="975">
        <v>0</v>
      </c>
      <c r="AE33" s="975">
        <v>0</v>
      </c>
      <c r="AF33" s="975">
        <v>0</v>
      </c>
      <c r="AG33" s="975">
        <v>0</v>
      </c>
      <c r="AH33" s="975">
        <v>0</v>
      </c>
    </row>
    <row r="34" spans="1:34">
      <c r="A34" s="3568"/>
      <c r="B34" s="2522" t="s">
        <v>369</v>
      </c>
      <c r="C34" s="2542">
        <f t="shared" si="3"/>
        <v>8</v>
      </c>
      <c r="D34" s="2543">
        <f t="shared" si="4"/>
        <v>8</v>
      </c>
      <c r="E34" s="2244">
        <v>1</v>
      </c>
      <c r="F34" s="2244">
        <v>0</v>
      </c>
      <c r="G34" s="2244">
        <v>0</v>
      </c>
      <c r="H34" s="2244">
        <v>0</v>
      </c>
      <c r="I34" s="2244">
        <v>0</v>
      </c>
      <c r="J34" s="2244">
        <v>0</v>
      </c>
      <c r="K34" s="2244">
        <v>0</v>
      </c>
      <c r="L34" s="2244">
        <v>0</v>
      </c>
      <c r="M34" s="2244">
        <v>1</v>
      </c>
      <c r="N34" s="2244">
        <v>0</v>
      </c>
      <c r="O34" s="2244">
        <v>0</v>
      </c>
      <c r="P34" s="2244">
        <v>0</v>
      </c>
      <c r="Q34" s="2244">
        <v>0</v>
      </c>
      <c r="R34" s="2244">
        <v>0</v>
      </c>
      <c r="S34" s="2244">
        <v>1</v>
      </c>
      <c r="T34" s="2244">
        <v>0</v>
      </c>
      <c r="U34" s="2244">
        <v>1</v>
      </c>
      <c r="V34" s="2244">
        <v>0</v>
      </c>
      <c r="W34" s="2244">
        <v>0</v>
      </c>
      <c r="X34" s="2244">
        <v>1</v>
      </c>
      <c r="Y34" s="2244">
        <v>1</v>
      </c>
      <c r="Z34" s="2244">
        <v>2</v>
      </c>
      <c r="AA34" s="2244">
        <v>0</v>
      </c>
      <c r="AB34" s="2244">
        <v>0</v>
      </c>
      <c r="AC34" s="2244">
        <v>0</v>
      </c>
      <c r="AD34" s="2244">
        <v>0</v>
      </c>
      <c r="AE34" s="2244">
        <v>0</v>
      </c>
      <c r="AF34" s="2244">
        <v>0</v>
      </c>
      <c r="AG34" s="2244">
        <v>0</v>
      </c>
      <c r="AH34" s="2244">
        <v>0</v>
      </c>
    </row>
    <row r="35" spans="1:34">
      <c r="A35" s="3738" t="s">
        <v>9431</v>
      </c>
      <c r="B35" s="2544" t="s">
        <v>6029</v>
      </c>
      <c r="C35" s="1621">
        <f t="shared" si="3"/>
        <v>795</v>
      </c>
      <c r="D35" s="2541">
        <f t="shared" si="4"/>
        <v>795</v>
      </c>
      <c r="E35" s="975">
        <v>59</v>
      </c>
      <c r="F35" s="975">
        <v>11</v>
      </c>
      <c r="G35" s="975">
        <v>2</v>
      </c>
      <c r="H35" s="975">
        <v>2</v>
      </c>
      <c r="I35" s="975">
        <v>3</v>
      </c>
      <c r="J35" s="975">
        <v>30</v>
      </c>
      <c r="K35" s="975">
        <v>31</v>
      </c>
      <c r="L35" s="975">
        <v>5</v>
      </c>
      <c r="M35" s="975">
        <v>43</v>
      </c>
      <c r="N35" s="975">
        <v>1</v>
      </c>
      <c r="O35" s="975">
        <v>6</v>
      </c>
      <c r="P35" s="975">
        <v>0</v>
      </c>
      <c r="Q35" s="975">
        <v>0</v>
      </c>
      <c r="R35" s="975">
        <v>39</v>
      </c>
      <c r="S35" s="975">
        <v>4</v>
      </c>
      <c r="T35" s="975">
        <v>53</v>
      </c>
      <c r="U35" s="1245">
        <v>170</v>
      </c>
      <c r="V35" s="975">
        <v>6</v>
      </c>
      <c r="W35" s="975">
        <v>131</v>
      </c>
      <c r="X35" s="975">
        <v>180</v>
      </c>
      <c r="Y35" s="975">
        <v>3</v>
      </c>
      <c r="Z35" s="975">
        <v>6</v>
      </c>
      <c r="AA35" s="975">
        <v>10</v>
      </c>
      <c r="AB35" s="975">
        <v>0</v>
      </c>
      <c r="AC35" s="975">
        <v>0</v>
      </c>
      <c r="AD35" s="975">
        <v>0</v>
      </c>
      <c r="AE35" s="975">
        <v>0</v>
      </c>
      <c r="AF35" s="975">
        <v>0</v>
      </c>
      <c r="AG35" s="975">
        <v>0</v>
      </c>
      <c r="AH35" s="975">
        <v>0</v>
      </c>
    </row>
    <row r="36" spans="1:34" ht="18.5" thickBot="1">
      <c r="A36" s="3595"/>
      <c r="B36" s="2523" t="s">
        <v>369</v>
      </c>
      <c r="C36" s="2545">
        <f t="shared" si="3"/>
        <v>886</v>
      </c>
      <c r="D36" s="2546">
        <f t="shared" si="4"/>
        <v>886</v>
      </c>
      <c r="E36" s="2524">
        <v>60</v>
      </c>
      <c r="F36" s="2524">
        <v>17</v>
      </c>
      <c r="G36" s="2524">
        <v>2</v>
      </c>
      <c r="H36" s="2524">
        <v>0</v>
      </c>
      <c r="I36" s="2524">
        <v>6</v>
      </c>
      <c r="J36" s="2524">
        <v>36</v>
      </c>
      <c r="K36" s="2524">
        <v>46</v>
      </c>
      <c r="L36" s="2524">
        <v>7</v>
      </c>
      <c r="M36" s="2524">
        <v>62</v>
      </c>
      <c r="N36" s="2524">
        <v>1</v>
      </c>
      <c r="O36" s="2524">
        <v>5</v>
      </c>
      <c r="P36" s="2524">
        <v>0</v>
      </c>
      <c r="Q36" s="2524">
        <v>0</v>
      </c>
      <c r="R36" s="2524">
        <v>34</v>
      </c>
      <c r="S36" s="2524">
        <v>7</v>
      </c>
      <c r="T36" s="2524">
        <v>59</v>
      </c>
      <c r="U36" s="2535">
        <v>203</v>
      </c>
      <c r="V36" s="2524">
        <v>2</v>
      </c>
      <c r="W36" s="2524">
        <v>139</v>
      </c>
      <c r="X36" s="2524">
        <v>181</v>
      </c>
      <c r="Y36" s="2524">
        <v>9</v>
      </c>
      <c r="Z36" s="2524">
        <v>5</v>
      </c>
      <c r="AA36" s="2524">
        <v>5</v>
      </c>
      <c r="AB36" s="2524">
        <v>0</v>
      </c>
      <c r="AC36" s="2524">
        <v>0</v>
      </c>
      <c r="AD36" s="2524">
        <v>0</v>
      </c>
      <c r="AE36" s="2524">
        <v>0</v>
      </c>
      <c r="AF36" s="2524">
        <v>0</v>
      </c>
      <c r="AG36" s="2524">
        <v>0</v>
      </c>
      <c r="AH36" s="2524">
        <v>0</v>
      </c>
    </row>
    <row r="37" spans="1:34">
      <c r="A37" s="859"/>
      <c r="B37" s="859"/>
      <c r="C37" s="859"/>
      <c r="D37" s="859"/>
      <c r="E37" s="859"/>
      <c r="F37" s="859"/>
      <c r="G37" s="859"/>
      <c r="H37" s="859"/>
      <c r="I37" s="859"/>
      <c r="J37" s="859"/>
      <c r="K37" s="859"/>
      <c r="L37" s="859"/>
      <c r="M37" s="859"/>
      <c r="N37" s="859"/>
      <c r="O37" s="859"/>
      <c r="P37" s="859"/>
      <c r="Q37" s="987"/>
      <c r="R37" s="987"/>
      <c r="S37" s="859"/>
      <c r="AH37" s="1021" t="s">
        <v>9508</v>
      </c>
    </row>
  </sheetData>
  <mergeCells count="15">
    <mergeCell ref="C29:C30"/>
    <mergeCell ref="D29:AA29"/>
    <mergeCell ref="AB29:AH29"/>
    <mergeCell ref="A5:A6"/>
    <mergeCell ref="A7:A8"/>
    <mergeCell ref="A9:A10"/>
    <mergeCell ref="C16:C17"/>
    <mergeCell ref="K16:Q16"/>
    <mergeCell ref="R16:W16"/>
    <mergeCell ref="A31:A32"/>
    <mergeCell ref="A33:A34"/>
    <mergeCell ref="A35:A36"/>
    <mergeCell ref="A18:A19"/>
    <mergeCell ref="A20:A21"/>
    <mergeCell ref="A22:A23"/>
  </mergeCells>
  <phoneticPr fontId="2"/>
  <hyperlinks>
    <hyperlink ref="P2" location="目次!A1" display="目次へ戻る" xr:uid="{0B1B16D4-2791-40C5-9020-9FA607CC2903}"/>
    <hyperlink ref="X14" location="目次!A1" display="目次へ戻る" xr:uid="{BFA91147-D6E4-4888-A89D-490AD5D93393}"/>
    <hyperlink ref="AI27" location="目次!A1" display="目次へ戻る" xr:uid="{F28E11B4-00CF-46BC-8508-91BB4E9591EF}"/>
  </hyperlinks>
  <pageMargins left="0.7" right="0.7" top="0.75" bottom="0.75" header="0.3" footer="0.3"/>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2EEF2-C26D-4A38-B558-7892E3080A20}">
  <dimension ref="A1:P49"/>
  <sheetViews>
    <sheetView zoomScale="85" zoomScaleNormal="85" workbookViewId="0">
      <selection activeCell="P27" sqref="P27"/>
    </sheetView>
  </sheetViews>
  <sheetFormatPr defaultColWidth="9" defaultRowHeight="18"/>
  <cols>
    <col min="1" max="1" width="13.83203125" style="1140" customWidth="1"/>
    <col min="2" max="15" width="12.58203125" style="1140" customWidth="1"/>
    <col min="16" max="16" width="11" style="1140" bestFit="1" customWidth="1"/>
    <col min="17" max="16384" width="9" style="1140"/>
  </cols>
  <sheetData>
    <row r="1" spans="1:16">
      <c r="A1" s="859" t="s">
        <v>9509</v>
      </c>
      <c r="B1" s="859"/>
      <c r="C1" s="859"/>
      <c r="D1" s="859"/>
      <c r="E1" s="859"/>
      <c r="F1" s="859"/>
      <c r="G1" s="859"/>
      <c r="H1" s="859"/>
      <c r="I1" s="859"/>
      <c r="J1" s="859"/>
      <c r="K1" s="859"/>
      <c r="L1" s="859"/>
      <c r="M1" s="859"/>
      <c r="N1" s="859"/>
      <c r="O1" s="859"/>
    </row>
    <row r="2" spans="1:16">
      <c r="A2" s="859" t="s">
        <v>9510</v>
      </c>
      <c r="B2" s="859"/>
      <c r="C2" s="859"/>
      <c r="D2" s="859"/>
      <c r="E2" s="859"/>
      <c r="F2" s="859"/>
      <c r="G2" s="859"/>
      <c r="H2" s="859"/>
      <c r="I2" s="859"/>
      <c r="J2" s="859"/>
      <c r="K2" s="859"/>
      <c r="L2" s="859"/>
      <c r="M2" s="859"/>
      <c r="N2" s="859"/>
      <c r="O2" s="859"/>
      <c r="P2" s="820" t="s">
        <v>721</v>
      </c>
    </row>
    <row r="3" spans="1:16" ht="18.5" thickBot="1">
      <c r="A3" s="1745"/>
      <c r="B3" s="1745"/>
      <c r="C3" s="1745"/>
      <c r="D3" s="1745"/>
      <c r="E3" s="1745"/>
      <c r="F3" s="1745"/>
      <c r="G3" s="1745"/>
      <c r="H3" s="1745"/>
      <c r="I3" s="1745"/>
      <c r="J3" s="1745"/>
      <c r="K3" s="1745"/>
      <c r="L3" s="1745"/>
      <c r="M3" s="1745"/>
      <c r="N3" s="1745"/>
      <c r="O3" s="1753" t="s">
        <v>4693</v>
      </c>
    </row>
    <row r="4" spans="1:16">
      <c r="A4" s="3566" t="s">
        <v>8369</v>
      </c>
      <c r="B4" s="3731" t="s">
        <v>9511</v>
      </c>
      <c r="C4" s="3860"/>
      <c r="D4" s="3860"/>
      <c r="E4" s="3860"/>
      <c r="F4" s="3860"/>
      <c r="G4" s="3860"/>
      <c r="H4" s="3860"/>
      <c r="I4" s="3860"/>
      <c r="J4" s="3860"/>
      <c r="K4" s="3860"/>
      <c r="L4" s="3860"/>
      <c r="M4" s="3860"/>
      <c r="N4" s="3860"/>
      <c r="O4" s="3860"/>
    </row>
    <row r="5" spans="1:16">
      <c r="A5" s="3568"/>
      <c r="B5" s="2271" t="s">
        <v>5048</v>
      </c>
      <c r="C5" s="1304" t="s">
        <v>4847</v>
      </c>
      <c r="D5" s="1304" t="s">
        <v>9512</v>
      </c>
      <c r="E5" s="1304" t="s">
        <v>4849</v>
      </c>
      <c r="F5" s="1304" t="s">
        <v>4850</v>
      </c>
      <c r="G5" s="1304" t="s">
        <v>4851</v>
      </c>
      <c r="H5" s="1304" t="s">
        <v>4852</v>
      </c>
      <c r="I5" s="1304" t="s">
        <v>4853</v>
      </c>
      <c r="J5" s="1304" t="s">
        <v>4854</v>
      </c>
      <c r="K5" s="1304" t="s">
        <v>4855</v>
      </c>
      <c r="L5" s="1304" t="s">
        <v>4856</v>
      </c>
      <c r="M5" s="1304" t="s">
        <v>4857</v>
      </c>
      <c r="N5" s="1304" t="s">
        <v>4858</v>
      </c>
      <c r="O5" s="1302" t="s">
        <v>9513</v>
      </c>
    </row>
    <row r="6" spans="1:16">
      <c r="A6" s="1360" t="s">
        <v>8025</v>
      </c>
      <c r="B6" s="972">
        <f>SUM(C6:O6)</f>
        <v>80120</v>
      </c>
      <c r="C6" s="972">
        <v>22643</v>
      </c>
      <c r="D6" s="972">
        <v>13082</v>
      </c>
      <c r="E6" s="972">
        <v>11650</v>
      </c>
      <c r="F6" s="972">
        <v>7154</v>
      </c>
      <c r="G6" s="972">
        <v>6217</v>
      </c>
      <c r="H6" s="972">
        <v>4688</v>
      </c>
      <c r="I6" s="972">
        <v>2955</v>
      </c>
      <c r="J6" s="972">
        <v>2087</v>
      </c>
      <c r="K6" s="972">
        <v>3835</v>
      </c>
      <c r="L6" s="972">
        <v>2273</v>
      </c>
      <c r="M6" s="972">
        <v>1174</v>
      </c>
      <c r="N6" s="972">
        <v>743</v>
      </c>
      <c r="O6" s="972">
        <v>1619</v>
      </c>
    </row>
    <row r="7" spans="1:16">
      <c r="A7" s="2390" t="s">
        <v>4755</v>
      </c>
      <c r="B7" s="972">
        <f t="shared" ref="B7:B8" si="0">SUM(C7:O7)</f>
        <v>77505</v>
      </c>
      <c r="C7" s="972">
        <v>21853</v>
      </c>
      <c r="D7" s="972">
        <v>12764</v>
      </c>
      <c r="E7" s="972">
        <v>11338</v>
      </c>
      <c r="F7" s="972">
        <v>6726</v>
      </c>
      <c r="G7" s="972">
        <v>6208</v>
      </c>
      <c r="H7" s="972">
        <v>4333</v>
      </c>
      <c r="I7" s="972">
        <v>2888</v>
      </c>
      <c r="J7" s="972">
        <v>2100</v>
      </c>
      <c r="K7" s="972">
        <v>3597</v>
      </c>
      <c r="L7" s="972">
        <v>2196</v>
      </c>
      <c r="M7" s="972">
        <v>1144</v>
      </c>
      <c r="N7" s="972">
        <v>726</v>
      </c>
      <c r="O7" s="972">
        <v>1632</v>
      </c>
    </row>
    <row r="8" spans="1:16">
      <c r="A8" s="2390" t="s">
        <v>191</v>
      </c>
      <c r="B8" s="972">
        <f t="shared" si="0"/>
        <v>74407</v>
      </c>
      <c r="C8" s="972">
        <v>20482</v>
      </c>
      <c r="D8" s="972">
        <v>12315</v>
      </c>
      <c r="E8" s="972">
        <v>10819</v>
      </c>
      <c r="F8" s="972">
        <v>6360</v>
      </c>
      <c r="G8" s="972">
        <v>6648</v>
      </c>
      <c r="H8" s="972">
        <v>4186</v>
      </c>
      <c r="I8" s="972">
        <v>2732</v>
      </c>
      <c r="J8" s="972">
        <v>2037</v>
      </c>
      <c r="K8" s="972">
        <v>3460</v>
      </c>
      <c r="L8" s="972">
        <v>2130</v>
      </c>
      <c r="M8" s="972">
        <v>1058</v>
      </c>
      <c r="N8" s="972">
        <v>685</v>
      </c>
      <c r="O8" s="972">
        <v>1495</v>
      </c>
    </row>
    <row r="9" spans="1:16">
      <c r="A9" s="2390" t="s">
        <v>192</v>
      </c>
      <c r="B9" s="1923">
        <f>SUM(C9:O9)</f>
        <v>68586</v>
      </c>
      <c r="C9" s="1923">
        <v>19461</v>
      </c>
      <c r="D9" s="1923">
        <v>11178</v>
      </c>
      <c r="E9" s="1923">
        <v>9799</v>
      </c>
      <c r="F9" s="1923">
        <v>5783</v>
      </c>
      <c r="G9" s="1923">
        <v>5411</v>
      </c>
      <c r="H9" s="1923">
        <v>3965</v>
      </c>
      <c r="I9" s="1923">
        <v>2580</v>
      </c>
      <c r="J9" s="1923">
        <v>1945</v>
      </c>
      <c r="K9" s="1923">
        <v>3222</v>
      </c>
      <c r="L9" s="1923">
        <v>2013</v>
      </c>
      <c r="M9" s="1923">
        <v>1034</v>
      </c>
      <c r="N9" s="1923">
        <v>667</v>
      </c>
      <c r="O9" s="1923">
        <v>1528</v>
      </c>
    </row>
    <row r="10" spans="1:16">
      <c r="A10" s="2472" t="s">
        <v>193</v>
      </c>
      <c r="B10" s="2547">
        <f>SUM(C10:O10)</f>
        <v>65688</v>
      </c>
      <c r="C10" s="2547">
        <f>SUM(C12:C23)</f>
        <v>19868</v>
      </c>
      <c r="D10" s="2547">
        <f t="shared" ref="D10:O10" si="1">SUM(D12:D23)</f>
        <v>10453</v>
      </c>
      <c r="E10" s="2547">
        <f t="shared" si="1"/>
        <v>9423</v>
      </c>
      <c r="F10" s="2547">
        <f t="shared" si="1"/>
        <v>5254</v>
      </c>
      <c r="G10" s="2547">
        <f t="shared" si="1"/>
        <v>4861</v>
      </c>
      <c r="H10" s="2547">
        <f t="shared" si="1"/>
        <v>3825</v>
      </c>
      <c r="I10" s="2547">
        <f t="shared" si="1"/>
        <v>2443</v>
      </c>
      <c r="J10" s="2547">
        <f t="shared" si="1"/>
        <v>1796</v>
      </c>
      <c r="K10" s="2547">
        <f t="shared" si="1"/>
        <v>2860</v>
      </c>
      <c r="L10" s="2547">
        <f t="shared" si="1"/>
        <v>1869</v>
      </c>
      <c r="M10" s="2547">
        <f t="shared" si="1"/>
        <v>1012</v>
      </c>
      <c r="N10" s="2547">
        <f t="shared" si="1"/>
        <v>608</v>
      </c>
      <c r="O10" s="2547">
        <f t="shared" si="1"/>
        <v>1416</v>
      </c>
    </row>
    <row r="11" spans="1:16">
      <c r="A11" s="2065"/>
      <c r="B11" s="999"/>
      <c r="C11" s="972"/>
      <c r="D11" s="972"/>
      <c r="E11" s="972"/>
      <c r="F11" s="972"/>
      <c r="G11" s="972"/>
      <c r="H11" s="972"/>
      <c r="I11" s="972"/>
      <c r="J11" s="972"/>
      <c r="K11" s="972"/>
      <c r="L11" s="972"/>
      <c r="M11" s="972"/>
      <c r="N11" s="972"/>
      <c r="O11" s="972"/>
    </row>
    <row r="12" spans="1:16">
      <c r="A12" s="2072" t="s">
        <v>8979</v>
      </c>
      <c r="B12" s="1488">
        <f>SUM(C12:O12)</f>
        <v>64025</v>
      </c>
      <c r="C12" s="972">
        <v>19013</v>
      </c>
      <c r="D12" s="972">
        <v>10071</v>
      </c>
      <c r="E12" s="972">
        <v>9289</v>
      </c>
      <c r="F12" s="972">
        <v>5168</v>
      </c>
      <c r="G12" s="972">
        <v>4794</v>
      </c>
      <c r="H12" s="972">
        <v>3788</v>
      </c>
      <c r="I12" s="972">
        <v>2440</v>
      </c>
      <c r="J12" s="972">
        <v>1777</v>
      </c>
      <c r="K12" s="972">
        <v>2793</v>
      </c>
      <c r="L12" s="972">
        <v>1869</v>
      </c>
      <c r="M12" s="972">
        <v>1012</v>
      </c>
      <c r="N12" s="972">
        <v>608</v>
      </c>
      <c r="O12" s="972">
        <v>1403</v>
      </c>
    </row>
    <row r="13" spans="1:16">
      <c r="A13" s="2072">
        <v>5</v>
      </c>
      <c r="B13" s="1488">
        <f t="shared" ref="B13:B23" si="2">SUM(C13:O13)</f>
        <v>913</v>
      </c>
      <c r="C13" s="2548">
        <v>530</v>
      </c>
      <c r="D13" s="2548">
        <v>199</v>
      </c>
      <c r="E13" s="2548">
        <v>68</v>
      </c>
      <c r="F13" s="2548">
        <v>29</v>
      </c>
      <c r="G13" s="2548">
        <v>34</v>
      </c>
      <c r="H13" s="2548">
        <v>15</v>
      </c>
      <c r="I13" s="2548">
        <v>0</v>
      </c>
      <c r="J13" s="2548">
        <v>15</v>
      </c>
      <c r="K13" s="2548">
        <v>16</v>
      </c>
      <c r="L13" s="2548">
        <v>0</v>
      </c>
      <c r="M13" s="2548">
        <v>0</v>
      </c>
      <c r="N13" s="2548">
        <v>0</v>
      </c>
      <c r="O13" s="2548">
        <v>7</v>
      </c>
    </row>
    <row r="14" spans="1:16">
      <c r="A14" s="2072">
        <v>6</v>
      </c>
      <c r="B14" s="1488">
        <f t="shared" si="2"/>
        <v>339</v>
      </c>
      <c r="C14" s="2548">
        <v>134</v>
      </c>
      <c r="D14" s="2548">
        <v>102</v>
      </c>
      <c r="E14" s="2548">
        <v>15</v>
      </c>
      <c r="F14" s="2548">
        <v>30</v>
      </c>
      <c r="G14" s="2548">
        <v>13</v>
      </c>
      <c r="H14" s="2548">
        <v>15</v>
      </c>
      <c r="I14" s="2548">
        <v>1</v>
      </c>
      <c r="J14" s="2548">
        <v>4</v>
      </c>
      <c r="K14" s="2548">
        <v>20</v>
      </c>
      <c r="L14" s="2548">
        <v>0</v>
      </c>
      <c r="M14" s="2548">
        <v>0</v>
      </c>
      <c r="N14" s="2548">
        <v>0</v>
      </c>
      <c r="O14" s="2548">
        <v>5</v>
      </c>
    </row>
    <row r="15" spans="1:16">
      <c r="A15" s="2072">
        <v>7</v>
      </c>
      <c r="B15" s="1488">
        <f t="shared" si="2"/>
        <v>150</v>
      </c>
      <c r="C15" s="2548">
        <v>81</v>
      </c>
      <c r="D15" s="2548">
        <v>42</v>
      </c>
      <c r="E15" s="2548">
        <v>7</v>
      </c>
      <c r="F15" s="2548">
        <v>9</v>
      </c>
      <c r="G15" s="2548">
        <v>0</v>
      </c>
      <c r="H15" s="2548">
        <v>0</v>
      </c>
      <c r="I15" s="2548">
        <v>0</v>
      </c>
      <c r="J15" s="2548">
        <v>0</v>
      </c>
      <c r="K15" s="2548">
        <v>11</v>
      </c>
      <c r="L15" s="2548">
        <v>0</v>
      </c>
      <c r="M15" s="2548">
        <v>0</v>
      </c>
      <c r="N15" s="2548">
        <v>0</v>
      </c>
      <c r="O15" s="2548">
        <v>0</v>
      </c>
    </row>
    <row r="16" spans="1:16">
      <c r="A16" s="2072">
        <v>8</v>
      </c>
      <c r="B16" s="1488">
        <f t="shared" si="2"/>
        <v>79</v>
      </c>
      <c r="C16" s="2548">
        <v>37</v>
      </c>
      <c r="D16" s="2548">
        <v>7</v>
      </c>
      <c r="E16" s="2548">
        <v>11</v>
      </c>
      <c r="F16" s="2548">
        <v>7</v>
      </c>
      <c r="G16" s="2548">
        <v>7</v>
      </c>
      <c r="H16" s="2548">
        <v>4</v>
      </c>
      <c r="I16" s="2548">
        <v>0</v>
      </c>
      <c r="J16" s="2548">
        <v>0</v>
      </c>
      <c r="K16" s="2548">
        <v>6</v>
      </c>
      <c r="L16" s="2548">
        <v>0</v>
      </c>
      <c r="M16" s="2548">
        <v>0</v>
      </c>
      <c r="N16" s="2548">
        <v>0</v>
      </c>
      <c r="O16" s="2548">
        <v>0</v>
      </c>
    </row>
    <row r="17" spans="1:16">
      <c r="A17" s="2072">
        <v>9</v>
      </c>
      <c r="B17" s="1488">
        <f t="shared" si="2"/>
        <v>84</v>
      </c>
      <c r="C17" s="2548">
        <v>28</v>
      </c>
      <c r="D17" s="2548">
        <v>8</v>
      </c>
      <c r="E17" s="2548">
        <v>26</v>
      </c>
      <c r="F17" s="2548">
        <v>5</v>
      </c>
      <c r="G17" s="2548">
        <v>6</v>
      </c>
      <c r="H17" s="2548">
        <v>0</v>
      </c>
      <c r="I17" s="2548">
        <v>2</v>
      </c>
      <c r="J17" s="2548">
        <v>0</v>
      </c>
      <c r="K17" s="2548">
        <v>8</v>
      </c>
      <c r="L17" s="2548">
        <v>0</v>
      </c>
      <c r="M17" s="2548">
        <v>0</v>
      </c>
      <c r="N17" s="2548">
        <v>0</v>
      </c>
      <c r="O17" s="2548">
        <v>1</v>
      </c>
    </row>
    <row r="18" spans="1:16">
      <c r="A18" s="2072">
        <v>10</v>
      </c>
      <c r="B18" s="1488">
        <f t="shared" si="2"/>
        <v>39</v>
      </c>
      <c r="C18" s="2548">
        <v>17</v>
      </c>
      <c r="D18" s="2548">
        <v>9</v>
      </c>
      <c r="E18" s="2548">
        <v>4</v>
      </c>
      <c r="F18" s="2548">
        <v>2</v>
      </c>
      <c r="G18" s="2548">
        <v>5</v>
      </c>
      <c r="H18" s="2548">
        <v>0</v>
      </c>
      <c r="I18" s="2548">
        <v>0</v>
      </c>
      <c r="J18" s="2548">
        <v>0</v>
      </c>
      <c r="K18" s="2548">
        <v>2</v>
      </c>
      <c r="L18" s="2548">
        <v>0</v>
      </c>
      <c r="M18" s="2548">
        <v>0</v>
      </c>
      <c r="N18" s="2548">
        <v>0</v>
      </c>
      <c r="O18" s="2548">
        <v>0</v>
      </c>
    </row>
    <row r="19" spans="1:16">
      <c r="A19" s="2072">
        <v>11</v>
      </c>
      <c r="B19" s="1488">
        <f t="shared" si="2"/>
        <v>29</v>
      </c>
      <c r="C19" s="2548">
        <v>12</v>
      </c>
      <c r="D19" s="2548">
        <v>6</v>
      </c>
      <c r="E19" s="2548">
        <v>2</v>
      </c>
      <c r="F19" s="2548">
        <v>4</v>
      </c>
      <c r="G19" s="2548">
        <v>2</v>
      </c>
      <c r="H19" s="2548">
        <v>0</v>
      </c>
      <c r="I19" s="2548">
        <v>0</v>
      </c>
      <c r="J19" s="2548">
        <v>0</v>
      </c>
      <c r="K19" s="2548">
        <v>3</v>
      </c>
      <c r="L19" s="2548">
        <v>0</v>
      </c>
      <c r="M19" s="2548">
        <v>0</v>
      </c>
      <c r="N19" s="2548">
        <v>0</v>
      </c>
      <c r="O19" s="2548">
        <v>0</v>
      </c>
    </row>
    <row r="20" spans="1:16">
      <c r="A20" s="2072">
        <v>12</v>
      </c>
      <c r="B20" s="1488">
        <f t="shared" si="2"/>
        <v>13</v>
      </c>
      <c r="C20" s="2548">
        <v>6</v>
      </c>
      <c r="D20" s="2548">
        <v>3</v>
      </c>
      <c r="E20" s="2548">
        <v>1</v>
      </c>
      <c r="F20" s="2548">
        <v>0</v>
      </c>
      <c r="G20" s="2548">
        <v>0</v>
      </c>
      <c r="H20" s="2548">
        <v>3</v>
      </c>
      <c r="I20" s="2548">
        <v>0</v>
      </c>
      <c r="J20" s="2548">
        <v>0</v>
      </c>
      <c r="K20" s="2548">
        <v>0</v>
      </c>
      <c r="L20" s="2548">
        <v>0</v>
      </c>
      <c r="M20" s="2548">
        <v>0</v>
      </c>
      <c r="N20" s="2548">
        <v>0</v>
      </c>
      <c r="O20" s="2548">
        <v>0</v>
      </c>
    </row>
    <row r="21" spans="1:16">
      <c r="A21" s="2072" t="s">
        <v>9514</v>
      </c>
      <c r="B21" s="1488">
        <f t="shared" si="2"/>
        <v>11</v>
      </c>
      <c r="C21" s="2548">
        <v>4</v>
      </c>
      <c r="D21" s="2548">
        <v>6</v>
      </c>
      <c r="E21" s="2548">
        <v>0</v>
      </c>
      <c r="F21" s="2548">
        <v>0</v>
      </c>
      <c r="G21" s="2548">
        <v>0</v>
      </c>
      <c r="H21" s="2548">
        <v>0</v>
      </c>
      <c r="I21" s="2548">
        <v>0</v>
      </c>
      <c r="J21" s="2548">
        <v>0</v>
      </c>
      <c r="K21" s="2548">
        <v>1</v>
      </c>
      <c r="L21" s="2548">
        <v>0</v>
      </c>
      <c r="M21" s="2548">
        <v>0</v>
      </c>
      <c r="N21" s="2548">
        <v>0</v>
      </c>
      <c r="O21" s="2548">
        <v>0</v>
      </c>
    </row>
    <row r="22" spans="1:16">
      <c r="A22" s="2072">
        <v>2</v>
      </c>
      <c r="B22" s="1488">
        <f t="shared" si="2"/>
        <v>4</v>
      </c>
      <c r="C22" s="2548">
        <v>4</v>
      </c>
      <c r="D22" s="2548">
        <v>0</v>
      </c>
      <c r="E22" s="2548">
        <v>0</v>
      </c>
      <c r="F22" s="2548">
        <v>0</v>
      </c>
      <c r="G22" s="2548">
        <v>0</v>
      </c>
      <c r="H22" s="2548">
        <v>0</v>
      </c>
      <c r="I22" s="2548">
        <v>0</v>
      </c>
      <c r="J22" s="2548">
        <v>0</v>
      </c>
      <c r="K22" s="2548">
        <v>0</v>
      </c>
      <c r="L22" s="2548">
        <v>0</v>
      </c>
      <c r="M22" s="2548">
        <v>0</v>
      </c>
      <c r="N22" s="2548">
        <v>0</v>
      </c>
      <c r="O22" s="2548">
        <v>0</v>
      </c>
    </row>
    <row r="23" spans="1:16" ht="18.5" thickBot="1">
      <c r="A23" s="2022">
        <v>3</v>
      </c>
      <c r="B23" s="1494">
        <f t="shared" si="2"/>
        <v>2</v>
      </c>
      <c r="C23" s="2549">
        <v>2</v>
      </c>
      <c r="D23" s="2549">
        <v>0</v>
      </c>
      <c r="E23" s="2549">
        <v>0</v>
      </c>
      <c r="F23" s="2549">
        <v>0</v>
      </c>
      <c r="G23" s="2549">
        <v>0</v>
      </c>
      <c r="H23" s="2549">
        <v>0</v>
      </c>
      <c r="I23" s="2549">
        <v>0</v>
      </c>
      <c r="J23" s="2549">
        <v>0</v>
      </c>
      <c r="K23" s="2549">
        <v>0</v>
      </c>
      <c r="L23" s="2549">
        <v>0</v>
      </c>
      <c r="M23" s="2549">
        <v>0</v>
      </c>
      <c r="N23" s="2549">
        <v>0</v>
      </c>
      <c r="O23" s="2549">
        <v>0</v>
      </c>
    </row>
    <row r="24" spans="1:16">
      <c r="A24" s="859"/>
      <c r="B24" s="859"/>
      <c r="C24" s="859"/>
      <c r="D24" s="859"/>
      <c r="E24" s="859"/>
      <c r="F24" s="859"/>
      <c r="G24" s="859"/>
      <c r="H24" s="859"/>
      <c r="I24" s="859"/>
      <c r="J24" s="859"/>
      <c r="K24" s="859"/>
      <c r="L24" s="859"/>
      <c r="M24" s="1003"/>
      <c r="N24" s="1133"/>
      <c r="O24" s="1004" t="s">
        <v>9454</v>
      </c>
    </row>
    <row r="25" spans="1:16">
      <c r="A25" s="859"/>
      <c r="B25" s="859"/>
      <c r="C25" s="859"/>
      <c r="D25" s="859"/>
      <c r="E25" s="859"/>
      <c r="F25" s="859"/>
      <c r="G25" s="859"/>
      <c r="H25" s="859"/>
      <c r="I25" s="859"/>
      <c r="J25" s="859"/>
      <c r="K25" s="859"/>
      <c r="L25" s="859"/>
      <c r="M25" s="859"/>
      <c r="N25" s="1021"/>
      <c r="O25" s="1021"/>
    </row>
    <row r="26" spans="1:16">
      <c r="A26" s="859"/>
      <c r="B26" s="859"/>
      <c r="C26" s="859"/>
      <c r="D26" s="859"/>
      <c r="E26" s="859"/>
      <c r="F26" s="859"/>
      <c r="G26" s="859"/>
      <c r="H26" s="859"/>
      <c r="I26" s="859"/>
      <c r="J26" s="859"/>
      <c r="K26" s="859"/>
      <c r="L26" s="859"/>
      <c r="M26" s="859"/>
      <c r="N26" s="1021"/>
      <c r="O26" s="1021"/>
    </row>
    <row r="27" spans="1:16">
      <c r="A27" s="859" t="s">
        <v>9515</v>
      </c>
      <c r="B27" s="859"/>
      <c r="C27" s="859"/>
      <c r="D27" s="859"/>
      <c r="E27" s="859"/>
      <c r="F27" s="859"/>
      <c r="G27" s="859"/>
      <c r="H27" s="859"/>
      <c r="I27" s="859"/>
      <c r="J27" s="859"/>
      <c r="K27" s="859"/>
      <c r="L27" s="859"/>
      <c r="M27" s="859"/>
      <c r="N27" s="859"/>
      <c r="O27" s="859"/>
      <c r="P27" s="820" t="s">
        <v>721</v>
      </c>
    </row>
    <row r="28" spans="1:16" ht="18.5" thickBot="1">
      <c r="A28" s="1745"/>
      <c r="B28" s="1745"/>
      <c r="C28" s="1745"/>
      <c r="D28" s="1745"/>
      <c r="E28" s="1745"/>
      <c r="F28" s="1745"/>
      <c r="G28" s="1745"/>
      <c r="H28" s="859"/>
      <c r="I28" s="859"/>
      <c r="J28" s="859"/>
      <c r="K28" s="859"/>
      <c r="L28" s="859"/>
      <c r="M28" s="859"/>
      <c r="N28" s="987"/>
      <c r="O28" s="1021" t="s">
        <v>9516</v>
      </c>
    </row>
    <row r="29" spans="1:16">
      <c r="A29" s="3566" t="s">
        <v>8369</v>
      </c>
      <c r="B29" s="3731" t="s">
        <v>9517</v>
      </c>
      <c r="C29" s="3860"/>
      <c r="D29" s="3860"/>
      <c r="E29" s="3860"/>
      <c r="F29" s="3860"/>
      <c r="G29" s="3860"/>
      <c r="H29" s="3860"/>
      <c r="I29" s="3860"/>
      <c r="J29" s="3860"/>
      <c r="K29" s="3860"/>
      <c r="L29" s="3860"/>
      <c r="M29" s="3860"/>
      <c r="N29" s="3732"/>
      <c r="O29" s="3600" t="s">
        <v>9518</v>
      </c>
    </row>
    <row r="30" spans="1:16">
      <c r="A30" s="3568"/>
      <c r="B30" s="992" t="s">
        <v>5048</v>
      </c>
      <c r="C30" s="992" t="s">
        <v>9519</v>
      </c>
      <c r="D30" s="992" t="s">
        <v>9520</v>
      </c>
      <c r="E30" s="992" t="s">
        <v>9521</v>
      </c>
      <c r="F30" s="992" t="s">
        <v>9522</v>
      </c>
      <c r="G30" s="992" t="s">
        <v>9523</v>
      </c>
      <c r="H30" s="992" t="s">
        <v>9524</v>
      </c>
      <c r="I30" s="992" t="s">
        <v>9525</v>
      </c>
      <c r="J30" s="992" t="s">
        <v>9526</v>
      </c>
      <c r="K30" s="992" t="s">
        <v>9527</v>
      </c>
      <c r="L30" s="992" t="s">
        <v>9528</v>
      </c>
      <c r="M30" s="992" t="s">
        <v>9529</v>
      </c>
      <c r="N30" s="991" t="s">
        <v>9530</v>
      </c>
      <c r="O30" s="3572"/>
    </row>
    <row r="31" spans="1:16">
      <c r="A31" s="1360" t="s">
        <v>8025</v>
      </c>
      <c r="B31" s="975">
        <f>SUM(C31:N31)</f>
        <v>504</v>
      </c>
      <c r="C31" s="975">
        <v>3</v>
      </c>
      <c r="D31" s="975">
        <v>1</v>
      </c>
      <c r="E31" s="975">
        <v>5</v>
      </c>
      <c r="F31" s="975">
        <v>17</v>
      </c>
      <c r="G31" s="975">
        <v>20</v>
      </c>
      <c r="H31" s="975">
        <v>50</v>
      </c>
      <c r="I31" s="975">
        <v>82</v>
      </c>
      <c r="J31" s="975">
        <v>129</v>
      </c>
      <c r="K31" s="975">
        <v>109</v>
      </c>
      <c r="L31" s="975">
        <v>86</v>
      </c>
      <c r="M31" s="975">
        <v>0</v>
      </c>
      <c r="N31" s="975">
        <v>2</v>
      </c>
      <c r="O31" s="975">
        <v>29270</v>
      </c>
    </row>
    <row r="32" spans="1:16">
      <c r="A32" s="2390" t="s">
        <v>4755</v>
      </c>
      <c r="B32" s="975">
        <f t="shared" ref="B32:B35" si="3">SUM(C32:N32)</f>
        <v>384</v>
      </c>
      <c r="C32" s="975">
        <v>5</v>
      </c>
      <c r="D32" s="975">
        <v>2</v>
      </c>
      <c r="E32" s="975">
        <v>1</v>
      </c>
      <c r="F32" s="975">
        <v>9</v>
      </c>
      <c r="G32" s="975">
        <v>15</v>
      </c>
      <c r="H32" s="975">
        <v>33</v>
      </c>
      <c r="I32" s="975">
        <v>64</v>
      </c>
      <c r="J32" s="975">
        <v>98</v>
      </c>
      <c r="K32" s="975">
        <v>97</v>
      </c>
      <c r="L32" s="975">
        <v>59</v>
      </c>
      <c r="M32" s="975">
        <v>0</v>
      </c>
      <c r="N32" s="975">
        <v>1</v>
      </c>
      <c r="O32" s="975">
        <v>24190</v>
      </c>
    </row>
    <row r="33" spans="1:15">
      <c r="A33" s="2390" t="s">
        <v>191</v>
      </c>
      <c r="B33" s="975">
        <f t="shared" si="3"/>
        <v>364</v>
      </c>
      <c r="C33" s="975">
        <v>2</v>
      </c>
      <c r="D33" s="975">
        <v>1</v>
      </c>
      <c r="E33" s="975">
        <v>3</v>
      </c>
      <c r="F33" s="975">
        <v>5</v>
      </c>
      <c r="G33" s="975">
        <v>10</v>
      </c>
      <c r="H33" s="975">
        <v>45</v>
      </c>
      <c r="I33" s="975">
        <v>69</v>
      </c>
      <c r="J33" s="975">
        <v>89</v>
      </c>
      <c r="K33" s="975">
        <v>93</v>
      </c>
      <c r="L33" s="975">
        <v>47</v>
      </c>
      <c r="M33" s="975">
        <v>0</v>
      </c>
      <c r="N33" s="975">
        <v>0</v>
      </c>
      <c r="O33" s="975">
        <v>20570</v>
      </c>
    </row>
    <row r="34" spans="1:15">
      <c r="A34" s="2390" t="s">
        <v>192</v>
      </c>
      <c r="B34" s="975">
        <f t="shared" si="3"/>
        <v>345</v>
      </c>
      <c r="C34" s="975">
        <v>1</v>
      </c>
      <c r="D34" s="975">
        <v>2</v>
      </c>
      <c r="E34" s="975">
        <v>5</v>
      </c>
      <c r="F34" s="975">
        <v>6</v>
      </c>
      <c r="G34" s="975">
        <v>11</v>
      </c>
      <c r="H34" s="975">
        <v>31</v>
      </c>
      <c r="I34" s="975">
        <v>57</v>
      </c>
      <c r="J34" s="975">
        <v>97</v>
      </c>
      <c r="K34" s="975">
        <v>90</v>
      </c>
      <c r="L34" s="975">
        <v>44</v>
      </c>
      <c r="M34" s="975">
        <v>0</v>
      </c>
      <c r="N34" s="975">
        <v>1</v>
      </c>
      <c r="O34" s="1923">
        <v>18940</v>
      </c>
    </row>
    <row r="35" spans="1:15">
      <c r="A35" s="2472" t="s">
        <v>193</v>
      </c>
      <c r="B35" s="1073">
        <f t="shared" si="3"/>
        <v>326</v>
      </c>
      <c r="C35" s="1073">
        <f>SUM(C37:C48)</f>
        <v>1</v>
      </c>
      <c r="D35" s="1073">
        <f t="shared" ref="D35:M35" si="4">SUM(D37:D48)</f>
        <v>2</v>
      </c>
      <c r="E35" s="1073">
        <f>SUM(E37:E48)</f>
        <v>4</v>
      </c>
      <c r="F35" s="1073">
        <f>SUM(F37:F48)</f>
        <v>11</v>
      </c>
      <c r="G35" s="1073">
        <f t="shared" si="4"/>
        <v>12</v>
      </c>
      <c r="H35" s="1073">
        <f t="shared" si="4"/>
        <v>29</v>
      </c>
      <c r="I35" s="1073">
        <f t="shared" si="4"/>
        <v>66</v>
      </c>
      <c r="J35" s="1073">
        <f>SUM(J37:J48)</f>
        <v>84</v>
      </c>
      <c r="K35" s="1073">
        <f>SUM(K37:K48)</f>
        <v>81</v>
      </c>
      <c r="L35" s="1073">
        <f t="shared" si="4"/>
        <v>35</v>
      </c>
      <c r="M35" s="1073">
        <f t="shared" si="4"/>
        <v>0</v>
      </c>
      <c r="N35" s="1073">
        <f>SUM(N37:N48)</f>
        <v>1</v>
      </c>
      <c r="O35" s="1073">
        <f>SUM(O37:O48)</f>
        <v>18870</v>
      </c>
    </row>
    <row r="36" spans="1:15">
      <c r="A36" s="2065"/>
      <c r="B36" s="975"/>
      <c r="C36" s="975"/>
      <c r="D36" s="975"/>
      <c r="E36" s="975"/>
      <c r="F36" s="975"/>
      <c r="G36" s="975"/>
      <c r="H36" s="975"/>
      <c r="I36" s="975"/>
      <c r="J36" s="975"/>
      <c r="K36" s="975"/>
      <c r="L36" s="975"/>
      <c r="M36" s="975"/>
      <c r="N36" s="975"/>
      <c r="O36" s="975"/>
    </row>
    <row r="37" spans="1:15">
      <c r="A37" s="2072" t="s">
        <v>8979</v>
      </c>
      <c r="B37" s="1453">
        <f>SUM(C37:N37)</f>
        <v>52</v>
      </c>
      <c r="C37" s="1100">
        <v>0</v>
      </c>
      <c r="D37" s="1488">
        <v>1</v>
      </c>
      <c r="E37" s="1488">
        <v>0</v>
      </c>
      <c r="F37" s="1488">
        <v>1</v>
      </c>
      <c r="G37" s="1488">
        <v>0</v>
      </c>
      <c r="H37" s="1488">
        <v>2</v>
      </c>
      <c r="I37" s="1488">
        <v>9</v>
      </c>
      <c r="J37" s="1488">
        <v>17</v>
      </c>
      <c r="K37" s="1488">
        <v>16</v>
      </c>
      <c r="L37" s="1488">
        <v>5</v>
      </c>
      <c r="M37" s="1488">
        <v>0</v>
      </c>
      <c r="N37" s="1488">
        <v>1</v>
      </c>
      <c r="O37" s="2420">
        <v>2590</v>
      </c>
    </row>
    <row r="38" spans="1:15">
      <c r="A38" s="2072">
        <v>5</v>
      </c>
      <c r="B38" s="1453">
        <f t="shared" ref="B38:B48" si="5">SUM(C38:N38)</f>
        <v>33</v>
      </c>
      <c r="C38" s="972">
        <v>0</v>
      </c>
      <c r="D38" s="2503">
        <v>0</v>
      </c>
      <c r="E38" s="2503">
        <v>0</v>
      </c>
      <c r="F38" s="2503">
        <v>2</v>
      </c>
      <c r="G38" s="2503">
        <v>2</v>
      </c>
      <c r="H38" s="2503">
        <v>7</v>
      </c>
      <c r="I38" s="2503">
        <v>5</v>
      </c>
      <c r="J38" s="2503">
        <v>8</v>
      </c>
      <c r="K38" s="2503">
        <v>6</v>
      </c>
      <c r="L38" s="2503">
        <v>3</v>
      </c>
      <c r="M38" s="2503">
        <v>0</v>
      </c>
      <c r="N38" s="2503">
        <v>0</v>
      </c>
      <c r="O38" s="2420">
        <v>2000</v>
      </c>
    </row>
    <row r="39" spans="1:15">
      <c r="A39" s="2072">
        <v>6</v>
      </c>
      <c r="B39" s="1453">
        <f t="shared" si="5"/>
        <v>28</v>
      </c>
      <c r="C39" s="972">
        <v>0</v>
      </c>
      <c r="D39" s="2503">
        <v>0</v>
      </c>
      <c r="E39" s="2503">
        <v>1</v>
      </c>
      <c r="F39" s="2503">
        <v>1</v>
      </c>
      <c r="G39" s="2503">
        <v>0</v>
      </c>
      <c r="H39" s="2503">
        <v>5</v>
      </c>
      <c r="I39" s="2503">
        <v>6</v>
      </c>
      <c r="J39" s="2503">
        <v>6</v>
      </c>
      <c r="K39" s="2503">
        <v>7</v>
      </c>
      <c r="L39" s="2503">
        <v>2</v>
      </c>
      <c r="M39" s="2503">
        <v>0</v>
      </c>
      <c r="N39" s="2503">
        <v>0</v>
      </c>
      <c r="O39" s="2420">
        <v>1660</v>
      </c>
    </row>
    <row r="40" spans="1:15">
      <c r="A40" s="2072">
        <v>7</v>
      </c>
      <c r="B40" s="1453">
        <f t="shared" si="5"/>
        <v>26</v>
      </c>
      <c r="C40" s="972">
        <v>0</v>
      </c>
      <c r="D40" s="2503">
        <v>0</v>
      </c>
      <c r="E40" s="2503">
        <v>0</v>
      </c>
      <c r="F40" s="2503">
        <v>0</v>
      </c>
      <c r="G40" s="2503">
        <v>3</v>
      </c>
      <c r="H40" s="2503">
        <v>3</v>
      </c>
      <c r="I40" s="2503">
        <v>5</v>
      </c>
      <c r="J40" s="2503">
        <v>6</v>
      </c>
      <c r="K40" s="2503">
        <v>5</v>
      </c>
      <c r="L40" s="2503">
        <v>4</v>
      </c>
      <c r="M40" s="2503">
        <v>0</v>
      </c>
      <c r="N40" s="2503">
        <v>0</v>
      </c>
      <c r="O40" s="2420">
        <v>1370</v>
      </c>
    </row>
    <row r="41" spans="1:15">
      <c r="A41" s="2072">
        <v>8</v>
      </c>
      <c r="B41" s="1453">
        <f t="shared" si="5"/>
        <v>35</v>
      </c>
      <c r="C41" s="972">
        <v>0</v>
      </c>
      <c r="D41" s="2503">
        <v>1</v>
      </c>
      <c r="E41" s="2503">
        <v>0</v>
      </c>
      <c r="F41" s="2503">
        <v>1</v>
      </c>
      <c r="G41" s="2503">
        <v>1</v>
      </c>
      <c r="H41" s="2503">
        <v>2</v>
      </c>
      <c r="I41" s="2503">
        <v>13</v>
      </c>
      <c r="J41" s="2503">
        <v>12</v>
      </c>
      <c r="K41" s="2503">
        <v>4</v>
      </c>
      <c r="L41" s="2503">
        <v>1</v>
      </c>
      <c r="M41" s="2503">
        <v>0</v>
      </c>
      <c r="N41" s="2503">
        <v>0</v>
      </c>
      <c r="O41" s="2420">
        <v>2230</v>
      </c>
    </row>
    <row r="42" spans="1:15">
      <c r="A42" s="2072">
        <v>9</v>
      </c>
      <c r="B42" s="1453">
        <f t="shared" si="5"/>
        <v>25</v>
      </c>
      <c r="C42" s="972">
        <v>0</v>
      </c>
      <c r="D42" s="2503">
        <v>0</v>
      </c>
      <c r="E42" s="2503">
        <v>1</v>
      </c>
      <c r="F42" s="2503">
        <v>2</v>
      </c>
      <c r="G42" s="2503">
        <v>1</v>
      </c>
      <c r="H42" s="2503">
        <v>2</v>
      </c>
      <c r="I42" s="2503">
        <v>5</v>
      </c>
      <c r="J42" s="2503">
        <v>6</v>
      </c>
      <c r="K42" s="2503">
        <v>3</v>
      </c>
      <c r="L42" s="2503">
        <v>5</v>
      </c>
      <c r="M42" s="2503">
        <v>0</v>
      </c>
      <c r="N42" s="2503">
        <v>0</v>
      </c>
      <c r="O42" s="2420">
        <v>1550</v>
      </c>
    </row>
    <row r="43" spans="1:15">
      <c r="A43" s="2072">
        <v>10</v>
      </c>
      <c r="B43" s="1453">
        <f t="shared" si="5"/>
        <v>23</v>
      </c>
      <c r="C43" s="972">
        <v>1</v>
      </c>
      <c r="D43" s="2503">
        <v>0</v>
      </c>
      <c r="E43" s="2503">
        <v>0</v>
      </c>
      <c r="F43" s="2503">
        <v>0</v>
      </c>
      <c r="G43" s="2503">
        <v>3</v>
      </c>
      <c r="H43" s="2503">
        <v>1</v>
      </c>
      <c r="I43" s="2503">
        <v>6</v>
      </c>
      <c r="J43" s="2503">
        <v>9</v>
      </c>
      <c r="K43" s="2503">
        <v>3</v>
      </c>
      <c r="L43" s="2548" t="s">
        <v>5745</v>
      </c>
      <c r="M43" s="2503">
        <v>0</v>
      </c>
      <c r="N43" s="2503">
        <v>0</v>
      </c>
      <c r="O43" s="2420">
        <v>2280</v>
      </c>
    </row>
    <row r="44" spans="1:15">
      <c r="A44" s="2072">
        <v>11</v>
      </c>
      <c r="B44" s="1453">
        <f t="shared" si="5"/>
        <v>11</v>
      </c>
      <c r="C44" s="972">
        <v>0</v>
      </c>
      <c r="D44" s="2503">
        <v>0</v>
      </c>
      <c r="E44" s="2503">
        <v>0</v>
      </c>
      <c r="F44" s="2503">
        <v>0</v>
      </c>
      <c r="G44" s="2503">
        <v>1</v>
      </c>
      <c r="H44" s="2503">
        <v>1</v>
      </c>
      <c r="I44" s="2503">
        <v>1</v>
      </c>
      <c r="J44" s="2503">
        <v>6</v>
      </c>
      <c r="K44" s="2503">
        <v>1</v>
      </c>
      <c r="L44" s="2503">
        <v>1</v>
      </c>
      <c r="M44" s="2503">
        <v>0</v>
      </c>
      <c r="N44" s="2503">
        <v>0</v>
      </c>
      <c r="O44" s="2420">
        <v>590</v>
      </c>
    </row>
    <row r="45" spans="1:15">
      <c r="A45" s="2072">
        <v>12</v>
      </c>
      <c r="B45" s="1453">
        <f t="shared" si="5"/>
        <v>23</v>
      </c>
      <c r="C45" s="972">
        <v>0</v>
      </c>
      <c r="D45" s="2503">
        <v>0</v>
      </c>
      <c r="E45" s="2503">
        <v>0</v>
      </c>
      <c r="F45" s="2503">
        <v>2</v>
      </c>
      <c r="G45" s="2503">
        <v>0</v>
      </c>
      <c r="H45" s="2503">
        <v>0</v>
      </c>
      <c r="I45" s="2503">
        <v>5</v>
      </c>
      <c r="J45" s="2503">
        <v>5</v>
      </c>
      <c r="K45" s="2503">
        <v>7</v>
      </c>
      <c r="L45" s="2503">
        <v>4</v>
      </c>
      <c r="M45" s="2503">
        <v>0</v>
      </c>
      <c r="N45" s="2503">
        <v>0</v>
      </c>
      <c r="O45" s="2420">
        <v>1140</v>
      </c>
    </row>
    <row r="46" spans="1:15">
      <c r="A46" s="2072" t="s">
        <v>9514</v>
      </c>
      <c r="B46" s="1453">
        <f t="shared" si="5"/>
        <v>30</v>
      </c>
      <c r="C46" s="972">
        <v>0</v>
      </c>
      <c r="D46" s="2503">
        <v>0</v>
      </c>
      <c r="E46" s="2503">
        <v>2</v>
      </c>
      <c r="F46" s="2503">
        <v>1</v>
      </c>
      <c r="G46" s="2503">
        <v>1</v>
      </c>
      <c r="H46" s="2503">
        <v>3</v>
      </c>
      <c r="I46" s="2503">
        <v>3</v>
      </c>
      <c r="J46" s="2503">
        <v>5</v>
      </c>
      <c r="K46" s="2503">
        <v>13</v>
      </c>
      <c r="L46" s="2503">
        <v>2</v>
      </c>
      <c r="M46" s="2503">
        <v>0</v>
      </c>
      <c r="N46" s="2503">
        <v>0</v>
      </c>
      <c r="O46" s="2420">
        <v>1750</v>
      </c>
    </row>
    <row r="47" spans="1:15">
      <c r="A47" s="2072">
        <v>2</v>
      </c>
      <c r="B47" s="1453">
        <f t="shared" si="5"/>
        <v>9</v>
      </c>
      <c r="C47" s="972">
        <v>0</v>
      </c>
      <c r="D47" s="2503">
        <v>0</v>
      </c>
      <c r="E47" s="2503">
        <v>0</v>
      </c>
      <c r="F47" s="2503">
        <v>0</v>
      </c>
      <c r="G47" s="2503">
        <v>0</v>
      </c>
      <c r="H47" s="2503">
        <v>0</v>
      </c>
      <c r="I47" s="2503">
        <v>0</v>
      </c>
      <c r="J47" s="2503">
        <v>0</v>
      </c>
      <c r="K47" s="2503">
        <v>7</v>
      </c>
      <c r="L47" s="2503">
        <v>2</v>
      </c>
      <c r="M47" s="2503">
        <v>0</v>
      </c>
      <c r="N47" s="2503">
        <v>0</v>
      </c>
      <c r="O47" s="2420">
        <v>250</v>
      </c>
    </row>
    <row r="48" spans="1:15" ht="18.5" thickBot="1">
      <c r="A48" s="2022">
        <v>3</v>
      </c>
      <c r="B48" s="2550">
        <f t="shared" si="5"/>
        <v>31</v>
      </c>
      <c r="C48" s="2549">
        <v>0</v>
      </c>
      <c r="D48" s="2504">
        <v>0</v>
      </c>
      <c r="E48" s="2504">
        <v>0</v>
      </c>
      <c r="F48" s="2504">
        <v>1</v>
      </c>
      <c r="G48" s="2504">
        <v>0</v>
      </c>
      <c r="H48" s="2504">
        <v>3</v>
      </c>
      <c r="I48" s="2504">
        <v>8</v>
      </c>
      <c r="J48" s="2504">
        <v>4</v>
      </c>
      <c r="K48" s="2504">
        <v>9</v>
      </c>
      <c r="L48" s="2504">
        <v>6</v>
      </c>
      <c r="M48" s="2504">
        <v>0</v>
      </c>
      <c r="N48" s="2504">
        <v>0</v>
      </c>
      <c r="O48" s="2551">
        <v>1460</v>
      </c>
    </row>
    <row r="49" spans="1:15">
      <c r="A49" s="859"/>
      <c r="B49" s="859"/>
      <c r="C49" s="859"/>
      <c r="D49" s="859"/>
      <c r="E49" s="859"/>
      <c r="F49" s="859"/>
      <c r="G49" s="859"/>
      <c r="H49" s="859"/>
      <c r="I49" s="859"/>
      <c r="J49" s="859"/>
      <c r="K49" s="859"/>
      <c r="L49" s="859"/>
      <c r="M49" s="1003"/>
      <c r="N49" s="1133"/>
      <c r="O49" s="1004" t="s">
        <v>9454</v>
      </c>
    </row>
  </sheetData>
  <mergeCells count="5">
    <mergeCell ref="A4:A5"/>
    <mergeCell ref="B4:O4"/>
    <mergeCell ref="A29:A30"/>
    <mergeCell ref="B29:N29"/>
    <mergeCell ref="O29:O30"/>
  </mergeCells>
  <phoneticPr fontId="2"/>
  <hyperlinks>
    <hyperlink ref="P2" location="目次!A1" display="目次へ戻る" xr:uid="{32C1BF5C-0901-466A-B82A-27F3402DD85F}"/>
    <hyperlink ref="P27" location="目次!A1" display="目次へ戻る" xr:uid="{ECD86875-6C0B-4177-B0C6-CA5CCEC694F0}"/>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98A0C-5BB9-4B29-85C7-C3E4C64E2323}">
  <dimension ref="A1:O24"/>
  <sheetViews>
    <sheetView workbookViewId="0">
      <selection activeCell="O14" sqref="O14"/>
    </sheetView>
  </sheetViews>
  <sheetFormatPr defaultColWidth="8.58203125" defaultRowHeight="18"/>
  <cols>
    <col min="1" max="14" width="12" style="821" customWidth="1"/>
    <col min="15" max="15" width="11" style="821" bestFit="1" customWidth="1"/>
    <col min="16" max="16384" width="8.58203125" style="821"/>
  </cols>
  <sheetData>
    <row r="1" spans="1:15">
      <c r="A1" s="859" t="s">
        <v>9531</v>
      </c>
      <c r="B1" s="859"/>
      <c r="C1" s="859"/>
      <c r="D1" s="859"/>
      <c r="E1" s="859"/>
      <c r="F1" s="859"/>
      <c r="G1" s="859"/>
      <c r="H1" s="859"/>
      <c r="I1" s="859"/>
      <c r="J1" s="859"/>
      <c r="K1" s="859"/>
      <c r="L1" s="859"/>
      <c r="M1" s="859"/>
      <c r="N1" s="859"/>
    </row>
    <row r="2" spans="1:15">
      <c r="A2" s="859" t="s">
        <v>9532</v>
      </c>
      <c r="B2" s="859"/>
      <c r="C2" s="859"/>
      <c r="D2" s="859"/>
      <c r="E2" s="859"/>
      <c r="F2" s="859"/>
      <c r="G2" s="2552"/>
      <c r="H2" s="859"/>
      <c r="I2" s="859"/>
      <c r="J2" s="859"/>
      <c r="K2" s="859"/>
      <c r="L2" s="859"/>
      <c r="M2" s="859"/>
      <c r="N2" s="859"/>
      <c r="O2" s="820" t="s">
        <v>721</v>
      </c>
    </row>
    <row r="3" spans="1:15" ht="18.5" thickBot="1">
      <c r="A3" s="1745"/>
      <c r="B3" s="1745"/>
      <c r="C3" s="1745"/>
      <c r="D3" s="1745"/>
      <c r="E3" s="1745"/>
      <c r="F3" s="1745"/>
      <c r="G3" s="1745"/>
      <c r="H3" s="1745"/>
      <c r="I3" s="1745"/>
      <c r="J3" s="1745"/>
      <c r="K3" s="1745"/>
      <c r="L3" s="1745"/>
      <c r="M3" s="1752"/>
      <c r="N3" s="1753" t="s">
        <v>9533</v>
      </c>
    </row>
    <row r="4" spans="1:15" s="2410" customFormat="1">
      <c r="A4" s="3566" t="s">
        <v>9534</v>
      </c>
      <c r="B4" s="3598" t="s">
        <v>5048</v>
      </c>
      <c r="C4" s="3569" t="s">
        <v>9535</v>
      </c>
      <c r="D4" s="3775"/>
      <c r="E4" s="3775"/>
      <c r="F4" s="3576"/>
      <c r="G4" s="3569" t="s">
        <v>9536</v>
      </c>
      <c r="H4" s="3775"/>
      <c r="I4" s="3576"/>
      <c r="J4" s="3598" t="s">
        <v>9537</v>
      </c>
      <c r="K4" s="3598" t="s">
        <v>9538</v>
      </c>
      <c r="L4" s="3598" t="s">
        <v>9539</v>
      </c>
      <c r="M4" s="3598" t="s">
        <v>9540</v>
      </c>
      <c r="N4" s="3600" t="s">
        <v>5070</v>
      </c>
    </row>
    <row r="5" spans="1:15" s="2410" customFormat="1">
      <c r="A5" s="3568"/>
      <c r="B5" s="3599"/>
      <c r="C5" s="992" t="s">
        <v>9541</v>
      </c>
      <c r="D5" s="992" t="s">
        <v>9542</v>
      </c>
      <c r="E5" s="1304" t="s">
        <v>9543</v>
      </c>
      <c r="F5" s="992" t="s">
        <v>9371</v>
      </c>
      <c r="G5" s="992" t="s">
        <v>9544</v>
      </c>
      <c r="H5" s="992" t="s">
        <v>9545</v>
      </c>
      <c r="I5" s="1268" t="s">
        <v>9546</v>
      </c>
      <c r="J5" s="3599"/>
      <c r="K5" s="3599"/>
      <c r="L5" s="3599"/>
      <c r="M5" s="3599"/>
      <c r="N5" s="3572"/>
    </row>
    <row r="6" spans="1:15">
      <c r="A6" s="2078" t="s">
        <v>9547</v>
      </c>
      <c r="B6" s="1101">
        <v>1436</v>
      </c>
      <c r="C6" s="1101">
        <v>0</v>
      </c>
      <c r="D6" s="1101">
        <v>1</v>
      </c>
      <c r="E6" s="1101">
        <v>1</v>
      </c>
      <c r="F6" s="1101">
        <v>0</v>
      </c>
      <c r="G6" s="1101">
        <v>73</v>
      </c>
      <c r="H6" s="1101">
        <v>32</v>
      </c>
      <c r="I6" s="1101">
        <v>7</v>
      </c>
      <c r="J6" s="1101">
        <v>993</v>
      </c>
      <c r="K6" s="1101">
        <v>65</v>
      </c>
      <c r="L6" s="1101">
        <v>1</v>
      </c>
      <c r="M6" s="1101">
        <v>16</v>
      </c>
      <c r="N6" s="1101">
        <v>247</v>
      </c>
    </row>
    <row r="7" spans="1:15">
      <c r="A7" s="2072" t="s">
        <v>192</v>
      </c>
      <c r="B7" s="1101">
        <v>1645</v>
      </c>
      <c r="C7" s="1101">
        <v>2</v>
      </c>
      <c r="D7" s="1101">
        <v>3</v>
      </c>
      <c r="E7" s="1101">
        <v>4</v>
      </c>
      <c r="F7" s="1101">
        <v>0</v>
      </c>
      <c r="G7" s="1101">
        <v>61</v>
      </c>
      <c r="H7" s="1101">
        <v>48</v>
      </c>
      <c r="I7" s="1101">
        <v>6</v>
      </c>
      <c r="J7" s="1101">
        <v>1120</v>
      </c>
      <c r="K7" s="1101">
        <v>60</v>
      </c>
      <c r="L7" s="1101">
        <v>7</v>
      </c>
      <c r="M7" s="1101">
        <v>19</v>
      </c>
      <c r="N7" s="1101">
        <v>310</v>
      </c>
    </row>
    <row r="8" spans="1:15">
      <c r="A8" s="2387" t="s">
        <v>193</v>
      </c>
      <c r="B8" s="956">
        <f>SUM(B9:B11)</f>
        <v>1642</v>
      </c>
      <c r="C8" s="956">
        <f t="shared" ref="C8:N8" si="0">SUM(C9:C11)</f>
        <v>3</v>
      </c>
      <c r="D8" s="956">
        <f t="shared" si="0"/>
        <v>2</v>
      </c>
      <c r="E8" s="956">
        <f t="shared" si="0"/>
        <v>7</v>
      </c>
      <c r="F8" s="956">
        <f t="shared" si="0"/>
        <v>1</v>
      </c>
      <c r="G8" s="956">
        <f t="shared" si="0"/>
        <v>44</v>
      </c>
      <c r="H8" s="956">
        <f t="shared" si="0"/>
        <v>28</v>
      </c>
      <c r="I8" s="956">
        <f t="shared" si="0"/>
        <v>4</v>
      </c>
      <c r="J8" s="956">
        <f t="shared" si="0"/>
        <v>1168</v>
      </c>
      <c r="K8" s="956">
        <f t="shared" si="0"/>
        <v>95</v>
      </c>
      <c r="L8" s="956">
        <f t="shared" si="0"/>
        <v>12</v>
      </c>
      <c r="M8" s="956">
        <f t="shared" si="0"/>
        <v>19</v>
      </c>
      <c r="N8" s="956">
        <f t="shared" si="0"/>
        <v>259</v>
      </c>
    </row>
    <row r="9" spans="1:15">
      <c r="A9" s="2124" t="s">
        <v>9548</v>
      </c>
      <c r="B9" s="1736">
        <f>SUM(C9:N9)</f>
        <v>957</v>
      </c>
      <c r="C9" s="907">
        <v>1</v>
      </c>
      <c r="D9" s="907">
        <v>2</v>
      </c>
      <c r="E9" s="907">
        <v>4</v>
      </c>
      <c r="F9" s="1083">
        <v>1</v>
      </c>
      <c r="G9" s="907">
        <v>29</v>
      </c>
      <c r="H9" s="907">
        <v>13</v>
      </c>
      <c r="I9" s="907">
        <v>1</v>
      </c>
      <c r="J9" s="907">
        <v>676</v>
      </c>
      <c r="K9" s="907">
        <v>61</v>
      </c>
      <c r="L9" s="907">
        <v>9</v>
      </c>
      <c r="M9" s="907">
        <v>11</v>
      </c>
      <c r="N9" s="907">
        <v>149</v>
      </c>
    </row>
    <row r="10" spans="1:15">
      <c r="A10" s="2124" t="s">
        <v>9549</v>
      </c>
      <c r="B10" s="1736">
        <f t="shared" ref="B10:B11" si="1">SUM(C10:N10)</f>
        <v>480</v>
      </c>
      <c r="C10" s="1258">
        <v>1</v>
      </c>
      <c r="D10" s="1258">
        <v>0</v>
      </c>
      <c r="E10" s="1258">
        <v>2</v>
      </c>
      <c r="F10" s="1258">
        <v>0</v>
      </c>
      <c r="G10" s="908">
        <v>5</v>
      </c>
      <c r="H10" s="908">
        <v>10</v>
      </c>
      <c r="I10" s="1258">
        <v>2</v>
      </c>
      <c r="J10" s="1258">
        <v>356</v>
      </c>
      <c r="K10" s="908">
        <v>21</v>
      </c>
      <c r="L10" s="1258">
        <v>2</v>
      </c>
      <c r="M10" s="1258">
        <v>6</v>
      </c>
      <c r="N10" s="908">
        <v>75</v>
      </c>
    </row>
    <row r="11" spans="1:15" ht="18.5" thickBot="1">
      <c r="A11" s="1634" t="s">
        <v>9550</v>
      </c>
      <c r="B11" s="1995">
        <f t="shared" si="1"/>
        <v>205</v>
      </c>
      <c r="C11" s="2553">
        <v>1</v>
      </c>
      <c r="D11" s="2553">
        <v>0</v>
      </c>
      <c r="E11" s="2553">
        <v>1</v>
      </c>
      <c r="F11" s="2553">
        <v>0</v>
      </c>
      <c r="G11" s="2553">
        <v>10</v>
      </c>
      <c r="H11" s="2553">
        <v>5</v>
      </c>
      <c r="I11" s="2553">
        <v>1</v>
      </c>
      <c r="J11" s="2553">
        <v>136</v>
      </c>
      <c r="K11" s="2553">
        <v>13</v>
      </c>
      <c r="L11" s="2553">
        <v>1</v>
      </c>
      <c r="M11" s="2553">
        <v>2</v>
      </c>
      <c r="N11" s="2553">
        <v>35</v>
      </c>
    </row>
    <row r="12" spans="1:15">
      <c r="A12" s="859"/>
      <c r="B12" s="859"/>
      <c r="C12" s="859"/>
      <c r="D12" s="859"/>
      <c r="E12" s="859"/>
      <c r="F12" s="859"/>
      <c r="G12" s="859"/>
      <c r="H12" s="987"/>
      <c r="I12" s="859"/>
      <c r="J12" s="859"/>
      <c r="K12" s="859"/>
      <c r="L12" s="859"/>
      <c r="M12" s="859"/>
      <c r="N12" s="1055" t="s">
        <v>9435</v>
      </c>
    </row>
    <row r="13" spans="1:15">
      <c r="A13" s="859"/>
      <c r="B13" s="859"/>
      <c r="C13" s="859"/>
      <c r="D13" s="859"/>
      <c r="E13" s="859"/>
      <c r="F13" s="859"/>
      <c r="G13" s="859"/>
      <c r="H13" s="859"/>
      <c r="I13" s="859"/>
      <c r="J13" s="859"/>
      <c r="K13" s="859"/>
      <c r="L13" s="859"/>
      <c r="M13" s="859"/>
      <c r="N13" s="859"/>
    </row>
    <row r="14" spans="1:15">
      <c r="A14" s="859" t="s">
        <v>9551</v>
      </c>
      <c r="B14" s="859"/>
      <c r="C14" s="859"/>
      <c r="D14" s="859"/>
      <c r="E14" s="859"/>
      <c r="F14" s="859"/>
      <c r="G14" s="859"/>
      <c r="H14" s="859"/>
      <c r="I14" s="859"/>
      <c r="J14" s="859"/>
      <c r="K14" s="859"/>
      <c r="L14" s="859"/>
      <c r="M14" s="859"/>
      <c r="N14" s="859"/>
      <c r="O14" s="820" t="s">
        <v>721</v>
      </c>
    </row>
    <row r="15" spans="1:15" ht="18.5" thickBot="1">
      <c r="A15" s="1745"/>
      <c r="B15" s="1745"/>
      <c r="C15" s="1745"/>
      <c r="D15" s="1745"/>
      <c r="E15" s="1745"/>
      <c r="F15" s="1745"/>
      <c r="G15" s="1745"/>
      <c r="H15" s="1745"/>
      <c r="I15" s="1745"/>
      <c r="J15" s="1745"/>
      <c r="K15" s="1745"/>
      <c r="L15" s="1745"/>
      <c r="M15" s="1752"/>
      <c r="N15" s="1753" t="s">
        <v>9533</v>
      </c>
    </row>
    <row r="16" spans="1:15">
      <c r="A16" s="3566" t="s">
        <v>9534</v>
      </c>
      <c r="B16" s="3598" t="s">
        <v>5048</v>
      </c>
      <c r="C16" s="3569" t="s">
        <v>9535</v>
      </c>
      <c r="D16" s="3775"/>
      <c r="E16" s="3775"/>
      <c r="F16" s="3576"/>
      <c r="G16" s="3569" t="s">
        <v>9536</v>
      </c>
      <c r="H16" s="3775"/>
      <c r="I16" s="3576"/>
      <c r="J16" s="3598" t="s">
        <v>9537</v>
      </c>
      <c r="K16" s="3598" t="s">
        <v>9538</v>
      </c>
      <c r="L16" s="3598" t="s">
        <v>9539</v>
      </c>
      <c r="M16" s="3598" t="s">
        <v>9540</v>
      </c>
      <c r="N16" s="3600" t="s">
        <v>5070</v>
      </c>
    </row>
    <row r="17" spans="1:14">
      <c r="A17" s="3568"/>
      <c r="B17" s="3599"/>
      <c r="C17" s="992" t="s">
        <v>9541</v>
      </c>
      <c r="D17" s="992" t="s">
        <v>9542</v>
      </c>
      <c r="E17" s="1304" t="s">
        <v>9543</v>
      </c>
      <c r="F17" s="992" t="s">
        <v>9371</v>
      </c>
      <c r="G17" s="992" t="s">
        <v>9544</v>
      </c>
      <c r="H17" s="992" t="s">
        <v>9545</v>
      </c>
      <c r="I17" s="1268" t="s">
        <v>9546</v>
      </c>
      <c r="J17" s="3599"/>
      <c r="K17" s="3599"/>
      <c r="L17" s="3599"/>
      <c r="M17" s="3599"/>
      <c r="N17" s="3572"/>
    </row>
    <row r="18" spans="1:14">
      <c r="A18" s="2078" t="s">
        <v>9547</v>
      </c>
      <c r="B18" s="975">
        <v>706</v>
      </c>
      <c r="C18" s="975">
        <v>0</v>
      </c>
      <c r="D18" s="975">
        <v>1</v>
      </c>
      <c r="E18" s="975">
        <v>1</v>
      </c>
      <c r="F18" s="975">
        <v>0</v>
      </c>
      <c r="G18" s="975">
        <v>59</v>
      </c>
      <c r="H18" s="975">
        <v>26</v>
      </c>
      <c r="I18" s="975">
        <v>4</v>
      </c>
      <c r="J18" s="975">
        <v>475</v>
      </c>
      <c r="K18" s="975">
        <v>67</v>
      </c>
      <c r="L18" s="975">
        <v>1</v>
      </c>
      <c r="M18" s="975">
        <v>6</v>
      </c>
      <c r="N18" s="975">
        <v>66</v>
      </c>
    </row>
    <row r="19" spans="1:14">
      <c r="A19" s="2072" t="s">
        <v>192</v>
      </c>
      <c r="B19" s="975">
        <v>752</v>
      </c>
      <c r="C19" s="975">
        <v>2</v>
      </c>
      <c r="D19" s="975">
        <v>1</v>
      </c>
      <c r="E19" s="975">
        <v>0</v>
      </c>
      <c r="F19" s="975">
        <v>0</v>
      </c>
      <c r="G19" s="975">
        <v>55</v>
      </c>
      <c r="H19" s="975">
        <v>40</v>
      </c>
      <c r="I19" s="975">
        <v>6</v>
      </c>
      <c r="J19" s="975">
        <v>485</v>
      </c>
      <c r="K19" s="975">
        <v>62</v>
      </c>
      <c r="L19" s="975">
        <v>2</v>
      </c>
      <c r="M19" s="975">
        <v>14</v>
      </c>
      <c r="N19" s="975">
        <v>81</v>
      </c>
    </row>
    <row r="20" spans="1:14">
      <c r="A20" s="2387" t="s">
        <v>193</v>
      </c>
      <c r="B20" s="912">
        <f>SUM(B21:B23)</f>
        <v>646</v>
      </c>
      <c r="C20" s="912">
        <f t="shared" ref="C20:N20" si="2">SUM(C21:C23)</f>
        <v>3</v>
      </c>
      <c r="D20" s="912">
        <f t="shared" si="2"/>
        <v>3</v>
      </c>
      <c r="E20" s="912">
        <f t="shared" si="2"/>
        <v>6</v>
      </c>
      <c r="F20" s="912">
        <f t="shared" si="2"/>
        <v>1</v>
      </c>
      <c r="G20" s="912">
        <f t="shared" si="2"/>
        <v>35</v>
      </c>
      <c r="H20" s="912">
        <f t="shared" si="2"/>
        <v>26</v>
      </c>
      <c r="I20" s="912">
        <f t="shared" si="2"/>
        <v>1</v>
      </c>
      <c r="J20" s="912">
        <f t="shared" si="2"/>
        <v>423</v>
      </c>
      <c r="K20" s="912">
        <f t="shared" si="2"/>
        <v>34</v>
      </c>
      <c r="L20" s="912">
        <f t="shared" si="2"/>
        <v>10</v>
      </c>
      <c r="M20" s="912">
        <f t="shared" si="2"/>
        <v>16</v>
      </c>
      <c r="N20" s="912">
        <f t="shared" si="2"/>
        <v>88</v>
      </c>
    </row>
    <row r="21" spans="1:14">
      <c r="A21" s="2124" t="s">
        <v>9548</v>
      </c>
      <c r="B21" s="1736">
        <f>SUM(C21:N21)</f>
        <v>302</v>
      </c>
      <c r="C21" s="1083">
        <v>1</v>
      </c>
      <c r="D21" s="1083">
        <v>2</v>
      </c>
      <c r="E21" s="1258">
        <v>4</v>
      </c>
      <c r="F21" s="1258">
        <v>1</v>
      </c>
      <c r="G21" s="1083">
        <v>25</v>
      </c>
      <c r="H21" s="1083">
        <v>12</v>
      </c>
      <c r="I21" s="1083">
        <v>1</v>
      </c>
      <c r="J21" s="1083">
        <v>177</v>
      </c>
      <c r="K21" s="1083">
        <v>17</v>
      </c>
      <c r="L21" s="1083">
        <v>8</v>
      </c>
      <c r="M21" s="1083">
        <v>13</v>
      </c>
      <c r="N21" s="1083">
        <v>41</v>
      </c>
    </row>
    <row r="22" spans="1:14">
      <c r="A22" s="2124" t="s">
        <v>9549</v>
      </c>
      <c r="B22" s="1736">
        <v>270</v>
      </c>
      <c r="C22" s="1258">
        <v>1</v>
      </c>
      <c r="D22" s="1258">
        <v>0</v>
      </c>
      <c r="E22" s="1258">
        <v>1</v>
      </c>
      <c r="F22" s="1258">
        <v>0</v>
      </c>
      <c r="G22" s="1258">
        <v>2</v>
      </c>
      <c r="H22" s="1258">
        <v>9</v>
      </c>
      <c r="I22" s="1258">
        <v>0</v>
      </c>
      <c r="J22" s="1258">
        <v>204</v>
      </c>
      <c r="K22" s="1258">
        <v>14</v>
      </c>
      <c r="L22" s="1258">
        <v>1</v>
      </c>
      <c r="M22" s="1258">
        <v>1</v>
      </c>
      <c r="N22" s="1258">
        <v>37</v>
      </c>
    </row>
    <row r="23" spans="1:14" ht="18.5" thickBot="1">
      <c r="A23" s="1634" t="s">
        <v>9550</v>
      </c>
      <c r="B23" s="1459">
        <v>74</v>
      </c>
      <c r="C23" s="2554">
        <v>1</v>
      </c>
      <c r="D23" s="2554">
        <v>1</v>
      </c>
      <c r="E23" s="2554">
        <v>1</v>
      </c>
      <c r="F23" s="2554">
        <v>0</v>
      </c>
      <c r="G23" s="2554">
        <v>8</v>
      </c>
      <c r="H23" s="2554">
        <v>5</v>
      </c>
      <c r="I23" s="2554">
        <v>0</v>
      </c>
      <c r="J23" s="2554">
        <v>42</v>
      </c>
      <c r="K23" s="2554">
        <v>3</v>
      </c>
      <c r="L23" s="2554">
        <v>1</v>
      </c>
      <c r="M23" s="2554">
        <v>2</v>
      </c>
      <c r="N23" s="2554">
        <v>10</v>
      </c>
    </row>
    <row r="24" spans="1:14">
      <c r="A24" s="859"/>
      <c r="B24" s="859"/>
      <c r="C24" s="859"/>
      <c r="D24" s="859"/>
      <c r="E24" s="859"/>
      <c r="F24" s="859"/>
      <c r="G24" s="859"/>
      <c r="H24" s="987"/>
      <c r="I24" s="859"/>
      <c r="J24" s="859"/>
      <c r="K24" s="859"/>
      <c r="L24" s="859"/>
      <c r="M24" s="859"/>
      <c r="N24" s="1004" t="s">
        <v>9435</v>
      </c>
    </row>
  </sheetData>
  <mergeCells count="18">
    <mergeCell ref="K16:K17"/>
    <mergeCell ref="L16:L17"/>
    <mergeCell ref="A4:A5"/>
    <mergeCell ref="B4:B5"/>
    <mergeCell ref="C4:F4"/>
    <mergeCell ref="G4:I4"/>
    <mergeCell ref="J4:J5"/>
    <mergeCell ref="K4:K5"/>
    <mergeCell ref="A16:A17"/>
    <mergeCell ref="B16:B17"/>
    <mergeCell ref="C16:F16"/>
    <mergeCell ref="G16:I16"/>
    <mergeCell ref="J16:J17"/>
    <mergeCell ref="M16:M17"/>
    <mergeCell ref="N16:N17"/>
    <mergeCell ref="L4:L5"/>
    <mergeCell ref="M4:M5"/>
    <mergeCell ref="N4:N5"/>
  </mergeCells>
  <phoneticPr fontId="2"/>
  <hyperlinks>
    <hyperlink ref="O2" location="目次!A1" display="目次へ戻る" xr:uid="{FA287548-BD32-4C98-BA40-7C7655A73C60}"/>
    <hyperlink ref="O14" location="目次!A1" display="目次へ戻る" xr:uid="{F5C658AE-FEDE-4E02-9664-86878E6DA995}"/>
  </hyperlink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7CA90-7BD5-48A8-8633-F58A8D4CAE67}">
  <dimension ref="A1:N12"/>
  <sheetViews>
    <sheetView workbookViewId="0">
      <selection activeCell="N1" sqref="N1"/>
    </sheetView>
  </sheetViews>
  <sheetFormatPr defaultColWidth="8.58203125" defaultRowHeight="18"/>
  <cols>
    <col min="1" max="1" width="12" style="821" customWidth="1"/>
    <col min="2" max="13" width="8.58203125" style="821"/>
    <col min="14" max="14" width="11" style="821" bestFit="1" customWidth="1"/>
    <col min="15" max="16384" width="8.58203125" style="821"/>
  </cols>
  <sheetData>
    <row r="1" spans="1:14">
      <c r="A1" s="859" t="s">
        <v>9552</v>
      </c>
      <c r="B1" s="859"/>
      <c r="C1" s="859"/>
      <c r="D1" s="859"/>
      <c r="E1" s="859"/>
      <c r="F1" s="859"/>
      <c r="G1" s="859"/>
      <c r="H1" s="859"/>
      <c r="I1" s="859"/>
      <c r="J1" s="859"/>
      <c r="K1" s="859"/>
      <c r="L1" s="859"/>
      <c r="M1" s="859"/>
      <c r="N1" s="820" t="s">
        <v>721</v>
      </c>
    </row>
    <row r="2" spans="1:14" ht="18.5" thickBot="1">
      <c r="A2" s="1745"/>
      <c r="B2" s="1745"/>
      <c r="C2" s="1745"/>
      <c r="D2" s="1745"/>
      <c r="E2" s="1745"/>
      <c r="F2" s="1745"/>
      <c r="G2" s="1745"/>
      <c r="H2" s="1745"/>
      <c r="I2" s="1745"/>
      <c r="J2" s="1745"/>
      <c r="K2" s="1745"/>
      <c r="L2" s="1752"/>
      <c r="M2" s="1753" t="s">
        <v>9553</v>
      </c>
    </row>
    <row r="3" spans="1:14">
      <c r="A3" s="3566" t="s">
        <v>9534</v>
      </c>
      <c r="B3" s="3598" t="s">
        <v>5048</v>
      </c>
      <c r="C3" s="3569" t="s">
        <v>9554</v>
      </c>
      <c r="D3" s="3775"/>
      <c r="E3" s="3946"/>
      <c r="F3" s="3947" t="s">
        <v>9555</v>
      </c>
      <c r="G3" s="3775"/>
      <c r="H3" s="3775"/>
      <c r="I3" s="3775"/>
      <c r="J3" s="3775"/>
      <c r="K3" s="3775"/>
      <c r="L3" s="3775"/>
      <c r="M3" s="3775"/>
    </row>
    <row r="4" spans="1:14">
      <c r="A4" s="3568"/>
      <c r="B4" s="3599"/>
      <c r="C4" s="991" t="s">
        <v>9556</v>
      </c>
      <c r="D4" s="2555" t="s">
        <v>9557</v>
      </c>
      <c r="E4" s="2556" t="s">
        <v>5075</v>
      </c>
      <c r="F4" s="2557" t="s">
        <v>9558</v>
      </c>
      <c r="G4" s="2557" t="s">
        <v>9559</v>
      </c>
      <c r="H4" s="2557" t="s">
        <v>9560</v>
      </c>
      <c r="I4" s="2433" t="s">
        <v>9543</v>
      </c>
      <c r="J4" s="2558" t="s">
        <v>9561</v>
      </c>
      <c r="K4" s="2558" t="s">
        <v>9562</v>
      </c>
      <c r="L4" s="2557" t="s">
        <v>9563</v>
      </c>
      <c r="M4" s="2557" t="s">
        <v>5075</v>
      </c>
    </row>
    <row r="5" spans="1:14">
      <c r="A5" s="2078" t="s">
        <v>9547</v>
      </c>
      <c r="B5" s="975">
        <v>45</v>
      </c>
      <c r="C5" s="975">
        <v>11</v>
      </c>
      <c r="D5" s="975">
        <v>0</v>
      </c>
      <c r="E5" s="975">
        <v>16</v>
      </c>
      <c r="F5" s="975">
        <v>0</v>
      </c>
      <c r="G5" s="975">
        <v>0</v>
      </c>
      <c r="H5" s="975">
        <v>0</v>
      </c>
      <c r="I5" s="975">
        <v>0</v>
      </c>
      <c r="J5" s="975">
        <v>0</v>
      </c>
      <c r="K5" s="975">
        <v>0</v>
      </c>
      <c r="L5" s="975">
        <v>17</v>
      </c>
      <c r="M5" s="975">
        <v>1</v>
      </c>
    </row>
    <row r="6" spans="1:14">
      <c r="A6" s="2072" t="s">
        <v>192</v>
      </c>
      <c r="B6" s="975">
        <v>51</v>
      </c>
      <c r="C6" s="975">
        <v>12</v>
      </c>
      <c r="D6" s="975">
        <v>0</v>
      </c>
      <c r="E6" s="975">
        <v>5</v>
      </c>
      <c r="F6" s="975">
        <v>0</v>
      </c>
      <c r="G6" s="975">
        <v>0</v>
      </c>
      <c r="H6" s="975">
        <v>0</v>
      </c>
      <c r="I6" s="975">
        <v>0</v>
      </c>
      <c r="J6" s="975">
        <v>5</v>
      </c>
      <c r="K6" s="975">
        <v>0</v>
      </c>
      <c r="L6" s="975">
        <v>25</v>
      </c>
      <c r="M6" s="975">
        <v>4</v>
      </c>
    </row>
    <row r="7" spans="1:14">
      <c r="A7" s="2387" t="s">
        <v>193</v>
      </c>
      <c r="B7" s="1073">
        <f>SUM(B8:B10)</f>
        <v>53</v>
      </c>
      <c r="C7" s="1073">
        <f t="shared" ref="C7:M7" si="0">SUM(C8:C10)</f>
        <v>7</v>
      </c>
      <c r="D7" s="1073">
        <f t="shared" si="0"/>
        <v>1</v>
      </c>
      <c r="E7" s="1073">
        <f t="shared" si="0"/>
        <v>5</v>
      </c>
      <c r="F7" s="1073">
        <f t="shared" si="0"/>
        <v>0</v>
      </c>
      <c r="G7" s="1073">
        <f t="shared" si="0"/>
        <v>1</v>
      </c>
      <c r="H7" s="1073">
        <f t="shared" si="0"/>
        <v>0</v>
      </c>
      <c r="I7" s="1073">
        <f t="shared" si="0"/>
        <v>0</v>
      </c>
      <c r="J7" s="1073">
        <f t="shared" si="0"/>
        <v>5</v>
      </c>
      <c r="K7" s="1073">
        <f t="shared" si="0"/>
        <v>0</v>
      </c>
      <c r="L7" s="1073">
        <f t="shared" si="0"/>
        <v>22</v>
      </c>
      <c r="M7" s="1073">
        <f t="shared" si="0"/>
        <v>13</v>
      </c>
    </row>
    <row r="8" spans="1:14">
      <c r="A8" s="2124" t="s">
        <v>9548</v>
      </c>
      <c r="B8" s="972">
        <v>26</v>
      </c>
      <c r="C8" s="999">
        <v>1</v>
      </c>
      <c r="D8" s="999">
        <v>0</v>
      </c>
      <c r="E8" s="972">
        <v>1</v>
      </c>
      <c r="F8" s="999">
        <v>0</v>
      </c>
      <c r="G8" s="999">
        <v>1</v>
      </c>
      <c r="H8" s="999">
        <v>0</v>
      </c>
      <c r="I8" s="972">
        <v>0</v>
      </c>
      <c r="J8" s="972">
        <v>2</v>
      </c>
      <c r="K8" s="999">
        <v>0</v>
      </c>
      <c r="L8" s="972">
        <v>13</v>
      </c>
      <c r="M8" s="972">
        <v>9</v>
      </c>
    </row>
    <row r="9" spans="1:14">
      <c r="A9" s="2124" t="s">
        <v>9549</v>
      </c>
      <c r="B9" s="972">
        <v>22</v>
      </c>
      <c r="C9" s="1000">
        <v>6</v>
      </c>
      <c r="D9" s="1000">
        <v>1</v>
      </c>
      <c r="E9" s="972">
        <v>2</v>
      </c>
      <c r="F9" s="1000">
        <v>0</v>
      </c>
      <c r="G9" s="972">
        <v>0</v>
      </c>
      <c r="H9" s="1000">
        <v>0</v>
      </c>
      <c r="I9" s="1000">
        <v>0</v>
      </c>
      <c r="J9" s="1000">
        <v>3</v>
      </c>
      <c r="K9" s="1000">
        <v>0</v>
      </c>
      <c r="L9" s="972">
        <v>8</v>
      </c>
      <c r="M9" s="972">
        <v>2</v>
      </c>
    </row>
    <row r="10" spans="1:14" ht="18.5" thickBot="1">
      <c r="A10" s="1634" t="s">
        <v>9550</v>
      </c>
      <c r="B10" s="1459">
        <v>5</v>
      </c>
      <c r="C10" s="2554">
        <v>0</v>
      </c>
      <c r="D10" s="2554">
        <v>0</v>
      </c>
      <c r="E10" s="2554">
        <v>2</v>
      </c>
      <c r="F10" s="2554">
        <v>0</v>
      </c>
      <c r="G10" s="2554">
        <v>0</v>
      </c>
      <c r="H10" s="2554">
        <v>0</v>
      </c>
      <c r="I10" s="2554">
        <v>0</v>
      </c>
      <c r="J10" s="2554">
        <v>0</v>
      </c>
      <c r="K10" s="2554">
        <v>0</v>
      </c>
      <c r="L10" s="2554">
        <v>1</v>
      </c>
      <c r="M10" s="2554">
        <v>2</v>
      </c>
    </row>
    <row r="11" spans="1:14">
      <c r="A11" s="1003" t="s">
        <v>9564</v>
      </c>
      <c r="B11" s="1003"/>
      <c r="C11" s="1003"/>
      <c r="D11" s="1003"/>
      <c r="E11" s="1003"/>
      <c r="F11" s="1003"/>
      <c r="G11" s="1003"/>
      <c r="H11" s="1133"/>
      <c r="I11" s="1133"/>
      <c r="J11" s="1133"/>
      <c r="K11" s="1133"/>
      <c r="L11" s="1133"/>
      <c r="M11" s="1004" t="s">
        <v>9435</v>
      </c>
    </row>
    <row r="12" spans="1:14">
      <c r="A12" s="987" t="s">
        <v>9565</v>
      </c>
      <c r="B12" s="987"/>
      <c r="C12" s="987"/>
      <c r="D12" s="987"/>
      <c r="E12" s="987"/>
      <c r="F12" s="987"/>
      <c r="G12" s="859"/>
      <c r="H12" s="859"/>
      <c r="I12" s="859"/>
      <c r="J12" s="859"/>
      <c r="K12" s="859"/>
      <c r="L12" s="859"/>
      <c r="M12" s="859"/>
    </row>
  </sheetData>
  <mergeCells count="4">
    <mergeCell ref="A3:A4"/>
    <mergeCell ref="B3:B4"/>
    <mergeCell ref="C3:E3"/>
    <mergeCell ref="F3:M3"/>
  </mergeCells>
  <phoneticPr fontId="2"/>
  <hyperlinks>
    <hyperlink ref="N1" location="目次!A1" display="目次へ戻る" xr:uid="{654CD18E-049D-4CCB-A461-375485B80944}"/>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A1F0-E079-4FA6-B6A3-2595D647F6F2}">
  <dimension ref="A1:G12"/>
  <sheetViews>
    <sheetView workbookViewId="0">
      <selection activeCell="G1" sqref="G1"/>
    </sheetView>
  </sheetViews>
  <sheetFormatPr defaultColWidth="9" defaultRowHeight="18"/>
  <cols>
    <col min="1" max="1" width="20" style="1140" customWidth="1"/>
    <col min="2" max="6" width="9" style="1140"/>
    <col min="7" max="7" width="11" style="1140" bestFit="1" customWidth="1"/>
    <col min="8" max="16384" width="9" style="1140"/>
  </cols>
  <sheetData>
    <row r="1" spans="1:7">
      <c r="A1" s="859" t="s">
        <v>9566</v>
      </c>
      <c r="B1" s="859"/>
      <c r="C1" s="859"/>
      <c r="D1" s="859"/>
      <c r="E1" s="859"/>
      <c r="F1" s="859"/>
      <c r="G1" s="820" t="s">
        <v>721</v>
      </c>
    </row>
    <row r="2" spans="1:7" ht="18.5" thickBot="1">
      <c r="A2" s="1745"/>
      <c r="B2" s="1745"/>
      <c r="C2" s="1745"/>
      <c r="D2" s="1745"/>
      <c r="E2" s="1745"/>
      <c r="F2" s="1753" t="s">
        <v>9008</v>
      </c>
    </row>
    <row r="3" spans="1:7">
      <c r="A3" s="3566" t="s">
        <v>9567</v>
      </c>
      <c r="B3" s="3569" t="s">
        <v>9568</v>
      </c>
      <c r="C3" s="3775"/>
      <c r="D3" s="3576"/>
      <c r="E3" s="3598" t="s">
        <v>9569</v>
      </c>
      <c r="F3" s="3600" t="s">
        <v>9570</v>
      </c>
    </row>
    <row r="4" spans="1:7">
      <c r="A4" s="3568"/>
      <c r="B4" s="992" t="s">
        <v>5048</v>
      </c>
      <c r="C4" s="992" t="s">
        <v>9571</v>
      </c>
      <c r="D4" s="992" t="s">
        <v>9572</v>
      </c>
      <c r="E4" s="3599"/>
      <c r="F4" s="3572"/>
    </row>
    <row r="5" spans="1:7">
      <c r="A5" s="2390" t="s">
        <v>6001</v>
      </c>
      <c r="B5" s="1621">
        <v>2755</v>
      </c>
      <c r="C5" s="1514">
        <v>2732</v>
      </c>
      <c r="D5" s="1514">
        <v>23</v>
      </c>
      <c r="E5" s="1514">
        <v>2738</v>
      </c>
      <c r="F5" s="1514">
        <v>17</v>
      </c>
    </row>
    <row r="6" spans="1:7">
      <c r="A6" s="2390" t="s">
        <v>5402</v>
      </c>
      <c r="B6" s="2559">
        <v>2465</v>
      </c>
      <c r="C6" s="2552">
        <v>2448</v>
      </c>
      <c r="D6" s="2552">
        <v>17</v>
      </c>
      <c r="E6" s="2552">
        <v>2405</v>
      </c>
      <c r="F6" s="2552">
        <v>60</v>
      </c>
    </row>
    <row r="7" spans="1:7">
      <c r="A7" s="2390" t="s">
        <v>4755</v>
      </c>
      <c r="B7" s="1621">
        <v>2334</v>
      </c>
      <c r="C7" s="1514">
        <v>2274</v>
      </c>
      <c r="D7" s="1514">
        <v>60</v>
      </c>
      <c r="E7" s="1514">
        <v>2307</v>
      </c>
      <c r="F7" s="1514">
        <v>27</v>
      </c>
    </row>
    <row r="8" spans="1:7">
      <c r="A8" s="2072" t="s">
        <v>191</v>
      </c>
      <c r="B8" s="1621">
        <v>2265</v>
      </c>
      <c r="C8" s="1514">
        <v>2238</v>
      </c>
      <c r="D8" s="1514">
        <v>27</v>
      </c>
      <c r="E8" s="1514">
        <v>2182</v>
      </c>
      <c r="F8" s="1514">
        <v>83</v>
      </c>
    </row>
    <row r="9" spans="1:7">
      <c r="A9" s="2387" t="s">
        <v>192</v>
      </c>
      <c r="B9" s="2560">
        <f>B10+B11</f>
        <v>2475</v>
      </c>
      <c r="C9" s="2561">
        <f>C10+C11</f>
        <v>2392</v>
      </c>
      <c r="D9" s="2562">
        <f>D10+D11</f>
        <v>83</v>
      </c>
      <c r="E9" s="2561">
        <f>E10+E11</f>
        <v>2443</v>
      </c>
      <c r="F9" s="2562">
        <f>F10+F11</f>
        <v>32</v>
      </c>
    </row>
    <row r="10" spans="1:7">
      <c r="A10" s="2124" t="s">
        <v>9573</v>
      </c>
      <c r="B10" s="1066">
        <f>SUM(C10:D10)</f>
        <v>832</v>
      </c>
      <c r="C10" s="2014">
        <v>774</v>
      </c>
      <c r="D10" s="1066">
        <v>58</v>
      </c>
      <c r="E10" s="2014">
        <v>804</v>
      </c>
      <c r="F10" s="1066">
        <v>28</v>
      </c>
    </row>
    <row r="11" spans="1:7" ht="18.5" thickBot="1">
      <c r="A11" s="1634" t="s">
        <v>9574</v>
      </c>
      <c r="B11" s="2563">
        <f>SUM(C11:D11)</f>
        <v>1643</v>
      </c>
      <c r="C11" s="2564">
        <v>1618</v>
      </c>
      <c r="D11" s="2565">
        <v>25</v>
      </c>
      <c r="E11" s="2564">
        <v>1639</v>
      </c>
      <c r="F11" s="2565">
        <v>4</v>
      </c>
    </row>
    <row r="12" spans="1:7">
      <c r="A12" s="987"/>
      <c r="B12" s="859"/>
      <c r="C12" s="859"/>
      <c r="D12" s="859"/>
      <c r="E12" s="1003"/>
      <c r="F12" s="1004" t="s">
        <v>7923</v>
      </c>
    </row>
  </sheetData>
  <mergeCells count="4">
    <mergeCell ref="A3:A4"/>
    <mergeCell ref="B3:D3"/>
    <mergeCell ref="E3:E4"/>
    <mergeCell ref="F3:F4"/>
  </mergeCells>
  <phoneticPr fontId="2"/>
  <hyperlinks>
    <hyperlink ref="G1" location="目次!A1" display="目次へ戻る" xr:uid="{13E509E3-A68C-433A-AC43-0A5F70FB0A3C}"/>
  </hyperlink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6D02-8EA0-4B18-A693-4D0C574EDFC0}">
  <dimension ref="A1:W63"/>
  <sheetViews>
    <sheetView workbookViewId="0">
      <selection activeCell="L2" sqref="L2"/>
    </sheetView>
  </sheetViews>
  <sheetFormatPr defaultColWidth="8.58203125" defaultRowHeight="18"/>
  <cols>
    <col min="1" max="1" width="20.33203125" style="821" customWidth="1"/>
    <col min="2" max="11" width="11" style="821" customWidth="1"/>
    <col min="12" max="12" width="11" style="821" bestFit="1" customWidth="1"/>
    <col min="13" max="16384" width="8.58203125" style="821"/>
  </cols>
  <sheetData>
    <row r="1" spans="1:12">
      <c r="A1" s="859" t="s">
        <v>9575</v>
      </c>
      <c r="B1" s="859"/>
      <c r="C1" s="859"/>
      <c r="D1" s="859"/>
      <c r="E1" s="859"/>
      <c r="F1" s="859"/>
      <c r="G1" s="859"/>
      <c r="H1" s="859"/>
      <c r="I1" s="859"/>
      <c r="J1" s="859"/>
      <c r="K1" s="859"/>
    </row>
    <row r="2" spans="1:12">
      <c r="A2" s="859" t="s">
        <v>9576</v>
      </c>
      <c r="B2" s="859"/>
      <c r="C2" s="859"/>
      <c r="D2" s="859"/>
      <c r="E2" s="859"/>
      <c r="F2" s="859"/>
      <c r="G2" s="859"/>
      <c r="H2" s="859"/>
      <c r="I2" s="859"/>
      <c r="J2" s="859"/>
      <c r="K2" s="859"/>
      <c r="L2" s="820" t="s">
        <v>721</v>
      </c>
    </row>
    <row r="3" spans="1:12" ht="18.5" thickBot="1">
      <c r="A3" s="1745"/>
      <c r="B3" s="1745"/>
      <c r="C3" s="1745"/>
      <c r="D3" s="1745"/>
      <c r="E3" s="1745"/>
      <c r="F3" s="1745"/>
      <c r="G3" s="1745"/>
      <c r="H3" s="1745"/>
      <c r="I3" s="1745"/>
      <c r="J3" s="1745"/>
      <c r="K3" s="1753" t="s">
        <v>9370</v>
      </c>
    </row>
    <row r="4" spans="1:12">
      <c r="A4" s="3566" t="s">
        <v>9577</v>
      </c>
      <c r="B4" s="3569" t="s">
        <v>9568</v>
      </c>
      <c r="C4" s="3775"/>
      <c r="D4" s="3576"/>
      <c r="E4" s="3569" t="s">
        <v>9578</v>
      </c>
      <c r="F4" s="3775"/>
      <c r="G4" s="3775"/>
      <c r="H4" s="3775"/>
      <c r="I4" s="3775"/>
      <c r="J4" s="3576"/>
      <c r="K4" s="3596" t="s">
        <v>9579</v>
      </c>
    </row>
    <row r="5" spans="1:12" ht="46.5" customHeight="1">
      <c r="A5" s="3568"/>
      <c r="B5" s="992" t="s">
        <v>5048</v>
      </c>
      <c r="C5" s="992" t="s">
        <v>9572</v>
      </c>
      <c r="D5" s="992" t="s">
        <v>9580</v>
      </c>
      <c r="E5" s="992" t="s">
        <v>5048</v>
      </c>
      <c r="F5" s="992" t="s">
        <v>9581</v>
      </c>
      <c r="G5" s="992" t="s">
        <v>9582</v>
      </c>
      <c r="H5" s="1327" t="s">
        <v>9583</v>
      </c>
      <c r="I5" s="1327" t="s">
        <v>9584</v>
      </c>
      <c r="J5" s="1327" t="s">
        <v>9585</v>
      </c>
      <c r="K5" s="3597"/>
    </row>
    <row r="6" spans="1:12">
      <c r="A6" s="1255" t="s">
        <v>4766</v>
      </c>
      <c r="B6" s="995">
        <v>274</v>
      </c>
      <c r="C6" s="972">
        <v>43</v>
      </c>
      <c r="D6" s="972">
        <v>231</v>
      </c>
      <c r="E6" s="972">
        <v>228</v>
      </c>
      <c r="F6" s="972">
        <v>125</v>
      </c>
      <c r="G6" s="1073">
        <v>0</v>
      </c>
      <c r="H6" s="972">
        <v>1</v>
      </c>
      <c r="I6" s="972">
        <v>2</v>
      </c>
      <c r="J6" s="972">
        <v>37</v>
      </c>
      <c r="K6" s="972">
        <v>46</v>
      </c>
    </row>
    <row r="7" spans="1:12">
      <c r="A7" s="2072" t="s">
        <v>4755</v>
      </c>
      <c r="B7" s="995">
        <v>347</v>
      </c>
      <c r="C7" s="972">
        <v>46</v>
      </c>
      <c r="D7" s="972">
        <v>301</v>
      </c>
      <c r="E7" s="972">
        <v>292</v>
      </c>
      <c r="F7" s="972">
        <v>119</v>
      </c>
      <c r="G7" s="1073">
        <v>0</v>
      </c>
      <c r="H7" s="972">
        <v>0</v>
      </c>
      <c r="I7" s="972">
        <v>1</v>
      </c>
      <c r="J7" s="972">
        <v>34</v>
      </c>
      <c r="K7" s="972">
        <v>55</v>
      </c>
    </row>
    <row r="8" spans="1:12">
      <c r="A8" s="2072" t="s">
        <v>191</v>
      </c>
      <c r="B8" s="995">
        <v>271</v>
      </c>
      <c r="C8" s="972">
        <v>55</v>
      </c>
      <c r="D8" s="972">
        <v>216</v>
      </c>
      <c r="E8" s="972">
        <v>223</v>
      </c>
      <c r="F8" s="972">
        <v>92</v>
      </c>
      <c r="G8" s="972">
        <v>0</v>
      </c>
      <c r="H8" s="972">
        <v>0</v>
      </c>
      <c r="I8" s="972">
        <v>4</v>
      </c>
      <c r="J8" s="972">
        <v>43</v>
      </c>
      <c r="K8" s="972">
        <v>48</v>
      </c>
    </row>
    <row r="9" spans="1:12">
      <c r="A9" s="2072" t="s">
        <v>192</v>
      </c>
      <c r="B9" s="995">
        <v>362</v>
      </c>
      <c r="C9" s="972">
        <v>48</v>
      </c>
      <c r="D9" s="972">
        <v>314</v>
      </c>
      <c r="E9" s="972">
        <v>288</v>
      </c>
      <c r="F9" s="972">
        <v>114</v>
      </c>
      <c r="G9" s="972">
        <v>0</v>
      </c>
      <c r="H9" s="972">
        <v>0</v>
      </c>
      <c r="I9" s="972">
        <v>3</v>
      </c>
      <c r="J9" s="972">
        <v>63</v>
      </c>
      <c r="K9" s="972">
        <v>74</v>
      </c>
    </row>
    <row r="10" spans="1:12">
      <c r="A10" s="2387" t="s">
        <v>193</v>
      </c>
      <c r="B10" s="1181">
        <f t="shared" ref="B10:K10" si="0">SUM(B12:B14)</f>
        <v>421</v>
      </c>
      <c r="C10" s="1073">
        <f t="shared" si="0"/>
        <v>74</v>
      </c>
      <c r="D10" s="1073">
        <f t="shared" si="0"/>
        <v>347</v>
      </c>
      <c r="E10" s="1073">
        <f t="shared" si="0"/>
        <v>355</v>
      </c>
      <c r="F10" s="1073">
        <f t="shared" si="0"/>
        <v>149</v>
      </c>
      <c r="G10" s="1073">
        <f t="shared" si="0"/>
        <v>0</v>
      </c>
      <c r="H10" s="1073">
        <f t="shared" si="0"/>
        <v>4</v>
      </c>
      <c r="I10" s="1073">
        <f t="shared" si="0"/>
        <v>1</v>
      </c>
      <c r="J10" s="1073">
        <f t="shared" si="0"/>
        <v>62</v>
      </c>
      <c r="K10" s="1073">
        <f t="shared" si="0"/>
        <v>66</v>
      </c>
    </row>
    <row r="11" spans="1:12">
      <c r="A11" s="2387"/>
      <c r="B11" s="1181"/>
      <c r="C11" s="1073"/>
      <c r="D11" s="1073"/>
      <c r="E11" s="1073"/>
      <c r="F11" s="1073"/>
      <c r="G11" s="1073"/>
      <c r="H11" s="1073"/>
      <c r="I11" s="1073"/>
      <c r="J11" s="1073"/>
      <c r="K11" s="1073"/>
    </row>
    <row r="12" spans="1:12">
      <c r="A12" s="2096" t="s">
        <v>9586</v>
      </c>
      <c r="B12" s="995">
        <v>280</v>
      </c>
      <c r="C12" s="972">
        <v>74</v>
      </c>
      <c r="D12" s="972">
        <v>206</v>
      </c>
      <c r="E12" s="972">
        <v>216</v>
      </c>
      <c r="F12" s="972">
        <v>149</v>
      </c>
      <c r="G12" s="972">
        <v>0</v>
      </c>
      <c r="H12" s="972">
        <v>4</v>
      </c>
      <c r="I12" s="972">
        <v>1</v>
      </c>
      <c r="J12" s="972">
        <v>62</v>
      </c>
      <c r="K12" s="972">
        <v>64</v>
      </c>
    </row>
    <row r="13" spans="1:12">
      <c r="A13" s="2096" t="s">
        <v>9587</v>
      </c>
      <c r="B13" s="995">
        <v>0</v>
      </c>
      <c r="C13" s="972">
        <v>0</v>
      </c>
      <c r="D13" s="972">
        <v>0</v>
      </c>
      <c r="E13" s="1073">
        <v>0</v>
      </c>
      <c r="F13" s="1073">
        <v>0</v>
      </c>
      <c r="G13" s="972">
        <v>0</v>
      </c>
      <c r="H13" s="1073">
        <v>0</v>
      </c>
      <c r="I13" s="1073">
        <v>0</v>
      </c>
      <c r="J13" s="1073">
        <v>0</v>
      </c>
      <c r="K13" s="1073">
        <v>0</v>
      </c>
    </row>
    <row r="14" spans="1:12" ht="18.5" thickBot="1">
      <c r="A14" s="1241" t="s">
        <v>5075</v>
      </c>
      <c r="B14" s="995">
        <v>141</v>
      </c>
      <c r="C14" s="972">
        <v>0</v>
      </c>
      <c r="D14" s="2554">
        <v>141</v>
      </c>
      <c r="E14" s="2554">
        <v>139</v>
      </c>
      <c r="F14" s="1073">
        <v>0</v>
      </c>
      <c r="G14" s="2554">
        <v>0</v>
      </c>
      <c r="H14" s="2510">
        <v>0</v>
      </c>
      <c r="I14" s="2510">
        <v>0</v>
      </c>
      <c r="J14" s="2510">
        <v>0</v>
      </c>
      <c r="K14" s="2554">
        <v>2</v>
      </c>
    </row>
    <row r="15" spans="1:12">
      <c r="A15" s="1003" t="s">
        <v>9588</v>
      </c>
      <c r="B15" s="1003"/>
      <c r="C15" s="1003"/>
      <c r="D15" s="1003"/>
      <c r="E15" s="1003"/>
      <c r="F15" s="1003"/>
      <c r="G15" s="987"/>
      <c r="H15" s="1103"/>
      <c r="I15" s="1103"/>
      <c r="J15" s="1133"/>
      <c r="K15" s="1004" t="s">
        <v>9589</v>
      </c>
    </row>
    <row r="16" spans="1:12">
      <c r="A16" s="987" t="s">
        <v>9590</v>
      </c>
      <c r="B16" s="987"/>
      <c r="C16" s="987"/>
      <c r="D16" s="987"/>
      <c r="E16" s="987"/>
      <c r="F16" s="1103"/>
      <c r="G16" s="1103"/>
      <c r="H16" s="1103"/>
      <c r="I16" s="1103"/>
      <c r="J16" s="1103"/>
      <c r="K16" s="1103"/>
    </row>
    <row r="19" spans="1:23">
      <c r="A19" s="859" t="s">
        <v>9591</v>
      </c>
      <c r="B19" s="859"/>
      <c r="C19" s="859"/>
      <c r="D19" s="859"/>
      <c r="E19" s="859"/>
      <c r="F19" s="859"/>
      <c r="G19" s="859"/>
      <c r="H19" s="859"/>
      <c r="I19" s="820" t="s">
        <v>721</v>
      </c>
      <c r="J19" s="859"/>
      <c r="K19" s="859"/>
      <c r="L19" s="859"/>
      <c r="M19" s="859"/>
      <c r="N19" s="859"/>
      <c r="O19" s="859"/>
      <c r="P19" s="859"/>
      <c r="Q19" s="859"/>
      <c r="R19" s="859"/>
      <c r="S19" s="859"/>
      <c r="T19" s="859"/>
      <c r="U19" s="859"/>
      <c r="V19" s="859"/>
      <c r="W19" s="859"/>
    </row>
    <row r="20" spans="1:23" ht="18.5" thickBot="1">
      <c r="A20" s="1745"/>
      <c r="B20" s="1745"/>
      <c r="C20" s="1745"/>
      <c r="D20" s="1745"/>
      <c r="E20" s="1745"/>
      <c r="F20" s="1745"/>
      <c r="G20" s="1745"/>
      <c r="H20" s="1752" t="s">
        <v>9414</v>
      </c>
    </row>
    <row r="21" spans="1:23">
      <c r="A21" s="3948" t="s">
        <v>9592</v>
      </c>
      <c r="B21" s="3569" t="s">
        <v>9568</v>
      </c>
      <c r="C21" s="3775"/>
      <c r="D21" s="3576"/>
      <c r="E21" s="3569" t="s">
        <v>9578</v>
      </c>
      <c r="F21" s="3775"/>
      <c r="G21" s="3576"/>
      <c r="H21" s="3600" t="s">
        <v>9593</v>
      </c>
    </row>
    <row r="22" spans="1:23">
      <c r="A22" s="3949"/>
      <c r="B22" s="992" t="s">
        <v>5048</v>
      </c>
      <c r="C22" s="992" t="s">
        <v>9572</v>
      </c>
      <c r="D22" s="992" t="s">
        <v>9580</v>
      </c>
      <c r="E22" s="992" t="s">
        <v>5048</v>
      </c>
      <c r="F22" s="1304" t="s">
        <v>9594</v>
      </c>
      <c r="G22" s="1304" t="s">
        <v>9595</v>
      </c>
      <c r="H22" s="3572"/>
    </row>
    <row r="23" spans="1:23">
      <c r="A23" s="2566" t="s">
        <v>356</v>
      </c>
      <c r="B23" s="998">
        <v>2563</v>
      </c>
      <c r="C23" s="1000">
        <v>926</v>
      </c>
      <c r="D23" s="1000">
        <v>1637</v>
      </c>
      <c r="E23" s="1000">
        <v>1679</v>
      </c>
      <c r="F23" s="999">
        <v>0</v>
      </c>
      <c r="G23" s="972">
        <v>0</v>
      </c>
      <c r="H23" s="1000">
        <v>884</v>
      </c>
    </row>
    <row r="24" spans="1:23">
      <c r="A24" s="1044" t="s">
        <v>4755</v>
      </c>
      <c r="B24" s="998">
        <v>2643</v>
      </c>
      <c r="C24" s="1000">
        <v>884</v>
      </c>
      <c r="D24" s="1000">
        <v>1759</v>
      </c>
      <c r="E24" s="1000">
        <v>1736</v>
      </c>
      <c r="F24" s="999">
        <v>0</v>
      </c>
      <c r="G24" s="972">
        <v>0</v>
      </c>
      <c r="H24" s="1000">
        <v>907</v>
      </c>
    </row>
    <row r="25" spans="1:23">
      <c r="A25" s="1044" t="s">
        <v>191</v>
      </c>
      <c r="B25" s="2567">
        <v>2542</v>
      </c>
      <c r="C25" s="2568">
        <v>907</v>
      </c>
      <c r="D25" s="2568">
        <v>1635</v>
      </c>
      <c r="E25" s="2568">
        <v>1723</v>
      </c>
      <c r="F25" s="999">
        <v>0</v>
      </c>
      <c r="G25" s="972">
        <v>0</v>
      </c>
      <c r="H25" s="2568">
        <v>819</v>
      </c>
    </row>
    <row r="26" spans="1:23">
      <c r="A26" s="1044" t="s">
        <v>192</v>
      </c>
      <c r="B26" s="998">
        <v>2463</v>
      </c>
      <c r="C26" s="1000">
        <v>819</v>
      </c>
      <c r="D26" s="1000">
        <v>1644</v>
      </c>
      <c r="E26" s="1000">
        <v>1665</v>
      </c>
      <c r="F26" s="999">
        <v>0</v>
      </c>
      <c r="G26" s="972">
        <v>0</v>
      </c>
      <c r="H26" s="1000">
        <v>798</v>
      </c>
    </row>
    <row r="27" spans="1:23">
      <c r="A27" s="2387" t="s">
        <v>193</v>
      </c>
      <c r="B27" s="1072">
        <f>SUM(B29:B41)</f>
        <v>2514</v>
      </c>
      <c r="C27" s="1072">
        <f>SUM(C29:C42)</f>
        <v>798</v>
      </c>
      <c r="D27" s="1072">
        <f>SUM(D29:D42)</f>
        <v>1716</v>
      </c>
      <c r="E27" s="1072">
        <f>SUM(E29:E42)</f>
        <v>1675</v>
      </c>
      <c r="F27" s="997">
        <f>SUM(F29:F42)</f>
        <v>0</v>
      </c>
      <c r="G27" s="997">
        <f>SUM(G29:G42)</f>
        <v>0</v>
      </c>
      <c r="H27" s="1072">
        <f>SUM(H29:H41)</f>
        <v>839</v>
      </c>
    </row>
    <row r="28" spans="1:23">
      <c r="A28" s="2569"/>
      <c r="B28" s="998"/>
      <c r="C28" s="1000"/>
      <c r="D28" s="1000"/>
      <c r="E28" s="1000"/>
      <c r="F28" s="999"/>
      <c r="G28" s="972"/>
      <c r="H28" s="1000"/>
    </row>
    <row r="29" spans="1:23">
      <c r="A29" s="1006" t="s">
        <v>9596</v>
      </c>
      <c r="B29" s="998">
        <f>SUM(C29:D29)</f>
        <v>464</v>
      </c>
      <c r="C29" s="1000">
        <v>217</v>
      </c>
      <c r="D29" s="1000">
        <v>247</v>
      </c>
      <c r="E29" s="1000">
        <v>279</v>
      </c>
      <c r="F29" s="999">
        <v>0</v>
      </c>
      <c r="G29" s="972">
        <v>0</v>
      </c>
      <c r="H29" s="1000">
        <v>185</v>
      </c>
    </row>
    <row r="30" spans="1:23" ht="18.75" customHeight="1">
      <c r="A30" s="1006" t="s">
        <v>9597</v>
      </c>
      <c r="B30" s="998">
        <f>SUM(C30:D30)</f>
        <v>0</v>
      </c>
      <c r="C30" s="972">
        <v>0</v>
      </c>
      <c r="D30" s="1000">
        <v>0</v>
      </c>
      <c r="E30" s="1000">
        <v>0</v>
      </c>
      <c r="F30" s="999">
        <v>0</v>
      </c>
      <c r="G30" s="972">
        <v>0</v>
      </c>
      <c r="H30" s="972">
        <v>0</v>
      </c>
    </row>
    <row r="31" spans="1:23">
      <c r="A31" s="1006" t="s">
        <v>9598</v>
      </c>
      <c r="B31" s="998">
        <f>SUM(C31:D31)</f>
        <v>1</v>
      </c>
      <c r="C31" s="972">
        <v>1</v>
      </c>
      <c r="D31" s="1000">
        <v>0</v>
      </c>
      <c r="E31" s="1000">
        <v>1</v>
      </c>
      <c r="F31" s="999">
        <v>0</v>
      </c>
      <c r="G31" s="972">
        <v>0</v>
      </c>
      <c r="H31" s="972">
        <v>0</v>
      </c>
    </row>
    <row r="32" spans="1:23">
      <c r="A32" s="1006" t="s">
        <v>9599</v>
      </c>
      <c r="B32" s="998">
        <f>SUM(C32:D32)</f>
        <v>6</v>
      </c>
      <c r="C32" s="972">
        <v>0</v>
      </c>
      <c r="D32" s="1000">
        <v>6</v>
      </c>
      <c r="E32" s="1000">
        <v>1</v>
      </c>
      <c r="F32" s="999">
        <v>0</v>
      </c>
      <c r="G32" s="972">
        <v>0</v>
      </c>
      <c r="H32" s="972">
        <v>5</v>
      </c>
    </row>
    <row r="33" spans="1:20">
      <c r="A33" s="1079" t="s">
        <v>9600</v>
      </c>
      <c r="B33" s="998">
        <f>SUM(C33:D33)</f>
        <v>4</v>
      </c>
      <c r="C33" s="972">
        <v>1</v>
      </c>
      <c r="D33" s="1000">
        <v>3</v>
      </c>
      <c r="E33" s="1000">
        <v>4</v>
      </c>
      <c r="F33" s="999">
        <v>0</v>
      </c>
      <c r="G33" s="972">
        <v>0</v>
      </c>
      <c r="H33" s="972">
        <v>0</v>
      </c>
    </row>
    <row r="34" spans="1:20">
      <c r="A34" s="1006" t="s">
        <v>9601</v>
      </c>
      <c r="B34" s="998">
        <v>0</v>
      </c>
      <c r="C34" s="972">
        <v>0</v>
      </c>
      <c r="D34" s="1000">
        <v>0</v>
      </c>
      <c r="E34" s="1000">
        <v>0</v>
      </c>
      <c r="F34" s="999">
        <v>0</v>
      </c>
      <c r="G34" s="972">
        <v>0</v>
      </c>
      <c r="H34" s="972">
        <v>0</v>
      </c>
    </row>
    <row r="35" spans="1:20" ht="18.75" customHeight="1">
      <c r="A35" s="1006" t="s">
        <v>9602</v>
      </c>
      <c r="B35" s="998">
        <f>SUM(C35:D35)</f>
        <v>13</v>
      </c>
      <c r="C35" s="1000">
        <v>1</v>
      </c>
      <c r="D35" s="1000">
        <v>12</v>
      </c>
      <c r="E35" s="1000">
        <v>10</v>
      </c>
      <c r="F35" s="999">
        <v>0</v>
      </c>
      <c r="G35" s="972">
        <v>0</v>
      </c>
      <c r="H35" s="1000">
        <v>3</v>
      </c>
    </row>
    <row r="36" spans="1:20">
      <c r="A36" s="1006" t="s">
        <v>9603</v>
      </c>
      <c r="B36" s="998">
        <f>SUM(C36:D36)</f>
        <v>149</v>
      </c>
      <c r="C36" s="1000">
        <v>23</v>
      </c>
      <c r="D36" s="1000">
        <v>126</v>
      </c>
      <c r="E36" s="1000">
        <v>116</v>
      </c>
      <c r="F36" s="999">
        <v>0</v>
      </c>
      <c r="G36" s="972">
        <v>0</v>
      </c>
      <c r="H36" s="1000">
        <v>33</v>
      </c>
    </row>
    <row r="37" spans="1:20">
      <c r="A37" s="1006" t="s">
        <v>9604</v>
      </c>
      <c r="B37" s="998">
        <f>SUM(C37:D37)</f>
        <v>1</v>
      </c>
      <c r="C37" s="972">
        <v>0</v>
      </c>
      <c r="D37" s="1000">
        <v>1</v>
      </c>
      <c r="E37" s="1000">
        <v>1</v>
      </c>
      <c r="F37" s="999">
        <v>0</v>
      </c>
      <c r="G37" s="972">
        <v>0</v>
      </c>
      <c r="H37" s="972">
        <v>0</v>
      </c>
    </row>
    <row r="38" spans="1:20">
      <c r="A38" s="1079" t="s">
        <v>9605</v>
      </c>
      <c r="B38" s="998">
        <f>SUM(C38:D38)</f>
        <v>111</v>
      </c>
      <c r="C38" s="1000">
        <v>7</v>
      </c>
      <c r="D38" s="1000">
        <v>104</v>
      </c>
      <c r="E38" s="1000">
        <v>105</v>
      </c>
      <c r="F38" s="999">
        <v>0</v>
      </c>
      <c r="G38" s="972">
        <v>0</v>
      </c>
      <c r="H38" s="1000">
        <v>6</v>
      </c>
    </row>
    <row r="39" spans="1:20" ht="18.75" customHeight="1">
      <c r="A39" s="1006" t="s">
        <v>9606</v>
      </c>
      <c r="B39" s="998">
        <v>1439</v>
      </c>
      <c r="C39" s="1000">
        <v>459</v>
      </c>
      <c r="D39" s="1000">
        <v>980</v>
      </c>
      <c r="E39" s="1000">
        <v>943</v>
      </c>
      <c r="F39" s="1000">
        <v>0</v>
      </c>
      <c r="G39" s="972">
        <v>0</v>
      </c>
      <c r="H39" s="1000">
        <v>496</v>
      </c>
    </row>
    <row r="40" spans="1:20">
      <c r="A40" s="1006" t="s">
        <v>9607</v>
      </c>
      <c r="B40" s="998">
        <f>SUM(C40:D40)</f>
        <v>322</v>
      </c>
      <c r="C40" s="1000">
        <v>89</v>
      </c>
      <c r="D40" s="1000">
        <v>233</v>
      </c>
      <c r="E40" s="1000">
        <v>213</v>
      </c>
      <c r="F40" s="1000">
        <v>0</v>
      </c>
      <c r="G40" s="972">
        <v>0</v>
      </c>
      <c r="H40" s="1000">
        <v>109</v>
      </c>
    </row>
    <row r="41" spans="1:20" ht="18.5" thickBot="1">
      <c r="A41" s="1788" t="s">
        <v>9608</v>
      </c>
      <c r="B41" s="1001">
        <f>SUM(C41:D41)</f>
        <v>4</v>
      </c>
      <c r="C41" s="2511">
        <v>0</v>
      </c>
      <c r="D41" s="2511">
        <v>4</v>
      </c>
      <c r="E41" s="2511">
        <v>2</v>
      </c>
      <c r="F41" s="2511">
        <v>0</v>
      </c>
      <c r="G41" s="2554">
        <v>0</v>
      </c>
      <c r="H41" s="2511">
        <v>2</v>
      </c>
    </row>
    <row r="42" spans="1:20">
      <c r="A42" s="972" t="s">
        <v>9609</v>
      </c>
      <c r="B42" s="972"/>
      <c r="C42" s="1000"/>
      <c r="D42" s="1000"/>
      <c r="E42" s="1000"/>
      <c r="F42" s="2570"/>
      <c r="G42" s="2570"/>
      <c r="H42" s="2571" t="s">
        <v>9589</v>
      </c>
    </row>
    <row r="43" spans="1:20">
      <c r="A43" s="972" t="s">
        <v>9610</v>
      </c>
      <c r="B43" s="972"/>
      <c r="C43" s="972"/>
      <c r="D43" s="972"/>
      <c r="E43" s="972"/>
      <c r="F43" s="1103"/>
      <c r="G43" s="1103"/>
      <c r="H43" s="1103"/>
      <c r="I43" s="859"/>
      <c r="J43" s="859"/>
      <c r="K43" s="987"/>
      <c r="L43" s="859"/>
      <c r="M43" s="859"/>
      <c r="N43" s="859"/>
      <c r="O43" s="859"/>
      <c r="P43" s="859"/>
      <c r="Q43" s="859"/>
    </row>
    <row r="44" spans="1:20">
      <c r="A44" s="972" t="s">
        <v>9611</v>
      </c>
      <c r="B44" s="987"/>
      <c r="C44" s="987"/>
      <c r="D44" s="987"/>
      <c r="E44" s="987"/>
      <c r="F44" s="987"/>
      <c r="G44" s="987"/>
      <c r="H44" s="987"/>
      <c r="I44" s="859"/>
      <c r="J44" s="859"/>
      <c r="K44" s="859"/>
      <c r="L44" s="859"/>
      <c r="M44" s="859"/>
      <c r="N44" s="859"/>
      <c r="O44" s="859"/>
      <c r="P44" s="859"/>
      <c r="Q44" s="859"/>
      <c r="R44" s="859"/>
      <c r="S44" s="859"/>
      <c r="T44" s="859"/>
    </row>
    <row r="45" spans="1:20">
      <c r="A45" s="972" t="s">
        <v>9612</v>
      </c>
      <c r="B45" s="972"/>
      <c r="C45" s="987"/>
      <c r="D45" s="987"/>
      <c r="E45" s="987"/>
      <c r="F45" s="987"/>
      <c r="G45" s="987"/>
      <c r="H45" s="987"/>
      <c r="I45" s="859"/>
      <c r="J45" s="859"/>
      <c r="K45" s="859"/>
      <c r="L45" s="859"/>
      <c r="M45" s="859"/>
      <c r="N45" s="859"/>
      <c r="O45" s="859"/>
      <c r="P45" s="859"/>
      <c r="Q45" s="859"/>
      <c r="R45" s="859"/>
      <c r="S45" s="859"/>
      <c r="T45" s="859"/>
    </row>
    <row r="48" spans="1:20">
      <c r="A48" s="859" t="s">
        <v>9613</v>
      </c>
      <c r="B48" s="859"/>
      <c r="C48" s="859"/>
      <c r="D48" s="859"/>
      <c r="E48" s="859"/>
      <c r="F48" s="859"/>
      <c r="G48" s="820" t="s">
        <v>721</v>
      </c>
      <c r="H48" s="859"/>
      <c r="I48" s="859"/>
      <c r="J48" s="859"/>
      <c r="K48" s="859"/>
      <c r="L48" s="859"/>
      <c r="M48" s="859"/>
    </row>
    <row r="49" spans="1:6" ht="18.5" thickBot="1">
      <c r="A49" s="1745"/>
      <c r="B49" s="1745"/>
      <c r="C49" s="1745"/>
      <c r="D49" s="1745"/>
      <c r="E49" s="1745"/>
      <c r="F49" s="1753" t="s">
        <v>5613</v>
      </c>
    </row>
    <row r="50" spans="1:6">
      <c r="A50" s="3566" t="s">
        <v>9614</v>
      </c>
      <c r="B50" s="3569" t="s">
        <v>9568</v>
      </c>
      <c r="C50" s="3775"/>
      <c r="D50" s="3576"/>
      <c r="E50" s="3598" t="s">
        <v>9578</v>
      </c>
      <c r="F50" s="3600" t="s">
        <v>9615</v>
      </c>
    </row>
    <row r="51" spans="1:6">
      <c r="A51" s="3568"/>
      <c r="B51" s="992" t="s">
        <v>5048</v>
      </c>
      <c r="C51" s="992" t="s">
        <v>9572</v>
      </c>
      <c r="D51" s="992" t="s">
        <v>9580</v>
      </c>
      <c r="E51" s="3599"/>
      <c r="F51" s="3572"/>
    </row>
    <row r="52" spans="1:6">
      <c r="A52" s="1469" t="s">
        <v>9616</v>
      </c>
      <c r="B52" s="1523">
        <f>SUM(C52:D52)</f>
        <v>10</v>
      </c>
      <c r="C52" s="1954">
        <v>1</v>
      </c>
      <c r="D52" s="1954">
        <v>9</v>
      </c>
      <c r="E52" s="1954">
        <v>8</v>
      </c>
      <c r="F52" s="1954">
        <v>2</v>
      </c>
    </row>
    <row r="53" spans="1:6">
      <c r="A53" s="1469" t="s">
        <v>262</v>
      </c>
      <c r="B53" s="1523">
        <f>SUM(C53:D53)</f>
        <v>12</v>
      </c>
      <c r="C53" s="1440">
        <v>2</v>
      </c>
      <c r="D53" s="1440">
        <v>10</v>
      </c>
      <c r="E53" s="1440">
        <v>9</v>
      </c>
      <c r="F53" s="1440">
        <v>3</v>
      </c>
    </row>
    <row r="54" spans="1:6">
      <c r="A54" s="1469" t="s">
        <v>264</v>
      </c>
      <c r="B54" s="1523">
        <f>SUM(C54:D54)</f>
        <v>8</v>
      </c>
      <c r="C54" s="1440">
        <v>3</v>
      </c>
      <c r="D54" s="1440">
        <v>5</v>
      </c>
      <c r="E54" s="1440">
        <v>7</v>
      </c>
      <c r="F54" s="1440">
        <v>1</v>
      </c>
    </row>
    <row r="55" spans="1:6">
      <c r="A55" s="1469" t="s">
        <v>266</v>
      </c>
      <c r="B55" s="1523">
        <f>SUM(C55:D55)</f>
        <v>7</v>
      </c>
      <c r="C55" s="1440">
        <v>1</v>
      </c>
      <c r="D55" s="1440">
        <v>6</v>
      </c>
      <c r="E55" s="1440">
        <v>7</v>
      </c>
      <c r="F55" s="1440">
        <v>0</v>
      </c>
    </row>
    <row r="56" spans="1:6">
      <c r="A56" s="2572" t="s">
        <v>268</v>
      </c>
      <c r="B56" s="2573">
        <f>SUM(C56:D56)</f>
        <v>4</v>
      </c>
      <c r="C56" s="2499">
        <v>0</v>
      </c>
      <c r="D56" s="2499">
        <v>4</v>
      </c>
      <c r="E56" s="2499">
        <v>2</v>
      </c>
      <c r="F56" s="2499">
        <v>2</v>
      </c>
    </row>
    <row r="57" spans="1:6">
      <c r="A57" s="859"/>
      <c r="B57" s="1523"/>
      <c r="C57" s="1440"/>
      <c r="D57" s="1440"/>
      <c r="E57" s="1440"/>
      <c r="F57" s="1440"/>
    </row>
    <row r="58" spans="1:6">
      <c r="A58" s="1103" t="s">
        <v>9617</v>
      </c>
      <c r="B58" s="1523">
        <f>SUM(C58:D58)</f>
        <v>4</v>
      </c>
      <c r="C58" s="975">
        <v>0</v>
      </c>
      <c r="D58" s="975">
        <v>4</v>
      </c>
      <c r="E58" s="975">
        <v>2</v>
      </c>
      <c r="F58" s="975">
        <v>2</v>
      </c>
    </row>
    <row r="59" spans="1:6">
      <c r="A59" s="1103" t="s">
        <v>9618</v>
      </c>
      <c r="B59" s="1523">
        <f>SUM(C59:D59)</f>
        <v>0</v>
      </c>
      <c r="C59" s="975">
        <v>0</v>
      </c>
      <c r="D59" s="975">
        <v>0</v>
      </c>
      <c r="E59" s="975">
        <v>0</v>
      </c>
      <c r="F59" s="975">
        <v>0</v>
      </c>
    </row>
    <row r="60" spans="1:6">
      <c r="A60" s="1103" t="s">
        <v>9619</v>
      </c>
      <c r="B60" s="1523">
        <f>SUM(C60:D60)</f>
        <v>0</v>
      </c>
      <c r="C60" s="975">
        <v>0</v>
      </c>
      <c r="D60" s="975">
        <v>0</v>
      </c>
      <c r="E60" s="975">
        <v>0</v>
      </c>
      <c r="F60" s="975">
        <v>0</v>
      </c>
    </row>
    <row r="61" spans="1:6">
      <c r="A61" s="1103" t="s">
        <v>9620</v>
      </c>
      <c r="B61" s="1523">
        <f>SUM(C61:D61)</f>
        <v>0</v>
      </c>
      <c r="C61" s="975">
        <v>0</v>
      </c>
      <c r="D61" s="975">
        <v>0</v>
      </c>
      <c r="E61" s="975">
        <v>0</v>
      </c>
      <c r="F61" s="975">
        <v>0</v>
      </c>
    </row>
    <row r="62" spans="1:6" ht="18.5" thickBot="1">
      <c r="A62" s="1788" t="s">
        <v>5070</v>
      </c>
      <c r="B62" s="1524">
        <f>SUM(C62:D62)</f>
        <v>0</v>
      </c>
      <c r="C62" s="1751">
        <v>0</v>
      </c>
      <c r="D62" s="1751">
        <v>0</v>
      </c>
      <c r="E62" s="1751">
        <v>0</v>
      </c>
      <c r="F62" s="1751">
        <v>0</v>
      </c>
    </row>
    <row r="63" spans="1:6">
      <c r="A63" s="859"/>
      <c r="B63" s="859"/>
      <c r="C63" s="859"/>
      <c r="D63" s="1003"/>
      <c r="E63" s="1133"/>
      <c r="F63" s="1004" t="s">
        <v>9589</v>
      </c>
    </row>
  </sheetData>
  <mergeCells count="12">
    <mergeCell ref="K4:K5"/>
    <mergeCell ref="A21:A22"/>
    <mergeCell ref="B21:D21"/>
    <mergeCell ref="E21:G21"/>
    <mergeCell ref="H21:H22"/>
    <mergeCell ref="A50:A51"/>
    <mergeCell ref="B50:D50"/>
    <mergeCell ref="E50:E51"/>
    <mergeCell ref="F50:F51"/>
    <mergeCell ref="A4:A5"/>
    <mergeCell ref="B4:D4"/>
    <mergeCell ref="E4:J4"/>
  </mergeCells>
  <phoneticPr fontId="2"/>
  <hyperlinks>
    <hyperlink ref="G48" location="目次!A1" display="目次へ戻る" xr:uid="{F08E9EC4-DE9E-4729-AB87-9DA976BDDECA}"/>
    <hyperlink ref="I19" location="目次!A1" display="目次へ戻る" xr:uid="{148A6EA9-BC15-436B-BA20-731056095002}"/>
    <hyperlink ref="L2" location="目次!A1" display="目次へ戻る" xr:uid="{5DE32FF6-A963-47FB-971A-99526F1E5E72}"/>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40D06-6394-43C8-831A-C429C0D0955F}">
  <dimension ref="A1:M63"/>
  <sheetViews>
    <sheetView workbookViewId="0">
      <selection activeCell="G19" sqref="G19"/>
    </sheetView>
  </sheetViews>
  <sheetFormatPr defaultColWidth="9" defaultRowHeight="13"/>
  <cols>
    <col min="1" max="1" width="16.08203125" style="859" customWidth="1"/>
    <col min="2" max="12" width="10.58203125" style="859" customWidth="1"/>
    <col min="13" max="13" width="11" style="859" bestFit="1" customWidth="1"/>
    <col min="14" max="16384" width="9" style="859"/>
  </cols>
  <sheetData>
    <row r="1" spans="1:13">
      <c r="A1" s="859" t="s">
        <v>9621</v>
      </c>
    </row>
    <row r="2" spans="1:13" ht="18">
      <c r="A2" s="859" t="s">
        <v>9622</v>
      </c>
      <c r="M2" s="820" t="s">
        <v>721</v>
      </c>
    </row>
    <row r="3" spans="1:13" ht="13.5" thickBot="1">
      <c r="A3" s="1745"/>
      <c r="B3" s="1745"/>
      <c r="C3" s="1745"/>
      <c r="D3" s="1745"/>
      <c r="E3" s="1745"/>
      <c r="F3" s="1745"/>
      <c r="G3" s="1745"/>
      <c r="H3" s="1745"/>
      <c r="I3" s="1745"/>
      <c r="J3" s="1745"/>
      <c r="K3" s="1745"/>
      <c r="L3" s="1753" t="s">
        <v>8806</v>
      </c>
    </row>
    <row r="4" spans="1:13" ht="18.75" customHeight="1">
      <c r="A4" s="3758" t="s">
        <v>9577</v>
      </c>
      <c r="B4" s="3617" t="s">
        <v>9568</v>
      </c>
      <c r="C4" s="3866"/>
      <c r="D4" s="3846"/>
      <c r="E4" s="3617" t="s">
        <v>9578</v>
      </c>
      <c r="F4" s="3866"/>
      <c r="G4" s="3866"/>
      <c r="H4" s="3866"/>
      <c r="I4" s="3866"/>
      <c r="J4" s="3866"/>
      <c r="K4" s="3866"/>
      <c r="L4" s="3950" t="s">
        <v>9623</v>
      </c>
    </row>
    <row r="5" spans="1:13" ht="66" customHeight="1">
      <c r="A5" s="3760"/>
      <c r="B5" s="2574" t="s">
        <v>5466</v>
      </c>
      <c r="C5" s="2574" t="s">
        <v>9624</v>
      </c>
      <c r="D5" s="2574" t="s">
        <v>9580</v>
      </c>
      <c r="E5" s="2574" t="s">
        <v>5466</v>
      </c>
      <c r="F5" s="2574" t="s">
        <v>9625</v>
      </c>
      <c r="G5" s="2574" t="s">
        <v>9626</v>
      </c>
      <c r="H5" s="2574" t="s">
        <v>9627</v>
      </c>
      <c r="I5" s="2574" t="s">
        <v>9628</v>
      </c>
      <c r="J5" s="2539" t="s">
        <v>9629</v>
      </c>
      <c r="K5" s="2575" t="s">
        <v>9630</v>
      </c>
      <c r="L5" s="3951"/>
    </row>
    <row r="6" spans="1:13">
      <c r="A6" s="1360" t="s">
        <v>4766</v>
      </c>
      <c r="B6" s="907">
        <v>1477</v>
      </c>
      <c r="C6" s="908">
        <v>23</v>
      </c>
      <c r="D6" s="908">
        <v>1454</v>
      </c>
      <c r="E6" s="907">
        <v>1475</v>
      </c>
      <c r="F6" s="1100">
        <v>0</v>
      </c>
      <c r="G6" s="1100" t="s">
        <v>4900</v>
      </c>
      <c r="H6" s="1100" t="s">
        <v>4900</v>
      </c>
      <c r="I6" s="1100" t="s">
        <v>4900</v>
      </c>
      <c r="J6" s="1100" t="s">
        <v>4900</v>
      </c>
      <c r="K6" s="1939">
        <v>0</v>
      </c>
      <c r="L6" s="972">
        <v>2</v>
      </c>
    </row>
    <row r="7" spans="1:13">
      <c r="A7" s="2390" t="s">
        <v>4755</v>
      </c>
      <c r="B7" s="907">
        <v>1645</v>
      </c>
      <c r="C7" s="908">
        <v>2</v>
      </c>
      <c r="D7" s="908">
        <v>1643</v>
      </c>
      <c r="E7" s="907">
        <v>1633</v>
      </c>
      <c r="F7" s="1100">
        <v>0</v>
      </c>
      <c r="G7" s="1100">
        <v>0</v>
      </c>
      <c r="H7" s="1100">
        <v>0</v>
      </c>
      <c r="I7" s="1100">
        <v>0</v>
      </c>
      <c r="J7" s="1100">
        <v>0</v>
      </c>
      <c r="K7" s="972">
        <v>0</v>
      </c>
      <c r="L7" s="972">
        <v>12</v>
      </c>
    </row>
    <row r="8" spans="1:13">
      <c r="A8" s="2072" t="s">
        <v>191</v>
      </c>
      <c r="B8" s="907">
        <v>1501</v>
      </c>
      <c r="C8" s="908">
        <v>12</v>
      </c>
      <c r="D8" s="908">
        <v>1489</v>
      </c>
      <c r="E8" s="907">
        <v>1478</v>
      </c>
      <c r="F8" s="1100">
        <v>0</v>
      </c>
      <c r="G8" s="1100">
        <v>0</v>
      </c>
      <c r="H8" s="1100">
        <v>0</v>
      </c>
      <c r="I8" s="1100">
        <v>0</v>
      </c>
      <c r="J8" s="1100">
        <v>0</v>
      </c>
      <c r="K8" s="972">
        <v>0</v>
      </c>
      <c r="L8" s="972">
        <v>23</v>
      </c>
    </row>
    <row r="9" spans="1:13">
      <c r="A9" s="2072" t="s">
        <v>192</v>
      </c>
      <c r="B9" s="907">
        <v>1816</v>
      </c>
      <c r="C9" s="908">
        <v>23</v>
      </c>
      <c r="D9" s="908">
        <v>1793</v>
      </c>
      <c r="E9" s="907">
        <v>1780</v>
      </c>
      <c r="F9" s="1100">
        <v>0</v>
      </c>
      <c r="G9" s="1100">
        <v>0</v>
      </c>
      <c r="H9" s="1100">
        <v>0</v>
      </c>
      <c r="I9" s="1100">
        <v>0</v>
      </c>
      <c r="J9" s="1100">
        <v>0</v>
      </c>
      <c r="K9" s="972">
        <v>0</v>
      </c>
      <c r="L9" s="972">
        <v>36</v>
      </c>
    </row>
    <row r="10" spans="1:13">
      <c r="A10" s="2386" t="s">
        <v>193</v>
      </c>
      <c r="B10" s="912">
        <f>SUM(B12:B15)</f>
        <v>1614</v>
      </c>
      <c r="C10" s="956">
        <f>SUM(C12:C15)</f>
        <v>36</v>
      </c>
      <c r="D10" s="912">
        <f>SUM(D12:D15)</f>
        <v>1578</v>
      </c>
      <c r="E10" s="956">
        <f>SUM(E12:E15)</f>
        <v>1599</v>
      </c>
      <c r="F10" s="912">
        <f>SUM(F12:F15)</f>
        <v>8</v>
      </c>
      <c r="G10" s="912">
        <f t="shared" ref="G10:J10" si="0">SUM(G12:G15)</f>
        <v>0</v>
      </c>
      <c r="H10" s="912">
        <f t="shared" si="0"/>
        <v>0</v>
      </c>
      <c r="I10" s="912">
        <f t="shared" si="0"/>
        <v>1</v>
      </c>
      <c r="J10" s="912">
        <f t="shared" si="0"/>
        <v>0</v>
      </c>
      <c r="K10" s="1073">
        <f>SUM(K12:K15)</f>
        <v>1</v>
      </c>
      <c r="L10" s="1073">
        <f>SUM(L12:L15)</f>
        <v>15</v>
      </c>
    </row>
    <row r="11" spans="1:13">
      <c r="A11" s="2263"/>
      <c r="B11" s="907"/>
      <c r="C11" s="956"/>
      <c r="D11" s="907"/>
      <c r="E11" s="956"/>
      <c r="F11" s="907"/>
      <c r="G11" s="956"/>
      <c r="H11" s="907"/>
      <c r="I11" s="956"/>
      <c r="J11" s="972"/>
      <c r="K11" s="972"/>
      <c r="L11" s="972"/>
    </row>
    <row r="12" spans="1:13">
      <c r="A12" s="2576" t="s">
        <v>9631</v>
      </c>
      <c r="B12" s="907">
        <v>10</v>
      </c>
      <c r="C12" s="907">
        <v>4</v>
      </c>
      <c r="D12" s="907">
        <v>6</v>
      </c>
      <c r="E12" s="907">
        <v>10</v>
      </c>
      <c r="F12" s="907">
        <v>8</v>
      </c>
      <c r="G12" s="1100">
        <v>0</v>
      </c>
      <c r="H12" s="972">
        <v>0</v>
      </c>
      <c r="I12" s="972">
        <v>1</v>
      </c>
      <c r="J12" s="972">
        <v>0</v>
      </c>
      <c r="K12" s="972">
        <v>1</v>
      </c>
      <c r="L12" s="972">
        <v>0</v>
      </c>
    </row>
    <row r="13" spans="1:13">
      <c r="A13" s="2576" t="s">
        <v>9632</v>
      </c>
      <c r="B13" s="907">
        <v>478</v>
      </c>
      <c r="C13" s="907">
        <v>32</v>
      </c>
      <c r="D13" s="907">
        <v>446</v>
      </c>
      <c r="E13" s="907">
        <v>463</v>
      </c>
      <c r="F13" s="1100">
        <v>0</v>
      </c>
      <c r="G13" s="1100">
        <v>0</v>
      </c>
      <c r="H13" s="1100">
        <v>0</v>
      </c>
      <c r="I13" s="1100">
        <v>0</v>
      </c>
      <c r="J13" s="1100">
        <v>0</v>
      </c>
      <c r="K13" s="972">
        <v>0</v>
      </c>
      <c r="L13" s="972">
        <v>15</v>
      </c>
    </row>
    <row r="14" spans="1:13">
      <c r="A14" s="2065" t="s">
        <v>9633</v>
      </c>
      <c r="B14" s="1100">
        <v>0</v>
      </c>
      <c r="C14" s="1100">
        <v>0</v>
      </c>
      <c r="D14" s="1100">
        <v>0</v>
      </c>
      <c r="E14" s="1100">
        <v>0</v>
      </c>
      <c r="F14" s="1100">
        <v>0</v>
      </c>
      <c r="G14" s="1100">
        <v>0</v>
      </c>
      <c r="H14" s="1100">
        <v>0</v>
      </c>
      <c r="I14" s="1100">
        <v>0</v>
      </c>
      <c r="J14" s="1100">
        <v>0</v>
      </c>
      <c r="K14" s="972">
        <v>0</v>
      </c>
      <c r="L14" s="1100">
        <v>0</v>
      </c>
    </row>
    <row r="15" spans="1:13" ht="13.5" thickBot="1">
      <c r="A15" s="1241" t="s">
        <v>9634</v>
      </c>
      <c r="B15" s="907">
        <v>1126</v>
      </c>
      <c r="C15" s="2553">
        <v>0</v>
      </c>
      <c r="D15" s="2577">
        <v>1126</v>
      </c>
      <c r="E15" s="2577">
        <v>1126</v>
      </c>
      <c r="F15" s="2553">
        <v>0</v>
      </c>
      <c r="G15" s="2553">
        <v>0</v>
      </c>
      <c r="H15" s="2553">
        <v>0</v>
      </c>
      <c r="I15" s="2553">
        <v>0</v>
      </c>
      <c r="J15" s="2553">
        <v>0</v>
      </c>
      <c r="K15" s="2554">
        <v>0</v>
      </c>
      <c r="L15" s="2553">
        <v>0</v>
      </c>
    </row>
    <row r="16" spans="1:13">
      <c r="A16" s="1343" t="s">
        <v>9635</v>
      </c>
      <c r="B16" s="1343"/>
      <c r="I16" s="1003"/>
      <c r="J16" s="1133"/>
      <c r="K16" s="1133"/>
      <c r="L16" s="1004" t="s">
        <v>9589</v>
      </c>
    </row>
    <row r="19" spans="1:7" ht="18">
      <c r="A19" s="859" t="s">
        <v>9636</v>
      </c>
      <c r="G19" s="820" t="s">
        <v>721</v>
      </c>
    </row>
    <row r="20" spans="1:7" ht="13.5" thickBot="1">
      <c r="A20" s="1745"/>
      <c r="B20" s="1745"/>
      <c r="C20" s="1745"/>
      <c r="D20" s="1745"/>
      <c r="E20" s="1745"/>
      <c r="F20" s="1753" t="s">
        <v>9637</v>
      </c>
    </row>
    <row r="21" spans="1:7">
      <c r="A21" s="3566" t="s">
        <v>9614</v>
      </c>
      <c r="B21" s="3569" t="s">
        <v>9568</v>
      </c>
      <c r="C21" s="3775"/>
      <c r="D21" s="3576"/>
      <c r="E21" s="3598" t="s">
        <v>9578</v>
      </c>
      <c r="F21" s="3600" t="s">
        <v>9638</v>
      </c>
    </row>
    <row r="22" spans="1:7">
      <c r="A22" s="3568"/>
      <c r="B22" s="992" t="s">
        <v>5048</v>
      </c>
      <c r="C22" s="992" t="s">
        <v>9572</v>
      </c>
      <c r="D22" s="992" t="s">
        <v>9580</v>
      </c>
      <c r="E22" s="3599"/>
      <c r="F22" s="3572"/>
    </row>
    <row r="23" spans="1:7">
      <c r="A23" s="1360" t="s">
        <v>4766</v>
      </c>
      <c r="B23" s="1440">
        <v>1370</v>
      </c>
      <c r="C23" s="1440">
        <v>81</v>
      </c>
      <c r="D23" s="1440">
        <v>1289</v>
      </c>
      <c r="E23" s="1440">
        <v>1280</v>
      </c>
      <c r="F23" s="1440">
        <v>90</v>
      </c>
    </row>
    <row r="24" spans="1:7">
      <c r="A24" s="2390" t="s">
        <v>4755</v>
      </c>
      <c r="B24" s="1440">
        <v>1078</v>
      </c>
      <c r="C24" s="1440">
        <v>90</v>
      </c>
      <c r="D24" s="1440">
        <v>988</v>
      </c>
      <c r="E24" s="1440">
        <v>945</v>
      </c>
      <c r="F24" s="1440">
        <v>133</v>
      </c>
    </row>
    <row r="25" spans="1:7">
      <c r="A25" s="2072" t="s">
        <v>191</v>
      </c>
      <c r="B25" s="1440">
        <v>1114</v>
      </c>
      <c r="C25" s="1440">
        <v>133</v>
      </c>
      <c r="D25" s="1440">
        <v>981</v>
      </c>
      <c r="E25" s="1440">
        <v>1000</v>
      </c>
      <c r="F25" s="1440">
        <v>114</v>
      </c>
    </row>
    <row r="26" spans="1:7">
      <c r="A26" s="2072" t="s">
        <v>192</v>
      </c>
      <c r="B26" s="975">
        <v>1265</v>
      </c>
      <c r="C26" s="975">
        <v>114</v>
      </c>
      <c r="D26" s="975">
        <v>1151</v>
      </c>
      <c r="E26" s="975">
        <v>1113</v>
      </c>
      <c r="F26" s="975">
        <v>152</v>
      </c>
    </row>
    <row r="27" spans="1:7">
      <c r="A27" s="2386" t="s">
        <v>193</v>
      </c>
      <c r="B27" s="2499">
        <f>SUM(B29:B42)</f>
        <v>1226</v>
      </c>
      <c r="C27" s="2499">
        <f>SUM(C29:C42)</f>
        <v>152</v>
      </c>
      <c r="D27" s="2499">
        <f>SUM(D29:D42)</f>
        <v>1074</v>
      </c>
      <c r="E27" s="2499">
        <f>SUM(E29:E42)</f>
        <v>1081</v>
      </c>
      <c r="F27" s="2499">
        <f>SUM(F29:F42)</f>
        <v>145</v>
      </c>
    </row>
    <row r="28" spans="1:7">
      <c r="A28" s="1044"/>
      <c r="B28" s="1523"/>
      <c r="C28" s="1440"/>
      <c r="D28" s="1440"/>
      <c r="E28" s="1440"/>
      <c r="F28" s="1440"/>
    </row>
    <row r="29" spans="1:7">
      <c r="A29" s="1131" t="s">
        <v>9639</v>
      </c>
      <c r="B29" s="1212">
        <f>SUM(C29:D29)</f>
        <v>472</v>
      </c>
      <c r="C29" s="2569">
        <v>116</v>
      </c>
      <c r="D29" s="975">
        <v>356</v>
      </c>
      <c r="E29" s="975">
        <v>371</v>
      </c>
      <c r="F29" s="975">
        <v>101</v>
      </c>
    </row>
    <row r="30" spans="1:7">
      <c r="A30" s="1131" t="s">
        <v>9640</v>
      </c>
      <c r="B30" s="1212">
        <f t="shared" ref="B30:B41" si="1">SUM(C30:D30)</f>
        <v>0</v>
      </c>
      <c r="C30" s="1101">
        <v>0</v>
      </c>
      <c r="D30" s="975">
        <v>0</v>
      </c>
      <c r="E30" s="975">
        <v>0</v>
      </c>
      <c r="F30" s="975">
        <v>0</v>
      </c>
    </row>
    <row r="31" spans="1:7">
      <c r="A31" s="1131" t="s">
        <v>9641</v>
      </c>
      <c r="B31" s="1212">
        <f t="shared" si="1"/>
        <v>20</v>
      </c>
      <c r="C31" s="975">
        <v>9</v>
      </c>
      <c r="D31" s="975">
        <v>11</v>
      </c>
      <c r="E31" s="975">
        <v>17</v>
      </c>
      <c r="F31" s="975">
        <v>3</v>
      </c>
    </row>
    <row r="32" spans="1:7">
      <c r="A32" s="1131" t="s">
        <v>9587</v>
      </c>
      <c r="B32" s="1212">
        <f t="shared" si="1"/>
        <v>0</v>
      </c>
      <c r="C32" s="975">
        <v>0</v>
      </c>
      <c r="D32" s="975">
        <v>0</v>
      </c>
      <c r="E32" s="975">
        <v>0</v>
      </c>
      <c r="F32" s="975">
        <v>0</v>
      </c>
    </row>
    <row r="33" spans="1:7">
      <c r="A33" s="1131" t="s">
        <v>9642</v>
      </c>
      <c r="B33" s="1212">
        <f t="shared" si="1"/>
        <v>3</v>
      </c>
      <c r="C33" s="975">
        <v>0</v>
      </c>
      <c r="D33" s="975">
        <v>3</v>
      </c>
      <c r="E33" s="975">
        <v>1</v>
      </c>
      <c r="F33" s="975">
        <v>2</v>
      </c>
    </row>
    <row r="34" spans="1:7">
      <c r="A34" s="1131" t="s">
        <v>9643</v>
      </c>
      <c r="B34" s="995">
        <f t="shared" si="1"/>
        <v>414</v>
      </c>
      <c r="C34" s="975">
        <v>13</v>
      </c>
      <c r="D34" s="975">
        <v>401</v>
      </c>
      <c r="E34" s="975">
        <v>396</v>
      </c>
      <c r="F34" s="975">
        <v>18</v>
      </c>
    </row>
    <row r="35" spans="1:7">
      <c r="A35" s="2078" t="s">
        <v>9644</v>
      </c>
      <c r="B35" s="972">
        <f t="shared" si="1"/>
        <v>5</v>
      </c>
      <c r="C35" s="975">
        <v>0</v>
      </c>
      <c r="D35" s="975">
        <v>5</v>
      </c>
      <c r="E35" s="975">
        <v>3</v>
      </c>
      <c r="F35" s="975">
        <v>2</v>
      </c>
    </row>
    <row r="36" spans="1:7">
      <c r="A36" s="2078" t="s">
        <v>9602</v>
      </c>
      <c r="B36" s="972">
        <f t="shared" si="1"/>
        <v>0</v>
      </c>
      <c r="C36" s="975">
        <v>0</v>
      </c>
      <c r="D36" s="975">
        <v>0</v>
      </c>
      <c r="E36" s="975">
        <v>0</v>
      </c>
      <c r="F36" s="975">
        <v>0</v>
      </c>
    </row>
    <row r="37" spans="1:7">
      <c r="A37" s="2078" t="s">
        <v>9645</v>
      </c>
      <c r="B37" s="972">
        <f t="shared" si="1"/>
        <v>18</v>
      </c>
      <c r="C37" s="975">
        <v>0</v>
      </c>
      <c r="D37" s="975">
        <v>18</v>
      </c>
      <c r="E37" s="975">
        <v>16</v>
      </c>
      <c r="F37" s="975">
        <v>2</v>
      </c>
    </row>
    <row r="38" spans="1:7">
      <c r="A38" s="2078" t="s">
        <v>9646</v>
      </c>
      <c r="B38" s="972">
        <f t="shared" si="1"/>
        <v>0</v>
      </c>
      <c r="C38" s="975">
        <v>0</v>
      </c>
      <c r="D38" s="975">
        <v>0</v>
      </c>
      <c r="E38" s="975">
        <v>0</v>
      </c>
      <c r="F38" s="975">
        <v>0</v>
      </c>
    </row>
    <row r="39" spans="1:7">
      <c r="A39" s="2078" t="s">
        <v>9647</v>
      </c>
      <c r="B39" s="972">
        <f t="shared" si="1"/>
        <v>176</v>
      </c>
      <c r="C39" s="975">
        <v>0</v>
      </c>
      <c r="D39" s="975">
        <v>176</v>
      </c>
      <c r="E39" s="975">
        <v>174</v>
      </c>
      <c r="F39" s="975">
        <v>2</v>
      </c>
    </row>
    <row r="40" spans="1:7">
      <c r="A40" s="2078" t="s">
        <v>9648</v>
      </c>
      <c r="B40" s="972">
        <f t="shared" si="1"/>
        <v>106</v>
      </c>
      <c r="C40" s="975">
        <v>12</v>
      </c>
      <c r="D40" s="975">
        <v>94</v>
      </c>
      <c r="E40" s="975">
        <v>91</v>
      </c>
      <c r="F40" s="975">
        <v>15</v>
      </c>
    </row>
    <row r="41" spans="1:7">
      <c r="A41" s="2078" t="s">
        <v>9649</v>
      </c>
      <c r="B41" s="972">
        <f t="shared" si="1"/>
        <v>10</v>
      </c>
      <c r="C41" s="975">
        <v>2</v>
      </c>
      <c r="D41" s="975">
        <v>8</v>
      </c>
      <c r="E41" s="975">
        <v>10</v>
      </c>
      <c r="F41" s="975">
        <v>0</v>
      </c>
    </row>
    <row r="42" spans="1:7" ht="13.5" thickBot="1">
      <c r="A42" s="1367" t="s">
        <v>9650</v>
      </c>
      <c r="B42" s="972">
        <f>SUM(C42:D42)</f>
        <v>2</v>
      </c>
      <c r="C42" s="1751">
        <v>0</v>
      </c>
      <c r="D42" s="1751">
        <v>2</v>
      </c>
      <c r="E42" s="1751">
        <v>2</v>
      </c>
      <c r="F42" s="1751">
        <v>0</v>
      </c>
    </row>
    <row r="43" spans="1:7">
      <c r="A43" s="1003" t="s">
        <v>9651</v>
      </c>
      <c r="B43" s="1003"/>
      <c r="C43" s="1003"/>
      <c r="D43" s="1003"/>
      <c r="E43" s="1133"/>
      <c r="F43" s="1004" t="s">
        <v>9589</v>
      </c>
    </row>
    <row r="44" spans="1:7">
      <c r="A44" s="987"/>
      <c r="B44" s="987"/>
      <c r="C44" s="987"/>
      <c r="D44" s="987"/>
      <c r="F44" s="1055"/>
    </row>
    <row r="46" spans="1:7" ht="18">
      <c r="A46" s="1111" t="s">
        <v>9652</v>
      </c>
      <c r="B46" s="1111"/>
      <c r="G46" s="820" t="s">
        <v>721</v>
      </c>
    </row>
    <row r="47" spans="1:7" ht="13.5" thickBot="1">
      <c r="A47" s="1745"/>
      <c r="B47" s="1745"/>
      <c r="C47" s="1745"/>
      <c r="D47" s="1745"/>
      <c r="E47" s="1745"/>
      <c r="F47" s="1753" t="s">
        <v>9637</v>
      </c>
    </row>
    <row r="48" spans="1:7">
      <c r="A48" s="3566" t="s">
        <v>9614</v>
      </c>
      <c r="B48" s="3569" t="s">
        <v>9568</v>
      </c>
      <c r="C48" s="3775"/>
      <c r="D48" s="3576"/>
      <c r="E48" s="3598" t="s">
        <v>9653</v>
      </c>
      <c r="F48" s="3600" t="s">
        <v>9615</v>
      </c>
    </row>
    <row r="49" spans="1:6">
      <c r="A49" s="3568"/>
      <c r="B49" s="1624" t="s">
        <v>5048</v>
      </c>
      <c r="C49" s="992" t="s">
        <v>9572</v>
      </c>
      <c r="D49" s="992" t="s">
        <v>9580</v>
      </c>
      <c r="E49" s="3599"/>
      <c r="F49" s="3572"/>
    </row>
    <row r="50" spans="1:6">
      <c r="A50" s="1360" t="s">
        <v>4766</v>
      </c>
      <c r="B50" s="1212">
        <v>96</v>
      </c>
      <c r="C50" s="975">
        <v>12</v>
      </c>
      <c r="D50" s="975">
        <v>84</v>
      </c>
      <c r="E50" s="975">
        <v>74</v>
      </c>
      <c r="F50" s="975">
        <v>22</v>
      </c>
    </row>
    <row r="51" spans="1:6">
      <c r="A51" s="2390" t="s">
        <v>4755</v>
      </c>
      <c r="B51" s="1212">
        <v>104</v>
      </c>
      <c r="C51" s="975">
        <v>22</v>
      </c>
      <c r="D51" s="975">
        <v>82</v>
      </c>
      <c r="E51" s="975">
        <v>76</v>
      </c>
      <c r="F51" s="975">
        <v>28</v>
      </c>
    </row>
    <row r="52" spans="1:6">
      <c r="A52" s="2072" t="s">
        <v>191</v>
      </c>
      <c r="B52" s="1212">
        <v>85</v>
      </c>
      <c r="C52" s="975">
        <v>28</v>
      </c>
      <c r="D52" s="975">
        <v>57</v>
      </c>
      <c r="E52" s="975">
        <v>70</v>
      </c>
      <c r="F52" s="975">
        <v>15</v>
      </c>
    </row>
    <row r="53" spans="1:6">
      <c r="A53" s="2072" t="s">
        <v>192</v>
      </c>
      <c r="B53" s="1212">
        <v>74</v>
      </c>
      <c r="C53" s="975">
        <v>15</v>
      </c>
      <c r="D53" s="975">
        <v>59</v>
      </c>
      <c r="E53" s="975">
        <v>62</v>
      </c>
      <c r="F53" s="975">
        <v>12</v>
      </c>
    </row>
    <row r="54" spans="1:6">
      <c r="A54" s="2386" t="s">
        <v>193</v>
      </c>
      <c r="B54" s="1181">
        <f>SUM(B56:B62)</f>
        <v>106</v>
      </c>
      <c r="C54" s="1073">
        <f>SUM(C56:C62)</f>
        <v>12</v>
      </c>
      <c r="D54" s="1073">
        <f>SUM(D56:D62)</f>
        <v>94</v>
      </c>
      <c r="E54" s="1073">
        <f>SUM(E56:E62)</f>
        <v>91</v>
      </c>
      <c r="F54" s="1073">
        <f>SUM(F56:F62)</f>
        <v>15</v>
      </c>
    </row>
    <row r="55" spans="1:6">
      <c r="A55" s="2263"/>
      <c r="B55" s="1523"/>
      <c r="C55" s="1440"/>
      <c r="D55" s="1440"/>
      <c r="E55" s="1440"/>
      <c r="F55" s="1440"/>
    </row>
    <row r="56" spans="1:6">
      <c r="A56" s="2078" t="s">
        <v>9654</v>
      </c>
      <c r="B56" s="995">
        <f>SUM(C56:D56)</f>
        <v>1</v>
      </c>
      <c r="C56" s="975">
        <v>1</v>
      </c>
      <c r="D56" s="975">
        <v>0</v>
      </c>
      <c r="E56" s="975">
        <v>1</v>
      </c>
      <c r="F56" s="975">
        <v>0</v>
      </c>
    </row>
    <row r="57" spans="1:6">
      <c r="A57" s="2078" t="s">
        <v>9655</v>
      </c>
      <c r="B57" s="995">
        <f t="shared" ref="B57:B62" si="2">SUM(C57:D57)</f>
        <v>88</v>
      </c>
      <c r="C57" s="975">
        <v>8</v>
      </c>
      <c r="D57" s="975">
        <v>80</v>
      </c>
      <c r="E57" s="975">
        <v>77</v>
      </c>
      <c r="F57" s="975">
        <v>11</v>
      </c>
    </row>
    <row r="58" spans="1:6">
      <c r="A58" s="2078" t="s">
        <v>9656</v>
      </c>
      <c r="B58" s="995">
        <f t="shared" si="2"/>
        <v>0</v>
      </c>
      <c r="C58" s="975">
        <v>0</v>
      </c>
      <c r="D58" s="975">
        <v>0</v>
      </c>
      <c r="E58" s="975">
        <v>0</v>
      </c>
      <c r="F58" s="975">
        <v>0</v>
      </c>
    </row>
    <row r="59" spans="1:6">
      <c r="A59" s="2078" t="s">
        <v>9657</v>
      </c>
      <c r="B59" s="995">
        <f t="shared" si="2"/>
        <v>15</v>
      </c>
      <c r="C59" s="975">
        <v>1</v>
      </c>
      <c r="D59" s="975">
        <v>14</v>
      </c>
      <c r="E59" s="975">
        <v>11</v>
      </c>
      <c r="F59" s="975">
        <v>4</v>
      </c>
    </row>
    <row r="60" spans="1:6">
      <c r="A60" s="2078" t="s">
        <v>9658</v>
      </c>
      <c r="B60" s="995">
        <f t="shared" si="2"/>
        <v>2</v>
      </c>
      <c r="C60" s="975">
        <v>2</v>
      </c>
      <c r="D60" s="975">
        <v>0</v>
      </c>
      <c r="E60" s="975">
        <v>2</v>
      </c>
      <c r="F60" s="975">
        <v>0</v>
      </c>
    </row>
    <row r="61" spans="1:6">
      <c r="A61" s="2078" t="s">
        <v>9659</v>
      </c>
      <c r="B61" s="995">
        <f t="shared" si="2"/>
        <v>0</v>
      </c>
      <c r="C61" s="975">
        <v>0</v>
      </c>
      <c r="D61" s="975">
        <v>0</v>
      </c>
      <c r="E61" s="975">
        <v>0</v>
      </c>
      <c r="F61" s="975">
        <v>0</v>
      </c>
    </row>
    <row r="62" spans="1:6" ht="13.5" thickBot="1">
      <c r="A62" s="1367" t="s">
        <v>9660</v>
      </c>
      <c r="B62" s="1459">
        <f t="shared" si="2"/>
        <v>0</v>
      </c>
      <c r="C62" s="1751">
        <v>0</v>
      </c>
      <c r="D62" s="1751">
        <v>0</v>
      </c>
      <c r="E62" s="1751">
        <v>0</v>
      </c>
      <c r="F62" s="1751">
        <v>0</v>
      </c>
    </row>
    <row r="63" spans="1:6">
      <c r="A63" s="1003"/>
      <c r="D63" s="1003"/>
      <c r="E63" s="1133"/>
      <c r="F63" s="1004" t="s">
        <v>9661</v>
      </c>
    </row>
  </sheetData>
  <mergeCells count="12">
    <mergeCell ref="L4:L5"/>
    <mergeCell ref="A21:A22"/>
    <mergeCell ref="B21:D21"/>
    <mergeCell ref="E21:E22"/>
    <mergeCell ref="F21:F22"/>
    <mergeCell ref="A48:A49"/>
    <mergeCell ref="B48:D48"/>
    <mergeCell ref="E48:E49"/>
    <mergeCell ref="F48:F49"/>
    <mergeCell ref="A4:A5"/>
    <mergeCell ref="B4:D4"/>
    <mergeCell ref="E4:K4"/>
  </mergeCells>
  <phoneticPr fontId="2"/>
  <hyperlinks>
    <hyperlink ref="G46" location="目次!A1" display="目次へ戻る" xr:uid="{A3FD3C55-9F67-4368-801D-32627731F488}"/>
    <hyperlink ref="G19" location="目次!A1" display="目次へ戻る" xr:uid="{5CF69503-DFA4-4EFC-AC7A-FF636AC24A13}"/>
    <hyperlink ref="M2" location="目次!A1" display="目次へ戻る" xr:uid="{05C42265-3463-4DC3-86F4-B53B27C6E6F9}"/>
  </hyperlinks>
  <pageMargins left="0.7" right="0.7" top="0.75" bottom="0.75" header="0.3" footer="0.3"/>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23A1-3485-4F85-A7A8-9814AC816CCC}">
  <dimension ref="A1:K132"/>
  <sheetViews>
    <sheetView workbookViewId="0">
      <pane ySplit="6" topLeftCell="A7" activePane="bottomLeft" state="frozen"/>
      <selection pane="bottomLeft" activeCell="K2" sqref="K2"/>
    </sheetView>
  </sheetViews>
  <sheetFormatPr defaultColWidth="17.58203125" defaultRowHeight="13"/>
  <cols>
    <col min="1" max="1" width="35.75" style="859" customWidth="1"/>
    <col min="2" max="10" width="10.08203125" style="859" customWidth="1"/>
    <col min="11" max="16384" width="17.58203125" style="859"/>
  </cols>
  <sheetData>
    <row r="1" spans="1:11">
      <c r="A1" s="987" t="s">
        <v>9662</v>
      </c>
      <c r="B1" s="987"/>
      <c r="C1" s="987"/>
      <c r="D1" s="987"/>
      <c r="E1" s="987"/>
      <c r="F1" s="987"/>
      <c r="G1" s="987"/>
      <c r="H1" s="987"/>
      <c r="I1" s="987"/>
      <c r="J1" s="987"/>
    </row>
    <row r="2" spans="1:11" ht="18">
      <c r="A2" s="1098" t="s">
        <v>9663</v>
      </c>
      <c r="B2" s="987"/>
      <c r="C2" s="987"/>
      <c r="D2" s="987"/>
      <c r="E2" s="987"/>
      <c r="F2" s="987"/>
      <c r="G2" s="987"/>
      <c r="H2" s="987"/>
      <c r="I2" s="987"/>
      <c r="J2" s="987"/>
      <c r="K2" s="820" t="s">
        <v>721</v>
      </c>
    </row>
    <row r="3" spans="1:11" ht="13.5" thickBot="1">
      <c r="A3" s="987"/>
      <c r="B3" s="987"/>
      <c r="C3" s="987"/>
      <c r="D3" s="987"/>
      <c r="E3" s="987"/>
      <c r="F3" s="987"/>
      <c r="G3" s="987"/>
      <c r="H3" s="987"/>
      <c r="I3" s="2578"/>
      <c r="J3" s="2579" t="s">
        <v>9664</v>
      </c>
    </row>
    <row r="4" spans="1:11">
      <c r="A4" s="3952" t="s">
        <v>9665</v>
      </c>
      <c r="B4" s="3954" t="s">
        <v>9666</v>
      </c>
      <c r="C4" s="3955"/>
      <c r="D4" s="3956"/>
      <c r="E4" s="3957" t="s">
        <v>9667</v>
      </c>
      <c r="F4" s="3955"/>
      <c r="G4" s="3955"/>
      <c r="H4" s="3955"/>
      <c r="I4" s="3956"/>
      <c r="J4" s="3958" t="s">
        <v>9668</v>
      </c>
    </row>
    <row r="5" spans="1:11">
      <c r="A5" s="3953"/>
      <c r="B5" s="3961" t="s">
        <v>821</v>
      </c>
      <c r="C5" s="3963" t="s">
        <v>9669</v>
      </c>
      <c r="D5" s="3963" t="s">
        <v>9670</v>
      </c>
      <c r="E5" s="3963" t="s">
        <v>821</v>
      </c>
      <c r="F5" s="3963" t="s">
        <v>9671</v>
      </c>
      <c r="G5" s="3965" t="s">
        <v>9672</v>
      </c>
      <c r="H5" s="3967" t="s">
        <v>9673</v>
      </c>
      <c r="I5" s="3969" t="s">
        <v>9674</v>
      </c>
      <c r="J5" s="3959"/>
    </row>
    <row r="6" spans="1:11">
      <c r="A6" s="3695"/>
      <c r="B6" s="3962"/>
      <c r="C6" s="3964"/>
      <c r="D6" s="3964"/>
      <c r="E6" s="3964"/>
      <c r="F6" s="3964"/>
      <c r="G6" s="3966"/>
      <c r="H6" s="3968"/>
      <c r="I6" s="3964"/>
      <c r="J6" s="3960"/>
    </row>
    <row r="7" spans="1:11">
      <c r="A7" s="3133" t="s">
        <v>356</v>
      </c>
      <c r="B7" s="972">
        <v>3005</v>
      </c>
      <c r="C7" s="1488">
        <v>177</v>
      </c>
      <c r="D7" s="1488">
        <v>2828</v>
      </c>
      <c r="E7" s="972">
        <v>2817</v>
      </c>
      <c r="F7" s="972">
        <v>2717</v>
      </c>
      <c r="G7" s="972">
        <v>18</v>
      </c>
      <c r="H7" s="972">
        <v>48</v>
      </c>
      <c r="I7" s="972">
        <v>34</v>
      </c>
      <c r="J7" s="1488">
        <v>188</v>
      </c>
    </row>
    <row r="8" spans="1:11">
      <c r="A8" s="2580" t="s">
        <v>361</v>
      </c>
      <c r="B8" s="972">
        <v>3135</v>
      </c>
      <c r="C8" s="1488">
        <v>188</v>
      </c>
      <c r="D8" s="1488">
        <v>2947</v>
      </c>
      <c r="E8" s="972">
        <v>2931</v>
      </c>
      <c r="F8" s="972">
        <v>2849</v>
      </c>
      <c r="G8" s="972">
        <v>14</v>
      </c>
      <c r="H8" s="972">
        <v>43</v>
      </c>
      <c r="I8" s="972">
        <v>25</v>
      </c>
      <c r="J8" s="1488">
        <v>204</v>
      </c>
    </row>
    <row r="9" spans="1:11">
      <c r="A9" s="2581" t="s">
        <v>362</v>
      </c>
      <c r="B9" s="972">
        <v>3247</v>
      </c>
      <c r="C9" s="1488">
        <v>204</v>
      </c>
      <c r="D9" s="1488">
        <v>3043</v>
      </c>
      <c r="E9" s="972">
        <v>3044</v>
      </c>
      <c r="F9" s="972">
        <v>2966</v>
      </c>
      <c r="G9" s="972">
        <v>7</v>
      </c>
      <c r="H9" s="972">
        <v>61</v>
      </c>
      <c r="I9" s="972">
        <v>10</v>
      </c>
      <c r="J9" s="972">
        <v>203</v>
      </c>
    </row>
    <row r="10" spans="1:11">
      <c r="A10" s="2581" t="s">
        <v>365</v>
      </c>
      <c r="B10" s="999">
        <v>3242</v>
      </c>
      <c r="C10" s="999">
        <v>203</v>
      </c>
      <c r="D10" s="999">
        <v>3039</v>
      </c>
      <c r="E10" s="999">
        <v>3033</v>
      </c>
      <c r="F10" s="999">
        <v>2942</v>
      </c>
      <c r="G10" s="999">
        <v>14</v>
      </c>
      <c r="H10" s="999">
        <v>52</v>
      </c>
      <c r="I10" s="999">
        <v>25</v>
      </c>
      <c r="J10" s="999">
        <v>209</v>
      </c>
    </row>
    <row r="11" spans="1:11">
      <c r="A11" s="2582" t="s">
        <v>369</v>
      </c>
      <c r="B11" s="1073">
        <f>SUM(C11:D11)</f>
        <v>3272</v>
      </c>
      <c r="C11" s="2134">
        <f>C13+C110</f>
        <v>209</v>
      </c>
      <c r="D11" s="2134">
        <f>D13+D110</f>
        <v>3063</v>
      </c>
      <c r="E11" s="1073">
        <f>SUM(F11:I11)</f>
        <v>3000</v>
      </c>
      <c r="F11" s="1073">
        <f t="shared" ref="F11:I11" si="0">F13+F110</f>
        <v>2894</v>
      </c>
      <c r="G11" s="1073">
        <f t="shared" si="0"/>
        <v>9</v>
      </c>
      <c r="H11" s="1073">
        <f t="shared" si="0"/>
        <v>45</v>
      </c>
      <c r="I11" s="1073">
        <f t="shared" si="0"/>
        <v>52</v>
      </c>
      <c r="J11" s="1073">
        <f>J13+J110</f>
        <v>272</v>
      </c>
    </row>
    <row r="12" spans="1:11">
      <c r="A12" s="2581"/>
      <c r="B12" s="972"/>
      <c r="C12" s="1488"/>
      <c r="D12" s="1488"/>
      <c r="E12" s="1073">
        <f t="shared" ref="E12" si="1">SUM(F12:I12)</f>
        <v>0</v>
      </c>
      <c r="F12" s="972"/>
      <c r="G12" s="972"/>
      <c r="H12" s="1488"/>
      <c r="I12" s="1488"/>
      <c r="J12" s="1488"/>
    </row>
    <row r="13" spans="1:11">
      <c r="A13" s="2583" t="s">
        <v>9675</v>
      </c>
      <c r="B13" s="1073">
        <v>3103</v>
      </c>
      <c r="C13" s="1073">
        <v>147</v>
      </c>
      <c r="D13" s="1073">
        <v>2956</v>
      </c>
      <c r="E13" s="1073">
        <f>SUM(F13:I13)</f>
        <v>2874</v>
      </c>
      <c r="F13" s="1073">
        <v>2838</v>
      </c>
      <c r="G13" s="1073">
        <v>8</v>
      </c>
      <c r="H13" s="1073">
        <v>26</v>
      </c>
      <c r="I13" s="1073">
        <v>2</v>
      </c>
      <c r="J13" s="1073">
        <v>229</v>
      </c>
    </row>
    <row r="14" spans="1:11">
      <c r="A14" s="2584"/>
      <c r="B14" s="972"/>
      <c r="C14" s="972"/>
      <c r="D14" s="972"/>
      <c r="E14" s="972"/>
      <c r="F14" s="972"/>
      <c r="G14" s="987"/>
      <c r="H14" s="972"/>
      <c r="I14" s="972"/>
      <c r="J14" s="972"/>
    </row>
    <row r="15" spans="1:11">
      <c r="A15" s="2584" t="s">
        <v>9676</v>
      </c>
      <c r="B15" s="995">
        <f>SUM(C15:D15)</f>
        <v>105</v>
      </c>
      <c r="C15" s="972">
        <v>18</v>
      </c>
      <c r="D15" s="975">
        <v>87</v>
      </c>
      <c r="E15" s="972">
        <f>SUM(F15:I15)</f>
        <v>86</v>
      </c>
      <c r="F15" s="975">
        <v>81</v>
      </c>
      <c r="G15" s="975">
        <v>0</v>
      </c>
      <c r="H15" s="975">
        <v>5</v>
      </c>
      <c r="I15" s="975">
        <v>0</v>
      </c>
      <c r="J15" s="975">
        <v>19</v>
      </c>
    </row>
    <row r="16" spans="1:11">
      <c r="A16" s="2584" t="s">
        <v>9677</v>
      </c>
      <c r="B16" s="995">
        <f t="shared" ref="B16:B79" si="2">SUM(C16:D16)</f>
        <v>62</v>
      </c>
      <c r="C16" s="972">
        <v>8</v>
      </c>
      <c r="D16" s="975">
        <v>54</v>
      </c>
      <c r="E16" s="972">
        <f>SUM(F16:I16)</f>
        <v>50</v>
      </c>
      <c r="F16" s="975">
        <v>49</v>
      </c>
      <c r="G16" s="975">
        <v>0</v>
      </c>
      <c r="H16" s="975">
        <v>1</v>
      </c>
      <c r="I16" s="975">
        <v>0</v>
      </c>
      <c r="J16" s="975">
        <v>12</v>
      </c>
    </row>
    <row r="17" spans="1:10">
      <c r="A17" s="2584" t="s">
        <v>9678</v>
      </c>
      <c r="B17" s="995">
        <f t="shared" si="2"/>
        <v>25</v>
      </c>
      <c r="C17" s="972">
        <v>1</v>
      </c>
      <c r="D17" s="975">
        <v>24</v>
      </c>
      <c r="E17" s="972">
        <f t="shared" ref="E17:E37" si="3">SUM(F17:I17)</f>
        <v>18</v>
      </c>
      <c r="F17" s="975">
        <v>16</v>
      </c>
      <c r="G17" s="975">
        <v>0</v>
      </c>
      <c r="H17" s="975">
        <v>2</v>
      </c>
      <c r="I17" s="975">
        <v>0</v>
      </c>
      <c r="J17" s="975">
        <v>7</v>
      </c>
    </row>
    <row r="18" spans="1:10">
      <c r="A18" s="2584" t="s">
        <v>9679</v>
      </c>
      <c r="B18" s="995">
        <f t="shared" si="2"/>
        <v>18</v>
      </c>
      <c r="C18" s="972">
        <v>9</v>
      </c>
      <c r="D18" s="975">
        <v>9</v>
      </c>
      <c r="E18" s="972">
        <f t="shared" si="3"/>
        <v>18</v>
      </c>
      <c r="F18" s="975">
        <v>16</v>
      </c>
      <c r="G18" s="975">
        <v>0</v>
      </c>
      <c r="H18" s="975">
        <v>2</v>
      </c>
      <c r="I18" s="975">
        <v>0</v>
      </c>
      <c r="J18" s="975">
        <v>0</v>
      </c>
    </row>
    <row r="19" spans="1:10">
      <c r="A19" s="2584" t="s">
        <v>9680</v>
      </c>
      <c r="B19" s="995">
        <f t="shared" si="2"/>
        <v>1170</v>
      </c>
      <c r="C19" s="972">
        <v>38</v>
      </c>
      <c r="D19" s="975">
        <v>1132</v>
      </c>
      <c r="E19" s="972">
        <f t="shared" si="3"/>
        <v>1117</v>
      </c>
      <c r="F19" s="975">
        <v>1116</v>
      </c>
      <c r="G19" s="975">
        <v>0</v>
      </c>
      <c r="H19" s="975">
        <v>1</v>
      </c>
      <c r="I19" s="975">
        <v>0</v>
      </c>
      <c r="J19" s="975">
        <v>53</v>
      </c>
    </row>
    <row r="20" spans="1:10">
      <c r="A20" s="2584" t="s">
        <v>9681</v>
      </c>
      <c r="B20" s="995">
        <f t="shared" si="2"/>
        <v>31</v>
      </c>
      <c r="C20" s="972">
        <v>3</v>
      </c>
      <c r="D20" s="975">
        <v>28</v>
      </c>
      <c r="E20" s="972">
        <f t="shared" si="3"/>
        <v>29</v>
      </c>
      <c r="F20" s="975">
        <v>29</v>
      </c>
      <c r="G20" s="975">
        <v>0</v>
      </c>
      <c r="H20" s="975">
        <v>0</v>
      </c>
      <c r="I20" s="975">
        <v>0</v>
      </c>
      <c r="J20" s="975">
        <v>2</v>
      </c>
    </row>
    <row r="21" spans="1:10">
      <c r="A21" s="2584" t="s">
        <v>9682</v>
      </c>
      <c r="B21" s="995">
        <f t="shared" si="2"/>
        <v>17</v>
      </c>
      <c r="C21" s="972">
        <v>2</v>
      </c>
      <c r="D21" s="975">
        <v>15</v>
      </c>
      <c r="E21" s="972">
        <f t="shared" si="3"/>
        <v>17</v>
      </c>
      <c r="F21" s="975">
        <v>17</v>
      </c>
      <c r="G21" s="975">
        <v>0</v>
      </c>
      <c r="H21" s="975">
        <v>0</v>
      </c>
      <c r="I21" s="975">
        <v>0</v>
      </c>
      <c r="J21" s="975">
        <v>0</v>
      </c>
    </row>
    <row r="22" spans="1:10">
      <c r="A22" s="2584" t="s">
        <v>9683</v>
      </c>
      <c r="B22" s="995">
        <f t="shared" si="2"/>
        <v>1</v>
      </c>
      <c r="C22" s="972">
        <v>0</v>
      </c>
      <c r="D22" s="975">
        <v>1</v>
      </c>
      <c r="E22" s="972">
        <f t="shared" si="3"/>
        <v>1</v>
      </c>
      <c r="F22" s="975">
        <v>1</v>
      </c>
      <c r="G22" s="975">
        <v>0</v>
      </c>
      <c r="H22" s="975">
        <v>0</v>
      </c>
      <c r="I22" s="975">
        <v>0</v>
      </c>
      <c r="J22" s="975">
        <v>0</v>
      </c>
    </row>
    <row r="23" spans="1:10">
      <c r="A23" s="2584" t="s">
        <v>9684</v>
      </c>
      <c r="B23" s="995">
        <f t="shared" si="2"/>
        <v>3</v>
      </c>
      <c r="C23" s="972">
        <v>1</v>
      </c>
      <c r="D23" s="975">
        <v>2</v>
      </c>
      <c r="E23" s="972">
        <f t="shared" si="3"/>
        <v>3</v>
      </c>
      <c r="F23" s="975">
        <v>3</v>
      </c>
      <c r="G23" s="975">
        <v>0</v>
      </c>
      <c r="H23" s="975">
        <v>0</v>
      </c>
      <c r="I23" s="975">
        <v>0</v>
      </c>
      <c r="J23" s="975">
        <v>0</v>
      </c>
    </row>
    <row r="24" spans="1:10">
      <c r="A24" s="2584" t="s">
        <v>9685</v>
      </c>
      <c r="B24" s="995">
        <f t="shared" si="2"/>
        <v>1</v>
      </c>
      <c r="C24" s="972">
        <v>0</v>
      </c>
      <c r="D24" s="975">
        <v>1</v>
      </c>
      <c r="E24" s="972">
        <f t="shared" si="3"/>
        <v>1</v>
      </c>
      <c r="F24" s="975">
        <v>1</v>
      </c>
      <c r="G24" s="975">
        <v>0</v>
      </c>
      <c r="H24" s="975">
        <v>0</v>
      </c>
      <c r="I24" s="975">
        <v>0</v>
      </c>
      <c r="J24" s="975">
        <v>0</v>
      </c>
    </row>
    <row r="25" spans="1:10">
      <c r="A25" s="2584" t="s">
        <v>9686</v>
      </c>
      <c r="B25" s="995">
        <f t="shared" si="2"/>
        <v>1</v>
      </c>
      <c r="C25" s="972">
        <v>0</v>
      </c>
      <c r="D25" s="975">
        <v>1</v>
      </c>
      <c r="E25" s="972">
        <f t="shared" si="3"/>
        <v>1</v>
      </c>
      <c r="F25" s="975">
        <v>1</v>
      </c>
      <c r="G25" s="975">
        <v>0</v>
      </c>
      <c r="H25" s="975">
        <v>0</v>
      </c>
      <c r="I25" s="975">
        <v>0</v>
      </c>
      <c r="J25" s="975">
        <v>0</v>
      </c>
    </row>
    <row r="26" spans="1:10">
      <c r="A26" s="2584" t="s">
        <v>9687</v>
      </c>
      <c r="B26" s="995">
        <f t="shared" si="2"/>
        <v>0</v>
      </c>
      <c r="C26" s="972">
        <v>0</v>
      </c>
      <c r="D26" s="975">
        <v>0</v>
      </c>
      <c r="E26" s="972">
        <f t="shared" si="3"/>
        <v>0</v>
      </c>
      <c r="F26" s="975">
        <v>0</v>
      </c>
      <c r="G26" s="975">
        <v>0</v>
      </c>
      <c r="H26" s="975">
        <v>0</v>
      </c>
      <c r="I26" s="975">
        <v>0</v>
      </c>
      <c r="J26" s="975">
        <v>0</v>
      </c>
    </row>
    <row r="27" spans="1:10">
      <c r="A27" s="2584" t="s">
        <v>9688</v>
      </c>
      <c r="B27" s="995">
        <f t="shared" si="2"/>
        <v>8</v>
      </c>
      <c r="C27" s="972">
        <v>0</v>
      </c>
      <c r="D27" s="975">
        <v>8</v>
      </c>
      <c r="E27" s="972">
        <f t="shared" si="3"/>
        <v>6</v>
      </c>
      <c r="F27" s="975">
        <v>6</v>
      </c>
      <c r="G27" s="975">
        <v>0</v>
      </c>
      <c r="H27" s="975">
        <v>0</v>
      </c>
      <c r="I27" s="975">
        <v>0</v>
      </c>
      <c r="J27" s="975">
        <v>2</v>
      </c>
    </row>
    <row r="28" spans="1:10">
      <c r="A28" s="2584" t="s">
        <v>9689</v>
      </c>
      <c r="B28" s="995">
        <f t="shared" si="2"/>
        <v>0</v>
      </c>
      <c r="C28" s="972">
        <v>0</v>
      </c>
      <c r="D28" s="975">
        <v>0</v>
      </c>
      <c r="E28" s="972">
        <f t="shared" si="3"/>
        <v>0</v>
      </c>
      <c r="F28" s="975">
        <v>0</v>
      </c>
      <c r="G28" s="975">
        <v>0</v>
      </c>
      <c r="H28" s="975">
        <v>0</v>
      </c>
      <c r="I28" s="975">
        <v>0</v>
      </c>
      <c r="J28" s="975">
        <v>0</v>
      </c>
    </row>
    <row r="29" spans="1:10">
      <c r="A29" s="2584" t="s">
        <v>9690</v>
      </c>
      <c r="B29" s="995">
        <f t="shared" si="2"/>
        <v>0</v>
      </c>
      <c r="C29" s="972">
        <v>0</v>
      </c>
      <c r="D29" s="975">
        <v>0</v>
      </c>
      <c r="E29" s="972">
        <f t="shared" si="3"/>
        <v>0</v>
      </c>
      <c r="F29" s="975">
        <v>0</v>
      </c>
      <c r="G29" s="975">
        <v>0</v>
      </c>
      <c r="H29" s="975">
        <v>0</v>
      </c>
      <c r="I29" s="975">
        <v>0</v>
      </c>
      <c r="J29" s="975">
        <v>0</v>
      </c>
    </row>
    <row r="30" spans="1:10">
      <c r="A30" s="2584" t="s">
        <v>9691</v>
      </c>
      <c r="B30" s="995">
        <f t="shared" si="2"/>
        <v>11</v>
      </c>
      <c r="C30" s="972">
        <v>4</v>
      </c>
      <c r="D30" s="975">
        <v>7</v>
      </c>
      <c r="E30" s="972">
        <f t="shared" si="3"/>
        <v>11</v>
      </c>
      <c r="F30" s="975">
        <v>10</v>
      </c>
      <c r="G30" s="975">
        <v>0</v>
      </c>
      <c r="H30" s="975">
        <v>1</v>
      </c>
      <c r="I30" s="975">
        <v>0</v>
      </c>
      <c r="J30" s="975">
        <v>0</v>
      </c>
    </row>
    <row r="31" spans="1:10">
      <c r="A31" s="2584" t="s">
        <v>9692</v>
      </c>
      <c r="B31" s="995">
        <f t="shared" si="2"/>
        <v>1</v>
      </c>
      <c r="C31" s="972">
        <v>0</v>
      </c>
      <c r="D31" s="975">
        <v>1</v>
      </c>
      <c r="E31" s="972">
        <f t="shared" si="3"/>
        <v>0</v>
      </c>
      <c r="F31" s="975">
        <v>0</v>
      </c>
      <c r="G31" s="975">
        <v>0</v>
      </c>
      <c r="H31" s="975">
        <v>0</v>
      </c>
      <c r="I31" s="975">
        <v>0</v>
      </c>
      <c r="J31" s="975">
        <v>1</v>
      </c>
    </row>
    <row r="32" spans="1:10">
      <c r="A32" s="2584" t="s">
        <v>9693</v>
      </c>
      <c r="B32" s="995">
        <f t="shared" si="2"/>
        <v>0</v>
      </c>
      <c r="C32" s="972">
        <v>0</v>
      </c>
      <c r="D32" s="975">
        <v>0</v>
      </c>
      <c r="E32" s="972">
        <f t="shared" si="3"/>
        <v>0</v>
      </c>
      <c r="F32" s="975">
        <v>0</v>
      </c>
      <c r="G32" s="975">
        <v>0</v>
      </c>
      <c r="H32" s="975">
        <v>0</v>
      </c>
      <c r="I32" s="975">
        <v>0</v>
      </c>
      <c r="J32" s="975">
        <v>0</v>
      </c>
    </row>
    <row r="33" spans="1:10">
      <c r="A33" s="2584" t="s">
        <v>9694</v>
      </c>
      <c r="B33" s="995">
        <f t="shared" si="2"/>
        <v>0</v>
      </c>
      <c r="C33" s="972">
        <v>0</v>
      </c>
      <c r="D33" s="975">
        <v>0</v>
      </c>
      <c r="E33" s="972">
        <f t="shared" si="3"/>
        <v>0</v>
      </c>
      <c r="F33" s="975">
        <v>0</v>
      </c>
      <c r="G33" s="975">
        <v>0</v>
      </c>
      <c r="H33" s="975">
        <v>0</v>
      </c>
      <c r="I33" s="975">
        <v>0</v>
      </c>
      <c r="J33" s="975">
        <v>0</v>
      </c>
    </row>
    <row r="34" spans="1:10">
      <c r="A34" s="2584" t="s">
        <v>9695</v>
      </c>
      <c r="B34" s="995">
        <f t="shared" si="2"/>
        <v>16</v>
      </c>
      <c r="C34" s="972">
        <v>0</v>
      </c>
      <c r="D34" s="975">
        <v>16</v>
      </c>
      <c r="E34" s="972">
        <f t="shared" si="3"/>
        <v>16</v>
      </c>
      <c r="F34" s="975">
        <v>16</v>
      </c>
      <c r="G34" s="975">
        <v>0</v>
      </c>
      <c r="H34" s="975">
        <v>0</v>
      </c>
      <c r="I34" s="975">
        <v>0</v>
      </c>
      <c r="J34" s="975">
        <v>0</v>
      </c>
    </row>
    <row r="35" spans="1:10">
      <c r="A35" s="2584" t="s">
        <v>9696</v>
      </c>
      <c r="B35" s="995">
        <f t="shared" si="2"/>
        <v>6</v>
      </c>
      <c r="C35" s="972">
        <v>0</v>
      </c>
      <c r="D35" s="975">
        <v>6</v>
      </c>
      <c r="E35" s="972">
        <f t="shared" si="3"/>
        <v>6</v>
      </c>
      <c r="F35" s="975">
        <v>6</v>
      </c>
      <c r="G35" s="975">
        <v>0</v>
      </c>
      <c r="H35" s="975">
        <v>0</v>
      </c>
      <c r="I35" s="975">
        <v>0</v>
      </c>
      <c r="J35" s="975">
        <v>0</v>
      </c>
    </row>
    <row r="36" spans="1:10">
      <c r="A36" s="2584" t="s">
        <v>9697</v>
      </c>
      <c r="B36" s="995">
        <f t="shared" si="2"/>
        <v>28</v>
      </c>
      <c r="C36" s="972">
        <v>4</v>
      </c>
      <c r="D36" s="975">
        <v>24</v>
      </c>
      <c r="E36" s="972">
        <f t="shared" si="3"/>
        <v>26</v>
      </c>
      <c r="F36" s="975">
        <v>25</v>
      </c>
      <c r="G36" s="975">
        <v>0</v>
      </c>
      <c r="H36" s="975">
        <v>1</v>
      </c>
      <c r="I36" s="975">
        <v>0</v>
      </c>
      <c r="J36" s="975">
        <v>2</v>
      </c>
    </row>
    <row r="37" spans="1:10">
      <c r="A37" s="2584" t="s">
        <v>9698</v>
      </c>
      <c r="B37" s="995">
        <f t="shared" si="2"/>
        <v>11</v>
      </c>
      <c r="C37" s="972">
        <v>0</v>
      </c>
      <c r="D37" s="975">
        <v>11</v>
      </c>
      <c r="E37" s="972">
        <f t="shared" si="3"/>
        <v>11</v>
      </c>
      <c r="F37" s="975">
        <v>11</v>
      </c>
      <c r="G37" s="975">
        <v>0</v>
      </c>
      <c r="H37" s="975">
        <v>0</v>
      </c>
      <c r="I37" s="975">
        <v>0</v>
      </c>
      <c r="J37" s="975">
        <v>0</v>
      </c>
    </row>
    <row r="38" spans="1:10">
      <c r="A38" s="2584" t="s">
        <v>9699</v>
      </c>
      <c r="B38" s="995">
        <f t="shared" si="2"/>
        <v>0</v>
      </c>
      <c r="C38" s="972">
        <v>0</v>
      </c>
      <c r="D38" s="975">
        <v>0</v>
      </c>
      <c r="E38" s="972">
        <f>SUM(F38:I38)</f>
        <v>0</v>
      </c>
      <c r="F38" s="975">
        <v>0</v>
      </c>
      <c r="G38" s="975">
        <v>0</v>
      </c>
      <c r="H38" s="975">
        <v>0</v>
      </c>
      <c r="I38" s="975">
        <v>0</v>
      </c>
      <c r="J38" s="975">
        <v>0</v>
      </c>
    </row>
    <row r="39" spans="1:10">
      <c r="A39" s="2585" t="s">
        <v>9700</v>
      </c>
      <c r="B39" s="995">
        <f t="shared" si="2"/>
        <v>0</v>
      </c>
      <c r="C39" s="972">
        <v>0</v>
      </c>
      <c r="D39" s="975">
        <v>0</v>
      </c>
      <c r="E39" s="972">
        <f>SUM(F39:I39)</f>
        <v>0</v>
      </c>
      <c r="F39" s="975">
        <v>0</v>
      </c>
      <c r="G39" s="975">
        <v>0</v>
      </c>
      <c r="H39" s="975">
        <v>0</v>
      </c>
      <c r="I39" s="975">
        <v>0</v>
      </c>
      <c r="J39" s="975">
        <v>0</v>
      </c>
    </row>
    <row r="40" spans="1:10">
      <c r="A40" s="2584" t="s">
        <v>9701</v>
      </c>
      <c r="B40" s="995">
        <f t="shared" si="2"/>
        <v>425</v>
      </c>
      <c r="C40" s="972">
        <v>6</v>
      </c>
      <c r="D40" s="975">
        <v>419</v>
      </c>
      <c r="E40" s="972">
        <f t="shared" ref="E40:E57" si="4">SUM(F40:I40)</f>
        <v>415</v>
      </c>
      <c r="F40" s="975">
        <v>415</v>
      </c>
      <c r="G40" s="975">
        <v>0</v>
      </c>
      <c r="H40" s="975">
        <v>0</v>
      </c>
      <c r="I40" s="975">
        <v>0</v>
      </c>
      <c r="J40" s="975">
        <v>10</v>
      </c>
    </row>
    <row r="41" spans="1:10">
      <c r="A41" s="2584" t="s">
        <v>9702</v>
      </c>
      <c r="B41" s="995">
        <f t="shared" si="2"/>
        <v>680</v>
      </c>
      <c r="C41" s="972">
        <v>25</v>
      </c>
      <c r="D41" s="975">
        <v>655</v>
      </c>
      <c r="E41" s="972">
        <f t="shared" si="4"/>
        <v>640</v>
      </c>
      <c r="F41" s="975">
        <v>640</v>
      </c>
      <c r="G41" s="975">
        <v>0</v>
      </c>
      <c r="H41" s="975">
        <v>0</v>
      </c>
      <c r="I41" s="975">
        <v>0</v>
      </c>
      <c r="J41" s="975">
        <v>40</v>
      </c>
    </row>
    <row r="42" spans="1:10">
      <c r="A42" s="2584" t="s">
        <v>9703</v>
      </c>
      <c r="B42" s="995">
        <f t="shared" si="2"/>
        <v>679</v>
      </c>
      <c r="C42" s="972">
        <v>25</v>
      </c>
      <c r="D42" s="975">
        <v>654</v>
      </c>
      <c r="E42" s="972">
        <f t="shared" si="4"/>
        <v>639</v>
      </c>
      <c r="F42" s="975">
        <v>639</v>
      </c>
      <c r="G42" s="975">
        <v>0</v>
      </c>
      <c r="H42" s="975">
        <v>0</v>
      </c>
      <c r="I42" s="975">
        <v>0</v>
      </c>
      <c r="J42" s="975">
        <v>40</v>
      </c>
    </row>
    <row r="43" spans="1:10">
      <c r="A43" s="2584" t="s">
        <v>9704</v>
      </c>
      <c r="B43" s="995">
        <f t="shared" si="2"/>
        <v>0</v>
      </c>
      <c r="C43" s="972">
        <v>0</v>
      </c>
      <c r="D43" s="975">
        <v>0</v>
      </c>
      <c r="E43" s="972">
        <f t="shared" si="4"/>
        <v>0</v>
      </c>
      <c r="F43" s="975">
        <v>0</v>
      </c>
      <c r="G43" s="975">
        <v>0</v>
      </c>
      <c r="H43" s="975">
        <v>0</v>
      </c>
      <c r="I43" s="975">
        <v>0</v>
      </c>
      <c r="J43" s="975">
        <v>0</v>
      </c>
    </row>
    <row r="44" spans="1:10">
      <c r="A44" s="2584" t="s">
        <v>9705</v>
      </c>
      <c r="B44" s="995">
        <f t="shared" si="2"/>
        <v>0</v>
      </c>
      <c r="C44" s="972">
        <v>0</v>
      </c>
      <c r="D44" s="975">
        <v>0</v>
      </c>
      <c r="E44" s="972">
        <f t="shared" si="4"/>
        <v>0</v>
      </c>
      <c r="F44" s="975">
        <v>0</v>
      </c>
      <c r="G44" s="975">
        <v>0</v>
      </c>
      <c r="H44" s="975">
        <v>0</v>
      </c>
      <c r="I44" s="975">
        <v>0</v>
      </c>
      <c r="J44" s="975">
        <v>0</v>
      </c>
    </row>
    <row r="45" spans="1:10">
      <c r="A45" s="2584" t="s">
        <v>9706</v>
      </c>
      <c r="B45" s="995">
        <f t="shared" si="2"/>
        <v>5</v>
      </c>
      <c r="C45" s="972">
        <v>0</v>
      </c>
      <c r="D45" s="975">
        <v>5</v>
      </c>
      <c r="E45" s="972">
        <f t="shared" si="4"/>
        <v>5</v>
      </c>
      <c r="F45" s="975">
        <v>5</v>
      </c>
      <c r="G45" s="975">
        <v>0</v>
      </c>
      <c r="H45" s="975">
        <v>0</v>
      </c>
      <c r="I45" s="975">
        <v>0</v>
      </c>
      <c r="J45" s="975">
        <v>0</v>
      </c>
    </row>
    <row r="46" spans="1:10">
      <c r="A46" s="2584" t="s">
        <v>9707</v>
      </c>
      <c r="B46" s="995">
        <f t="shared" si="2"/>
        <v>0</v>
      </c>
      <c r="C46" s="972">
        <v>0</v>
      </c>
      <c r="D46" s="975">
        <v>0</v>
      </c>
      <c r="E46" s="972">
        <f t="shared" si="4"/>
        <v>0</v>
      </c>
      <c r="F46" s="975">
        <v>0</v>
      </c>
      <c r="G46" s="975">
        <v>0</v>
      </c>
      <c r="H46" s="975">
        <v>0</v>
      </c>
      <c r="I46" s="975">
        <v>0</v>
      </c>
      <c r="J46" s="975">
        <v>0</v>
      </c>
    </row>
    <row r="47" spans="1:10">
      <c r="A47" s="2584" t="s">
        <v>9708</v>
      </c>
      <c r="B47" s="995">
        <f t="shared" si="2"/>
        <v>76</v>
      </c>
      <c r="C47" s="972">
        <v>17</v>
      </c>
      <c r="D47" s="975">
        <v>59</v>
      </c>
      <c r="E47" s="972">
        <f t="shared" si="4"/>
        <v>65</v>
      </c>
      <c r="F47" s="975">
        <v>65</v>
      </c>
      <c r="G47" s="975">
        <v>0</v>
      </c>
      <c r="H47" s="975">
        <v>0</v>
      </c>
      <c r="I47" s="975">
        <v>0</v>
      </c>
      <c r="J47" s="975">
        <v>11</v>
      </c>
    </row>
    <row r="48" spans="1:10">
      <c r="A48" s="2584" t="s">
        <v>9709</v>
      </c>
      <c r="B48" s="995">
        <f t="shared" si="2"/>
        <v>6</v>
      </c>
      <c r="C48" s="972">
        <v>2</v>
      </c>
      <c r="D48" s="975">
        <v>4</v>
      </c>
      <c r="E48" s="972">
        <f t="shared" si="4"/>
        <v>4</v>
      </c>
      <c r="F48" s="975">
        <v>4</v>
      </c>
      <c r="G48" s="975">
        <v>0</v>
      </c>
      <c r="H48" s="975">
        <v>0</v>
      </c>
      <c r="I48" s="975">
        <v>0</v>
      </c>
      <c r="J48" s="975">
        <v>2</v>
      </c>
    </row>
    <row r="49" spans="1:10">
      <c r="A49" s="2584" t="s">
        <v>9710</v>
      </c>
      <c r="B49" s="995">
        <f t="shared" si="2"/>
        <v>0</v>
      </c>
      <c r="C49" s="972">
        <v>0</v>
      </c>
      <c r="D49" s="975">
        <v>0</v>
      </c>
      <c r="E49" s="972">
        <f t="shared" si="4"/>
        <v>0</v>
      </c>
      <c r="F49" s="975">
        <v>0</v>
      </c>
      <c r="G49" s="975">
        <v>0</v>
      </c>
      <c r="H49" s="975">
        <v>0</v>
      </c>
      <c r="I49" s="975">
        <v>0</v>
      </c>
      <c r="J49" s="975">
        <v>0</v>
      </c>
    </row>
    <row r="50" spans="1:10">
      <c r="A50" s="2584" t="s">
        <v>9711</v>
      </c>
      <c r="B50" s="995">
        <f t="shared" si="2"/>
        <v>525</v>
      </c>
      <c r="C50" s="972">
        <v>14</v>
      </c>
      <c r="D50" s="975">
        <v>511</v>
      </c>
      <c r="E50" s="972">
        <f t="shared" si="4"/>
        <v>512</v>
      </c>
      <c r="F50" s="975">
        <v>507</v>
      </c>
      <c r="G50" s="975">
        <v>0</v>
      </c>
      <c r="H50" s="975">
        <v>5</v>
      </c>
      <c r="I50" s="975">
        <v>0</v>
      </c>
      <c r="J50" s="975">
        <v>13</v>
      </c>
    </row>
    <row r="51" spans="1:10">
      <c r="A51" s="2584" t="s">
        <v>9712</v>
      </c>
      <c r="B51" s="995">
        <f t="shared" si="2"/>
        <v>0</v>
      </c>
      <c r="C51" s="972">
        <v>0</v>
      </c>
      <c r="D51" s="975">
        <v>0</v>
      </c>
      <c r="E51" s="972">
        <f t="shared" si="4"/>
        <v>0</v>
      </c>
      <c r="F51" s="975">
        <v>0</v>
      </c>
      <c r="G51" s="975">
        <v>0</v>
      </c>
      <c r="H51" s="975">
        <v>0</v>
      </c>
      <c r="I51" s="975">
        <v>0</v>
      </c>
      <c r="J51" s="975">
        <v>0</v>
      </c>
    </row>
    <row r="52" spans="1:10">
      <c r="A52" s="2584" t="s">
        <v>9713</v>
      </c>
      <c r="B52" s="995">
        <f t="shared" si="2"/>
        <v>478</v>
      </c>
      <c r="C52" s="972">
        <v>3</v>
      </c>
      <c r="D52" s="975">
        <v>475</v>
      </c>
      <c r="E52" s="972">
        <f t="shared" si="4"/>
        <v>471</v>
      </c>
      <c r="F52" s="975">
        <v>469</v>
      </c>
      <c r="G52" s="975">
        <v>0</v>
      </c>
      <c r="H52" s="975">
        <v>2</v>
      </c>
      <c r="I52" s="975">
        <v>0</v>
      </c>
      <c r="J52" s="975">
        <v>7</v>
      </c>
    </row>
    <row r="53" spans="1:10">
      <c r="A53" s="2584" t="s">
        <v>9714</v>
      </c>
      <c r="B53" s="995">
        <f t="shared" si="2"/>
        <v>3</v>
      </c>
      <c r="C53" s="972">
        <v>0</v>
      </c>
      <c r="D53" s="975">
        <v>3</v>
      </c>
      <c r="E53" s="972">
        <f t="shared" si="4"/>
        <v>2</v>
      </c>
      <c r="F53" s="975">
        <v>2</v>
      </c>
      <c r="G53" s="975">
        <v>0</v>
      </c>
      <c r="H53" s="975">
        <v>0</v>
      </c>
      <c r="I53" s="975">
        <v>0</v>
      </c>
      <c r="J53" s="975">
        <v>1</v>
      </c>
    </row>
    <row r="54" spans="1:10">
      <c r="A54" s="2584" t="s">
        <v>9715</v>
      </c>
      <c r="B54" s="995">
        <f t="shared" si="2"/>
        <v>4</v>
      </c>
      <c r="C54" s="972">
        <v>0</v>
      </c>
      <c r="D54" s="975">
        <v>4</v>
      </c>
      <c r="E54" s="972">
        <f t="shared" si="4"/>
        <v>4</v>
      </c>
      <c r="F54" s="975">
        <v>4</v>
      </c>
      <c r="G54" s="975">
        <v>0</v>
      </c>
      <c r="H54" s="975">
        <v>0</v>
      </c>
      <c r="I54" s="975">
        <v>0</v>
      </c>
      <c r="J54" s="975">
        <v>0</v>
      </c>
    </row>
    <row r="55" spans="1:10">
      <c r="A55" s="2584" t="s">
        <v>9716</v>
      </c>
      <c r="B55" s="995">
        <f t="shared" si="2"/>
        <v>9</v>
      </c>
      <c r="C55" s="972">
        <v>6</v>
      </c>
      <c r="D55" s="975">
        <v>3</v>
      </c>
      <c r="E55" s="972">
        <f t="shared" si="4"/>
        <v>8</v>
      </c>
      <c r="F55" s="975">
        <v>7</v>
      </c>
      <c r="G55" s="975">
        <v>0</v>
      </c>
      <c r="H55" s="975">
        <v>1</v>
      </c>
      <c r="I55" s="975">
        <v>0</v>
      </c>
      <c r="J55" s="975">
        <v>1</v>
      </c>
    </row>
    <row r="56" spans="1:10">
      <c r="A56" s="2584" t="s">
        <v>9717</v>
      </c>
      <c r="B56" s="995">
        <f t="shared" si="2"/>
        <v>0</v>
      </c>
      <c r="C56" s="972">
        <v>0</v>
      </c>
      <c r="D56" s="975">
        <v>0</v>
      </c>
      <c r="E56" s="972">
        <f t="shared" si="4"/>
        <v>0</v>
      </c>
      <c r="F56" s="975">
        <v>0</v>
      </c>
      <c r="G56" s="975">
        <v>0</v>
      </c>
      <c r="H56" s="975">
        <v>0</v>
      </c>
      <c r="I56" s="975">
        <v>0</v>
      </c>
      <c r="J56" s="975">
        <v>0</v>
      </c>
    </row>
    <row r="57" spans="1:10">
      <c r="A57" s="2584" t="s">
        <v>9718</v>
      </c>
      <c r="B57" s="995">
        <f t="shared" si="2"/>
        <v>3</v>
      </c>
      <c r="C57" s="972">
        <v>1</v>
      </c>
      <c r="D57" s="975">
        <v>2</v>
      </c>
      <c r="E57" s="972">
        <f t="shared" si="4"/>
        <v>1</v>
      </c>
      <c r="F57" s="975">
        <v>0</v>
      </c>
      <c r="G57" s="975">
        <v>0</v>
      </c>
      <c r="H57" s="975">
        <v>1</v>
      </c>
      <c r="I57" s="975">
        <v>0</v>
      </c>
      <c r="J57" s="975">
        <v>2</v>
      </c>
    </row>
    <row r="58" spans="1:10">
      <c r="A58" s="2584" t="s">
        <v>9719</v>
      </c>
      <c r="B58" s="995">
        <f t="shared" si="2"/>
        <v>2</v>
      </c>
      <c r="C58" s="972">
        <v>0</v>
      </c>
      <c r="D58" s="975">
        <v>2</v>
      </c>
      <c r="E58" s="972">
        <f>SUM(F58:I58)</f>
        <v>0</v>
      </c>
      <c r="F58" s="975">
        <v>0</v>
      </c>
      <c r="G58" s="975">
        <v>0</v>
      </c>
      <c r="H58" s="975">
        <v>0</v>
      </c>
      <c r="I58" s="975">
        <v>0</v>
      </c>
      <c r="J58" s="975">
        <v>2</v>
      </c>
    </row>
    <row r="59" spans="1:10">
      <c r="A59" s="2584" t="s">
        <v>9720</v>
      </c>
      <c r="B59" s="995">
        <f t="shared" si="2"/>
        <v>1</v>
      </c>
      <c r="C59" s="972">
        <v>1</v>
      </c>
      <c r="D59" s="975">
        <v>0</v>
      </c>
      <c r="E59" s="972">
        <f>SUM(F59:I59)</f>
        <v>1</v>
      </c>
      <c r="F59" s="975">
        <v>0</v>
      </c>
      <c r="G59" s="975">
        <v>0</v>
      </c>
      <c r="H59" s="975">
        <v>1</v>
      </c>
      <c r="I59" s="975">
        <v>0</v>
      </c>
      <c r="J59" s="975">
        <v>0</v>
      </c>
    </row>
    <row r="60" spans="1:10">
      <c r="A60" s="2584" t="s">
        <v>9721</v>
      </c>
      <c r="B60" s="995">
        <f t="shared" si="2"/>
        <v>0</v>
      </c>
      <c r="C60" s="972">
        <v>0</v>
      </c>
      <c r="D60" s="975">
        <v>0</v>
      </c>
      <c r="E60" s="972">
        <f t="shared" ref="E60:E80" si="5">SUM(F60:I60)</f>
        <v>0</v>
      </c>
      <c r="F60" s="975">
        <v>0</v>
      </c>
      <c r="G60" s="975">
        <v>0</v>
      </c>
      <c r="H60" s="975">
        <v>0</v>
      </c>
      <c r="I60" s="975">
        <v>0</v>
      </c>
      <c r="J60" s="975">
        <v>0</v>
      </c>
    </row>
    <row r="61" spans="1:10">
      <c r="A61" s="2584" t="s">
        <v>9722</v>
      </c>
      <c r="B61" s="995">
        <f t="shared" si="2"/>
        <v>0</v>
      </c>
      <c r="C61" s="972">
        <v>0</v>
      </c>
      <c r="D61" s="975">
        <v>0</v>
      </c>
      <c r="E61" s="972">
        <f t="shared" si="5"/>
        <v>0</v>
      </c>
      <c r="F61" s="975">
        <v>0</v>
      </c>
      <c r="G61" s="975">
        <v>0</v>
      </c>
      <c r="H61" s="975">
        <v>0</v>
      </c>
      <c r="I61" s="975">
        <v>0</v>
      </c>
      <c r="J61" s="975">
        <v>0</v>
      </c>
    </row>
    <row r="62" spans="1:10">
      <c r="A62" s="2584" t="s">
        <v>9723</v>
      </c>
      <c r="B62" s="995">
        <f t="shared" si="2"/>
        <v>0</v>
      </c>
      <c r="C62" s="972">
        <v>0</v>
      </c>
      <c r="D62" s="975">
        <v>0</v>
      </c>
      <c r="E62" s="972">
        <f t="shared" si="5"/>
        <v>0</v>
      </c>
      <c r="F62" s="975">
        <v>0</v>
      </c>
      <c r="G62" s="975">
        <v>0</v>
      </c>
      <c r="H62" s="975">
        <v>0</v>
      </c>
      <c r="I62" s="975">
        <v>0</v>
      </c>
      <c r="J62" s="975">
        <v>0</v>
      </c>
    </row>
    <row r="63" spans="1:10">
      <c r="A63" s="2584" t="s">
        <v>9724</v>
      </c>
      <c r="B63" s="995">
        <f t="shared" si="2"/>
        <v>0</v>
      </c>
      <c r="C63" s="972">
        <v>0</v>
      </c>
      <c r="D63" s="975">
        <v>0</v>
      </c>
      <c r="E63" s="972">
        <f t="shared" si="5"/>
        <v>0</v>
      </c>
      <c r="F63" s="975">
        <v>0</v>
      </c>
      <c r="G63" s="975">
        <v>0</v>
      </c>
      <c r="H63" s="975">
        <v>0</v>
      </c>
      <c r="I63" s="975">
        <v>0</v>
      </c>
      <c r="J63" s="975">
        <v>0</v>
      </c>
    </row>
    <row r="64" spans="1:10">
      <c r="A64" s="2584" t="s">
        <v>9725</v>
      </c>
      <c r="B64" s="995">
        <f t="shared" si="2"/>
        <v>1051</v>
      </c>
      <c r="C64" s="972">
        <v>47</v>
      </c>
      <c r="D64" s="975">
        <v>1004</v>
      </c>
      <c r="E64" s="972">
        <f t="shared" si="5"/>
        <v>935</v>
      </c>
      <c r="F64" s="975">
        <v>920</v>
      </c>
      <c r="G64" s="975">
        <v>3</v>
      </c>
      <c r="H64" s="975">
        <v>10</v>
      </c>
      <c r="I64" s="975">
        <v>2</v>
      </c>
      <c r="J64" s="975">
        <v>116</v>
      </c>
    </row>
    <row r="65" spans="1:10">
      <c r="A65" s="2584" t="s">
        <v>9726</v>
      </c>
      <c r="B65" s="995">
        <f t="shared" si="2"/>
        <v>0</v>
      </c>
      <c r="C65" s="972">
        <v>0</v>
      </c>
      <c r="D65" s="975">
        <v>0</v>
      </c>
      <c r="E65" s="972">
        <f t="shared" si="5"/>
        <v>0</v>
      </c>
      <c r="F65" s="975">
        <v>0</v>
      </c>
      <c r="G65" s="975">
        <v>0</v>
      </c>
      <c r="H65" s="975">
        <v>0</v>
      </c>
      <c r="I65" s="975">
        <v>0</v>
      </c>
      <c r="J65" s="975">
        <v>0</v>
      </c>
    </row>
    <row r="66" spans="1:10">
      <c r="A66" s="2584" t="s">
        <v>9727</v>
      </c>
      <c r="B66" s="995">
        <f t="shared" si="2"/>
        <v>2</v>
      </c>
      <c r="C66" s="972">
        <v>0</v>
      </c>
      <c r="D66" s="975">
        <v>2</v>
      </c>
      <c r="E66" s="972">
        <f t="shared" si="5"/>
        <v>1</v>
      </c>
      <c r="F66" s="975">
        <v>1</v>
      </c>
      <c r="G66" s="975">
        <v>0</v>
      </c>
      <c r="H66" s="975">
        <v>0</v>
      </c>
      <c r="I66" s="975">
        <v>0</v>
      </c>
      <c r="J66" s="975">
        <v>1</v>
      </c>
    </row>
    <row r="67" spans="1:10">
      <c r="A67" s="2584" t="s">
        <v>9728</v>
      </c>
      <c r="B67" s="995">
        <f t="shared" si="2"/>
        <v>30</v>
      </c>
      <c r="C67" s="972">
        <v>0</v>
      </c>
      <c r="D67" s="975">
        <v>30</v>
      </c>
      <c r="E67" s="972">
        <f t="shared" si="5"/>
        <v>30</v>
      </c>
      <c r="F67" s="975">
        <v>28</v>
      </c>
      <c r="G67" s="975">
        <v>0</v>
      </c>
      <c r="H67" s="975">
        <v>2</v>
      </c>
      <c r="I67" s="975">
        <v>0</v>
      </c>
      <c r="J67" s="975">
        <v>0</v>
      </c>
    </row>
    <row r="68" spans="1:10">
      <c r="A68" s="2584" t="s">
        <v>9729</v>
      </c>
      <c r="B68" s="995">
        <f t="shared" si="2"/>
        <v>1</v>
      </c>
      <c r="C68" s="972">
        <v>0</v>
      </c>
      <c r="D68" s="975">
        <v>1</v>
      </c>
      <c r="E68" s="972">
        <f t="shared" si="5"/>
        <v>1</v>
      </c>
      <c r="F68" s="975">
        <v>0</v>
      </c>
      <c r="G68" s="975">
        <v>1</v>
      </c>
      <c r="H68" s="975">
        <v>0</v>
      </c>
      <c r="I68" s="975">
        <v>0</v>
      </c>
      <c r="J68" s="975">
        <v>0</v>
      </c>
    </row>
    <row r="69" spans="1:10">
      <c r="A69" s="2584" t="s">
        <v>9730</v>
      </c>
      <c r="B69" s="995">
        <f t="shared" si="2"/>
        <v>1</v>
      </c>
      <c r="C69" s="972">
        <v>0</v>
      </c>
      <c r="D69" s="975">
        <v>1</v>
      </c>
      <c r="E69" s="972">
        <f t="shared" si="5"/>
        <v>1</v>
      </c>
      <c r="F69" s="975">
        <v>1</v>
      </c>
      <c r="G69" s="975">
        <v>0</v>
      </c>
      <c r="H69" s="975">
        <v>0</v>
      </c>
      <c r="I69" s="975">
        <v>0</v>
      </c>
      <c r="J69" s="975">
        <v>0</v>
      </c>
    </row>
    <row r="70" spans="1:10">
      <c r="A70" s="2584" t="s">
        <v>9731</v>
      </c>
      <c r="B70" s="995">
        <f t="shared" si="2"/>
        <v>0</v>
      </c>
      <c r="C70" s="972">
        <v>0</v>
      </c>
      <c r="D70" s="975">
        <v>0</v>
      </c>
      <c r="E70" s="972">
        <f t="shared" si="5"/>
        <v>0</v>
      </c>
      <c r="F70" s="975">
        <v>0</v>
      </c>
      <c r="G70" s="975">
        <v>0</v>
      </c>
      <c r="H70" s="975">
        <v>0</v>
      </c>
      <c r="I70" s="975">
        <v>0</v>
      </c>
      <c r="J70" s="975">
        <v>0</v>
      </c>
    </row>
    <row r="71" spans="1:10">
      <c r="A71" s="2584" t="s">
        <v>9732</v>
      </c>
      <c r="B71" s="995">
        <f t="shared" si="2"/>
        <v>892</v>
      </c>
      <c r="C71" s="972">
        <v>38</v>
      </c>
      <c r="D71" s="975">
        <v>854</v>
      </c>
      <c r="E71" s="972">
        <f t="shared" si="5"/>
        <v>795</v>
      </c>
      <c r="F71" s="975">
        <v>785</v>
      </c>
      <c r="G71" s="975">
        <v>2</v>
      </c>
      <c r="H71" s="975">
        <v>6</v>
      </c>
      <c r="I71" s="975">
        <v>2</v>
      </c>
      <c r="J71" s="975">
        <v>97</v>
      </c>
    </row>
    <row r="72" spans="1:10">
      <c r="A72" s="2584" t="s">
        <v>9733</v>
      </c>
      <c r="B72" s="995">
        <f t="shared" si="2"/>
        <v>0</v>
      </c>
      <c r="C72" s="972">
        <v>0</v>
      </c>
      <c r="D72" s="975">
        <v>0</v>
      </c>
      <c r="E72" s="972">
        <f t="shared" si="5"/>
        <v>0</v>
      </c>
      <c r="F72" s="975">
        <v>0</v>
      </c>
      <c r="G72" s="975">
        <v>0</v>
      </c>
      <c r="H72" s="975">
        <v>0</v>
      </c>
      <c r="I72" s="975">
        <v>0</v>
      </c>
      <c r="J72" s="975">
        <v>0</v>
      </c>
    </row>
    <row r="73" spans="1:10">
      <c r="A73" s="2584" t="s">
        <v>9734</v>
      </c>
      <c r="B73" s="995">
        <f t="shared" si="2"/>
        <v>0</v>
      </c>
      <c r="C73" s="972">
        <v>0</v>
      </c>
      <c r="D73" s="975">
        <v>0</v>
      </c>
      <c r="E73" s="972">
        <f t="shared" si="5"/>
        <v>0</v>
      </c>
      <c r="F73" s="975">
        <v>0</v>
      </c>
      <c r="G73" s="975">
        <v>0</v>
      </c>
      <c r="H73" s="975">
        <v>0</v>
      </c>
      <c r="I73" s="975">
        <v>0</v>
      </c>
      <c r="J73" s="975">
        <v>0</v>
      </c>
    </row>
    <row r="74" spans="1:10">
      <c r="A74" s="2584" t="s">
        <v>9735</v>
      </c>
      <c r="B74" s="995">
        <f t="shared" si="2"/>
        <v>112</v>
      </c>
      <c r="C74" s="972">
        <v>6</v>
      </c>
      <c r="D74" s="975">
        <v>106</v>
      </c>
      <c r="E74" s="972">
        <f t="shared" si="5"/>
        <v>102</v>
      </c>
      <c r="F74" s="975">
        <v>100</v>
      </c>
      <c r="G74" s="975">
        <v>0</v>
      </c>
      <c r="H74" s="975">
        <v>2</v>
      </c>
      <c r="I74" s="975">
        <v>0</v>
      </c>
      <c r="J74" s="975">
        <v>10</v>
      </c>
    </row>
    <row r="75" spans="1:10">
      <c r="A75" s="2584" t="s">
        <v>9736</v>
      </c>
      <c r="B75" s="995">
        <f t="shared" si="2"/>
        <v>13</v>
      </c>
      <c r="C75" s="972">
        <v>3</v>
      </c>
      <c r="D75" s="975">
        <v>10</v>
      </c>
      <c r="E75" s="972">
        <f t="shared" si="5"/>
        <v>5</v>
      </c>
      <c r="F75" s="975">
        <v>5</v>
      </c>
      <c r="G75" s="975">
        <v>0</v>
      </c>
      <c r="H75" s="975">
        <v>0</v>
      </c>
      <c r="I75" s="975">
        <v>0</v>
      </c>
      <c r="J75" s="975">
        <v>8</v>
      </c>
    </row>
    <row r="76" spans="1:10">
      <c r="A76" s="2584" t="s">
        <v>9737</v>
      </c>
      <c r="B76" s="995">
        <f t="shared" si="2"/>
        <v>88</v>
      </c>
      <c r="C76" s="972">
        <v>5</v>
      </c>
      <c r="D76" s="975">
        <v>83</v>
      </c>
      <c r="E76" s="972">
        <f t="shared" si="5"/>
        <v>80</v>
      </c>
      <c r="F76" s="975">
        <v>80</v>
      </c>
      <c r="G76" s="975">
        <v>0</v>
      </c>
      <c r="H76" s="975">
        <v>0</v>
      </c>
      <c r="I76" s="975">
        <v>0</v>
      </c>
      <c r="J76" s="975">
        <v>8</v>
      </c>
    </row>
    <row r="77" spans="1:10">
      <c r="A77" s="2584" t="s">
        <v>9738</v>
      </c>
      <c r="B77" s="995">
        <f t="shared" si="2"/>
        <v>0</v>
      </c>
      <c r="C77" s="972">
        <v>0</v>
      </c>
      <c r="D77" s="975">
        <v>0</v>
      </c>
      <c r="E77" s="972">
        <f t="shared" si="5"/>
        <v>0</v>
      </c>
      <c r="F77" s="975">
        <v>0</v>
      </c>
      <c r="G77" s="975">
        <v>0</v>
      </c>
      <c r="H77" s="975">
        <v>0</v>
      </c>
      <c r="I77" s="975">
        <v>0</v>
      </c>
      <c r="J77" s="975">
        <v>0</v>
      </c>
    </row>
    <row r="78" spans="1:10">
      <c r="A78" s="2584" t="s">
        <v>9739</v>
      </c>
      <c r="B78" s="995">
        <f t="shared" si="2"/>
        <v>75</v>
      </c>
      <c r="C78" s="972">
        <v>5</v>
      </c>
      <c r="D78" s="975">
        <v>70</v>
      </c>
      <c r="E78" s="972">
        <f t="shared" si="5"/>
        <v>69</v>
      </c>
      <c r="F78" s="975">
        <v>69</v>
      </c>
      <c r="G78" s="975">
        <v>0</v>
      </c>
      <c r="H78" s="975">
        <v>0</v>
      </c>
      <c r="I78" s="975">
        <v>0</v>
      </c>
      <c r="J78" s="975">
        <v>6</v>
      </c>
    </row>
    <row r="79" spans="1:10">
      <c r="A79" s="2584" t="s">
        <v>9740</v>
      </c>
      <c r="B79" s="995">
        <f t="shared" si="2"/>
        <v>13</v>
      </c>
      <c r="C79" s="972">
        <v>0</v>
      </c>
      <c r="D79" s="975">
        <v>13</v>
      </c>
      <c r="E79" s="972">
        <f t="shared" si="5"/>
        <v>11</v>
      </c>
      <c r="F79" s="975">
        <v>11</v>
      </c>
      <c r="G79" s="975">
        <v>0</v>
      </c>
      <c r="H79" s="975">
        <v>0</v>
      </c>
      <c r="I79" s="975">
        <v>0</v>
      </c>
      <c r="J79" s="975">
        <v>2</v>
      </c>
    </row>
    <row r="80" spans="1:10">
      <c r="A80" s="2584" t="s">
        <v>9741</v>
      </c>
      <c r="B80" s="995">
        <f t="shared" ref="B80:B81" si="6">SUM(C80:D80)</f>
        <v>0</v>
      </c>
      <c r="C80" s="972">
        <v>0</v>
      </c>
      <c r="D80" s="975">
        <v>0</v>
      </c>
      <c r="E80" s="972">
        <f t="shared" si="5"/>
        <v>0</v>
      </c>
      <c r="F80" s="975">
        <v>0</v>
      </c>
      <c r="G80" s="975">
        <v>0</v>
      </c>
      <c r="H80" s="975">
        <v>0</v>
      </c>
      <c r="I80" s="975">
        <v>0</v>
      </c>
      <c r="J80" s="975">
        <v>0</v>
      </c>
    </row>
    <row r="81" spans="1:10">
      <c r="A81" s="2584" t="s">
        <v>9742</v>
      </c>
      <c r="B81" s="995">
        <f t="shared" si="6"/>
        <v>0</v>
      </c>
      <c r="C81" s="972">
        <v>0</v>
      </c>
      <c r="D81" s="975">
        <v>0</v>
      </c>
      <c r="E81" s="972">
        <f>SUM(F81:I81)</f>
        <v>0</v>
      </c>
      <c r="F81" s="975">
        <v>0</v>
      </c>
      <c r="G81" s="975">
        <v>0</v>
      </c>
      <c r="H81" s="975">
        <v>0</v>
      </c>
      <c r="I81" s="975">
        <v>0</v>
      </c>
      <c r="J81" s="975">
        <v>0</v>
      </c>
    </row>
    <row r="82" spans="1:10">
      <c r="A82" s="2584" t="s">
        <v>9743</v>
      </c>
      <c r="B82" s="995">
        <f>SUM(C82:D82)</f>
        <v>0</v>
      </c>
      <c r="C82" s="972">
        <v>0</v>
      </c>
      <c r="D82" s="975">
        <v>0</v>
      </c>
      <c r="E82" s="975">
        <v>0</v>
      </c>
      <c r="F82" s="975">
        <v>0</v>
      </c>
      <c r="G82" s="975">
        <v>0</v>
      </c>
      <c r="H82" s="975">
        <v>0</v>
      </c>
      <c r="I82" s="975">
        <v>0</v>
      </c>
      <c r="J82" s="975">
        <v>0</v>
      </c>
    </row>
    <row r="83" spans="1:10">
      <c r="A83" s="2584" t="s">
        <v>9744</v>
      </c>
      <c r="B83" s="995">
        <f t="shared" ref="B83:B108" si="7">SUM(C83:D83)</f>
        <v>0</v>
      </c>
      <c r="C83" s="972">
        <v>0</v>
      </c>
      <c r="D83" s="975">
        <v>0</v>
      </c>
      <c r="E83" s="975">
        <v>0</v>
      </c>
      <c r="F83" s="975">
        <v>0</v>
      </c>
      <c r="G83" s="975">
        <v>0</v>
      </c>
      <c r="H83" s="975">
        <v>0</v>
      </c>
      <c r="I83" s="975">
        <v>0</v>
      </c>
      <c r="J83" s="975">
        <v>0</v>
      </c>
    </row>
    <row r="84" spans="1:10">
      <c r="A84" s="2584" t="s">
        <v>9745</v>
      </c>
      <c r="B84" s="995">
        <f t="shared" si="7"/>
        <v>12</v>
      </c>
      <c r="C84" s="972">
        <v>1</v>
      </c>
      <c r="D84" s="975">
        <v>11</v>
      </c>
      <c r="E84" s="975">
        <v>12</v>
      </c>
      <c r="F84" s="975">
        <v>12</v>
      </c>
      <c r="G84" s="975">
        <v>0</v>
      </c>
      <c r="H84" s="975">
        <v>0</v>
      </c>
      <c r="I84" s="975">
        <v>0</v>
      </c>
      <c r="J84" s="975">
        <v>0</v>
      </c>
    </row>
    <row r="85" spans="1:10">
      <c r="A85" s="2584" t="s">
        <v>9746</v>
      </c>
      <c r="B85" s="995">
        <f t="shared" si="7"/>
        <v>2</v>
      </c>
      <c r="C85" s="972">
        <v>0</v>
      </c>
      <c r="D85" s="975">
        <v>2</v>
      </c>
      <c r="E85" s="975">
        <v>2</v>
      </c>
      <c r="F85" s="975">
        <v>2</v>
      </c>
      <c r="G85" s="975">
        <v>0</v>
      </c>
      <c r="H85" s="975">
        <v>0</v>
      </c>
      <c r="I85" s="975">
        <v>0</v>
      </c>
      <c r="J85" s="975">
        <v>0</v>
      </c>
    </row>
    <row r="86" spans="1:10">
      <c r="A86" s="2584" t="s">
        <v>9747</v>
      </c>
      <c r="B86" s="995">
        <f t="shared" si="7"/>
        <v>6</v>
      </c>
      <c r="C86" s="972">
        <v>1</v>
      </c>
      <c r="D86" s="975">
        <v>5</v>
      </c>
      <c r="E86" s="975">
        <v>6</v>
      </c>
      <c r="F86" s="975">
        <v>6</v>
      </c>
      <c r="G86" s="975">
        <v>0</v>
      </c>
      <c r="H86" s="975">
        <v>0</v>
      </c>
      <c r="I86" s="975">
        <v>0</v>
      </c>
      <c r="J86" s="975">
        <v>0</v>
      </c>
    </row>
    <row r="87" spans="1:10">
      <c r="A87" s="2584" t="s">
        <v>9748</v>
      </c>
      <c r="B87" s="995">
        <f t="shared" si="7"/>
        <v>0</v>
      </c>
      <c r="C87" s="972">
        <v>0</v>
      </c>
      <c r="D87" s="975">
        <v>0</v>
      </c>
      <c r="E87" s="975">
        <v>0</v>
      </c>
      <c r="F87" s="975">
        <v>0</v>
      </c>
      <c r="G87" s="975">
        <v>0</v>
      </c>
      <c r="H87" s="975">
        <v>0</v>
      </c>
      <c r="I87" s="975">
        <v>0</v>
      </c>
      <c r="J87" s="975">
        <v>0</v>
      </c>
    </row>
    <row r="88" spans="1:10">
      <c r="A88" s="2584" t="s">
        <v>9749</v>
      </c>
      <c r="B88" s="995">
        <f t="shared" si="7"/>
        <v>0</v>
      </c>
      <c r="C88" s="972">
        <v>0</v>
      </c>
      <c r="D88" s="975">
        <v>0</v>
      </c>
      <c r="E88" s="975">
        <v>0</v>
      </c>
      <c r="F88" s="975">
        <v>0</v>
      </c>
      <c r="G88" s="975">
        <v>0</v>
      </c>
      <c r="H88" s="975">
        <v>0</v>
      </c>
      <c r="I88" s="975">
        <v>0</v>
      </c>
      <c r="J88" s="975">
        <v>0</v>
      </c>
    </row>
    <row r="89" spans="1:10">
      <c r="A89" s="2584" t="s">
        <v>9750</v>
      </c>
      <c r="B89" s="995">
        <f t="shared" si="7"/>
        <v>4</v>
      </c>
      <c r="C89" s="972">
        <v>0</v>
      </c>
      <c r="D89" s="975">
        <v>4</v>
      </c>
      <c r="E89" s="975">
        <v>4</v>
      </c>
      <c r="F89" s="975">
        <v>4</v>
      </c>
      <c r="G89" s="975">
        <v>0</v>
      </c>
      <c r="H89" s="975">
        <v>0</v>
      </c>
      <c r="I89" s="975">
        <v>0</v>
      </c>
      <c r="J89" s="975">
        <v>0</v>
      </c>
    </row>
    <row r="90" spans="1:10">
      <c r="A90" s="2584" t="s">
        <v>9751</v>
      </c>
      <c r="B90" s="995">
        <f t="shared" si="7"/>
        <v>48</v>
      </c>
      <c r="C90" s="972">
        <v>4</v>
      </c>
      <c r="D90" s="975">
        <v>44</v>
      </c>
      <c r="E90" s="975">
        <v>42</v>
      </c>
      <c r="F90" s="975">
        <v>33</v>
      </c>
      <c r="G90" s="975">
        <v>5</v>
      </c>
      <c r="H90" s="975">
        <v>4</v>
      </c>
      <c r="I90" s="975">
        <v>0</v>
      </c>
      <c r="J90" s="975">
        <v>6</v>
      </c>
    </row>
    <row r="91" spans="1:10">
      <c r="A91" s="2584" t="s">
        <v>9752</v>
      </c>
      <c r="B91" s="995">
        <f t="shared" si="7"/>
        <v>36</v>
      </c>
      <c r="C91" s="972">
        <v>4</v>
      </c>
      <c r="D91" s="975">
        <v>32</v>
      </c>
      <c r="E91" s="975">
        <v>30</v>
      </c>
      <c r="F91" s="975">
        <v>26</v>
      </c>
      <c r="G91" s="975">
        <v>2</v>
      </c>
      <c r="H91" s="975">
        <v>2</v>
      </c>
      <c r="I91" s="975">
        <v>0</v>
      </c>
      <c r="J91" s="975">
        <v>6</v>
      </c>
    </row>
    <row r="92" spans="1:10">
      <c r="A92" s="2584" t="s">
        <v>9753</v>
      </c>
      <c r="B92" s="995">
        <f t="shared" si="7"/>
        <v>11</v>
      </c>
      <c r="C92" s="972">
        <v>0</v>
      </c>
      <c r="D92" s="975">
        <v>11</v>
      </c>
      <c r="E92" s="975">
        <v>11</v>
      </c>
      <c r="F92" s="975">
        <v>6</v>
      </c>
      <c r="G92" s="975">
        <v>3</v>
      </c>
      <c r="H92" s="975">
        <v>2</v>
      </c>
      <c r="I92" s="975">
        <v>0</v>
      </c>
      <c r="J92" s="975">
        <v>0</v>
      </c>
    </row>
    <row r="93" spans="1:10">
      <c r="A93" s="2584" t="s">
        <v>9754</v>
      </c>
      <c r="B93" s="995">
        <f t="shared" si="7"/>
        <v>0</v>
      </c>
      <c r="C93" s="972">
        <v>0</v>
      </c>
      <c r="D93" s="975">
        <v>0</v>
      </c>
      <c r="E93" s="975">
        <v>0</v>
      </c>
      <c r="F93" s="975">
        <v>0</v>
      </c>
      <c r="G93" s="975">
        <v>0</v>
      </c>
      <c r="H93" s="975">
        <v>0</v>
      </c>
      <c r="I93" s="975">
        <v>0</v>
      </c>
      <c r="J93" s="975">
        <v>0</v>
      </c>
    </row>
    <row r="94" spans="1:10">
      <c r="A94" s="2584" t="s">
        <v>9755</v>
      </c>
      <c r="B94" s="995">
        <f t="shared" si="7"/>
        <v>1</v>
      </c>
      <c r="C94" s="972">
        <v>0</v>
      </c>
      <c r="D94" s="975">
        <v>1</v>
      </c>
      <c r="E94" s="975">
        <v>1</v>
      </c>
      <c r="F94" s="975">
        <v>1</v>
      </c>
      <c r="G94" s="975">
        <v>0</v>
      </c>
      <c r="H94" s="975">
        <v>0</v>
      </c>
      <c r="I94" s="975">
        <v>0</v>
      </c>
      <c r="J94" s="975">
        <v>0</v>
      </c>
    </row>
    <row r="95" spans="1:10">
      <c r="A95" s="2584" t="s">
        <v>9756</v>
      </c>
      <c r="B95" s="995">
        <f t="shared" si="7"/>
        <v>0</v>
      </c>
      <c r="C95" s="972">
        <v>0</v>
      </c>
      <c r="D95" s="975">
        <v>0</v>
      </c>
      <c r="E95" s="975">
        <v>0</v>
      </c>
      <c r="F95" s="975">
        <v>0</v>
      </c>
      <c r="G95" s="975">
        <v>0</v>
      </c>
      <c r="H95" s="975">
        <v>0</v>
      </c>
      <c r="I95" s="975">
        <v>0</v>
      </c>
      <c r="J95" s="975">
        <v>0</v>
      </c>
    </row>
    <row r="96" spans="1:10">
      <c r="A96" s="2584" t="s">
        <v>9757</v>
      </c>
      <c r="B96" s="995">
        <f t="shared" si="7"/>
        <v>3</v>
      </c>
      <c r="C96" s="972">
        <v>0</v>
      </c>
      <c r="D96" s="975">
        <v>3</v>
      </c>
      <c r="E96" s="975">
        <v>3</v>
      </c>
      <c r="F96" s="975">
        <v>2</v>
      </c>
      <c r="G96" s="975">
        <v>0</v>
      </c>
      <c r="H96" s="975">
        <v>1</v>
      </c>
      <c r="I96" s="975">
        <v>0</v>
      </c>
      <c r="J96" s="975">
        <v>0</v>
      </c>
    </row>
    <row r="97" spans="1:10">
      <c r="A97" s="2584" t="s">
        <v>9758</v>
      </c>
      <c r="B97" s="995">
        <f t="shared" si="7"/>
        <v>0</v>
      </c>
      <c r="C97" s="972">
        <v>0</v>
      </c>
      <c r="D97" s="975">
        <v>0</v>
      </c>
      <c r="E97" s="975">
        <v>0</v>
      </c>
      <c r="F97" s="975">
        <v>0</v>
      </c>
      <c r="G97" s="975">
        <v>0</v>
      </c>
      <c r="H97" s="975">
        <v>0</v>
      </c>
      <c r="I97" s="975">
        <v>0</v>
      </c>
      <c r="J97" s="975">
        <v>0</v>
      </c>
    </row>
    <row r="98" spans="1:10">
      <c r="A98" s="2584" t="s">
        <v>9759</v>
      </c>
      <c r="B98" s="995">
        <f t="shared" si="7"/>
        <v>0</v>
      </c>
      <c r="C98" s="972">
        <v>0</v>
      </c>
      <c r="D98" s="975">
        <v>0</v>
      </c>
      <c r="E98" s="975">
        <v>0</v>
      </c>
      <c r="F98" s="975">
        <v>0</v>
      </c>
      <c r="G98" s="975">
        <v>0</v>
      </c>
      <c r="H98" s="975">
        <v>0</v>
      </c>
      <c r="I98" s="975">
        <v>0</v>
      </c>
      <c r="J98" s="975">
        <v>0</v>
      </c>
    </row>
    <row r="99" spans="1:10">
      <c r="A99" s="2584" t="s">
        <v>9760</v>
      </c>
      <c r="B99" s="995">
        <f t="shared" si="7"/>
        <v>0</v>
      </c>
      <c r="C99" s="972">
        <v>0</v>
      </c>
      <c r="D99" s="975">
        <v>0</v>
      </c>
      <c r="E99" s="975">
        <v>0</v>
      </c>
      <c r="F99" s="975">
        <v>0</v>
      </c>
      <c r="G99" s="975">
        <v>0</v>
      </c>
      <c r="H99" s="975">
        <v>0</v>
      </c>
      <c r="I99" s="975">
        <v>0</v>
      </c>
      <c r="J99" s="975">
        <v>0</v>
      </c>
    </row>
    <row r="100" spans="1:10">
      <c r="A100" s="2584" t="s">
        <v>9761</v>
      </c>
      <c r="B100" s="995">
        <f t="shared" si="7"/>
        <v>0</v>
      </c>
      <c r="C100" s="972">
        <v>0</v>
      </c>
      <c r="D100" s="975">
        <v>0</v>
      </c>
      <c r="E100" s="975">
        <v>0</v>
      </c>
      <c r="F100" s="975">
        <v>0</v>
      </c>
      <c r="G100" s="975">
        <v>0</v>
      </c>
      <c r="H100" s="975">
        <v>0</v>
      </c>
      <c r="I100" s="975">
        <v>0</v>
      </c>
      <c r="J100" s="975">
        <v>0</v>
      </c>
    </row>
    <row r="101" spans="1:10">
      <c r="A101" s="2584" t="s">
        <v>9762</v>
      </c>
      <c r="B101" s="995">
        <f t="shared" si="7"/>
        <v>0</v>
      </c>
      <c r="C101" s="972">
        <v>0</v>
      </c>
      <c r="D101" s="975">
        <v>0</v>
      </c>
      <c r="E101" s="975">
        <v>0</v>
      </c>
      <c r="F101" s="975">
        <v>0</v>
      </c>
      <c r="G101" s="975">
        <v>0</v>
      </c>
      <c r="H101" s="975">
        <v>0</v>
      </c>
      <c r="I101" s="975">
        <v>0</v>
      </c>
      <c r="J101" s="975">
        <v>0</v>
      </c>
    </row>
    <row r="102" spans="1:10">
      <c r="A102" s="2584" t="s">
        <v>9763</v>
      </c>
      <c r="B102" s="995">
        <f t="shared" si="7"/>
        <v>0</v>
      </c>
      <c r="C102" s="972">
        <v>0</v>
      </c>
      <c r="D102" s="975">
        <v>0</v>
      </c>
      <c r="E102" s="975">
        <v>0</v>
      </c>
      <c r="F102" s="975">
        <v>0</v>
      </c>
      <c r="G102" s="975">
        <v>0</v>
      </c>
      <c r="H102" s="975">
        <v>0</v>
      </c>
      <c r="I102" s="975">
        <v>0</v>
      </c>
      <c r="J102" s="975">
        <v>0</v>
      </c>
    </row>
    <row r="103" spans="1:10">
      <c r="A103" s="2584" t="s">
        <v>9764</v>
      </c>
      <c r="B103" s="995">
        <f t="shared" si="7"/>
        <v>0</v>
      </c>
      <c r="C103" s="972">
        <v>0</v>
      </c>
      <c r="D103" s="975">
        <v>0</v>
      </c>
      <c r="E103" s="975">
        <v>0</v>
      </c>
      <c r="F103" s="975">
        <v>0</v>
      </c>
      <c r="G103" s="975">
        <v>0</v>
      </c>
      <c r="H103" s="975">
        <v>0</v>
      </c>
      <c r="I103" s="975">
        <v>0</v>
      </c>
      <c r="J103" s="975">
        <v>0</v>
      </c>
    </row>
    <row r="104" spans="1:10">
      <c r="A104" s="2584" t="s">
        <v>9765</v>
      </c>
      <c r="B104" s="995">
        <f t="shared" si="7"/>
        <v>0</v>
      </c>
      <c r="C104" s="972">
        <v>0</v>
      </c>
      <c r="D104" s="975">
        <v>0</v>
      </c>
      <c r="E104" s="975">
        <v>0</v>
      </c>
      <c r="F104" s="975">
        <v>0</v>
      </c>
      <c r="G104" s="975">
        <v>0</v>
      </c>
      <c r="H104" s="975">
        <v>0</v>
      </c>
      <c r="I104" s="975">
        <v>0</v>
      </c>
      <c r="J104" s="975">
        <v>0</v>
      </c>
    </row>
    <row r="105" spans="1:10">
      <c r="A105" s="2584" t="s">
        <v>9766</v>
      </c>
      <c r="B105" s="995">
        <f t="shared" si="7"/>
        <v>0</v>
      </c>
      <c r="C105" s="972">
        <v>0</v>
      </c>
      <c r="D105" s="975">
        <v>0</v>
      </c>
      <c r="E105" s="975">
        <v>0</v>
      </c>
      <c r="F105" s="975">
        <v>0</v>
      </c>
      <c r="G105" s="975">
        <v>0</v>
      </c>
      <c r="H105" s="975">
        <v>0</v>
      </c>
      <c r="I105" s="975">
        <v>0</v>
      </c>
      <c r="J105" s="975">
        <v>0</v>
      </c>
    </row>
    <row r="106" spans="1:10">
      <c r="A106" s="2584" t="s">
        <v>9767</v>
      </c>
      <c r="B106" s="995">
        <f t="shared" si="7"/>
        <v>0</v>
      </c>
      <c r="C106" s="972">
        <v>0</v>
      </c>
      <c r="D106" s="975">
        <v>0</v>
      </c>
      <c r="E106" s="975">
        <v>0</v>
      </c>
      <c r="F106" s="975">
        <v>0</v>
      </c>
      <c r="G106" s="975">
        <v>0</v>
      </c>
      <c r="H106" s="975">
        <v>0</v>
      </c>
      <c r="I106" s="975">
        <v>0</v>
      </c>
      <c r="J106" s="975">
        <v>0</v>
      </c>
    </row>
    <row r="107" spans="1:10">
      <c r="A107" s="2584" t="s">
        <v>9768</v>
      </c>
      <c r="B107" s="995">
        <f t="shared" si="7"/>
        <v>0</v>
      </c>
      <c r="C107" s="972">
        <v>0</v>
      </c>
      <c r="D107" s="975">
        <v>0</v>
      </c>
      <c r="E107" s="975">
        <v>0</v>
      </c>
      <c r="F107" s="975">
        <v>0</v>
      </c>
      <c r="G107" s="975">
        <v>0</v>
      </c>
      <c r="H107" s="975">
        <v>0</v>
      </c>
      <c r="I107" s="975">
        <v>0</v>
      </c>
      <c r="J107" s="975">
        <v>0</v>
      </c>
    </row>
    <row r="108" spans="1:10">
      <c r="A108" s="2584" t="s">
        <v>9769</v>
      </c>
      <c r="B108" s="995">
        <f t="shared" si="7"/>
        <v>0</v>
      </c>
      <c r="C108" s="972">
        <v>0</v>
      </c>
      <c r="D108" s="975">
        <v>0</v>
      </c>
      <c r="E108" s="975">
        <v>0</v>
      </c>
      <c r="F108" s="975">
        <v>0</v>
      </c>
      <c r="G108" s="975">
        <v>0</v>
      </c>
      <c r="H108" s="975">
        <v>0</v>
      </c>
      <c r="I108" s="975">
        <v>0</v>
      </c>
      <c r="J108" s="975">
        <v>0</v>
      </c>
    </row>
    <row r="109" spans="1:10">
      <c r="A109" s="2584"/>
      <c r="B109" s="995"/>
      <c r="C109" s="972"/>
      <c r="D109" s="972"/>
      <c r="E109" s="972"/>
      <c r="F109" s="972"/>
      <c r="G109" s="972"/>
      <c r="H109" s="972"/>
      <c r="I109" s="972"/>
      <c r="J109" s="972"/>
    </row>
    <row r="110" spans="1:10">
      <c r="A110" s="2584" t="s">
        <v>9770</v>
      </c>
      <c r="B110" s="1181">
        <f>SUM(C110:D110)</f>
        <v>169</v>
      </c>
      <c r="C110" s="1073">
        <v>62</v>
      </c>
      <c r="D110" s="2244">
        <v>107</v>
      </c>
      <c r="E110" s="2244">
        <v>126</v>
      </c>
      <c r="F110" s="2244">
        <v>56</v>
      </c>
      <c r="G110" s="2244">
        <v>1</v>
      </c>
      <c r="H110" s="2244">
        <v>19</v>
      </c>
      <c r="I110" s="2244">
        <v>50</v>
      </c>
      <c r="J110" s="2244">
        <v>43</v>
      </c>
    </row>
    <row r="111" spans="1:10">
      <c r="A111" s="2584"/>
      <c r="B111" s="1181"/>
      <c r="C111" s="1073"/>
      <c r="D111" s="1073"/>
      <c r="E111" s="972">
        <f t="shared" ref="E111" si="8">SUM(F111:I111)</f>
        <v>0</v>
      </c>
      <c r="F111" s="1073"/>
      <c r="G111" s="1073"/>
      <c r="H111" s="1073"/>
      <c r="I111" s="1073"/>
      <c r="J111" s="1073"/>
    </row>
    <row r="112" spans="1:10">
      <c r="A112" s="2584" t="s">
        <v>9771</v>
      </c>
      <c r="B112" s="995">
        <v>0</v>
      </c>
      <c r="C112" s="1073">
        <v>0</v>
      </c>
      <c r="D112" s="975">
        <v>0</v>
      </c>
      <c r="E112" s="975">
        <v>0</v>
      </c>
      <c r="F112" s="975">
        <v>0</v>
      </c>
      <c r="G112" s="975">
        <v>0</v>
      </c>
      <c r="H112" s="975">
        <v>0</v>
      </c>
      <c r="I112" s="975">
        <v>0</v>
      </c>
      <c r="J112" s="975">
        <v>0</v>
      </c>
    </row>
    <row r="113" spans="1:10">
      <c r="A113" s="2584" t="s">
        <v>9772</v>
      </c>
      <c r="B113" s="995">
        <v>30</v>
      </c>
      <c r="C113" s="972">
        <v>11</v>
      </c>
      <c r="D113" s="975">
        <v>19</v>
      </c>
      <c r="E113" s="975">
        <v>25</v>
      </c>
      <c r="F113" s="975">
        <v>20</v>
      </c>
      <c r="G113" s="975">
        <v>1</v>
      </c>
      <c r="H113" s="975">
        <v>1</v>
      </c>
      <c r="I113" s="975">
        <v>3</v>
      </c>
      <c r="J113" s="975">
        <v>5</v>
      </c>
    </row>
    <row r="114" spans="1:10">
      <c r="A114" s="2584" t="s">
        <v>9773</v>
      </c>
      <c r="B114" s="995">
        <v>80</v>
      </c>
      <c r="C114" s="972">
        <v>33</v>
      </c>
      <c r="D114" s="975">
        <v>47</v>
      </c>
      <c r="E114" s="975">
        <v>62</v>
      </c>
      <c r="F114" s="975">
        <v>16</v>
      </c>
      <c r="G114" s="975">
        <v>0</v>
      </c>
      <c r="H114" s="975">
        <v>17</v>
      </c>
      <c r="I114" s="975">
        <v>29</v>
      </c>
      <c r="J114" s="975">
        <v>18</v>
      </c>
    </row>
    <row r="115" spans="1:10">
      <c r="A115" s="2584" t="s">
        <v>9774</v>
      </c>
      <c r="B115" s="995">
        <v>16</v>
      </c>
      <c r="C115" s="972">
        <v>13</v>
      </c>
      <c r="D115" s="975">
        <v>3</v>
      </c>
      <c r="E115" s="975">
        <v>14</v>
      </c>
      <c r="F115" s="975">
        <v>0</v>
      </c>
      <c r="G115" s="975">
        <v>0</v>
      </c>
      <c r="H115" s="975">
        <v>10</v>
      </c>
      <c r="I115" s="975">
        <v>4</v>
      </c>
      <c r="J115" s="975">
        <v>2</v>
      </c>
    </row>
    <row r="116" spans="1:10">
      <c r="A116" s="2584" t="s">
        <v>9775</v>
      </c>
      <c r="B116" s="995">
        <v>31</v>
      </c>
      <c r="C116" s="972">
        <v>7</v>
      </c>
      <c r="D116" s="975">
        <v>24</v>
      </c>
      <c r="E116" s="975">
        <v>26</v>
      </c>
      <c r="F116" s="975">
        <v>12</v>
      </c>
      <c r="G116" s="975">
        <v>0</v>
      </c>
      <c r="H116" s="975">
        <v>2</v>
      </c>
      <c r="I116" s="975">
        <v>12</v>
      </c>
      <c r="J116" s="975">
        <v>5</v>
      </c>
    </row>
    <row r="117" spans="1:10">
      <c r="A117" s="2584" t="s">
        <v>9776</v>
      </c>
      <c r="B117" s="995">
        <v>22</v>
      </c>
      <c r="C117" s="972">
        <v>5</v>
      </c>
      <c r="D117" s="975">
        <v>17</v>
      </c>
      <c r="E117" s="975">
        <v>13</v>
      </c>
      <c r="F117" s="975">
        <v>4</v>
      </c>
      <c r="G117" s="975">
        <v>0</v>
      </c>
      <c r="H117" s="975">
        <v>0</v>
      </c>
      <c r="I117" s="975">
        <v>9</v>
      </c>
      <c r="J117" s="975">
        <v>9</v>
      </c>
    </row>
    <row r="118" spans="1:10">
      <c r="A118" s="2584" t="s">
        <v>9777</v>
      </c>
      <c r="B118" s="995">
        <v>11</v>
      </c>
      <c r="C118" s="972">
        <v>8</v>
      </c>
      <c r="D118" s="975">
        <v>3</v>
      </c>
      <c r="E118" s="975">
        <v>9</v>
      </c>
      <c r="F118" s="975">
        <v>0</v>
      </c>
      <c r="G118" s="975">
        <v>0</v>
      </c>
      <c r="H118" s="975">
        <v>5</v>
      </c>
      <c r="I118" s="975">
        <v>4</v>
      </c>
      <c r="J118" s="975">
        <v>2</v>
      </c>
    </row>
    <row r="119" spans="1:10">
      <c r="A119" s="2584" t="s">
        <v>9778</v>
      </c>
      <c r="B119" s="995">
        <v>11</v>
      </c>
      <c r="C119" s="972">
        <v>4</v>
      </c>
      <c r="D119" s="975">
        <v>7</v>
      </c>
      <c r="E119" s="975">
        <v>7</v>
      </c>
      <c r="F119" s="975">
        <v>2</v>
      </c>
      <c r="G119" s="975">
        <v>0</v>
      </c>
      <c r="H119" s="975">
        <v>0</v>
      </c>
      <c r="I119" s="975">
        <v>5</v>
      </c>
      <c r="J119" s="975">
        <v>4</v>
      </c>
    </row>
    <row r="120" spans="1:10">
      <c r="A120" s="2584" t="s">
        <v>9779</v>
      </c>
      <c r="B120" s="995">
        <v>0</v>
      </c>
      <c r="C120" s="972">
        <v>0</v>
      </c>
      <c r="D120" s="975">
        <v>0</v>
      </c>
      <c r="E120" s="975">
        <v>0</v>
      </c>
      <c r="F120" s="975">
        <v>0</v>
      </c>
      <c r="G120" s="975">
        <v>0</v>
      </c>
      <c r="H120" s="975">
        <v>0</v>
      </c>
      <c r="I120" s="975">
        <v>0</v>
      </c>
      <c r="J120" s="975">
        <v>0</v>
      </c>
    </row>
    <row r="121" spans="1:10">
      <c r="A121" s="2584" t="s">
        <v>9780</v>
      </c>
      <c r="B121" s="995">
        <v>0</v>
      </c>
      <c r="C121" s="972">
        <v>0</v>
      </c>
      <c r="D121" s="975">
        <v>0</v>
      </c>
      <c r="E121" s="975">
        <v>0</v>
      </c>
      <c r="F121" s="975">
        <v>0</v>
      </c>
      <c r="G121" s="975">
        <v>0</v>
      </c>
      <c r="H121" s="975">
        <v>0</v>
      </c>
      <c r="I121" s="975">
        <v>0</v>
      </c>
      <c r="J121" s="975">
        <v>0</v>
      </c>
    </row>
    <row r="122" spans="1:10">
      <c r="A122" s="2584" t="s">
        <v>9781</v>
      </c>
      <c r="B122" s="995">
        <v>6</v>
      </c>
      <c r="C122" s="972">
        <v>5</v>
      </c>
      <c r="D122" s="975">
        <v>1</v>
      </c>
      <c r="E122" s="975">
        <v>5</v>
      </c>
      <c r="F122" s="975">
        <v>1</v>
      </c>
      <c r="G122" s="975">
        <v>0</v>
      </c>
      <c r="H122" s="975">
        <v>1</v>
      </c>
      <c r="I122" s="975">
        <v>3</v>
      </c>
      <c r="J122" s="975">
        <v>1</v>
      </c>
    </row>
    <row r="123" spans="1:10">
      <c r="A123" s="2584" t="s">
        <v>9782</v>
      </c>
      <c r="B123" s="995">
        <v>0</v>
      </c>
      <c r="C123" s="972">
        <v>0</v>
      </c>
      <c r="D123" s="975">
        <v>0</v>
      </c>
      <c r="E123" s="975">
        <v>0</v>
      </c>
      <c r="F123" s="975">
        <v>0</v>
      </c>
      <c r="G123" s="975">
        <v>0</v>
      </c>
      <c r="H123" s="975">
        <v>0</v>
      </c>
      <c r="I123" s="975">
        <v>0</v>
      </c>
      <c r="J123" s="975">
        <v>0</v>
      </c>
    </row>
    <row r="124" spans="1:10">
      <c r="A124" s="2584" t="s">
        <v>9783</v>
      </c>
      <c r="B124" s="995">
        <v>23</v>
      </c>
      <c r="C124" s="972">
        <v>6</v>
      </c>
      <c r="D124" s="975">
        <v>17</v>
      </c>
      <c r="E124" s="975">
        <v>15</v>
      </c>
      <c r="F124" s="975">
        <v>7</v>
      </c>
      <c r="G124" s="975">
        <v>0</v>
      </c>
      <c r="H124" s="975">
        <v>0</v>
      </c>
      <c r="I124" s="975">
        <v>8</v>
      </c>
      <c r="J124" s="975">
        <v>8</v>
      </c>
    </row>
    <row r="125" spans="1:10">
      <c r="A125" s="2584" t="s">
        <v>9784</v>
      </c>
      <c r="B125" s="995">
        <v>10</v>
      </c>
      <c r="C125" s="972">
        <v>3</v>
      </c>
      <c r="D125" s="975">
        <v>7</v>
      </c>
      <c r="E125" s="975">
        <v>4</v>
      </c>
      <c r="F125" s="975">
        <v>3</v>
      </c>
      <c r="G125" s="975">
        <v>0</v>
      </c>
      <c r="H125" s="975">
        <v>0</v>
      </c>
      <c r="I125" s="975">
        <v>1</v>
      </c>
      <c r="J125" s="975">
        <v>6</v>
      </c>
    </row>
    <row r="126" spans="1:10">
      <c r="A126" s="2584" t="s">
        <v>9785</v>
      </c>
      <c r="B126" s="995">
        <v>0</v>
      </c>
      <c r="C126" s="972">
        <v>0</v>
      </c>
      <c r="D126" s="975">
        <v>0</v>
      </c>
      <c r="E126" s="975">
        <v>0</v>
      </c>
      <c r="F126" s="975">
        <v>0</v>
      </c>
      <c r="G126" s="975">
        <v>0</v>
      </c>
      <c r="H126" s="975">
        <v>0</v>
      </c>
      <c r="I126" s="975">
        <v>0</v>
      </c>
      <c r="J126" s="975">
        <v>0</v>
      </c>
    </row>
    <row r="127" spans="1:10">
      <c r="A127" s="2584" t="s">
        <v>9786</v>
      </c>
      <c r="B127" s="995">
        <v>9</v>
      </c>
      <c r="C127" s="972">
        <v>0</v>
      </c>
      <c r="D127" s="975">
        <v>9</v>
      </c>
      <c r="E127" s="975">
        <v>8</v>
      </c>
      <c r="F127" s="975">
        <v>7</v>
      </c>
      <c r="G127" s="975">
        <v>0</v>
      </c>
      <c r="H127" s="975">
        <v>0</v>
      </c>
      <c r="I127" s="975">
        <v>1</v>
      </c>
      <c r="J127" s="975">
        <v>1</v>
      </c>
    </row>
    <row r="128" spans="1:10">
      <c r="A128" s="2584" t="s">
        <v>9787</v>
      </c>
      <c r="B128" s="995">
        <v>0</v>
      </c>
      <c r="C128" s="972">
        <v>0</v>
      </c>
      <c r="D128" s="975">
        <v>0</v>
      </c>
      <c r="E128" s="975">
        <v>0</v>
      </c>
      <c r="F128" s="975">
        <v>0</v>
      </c>
      <c r="G128" s="975">
        <v>0</v>
      </c>
      <c r="H128" s="975">
        <v>0</v>
      </c>
      <c r="I128" s="975">
        <v>0</v>
      </c>
      <c r="J128" s="975">
        <v>0</v>
      </c>
    </row>
    <row r="129" spans="1:10">
      <c r="A129" s="2584" t="s">
        <v>9788</v>
      </c>
      <c r="B129" s="995">
        <v>0</v>
      </c>
      <c r="C129" s="972">
        <v>0</v>
      </c>
      <c r="D129" s="975">
        <v>0</v>
      </c>
      <c r="E129" s="975">
        <v>0</v>
      </c>
      <c r="F129" s="975">
        <v>0</v>
      </c>
      <c r="G129" s="975">
        <v>0</v>
      </c>
      <c r="H129" s="975">
        <v>0</v>
      </c>
      <c r="I129" s="975">
        <v>0</v>
      </c>
      <c r="J129" s="975">
        <v>0</v>
      </c>
    </row>
    <row r="130" spans="1:10">
      <c r="A130" s="2584" t="s">
        <v>9789</v>
      </c>
      <c r="B130" s="995">
        <v>0</v>
      </c>
      <c r="C130" s="972">
        <v>0</v>
      </c>
      <c r="D130" s="975">
        <v>0</v>
      </c>
      <c r="E130" s="975">
        <v>0</v>
      </c>
      <c r="F130" s="975">
        <v>0</v>
      </c>
      <c r="G130" s="975">
        <v>0</v>
      </c>
      <c r="H130" s="975">
        <v>0</v>
      </c>
      <c r="I130" s="975">
        <v>0</v>
      </c>
      <c r="J130" s="975">
        <v>0</v>
      </c>
    </row>
    <row r="131" spans="1:10" ht="13.5" thickBot="1">
      <c r="A131" s="1460" t="s">
        <v>9790</v>
      </c>
      <c r="B131" s="1459">
        <v>0</v>
      </c>
      <c r="C131" s="2554">
        <v>0</v>
      </c>
      <c r="D131" s="1751">
        <v>0</v>
      </c>
      <c r="E131" s="1751">
        <v>0</v>
      </c>
      <c r="F131" s="1751">
        <v>0</v>
      </c>
      <c r="G131" s="1751">
        <v>0</v>
      </c>
      <c r="H131" s="1751">
        <v>0</v>
      </c>
      <c r="I131" s="1751">
        <v>0</v>
      </c>
      <c r="J131" s="975">
        <v>0</v>
      </c>
    </row>
    <row r="132" spans="1:10">
      <c r="A132" s="987"/>
      <c r="B132" s="987"/>
      <c r="C132" s="987"/>
      <c r="D132" s="987"/>
      <c r="E132" s="987"/>
      <c r="F132" s="987"/>
      <c r="G132" s="987"/>
      <c r="H132" s="987"/>
      <c r="I132" s="987"/>
      <c r="J132" s="1020" t="s">
        <v>9791</v>
      </c>
    </row>
  </sheetData>
  <mergeCells count="12">
    <mergeCell ref="A4:A6"/>
    <mergeCell ref="B4:D4"/>
    <mergeCell ref="E4:I4"/>
    <mergeCell ref="J4:J6"/>
    <mergeCell ref="B5:B6"/>
    <mergeCell ref="C5:C6"/>
    <mergeCell ref="D5:D6"/>
    <mergeCell ref="E5:E6"/>
    <mergeCell ref="F5:F6"/>
    <mergeCell ref="G5:G6"/>
    <mergeCell ref="H5:H6"/>
    <mergeCell ref="I5:I6"/>
  </mergeCells>
  <phoneticPr fontId="2"/>
  <hyperlinks>
    <hyperlink ref="K2" location="目次!A1" display="目次へ戻る" xr:uid="{1DE139E8-1561-49CA-AAAF-2F98D6097588}"/>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63CF4-3008-478B-BB6B-0DCC9618FF84}">
  <dimension ref="A1:S62"/>
  <sheetViews>
    <sheetView workbookViewId="0">
      <pane ySplit="4" topLeftCell="A5" activePane="bottomLeft" state="frozen"/>
      <selection activeCell="O46" sqref="O46"/>
      <selection pane="bottomLeft" activeCell="O46" sqref="O46"/>
    </sheetView>
  </sheetViews>
  <sheetFormatPr defaultRowHeight="18"/>
  <cols>
    <col min="1" max="1" width="11.83203125" customWidth="1"/>
    <col min="12" max="12" width="11" bestFit="1" customWidth="1"/>
    <col min="13" max="13" width="10.83203125" bestFit="1" customWidth="1"/>
    <col min="14" max="14" width="11.25" bestFit="1" customWidth="1"/>
    <col min="15" max="15" width="3.25" bestFit="1" customWidth="1"/>
    <col min="16" max="16" width="29" customWidth="1"/>
    <col min="17" max="17" width="8" bestFit="1" customWidth="1"/>
    <col min="18" max="18" width="11" bestFit="1" customWidth="1"/>
  </cols>
  <sheetData>
    <row r="1" spans="1:18">
      <c r="A1" s="221" t="s">
        <v>700</v>
      </c>
      <c r="B1" s="221"/>
      <c r="C1" s="221"/>
      <c r="D1" s="221"/>
      <c r="E1" s="221"/>
      <c r="F1" s="221"/>
      <c r="G1" s="221"/>
      <c r="H1" s="221"/>
      <c r="I1" s="222"/>
      <c r="J1" s="223"/>
      <c r="K1" s="223"/>
      <c r="L1" s="342" t="s">
        <v>721</v>
      </c>
      <c r="M1" s="30"/>
      <c r="N1" s="30"/>
      <c r="O1" s="30"/>
      <c r="P1" s="30"/>
      <c r="Q1" s="30"/>
      <c r="R1" s="342" t="s">
        <v>721</v>
      </c>
    </row>
    <row r="2" spans="1:18" ht="18.5" thickBot="1">
      <c r="A2" s="224"/>
      <c r="B2" s="223"/>
      <c r="C2" s="225"/>
      <c r="D2" s="223"/>
      <c r="E2" s="222"/>
      <c r="F2" s="223"/>
      <c r="G2" s="222"/>
      <c r="H2" s="223"/>
      <c r="I2" s="222"/>
      <c r="J2" s="223"/>
      <c r="K2" s="226" t="s">
        <v>631</v>
      </c>
      <c r="L2" s="30"/>
      <c r="M2" s="30"/>
      <c r="N2" s="30"/>
      <c r="O2" s="30"/>
      <c r="P2" s="30"/>
      <c r="Q2" s="226" t="s">
        <v>631</v>
      </c>
    </row>
    <row r="3" spans="1:18">
      <c r="A3" s="3371" t="s">
        <v>467</v>
      </c>
      <c r="B3" s="3373" t="s">
        <v>624</v>
      </c>
      <c r="C3" s="3374"/>
      <c r="D3" s="3373" t="s">
        <v>281</v>
      </c>
      <c r="E3" s="3375"/>
      <c r="F3" s="3373" t="s">
        <v>625</v>
      </c>
      <c r="G3" s="3375"/>
      <c r="H3" s="3373" t="s">
        <v>626</v>
      </c>
      <c r="I3" s="3375"/>
      <c r="J3" s="227" t="s">
        <v>627</v>
      </c>
      <c r="K3" s="228" t="s">
        <v>628</v>
      </c>
      <c r="L3" s="146"/>
      <c r="M3" s="3370" t="s">
        <v>339</v>
      </c>
      <c r="N3" s="3370"/>
      <c r="O3" s="3370"/>
      <c r="P3" s="3370"/>
      <c r="Q3" s="3370"/>
    </row>
    <row r="4" spans="1:18">
      <c r="A4" s="3372"/>
      <c r="B4" s="229" t="s">
        <v>282</v>
      </c>
      <c r="C4" s="230" t="s">
        <v>283</v>
      </c>
      <c r="D4" s="229" t="s">
        <v>282</v>
      </c>
      <c r="E4" s="230" t="s">
        <v>283</v>
      </c>
      <c r="F4" s="229" t="s">
        <v>282</v>
      </c>
      <c r="G4" s="230" t="s">
        <v>283</v>
      </c>
      <c r="H4" s="229" t="s">
        <v>282</v>
      </c>
      <c r="I4" s="230" t="s">
        <v>283</v>
      </c>
      <c r="J4" s="229" t="s">
        <v>282</v>
      </c>
      <c r="K4" s="231" t="s">
        <v>283</v>
      </c>
      <c r="L4" s="146"/>
      <c r="M4" s="262" t="s">
        <v>287</v>
      </c>
      <c r="N4" s="3376"/>
      <c r="O4" s="3377"/>
      <c r="P4" s="281" t="s">
        <v>634</v>
      </c>
      <c r="Q4" s="263" t="s">
        <v>630</v>
      </c>
      <c r="R4" s="9"/>
    </row>
    <row r="5" spans="1:18" ht="18.75" customHeight="1">
      <c r="A5" s="260" t="s">
        <v>138</v>
      </c>
      <c r="B5" s="232">
        <v>46715</v>
      </c>
      <c r="C5" s="233">
        <v>46654</v>
      </c>
      <c r="D5" s="234">
        <v>17100</v>
      </c>
      <c r="E5" s="235">
        <v>16800</v>
      </c>
      <c r="F5" s="236">
        <v>86200</v>
      </c>
      <c r="G5" s="235">
        <v>88800</v>
      </c>
      <c r="H5" s="237">
        <v>0</v>
      </c>
      <c r="I5" s="238">
        <v>0</v>
      </c>
      <c r="J5" s="239">
        <v>0</v>
      </c>
      <c r="K5" s="240">
        <v>0</v>
      </c>
      <c r="L5" s="146"/>
      <c r="M5" s="3378" t="s">
        <v>336</v>
      </c>
      <c r="N5" s="3388" t="s">
        <v>138</v>
      </c>
      <c r="O5" s="265" t="s">
        <v>288</v>
      </c>
      <c r="P5" s="266" t="s">
        <v>289</v>
      </c>
      <c r="Q5" s="267">
        <v>82900</v>
      </c>
    </row>
    <row r="6" spans="1:18">
      <c r="A6" s="260" t="s">
        <v>232</v>
      </c>
      <c r="B6" s="241">
        <v>43600</v>
      </c>
      <c r="C6" s="242">
        <v>43792</v>
      </c>
      <c r="D6" s="237">
        <v>8430</v>
      </c>
      <c r="E6" s="243">
        <v>8290</v>
      </c>
      <c r="F6" s="244">
        <v>53000</v>
      </c>
      <c r="G6" s="243">
        <v>53525</v>
      </c>
      <c r="H6" s="245">
        <v>16500</v>
      </c>
      <c r="I6" s="243">
        <v>16500</v>
      </c>
      <c r="J6" s="246">
        <v>0</v>
      </c>
      <c r="K6" s="247">
        <v>0</v>
      </c>
      <c r="L6" s="146"/>
      <c r="M6" s="3379"/>
      <c r="N6" s="3389"/>
      <c r="O6" s="265" t="s">
        <v>290</v>
      </c>
      <c r="P6" s="266" t="s">
        <v>291</v>
      </c>
      <c r="Q6" s="267">
        <v>13600</v>
      </c>
    </row>
    <row r="7" spans="1:18">
      <c r="A7" s="260" t="s">
        <v>294</v>
      </c>
      <c r="B7" s="241">
        <v>31613</v>
      </c>
      <c r="C7" s="242">
        <v>31537.5</v>
      </c>
      <c r="D7" s="237">
        <v>0</v>
      </c>
      <c r="E7" s="238">
        <v>0</v>
      </c>
      <c r="F7" s="244">
        <v>37600</v>
      </c>
      <c r="G7" s="243">
        <v>37450</v>
      </c>
      <c r="H7" s="245">
        <v>11400</v>
      </c>
      <c r="I7" s="243">
        <v>11500</v>
      </c>
      <c r="J7" s="246">
        <v>0</v>
      </c>
      <c r="K7" s="247">
        <v>0</v>
      </c>
      <c r="L7" s="146"/>
      <c r="M7" s="3379"/>
      <c r="N7" s="3388" t="s">
        <v>232</v>
      </c>
      <c r="O7" s="265" t="s">
        <v>288</v>
      </c>
      <c r="P7" s="266" t="s">
        <v>292</v>
      </c>
      <c r="Q7" s="267">
        <v>58600</v>
      </c>
    </row>
    <row r="8" spans="1:18">
      <c r="A8" s="260" t="s">
        <v>297</v>
      </c>
      <c r="B8" s="241">
        <v>45200</v>
      </c>
      <c r="C8" s="242">
        <v>45480</v>
      </c>
      <c r="D8" s="237">
        <v>0</v>
      </c>
      <c r="E8" s="238">
        <v>0</v>
      </c>
      <c r="F8" s="244">
        <v>0</v>
      </c>
      <c r="G8" s="243">
        <v>0</v>
      </c>
      <c r="H8" s="245">
        <v>0</v>
      </c>
      <c r="I8" s="243">
        <v>0</v>
      </c>
      <c r="J8" s="246">
        <v>0</v>
      </c>
      <c r="K8" s="247">
        <v>0</v>
      </c>
      <c r="L8" s="146"/>
      <c r="M8" s="3379"/>
      <c r="N8" s="3389"/>
      <c r="O8" s="265" t="s">
        <v>290</v>
      </c>
      <c r="P8" s="266" t="s">
        <v>293</v>
      </c>
      <c r="Q8" s="267">
        <v>23600</v>
      </c>
    </row>
    <row r="9" spans="1:18">
      <c r="A9" s="260" t="s">
        <v>300</v>
      </c>
      <c r="B9" s="248">
        <v>40583</v>
      </c>
      <c r="C9" s="242">
        <v>40383.333333333336</v>
      </c>
      <c r="D9" s="237">
        <v>0</v>
      </c>
      <c r="E9" s="238">
        <v>0</v>
      </c>
      <c r="F9" s="244">
        <v>0</v>
      </c>
      <c r="G9" s="243">
        <v>0</v>
      </c>
      <c r="H9" s="245">
        <v>0</v>
      </c>
      <c r="I9" s="243">
        <v>0</v>
      </c>
      <c r="J9" s="246">
        <v>0</v>
      </c>
      <c r="K9" s="247">
        <v>0</v>
      </c>
      <c r="L9" s="146"/>
      <c r="M9" s="3379"/>
      <c r="N9" s="3388" t="s">
        <v>294</v>
      </c>
      <c r="O9" s="265" t="s">
        <v>288</v>
      </c>
      <c r="P9" s="266" t="s">
        <v>295</v>
      </c>
      <c r="Q9" s="267">
        <v>47900</v>
      </c>
    </row>
    <row r="10" spans="1:18">
      <c r="A10" s="260" t="s">
        <v>303</v>
      </c>
      <c r="B10" s="248">
        <v>26700</v>
      </c>
      <c r="C10" s="242">
        <v>26500</v>
      </c>
      <c r="D10" s="237">
        <v>0</v>
      </c>
      <c r="E10" s="238">
        <v>0</v>
      </c>
      <c r="F10" s="244">
        <v>0</v>
      </c>
      <c r="G10" s="243">
        <v>0</v>
      </c>
      <c r="H10" s="245">
        <v>0</v>
      </c>
      <c r="I10" s="243">
        <v>0</v>
      </c>
      <c r="J10" s="246">
        <v>0</v>
      </c>
      <c r="K10" s="247">
        <v>0</v>
      </c>
      <c r="L10" s="146"/>
      <c r="M10" s="3379"/>
      <c r="N10" s="3389"/>
      <c r="O10" s="265" t="s">
        <v>290</v>
      </c>
      <c r="P10" s="266" t="s">
        <v>296</v>
      </c>
      <c r="Q10" s="267">
        <v>15000</v>
      </c>
    </row>
    <row r="11" spans="1:18">
      <c r="A11" s="260" t="s">
        <v>469</v>
      </c>
      <c r="B11" s="248">
        <v>12100</v>
      </c>
      <c r="C11" s="242">
        <v>12000</v>
      </c>
      <c r="D11" s="237">
        <v>0</v>
      </c>
      <c r="E11" s="238">
        <v>0</v>
      </c>
      <c r="F11" s="244">
        <v>0</v>
      </c>
      <c r="G11" s="243">
        <v>0</v>
      </c>
      <c r="H11" s="245">
        <v>0</v>
      </c>
      <c r="I11" s="243">
        <v>0</v>
      </c>
      <c r="J11" s="246">
        <v>0</v>
      </c>
      <c r="K11" s="247">
        <v>0</v>
      </c>
      <c r="L11" s="146"/>
      <c r="M11" s="3379"/>
      <c r="N11" s="3388" t="s">
        <v>297</v>
      </c>
      <c r="O11" s="265" t="s">
        <v>288</v>
      </c>
      <c r="P11" s="266" t="s">
        <v>298</v>
      </c>
      <c r="Q11" s="267">
        <v>59000</v>
      </c>
    </row>
    <row r="12" spans="1:18">
      <c r="A12" s="260" t="s">
        <v>308</v>
      </c>
      <c r="B12" s="248">
        <v>24800</v>
      </c>
      <c r="C12" s="242">
        <v>24800</v>
      </c>
      <c r="D12" s="237">
        <v>0</v>
      </c>
      <c r="E12" s="238">
        <v>0</v>
      </c>
      <c r="F12" s="244">
        <v>0</v>
      </c>
      <c r="G12" s="243">
        <v>0</v>
      </c>
      <c r="H12" s="245">
        <v>0</v>
      </c>
      <c r="I12" s="243">
        <v>0</v>
      </c>
      <c r="J12" s="246">
        <v>0</v>
      </c>
      <c r="K12" s="247">
        <v>0</v>
      </c>
      <c r="L12" s="146"/>
      <c r="M12" s="3379"/>
      <c r="N12" s="3389"/>
      <c r="O12" s="265" t="s">
        <v>290</v>
      </c>
      <c r="P12" s="266" t="s">
        <v>299</v>
      </c>
      <c r="Q12" s="267">
        <v>38500</v>
      </c>
    </row>
    <row r="13" spans="1:18">
      <c r="A13" s="260" t="s">
        <v>310</v>
      </c>
      <c r="B13" s="248">
        <v>36650</v>
      </c>
      <c r="C13" s="242">
        <v>36375</v>
      </c>
      <c r="D13" s="237">
        <v>0</v>
      </c>
      <c r="E13" s="238">
        <v>0</v>
      </c>
      <c r="F13" s="244">
        <v>0</v>
      </c>
      <c r="G13" s="243">
        <v>0</v>
      </c>
      <c r="H13" s="245">
        <v>0</v>
      </c>
      <c r="I13" s="243">
        <v>0</v>
      </c>
      <c r="J13" s="246">
        <v>0</v>
      </c>
      <c r="K13" s="247">
        <v>0</v>
      </c>
      <c r="L13" s="146"/>
      <c r="M13" s="3379"/>
      <c r="N13" s="3388" t="s">
        <v>300</v>
      </c>
      <c r="O13" s="265" t="s">
        <v>288</v>
      </c>
      <c r="P13" s="266" t="s">
        <v>301</v>
      </c>
      <c r="Q13" s="267">
        <v>61900</v>
      </c>
    </row>
    <row r="14" spans="1:18">
      <c r="A14" s="260" t="s">
        <v>313</v>
      </c>
      <c r="B14" s="248">
        <v>11500</v>
      </c>
      <c r="C14" s="242">
        <v>11300</v>
      </c>
      <c r="D14" s="237">
        <v>0</v>
      </c>
      <c r="E14" s="238">
        <v>0</v>
      </c>
      <c r="F14" s="244">
        <v>0</v>
      </c>
      <c r="G14" s="243">
        <v>0</v>
      </c>
      <c r="H14" s="245">
        <v>0</v>
      </c>
      <c r="I14" s="243">
        <v>0</v>
      </c>
      <c r="J14" s="246">
        <v>0</v>
      </c>
      <c r="K14" s="247">
        <v>0</v>
      </c>
      <c r="L14" s="146"/>
      <c r="M14" s="3379"/>
      <c r="N14" s="3389"/>
      <c r="O14" s="265" t="s">
        <v>290</v>
      </c>
      <c r="P14" s="266" t="s">
        <v>302</v>
      </c>
      <c r="Q14" s="267">
        <v>11800</v>
      </c>
    </row>
    <row r="15" spans="1:18">
      <c r="A15" s="260" t="s">
        <v>470</v>
      </c>
      <c r="B15" s="248">
        <v>6860</v>
      </c>
      <c r="C15" s="242">
        <v>6750</v>
      </c>
      <c r="D15" s="237">
        <v>0</v>
      </c>
      <c r="E15" s="238">
        <v>0</v>
      </c>
      <c r="F15" s="244">
        <v>0</v>
      </c>
      <c r="G15" s="243">
        <v>0</v>
      </c>
      <c r="H15" s="245">
        <v>0</v>
      </c>
      <c r="I15" s="243">
        <v>0</v>
      </c>
      <c r="J15" s="245">
        <v>67</v>
      </c>
      <c r="K15" s="249">
        <v>67</v>
      </c>
      <c r="L15" s="146"/>
      <c r="M15" s="3379"/>
      <c r="N15" s="3388" t="s">
        <v>303</v>
      </c>
      <c r="O15" s="265" t="s">
        <v>288</v>
      </c>
      <c r="P15" s="266" t="s">
        <v>304</v>
      </c>
      <c r="Q15" s="267">
        <v>40100</v>
      </c>
    </row>
    <row r="16" spans="1:18">
      <c r="A16" s="260" t="s">
        <v>317</v>
      </c>
      <c r="B16" s="248">
        <v>5800</v>
      </c>
      <c r="C16" s="242">
        <v>5700</v>
      </c>
      <c r="D16" s="237">
        <v>0</v>
      </c>
      <c r="E16" s="238">
        <v>0</v>
      </c>
      <c r="F16" s="244">
        <v>0</v>
      </c>
      <c r="G16" s="243">
        <v>0</v>
      </c>
      <c r="H16" s="245">
        <v>0</v>
      </c>
      <c r="I16" s="243">
        <v>0</v>
      </c>
      <c r="J16" s="245">
        <v>0</v>
      </c>
      <c r="K16" s="247">
        <v>0</v>
      </c>
      <c r="L16" s="146"/>
      <c r="M16" s="3379"/>
      <c r="N16" s="3389"/>
      <c r="O16" s="265" t="s">
        <v>290</v>
      </c>
      <c r="P16" s="266" t="s">
        <v>305</v>
      </c>
      <c r="Q16" s="267">
        <v>12900</v>
      </c>
    </row>
    <row r="17" spans="1:17" ht="18.75" customHeight="1">
      <c r="A17" s="250" t="s">
        <v>285</v>
      </c>
      <c r="B17" s="248">
        <v>18050</v>
      </c>
      <c r="C17" s="242">
        <v>18025</v>
      </c>
      <c r="D17" s="237">
        <v>0</v>
      </c>
      <c r="E17" s="238">
        <v>0</v>
      </c>
      <c r="F17" s="244">
        <v>0</v>
      </c>
      <c r="G17" s="243">
        <v>0</v>
      </c>
      <c r="H17" s="245">
        <v>0</v>
      </c>
      <c r="I17" s="243">
        <v>0</v>
      </c>
      <c r="J17" s="245">
        <v>0</v>
      </c>
      <c r="K17" s="247">
        <v>0</v>
      </c>
      <c r="L17" s="146"/>
      <c r="M17" s="3379"/>
      <c r="N17" s="268" t="s">
        <v>306</v>
      </c>
      <c r="O17" s="269"/>
      <c r="P17" s="270" t="s">
        <v>307</v>
      </c>
      <c r="Q17" s="271">
        <v>12000</v>
      </c>
    </row>
    <row r="18" spans="1:17" ht="18.5" thickBot="1">
      <c r="A18" s="261" t="s">
        <v>629</v>
      </c>
      <c r="B18" s="252">
        <v>37928</v>
      </c>
      <c r="C18" s="253">
        <v>37822</v>
      </c>
      <c r="D18" s="254">
        <v>12900</v>
      </c>
      <c r="E18" s="255">
        <v>12765</v>
      </c>
      <c r="F18" s="256">
        <v>62900</v>
      </c>
      <c r="G18" s="255">
        <v>65291</v>
      </c>
      <c r="H18" s="257">
        <v>13900</v>
      </c>
      <c r="I18" s="255">
        <v>13950</v>
      </c>
      <c r="J18" s="257">
        <v>67</v>
      </c>
      <c r="K18" s="255">
        <v>67</v>
      </c>
      <c r="L18" s="146"/>
      <c r="M18" s="3379"/>
      <c r="N18" s="264" t="s">
        <v>308</v>
      </c>
      <c r="O18" s="269"/>
      <c r="P18" s="272" t="s">
        <v>309</v>
      </c>
      <c r="Q18" s="273">
        <v>24800</v>
      </c>
    </row>
    <row r="19" spans="1:17">
      <c r="A19" s="258" t="s">
        <v>632</v>
      </c>
      <c r="B19" s="258"/>
      <c r="C19" s="258"/>
      <c r="D19" s="258"/>
      <c r="E19" s="258"/>
      <c r="F19" s="258"/>
      <c r="G19" s="258"/>
      <c r="H19" s="258"/>
      <c r="I19" s="222"/>
      <c r="J19" s="223"/>
      <c r="K19" s="28" t="s">
        <v>701</v>
      </c>
      <c r="L19" s="146"/>
      <c r="M19" s="3379"/>
      <c r="N19" s="3388" t="s">
        <v>310</v>
      </c>
      <c r="O19" s="265" t="s">
        <v>288</v>
      </c>
      <c r="P19" s="266" t="s">
        <v>311</v>
      </c>
      <c r="Q19" s="267">
        <v>53000</v>
      </c>
    </row>
    <row r="20" spans="1:17">
      <c r="A20" s="259" t="s">
        <v>633</v>
      </c>
      <c r="B20" s="259"/>
      <c r="C20" s="259"/>
      <c r="D20" s="259"/>
      <c r="E20" s="259"/>
      <c r="F20" s="259"/>
      <c r="G20" s="259"/>
      <c r="H20" s="259"/>
      <c r="I20" s="259"/>
      <c r="J20" s="259"/>
      <c r="K20" s="223"/>
      <c r="L20" s="146"/>
      <c r="M20" s="3379"/>
      <c r="N20" s="3389"/>
      <c r="O20" s="265" t="s">
        <v>290</v>
      </c>
      <c r="P20" s="266" t="s">
        <v>312</v>
      </c>
      <c r="Q20" s="267">
        <v>11100</v>
      </c>
    </row>
    <row r="21" spans="1:17">
      <c r="A21" s="30"/>
      <c r="B21" s="30"/>
      <c r="C21" s="30"/>
      <c r="D21" s="30"/>
      <c r="E21" s="30"/>
      <c r="F21" s="30"/>
      <c r="G21" s="30"/>
      <c r="H21" s="30"/>
      <c r="I21" s="30"/>
      <c r="J21" s="30"/>
      <c r="K21" s="30"/>
      <c r="L21" s="146"/>
      <c r="M21" s="3379"/>
      <c r="N21" s="264" t="s">
        <v>313</v>
      </c>
      <c r="O21" s="264"/>
      <c r="P21" s="274" t="s">
        <v>314</v>
      </c>
      <c r="Q21" s="275">
        <v>11300</v>
      </c>
    </row>
    <row r="22" spans="1:17">
      <c r="L22" s="146"/>
      <c r="M22" s="3379"/>
      <c r="N22" s="265" t="s">
        <v>315</v>
      </c>
      <c r="O22" s="265"/>
      <c r="P22" s="274" t="s">
        <v>316</v>
      </c>
      <c r="Q22" s="275">
        <v>6750</v>
      </c>
    </row>
    <row r="23" spans="1:17">
      <c r="L23" s="146"/>
      <c r="M23" s="3379"/>
      <c r="N23" s="264" t="s">
        <v>317</v>
      </c>
      <c r="O23" s="269"/>
      <c r="P23" s="274" t="s">
        <v>318</v>
      </c>
      <c r="Q23" s="276">
        <v>5700</v>
      </c>
    </row>
    <row r="24" spans="1:17">
      <c r="L24" s="146"/>
      <c r="M24" s="3379"/>
      <c r="N24" s="3388" t="s">
        <v>284</v>
      </c>
      <c r="O24" s="265" t="s">
        <v>288</v>
      </c>
      <c r="P24" s="266" t="s">
        <v>319</v>
      </c>
      <c r="Q24" s="267">
        <v>28900</v>
      </c>
    </row>
    <row r="25" spans="1:17">
      <c r="L25" s="146"/>
      <c r="M25" s="3380"/>
      <c r="N25" s="3389"/>
      <c r="O25" s="264" t="s">
        <v>290</v>
      </c>
      <c r="P25" s="266" t="s">
        <v>320</v>
      </c>
      <c r="Q25" s="267">
        <v>7150</v>
      </c>
    </row>
    <row r="26" spans="1:17">
      <c r="L26" s="146"/>
      <c r="M26" s="3381" t="s">
        <v>337</v>
      </c>
      <c r="N26" s="264" t="s">
        <v>138</v>
      </c>
      <c r="O26" s="269"/>
      <c r="P26" s="274" t="s">
        <v>321</v>
      </c>
      <c r="Q26" s="276">
        <v>16800</v>
      </c>
    </row>
    <row r="27" spans="1:17">
      <c r="L27" s="146"/>
      <c r="M27" s="3382"/>
      <c r="N27" s="264" t="s">
        <v>232</v>
      </c>
      <c r="O27" s="269"/>
      <c r="P27" s="274" t="s">
        <v>322</v>
      </c>
      <c r="Q27" s="276">
        <v>8290</v>
      </c>
    </row>
    <row r="28" spans="1:17">
      <c r="L28" s="146"/>
      <c r="M28" s="3383" t="s">
        <v>338</v>
      </c>
      <c r="N28" s="3388" t="s">
        <v>138</v>
      </c>
      <c r="O28" s="265" t="s">
        <v>288</v>
      </c>
      <c r="P28" s="266" t="s">
        <v>323</v>
      </c>
      <c r="Q28" s="267">
        <v>117000</v>
      </c>
    </row>
    <row r="29" spans="1:17" ht="18.75" customHeight="1">
      <c r="L29" s="146"/>
      <c r="M29" s="3384"/>
      <c r="N29" s="3389"/>
      <c r="O29" s="265" t="s">
        <v>290</v>
      </c>
      <c r="P29" s="266" t="s">
        <v>324</v>
      </c>
      <c r="Q29" s="267">
        <v>42500</v>
      </c>
    </row>
    <row r="30" spans="1:17">
      <c r="L30" s="146"/>
      <c r="M30" s="3384"/>
      <c r="N30" s="3388" t="s">
        <v>325</v>
      </c>
      <c r="O30" s="265" t="s">
        <v>288</v>
      </c>
      <c r="P30" s="266" t="s">
        <v>326</v>
      </c>
      <c r="Q30" s="267">
        <v>69000</v>
      </c>
    </row>
    <row r="31" spans="1:17">
      <c r="L31" s="146"/>
      <c r="M31" s="3384"/>
      <c r="N31" s="3389"/>
      <c r="O31" s="265" t="s">
        <v>290</v>
      </c>
      <c r="P31" s="266" t="s">
        <v>327</v>
      </c>
      <c r="Q31" s="267">
        <v>39500</v>
      </c>
    </row>
    <row r="32" spans="1:17">
      <c r="L32" s="146"/>
      <c r="M32" s="3384"/>
      <c r="N32" s="3388" t="s">
        <v>328</v>
      </c>
      <c r="O32" s="265" t="s">
        <v>288</v>
      </c>
      <c r="P32" s="266" t="s">
        <v>329</v>
      </c>
      <c r="Q32" s="267">
        <v>42300</v>
      </c>
    </row>
    <row r="33" spans="12:19">
      <c r="L33" s="146"/>
      <c r="M33" s="3385"/>
      <c r="N33" s="3389"/>
      <c r="O33" s="265" t="s">
        <v>290</v>
      </c>
      <c r="P33" s="266" t="s">
        <v>330</v>
      </c>
      <c r="Q33" s="267">
        <v>32600</v>
      </c>
      <c r="S33" s="9"/>
    </row>
    <row r="34" spans="12:19">
      <c r="L34" s="146"/>
      <c r="M34" s="3386" t="s">
        <v>331</v>
      </c>
      <c r="N34" s="264" t="s">
        <v>325</v>
      </c>
      <c r="O34" s="269"/>
      <c r="P34" s="272" t="s">
        <v>332</v>
      </c>
      <c r="Q34" s="273">
        <v>16500</v>
      </c>
    </row>
    <row r="35" spans="12:19">
      <c r="L35" s="146"/>
      <c r="M35" s="3387"/>
      <c r="N35" s="264" t="s">
        <v>328</v>
      </c>
      <c r="O35" s="269"/>
      <c r="P35" s="272" t="s">
        <v>333</v>
      </c>
      <c r="Q35" s="273">
        <v>11500</v>
      </c>
    </row>
    <row r="36" spans="12:19" ht="18.75" customHeight="1" thickBot="1">
      <c r="L36" s="146"/>
      <c r="M36" s="251" t="s">
        <v>334</v>
      </c>
      <c r="N36" s="277" t="s">
        <v>315</v>
      </c>
      <c r="O36" s="278"/>
      <c r="P36" s="279" t="s">
        <v>335</v>
      </c>
      <c r="Q36" s="280">
        <v>67</v>
      </c>
    </row>
    <row r="37" spans="12:19">
      <c r="L37" s="146"/>
      <c r="M37" s="50"/>
      <c r="N37" s="30"/>
      <c r="O37" s="30"/>
      <c r="P37" s="10"/>
      <c r="Q37" s="28" t="s">
        <v>702</v>
      </c>
    </row>
    <row r="38" spans="12:19">
      <c r="L38" s="146"/>
      <c r="M38" s="30"/>
      <c r="N38" s="30"/>
      <c r="O38" s="30"/>
      <c r="P38" s="30"/>
      <c r="Q38" s="30"/>
    </row>
    <row r="39" spans="12:19">
      <c r="L39" s="146"/>
      <c r="M39" s="30"/>
      <c r="N39" s="30"/>
      <c r="O39" s="30"/>
      <c r="P39" s="30"/>
      <c r="Q39" s="30"/>
    </row>
    <row r="40" spans="12:19">
      <c r="L40" s="146"/>
      <c r="M40" s="30"/>
      <c r="N40" s="30"/>
      <c r="O40" s="30"/>
      <c r="P40" s="30"/>
      <c r="Q40" s="30"/>
    </row>
    <row r="41" spans="12:19">
      <c r="L41" s="146"/>
      <c r="M41" s="30"/>
      <c r="N41" s="30"/>
      <c r="O41" s="30"/>
      <c r="P41" s="30"/>
      <c r="Q41" s="30"/>
    </row>
    <row r="42" spans="12:19">
      <c r="L42" s="9"/>
    </row>
    <row r="43" spans="12:19" ht="18.75" customHeight="1">
      <c r="L43" s="9"/>
    </row>
    <row r="44" spans="12:19">
      <c r="L44" s="9"/>
    </row>
    <row r="45" spans="12:19">
      <c r="L45" s="9"/>
    </row>
    <row r="46" spans="12:19">
      <c r="L46" s="9"/>
    </row>
    <row r="47" spans="12:19">
      <c r="L47" s="9"/>
    </row>
    <row r="48" spans="12:19">
      <c r="L48" s="9"/>
    </row>
    <row r="49" spans="12:12">
      <c r="L49" s="9"/>
    </row>
    <row r="50" spans="12:12">
      <c r="L50" s="9"/>
    </row>
    <row r="51" spans="12:12">
      <c r="L51" s="9"/>
    </row>
    <row r="52" spans="12:12">
      <c r="L52" s="9"/>
    </row>
    <row r="53" spans="12:12">
      <c r="L53" s="9"/>
    </row>
    <row r="54" spans="12:12">
      <c r="L54" s="9"/>
    </row>
    <row r="55" spans="12:12">
      <c r="L55" s="9"/>
    </row>
    <row r="56" spans="12:12">
      <c r="L56" s="9"/>
    </row>
    <row r="57" spans="12:12">
      <c r="L57" s="9"/>
    </row>
    <row r="58" spans="12:12">
      <c r="L58" s="9"/>
    </row>
    <row r="59" spans="12:12">
      <c r="L59" s="9"/>
    </row>
    <row r="60" spans="12:12">
      <c r="L60" s="9"/>
    </row>
    <row r="61" spans="12:12">
      <c r="L61" s="9"/>
    </row>
    <row r="62" spans="12:12">
      <c r="L62" s="9"/>
    </row>
  </sheetData>
  <mergeCells count="22">
    <mergeCell ref="M5:M25"/>
    <mergeCell ref="M26:M27"/>
    <mergeCell ref="M28:M33"/>
    <mergeCell ref="M34:M35"/>
    <mergeCell ref="N24:N25"/>
    <mergeCell ref="N28:N29"/>
    <mergeCell ref="N30:N31"/>
    <mergeCell ref="N32:N33"/>
    <mergeCell ref="N19:N20"/>
    <mergeCell ref="N13:N14"/>
    <mergeCell ref="N15:N16"/>
    <mergeCell ref="N5:N6"/>
    <mergeCell ref="N7:N8"/>
    <mergeCell ref="N9:N10"/>
    <mergeCell ref="N11:N12"/>
    <mergeCell ref="M3:Q3"/>
    <mergeCell ref="A3:A4"/>
    <mergeCell ref="B3:C3"/>
    <mergeCell ref="D3:E3"/>
    <mergeCell ref="F3:G3"/>
    <mergeCell ref="H3:I3"/>
    <mergeCell ref="N4:O4"/>
  </mergeCells>
  <phoneticPr fontId="2"/>
  <hyperlinks>
    <hyperlink ref="R1" location="目次!A1" display="目次へ戻る" xr:uid="{0698F5DB-FD89-4C4C-97E7-F77D42ECC4E9}"/>
    <hyperlink ref="L1" location="目次!A1" display="目次へ戻る" xr:uid="{FA28CE00-8F1E-4153-9EEA-F13CE9825034}"/>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A733F-82ED-4C1A-8A93-1442F8D5B210}">
  <dimension ref="A1:N15"/>
  <sheetViews>
    <sheetView workbookViewId="0">
      <selection activeCell="N2" sqref="N2"/>
    </sheetView>
  </sheetViews>
  <sheetFormatPr defaultColWidth="9" defaultRowHeight="18"/>
  <cols>
    <col min="1" max="1" width="21.5" style="1140" customWidth="1"/>
    <col min="2" max="13" width="10" style="1140" customWidth="1"/>
    <col min="14" max="14" width="11" style="1140" bestFit="1" customWidth="1"/>
    <col min="15" max="16384" width="9" style="1140"/>
  </cols>
  <sheetData>
    <row r="1" spans="1:14" s="859" customFormat="1" ht="13">
      <c r="A1" s="987" t="s">
        <v>9662</v>
      </c>
      <c r="B1" s="987"/>
      <c r="C1" s="987"/>
      <c r="D1" s="987"/>
      <c r="E1" s="987"/>
      <c r="F1" s="987"/>
      <c r="G1" s="987"/>
      <c r="H1" s="987"/>
      <c r="I1" s="987"/>
      <c r="J1" s="987"/>
    </row>
    <row r="2" spans="1:14" ht="11.25" customHeight="1">
      <c r="A2" s="987" t="s">
        <v>9792</v>
      </c>
      <c r="B2" s="987"/>
      <c r="C2" s="987"/>
      <c r="D2" s="987"/>
      <c r="E2" s="987"/>
      <c r="F2" s="987"/>
      <c r="G2" s="987"/>
      <c r="H2" s="987"/>
      <c r="I2" s="972"/>
      <c r="J2" s="972"/>
      <c r="K2" s="972"/>
      <c r="L2" s="972"/>
      <c r="M2" s="972"/>
      <c r="N2" s="820" t="s">
        <v>721</v>
      </c>
    </row>
    <row r="3" spans="1:14" ht="18.5" thickBot="1">
      <c r="A3" s="1745"/>
      <c r="B3" s="1745"/>
      <c r="C3" s="1752"/>
      <c r="D3" s="1752"/>
      <c r="E3" s="1752"/>
      <c r="F3" s="1752"/>
      <c r="G3" s="1752"/>
      <c r="H3" s="1752"/>
      <c r="I3" s="1752"/>
      <c r="J3" s="1752"/>
      <c r="K3" s="1752"/>
      <c r="L3" s="1752"/>
      <c r="M3" s="1753" t="s">
        <v>8806</v>
      </c>
    </row>
    <row r="4" spans="1:14">
      <c r="A4" s="3804" t="s">
        <v>9793</v>
      </c>
      <c r="B4" s="3731" t="s">
        <v>9666</v>
      </c>
      <c r="C4" s="3860"/>
      <c r="D4" s="3732"/>
      <c r="E4" s="3731" t="s">
        <v>9794</v>
      </c>
      <c r="F4" s="3860"/>
      <c r="G4" s="3860"/>
      <c r="H4" s="3860"/>
      <c r="I4" s="3860"/>
      <c r="J4" s="3860"/>
      <c r="K4" s="3860"/>
      <c r="L4" s="3732"/>
      <c r="M4" s="3970" t="s">
        <v>9795</v>
      </c>
    </row>
    <row r="5" spans="1:14" ht="47.25" customHeight="1">
      <c r="A5" s="3695"/>
      <c r="B5" s="1304" t="s">
        <v>5804</v>
      </c>
      <c r="C5" s="1304" t="s">
        <v>9796</v>
      </c>
      <c r="D5" s="1304" t="s">
        <v>9670</v>
      </c>
      <c r="E5" s="1304" t="s">
        <v>5804</v>
      </c>
      <c r="F5" s="1304" t="s">
        <v>9797</v>
      </c>
      <c r="G5" s="1304" t="s">
        <v>9798</v>
      </c>
      <c r="H5" s="1304" t="s">
        <v>9799</v>
      </c>
      <c r="I5" s="1327" t="s">
        <v>9800</v>
      </c>
      <c r="J5" s="1327" t="s">
        <v>9801</v>
      </c>
      <c r="K5" s="1327" t="s">
        <v>9802</v>
      </c>
      <c r="L5" s="1327" t="s">
        <v>9803</v>
      </c>
      <c r="M5" s="3971"/>
    </row>
    <row r="6" spans="1:14">
      <c r="A6" s="2586" t="s">
        <v>356</v>
      </c>
      <c r="B6" s="2587">
        <f t="shared" ref="B6:B12" si="0">SUM(C6:D6)</f>
        <v>664</v>
      </c>
      <c r="C6" s="972">
        <v>211</v>
      </c>
      <c r="D6" s="972">
        <v>453</v>
      </c>
      <c r="E6" s="972">
        <f>SUM(F6:L6)</f>
        <v>451</v>
      </c>
      <c r="F6" s="972">
        <v>193</v>
      </c>
      <c r="G6" s="972">
        <v>97</v>
      </c>
      <c r="H6" s="972">
        <v>83</v>
      </c>
      <c r="I6" s="972">
        <v>3</v>
      </c>
      <c r="J6" s="972">
        <v>53</v>
      </c>
      <c r="K6" s="972">
        <v>1</v>
      </c>
      <c r="L6" s="972">
        <v>21</v>
      </c>
      <c r="M6" s="972">
        <v>213</v>
      </c>
    </row>
    <row r="7" spans="1:14">
      <c r="A7" s="2580" t="s">
        <v>361</v>
      </c>
      <c r="B7" s="2587">
        <f t="shared" si="0"/>
        <v>712</v>
      </c>
      <c r="C7" s="972">
        <v>213</v>
      </c>
      <c r="D7" s="972">
        <v>499</v>
      </c>
      <c r="E7" s="972">
        <f t="shared" ref="E7:E9" si="1">SUM(F7:L7)</f>
        <v>486</v>
      </c>
      <c r="F7" s="972">
        <v>196</v>
      </c>
      <c r="G7" s="972">
        <v>105</v>
      </c>
      <c r="H7" s="972">
        <v>108</v>
      </c>
      <c r="I7" s="972">
        <v>5</v>
      </c>
      <c r="J7" s="972">
        <v>55</v>
      </c>
      <c r="K7" s="972">
        <v>9</v>
      </c>
      <c r="L7" s="972">
        <v>8</v>
      </c>
      <c r="M7" s="972">
        <v>226</v>
      </c>
    </row>
    <row r="8" spans="1:14">
      <c r="A8" s="2588" t="s">
        <v>362</v>
      </c>
      <c r="B8" s="2587">
        <f t="shared" si="0"/>
        <v>643</v>
      </c>
      <c r="C8" s="972">
        <v>226</v>
      </c>
      <c r="D8" s="972">
        <v>417</v>
      </c>
      <c r="E8" s="972">
        <f t="shared" si="1"/>
        <v>462</v>
      </c>
      <c r="F8" s="972">
        <v>181</v>
      </c>
      <c r="G8" s="972">
        <v>106</v>
      </c>
      <c r="H8" s="972">
        <v>89</v>
      </c>
      <c r="I8" s="972">
        <v>5</v>
      </c>
      <c r="J8" s="972">
        <v>58</v>
      </c>
      <c r="K8" s="972">
        <v>5</v>
      </c>
      <c r="L8" s="972">
        <v>18</v>
      </c>
      <c r="M8" s="972">
        <v>181</v>
      </c>
    </row>
    <row r="9" spans="1:14">
      <c r="A9" s="2588" t="s">
        <v>365</v>
      </c>
      <c r="B9" s="2587">
        <f t="shared" si="0"/>
        <v>670</v>
      </c>
      <c r="C9" s="972">
        <v>181</v>
      </c>
      <c r="D9" s="972">
        <v>489</v>
      </c>
      <c r="E9" s="972">
        <f t="shared" si="1"/>
        <v>447</v>
      </c>
      <c r="F9" s="972">
        <v>167</v>
      </c>
      <c r="G9" s="972">
        <v>91</v>
      </c>
      <c r="H9" s="972">
        <v>82</v>
      </c>
      <c r="I9" s="972">
        <v>10</v>
      </c>
      <c r="J9" s="972">
        <v>67</v>
      </c>
      <c r="K9" s="972">
        <v>10</v>
      </c>
      <c r="L9" s="972">
        <v>20</v>
      </c>
      <c r="M9" s="972">
        <v>223</v>
      </c>
    </row>
    <row r="10" spans="1:14">
      <c r="A10" s="2387" t="s">
        <v>369</v>
      </c>
      <c r="B10" s="2589">
        <f t="shared" si="0"/>
        <v>674</v>
      </c>
      <c r="C10" s="1073">
        <v>223</v>
      </c>
      <c r="D10" s="1073">
        <v>451</v>
      </c>
      <c r="E10" s="1073">
        <f>SUM(F10:L10)</f>
        <v>539</v>
      </c>
      <c r="F10" s="1073">
        <v>245</v>
      </c>
      <c r="G10" s="1073">
        <v>100</v>
      </c>
      <c r="H10" s="1073">
        <v>81</v>
      </c>
      <c r="I10" s="1073">
        <v>3</v>
      </c>
      <c r="J10" s="1073">
        <v>86</v>
      </c>
      <c r="K10" s="1073">
        <v>7</v>
      </c>
      <c r="L10" s="1073">
        <v>17</v>
      </c>
      <c r="M10" s="1073">
        <v>135</v>
      </c>
    </row>
    <row r="11" spans="1:14">
      <c r="A11" s="2588"/>
      <c r="B11" s="2589"/>
      <c r="C11" s="972"/>
      <c r="D11" s="972"/>
      <c r="E11" s="972"/>
      <c r="F11" s="972"/>
      <c r="G11" s="972"/>
      <c r="H11" s="972"/>
      <c r="I11" s="972"/>
      <c r="J11" s="972"/>
      <c r="K11" s="972"/>
      <c r="L11" s="972"/>
      <c r="M11" s="972"/>
    </row>
    <row r="12" spans="1:14">
      <c r="A12" s="2590" t="s">
        <v>9804</v>
      </c>
      <c r="B12" s="2589">
        <f t="shared" si="0"/>
        <v>458</v>
      </c>
      <c r="C12" s="1102">
        <v>156</v>
      </c>
      <c r="D12" s="1073">
        <v>302</v>
      </c>
      <c r="E12" s="1073">
        <f>SUM(F12:L12)</f>
        <v>362</v>
      </c>
      <c r="F12" s="1073">
        <v>181</v>
      </c>
      <c r="G12" s="1073">
        <v>61</v>
      </c>
      <c r="H12" s="1073">
        <v>55</v>
      </c>
      <c r="I12" s="1073">
        <v>0</v>
      </c>
      <c r="J12" s="1073">
        <v>45</v>
      </c>
      <c r="K12" s="1073">
        <v>4</v>
      </c>
      <c r="L12" s="1073">
        <v>16</v>
      </c>
      <c r="M12" s="1073">
        <v>96</v>
      </c>
    </row>
    <row r="13" spans="1:14">
      <c r="A13" s="2590" t="s">
        <v>9805</v>
      </c>
      <c r="B13" s="2589">
        <f>SUM(C13:D13)</f>
        <v>216</v>
      </c>
      <c r="C13" s="1102">
        <v>67</v>
      </c>
      <c r="D13" s="1073">
        <v>149</v>
      </c>
      <c r="E13" s="1073">
        <f>SUM(F13:L13)</f>
        <v>177</v>
      </c>
      <c r="F13" s="1073">
        <v>64</v>
      </c>
      <c r="G13" s="1073">
        <v>39</v>
      </c>
      <c r="H13" s="1073">
        <v>26</v>
      </c>
      <c r="I13" s="1073">
        <v>3</v>
      </c>
      <c r="J13" s="1073">
        <v>41</v>
      </c>
      <c r="K13" s="1073">
        <v>3</v>
      </c>
      <c r="L13" s="1073">
        <v>1</v>
      </c>
      <c r="M13" s="1073">
        <v>39</v>
      </c>
    </row>
    <row r="14" spans="1:14" ht="18.5" thickBot="1">
      <c r="A14" s="2591"/>
      <c r="B14" s="2592"/>
      <c r="C14" s="2593"/>
      <c r="D14" s="2593"/>
      <c r="E14" s="2554"/>
      <c r="F14" s="2593"/>
      <c r="G14" s="2593"/>
      <c r="H14" s="2593"/>
      <c r="I14" s="2593"/>
      <c r="J14" s="2593"/>
      <c r="K14" s="2593"/>
      <c r="L14" s="2593"/>
      <c r="M14" s="2593"/>
    </row>
    <row r="15" spans="1:14">
      <c r="A15" s="987"/>
      <c r="B15" s="972" t="s">
        <v>286</v>
      </c>
      <c r="C15" s="1488" t="s">
        <v>286</v>
      </c>
      <c r="D15" s="1488" t="s">
        <v>286</v>
      </c>
      <c r="E15" s="972" t="s">
        <v>286</v>
      </c>
      <c r="F15" s="1488" t="s">
        <v>286</v>
      </c>
      <c r="G15" s="1488" t="s">
        <v>286</v>
      </c>
      <c r="H15" s="1488"/>
      <c r="I15" s="1488"/>
      <c r="J15" s="2594"/>
      <c r="K15" s="2594"/>
      <c r="L15" s="2594"/>
      <c r="M15" s="2595" t="s">
        <v>9806</v>
      </c>
    </row>
  </sheetData>
  <mergeCells count="4">
    <mergeCell ref="A4:A5"/>
    <mergeCell ref="B4:D4"/>
    <mergeCell ref="E4:L4"/>
    <mergeCell ref="M4:M5"/>
  </mergeCells>
  <phoneticPr fontId="2"/>
  <hyperlinks>
    <hyperlink ref="N2" location="目次!A1" display="目次へ戻る" xr:uid="{B2C0160B-E32B-4D5B-B8F4-51F3B9B72E95}"/>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9BA87-02EB-4D3C-A469-207D77D9ED63}">
  <dimension ref="A1:AH20"/>
  <sheetViews>
    <sheetView workbookViewId="0"/>
  </sheetViews>
  <sheetFormatPr defaultColWidth="9" defaultRowHeight="13"/>
  <cols>
    <col min="1" max="1" width="22.25" style="859" customWidth="1"/>
    <col min="2" max="33" width="9" style="859"/>
    <col min="34" max="34" width="11" style="859" bestFit="1" customWidth="1"/>
    <col min="35" max="16384" width="9" style="859"/>
  </cols>
  <sheetData>
    <row r="1" spans="1:34">
      <c r="A1" s="987" t="s">
        <v>9662</v>
      </c>
      <c r="B1" s="987"/>
      <c r="C1" s="987"/>
      <c r="D1" s="987"/>
      <c r="E1" s="987"/>
      <c r="F1" s="987"/>
    </row>
    <row r="2" spans="1:34" ht="18">
      <c r="A2" s="859" t="s">
        <v>9807</v>
      </c>
      <c r="Q2" s="1111"/>
      <c r="AH2" s="820" t="s">
        <v>721</v>
      </c>
    </row>
    <row r="3" spans="1:34" ht="13.5" thickBot="1">
      <c r="A3" s="1745"/>
      <c r="B3" s="1745"/>
      <c r="C3" s="1745"/>
      <c r="D3" s="1745"/>
      <c r="E3" s="1745"/>
      <c r="F3" s="1745"/>
      <c r="G3" s="1745"/>
      <c r="H3" s="1745"/>
      <c r="I3" s="1745"/>
      <c r="J3" s="1745"/>
      <c r="K3" s="1745"/>
      <c r="L3" s="1745"/>
      <c r="M3" s="1745"/>
      <c r="N3" s="1745"/>
      <c r="O3" s="1745"/>
      <c r="P3" s="1745"/>
      <c r="Q3" s="1787"/>
      <c r="R3" s="1745"/>
      <c r="S3" s="1745"/>
      <c r="T3" s="1745"/>
      <c r="U3" s="1745"/>
      <c r="V3" s="1745"/>
      <c r="W3" s="1745"/>
      <c r="X3" s="1745"/>
      <c r="Y3" s="1745"/>
      <c r="Z3" s="1745"/>
      <c r="AA3" s="1753"/>
      <c r="AB3" s="1753"/>
      <c r="AF3" s="2596"/>
      <c r="AG3" s="1055" t="s">
        <v>6039</v>
      </c>
    </row>
    <row r="4" spans="1:34" ht="13.5" customHeight="1">
      <c r="A4" s="3566" t="s">
        <v>9614</v>
      </c>
      <c r="B4" s="3569" t="s">
        <v>9568</v>
      </c>
      <c r="C4" s="3775"/>
      <c r="D4" s="3775"/>
      <c r="E4" s="3775"/>
      <c r="F4" s="3775"/>
      <c r="G4" s="3775"/>
      <c r="H4" s="3775"/>
      <c r="I4" s="3775"/>
      <c r="J4" s="3775"/>
      <c r="K4" s="3775"/>
      <c r="L4" s="3775"/>
      <c r="M4" s="3775"/>
      <c r="N4" s="3576"/>
      <c r="O4" s="3569" t="s">
        <v>9578</v>
      </c>
      <c r="P4" s="3775"/>
      <c r="Q4" s="3775"/>
      <c r="R4" s="3775"/>
      <c r="S4" s="3775"/>
      <c r="T4" s="3775"/>
      <c r="U4" s="3775"/>
      <c r="V4" s="3775"/>
      <c r="W4" s="3775"/>
      <c r="X4" s="3775"/>
      <c r="Y4" s="3775"/>
      <c r="Z4" s="3775"/>
      <c r="AA4" s="3775"/>
      <c r="AB4" s="3775"/>
      <c r="AC4" s="3775"/>
      <c r="AD4" s="3775"/>
      <c r="AE4" s="3775"/>
      <c r="AF4" s="3576"/>
      <c r="AG4" s="3978" t="s">
        <v>9615</v>
      </c>
    </row>
    <row r="5" spans="1:34" ht="13.5" customHeight="1">
      <c r="A5" s="3816"/>
      <c r="B5" s="3981" t="s">
        <v>5048</v>
      </c>
      <c r="C5" s="3981" t="s">
        <v>9572</v>
      </c>
      <c r="D5" s="3573" t="s">
        <v>9580</v>
      </c>
      <c r="E5" s="3574"/>
      <c r="F5" s="3574"/>
      <c r="G5" s="3574"/>
      <c r="H5" s="3574"/>
      <c r="I5" s="3574"/>
      <c r="J5" s="3574"/>
      <c r="K5" s="3574"/>
      <c r="L5" s="3574"/>
      <c r="M5" s="3574"/>
      <c r="N5" s="3575"/>
      <c r="O5" s="3981" t="s">
        <v>5048</v>
      </c>
      <c r="P5" s="3747" t="s">
        <v>9808</v>
      </c>
      <c r="Q5" s="3865"/>
      <c r="R5" s="3984" t="s">
        <v>9809</v>
      </c>
      <c r="S5" s="3985"/>
      <c r="T5" s="3985"/>
      <c r="U5" s="3985"/>
      <c r="V5" s="3985"/>
      <c r="W5" s="3985"/>
      <c r="X5" s="3985"/>
      <c r="Y5" s="3985"/>
      <c r="Z5" s="3986"/>
      <c r="AA5" s="3991" t="s">
        <v>9810</v>
      </c>
      <c r="AB5" s="3907"/>
      <c r="AC5" s="3849" t="s">
        <v>9811</v>
      </c>
      <c r="AD5" s="3849" t="s">
        <v>9812</v>
      </c>
      <c r="AE5" s="3849" t="s">
        <v>9813</v>
      </c>
      <c r="AF5" s="3849" t="s">
        <v>9814</v>
      </c>
      <c r="AG5" s="3979"/>
    </row>
    <row r="6" spans="1:34" s="1264" customFormat="1" ht="33" customHeight="1">
      <c r="A6" s="3816"/>
      <c r="B6" s="3982"/>
      <c r="C6" s="3982"/>
      <c r="D6" s="3981" t="s">
        <v>5048</v>
      </c>
      <c r="E6" s="3987" t="s">
        <v>9815</v>
      </c>
      <c r="F6" s="3989" t="s">
        <v>9816</v>
      </c>
      <c r="G6" s="3830" t="s">
        <v>9817</v>
      </c>
      <c r="H6" s="3831"/>
      <c r="I6" s="3972" t="s">
        <v>9818</v>
      </c>
      <c r="J6" s="3973" t="s">
        <v>9819</v>
      </c>
      <c r="K6" s="3974"/>
      <c r="L6" s="3972" t="s">
        <v>9820</v>
      </c>
      <c r="M6" s="3972" t="s">
        <v>9821</v>
      </c>
      <c r="N6" s="3926" t="s">
        <v>9822</v>
      </c>
      <c r="O6" s="3982"/>
      <c r="P6" s="3624"/>
      <c r="Q6" s="3760"/>
      <c r="R6" s="3849" t="s">
        <v>9823</v>
      </c>
      <c r="S6" s="3972" t="s">
        <v>9824</v>
      </c>
      <c r="T6" s="3975" t="s">
        <v>9825</v>
      </c>
      <c r="U6" s="3976"/>
      <c r="V6" s="3976"/>
      <c r="W6" s="3976"/>
      <c r="X6" s="3976"/>
      <c r="Y6" s="3976"/>
      <c r="Z6" s="3977"/>
      <c r="AA6" s="3591"/>
      <c r="AB6" s="3636"/>
      <c r="AC6" s="3651"/>
      <c r="AD6" s="3651"/>
      <c r="AE6" s="3651"/>
      <c r="AF6" s="3651"/>
      <c r="AG6" s="3979"/>
    </row>
    <row r="7" spans="1:34" s="1264" customFormat="1" ht="74.25" customHeight="1">
      <c r="A7" s="3568"/>
      <c r="B7" s="3983"/>
      <c r="C7" s="3983"/>
      <c r="D7" s="3983"/>
      <c r="E7" s="3988"/>
      <c r="F7" s="3990"/>
      <c r="G7" s="2574" t="s">
        <v>9826</v>
      </c>
      <c r="H7" s="2574" t="s">
        <v>9827</v>
      </c>
      <c r="I7" s="3944"/>
      <c r="J7" s="2574" t="s">
        <v>9828</v>
      </c>
      <c r="K7" s="2539" t="s">
        <v>9829</v>
      </c>
      <c r="L7" s="3944"/>
      <c r="M7" s="3944"/>
      <c r="N7" s="3927"/>
      <c r="O7" s="3983"/>
      <c r="P7" s="2528" t="s">
        <v>9830</v>
      </c>
      <c r="Q7" s="2528" t="s">
        <v>9831</v>
      </c>
      <c r="R7" s="3851"/>
      <c r="S7" s="3944"/>
      <c r="T7" s="2528" t="s">
        <v>9832</v>
      </c>
      <c r="U7" s="2528" t="s">
        <v>9833</v>
      </c>
      <c r="V7" s="2528" t="s">
        <v>9834</v>
      </c>
      <c r="W7" s="2528" t="s">
        <v>9835</v>
      </c>
      <c r="X7" s="2528" t="s">
        <v>9836</v>
      </c>
      <c r="Y7" s="2528" t="s">
        <v>9837</v>
      </c>
      <c r="Z7" s="2528" t="s">
        <v>9838</v>
      </c>
      <c r="AA7" s="2528" t="s">
        <v>9826</v>
      </c>
      <c r="AB7" s="2528" t="s">
        <v>9827</v>
      </c>
      <c r="AC7" s="3851"/>
      <c r="AD7" s="3851"/>
      <c r="AE7" s="3851"/>
      <c r="AF7" s="3851"/>
      <c r="AG7" s="3980"/>
    </row>
    <row r="8" spans="1:34">
      <c r="A8" s="1131" t="s">
        <v>4766</v>
      </c>
      <c r="B8" s="1375">
        <v>93</v>
      </c>
      <c r="C8" s="1997">
        <v>17</v>
      </c>
      <c r="D8" s="2597">
        <v>76</v>
      </c>
      <c r="E8" s="2597">
        <v>63</v>
      </c>
      <c r="F8" s="1734">
        <v>7</v>
      </c>
      <c r="G8" s="1734">
        <v>0</v>
      </c>
      <c r="H8" s="1734">
        <v>1</v>
      </c>
      <c r="I8" s="1734">
        <v>1</v>
      </c>
      <c r="J8" s="1734">
        <v>0</v>
      </c>
      <c r="K8" s="1734">
        <v>0</v>
      </c>
      <c r="L8" s="1734">
        <v>0</v>
      </c>
      <c r="M8" s="1734">
        <v>0</v>
      </c>
      <c r="N8" s="1734">
        <v>4</v>
      </c>
      <c r="O8" s="2598">
        <v>76</v>
      </c>
      <c r="P8" s="1734">
        <v>1</v>
      </c>
      <c r="Q8" s="1734">
        <v>4</v>
      </c>
      <c r="R8" s="1734">
        <v>23</v>
      </c>
      <c r="S8" s="1734">
        <v>0</v>
      </c>
      <c r="T8" s="1734">
        <v>0</v>
      </c>
      <c r="U8" s="1734">
        <v>0</v>
      </c>
      <c r="V8" s="1734">
        <v>0</v>
      </c>
      <c r="W8" s="1734">
        <v>0</v>
      </c>
      <c r="X8" s="1734">
        <v>3</v>
      </c>
      <c r="Y8" s="1734">
        <v>0</v>
      </c>
      <c r="Z8" s="1734">
        <v>0</v>
      </c>
      <c r="AA8" s="1734">
        <v>0</v>
      </c>
      <c r="AB8" s="1734">
        <v>0</v>
      </c>
      <c r="AC8" s="1734">
        <v>23</v>
      </c>
      <c r="AD8" s="1734">
        <v>17</v>
      </c>
      <c r="AE8" s="1734">
        <v>3</v>
      </c>
      <c r="AF8" s="1734">
        <v>2</v>
      </c>
      <c r="AG8" s="1734">
        <v>17</v>
      </c>
    </row>
    <row r="9" spans="1:34">
      <c r="A9" s="1131" t="s">
        <v>262</v>
      </c>
      <c r="B9" s="909">
        <v>89</v>
      </c>
      <c r="C9" s="1997">
        <v>17</v>
      </c>
      <c r="D9" s="2597">
        <v>72</v>
      </c>
      <c r="E9" s="2597">
        <v>50</v>
      </c>
      <c r="F9" s="1734">
        <v>13</v>
      </c>
      <c r="G9" s="1734">
        <v>0</v>
      </c>
      <c r="H9" s="1734">
        <v>1</v>
      </c>
      <c r="I9" s="1734">
        <v>0</v>
      </c>
      <c r="J9" s="1734">
        <v>0</v>
      </c>
      <c r="K9" s="1734">
        <v>0</v>
      </c>
      <c r="L9" s="1734">
        <v>0</v>
      </c>
      <c r="M9" s="1734">
        <v>0</v>
      </c>
      <c r="N9" s="1734">
        <v>8</v>
      </c>
      <c r="O9" s="910">
        <v>70</v>
      </c>
      <c r="P9" s="1734">
        <v>4</v>
      </c>
      <c r="Q9" s="1734">
        <v>3</v>
      </c>
      <c r="R9" s="1734">
        <v>20</v>
      </c>
      <c r="S9" s="1734">
        <v>0</v>
      </c>
      <c r="T9" s="1734">
        <v>0</v>
      </c>
      <c r="U9" s="1734">
        <v>0</v>
      </c>
      <c r="V9" s="1734">
        <v>0</v>
      </c>
      <c r="W9" s="1734">
        <v>0</v>
      </c>
      <c r="X9" s="1734">
        <v>1</v>
      </c>
      <c r="Y9" s="1734">
        <v>1</v>
      </c>
      <c r="Z9" s="1734">
        <v>0</v>
      </c>
      <c r="AA9" s="1734">
        <v>0</v>
      </c>
      <c r="AB9" s="1734">
        <v>1</v>
      </c>
      <c r="AC9" s="1734">
        <v>20</v>
      </c>
      <c r="AD9" s="1734">
        <v>13</v>
      </c>
      <c r="AE9" s="1734">
        <v>3</v>
      </c>
      <c r="AF9" s="1734">
        <v>4</v>
      </c>
      <c r="AG9" s="1734">
        <v>19</v>
      </c>
    </row>
    <row r="10" spans="1:34">
      <c r="A10" s="1103" t="s">
        <v>264</v>
      </c>
      <c r="B10" s="909">
        <v>113</v>
      </c>
      <c r="C10" s="1997">
        <v>19</v>
      </c>
      <c r="D10" s="2597">
        <v>94</v>
      </c>
      <c r="E10" s="2597">
        <v>86</v>
      </c>
      <c r="F10" s="1734">
        <v>2</v>
      </c>
      <c r="G10" s="1734">
        <v>0</v>
      </c>
      <c r="H10" s="1734">
        <v>1</v>
      </c>
      <c r="I10" s="1734">
        <v>0</v>
      </c>
      <c r="J10" s="1734">
        <v>0</v>
      </c>
      <c r="K10" s="1734">
        <v>0</v>
      </c>
      <c r="L10" s="1734">
        <v>0</v>
      </c>
      <c r="M10" s="1734">
        <v>0</v>
      </c>
      <c r="N10" s="1734">
        <v>5</v>
      </c>
      <c r="O10" s="910">
        <v>101</v>
      </c>
      <c r="P10" s="1734">
        <v>2</v>
      </c>
      <c r="Q10" s="1734">
        <v>4</v>
      </c>
      <c r="R10" s="1734">
        <v>14</v>
      </c>
      <c r="S10" s="1734">
        <v>0</v>
      </c>
      <c r="T10" s="1734">
        <v>0</v>
      </c>
      <c r="U10" s="1734">
        <v>0</v>
      </c>
      <c r="V10" s="1734">
        <v>0</v>
      </c>
      <c r="W10" s="1734">
        <v>0</v>
      </c>
      <c r="X10" s="1734">
        <v>1</v>
      </c>
      <c r="Y10" s="1734">
        <v>0</v>
      </c>
      <c r="Z10" s="1734">
        <v>2</v>
      </c>
      <c r="AA10" s="1734">
        <v>0</v>
      </c>
      <c r="AB10" s="1734">
        <v>0</v>
      </c>
      <c r="AC10" s="1734">
        <v>20</v>
      </c>
      <c r="AD10" s="1734">
        <v>31</v>
      </c>
      <c r="AE10" s="1734">
        <v>10</v>
      </c>
      <c r="AF10" s="1734">
        <v>3</v>
      </c>
      <c r="AG10" s="1734">
        <v>12</v>
      </c>
    </row>
    <row r="11" spans="1:34">
      <c r="A11" s="1131" t="s">
        <v>266</v>
      </c>
      <c r="B11" s="909">
        <v>95</v>
      </c>
      <c r="C11" s="1100">
        <v>12</v>
      </c>
      <c r="D11" s="1100">
        <v>83</v>
      </c>
      <c r="E11" s="1100">
        <v>80</v>
      </c>
      <c r="F11" s="1100">
        <v>0</v>
      </c>
      <c r="G11" s="1100">
        <v>0</v>
      </c>
      <c r="H11" s="1100">
        <v>0</v>
      </c>
      <c r="I11" s="1100">
        <v>0</v>
      </c>
      <c r="J11" s="1100">
        <v>0</v>
      </c>
      <c r="K11" s="1100">
        <v>0</v>
      </c>
      <c r="L11" s="1100">
        <v>0</v>
      </c>
      <c r="M11" s="1100">
        <v>0</v>
      </c>
      <c r="N11" s="1100">
        <v>3</v>
      </c>
      <c r="O11" s="910">
        <v>77</v>
      </c>
      <c r="P11" s="1100">
        <v>2</v>
      </c>
      <c r="Q11" s="1100">
        <v>5</v>
      </c>
      <c r="R11" s="1100">
        <v>1</v>
      </c>
      <c r="S11" s="1100">
        <v>0</v>
      </c>
      <c r="T11" s="1100">
        <v>0</v>
      </c>
      <c r="U11" s="1100">
        <v>0</v>
      </c>
      <c r="V11" s="1100">
        <v>0</v>
      </c>
      <c r="W11" s="1100">
        <v>0</v>
      </c>
      <c r="X11" s="1100">
        <v>1</v>
      </c>
      <c r="Y11" s="1100">
        <v>0</v>
      </c>
      <c r="Z11" s="1100">
        <v>0</v>
      </c>
      <c r="AA11" s="1100">
        <v>0</v>
      </c>
      <c r="AB11" s="1100">
        <v>0</v>
      </c>
      <c r="AC11" s="1100">
        <v>10</v>
      </c>
      <c r="AD11" s="1100">
        <v>26</v>
      </c>
      <c r="AE11" s="1100">
        <v>3</v>
      </c>
      <c r="AF11" s="1100">
        <v>2</v>
      </c>
      <c r="AG11" s="1100">
        <v>18</v>
      </c>
    </row>
    <row r="12" spans="1:34">
      <c r="A12" s="1527" t="s">
        <v>268</v>
      </c>
      <c r="B12" s="1377">
        <f>B14+B18</f>
        <v>131</v>
      </c>
      <c r="C12" s="1565">
        <f>SUM(C14,C18)</f>
        <v>18</v>
      </c>
      <c r="D12" s="1565">
        <f t="shared" ref="D12:E12" si="0">SUM(D14,D18)</f>
        <v>113</v>
      </c>
      <c r="E12" s="1565">
        <f t="shared" si="0"/>
        <v>104</v>
      </c>
      <c r="F12" s="1565">
        <f>SUM(F14,F18)</f>
        <v>2</v>
      </c>
      <c r="G12" s="1565">
        <f t="shared" ref="G12:L12" si="1">SUM(G14,G18)</f>
        <v>0</v>
      </c>
      <c r="H12" s="1565">
        <f t="shared" si="1"/>
        <v>0</v>
      </c>
      <c r="I12" s="1565">
        <f t="shared" si="1"/>
        <v>0</v>
      </c>
      <c r="J12" s="1565">
        <f t="shared" si="1"/>
        <v>0</v>
      </c>
      <c r="K12" s="1565">
        <f t="shared" si="1"/>
        <v>0</v>
      </c>
      <c r="L12" s="1565">
        <f t="shared" si="1"/>
        <v>0</v>
      </c>
      <c r="M12" s="1565">
        <f>SUM(M14,M18)</f>
        <v>0</v>
      </c>
      <c r="N12" s="1565">
        <f>SUM(N14,N18)</f>
        <v>7</v>
      </c>
      <c r="O12" s="1379">
        <f>SUM(O14,O18)</f>
        <v>97</v>
      </c>
      <c r="P12" s="1565">
        <f t="shared" ref="P12:AE12" si="2">SUM(P14,P18)</f>
        <v>1</v>
      </c>
      <c r="Q12" s="1565">
        <f t="shared" si="2"/>
        <v>2</v>
      </c>
      <c r="R12" s="1565">
        <f t="shared" si="2"/>
        <v>4</v>
      </c>
      <c r="S12" s="1565">
        <f t="shared" si="2"/>
        <v>0</v>
      </c>
      <c r="T12" s="1565">
        <f t="shared" si="2"/>
        <v>0</v>
      </c>
      <c r="U12" s="1565">
        <f t="shared" si="2"/>
        <v>0</v>
      </c>
      <c r="V12" s="1565">
        <f t="shared" si="2"/>
        <v>0</v>
      </c>
      <c r="W12" s="1565">
        <f t="shared" si="2"/>
        <v>0</v>
      </c>
      <c r="X12" s="1565">
        <f t="shared" si="2"/>
        <v>0</v>
      </c>
      <c r="Y12" s="1565">
        <f t="shared" si="2"/>
        <v>0</v>
      </c>
      <c r="Z12" s="1565">
        <f t="shared" si="2"/>
        <v>0</v>
      </c>
      <c r="AA12" s="1565">
        <f t="shared" si="2"/>
        <v>0</v>
      </c>
      <c r="AB12" s="1565">
        <f t="shared" si="2"/>
        <v>0</v>
      </c>
      <c r="AC12" s="1565">
        <f t="shared" si="2"/>
        <v>10</v>
      </c>
      <c r="AD12" s="1565">
        <f t="shared" si="2"/>
        <v>37</v>
      </c>
      <c r="AE12" s="1565">
        <f t="shared" si="2"/>
        <v>7</v>
      </c>
      <c r="AF12" s="1565">
        <v>7</v>
      </c>
      <c r="AG12" s="1565">
        <f>SUM(AG14,AG18)</f>
        <v>34</v>
      </c>
    </row>
    <row r="13" spans="1:34">
      <c r="B13" s="2599"/>
      <c r="C13" s="2600"/>
      <c r="D13" s="1543"/>
      <c r="E13" s="1543"/>
      <c r="F13" s="1543"/>
      <c r="G13" s="1154"/>
      <c r="H13" s="1154"/>
      <c r="I13" s="1154"/>
      <c r="J13" s="1154"/>
      <c r="K13" s="1154"/>
      <c r="L13" s="1154"/>
      <c r="M13" s="1154"/>
      <c r="N13" s="1154"/>
      <c r="O13" s="972"/>
      <c r="P13" s="1154"/>
      <c r="Q13" s="1154"/>
      <c r="R13" s="1154"/>
      <c r="S13" s="1154"/>
      <c r="T13" s="1100"/>
      <c r="U13" s="1154"/>
      <c r="V13" s="1100"/>
      <c r="W13" s="1100"/>
      <c r="X13" s="1100"/>
      <c r="Y13" s="1100"/>
      <c r="Z13" s="1100"/>
      <c r="AA13" s="1100"/>
      <c r="AB13" s="1100"/>
      <c r="AC13" s="1154"/>
      <c r="AD13" s="1154"/>
      <c r="AE13" s="1154"/>
      <c r="AF13" s="1154"/>
      <c r="AG13" s="1154"/>
    </row>
    <row r="14" spans="1:34" ht="13.5" customHeight="1">
      <c r="A14" s="1103" t="s">
        <v>9839</v>
      </c>
      <c r="B14" s="995">
        <f>SUM(C14:D14)</f>
        <v>103</v>
      </c>
      <c r="C14" s="1100">
        <v>16</v>
      </c>
      <c r="D14" s="972">
        <v>87</v>
      </c>
      <c r="E14" s="972">
        <v>81</v>
      </c>
      <c r="F14" s="972">
        <v>0</v>
      </c>
      <c r="G14" s="972">
        <v>0</v>
      </c>
      <c r="H14" s="972">
        <v>0</v>
      </c>
      <c r="I14" s="972">
        <v>0</v>
      </c>
      <c r="J14" s="972">
        <v>0</v>
      </c>
      <c r="K14" s="972">
        <v>0</v>
      </c>
      <c r="L14" s="972">
        <v>0</v>
      </c>
      <c r="M14" s="972">
        <v>0</v>
      </c>
      <c r="N14" s="972">
        <v>6</v>
      </c>
      <c r="O14" s="972">
        <v>76</v>
      </c>
      <c r="P14" s="972">
        <v>1</v>
      </c>
      <c r="Q14" s="972">
        <v>2</v>
      </c>
      <c r="R14" s="972">
        <v>3</v>
      </c>
      <c r="S14" s="972">
        <v>0</v>
      </c>
      <c r="T14" s="972">
        <v>0</v>
      </c>
      <c r="U14" s="972">
        <v>0</v>
      </c>
      <c r="V14" s="972">
        <v>0</v>
      </c>
      <c r="W14" s="972">
        <v>0</v>
      </c>
      <c r="X14" s="972">
        <v>0</v>
      </c>
      <c r="Y14" s="972">
        <v>0</v>
      </c>
      <c r="Z14" s="972">
        <v>0</v>
      </c>
      <c r="AA14" s="972">
        <v>0</v>
      </c>
      <c r="AB14" s="972">
        <v>0</v>
      </c>
      <c r="AC14" s="972">
        <v>10</v>
      </c>
      <c r="AD14" s="972">
        <v>30</v>
      </c>
      <c r="AE14" s="972">
        <v>5</v>
      </c>
      <c r="AF14" s="972">
        <v>7</v>
      </c>
      <c r="AG14" s="972">
        <v>27</v>
      </c>
    </row>
    <row r="15" spans="1:34" ht="13.5" customHeight="1">
      <c r="A15" s="1103" t="s">
        <v>9840</v>
      </c>
      <c r="B15" s="995">
        <f t="shared" ref="B15:B19" si="3">SUM(C15:D15)</f>
        <v>25</v>
      </c>
      <c r="C15" s="1100">
        <v>3</v>
      </c>
      <c r="D15" s="972">
        <v>22</v>
      </c>
      <c r="E15" s="972">
        <v>21</v>
      </c>
      <c r="F15" s="972">
        <v>0</v>
      </c>
      <c r="G15" s="972">
        <v>0</v>
      </c>
      <c r="H15" s="972">
        <v>0</v>
      </c>
      <c r="I15" s="972">
        <v>0</v>
      </c>
      <c r="J15" s="972">
        <v>0</v>
      </c>
      <c r="K15" s="972">
        <v>0</v>
      </c>
      <c r="L15" s="972">
        <v>0</v>
      </c>
      <c r="M15" s="972">
        <v>0</v>
      </c>
      <c r="N15" s="972">
        <v>1</v>
      </c>
      <c r="O15" s="972">
        <v>18</v>
      </c>
      <c r="P15" s="972">
        <v>1</v>
      </c>
      <c r="Q15" s="972">
        <v>0</v>
      </c>
      <c r="R15" s="972">
        <v>0</v>
      </c>
      <c r="S15" s="972">
        <v>0</v>
      </c>
      <c r="T15" s="972">
        <v>0</v>
      </c>
      <c r="U15" s="972">
        <v>0</v>
      </c>
      <c r="V15" s="972">
        <v>0</v>
      </c>
      <c r="W15" s="972">
        <v>0</v>
      </c>
      <c r="X15" s="972">
        <v>0</v>
      </c>
      <c r="Y15" s="972">
        <v>0</v>
      </c>
      <c r="Z15" s="972">
        <v>0</v>
      </c>
      <c r="AA15" s="972">
        <v>0</v>
      </c>
      <c r="AB15" s="972">
        <v>0</v>
      </c>
      <c r="AC15" s="972">
        <v>1</v>
      </c>
      <c r="AD15" s="972">
        <v>0</v>
      </c>
      <c r="AE15" s="972">
        <v>2</v>
      </c>
      <c r="AF15" s="972">
        <v>0</v>
      </c>
      <c r="AG15" s="972">
        <v>7</v>
      </c>
    </row>
    <row r="16" spans="1:34" ht="13.5" customHeight="1">
      <c r="A16" s="1103" t="s">
        <v>9841</v>
      </c>
      <c r="B16" s="995">
        <f t="shared" si="3"/>
        <v>0</v>
      </c>
      <c r="C16" s="1100">
        <v>0</v>
      </c>
      <c r="D16" s="972">
        <v>0</v>
      </c>
      <c r="E16" s="972">
        <v>0</v>
      </c>
      <c r="F16" s="972">
        <v>0</v>
      </c>
      <c r="G16" s="972">
        <v>0</v>
      </c>
      <c r="H16" s="972">
        <v>0</v>
      </c>
      <c r="I16" s="972">
        <v>0</v>
      </c>
      <c r="J16" s="972">
        <v>0</v>
      </c>
      <c r="K16" s="972">
        <v>0</v>
      </c>
      <c r="L16" s="972">
        <v>0</v>
      </c>
      <c r="M16" s="972">
        <v>0</v>
      </c>
      <c r="N16" s="972">
        <v>0</v>
      </c>
      <c r="O16" s="972">
        <v>0</v>
      </c>
      <c r="P16" s="972">
        <v>0</v>
      </c>
      <c r="Q16" s="972">
        <v>0</v>
      </c>
      <c r="R16" s="972">
        <v>0</v>
      </c>
      <c r="S16" s="972">
        <v>0</v>
      </c>
      <c r="T16" s="972">
        <v>0</v>
      </c>
      <c r="U16" s="972">
        <v>0</v>
      </c>
      <c r="V16" s="972">
        <v>0</v>
      </c>
      <c r="W16" s="972">
        <v>0</v>
      </c>
      <c r="X16" s="972">
        <v>0</v>
      </c>
      <c r="Y16" s="972">
        <v>0</v>
      </c>
      <c r="Z16" s="972">
        <v>0</v>
      </c>
      <c r="AA16" s="972">
        <v>0</v>
      </c>
      <c r="AB16" s="972">
        <v>0</v>
      </c>
      <c r="AC16" s="972">
        <v>0</v>
      </c>
      <c r="AD16" s="972">
        <v>0</v>
      </c>
      <c r="AE16" s="972">
        <v>0</v>
      </c>
      <c r="AF16" s="972">
        <v>0</v>
      </c>
      <c r="AG16" s="972">
        <v>0</v>
      </c>
    </row>
    <row r="17" spans="1:33" ht="13.5" customHeight="1">
      <c r="A17" s="1103" t="s">
        <v>9842</v>
      </c>
      <c r="B17" s="995">
        <f t="shared" si="3"/>
        <v>0</v>
      </c>
      <c r="C17" s="1100">
        <v>0</v>
      </c>
      <c r="D17" s="972">
        <v>0</v>
      </c>
      <c r="E17" s="972">
        <v>0</v>
      </c>
      <c r="F17" s="972">
        <v>0</v>
      </c>
      <c r="G17" s="972">
        <v>0</v>
      </c>
      <c r="H17" s="972">
        <v>0</v>
      </c>
      <c r="I17" s="972">
        <v>0</v>
      </c>
      <c r="J17" s="972">
        <v>0</v>
      </c>
      <c r="K17" s="972">
        <v>0</v>
      </c>
      <c r="L17" s="972">
        <v>0</v>
      </c>
      <c r="M17" s="972">
        <v>0</v>
      </c>
      <c r="N17" s="972">
        <v>0</v>
      </c>
      <c r="O17" s="972">
        <v>0</v>
      </c>
      <c r="P17" s="972">
        <v>0</v>
      </c>
      <c r="Q17" s="972">
        <v>0</v>
      </c>
      <c r="R17" s="972">
        <v>0</v>
      </c>
      <c r="S17" s="972">
        <v>0</v>
      </c>
      <c r="T17" s="972">
        <v>0</v>
      </c>
      <c r="U17" s="972">
        <v>0</v>
      </c>
      <c r="V17" s="972">
        <v>0</v>
      </c>
      <c r="W17" s="972">
        <v>0</v>
      </c>
      <c r="X17" s="972">
        <v>0</v>
      </c>
      <c r="Y17" s="972">
        <v>0</v>
      </c>
      <c r="Z17" s="972">
        <v>0</v>
      </c>
      <c r="AA17" s="972">
        <v>0</v>
      </c>
      <c r="AB17" s="972">
        <v>0</v>
      </c>
      <c r="AC17" s="972">
        <v>0</v>
      </c>
      <c r="AD17" s="972">
        <v>0</v>
      </c>
      <c r="AE17" s="972">
        <v>0</v>
      </c>
      <c r="AF17" s="972">
        <v>0</v>
      </c>
      <c r="AG17" s="972">
        <v>0</v>
      </c>
    </row>
    <row r="18" spans="1:33" ht="13.5" customHeight="1">
      <c r="A18" s="1103" t="s">
        <v>9843</v>
      </c>
      <c r="B18" s="995">
        <f t="shared" si="3"/>
        <v>28</v>
      </c>
      <c r="C18" s="1100">
        <v>2</v>
      </c>
      <c r="D18" s="972">
        <v>26</v>
      </c>
      <c r="E18" s="972">
        <v>23</v>
      </c>
      <c r="F18" s="972">
        <v>2</v>
      </c>
      <c r="G18" s="972">
        <v>0</v>
      </c>
      <c r="H18" s="972">
        <v>0</v>
      </c>
      <c r="I18" s="972">
        <v>0</v>
      </c>
      <c r="J18" s="972">
        <v>0</v>
      </c>
      <c r="K18" s="972">
        <v>0</v>
      </c>
      <c r="L18" s="972">
        <v>0</v>
      </c>
      <c r="M18" s="972">
        <v>0</v>
      </c>
      <c r="N18" s="972">
        <v>1</v>
      </c>
      <c r="O18" s="972">
        <v>21</v>
      </c>
      <c r="P18" s="972">
        <v>0</v>
      </c>
      <c r="Q18" s="972">
        <v>0</v>
      </c>
      <c r="R18" s="972">
        <v>1</v>
      </c>
      <c r="S18" s="972">
        <v>0</v>
      </c>
      <c r="T18" s="972">
        <v>0</v>
      </c>
      <c r="U18" s="972">
        <v>0</v>
      </c>
      <c r="V18" s="972">
        <v>0</v>
      </c>
      <c r="W18" s="972">
        <v>0</v>
      </c>
      <c r="X18" s="972">
        <v>0</v>
      </c>
      <c r="Y18" s="972">
        <v>0</v>
      </c>
      <c r="Z18" s="972">
        <v>0</v>
      </c>
      <c r="AA18" s="972">
        <v>0</v>
      </c>
      <c r="AB18" s="972">
        <v>0</v>
      </c>
      <c r="AC18" s="972">
        <v>0</v>
      </c>
      <c r="AD18" s="972">
        <v>7</v>
      </c>
      <c r="AE18" s="972">
        <v>2</v>
      </c>
      <c r="AF18" s="972">
        <v>0</v>
      </c>
      <c r="AG18" s="972">
        <v>7</v>
      </c>
    </row>
    <row r="19" spans="1:33" ht="14.25" customHeight="1" thickBot="1">
      <c r="A19" s="1788" t="s">
        <v>9844</v>
      </c>
      <c r="B19" s="1459">
        <f t="shared" si="3"/>
        <v>2</v>
      </c>
      <c r="C19" s="2553">
        <v>0</v>
      </c>
      <c r="D19" s="2554">
        <v>2</v>
      </c>
      <c r="E19" s="2554">
        <v>2</v>
      </c>
      <c r="F19" s="2554">
        <v>0</v>
      </c>
      <c r="G19" s="2554">
        <v>0</v>
      </c>
      <c r="H19" s="2554">
        <v>0</v>
      </c>
      <c r="I19" s="2554">
        <v>0</v>
      </c>
      <c r="J19" s="2554">
        <v>0</v>
      </c>
      <c r="K19" s="2554">
        <v>0</v>
      </c>
      <c r="L19" s="2554">
        <v>0</v>
      </c>
      <c r="M19" s="2554">
        <v>0</v>
      </c>
      <c r="N19" s="2554">
        <v>0</v>
      </c>
      <c r="O19" s="2554">
        <v>2</v>
      </c>
      <c r="P19" s="2554">
        <v>0</v>
      </c>
      <c r="Q19" s="2554">
        <v>0</v>
      </c>
      <c r="R19" s="2554">
        <v>0</v>
      </c>
      <c r="S19" s="2554">
        <v>0</v>
      </c>
      <c r="T19" s="2554">
        <v>0</v>
      </c>
      <c r="U19" s="2554">
        <v>0</v>
      </c>
      <c r="V19" s="2554">
        <v>0</v>
      </c>
      <c r="W19" s="2554">
        <v>0</v>
      </c>
      <c r="X19" s="2554">
        <v>0</v>
      </c>
      <c r="Y19" s="2554">
        <v>0</v>
      </c>
      <c r="Z19" s="2554">
        <v>0</v>
      </c>
      <c r="AA19" s="2554">
        <v>0</v>
      </c>
      <c r="AB19" s="2554">
        <v>0</v>
      </c>
      <c r="AC19" s="2554">
        <v>0</v>
      </c>
      <c r="AD19" s="2554">
        <v>2</v>
      </c>
      <c r="AE19" s="2554">
        <v>0</v>
      </c>
      <c r="AF19" s="2554">
        <v>0</v>
      </c>
      <c r="AG19" s="2554">
        <v>0</v>
      </c>
    </row>
    <row r="20" spans="1:33">
      <c r="A20" s="1003" t="s">
        <v>9845</v>
      </c>
      <c r="B20" s="1003"/>
      <c r="Q20" s="1111"/>
      <c r="X20" s="1003"/>
      <c r="Y20" s="1003"/>
      <c r="Z20" s="1003"/>
      <c r="AA20" s="1003"/>
      <c r="AB20" s="1003"/>
      <c r="AC20" s="1003"/>
      <c r="AD20" s="1003"/>
      <c r="AE20" s="1003"/>
      <c r="AF20" s="1003"/>
      <c r="AG20" s="1020" t="s">
        <v>9806</v>
      </c>
    </row>
  </sheetData>
  <mergeCells count="27">
    <mergeCell ref="A4:A7"/>
    <mergeCell ref="B4:N4"/>
    <mergeCell ref="O4:AF4"/>
    <mergeCell ref="AG4:AG7"/>
    <mergeCell ref="B5:B7"/>
    <mergeCell ref="C5:C7"/>
    <mergeCell ref="D5:N5"/>
    <mergeCell ref="O5:O7"/>
    <mergeCell ref="P5:Q6"/>
    <mergeCell ref="R5:Z5"/>
    <mergeCell ref="D6:D7"/>
    <mergeCell ref="E6:E7"/>
    <mergeCell ref="F6:F7"/>
    <mergeCell ref="G6:H6"/>
    <mergeCell ref="I6:I7"/>
    <mergeCell ref="AA5:AB6"/>
    <mergeCell ref="AC5:AC7"/>
    <mergeCell ref="AD5:AD7"/>
    <mergeCell ref="AE5:AE7"/>
    <mergeCell ref="AF5:AF7"/>
    <mergeCell ref="T6:Z6"/>
    <mergeCell ref="S6:S7"/>
    <mergeCell ref="J6:K6"/>
    <mergeCell ref="L6:L7"/>
    <mergeCell ref="M6:M7"/>
    <mergeCell ref="N6:N7"/>
    <mergeCell ref="R6:R7"/>
  </mergeCells>
  <phoneticPr fontId="2"/>
  <hyperlinks>
    <hyperlink ref="AH2" location="目次!A1" display="目次へ戻る" xr:uid="{8969782E-5137-4ADF-83CC-12D1150A987D}"/>
  </hyperlink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68E04-B8BD-4139-A95A-9B9DB6FB1DFA}">
  <dimension ref="A1:J10"/>
  <sheetViews>
    <sheetView workbookViewId="0">
      <selection activeCell="C2" sqref="C2"/>
    </sheetView>
  </sheetViews>
  <sheetFormatPr defaultColWidth="8.58203125" defaultRowHeight="18"/>
  <cols>
    <col min="1" max="1" width="10.58203125" style="821" customWidth="1"/>
    <col min="2" max="2" width="14.08203125" style="821" customWidth="1"/>
    <col min="3" max="3" width="11" style="821" bestFit="1" customWidth="1"/>
    <col min="4" max="9" width="8.58203125" style="821"/>
    <col min="10" max="10" width="11" style="821" bestFit="1" customWidth="1"/>
    <col min="11" max="16384" width="8.58203125" style="821"/>
  </cols>
  <sheetData>
    <row r="1" spans="1:10" s="859" customFormat="1" ht="13">
      <c r="A1" s="987" t="s">
        <v>9662</v>
      </c>
      <c r="B1" s="987"/>
      <c r="C1" s="987"/>
    </row>
    <row r="2" spans="1:10">
      <c r="A2" s="859" t="s">
        <v>9846</v>
      </c>
      <c r="B2" s="859"/>
      <c r="C2" s="820" t="s">
        <v>721</v>
      </c>
      <c r="D2" s="859" t="s">
        <v>9847</v>
      </c>
      <c r="E2" s="859"/>
      <c r="F2" s="859"/>
      <c r="G2" s="859"/>
      <c r="H2" s="859"/>
      <c r="I2" s="859"/>
      <c r="J2" s="820" t="s">
        <v>721</v>
      </c>
    </row>
    <row r="3" spans="1:10" ht="18.5" thickBot="1">
      <c r="A3" s="1745"/>
      <c r="B3" s="2501" t="s">
        <v>9848</v>
      </c>
      <c r="D3" s="1745"/>
      <c r="E3" s="1745"/>
      <c r="F3" s="1745"/>
      <c r="G3" s="1745"/>
      <c r="H3" s="1745"/>
      <c r="I3" s="2501" t="s">
        <v>9849</v>
      </c>
    </row>
    <row r="4" spans="1:10">
      <c r="A4" s="1903" t="s">
        <v>4751</v>
      </c>
      <c r="B4" s="1007" t="s">
        <v>5048</v>
      </c>
      <c r="D4" s="3566" t="s">
        <v>4751</v>
      </c>
      <c r="E4" s="3569" t="s">
        <v>9568</v>
      </c>
      <c r="F4" s="3775"/>
      <c r="G4" s="3576"/>
      <c r="H4" s="3598" t="s">
        <v>9850</v>
      </c>
      <c r="I4" s="3600" t="s">
        <v>9579</v>
      </c>
    </row>
    <row r="5" spans="1:10">
      <c r="A5" s="2072" t="s">
        <v>4766</v>
      </c>
      <c r="B5" s="1212">
        <v>591</v>
      </c>
      <c r="D5" s="3568"/>
      <c r="E5" s="991" t="s">
        <v>4719</v>
      </c>
      <c r="F5" s="991" t="s">
        <v>9624</v>
      </c>
      <c r="G5" s="991" t="s">
        <v>9851</v>
      </c>
      <c r="H5" s="3599"/>
      <c r="I5" s="3572"/>
    </row>
    <row r="6" spans="1:10">
      <c r="A6" s="2072" t="s">
        <v>4755</v>
      </c>
      <c r="B6" s="1212">
        <v>573</v>
      </c>
      <c r="D6" s="2072" t="s">
        <v>7872</v>
      </c>
      <c r="E6" s="1212">
        <v>77</v>
      </c>
      <c r="F6" s="975">
        <v>49</v>
      </c>
      <c r="G6" s="975">
        <v>28</v>
      </c>
      <c r="H6" s="1615">
        <v>41</v>
      </c>
      <c r="I6" s="975">
        <v>36</v>
      </c>
    </row>
    <row r="7" spans="1:10">
      <c r="A7" s="2072" t="s">
        <v>191</v>
      </c>
      <c r="B7" s="1212">
        <v>610</v>
      </c>
      <c r="D7" s="1044" t="s">
        <v>191</v>
      </c>
      <c r="E7" s="1212">
        <v>56</v>
      </c>
      <c r="F7" s="975">
        <v>36</v>
      </c>
      <c r="G7" s="975">
        <v>20</v>
      </c>
      <c r="H7" s="975">
        <v>32</v>
      </c>
      <c r="I7" s="975">
        <v>24</v>
      </c>
    </row>
    <row r="8" spans="1:10">
      <c r="A8" s="2072" t="s">
        <v>192</v>
      </c>
      <c r="B8" s="1212">
        <v>514</v>
      </c>
      <c r="D8" s="1044" t="s">
        <v>192</v>
      </c>
      <c r="E8" s="1212">
        <v>53</v>
      </c>
      <c r="F8" s="975">
        <v>24</v>
      </c>
      <c r="G8" s="975">
        <v>29</v>
      </c>
      <c r="H8" s="975">
        <v>23</v>
      </c>
      <c r="I8" s="975">
        <v>30</v>
      </c>
    </row>
    <row r="9" spans="1:10" ht="18.5" thickBot="1">
      <c r="A9" s="2387" t="s">
        <v>193</v>
      </c>
      <c r="B9" s="1158">
        <v>626</v>
      </c>
      <c r="D9" s="1306" t="s">
        <v>193</v>
      </c>
      <c r="E9" s="1158">
        <f>SUM(F9:G9)</f>
        <v>56</v>
      </c>
      <c r="F9" s="2510">
        <v>30</v>
      </c>
      <c r="G9" s="2510">
        <v>26</v>
      </c>
      <c r="H9" s="2510">
        <v>27</v>
      </c>
      <c r="I9" s="2510">
        <v>29</v>
      </c>
    </row>
    <row r="10" spans="1:10">
      <c r="A10" s="1003"/>
      <c r="B10" s="1020" t="s">
        <v>9852</v>
      </c>
      <c r="D10" s="987"/>
      <c r="E10" s="987"/>
      <c r="F10" s="987"/>
      <c r="G10" s="987"/>
      <c r="H10" s="987"/>
      <c r="I10" s="1021" t="s">
        <v>9852</v>
      </c>
    </row>
  </sheetData>
  <mergeCells count="4">
    <mergeCell ref="D4:D5"/>
    <mergeCell ref="E4:G4"/>
    <mergeCell ref="H4:H5"/>
    <mergeCell ref="I4:I5"/>
  </mergeCells>
  <phoneticPr fontId="2"/>
  <hyperlinks>
    <hyperlink ref="J2" location="目次!A1" display="目次へ戻る" xr:uid="{9BB773E6-1484-46BC-A3C2-C3A65B48969A}"/>
    <hyperlink ref="C2" location="目次!A1" display="目次へ戻る" xr:uid="{BB76A647-0308-4116-9C9F-0272E6EEF41D}"/>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9DF64-A285-486D-B9B3-5A7B4AD30605}">
  <dimension ref="A1:N11"/>
  <sheetViews>
    <sheetView workbookViewId="0">
      <selection activeCell="N2" sqref="N2"/>
    </sheetView>
  </sheetViews>
  <sheetFormatPr defaultColWidth="8.58203125" defaultRowHeight="18"/>
  <cols>
    <col min="1" max="1" width="12.33203125" style="821" customWidth="1"/>
    <col min="2" max="13" width="11.33203125" style="821" customWidth="1"/>
    <col min="14" max="14" width="11" style="821" bestFit="1" customWidth="1"/>
    <col min="15" max="16384" width="8.58203125" style="821"/>
  </cols>
  <sheetData>
    <row r="1" spans="1:14">
      <c r="A1" s="859" t="s">
        <v>9893</v>
      </c>
      <c r="B1" s="859"/>
      <c r="C1" s="859"/>
      <c r="D1" s="859"/>
      <c r="E1" s="859"/>
      <c r="F1" s="859"/>
      <c r="G1" s="859"/>
      <c r="H1" s="859"/>
      <c r="I1" s="859"/>
      <c r="J1" s="859"/>
      <c r="K1" s="859"/>
      <c r="L1" s="859"/>
      <c r="M1" s="859"/>
    </row>
    <row r="2" spans="1:14" ht="18.5" thickBot="1">
      <c r="A2" s="1745"/>
      <c r="B2" s="1745"/>
      <c r="C2" s="1745"/>
      <c r="D2" s="1745"/>
      <c r="E2" s="1745"/>
      <c r="F2" s="1745"/>
      <c r="G2" s="1745"/>
      <c r="H2" s="1745"/>
      <c r="I2" s="1745"/>
      <c r="J2" s="1745"/>
      <c r="K2" s="1745"/>
      <c r="L2" s="1745"/>
      <c r="M2" s="1753"/>
      <c r="N2" s="820" t="s">
        <v>721</v>
      </c>
    </row>
    <row r="3" spans="1:14" ht="18" customHeight="1">
      <c r="A3" s="3566" t="s">
        <v>4751</v>
      </c>
      <c r="B3" s="3569" t="s">
        <v>9894</v>
      </c>
      <c r="C3" s="3775"/>
      <c r="D3" s="3775"/>
      <c r="E3" s="3775"/>
      <c r="F3" s="3775"/>
      <c r="G3" s="3775"/>
      <c r="H3" s="3576"/>
      <c r="I3" s="3569" t="s">
        <v>9895</v>
      </c>
      <c r="J3" s="3576"/>
      <c r="K3" s="3598" t="s">
        <v>9896</v>
      </c>
      <c r="L3" s="3598" t="s">
        <v>9897</v>
      </c>
      <c r="M3" s="3600" t="s">
        <v>9898</v>
      </c>
    </row>
    <row r="4" spans="1:14">
      <c r="A4" s="3816"/>
      <c r="B4" s="3605" t="s">
        <v>9899</v>
      </c>
      <c r="C4" s="3573" t="s">
        <v>9900</v>
      </c>
      <c r="D4" s="3574"/>
      <c r="E4" s="3574"/>
      <c r="F4" s="3574"/>
      <c r="G4" s="3574"/>
      <c r="H4" s="3575"/>
      <c r="I4" s="3605" t="s">
        <v>9901</v>
      </c>
      <c r="J4" s="3605" t="s">
        <v>9902</v>
      </c>
      <c r="K4" s="3606"/>
      <c r="L4" s="3606"/>
      <c r="M4" s="3817"/>
    </row>
    <row r="5" spans="1:14">
      <c r="A5" s="3568"/>
      <c r="B5" s="3599"/>
      <c r="C5" s="1624" t="s">
        <v>5466</v>
      </c>
      <c r="D5" s="992" t="s">
        <v>9903</v>
      </c>
      <c r="E5" s="992" t="s">
        <v>9904</v>
      </c>
      <c r="F5" s="992" t="s">
        <v>9905</v>
      </c>
      <c r="G5" s="992" t="s">
        <v>9906</v>
      </c>
      <c r="H5" s="992" t="s">
        <v>9907</v>
      </c>
      <c r="I5" s="3599"/>
      <c r="J5" s="3599"/>
      <c r="K5" s="3599"/>
      <c r="L5" s="3599"/>
      <c r="M5" s="3572"/>
    </row>
    <row r="6" spans="1:14">
      <c r="A6" s="1255" t="s">
        <v>9908</v>
      </c>
      <c r="B6" s="2034">
        <v>26</v>
      </c>
      <c r="C6" s="1453">
        <f>SUM(D6:H6)</f>
        <v>4573</v>
      </c>
      <c r="D6" s="1453">
        <v>1199</v>
      </c>
      <c r="E6" s="1453">
        <v>6</v>
      </c>
      <c r="F6" s="1453">
        <v>15</v>
      </c>
      <c r="G6" s="1453">
        <v>1031</v>
      </c>
      <c r="H6" s="975">
        <v>2322</v>
      </c>
      <c r="I6" s="975">
        <v>250</v>
      </c>
      <c r="J6" s="975">
        <v>229</v>
      </c>
      <c r="K6" s="975">
        <v>160</v>
      </c>
      <c r="L6" s="975">
        <v>3</v>
      </c>
      <c r="M6" s="975">
        <v>182</v>
      </c>
    </row>
    <row r="7" spans="1:14">
      <c r="A7" s="2072" t="s">
        <v>191</v>
      </c>
      <c r="B7" s="1453">
        <v>26</v>
      </c>
      <c r="C7" s="1453">
        <f>SUM(D7:H7)</f>
        <v>4569</v>
      </c>
      <c r="D7" s="1453">
        <v>1195</v>
      </c>
      <c r="E7" s="1453">
        <v>6</v>
      </c>
      <c r="F7" s="1453">
        <v>15</v>
      </c>
      <c r="G7" s="1453">
        <v>977</v>
      </c>
      <c r="H7" s="1453">
        <v>2376</v>
      </c>
      <c r="I7" s="1453">
        <v>249</v>
      </c>
      <c r="J7" s="1453">
        <v>213</v>
      </c>
      <c r="K7" s="1453">
        <v>158</v>
      </c>
      <c r="L7" s="1453">
        <v>3</v>
      </c>
      <c r="M7" s="1453">
        <v>181</v>
      </c>
    </row>
    <row r="8" spans="1:14">
      <c r="A8" s="2072" t="s">
        <v>266</v>
      </c>
      <c r="B8" s="1453">
        <v>25</v>
      </c>
      <c r="C8" s="1453">
        <f>SUM(D8:H8)</f>
        <v>4485</v>
      </c>
      <c r="D8" s="1453">
        <v>1195</v>
      </c>
      <c r="E8" s="1453">
        <v>6</v>
      </c>
      <c r="F8" s="1453">
        <v>15</v>
      </c>
      <c r="G8" s="1453">
        <v>929</v>
      </c>
      <c r="H8" s="1453">
        <v>2340</v>
      </c>
      <c r="I8" s="1453">
        <v>250</v>
      </c>
      <c r="J8" s="1453">
        <v>211</v>
      </c>
      <c r="K8" s="1453">
        <v>152</v>
      </c>
      <c r="L8" s="1453">
        <v>3</v>
      </c>
      <c r="M8" s="1453">
        <v>187</v>
      </c>
    </row>
    <row r="9" spans="1:14">
      <c r="A9" s="2072" t="s">
        <v>268</v>
      </c>
      <c r="B9" s="1453">
        <v>25</v>
      </c>
      <c r="C9" s="1453">
        <f>SUM(D9:H9)</f>
        <v>4391</v>
      </c>
      <c r="D9" s="1453">
        <v>1131</v>
      </c>
      <c r="E9" s="1453">
        <v>6</v>
      </c>
      <c r="F9" s="1453">
        <v>15</v>
      </c>
      <c r="G9" s="1453">
        <v>899</v>
      </c>
      <c r="H9" s="1453">
        <v>2340</v>
      </c>
      <c r="I9" s="1453">
        <v>245</v>
      </c>
      <c r="J9" s="1453">
        <v>192</v>
      </c>
      <c r="K9" s="1453">
        <v>150</v>
      </c>
      <c r="L9" s="1453">
        <v>4</v>
      </c>
      <c r="M9" s="1453">
        <v>189</v>
      </c>
    </row>
    <row r="10" spans="1:14" ht="18.5" thickBot="1">
      <c r="A10" s="1306" t="s">
        <v>209</v>
      </c>
      <c r="B10" s="2601">
        <v>25</v>
      </c>
      <c r="C10" s="2601">
        <f>SUM(D10:H10)</f>
        <v>4391</v>
      </c>
      <c r="D10" s="2601">
        <v>1131</v>
      </c>
      <c r="E10" s="2601">
        <v>6</v>
      </c>
      <c r="F10" s="2601">
        <v>15</v>
      </c>
      <c r="G10" s="2601">
        <v>899</v>
      </c>
      <c r="H10" s="2601">
        <v>2340</v>
      </c>
      <c r="I10" s="2601">
        <v>242</v>
      </c>
      <c r="J10" s="2601">
        <v>186</v>
      </c>
      <c r="K10" s="2601">
        <v>144</v>
      </c>
      <c r="L10" s="2601">
        <v>4</v>
      </c>
      <c r="M10" s="2601">
        <v>191</v>
      </c>
    </row>
    <row r="11" spans="1:14">
      <c r="A11" s="859"/>
      <c r="B11" s="859"/>
      <c r="C11" s="859"/>
      <c r="D11" s="859"/>
      <c r="E11" s="859"/>
      <c r="F11" s="859"/>
      <c r="G11" s="859"/>
      <c r="H11" s="859"/>
      <c r="I11" s="859"/>
      <c r="J11" s="859"/>
      <c r="K11" s="3619" t="s">
        <v>9909</v>
      </c>
      <c r="L11" s="3992"/>
      <c r="M11" s="3992"/>
    </row>
  </sheetData>
  <mergeCells count="11">
    <mergeCell ref="K11:M11"/>
    <mergeCell ref="A3:A5"/>
    <mergeCell ref="B3:H3"/>
    <mergeCell ref="I3:J3"/>
    <mergeCell ref="K3:K5"/>
    <mergeCell ref="L3:L5"/>
    <mergeCell ref="M3:M5"/>
    <mergeCell ref="B4:B5"/>
    <mergeCell ref="C4:H4"/>
    <mergeCell ref="I4:I5"/>
    <mergeCell ref="J4:J5"/>
  </mergeCells>
  <phoneticPr fontId="2"/>
  <hyperlinks>
    <hyperlink ref="N2" location="目次!A1" display="目次へ戻る" xr:uid="{0527FAD4-D088-4A28-A87A-FEA7D849D8F4}"/>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672D4-97FA-4FF0-8D98-C16B73441E96}">
  <dimension ref="A1:J9"/>
  <sheetViews>
    <sheetView workbookViewId="0">
      <selection activeCell="J1" sqref="J1"/>
    </sheetView>
  </sheetViews>
  <sheetFormatPr defaultColWidth="8.58203125" defaultRowHeight="18"/>
  <cols>
    <col min="1" max="9" width="11.83203125" style="821" customWidth="1"/>
    <col min="10" max="10" width="11" style="821" bestFit="1" customWidth="1"/>
    <col min="11" max="16384" width="8.58203125" style="821"/>
  </cols>
  <sheetData>
    <row r="1" spans="1:10">
      <c r="A1" s="859" t="s">
        <v>9910</v>
      </c>
      <c r="B1" s="859"/>
      <c r="C1" s="859"/>
      <c r="D1" s="859"/>
      <c r="E1" s="859"/>
      <c r="F1" s="859"/>
      <c r="G1" s="859"/>
      <c r="H1" s="859"/>
      <c r="I1" s="859"/>
      <c r="J1" s="820" t="s">
        <v>721</v>
      </c>
    </row>
    <row r="2" spans="1:10" ht="18.5" thickBot="1">
      <c r="A2" s="1745"/>
      <c r="B2" s="1745"/>
      <c r="C2" s="1745"/>
      <c r="D2" s="1745"/>
      <c r="E2" s="1745"/>
      <c r="F2" s="1753"/>
      <c r="G2" s="1745"/>
      <c r="H2" s="1745"/>
      <c r="I2" s="1753" t="s">
        <v>4693</v>
      </c>
    </row>
    <row r="3" spans="1:10">
      <c r="A3" s="1062" t="s">
        <v>4751</v>
      </c>
      <c r="B3" s="1345" t="s">
        <v>5048</v>
      </c>
      <c r="C3" s="1345" t="s">
        <v>9911</v>
      </c>
      <c r="D3" s="1345" t="s">
        <v>9912</v>
      </c>
      <c r="E3" s="1345" t="s">
        <v>9913</v>
      </c>
      <c r="F3" s="993" t="s">
        <v>9914</v>
      </c>
      <c r="G3" s="1345" t="s">
        <v>9915</v>
      </c>
      <c r="H3" s="1345" t="s">
        <v>9916</v>
      </c>
      <c r="I3" s="993" t="s">
        <v>9917</v>
      </c>
    </row>
    <row r="4" spans="1:10">
      <c r="A4" s="1255" t="s">
        <v>7921</v>
      </c>
      <c r="B4" s="975">
        <f>SUM(C4:I4)</f>
        <v>6335</v>
      </c>
      <c r="C4" s="975">
        <v>595</v>
      </c>
      <c r="D4" s="975">
        <v>231</v>
      </c>
      <c r="E4" s="975">
        <v>745</v>
      </c>
      <c r="F4" s="2602">
        <v>116</v>
      </c>
      <c r="G4" s="2602">
        <v>68</v>
      </c>
      <c r="H4" s="2602">
        <v>2903</v>
      </c>
      <c r="I4" s="2602">
        <v>1677</v>
      </c>
    </row>
    <row r="5" spans="1:10">
      <c r="A5" s="2072" t="s">
        <v>5685</v>
      </c>
      <c r="B5" s="975">
        <f>SUM(C5:I5)</f>
        <v>6361</v>
      </c>
      <c r="C5" s="2602">
        <v>473</v>
      </c>
      <c r="D5" s="2602">
        <v>228</v>
      </c>
      <c r="E5" s="2602">
        <v>805</v>
      </c>
      <c r="F5" s="975">
        <v>130</v>
      </c>
      <c r="G5" s="975">
        <v>73</v>
      </c>
      <c r="H5" s="975">
        <v>3060</v>
      </c>
      <c r="I5" s="975">
        <v>1592</v>
      </c>
    </row>
    <row r="6" spans="1:10">
      <c r="A6" s="2072" t="s">
        <v>6549</v>
      </c>
      <c r="B6" s="975">
        <f>SUM(C6:I6)</f>
        <v>6367</v>
      </c>
      <c r="C6" s="2602">
        <v>618</v>
      </c>
      <c r="D6" s="2602">
        <v>227</v>
      </c>
      <c r="E6" s="2602">
        <v>795</v>
      </c>
      <c r="F6" s="975">
        <v>123</v>
      </c>
      <c r="G6" s="975">
        <v>68</v>
      </c>
      <c r="H6" s="975">
        <v>3125</v>
      </c>
      <c r="I6" s="975">
        <v>1411</v>
      </c>
    </row>
    <row r="7" spans="1:10" ht="18.5" thickBot="1">
      <c r="A7" s="1306" t="s">
        <v>6551</v>
      </c>
      <c r="B7" s="1158">
        <f>SUM(C7:I7)</f>
        <v>6403</v>
      </c>
      <c r="C7" s="2603">
        <v>613</v>
      </c>
      <c r="D7" s="2603">
        <v>218</v>
      </c>
      <c r="E7" s="2603">
        <v>805</v>
      </c>
      <c r="F7" s="2510">
        <v>123</v>
      </c>
      <c r="G7" s="2510">
        <v>65</v>
      </c>
      <c r="H7" s="2510">
        <v>3260</v>
      </c>
      <c r="I7" s="2510">
        <v>1319</v>
      </c>
    </row>
    <row r="8" spans="1:10">
      <c r="A8" s="987"/>
      <c r="B8" s="859"/>
      <c r="C8" s="859"/>
      <c r="D8" s="859"/>
      <c r="E8" s="859"/>
      <c r="F8" s="1021"/>
      <c r="G8" s="859"/>
      <c r="H8" s="859"/>
      <c r="I8" s="1055" t="s">
        <v>9918</v>
      </c>
    </row>
    <row r="9" spans="1:10">
      <c r="A9" s="859"/>
      <c r="B9" s="859"/>
      <c r="C9" s="859"/>
      <c r="D9" s="859"/>
      <c r="E9" s="859"/>
      <c r="F9" s="859"/>
      <c r="G9" s="859"/>
      <c r="H9" s="859"/>
      <c r="I9" s="1055" t="s">
        <v>9919</v>
      </c>
    </row>
  </sheetData>
  <phoneticPr fontId="2"/>
  <hyperlinks>
    <hyperlink ref="J1" location="目次!A1" display="目次へ戻る" xr:uid="{0A76EB0C-0E28-4ED4-9022-275194D34EE3}"/>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2E6CB-23ED-4085-9117-0F9950F67447}">
  <dimension ref="A1:R8"/>
  <sheetViews>
    <sheetView workbookViewId="0">
      <selection activeCell="G28" sqref="G28"/>
    </sheetView>
  </sheetViews>
  <sheetFormatPr defaultColWidth="8.58203125" defaultRowHeight="18"/>
  <cols>
    <col min="1" max="1" width="13.25" style="821" customWidth="1"/>
    <col min="2" max="17" width="16.58203125" style="821" customWidth="1"/>
    <col min="18" max="18" width="11" style="821" bestFit="1" customWidth="1"/>
    <col min="19" max="16384" width="8.58203125" style="821"/>
  </cols>
  <sheetData>
    <row r="1" spans="1:18">
      <c r="A1" s="859" t="s">
        <v>9920</v>
      </c>
      <c r="B1" s="859"/>
      <c r="C1" s="859"/>
      <c r="D1" s="859"/>
      <c r="E1" s="859"/>
      <c r="F1" s="859"/>
      <c r="G1" s="859"/>
      <c r="H1" s="859"/>
      <c r="I1" s="859"/>
      <c r="J1" s="859"/>
      <c r="K1" s="859"/>
      <c r="L1" s="859"/>
      <c r="M1" s="859"/>
      <c r="N1" s="859"/>
      <c r="O1" s="859"/>
      <c r="P1" s="859"/>
      <c r="Q1" s="859"/>
      <c r="R1" s="820" t="s">
        <v>721</v>
      </c>
    </row>
    <row r="2" spans="1:18" ht="18.5" thickBot="1">
      <c r="A2" s="1745"/>
      <c r="B2" s="1745"/>
      <c r="C2" s="1745"/>
      <c r="D2" s="1745"/>
      <c r="E2" s="1745"/>
      <c r="F2" s="1745"/>
      <c r="G2" s="1745"/>
      <c r="H2" s="1745"/>
      <c r="I2" s="1745"/>
      <c r="J2" s="1745"/>
      <c r="K2" s="1745"/>
      <c r="L2" s="1745"/>
      <c r="M2" s="1745"/>
      <c r="N2" s="1745"/>
      <c r="O2" s="1745"/>
      <c r="P2" s="1745"/>
      <c r="Q2" s="1753" t="s">
        <v>4693</v>
      </c>
    </row>
    <row r="3" spans="1:18">
      <c r="A3" s="1250" t="s">
        <v>4751</v>
      </c>
      <c r="B3" s="1251" t="s">
        <v>5048</v>
      </c>
      <c r="C3" s="1007" t="s">
        <v>9921</v>
      </c>
      <c r="D3" s="1007" t="s">
        <v>9922</v>
      </c>
      <c r="E3" s="1007" t="s">
        <v>9923</v>
      </c>
      <c r="F3" s="1007" t="s">
        <v>9924</v>
      </c>
      <c r="G3" s="1007" t="s">
        <v>9925</v>
      </c>
      <c r="H3" s="1007" t="s">
        <v>9926</v>
      </c>
      <c r="I3" s="1007" t="s">
        <v>9927</v>
      </c>
      <c r="J3" s="1251" t="s">
        <v>9928</v>
      </c>
      <c r="K3" s="1007" t="s">
        <v>9929</v>
      </c>
      <c r="L3" s="1251" t="s">
        <v>9930</v>
      </c>
      <c r="M3" s="1251" t="s">
        <v>9931</v>
      </c>
      <c r="N3" s="1251" t="s">
        <v>9932</v>
      </c>
      <c r="O3" s="1251" t="s">
        <v>9933</v>
      </c>
      <c r="P3" s="1251" t="s">
        <v>9934</v>
      </c>
      <c r="Q3" s="1007" t="s">
        <v>5070</v>
      </c>
    </row>
    <row r="4" spans="1:18">
      <c r="A4" s="2065" t="s">
        <v>5854</v>
      </c>
      <c r="B4" s="1440">
        <f>SUM(C4:Q4)</f>
        <v>4641</v>
      </c>
      <c r="C4" s="1440">
        <v>3</v>
      </c>
      <c r="D4" s="1440">
        <v>1017</v>
      </c>
      <c r="E4" s="1440">
        <v>15</v>
      </c>
      <c r="F4" s="1440">
        <v>3</v>
      </c>
      <c r="G4" s="1440">
        <v>806</v>
      </c>
      <c r="H4" s="1440">
        <v>254</v>
      </c>
      <c r="I4" s="1440">
        <v>51</v>
      </c>
      <c r="J4" s="1440">
        <v>624</v>
      </c>
      <c r="K4" s="1440">
        <v>32</v>
      </c>
      <c r="L4" s="1440">
        <v>70</v>
      </c>
      <c r="M4" s="1440">
        <v>109</v>
      </c>
      <c r="N4" s="1440">
        <v>804</v>
      </c>
      <c r="O4" s="1440">
        <v>96</v>
      </c>
      <c r="P4" s="1440">
        <v>40</v>
      </c>
      <c r="Q4" s="1440">
        <v>717</v>
      </c>
    </row>
    <row r="5" spans="1:18">
      <c r="A5" s="2072" t="s">
        <v>6549</v>
      </c>
      <c r="B5" s="1523">
        <f>SUM(C5:Q5)</f>
        <v>4715</v>
      </c>
      <c r="C5" s="1440">
        <v>3</v>
      </c>
      <c r="D5" s="1440">
        <v>1154</v>
      </c>
      <c r="E5" s="1440">
        <v>60</v>
      </c>
      <c r="F5" s="1440">
        <v>56</v>
      </c>
      <c r="G5" s="1440">
        <v>731</v>
      </c>
      <c r="H5" s="1440">
        <v>428</v>
      </c>
      <c r="I5" s="1440">
        <v>79</v>
      </c>
      <c r="J5" s="1453">
        <v>194</v>
      </c>
      <c r="K5" s="1453">
        <v>42</v>
      </c>
      <c r="L5" s="1453">
        <v>51</v>
      </c>
      <c r="M5" s="1453">
        <v>93</v>
      </c>
      <c r="N5" s="1453">
        <v>473</v>
      </c>
      <c r="O5" s="1453">
        <v>148</v>
      </c>
      <c r="P5" s="1453">
        <v>59</v>
      </c>
      <c r="Q5" s="1453">
        <v>1144</v>
      </c>
    </row>
    <row r="6" spans="1:18">
      <c r="A6" s="2072" t="s">
        <v>6550</v>
      </c>
      <c r="B6" s="1523">
        <f>SUM(C6:Q6)</f>
        <v>4708</v>
      </c>
      <c r="C6" s="1440">
        <v>3</v>
      </c>
      <c r="D6" s="1440">
        <v>1124</v>
      </c>
      <c r="E6" s="1440">
        <v>67</v>
      </c>
      <c r="F6" s="1440">
        <v>37</v>
      </c>
      <c r="G6" s="1440">
        <v>721</v>
      </c>
      <c r="H6" s="1440">
        <v>393</v>
      </c>
      <c r="I6" s="1440">
        <v>65</v>
      </c>
      <c r="J6" s="1453">
        <v>234</v>
      </c>
      <c r="K6" s="1453">
        <v>48</v>
      </c>
      <c r="L6" s="1453">
        <v>52</v>
      </c>
      <c r="M6" s="1453">
        <v>67</v>
      </c>
      <c r="N6" s="1453">
        <v>442</v>
      </c>
      <c r="O6" s="1453">
        <v>168</v>
      </c>
      <c r="P6" s="1453">
        <v>53</v>
      </c>
      <c r="Q6" s="1453">
        <v>1234</v>
      </c>
    </row>
    <row r="7" spans="1:18" ht="18.5" thickBot="1">
      <c r="A7" s="1610" t="s">
        <v>6551</v>
      </c>
      <c r="B7" s="2604">
        <f>SUM(C7:P7)+1244</f>
        <v>4692</v>
      </c>
      <c r="C7" s="2604">
        <v>2</v>
      </c>
      <c r="D7" s="2604">
        <v>1138</v>
      </c>
      <c r="E7" s="2604">
        <v>65</v>
      </c>
      <c r="F7" s="2604">
        <v>60</v>
      </c>
      <c r="G7" s="2604">
        <v>680</v>
      </c>
      <c r="H7" s="2604">
        <v>337</v>
      </c>
      <c r="I7" s="2604">
        <v>58</v>
      </c>
      <c r="J7" s="2601">
        <v>239</v>
      </c>
      <c r="K7" s="2601">
        <v>49</v>
      </c>
      <c r="L7" s="2601">
        <v>56</v>
      </c>
      <c r="M7" s="2601">
        <v>85</v>
      </c>
      <c r="N7" s="2601">
        <v>480</v>
      </c>
      <c r="O7" s="2601">
        <v>139</v>
      </c>
      <c r="P7" s="2601">
        <v>60</v>
      </c>
      <c r="Q7" s="2601">
        <f>B7-SUM(C7:P7)</f>
        <v>1244</v>
      </c>
    </row>
    <row r="8" spans="1:18">
      <c r="A8" s="859"/>
      <c r="B8" s="859"/>
      <c r="C8" s="859"/>
      <c r="D8" s="975"/>
      <c r="E8" s="859"/>
      <c r="F8" s="859"/>
      <c r="G8" s="859"/>
      <c r="H8" s="859"/>
      <c r="I8" s="859"/>
      <c r="J8" s="859"/>
      <c r="K8" s="859"/>
      <c r="L8" s="859"/>
      <c r="M8" s="859"/>
      <c r="O8" s="1133"/>
      <c r="P8" s="1133"/>
      <c r="Q8" s="1004" t="s">
        <v>9935</v>
      </c>
    </row>
  </sheetData>
  <phoneticPr fontId="2"/>
  <hyperlinks>
    <hyperlink ref="R1" location="目次!A1" display="目次へ戻る" xr:uid="{A17B5974-F598-46C7-B017-0A925811A3A3}"/>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892A9-CACB-4996-9A13-9729BB74599C}">
  <dimension ref="A1:E8"/>
  <sheetViews>
    <sheetView workbookViewId="0">
      <selection activeCell="E1" sqref="E1"/>
    </sheetView>
  </sheetViews>
  <sheetFormatPr defaultColWidth="8.58203125" defaultRowHeight="18"/>
  <cols>
    <col min="1" max="4" width="22.83203125" style="821" customWidth="1"/>
    <col min="5" max="5" width="11" style="821" bestFit="1" customWidth="1"/>
    <col min="6" max="16384" width="8.58203125" style="821"/>
  </cols>
  <sheetData>
    <row r="1" spans="1:5">
      <c r="A1" s="859" t="s">
        <v>9936</v>
      </c>
      <c r="B1" s="859"/>
      <c r="C1" s="859"/>
      <c r="D1" s="859"/>
      <c r="E1" s="820" t="s">
        <v>721</v>
      </c>
    </row>
    <row r="2" spans="1:5" ht="18.5" thickBot="1">
      <c r="A2" s="1745"/>
      <c r="B2" s="1745"/>
      <c r="C2" s="1745"/>
      <c r="D2" s="1753" t="s">
        <v>9008</v>
      </c>
    </row>
    <row r="3" spans="1:5">
      <c r="A3" s="3566" t="s">
        <v>7926</v>
      </c>
      <c r="B3" s="3569" t="s">
        <v>9937</v>
      </c>
      <c r="C3" s="3775"/>
      <c r="D3" s="3775"/>
    </row>
    <row r="4" spans="1:5">
      <c r="A4" s="3568"/>
      <c r="B4" s="992" t="s">
        <v>9938</v>
      </c>
      <c r="C4" s="992" t="s">
        <v>9939</v>
      </c>
      <c r="D4" s="991" t="s">
        <v>9940</v>
      </c>
    </row>
    <row r="5" spans="1:5">
      <c r="A5" s="1255" t="s">
        <v>9941</v>
      </c>
      <c r="B5" s="1440">
        <v>0</v>
      </c>
      <c r="C5" s="1440">
        <v>0</v>
      </c>
      <c r="D5" s="1440">
        <v>5</v>
      </c>
    </row>
    <row r="6" spans="1:5">
      <c r="A6" s="2072" t="s">
        <v>192</v>
      </c>
      <c r="B6" s="1440">
        <v>0</v>
      </c>
      <c r="C6" s="1440">
        <v>0</v>
      </c>
      <c r="D6" s="1440">
        <v>1</v>
      </c>
    </row>
    <row r="7" spans="1:5" ht="18.5" thickBot="1">
      <c r="A7" s="1610" t="s">
        <v>193</v>
      </c>
      <c r="B7" s="2604">
        <v>0</v>
      </c>
      <c r="C7" s="2604">
        <v>0</v>
      </c>
      <c r="D7" s="2604">
        <v>7</v>
      </c>
    </row>
    <row r="8" spans="1:5">
      <c r="A8" s="859"/>
      <c r="B8" s="859"/>
      <c r="C8" s="859"/>
      <c r="D8" s="1020" t="s">
        <v>9942</v>
      </c>
    </row>
  </sheetData>
  <mergeCells count="2">
    <mergeCell ref="A3:A4"/>
    <mergeCell ref="B3:D3"/>
  </mergeCells>
  <phoneticPr fontId="2"/>
  <hyperlinks>
    <hyperlink ref="E1" location="目次!A1" display="目次へ戻る" xr:uid="{DDFB8589-3A16-474A-8726-9B4D71504BA7}"/>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BB476-DA1E-47D8-BA67-E6E8EEB91D34}">
  <dimension ref="A1:E1"/>
  <sheetViews>
    <sheetView workbookViewId="0">
      <selection activeCell="E1" sqref="E1"/>
    </sheetView>
  </sheetViews>
  <sheetFormatPr defaultColWidth="8.58203125" defaultRowHeight="18"/>
  <cols>
    <col min="1" max="4" width="8.58203125" style="821"/>
    <col min="5" max="5" width="11" style="821" bestFit="1" customWidth="1"/>
    <col min="6" max="16384" width="8.58203125" style="821"/>
  </cols>
  <sheetData>
    <row r="1" spans="1:5" s="856" customFormat="1">
      <c r="A1" s="856" t="s">
        <v>9943</v>
      </c>
      <c r="E1" s="820" t="s">
        <v>721</v>
      </c>
    </row>
  </sheetData>
  <phoneticPr fontId="2"/>
  <hyperlinks>
    <hyperlink ref="E1" location="目次!A1" display="目次へ戻る" xr:uid="{0D176C8F-29B6-453D-BF2B-757E0B9D4BAC}"/>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C0381-2563-43B1-ACB3-9108B3A9656C}">
  <dimension ref="A1:W59"/>
  <sheetViews>
    <sheetView workbookViewId="0">
      <selection activeCell="N2" sqref="N2"/>
    </sheetView>
  </sheetViews>
  <sheetFormatPr defaultColWidth="8.58203125" defaultRowHeight="18"/>
  <cols>
    <col min="1" max="1" width="13.25" style="821" customWidth="1"/>
    <col min="2" max="15" width="10.33203125" style="821" customWidth="1"/>
    <col min="16" max="17" width="9.08203125" style="821" customWidth="1"/>
    <col min="18" max="19" width="10.33203125" style="821" customWidth="1"/>
    <col min="20" max="20" width="12" style="821" customWidth="1"/>
    <col min="21" max="21" width="12.25" style="821" customWidth="1"/>
    <col min="22" max="22" width="10.33203125" style="821" customWidth="1"/>
    <col min="23" max="23" width="11" style="821" bestFit="1" customWidth="1"/>
    <col min="24" max="16384" width="8.58203125" style="821"/>
  </cols>
  <sheetData>
    <row r="1" spans="1:23">
      <c r="A1" s="859" t="s">
        <v>9944</v>
      </c>
      <c r="B1" s="859"/>
      <c r="C1" s="859"/>
      <c r="D1" s="859"/>
      <c r="E1" s="859"/>
      <c r="F1" s="859"/>
      <c r="G1" s="859"/>
      <c r="H1" s="859"/>
      <c r="I1" s="859"/>
      <c r="J1" s="859"/>
      <c r="K1" s="859"/>
      <c r="L1" s="859"/>
      <c r="M1" s="859"/>
    </row>
    <row r="2" spans="1:23">
      <c r="A2" s="859" t="s">
        <v>9945</v>
      </c>
      <c r="B2" s="859"/>
      <c r="C2" s="859"/>
      <c r="D2" s="859"/>
      <c r="E2" s="859"/>
      <c r="F2" s="859"/>
      <c r="G2" s="859"/>
      <c r="H2" s="859"/>
      <c r="I2" s="859"/>
      <c r="J2" s="859"/>
      <c r="K2" s="859"/>
      <c r="L2" s="859"/>
      <c r="M2" s="859"/>
      <c r="N2" s="820" t="s">
        <v>721</v>
      </c>
    </row>
    <row r="3" spans="1:23" ht="18.5" thickBot="1">
      <c r="A3" s="1745"/>
      <c r="B3" s="1745"/>
      <c r="C3" s="1745"/>
      <c r="D3" s="1745"/>
      <c r="E3" s="1745"/>
      <c r="F3" s="1745"/>
      <c r="G3" s="1745"/>
      <c r="H3" s="1745"/>
      <c r="I3" s="1745"/>
      <c r="J3" s="1745"/>
      <c r="K3" s="1745"/>
      <c r="L3" s="1745"/>
      <c r="M3" s="1753" t="s">
        <v>9946</v>
      </c>
    </row>
    <row r="4" spans="1:23">
      <c r="A4" s="3566" t="s">
        <v>4751</v>
      </c>
      <c r="B4" s="3598" t="s">
        <v>9947</v>
      </c>
      <c r="C4" s="3569" t="s">
        <v>9948</v>
      </c>
      <c r="D4" s="3775"/>
      <c r="E4" s="3775"/>
      <c r="F4" s="3775"/>
      <c r="G4" s="3576"/>
      <c r="H4" s="3569" t="s">
        <v>9902</v>
      </c>
      <c r="I4" s="3775"/>
      <c r="J4" s="3775"/>
      <c r="K4" s="3775"/>
      <c r="L4" s="3775"/>
      <c r="M4" s="3775"/>
    </row>
    <row r="5" spans="1:23">
      <c r="A5" s="3568"/>
      <c r="B5" s="3599"/>
      <c r="C5" s="992" t="s">
        <v>5048</v>
      </c>
      <c r="D5" s="992" t="s">
        <v>9911</v>
      </c>
      <c r="E5" s="992" t="s">
        <v>9949</v>
      </c>
      <c r="F5" s="992" t="s">
        <v>9950</v>
      </c>
      <c r="G5" s="992" t="s">
        <v>5075</v>
      </c>
      <c r="H5" s="1345" t="s">
        <v>821</v>
      </c>
      <c r="I5" s="1345" t="s">
        <v>9951</v>
      </c>
      <c r="J5" s="1345" t="s">
        <v>9952</v>
      </c>
      <c r="K5" s="1345" t="s">
        <v>9953</v>
      </c>
      <c r="L5" s="993" t="s">
        <v>9954</v>
      </c>
      <c r="M5" s="991" t="s">
        <v>9955</v>
      </c>
    </row>
    <row r="6" spans="1:23">
      <c r="A6" s="1812" t="s">
        <v>4766</v>
      </c>
      <c r="B6" s="1523">
        <v>1</v>
      </c>
      <c r="C6" s="1440">
        <f t="shared" ref="C6:C9" si="0">SUM(D6:G6)</f>
        <v>1277</v>
      </c>
      <c r="D6" s="1440">
        <v>121</v>
      </c>
      <c r="E6" s="1440">
        <v>198</v>
      </c>
      <c r="F6" s="1440">
        <v>728</v>
      </c>
      <c r="G6" s="1440">
        <v>230</v>
      </c>
      <c r="H6" s="1440">
        <v>700</v>
      </c>
      <c r="I6" s="908">
        <v>679</v>
      </c>
      <c r="J6" s="1258">
        <v>0</v>
      </c>
      <c r="K6" s="908">
        <v>15</v>
      </c>
      <c r="L6" s="908">
        <v>6</v>
      </c>
      <c r="M6" s="1258">
        <v>0</v>
      </c>
    </row>
    <row r="7" spans="1:23">
      <c r="A7" s="1044" t="s">
        <v>4755</v>
      </c>
      <c r="B7" s="1523">
        <v>1</v>
      </c>
      <c r="C7" s="1440">
        <f t="shared" si="0"/>
        <v>1302</v>
      </c>
      <c r="D7" s="1440">
        <v>129</v>
      </c>
      <c r="E7" s="1440">
        <v>204</v>
      </c>
      <c r="F7" s="1440">
        <v>745</v>
      </c>
      <c r="G7" s="1440">
        <v>224</v>
      </c>
      <c r="H7" s="1440">
        <v>700</v>
      </c>
      <c r="I7" s="908">
        <v>679</v>
      </c>
      <c r="J7" s="1258">
        <v>0</v>
      </c>
      <c r="K7" s="908">
        <v>15</v>
      </c>
      <c r="L7" s="908">
        <v>6</v>
      </c>
      <c r="M7" s="1258">
        <v>0</v>
      </c>
    </row>
    <row r="8" spans="1:23">
      <c r="A8" s="1044" t="s">
        <v>191</v>
      </c>
      <c r="B8" s="1523">
        <v>1</v>
      </c>
      <c r="C8" s="1440">
        <f t="shared" si="0"/>
        <v>1293</v>
      </c>
      <c r="D8" s="1440">
        <v>131</v>
      </c>
      <c r="E8" s="1440">
        <v>204</v>
      </c>
      <c r="F8" s="1440">
        <v>736</v>
      </c>
      <c r="G8" s="1440">
        <v>222</v>
      </c>
      <c r="H8" s="1440">
        <v>700</v>
      </c>
      <c r="I8" s="908">
        <v>679</v>
      </c>
      <c r="J8" s="1258">
        <v>0</v>
      </c>
      <c r="K8" s="908">
        <v>15</v>
      </c>
      <c r="L8" s="908">
        <v>6</v>
      </c>
      <c r="M8" s="1258">
        <v>0</v>
      </c>
    </row>
    <row r="9" spans="1:23">
      <c r="A9" s="1044" t="s">
        <v>192</v>
      </c>
      <c r="B9" s="1523">
        <v>1</v>
      </c>
      <c r="C9" s="1440">
        <f t="shared" si="0"/>
        <v>1275</v>
      </c>
      <c r="D9" s="1440">
        <v>134</v>
      </c>
      <c r="E9" s="1440">
        <v>206</v>
      </c>
      <c r="F9" s="1440">
        <v>725</v>
      </c>
      <c r="G9" s="1453">
        <v>210</v>
      </c>
      <c r="H9" s="1440">
        <v>700</v>
      </c>
      <c r="I9" s="1440">
        <v>679</v>
      </c>
      <c r="J9" s="1598">
        <v>0</v>
      </c>
      <c r="K9" s="1440">
        <v>15</v>
      </c>
      <c r="L9" s="1440">
        <v>6</v>
      </c>
      <c r="M9" s="1598">
        <v>0</v>
      </c>
    </row>
    <row r="10" spans="1:23">
      <c r="A10" s="1044" t="s">
        <v>193</v>
      </c>
      <c r="B10" s="1523">
        <v>1</v>
      </c>
      <c r="C10" s="1440">
        <f>SUM(D10:G10)</f>
        <v>1284</v>
      </c>
      <c r="D10" s="1440">
        <v>132</v>
      </c>
      <c r="E10" s="1440">
        <v>214</v>
      </c>
      <c r="F10" s="1440">
        <v>726</v>
      </c>
      <c r="G10" s="1453">
        <v>212</v>
      </c>
      <c r="H10" s="1440">
        <v>700</v>
      </c>
      <c r="I10" s="1440">
        <v>679</v>
      </c>
      <c r="J10" s="1598">
        <v>0</v>
      </c>
      <c r="K10" s="1440">
        <v>15</v>
      </c>
      <c r="L10" s="1440">
        <v>6</v>
      </c>
      <c r="M10" s="1598">
        <v>0</v>
      </c>
    </row>
    <row r="11" spans="1:23" ht="18.5" thickBot="1">
      <c r="A11" s="2605" t="s">
        <v>194</v>
      </c>
      <c r="B11" s="2438">
        <v>1</v>
      </c>
      <c r="C11" s="2604">
        <f>SUM(D11:G11)</f>
        <v>1320</v>
      </c>
      <c r="D11" s="2604">
        <v>132</v>
      </c>
      <c r="E11" s="2604">
        <v>219</v>
      </c>
      <c r="F11" s="2604">
        <v>746</v>
      </c>
      <c r="G11" s="2510">
        <v>223</v>
      </c>
      <c r="H11" s="2510">
        <f>SUM(I11:M11)</f>
        <v>700</v>
      </c>
      <c r="I11" s="2510">
        <v>679</v>
      </c>
      <c r="J11" s="2510">
        <v>0</v>
      </c>
      <c r="K11" s="2510">
        <v>15</v>
      </c>
      <c r="L11" s="2510">
        <v>6</v>
      </c>
      <c r="M11" s="2510">
        <v>0</v>
      </c>
    </row>
    <row r="12" spans="1:23">
      <c r="A12" s="859"/>
      <c r="B12" s="859"/>
      <c r="C12" s="859"/>
      <c r="D12" s="859"/>
      <c r="E12" s="859"/>
      <c r="F12" s="859"/>
      <c r="G12" s="859"/>
      <c r="H12" s="859"/>
      <c r="I12" s="859"/>
      <c r="J12" s="859"/>
      <c r="L12" s="987"/>
      <c r="M12" s="1021" t="s">
        <v>9956</v>
      </c>
    </row>
    <row r="13" spans="1:23">
      <c r="A13" s="859"/>
      <c r="B13" s="859"/>
      <c r="C13" s="859"/>
      <c r="D13" s="859"/>
      <c r="E13" s="859"/>
      <c r="F13" s="859"/>
      <c r="G13" s="859"/>
      <c r="H13" s="859"/>
      <c r="I13" s="859"/>
      <c r="J13" s="859"/>
      <c r="K13" s="859"/>
      <c r="L13" s="859"/>
      <c r="M13" s="859"/>
    </row>
    <row r="14" spans="1:23">
      <c r="A14" s="859" t="s">
        <v>9957</v>
      </c>
      <c r="B14" s="859"/>
      <c r="C14" s="859"/>
      <c r="D14" s="859"/>
      <c r="E14" s="859"/>
      <c r="F14" s="859"/>
      <c r="G14" s="859"/>
      <c r="H14" s="859"/>
      <c r="I14" s="859"/>
      <c r="J14" s="859"/>
      <c r="K14" s="859"/>
      <c r="L14" s="859"/>
      <c r="M14" s="859"/>
      <c r="N14" s="859"/>
      <c r="O14" s="859"/>
      <c r="P14" s="859"/>
      <c r="Q14" s="859"/>
      <c r="R14" s="859"/>
      <c r="S14" s="859"/>
      <c r="T14" s="859"/>
      <c r="U14" s="859"/>
      <c r="V14" s="859"/>
      <c r="W14" s="820" t="s">
        <v>721</v>
      </c>
    </row>
    <row r="15" spans="1:23" ht="18.5" thickBot="1">
      <c r="A15" s="859"/>
      <c r="B15" s="1745"/>
      <c r="C15" s="1745"/>
      <c r="D15" s="1745"/>
      <c r="E15" s="1745"/>
      <c r="F15" s="1745"/>
      <c r="G15" s="1745"/>
      <c r="H15" s="1745"/>
      <c r="I15" s="1745"/>
      <c r="J15" s="1745"/>
      <c r="K15" s="1745"/>
      <c r="L15" s="1745"/>
      <c r="M15" s="1745"/>
      <c r="N15" s="1745"/>
      <c r="O15" s="1745"/>
      <c r="P15" s="1745"/>
      <c r="Q15" s="1745"/>
      <c r="R15" s="1745"/>
      <c r="S15" s="1745"/>
      <c r="T15" s="1745"/>
      <c r="U15" s="2606"/>
      <c r="V15" s="1753" t="s">
        <v>4693</v>
      </c>
    </row>
    <row r="16" spans="1:23" ht="36" customHeight="1">
      <c r="A16" s="1250" t="s">
        <v>9958</v>
      </c>
      <c r="B16" s="1062" t="s">
        <v>821</v>
      </c>
      <c r="C16" s="1345" t="s">
        <v>9959</v>
      </c>
      <c r="D16" s="1345" t="s">
        <v>9960</v>
      </c>
      <c r="E16" s="1345" t="s">
        <v>9961</v>
      </c>
      <c r="F16" s="1345" t="s">
        <v>9962</v>
      </c>
      <c r="G16" s="1345" t="s">
        <v>9963</v>
      </c>
      <c r="H16" s="1345" t="s">
        <v>9964</v>
      </c>
      <c r="I16" s="1345" t="s">
        <v>9965</v>
      </c>
      <c r="J16" s="1345" t="s">
        <v>9966</v>
      </c>
      <c r="K16" s="1345" t="s">
        <v>9967</v>
      </c>
      <c r="L16" s="1345" t="s">
        <v>9968</v>
      </c>
      <c r="M16" s="1345" t="s">
        <v>9969</v>
      </c>
      <c r="N16" s="2399" t="s">
        <v>9970</v>
      </c>
      <c r="O16" s="1345" t="s">
        <v>9971</v>
      </c>
      <c r="P16" s="1345" t="s">
        <v>9972</v>
      </c>
      <c r="Q16" s="1345" t="s">
        <v>9973</v>
      </c>
      <c r="R16" s="2399" t="s">
        <v>9974</v>
      </c>
      <c r="S16" s="1345" t="s">
        <v>9975</v>
      </c>
      <c r="T16" s="1345" t="s">
        <v>9976</v>
      </c>
      <c r="U16" s="2607" t="s">
        <v>9977</v>
      </c>
      <c r="V16" s="1007" t="s">
        <v>9978</v>
      </c>
    </row>
    <row r="17" spans="1:22">
      <c r="A17" s="2078" t="s">
        <v>4766</v>
      </c>
      <c r="B17" s="910">
        <v>168526</v>
      </c>
      <c r="C17" s="910">
        <v>68362</v>
      </c>
      <c r="D17" s="910">
        <v>4759</v>
      </c>
      <c r="E17" s="910">
        <v>17247</v>
      </c>
      <c r="F17" s="910">
        <v>30639</v>
      </c>
      <c r="G17" s="910">
        <v>5913</v>
      </c>
      <c r="H17" s="910">
        <v>0</v>
      </c>
      <c r="I17" s="910">
        <v>3142</v>
      </c>
      <c r="J17" s="910">
        <v>438</v>
      </c>
      <c r="K17" s="910">
        <v>3316</v>
      </c>
      <c r="L17" s="910">
        <v>0</v>
      </c>
      <c r="M17" s="910">
        <v>15329</v>
      </c>
      <c r="N17" s="910">
        <v>3511</v>
      </c>
      <c r="O17" s="910">
        <v>806</v>
      </c>
      <c r="P17" s="910">
        <v>0</v>
      </c>
      <c r="Q17" s="910">
        <v>0</v>
      </c>
      <c r="R17" s="910">
        <v>7495</v>
      </c>
      <c r="S17" s="910">
        <v>1714</v>
      </c>
      <c r="T17" s="910">
        <v>5855</v>
      </c>
      <c r="U17" s="910">
        <v>0</v>
      </c>
      <c r="V17" s="1734">
        <v>0</v>
      </c>
    </row>
    <row r="18" spans="1:22">
      <c r="A18" s="2390" t="s">
        <v>4755</v>
      </c>
      <c r="B18" s="910">
        <v>157251</v>
      </c>
      <c r="C18" s="910">
        <v>62131</v>
      </c>
      <c r="D18" s="910">
        <v>5015</v>
      </c>
      <c r="E18" s="910">
        <v>16007</v>
      </c>
      <c r="F18" s="910">
        <v>29063</v>
      </c>
      <c r="G18" s="910">
        <v>5415</v>
      </c>
      <c r="H18" s="910">
        <v>0</v>
      </c>
      <c r="I18" s="910">
        <v>3397</v>
      </c>
      <c r="J18" s="910">
        <v>406</v>
      </c>
      <c r="K18" s="910">
        <v>3787</v>
      </c>
      <c r="L18" s="910">
        <v>0</v>
      </c>
      <c r="M18" s="910">
        <v>14865</v>
      </c>
      <c r="N18" s="910">
        <v>3449</v>
      </c>
      <c r="O18" s="910">
        <v>5</v>
      </c>
      <c r="P18" s="910">
        <v>0</v>
      </c>
      <c r="Q18" s="910">
        <v>2</v>
      </c>
      <c r="R18" s="910">
        <v>6638</v>
      </c>
      <c r="S18" s="910">
        <v>1435</v>
      </c>
      <c r="T18" s="910">
        <v>5636</v>
      </c>
      <c r="U18" s="910">
        <v>0</v>
      </c>
      <c r="V18" s="1734">
        <v>0</v>
      </c>
    </row>
    <row r="19" spans="1:22">
      <c r="A19" s="2072" t="s">
        <v>191</v>
      </c>
      <c r="B19" s="972">
        <v>172311</v>
      </c>
      <c r="C19" s="972">
        <v>66792</v>
      </c>
      <c r="D19" s="972">
        <v>5394</v>
      </c>
      <c r="E19" s="972">
        <v>19053</v>
      </c>
      <c r="F19" s="972">
        <v>33023</v>
      </c>
      <c r="G19" s="972">
        <v>5994</v>
      </c>
      <c r="H19" s="972">
        <v>0</v>
      </c>
      <c r="I19" s="972">
        <v>3222</v>
      </c>
      <c r="J19" s="972">
        <v>364</v>
      </c>
      <c r="K19" s="972">
        <v>4470</v>
      </c>
      <c r="L19" s="972">
        <v>0</v>
      </c>
      <c r="M19" s="972">
        <v>15043</v>
      </c>
      <c r="N19" s="972">
        <v>3356</v>
      </c>
      <c r="O19" s="972">
        <v>389</v>
      </c>
      <c r="P19" s="972">
        <v>0</v>
      </c>
      <c r="Q19" s="972">
        <v>0</v>
      </c>
      <c r="R19" s="972">
        <v>7084</v>
      </c>
      <c r="S19" s="972">
        <v>2076</v>
      </c>
      <c r="T19" s="972">
        <v>6051</v>
      </c>
      <c r="U19" s="972">
        <v>0</v>
      </c>
      <c r="V19" s="910">
        <v>0</v>
      </c>
    </row>
    <row r="20" spans="1:22">
      <c r="A20" s="2072" t="s">
        <v>192</v>
      </c>
      <c r="B20" s="972">
        <f>SUM(C20:U20)</f>
        <v>174585</v>
      </c>
      <c r="C20" s="972">
        <v>64828</v>
      </c>
      <c r="D20" s="972">
        <v>7927</v>
      </c>
      <c r="E20" s="972">
        <v>20232</v>
      </c>
      <c r="F20" s="972">
        <v>30373</v>
      </c>
      <c r="G20" s="972">
        <v>6818</v>
      </c>
      <c r="H20" s="972">
        <v>0</v>
      </c>
      <c r="I20" s="972">
        <v>4208</v>
      </c>
      <c r="J20" s="972">
        <v>456</v>
      </c>
      <c r="K20" s="972">
        <v>4973</v>
      </c>
      <c r="L20" s="972">
        <v>0</v>
      </c>
      <c r="M20" s="972">
        <v>15237</v>
      </c>
      <c r="N20" s="972">
        <v>4393</v>
      </c>
      <c r="O20" s="972">
        <v>343</v>
      </c>
      <c r="P20" s="972">
        <v>0</v>
      </c>
      <c r="Q20" s="972">
        <v>0</v>
      </c>
      <c r="R20" s="972">
        <v>6562</v>
      </c>
      <c r="S20" s="972">
        <v>2931</v>
      </c>
      <c r="T20" s="972">
        <v>5304</v>
      </c>
      <c r="U20" s="972">
        <v>0</v>
      </c>
      <c r="V20" s="910">
        <v>0</v>
      </c>
    </row>
    <row r="21" spans="1:22">
      <c r="A21" s="2386" t="s">
        <v>193</v>
      </c>
      <c r="B21" s="2608">
        <f>SUM(B23:B34)</f>
        <v>178434</v>
      </c>
      <c r="C21" s="2608">
        <f>SUM(C23:C34)</f>
        <v>67154</v>
      </c>
      <c r="D21" s="2608">
        <f>SUM(D23:D34)</f>
        <v>6549</v>
      </c>
      <c r="E21" s="2608">
        <f>SUM(E23:E34)</f>
        <v>20517</v>
      </c>
      <c r="F21" s="2608">
        <f t="shared" ref="F21:U21" si="1">SUM(F23:F34)</f>
        <v>30312</v>
      </c>
      <c r="G21" s="2608">
        <f t="shared" si="1"/>
        <v>7280</v>
      </c>
      <c r="H21" s="2608">
        <f t="shared" si="1"/>
        <v>0</v>
      </c>
      <c r="I21" s="2608">
        <f t="shared" si="1"/>
        <v>4797</v>
      </c>
      <c r="J21" s="2608">
        <f t="shared" si="1"/>
        <v>435</v>
      </c>
      <c r="K21" s="2608">
        <f t="shared" si="1"/>
        <v>5315</v>
      </c>
      <c r="L21" s="2608">
        <f t="shared" si="1"/>
        <v>0</v>
      </c>
      <c r="M21" s="2608">
        <f t="shared" si="1"/>
        <v>15500</v>
      </c>
      <c r="N21" s="2608">
        <f t="shared" si="1"/>
        <v>4680</v>
      </c>
      <c r="O21" s="2608">
        <f t="shared" si="1"/>
        <v>174</v>
      </c>
      <c r="P21" s="2608">
        <f t="shared" si="1"/>
        <v>0</v>
      </c>
      <c r="Q21" s="2608">
        <f t="shared" si="1"/>
        <v>0</v>
      </c>
      <c r="R21" s="2608">
        <f t="shared" si="1"/>
        <v>8264</v>
      </c>
      <c r="S21" s="2608">
        <f t="shared" si="1"/>
        <v>1923</v>
      </c>
      <c r="T21" s="2608">
        <f t="shared" si="1"/>
        <v>5534</v>
      </c>
      <c r="U21" s="2608">
        <f t="shared" si="1"/>
        <v>0</v>
      </c>
      <c r="V21" s="2608">
        <v>0</v>
      </c>
    </row>
    <row r="22" spans="1:22">
      <c r="A22" s="2072"/>
      <c r="B22" s="1258"/>
      <c r="C22" s="1083"/>
      <c r="D22" s="1083"/>
      <c r="E22" s="1083"/>
      <c r="F22" s="1083"/>
      <c r="G22" s="1083"/>
      <c r="H22" s="1734"/>
      <c r="I22" s="1734"/>
      <c r="J22" s="1734"/>
      <c r="K22" s="1083"/>
      <c r="L22" s="1083"/>
      <c r="M22" s="1083"/>
      <c r="N22" s="1083"/>
      <c r="O22" s="1083"/>
      <c r="P22" s="1083"/>
      <c r="Q22" s="1083"/>
      <c r="R22" s="1083"/>
      <c r="S22" s="1083"/>
      <c r="T22" s="1083"/>
      <c r="U22" s="1734"/>
      <c r="V22" s="1734"/>
    </row>
    <row r="23" spans="1:22">
      <c r="A23" s="2078" t="s">
        <v>9979</v>
      </c>
      <c r="B23" s="2609">
        <f>SUM(C23:U23)</f>
        <v>14789</v>
      </c>
      <c r="C23" s="2610">
        <v>6044</v>
      </c>
      <c r="D23" s="2610">
        <v>640</v>
      </c>
      <c r="E23" s="2610">
        <v>1642</v>
      </c>
      <c r="F23" s="2610">
        <v>2696</v>
      </c>
      <c r="G23" s="2610">
        <v>433</v>
      </c>
      <c r="H23" s="2610">
        <v>0</v>
      </c>
      <c r="I23" s="2610">
        <v>337</v>
      </c>
      <c r="J23" s="2610">
        <v>25</v>
      </c>
      <c r="K23" s="2610">
        <v>320</v>
      </c>
      <c r="L23" s="2610">
        <v>0</v>
      </c>
      <c r="M23" s="2610">
        <v>1044</v>
      </c>
      <c r="N23" s="2610">
        <v>343</v>
      </c>
      <c r="O23" s="2610">
        <v>19</v>
      </c>
      <c r="P23" s="2610">
        <v>0</v>
      </c>
      <c r="Q23" s="2610">
        <v>0</v>
      </c>
      <c r="R23" s="2610">
        <v>657</v>
      </c>
      <c r="S23" s="2610">
        <v>154</v>
      </c>
      <c r="T23" s="2610">
        <v>435</v>
      </c>
      <c r="U23" s="2610">
        <v>0</v>
      </c>
      <c r="V23" s="2610">
        <v>0</v>
      </c>
    </row>
    <row r="24" spans="1:22">
      <c r="A24" s="2072">
        <v>2</v>
      </c>
      <c r="B24" s="2609">
        <f t="shared" ref="B24:B34" si="2">SUM(C24:U24)</f>
        <v>14947</v>
      </c>
      <c r="C24" s="2610">
        <v>5544</v>
      </c>
      <c r="D24" s="2610">
        <v>543</v>
      </c>
      <c r="E24" s="2610">
        <v>1550</v>
      </c>
      <c r="F24" s="2610">
        <v>3012</v>
      </c>
      <c r="G24" s="2610">
        <v>561</v>
      </c>
      <c r="H24" s="2610">
        <v>0</v>
      </c>
      <c r="I24" s="2610">
        <v>347</v>
      </c>
      <c r="J24" s="2610">
        <v>33</v>
      </c>
      <c r="K24" s="2610">
        <v>528</v>
      </c>
      <c r="L24" s="2610">
        <v>0</v>
      </c>
      <c r="M24" s="2610">
        <v>1110</v>
      </c>
      <c r="N24" s="2610">
        <v>339</v>
      </c>
      <c r="O24" s="2610">
        <v>17</v>
      </c>
      <c r="P24" s="2610">
        <v>0</v>
      </c>
      <c r="Q24" s="2610">
        <v>0</v>
      </c>
      <c r="R24" s="2610">
        <v>664</v>
      </c>
      <c r="S24" s="2610">
        <v>241</v>
      </c>
      <c r="T24" s="2610">
        <v>458</v>
      </c>
      <c r="U24" s="2610">
        <v>0</v>
      </c>
      <c r="V24" s="2610">
        <v>0</v>
      </c>
    </row>
    <row r="25" spans="1:22">
      <c r="A25" s="2072">
        <v>3</v>
      </c>
      <c r="B25" s="2609">
        <f t="shared" si="2"/>
        <v>15890</v>
      </c>
      <c r="C25" s="2610">
        <v>5899</v>
      </c>
      <c r="D25" s="2610">
        <v>498</v>
      </c>
      <c r="E25" s="2610">
        <v>1910</v>
      </c>
      <c r="F25" s="2610">
        <v>2878</v>
      </c>
      <c r="G25" s="2610">
        <v>572</v>
      </c>
      <c r="H25" s="2610">
        <v>0</v>
      </c>
      <c r="I25" s="2610">
        <v>342</v>
      </c>
      <c r="J25" s="2610">
        <v>66</v>
      </c>
      <c r="K25" s="2610">
        <v>455</v>
      </c>
      <c r="L25" s="2610">
        <v>0</v>
      </c>
      <c r="M25" s="2610">
        <v>1319</v>
      </c>
      <c r="N25" s="2610">
        <v>316</v>
      </c>
      <c r="O25" s="2610">
        <v>15</v>
      </c>
      <c r="P25" s="2610">
        <v>0</v>
      </c>
      <c r="Q25" s="2610">
        <v>0</v>
      </c>
      <c r="R25" s="2610">
        <v>892</v>
      </c>
      <c r="S25" s="2610">
        <v>195</v>
      </c>
      <c r="T25" s="2610">
        <v>533</v>
      </c>
      <c r="U25" s="2610">
        <v>0</v>
      </c>
      <c r="V25" s="2610">
        <v>0</v>
      </c>
    </row>
    <row r="26" spans="1:22">
      <c r="A26" s="2072">
        <v>4</v>
      </c>
      <c r="B26" s="2609">
        <f t="shared" si="2"/>
        <v>14723</v>
      </c>
      <c r="C26" s="2610">
        <v>5599</v>
      </c>
      <c r="D26" s="2610">
        <v>472</v>
      </c>
      <c r="E26" s="2610">
        <v>1764</v>
      </c>
      <c r="F26" s="2610">
        <v>2432</v>
      </c>
      <c r="G26" s="2610">
        <v>523</v>
      </c>
      <c r="H26" s="2610">
        <v>0</v>
      </c>
      <c r="I26" s="2610">
        <v>373</v>
      </c>
      <c r="J26" s="2610">
        <v>36</v>
      </c>
      <c r="K26" s="2610">
        <v>500</v>
      </c>
      <c r="L26" s="2610">
        <v>0</v>
      </c>
      <c r="M26" s="2610">
        <v>1267</v>
      </c>
      <c r="N26" s="2610">
        <v>368</v>
      </c>
      <c r="O26" s="2610">
        <v>20</v>
      </c>
      <c r="P26" s="2610">
        <v>0</v>
      </c>
      <c r="Q26" s="2610">
        <v>0</v>
      </c>
      <c r="R26" s="2610">
        <v>704</v>
      </c>
      <c r="S26" s="2610">
        <v>167</v>
      </c>
      <c r="T26" s="2610">
        <v>498</v>
      </c>
      <c r="U26" s="2610">
        <v>0</v>
      </c>
      <c r="V26" s="2610">
        <v>0</v>
      </c>
    </row>
    <row r="27" spans="1:22">
      <c r="A27" s="2072">
        <v>5</v>
      </c>
      <c r="B27" s="2609">
        <f t="shared" si="2"/>
        <v>14333</v>
      </c>
      <c r="C27" s="2610">
        <v>5513</v>
      </c>
      <c r="D27" s="2610">
        <v>531</v>
      </c>
      <c r="E27" s="2610">
        <v>1608</v>
      </c>
      <c r="F27" s="2610">
        <v>2049</v>
      </c>
      <c r="G27" s="2610">
        <v>462</v>
      </c>
      <c r="H27" s="2610">
        <v>0</v>
      </c>
      <c r="I27" s="2610">
        <v>443</v>
      </c>
      <c r="J27" s="2610">
        <v>31</v>
      </c>
      <c r="K27" s="2610">
        <v>582</v>
      </c>
      <c r="L27" s="2610">
        <v>0</v>
      </c>
      <c r="M27" s="2610">
        <v>1406</v>
      </c>
      <c r="N27" s="2610">
        <v>367</v>
      </c>
      <c r="O27" s="2610">
        <v>20</v>
      </c>
      <c r="P27" s="2610">
        <v>0</v>
      </c>
      <c r="Q27" s="2610">
        <v>0</v>
      </c>
      <c r="R27" s="2610">
        <v>597</v>
      </c>
      <c r="S27" s="2610">
        <v>236</v>
      </c>
      <c r="T27" s="2610">
        <v>488</v>
      </c>
      <c r="U27" s="2610">
        <v>0</v>
      </c>
      <c r="V27" s="2610">
        <v>0</v>
      </c>
    </row>
    <row r="28" spans="1:22">
      <c r="A28" s="2072">
        <v>6</v>
      </c>
      <c r="B28" s="2609">
        <f t="shared" si="2"/>
        <v>14342</v>
      </c>
      <c r="C28" s="2610">
        <v>5429</v>
      </c>
      <c r="D28" s="2610">
        <v>585</v>
      </c>
      <c r="E28" s="2610">
        <v>1537</v>
      </c>
      <c r="F28" s="2610">
        <v>2125</v>
      </c>
      <c r="G28" s="2610">
        <v>512</v>
      </c>
      <c r="H28" s="2610">
        <v>0</v>
      </c>
      <c r="I28" s="2610">
        <v>524</v>
      </c>
      <c r="J28" s="2610">
        <v>38</v>
      </c>
      <c r="K28" s="2610">
        <v>556</v>
      </c>
      <c r="L28" s="2610">
        <v>0</v>
      </c>
      <c r="M28" s="2610">
        <v>1335</v>
      </c>
      <c r="N28" s="2610">
        <v>394</v>
      </c>
      <c r="O28" s="2610">
        <v>14</v>
      </c>
      <c r="P28" s="2610">
        <v>0</v>
      </c>
      <c r="Q28" s="2610">
        <v>0</v>
      </c>
      <c r="R28" s="2610">
        <v>681</v>
      </c>
      <c r="S28" s="2610">
        <v>192</v>
      </c>
      <c r="T28" s="2610">
        <v>420</v>
      </c>
      <c r="U28" s="2610">
        <v>0</v>
      </c>
      <c r="V28" s="2610">
        <v>0</v>
      </c>
    </row>
    <row r="29" spans="1:22">
      <c r="A29" s="2072">
        <v>7</v>
      </c>
      <c r="B29" s="2609">
        <f t="shared" si="2"/>
        <v>15750</v>
      </c>
      <c r="C29" s="2610">
        <v>5807</v>
      </c>
      <c r="D29" s="2610">
        <v>565</v>
      </c>
      <c r="E29" s="2610">
        <v>1558</v>
      </c>
      <c r="F29" s="2610">
        <v>2851</v>
      </c>
      <c r="G29" s="2610">
        <v>665</v>
      </c>
      <c r="H29" s="2610">
        <v>0</v>
      </c>
      <c r="I29" s="2610">
        <v>550</v>
      </c>
      <c r="J29" s="2610">
        <v>35</v>
      </c>
      <c r="K29" s="2610">
        <v>631</v>
      </c>
      <c r="L29" s="2610">
        <v>0</v>
      </c>
      <c r="M29" s="2610">
        <v>1334</v>
      </c>
      <c r="N29" s="2610">
        <v>432</v>
      </c>
      <c r="O29" s="2610">
        <v>17</v>
      </c>
      <c r="P29" s="2610">
        <v>0</v>
      </c>
      <c r="Q29" s="2610">
        <v>0</v>
      </c>
      <c r="R29" s="2610">
        <v>656</v>
      </c>
      <c r="S29" s="2610">
        <v>160</v>
      </c>
      <c r="T29" s="2610">
        <v>489</v>
      </c>
      <c r="U29" s="2610">
        <v>0</v>
      </c>
      <c r="V29" s="2610">
        <v>0</v>
      </c>
    </row>
    <row r="30" spans="1:22">
      <c r="A30" s="2072">
        <v>8</v>
      </c>
      <c r="B30" s="2609">
        <f t="shared" si="2"/>
        <v>14918</v>
      </c>
      <c r="C30" s="2610">
        <v>6104</v>
      </c>
      <c r="D30" s="2610">
        <v>291</v>
      </c>
      <c r="E30" s="2610">
        <v>1626</v>
      </c>
      <c r="F30" s="2610">
        <v>2334</v>
      </c>
      <c r="G30" s="2610">
        <v>646</v>
      </c>
      <c r="H30" s="2610">
        <v>0</v>
      </c>
      <c r="I30" s="2610">
        <v>426</v>
      </c>
      <c r="J30" s="2610">
        <v>44</v>
      </c>
      <c r="K30" s="2610">
        <v>443</v>
      </c>
      <c r="L30" s="2610">
        <v>0</v>
      </c>
      <c r="M30" s="2610">
        <v>1322</v>
      </c>
      <c r="N30" s="2610">
        <v>481</v>
      </c>
      <c r="O30" s="2610">
        <v>7</v>
      </c>
      <c r="P30" s="2610">
        <v>0</v>
      </c>
      <c r="Q30" s="2610">
        <v>0</v>
      </c>
      <c r="R30" s="2610">
        <v>582</v>
      </c>
      <c r="S30" s="2610">
        <v>200</v>
      </c>
      <c r="T30" s="2610">
        <v>412</v>
      </c>
      <c r="U30" s="2610">
        <v>0</v>
      </c>
      <c r="V30" s="2610">
        <v>0</v>
      </c>
    </row>
    <row r="31" spans="1:22">
      <c r="A31" s="2072">
        <v>9</v>
      </c>
      <c r="B31" s="2609">
        <f t="shared" si="2"/>
        <v>14160</v>
      </c>
      <c r="C31" s="2610">
        <v>5260</v>
      </c>
      <c r="D31" s="2610">
        <v>463</v>
      </c>
      <c r="E31" s="2610">
        <v>1867</v>
      </c>
      <c r="F31" s="2610">
        <v>2311</v>
      </c>
      <c r="G31" s="2610">
        <v>699</v>
      </c>
      <c r="H31" s="2610">
        <v>0</v>
      </c>
      <c r="I31" s="2610">
        <v>360</v>
      </c>
      <c r="J31" s="2610">
        <v>31</v>
      </c>
      <c r="K31" s="2610">
        <v>269</v>
      </c>
      <c r="L31" s="2610">
        <v>0</v>
      </c>
      <c r="M31" s="2610">
        <v>1285</v>
      </c>
      <c r="N31" s="2610">
        <v>498</v>
      </c>
      <c r="O31" s="2610">
        <v>10</v>
      </c>
      <c r="P31" s="2610">
        <v>0</v>
      </c>
      <c r="Q31" s="2610">
        <v>0</v>
      </c>
      <c r="R31" s="2610">
        <v>558</v>
      </c>
      <c r="S31" s="2610">
        <v>119</v>
      </c>
      <c r="T31" s="2610">
        <v>430</v>
      </c>
      <c r="U31" s="2610">
        <v>0</v>
      </c>
      <c r="V31" s="2610">
        <v>0</v>
      </c>
    </row>
    <row r="32" spans="1:22">
      <c r="A32" s="2072">
        <v>10</v>
      </c>
      <c r="B32" s="2609">
        <f t="shared" si="2"/>
        <v>15005</v>
      </c>
      <c r="C32" s="2610">
        <v>5269</v>
      </c>
      <c r="D32" s="2610">
        <v>596</v>
      </c>
      <c r="E32" s="2610">
        <v>1881</v>
      </c>
      <c r="F32" s="2610">
        <v>2512</v>
      </c>
      <c r="G32" s="2610">
        <v>768</v>
      </c>
      <c r="H32" s="2610">
        <v>0</v>
      </c>
      <c r="I32" s="2610">
        <v>369</v>
      </c>
      <c r="J32" s="2610">
        <v>25</v>
      </c>
      <c r="K32" s="2610">
        <v>363</v>
      </c>
      <c r="L32" s="2610">
        <v>0</v>
      </c>
      <c r="M32" s="2610">
        <v>1494</v>
      </c>
      <c r="N32" s="2610">
        <v>405</v>
      </c>
      <c r="O32" s="2610">
        <v>17</v>
      </c>
      <c r="P32" s="2610">
        <v>0</v>
      </c>
      <c r="Q32" s="2610">
        <v>0</v>
      </c>
      <c r="R32" s="2610">
        <v>762</v>
      </c>
      <c r="S32" s="2610">
        <v>105</v>
      </c>
      <c r="T32" s="2610">
        <v>439</v>
      </c>
      <c r="U32" s="2610">
        <v>0</v>
      </c>
      <c r="V32" s="2610">
        <v>0</v>
      </c>
    </row>
    <row r="33" spans="1:22">
      <c r="A33" s="2072">
        <v>11</v>
      </c>
      <c r="B33" s="2609">
        <f t="shared" si="2"/>
        <v>14960</v>
      </c>
      <c r="C33" s="2610">
        <v>5320</v>
      </c>
      <c r="D33" s="2610">
        <v>560</v>
      </c>
      <c r="E33" s="2610">
        <v>1966</v>
      </c>
      <c r="F33" s="2610">
        <v>2697</v>
      </c>
      <c r="G33" s="2610">
        <v>716</v>
      </c>
      <c r="H33" s="2610">
        <v>0</v>
      </c>
      <c r="I33" s="2610">
        <v>297</v>
      </c>
      <c r="J33" s="2610">
        <v>37</v>
      </c>
      <c r="K33" s="2610">
        <v>356</v>
      </c>
      <c r="L33" s="2610">
        <v>0</v>
      </c>
      <c r="M33" s="2610">
        <v>1411</v>
      </c>
      <c r="N33" s="2610">
        <v>356</v>
      </c>
      <c r="O33" s="2610">
        <v>4</v>
      </c>
      <c r="P33" s="2610">
        <v>0</v>
      </c>
      <c r="Q33" s="2610">
        <v>0</v>
      </c>
      <c r="R33" s="2610">
        <v>728</v>
      </c>
      <c r="S33" s="2610">
        <v>112</v>
      </c>
      <c r="T33" s="2610">
        <v>400</v>
      </c>
      <c r="U33" s="2610">
        <v>0</v>
      </c>
      <c r="V33" s="2610">
        <v>0</v>
      </c>
    </row>
    <row r="34" spans="1:22" ht="18.5" thickBot="1">
      <c r="A34" s="2022">
        <v>12</v>
      </c>
      <c r="B34" s="2611">
        <f t="shared" si="2"/>
        <v>14617</v>
      </c>
      <c r="C34" s="2612">
        <v>5366</v>
      </c>
      <c r="D34" s="2612">
        <v>805</v>
      </c>
      <c r="E34" s="2612">
        <v>1608</v>
      </c>
      <c r="F34" s="2612">
        <v>2415</v>
      </c>
      <c r="G34" s="2612">
        <v>723</v>
      </c>
      <c r="H34" s="2612">
        <v>0</v>
      </c>
      <c r="I34" s="2612">
        <v>429</v>
      </c>
      <c r="J34" s="2612">
        <v>34</v>
      </c>
      <c r="K34" s="2612">
        <v>312</v>
      </c>
      <c r="L34" s="2612">
        <v>0</v>
      </c>
      <c r="M34" s="2612">
        <v>1173</v>
      </c>
      <c r="N34" s="2612">
        <v>381</v>
      </c>
      <c r="O34" s="2612">
        <v>14</v>
      </c>
      <c r="P34" s="2612">
        <v>0</v>
      </c>
      <c r="Q34" s="2612">
        <v>0</v>
      </c>
      <c r="R34" s="2612">
        <v>783</v>
      </c>
      <c r="S34" s="2612">
        <v>42</v>
      </c>
      <c r="T34" s="2612">
        <v>532</v>
      </c>
      <c r="U34" s="2612">
        <v>0</v>
      </c>
      <c r="V34" s="2612">
        <v>0</v>
      </c>
    </row>
    <row r="35" spans="1:22">
      <c r="A35" s="859"/>
      <c r="B35" s="859"/>
      <c r="C35" s="859"/>
      <c r="D35" s="859"/>
      <c r="E35" s="859"/>
      <c r="F35" s="859"/>
      <c r="G35" s="859"/>
      <c r="H35" s="859"/>
      <c r="I35" s="859"/>
      <c r="J35" s="859"/>
      <c r="K35" s="859"/>
      <c r="L35" s="859"/>
      <c r="M35" s="859"/>
      <c r="N35" s="859"/>
      <c r="O35" s="859"/>
      <c r="P35" s="859"/>
      <c r="Q35" s="859"/>
      <c r="R35" s="1020"/>
      <c r="S35" s="1020"/>
      <c r="T35" s="1020"/>
      <c r="U35" s="1020"/>
      <c r="V35" s="2613" t="s">
        <v>9980</v>
      </c>
    </row>
    <row r="37" spans="1:22">
      <c r="A37" s="856" t="s">
        <v>9981</v>
      </c>
      <c r="B37" s="856"/>
      <c r="C37" s="856"/>
      <c r="D37" s="856"/>
      <c r="E37" s="856"/>
      <c r="F37" s="856"/>
      <c r="G37" s="856"/>
      <c r="H37" s="856"/>
      <c r="I37" s="856"/>
      <c r="J37" s="856"/>
      <c r="K37" s="856"/>
      <c r="L37" s="856"/>
      <c r="M37" s="856"/>
      <c r="N37" s="856"/>
      <c r="O37" s="856"/>
      <c r="P37" s="856"/>
      <c r="Q37" s="856"/>
      <c r="R37" s="856"/>
      <c r="S37" s="856"/>
      <c r="T37" s="856"/>
      <c r="U37" s="856"/>
      <c r="V37" s="820" t="s">
        <v>721</v>
      </c>
    </row>
    <row r="38" spans="1:22" ht="18.5" thickBot="1">
      <c r="A38" s="856"/>
      <c r="B38" s="856"/>
      <c r="C38" s="856"/>
      <c r="D38" s="856"/>
      <c r="E38" s="856"/>
      <c r="F38" s="856"/>
      <c r="G38" s="856"/>
      <c r="H38" s="856"/>
      <c r="I38" s="856"/>
      <c r="J38" s="856"/>
      <c r="K38" s="856"/>
      <c r="L38" s="856"/>
      <c r="M38" s="856"/>
      <c r="N38" s="2614"/>
      <c r="O38" s="2614"/>
      <c r="P38" s="2614"/>
      <c r="Q38" s="2614"/>
      <c r="R38" s="2614"/>
      <c r="S38" s="3993" t="s">
        <v>9982</v>
      </c>
      <c r="T38" s="3993"/>
      <c r="U38" s="3993"/>
    </row>
    <row r="39" spans="1:22" ht="48" customHeight="1">
      <c r="A39" s="1250" t="s">
        <v>9958</v>
      </c>
      <c r="B39" s="1250" t="s">
        <v>821</v>
      </c>
      <c r="C39" s="1251" t="s">
        <v>9959</v>
      </c>
      <c r="D39" s="1251" t="s">
        <v>9960</v>
      </c>
      <c r="E39" s="1251" t="s">
        <v>9961</v>
      </c>
      <c r="F39" s="1251" t="s">
        <v>9962</v>
      </c>
      <c r="G39" s="1251" t="s">
        <v>9963</v>
      </c>
      <c r="H39" s="1251" t="s">
        <v>9964</v>
      </c>
      <c r="I39" s="1251" t="s">
        <v>9965</v>
      </c>
      <c r="J39" s="1251" t="s">
        <v>9966</v>
      </c>
      <c r="K39" s="1251" t="s">
        <v>9983</v>
      </c>
      <c r="L39" s="1251" t="s">
        <v>9968</v>
      </c>
      <c r="M39" s="1251" t="s">
        <v>9969</v>
      </c>
      <c r="N39" s="1251" t="s">
        <v>9984</v>
      </c>
      <c r="O39" s="1251" t="s">
        <v>9971</v>
      </c>
      <c r="P39" s="1251" t="s">
        <v>9972</v>
      </c>
      <c r="Q39" s="1251" t="s">
        <v>9985</v>
      </c>
      <c r="R39" s="1251" t="s">
        <v>9986</v>
      </c>
      <c r="S39" s="1251" t="s">
        <v>9975</v>
      </c>
      <c r="T39" s="2615" t="s">
        <v>9977</v>
      </c>
      <c r="U39" s="1007" t="s">
        <v>9976</v>
      </c>
    </row>
    <row r="40" spans="1:22">
      <c r="A40" s="2078" t="s">
        <v>4766</v>
      </c>
      <c r="B40" s="910">
        <v>217174</v>
      </c>
      <c r="C40" s="910">
        <v>52624</v>
      </c>
      <c r="D40" s="910">
        <v>19499</v>
      </c>
      <c r="E40" s="910">
        <v>13074</v>
      </c>
      <c r="F40" s="910">
        <v>36899</v>
      </c>
      <c r="G40" s="910">
        <v>9909</v>
      </c>
      <c r="H40" s="910">
        <v>2212</v>
      </c>
      <c r="I40" s="910">
        <v>4766</v>
      </c>
      <c r="J40" s="910">
        <v>2087</v>
      </c>
      <c r="K40" s="910">
        <v>12522</v>
      </c>
      <c r="L40" s="910">
        <v>1969</v>
      </c>
      <c r="M40" s="910">
        <v>20645</v>
      </c>
      <c r="N40" s="910">
        <v>9050</v>
      </c>
      <c r="O40" s="910">
        <v>9964</v>
      </c>
      <c r="P40" s="910">
        <v>3759</v>
      </c>
      <c r="Q40" s="910">
        <v>496</v>
      </c>
      <c r="R40" s="910">
        <v>4366</v>
      </c>
      <c r="S40" s="910">
        <v>10417</v>
      </c>
      <c r="T40" s="910">
        <v>0</v>
      </c>
      <c r="U40" s="910">
        <v>2916</v>
      </c>
    </row>
    <row r="41" spans="1:22">
      <c r="A41" s="2390" t="s">
        <v>4755</v>
      </c>
      <c r="B41" s="910">
        <v>217637</v>
      </c>
      <c r="C41" s="910">
        <v>52249</v>
      </c>
      <c r="D41" s="910">
        <v>20795</v>
      </c>
      <c r="E41" s="910">
        <v>13105</v>
      </c>
      <c r="F41" s="910">
        <v>36659</v>
      </c>
      <c r="G41" s="910">
        <v>10229</v>
      </c>
      <c r="H41" s="910">
        <v>2099</v>
      </c>
      <c r="I41" s="910">
        <v>5548</v>
      </c>
      <c r="J41" s="910">
        <v>2161</v>
      </c>
      <c r="K41" s="910">
        <v>12100</v>
      </c>
      <c r="L41" s="910">
        <v>2096</v>
      </c>
      <c r="M41" s="910">
        <v>22257</v>
      </c>
      <c r="N41" s="910">
        <v>8511</v>
      </c>
      <c r="O41" s="910">
        <v>8470</v>
      </c>
      <c r="P41" s="910">
        <v>4536</v>
      </c>
      <c r="Q41" s="910">
        <v>701</v>
      </c>
      <c r="R41" s="910">
        <v>4061</v>
      </c>
      <c r="S41" s="910">
        <v>9064</v>
      </c>
      <c r="T41" s="910">
        <v>0</v>
      </c>
      <c r="U41" s="910">
        <v>2996</v>
      </c>
    </row>
    <row r="42" spans="1:22">
      <c r="A42" s="2072" t="s">
        <v>191</v>
      </c>
      <c r="B42" s="910">
        <v>216800</v>
      </c>
      <c r="C42" s="910">
        <v>48968</v>
      </c>
      <c r="D42" s="910">
        <v>21543</v>
      </c>
      <c r="E42" s="910">
        <v>13413</v>
      </c>
      <c r="F42" s="910">
        <v>37927</v>
      </c>
      <c r="G42" s="910">
        <v>10626</v>
      </c>
      <c r="H42" s="910">
        <v>1836</v>
      </c>
      <c r="I42" s="910">
        <v>5691</v>
      </c>
      <c r="J42" s="910">
        <v>2240</v>
      </c>
      <c r="K42" s="910">
        <v>12682</v>
      </c>
      <c r="L42" s="910">
        <v>2281</v>
      </c>
      <c r="M42" s="910">
        <v>23444</v>
      </c>
      <c r="N42" s="910">
        <v>8069</v>
      </c>
      <c r="O42" s="910">
        <v>6297</v>
      </c>
      <c r="P42" s="910">
        <v>3954</v>
      </c>
      <c r="Q42" s="910">
        <v>885</v>
      </c>
      <c r="R42" s="910">
        <v>3570</v>
      </c>
      <c r="S42" s="910">
        <v>10250</v>
      </c>
      <c r="T42" s="910">
        <v>0</v>
      </c>
      <c r="U42" s="910">
        <v>3124</v>
      </c>
    </row>
    <row r="43" spans="1:22">
      <c r="A43" s="2072" t="s">
        <v>192</v>
      </c>
      <c r="B43" s="910">
        <f>SUM(C43:U43)</f>
        <v>224136</v>
      </c>
      <c r="C43" s="910">
        <v>49488</v>
      </c>
      <c r="D43" s="910">
        <v>24801</v>
      </c>
      <c r="E43" s="910">
        <v>15030</v>
      </c>
      <c r="F43" s="910">
        <v>34843</v>
      </c>
      <c r="G43" s="910">
        <v>10666</v>
      </c>
      <c r="H43" s="910">
        <v>1837</v>
      </c>
      <c r="I43" s="910">
        <v>5745</v>
      </c>
      <c r="J43" s="910">
        <v>2345</v>
      </c>
      <c r="K43" s="910">
        <v>14882</v>
      </c>
      <c r="L43" s="910">
        <v>2471</v>
      </c>
      <c r="M43" s="910">
        <v>24259</v>
      </c>
      <c r="N43" s="910">
        <v>8855</v>
      </c>
      <c r="O43" s="910">
        <v>6379</v>
      </c>
      <c r="P43" s="910">
        <v>3866</v>
      </c>
      <c r="Q43" s="910">
        <v>1337</v>
      </c>
      <c r="R43" s="910">
        <v>3107</v>
      </c>
      <c r="S43" s="910">
        <v>11064</v>
      </c>
      <c r="T43" s="910">
        <v>0</v>
      </c>
      <c r="U43" s="910">
        <v>3161</v>
      </c>
    </row>
    <row r="44" spans="1:22">
      <c r="A44" s="2386" t="s">
        <v>193</v>
      </c>
      <c r="B44" s="2415">
        <f>SUM(B46:B57)</f>
        <v>223338</v>
      </c>
      <c r="C44" s="2415">
        <f t="shared" ref="C44:U44" si="3">SUM(C46:C57)</f>
        <v>51089</v>
      </c>
      <c r="D44" s="2415">
        <f t="shared" si="3"/>
        <v>24995</v>
      </c>
      <c r="E44" s="2415">
        <f t="shared" si="3"/>
        <v>15093</v>
      </c>
      <c r="F44" s="2415">
        <f t="shared" si="3"/>
        <v>29880</v>
      </c>
      <c r="G44" s="2415">
        <f t="shared" si="3"/>
        <v>10647</v>
      </c>
      <c r="H44" s="2415">
        <f t="shared" si="3"/>
        <v>1804</v>
      </c>
      <c r="I44" s="2415">
        <f t="shared" si="3"/>
        <v>6564</v>
      </c>
      <c r="J44" s="2415">
        <f t="shared" si="3"/>
        <v>2302</v>
      </c>
      <c r="K44" s="2415">
        <f t="shared" si="3"/>
        <v>15072</v>
      </c>
      <c r="L44" s="2415">
        <f t="shared" si="3"/>
        <v>2569</v>
      </c>
      <c r="M44" s="2415">
        <f t="shared" si="3"/>
        <v>24606</v>
      </c>
      <c r="N44" s="2415">
        <f t="shared" si="3"/>
        <v>9340</v>
      </c>
      <c r="O44" s="2415">
        <f t="shared" si="3"/>
        <v>5782</v>
      </c>
      <c r="P44" s="2415">
        <f t="shared" si="3"/>
        <v>4662</v>
      </c>
      <c r="Q44" s="2415">
        <f t="shared" si="3"/>
        <v>1584</v>
      </c>
      <c r="R44" s="2415">
        <f t="shared" si="3"/>
        <v>3222</v>
      </c>
      <c r="S44" s="2415">
        <f t="shared" si="3"/>
        <v>10798</v>
      </c>
      <c r="T44" s="2415">
        <f t="shared" si="3"/>
        <v>2</v>
      </c>
      <c r="U44" s="2415">
        <f t="shared" si="3"/>
        <v>3327</v>
      </c>
    </row>
    <row r="45" spans="1:22">
      <c r="A45" s="2072"/>
      <c r="B45" s="910"/>
      <c r="C45" s="910"/>
      <c r="D45" s="910"/>
      <c r="E45" s="910"/>
      <c r="F45" s="910"/>
      <c r="G45" s="910"/>
      <c r="H45" s="910"/>
      <c r="I45" s="910"/>
      <c r="J45" s="910"/>
      <c r="K45" s="910"/>
      <c r="L45" s="910"/>
      <c r="M45" s="910"/>
      <c r="N45" s="910"/>
      <c r="O45" s="910"/>
      <c r="P45" s="910"/>
      <c r="Q45" s="910"/>
      <c r="R45" s="910"/>
      <c r="S45" s="910"/>
      <c r="T45" s="910"/>
      <c r="U45" s="910"/>
    </row>
    <row r="46" spans="1:22">
      <c r="A46" s="2078" t="s">
        <v>9979</v>
      </c>
      <c r="B46" s="2616">
        <f>SUM(C46:U46)</f>
        <v>17674</v>
      </c>
      <c r="C46" s="2617">
        <v>4301</v>
      </c>
      <c r="D46" s="2617">
        <v>1906</v>
      </c>
      <c r="E46" s="2617">
        <v>1177</v>
      </c>
      <c r="F46" s="2617">
        <v>2443</v>
      </c>
      <c r="G46" s="2617">
        <v>849</v>
      </c>
      <c r="H46" s="2617">
        <v>153</v>
      </c>
      <c r="I46" s="2617">
        <v>486</v>
      </c>
      <c r="J46" s="2617">
        <v>152</v>
      </c>
      <c r="K46" s="2617">
        <v>1168</v>
      </c>
      <c r="L46" s="2617">
        <v>211</v>
      </c>
      <c r="M46" s="2617">
        <v>1846</v>
      </c>
      <c r="N46" s="2617">
        <v>706</v>
      </c>
      <c r="O46" s="2617">
        <v>487</v>
      </c>
      <c r="P46" s="2617">
        <v>310</v>
      </c>
      <c r="Q46" s="2617">
        <v>124</v>
      </c>
      <c r="R46" s="2617">
        <v>257</v>
      </c>
      <c r="S46" s="2617">
        <v>823</v>
      </c>
      <c r="T46" s="2617">
        <v>0</v>
      </c>
      <c r="U46" s="2617">
        <v>275</v>
      </c>
    </row>
    <row r="47" spans="1:22">
      <c r="A47" s="2072" t="s">
        <v>8138</v>
      </c>
      <c r="B47" s="2616">
        <f t="shared" ref="B47:B57" si="4">SUM(C47:U47)</f>
        <v>17321</v>
      </c>
      <c r="C47" s="2617">
        <v>3886</v>
      </c>
      <c r="D47" s="2617">
        <v>1849</v>
      </c>
      <c r="E47" s="2617">
        <v>1194</v>
      </c>
      <c r="F47" s="2617">
        <v>2360</v>
      </c>
      <c r="G47" s="2617">
        <v>831</v>
      </c>
      <c r="H47" s="2617">
        <v>114</v>
      </c>
      <c r="I47" s="2617">
        <v>504</v>
      </c>
      <c r="J47" s="2617">
        <v>191</v>
      </c>
      <c r="K47" s="2617">
        <v>1169</v>
      </c>
      <c r="L47" s="2617">
        <v>204</v>
      </c>
      <c r="M47" s="2617">
        <v>1878</v>
      </c>
      <c r="N47" s="2617">
        <v>719</v>
      </c>
      <c r="O47" s="2617">
        <v>453</v>
      </c>
      <c r="P47" s="2617">
        <v>455</v>
      </c>
      <c r="Q47" s="2617">
        <v>71</v>
      </c>
      <c r="R47" s="2617">
        <v>207</v>
      </c>
      <c r="S47" s="2617">
        <v>978</v>
      </c>
      <c r="T47" s="2617">
        <v>0</v>
      </c>
      <c r="U47" s="2617">
        <v>258</v>
      </c>
    </row>
    <row r="48" spans="1:22">
      <c r="A48" s="2072" t="s">
        <v>8139</v>
      </c>
      <c r="B48" s="2616">
        <f t="shared" si="4"/>
        <v>19064</v>
      </c>
      <c r="C48" s="2617">
        <v>4145</v>
      </c>
      <c r="D48" s="2617">
        <v>2106</v>
      </c>
      <c r="E48" s="2617">
        <v>1301</v>
      </c>
      <c r="F48" s="2617">
        <v>2720</v>
      </c>
      <c r="G48" s="2617">
        <v>934</v>
      </c>
      <c r="H48" s="2617">
        <v>139</v>
      </c>
      <c r="I48" s="2617">
        <v>565</v>
      </c>
      <c r="J48" s="2617">
        <v>215</v>
      </c>
      <c r="K48" s="2617">
        <v>1324</v>
      </c>
      <c r="L48" s="2617">
        <v>212</v>
      </c>
      <c r="M48" s="2617">
        <v>1982</v>
      </c>
      <c r="N48" s="2617">
        <v>775</v>
      </c>
      <c r="O48" s="2617">
        <v>520</v>
      </c>
      <c r="P48" s="2617">
        <v>497</v>
      </c>
      <c r="Q48" s="2617">
        <v>126</v>
      </c>
      <c r="R48" s="2617">
        <v>284</v>
      </c>
      <c r="S48" s="2617">
        <v>970</v>
      </c>
      <c r="T48" s="2617">
        <v>0</v>
      </c>
      <c r="U48" s="2617">
        <v>249</v>
      </c>
    </row>
    <row r="49" spans="1:21">
      <c r="A49" s="2072" t="s">
        <v>264</v>
      </c>
      <c r="B49" s="2616">
        <f t="shared" si="4"/>
        <v>18403</v>
      </c>
      <c r="C49" s="2617">
        <v>4251</v>
      </c>
      <c r="D49" s="2617">
        <v>2012</v>
      </c>
      <c r="E49" s="2617">
        <v>1242</v>
      </c>
      <c r="F49" s="2617">
        <v>2286</v>
      </c>
      <c r="G49" s="2617">
        <v>897</v>
      </c>
      <c r="H49" s="2617">
        <v>149</v>
      </c>
      <c r="I49" s="2617">
        <v>549</v>
      </c>
      <c r="J49" s="2617">
        <v>208</v>
      </c>
      <c r="K49" s="2617">
        <v>1288</v>
      </c>
      <c r="L49" s="2617">
        <v>204</v>
      </c>
      <c r="M49" s="2617">
        <v>2064</v>
      </c>
      <c r="N49" s="2617">
        <v>687</v>
      </c>
      <c r="O49" s="2617">
        <v>506</v>
      </c>
      <c r="P49" s="2617">
        <v>385</v>
      </c>
      <c r="Q49" s="2617">
        <v>128</v>
      </c>
      <c r="R49" s="2617">
        <v>272</v>
      </c>
      <c r="S49" s="2617">
        <v>973</v>
      </c>
      <c r="T49" s="2617">
        <v>0</v>
      </c>
      <c r="U49" s="2617">
        <v>302</v>
      </c>
    </row>
    <row r="50" spans="1:21">
      <c r="A50" s="2072" t="s">
        <v>266</v>
      </c>
      <c r="B50" s="2616">
        <f t="shared" si="4"/>
        <v>18536</v>
      </c>
      <c r="C50" s="2617">
        <v>4133</v>
      </c>
      <c r="D50" s="2617">
        <v>2058</v>
      </c>
      <c r="E50" s="2617">
        <v>1237</v>
      </c>
      <c r="F50" s="2617">
        <v>2443</v>
      </c>
      <c r="G50" s="2617">
        <v>877</v>
      </c>
      <c r="H50" s="2617">
        <v>128</v>
      </c>
      <c r="I50" s="2617">
        <v>539</v>
      </c>
      <c r="J50" s="2617">
        <v>165</v>
      </c>
      <c r="K50" s="2617">
        <v>1357</v>
      </c>
      <c r="L50" s="2617">
        <v>211</v>
      </c>
      <c r="M50" s="2617">
        <v>2148</v>
      </c>
      <c r="N50" s="2617">
        <v>807</v>
      </c>
      <c r="O50" s="2617">
        <v>519</v>
      </c>
      <c r="P50" s="2617">
        <v>238</v>
      </c>
      <c r="Q50" s="2617">
        <v>110</v>
      </c>
      <c r="R50" s="2617">
        <v>263</v>
      </c>
      <c r="S50" s="2617">
        <v>1022</v>
      </c>
      <c r="T50" s="2617">
        <v>0</v>
      </c>
      <c r="U50" s="2617">
        <v>281</v>
      </c>
    </row>
    <row r="51" spans="1:21">
      <c r="A51" s="2072" t="s">
        <v>268</v>
      </c>
      <c r="B51" s="2616">
        <f t="shared" si="4"/>
        <v>18333</v>
      </c>
      <c r="C51" s="2617">
        <v>4089</v>
      </c>
      <c r="D51" s="2617">
        <v>2098</v>
      </c>
      <c r="E51" s="2617">
        <v>1255</v>
      </c>
      <c r="F51" s="2617">
        <v>2370</v>
      </c>
      <c r="G51" s="2617">
        <v>840</v>
      </c>
      <c r="H51" s="2617">
        <v>143</v>
      </c>
      <c r="I51" s="2617">
        <v>534</v>
      </c>
      <c r="J51" s="2617">
        <v>190</v>
      </c>
      <c r="K51" s="2617">
        <v>1271</v>
      </c>
      <c r="L51" s="2617">
        <v>205</v>
      </c>
      <c r="M51" s="2617">
        <v>2045</v>
      </c>
      <c r="N51" s="2617">
        <v>768</v>
      </c>
      <c r="O51" s="2617">
        <v>461</v>
      </c>
      <c r="P51" s="2617">
        <v>377</v>
      </c>
      <c r="Q51" s="2617">
        <v>133</v>
      </c>
      <c r="R51" s="2617">
        <v>282</v>
      </c>
      <c r="S51" s="2617">
        <v>984</v>
      </c>
      <c r="T51" s="2617">
        <v>0</v>
      </c>
      <c r="U51" s="2617">
        <v>288</v>
      </c>
    </row>
    <row r="52" spans="1:21">
      <c r="A52" s="2072" t="s">
        <v>209</v>
      </c>
      <c r="B52" s="2616">
        <f t="shared" si="4"/>
        <v>19745</v>
      </c>
      <c r="C52" s="2617">
        <v>4441</v>
      </c>
      <c r="D52" s="2617">
        <v>2360</v>
      </c>
      <c r="E52" s="2617">
        <v>1348</v>
      </c>
      <c r="F52" s="2617">
        <v>2673</v>
      </c>
      <c r="G52" s="2617">
        <v>873</v>
      </c>
      <c r="H52" s="2617">
        <v>177</v>
      </c>
      <c r="I52" s="2617">
        <v>540</v>
      </c>
      <c r="J52" s="2617">
        <v>227</v>
      </c>
      <c r="K52" s="2617">
        <v>1266</v>
      </c>
      <c r="L52" s="2617">
        <v>242</v>
      </c>
      <c r="M52" s="2617">
        <v>2176</v>
      </c>
      <c r="N52" s="2617">
        <v>878</v>
      </c>
      <c r="O52" s="2617">
        <v>491</v>
      </c>
      <c r="P52" s="2617">
        <v>345</v>
      </c>
      <c r="Q52" s="2617">
        <v>144</v>
      </c>
      <c r="R52" s="2617">
        <v>303</v>
      </c>
      <c r="S52" s="2617">
        <v>956</v>
      </c>
      <c r="T52" s="2617">
        <v>0</v>
      </c>
      <c r="U52" s="2617">
        <v>305</v>
      </c>
    </row>
    <row r="53" spans="1:21">
      <c r="A53" s="2072" t="s">
        <v>271</v>
      </c>
      <c r="B53" s="2616">
        <f t="shared" si="4"/>
        <v>18878</v>
      </c>
      <c r="C53" s="2617">
        <v>4329</v>
      </c>
      <c r="D53" s="2617">
        <v>2219</v>
      </c>
      <c r="E53" s="2617">
        <v>1187</v>
      </c>
      <c r="F53" s="2617">
        <v>2446</v>
      </c>
      <c r="G53" s="2617">
        <v>900</v>
      </c>
      <c r="H53" s="2617">
        <v>150</v>
      </c>
      <c r="I53" s="2617">
        <v>528</v>
      </c>
      <c r="J53" s="2617">
        <v>239</v>
      </c>
      <c r="K53" s="2617">
        <v>1407</v>
      </c>
      <c r="L53" s="2617">
        <v>220</v>
      </c>
      <c r="M53" s="2617">
        <v>2083</v>
      </c>
      <c r="N53" s="2617">
        <v>828</v>
      </c>
      <c r="O53" s="2617">
        <v>458</v>
      </c>
      <c r="P53" s="2617">
        <v>396</v>
      </c>
      <c r="Q53" s="2617">
        <v>132</v>
      </c>
      <c r="R53" s="2617">
        <v>264</v>
      </c>
      <c r="S53" s="2617">
        <v>846</v>
      </c>
      <c r="T53" s="2617">
        <v>0</v>
      </c>
      <c r="U53" s="2617">
        <v>246</v>
      </c>
    </row>
    <row r="54" spans="1:21">
      <c r="A54" s="2072" t="s">
        <v>273</v>
      </c>
      <c r="B54" s="2616">
        <f t="shared" si="4"/>
        <v>18186</v>
      </c>
      <c r="C54" s="2617">
        <v>4079</v>
      </c>
      <c r="D54" s="2617">
        <v>2062</v>
      </c>
      <c r="E54" s="2617">
        <v>1317</v>
      </c>
      <c r="F54" s="2617">
        <v>2557</v>
      </c>
      <c r="G54" s="2617">
        <v>865</v>
      </c>
      <c r="H54" s="2617">
        <v>156</v>
      </c>
      <c r="I54" s="2617">
        <v>523</v>
      </c>
      <c r="J54" s="2617">
        <v>165</v>
      </c>
      <c r="K54" s="2617">
        <v>1172</v>
      </c>
      <c r="L54" s="2617">
        <v>210</v>
      </c>
      <c r="M54" s="2617">
        <v>2000</v>
      </c>
      <c r="N54" s="2617">
        <v>810</v>
      </c>
      <c r="O54" s="2617">
        <v>479</v>
      </c>
      <c r="P54" s="2617">
        <v>387</v>
      </c>
      <c r="Q54" s="2617">
        <v>144</v>
      </c>
      <c r="R54" s="2617">
        <v>264</v>
      </c>
      <c r="S54" s="2617">
        <v>760</v>
      </c>
      <c r="T54" s="2617">
        <v>0</v>
      </c>
      <c r="U54" s="2617">
        <v>236</v>
      </c>
    </row>
    <row r="55" spans="1:21">
      <c r="A55" s="2072">
        <v>10</v>
      </c>
      <c r="B55" s="2616">
        <f t="shared" si="4"/>
        <v>19776</v>
      </c>
      <c r="C55" s="2617">
        <v>4445</v>
      </c>
      <c r="D55" s="2617">
        <v>2219</v>
      </c>
      <c r="E55" s="2617">
        <v>1336</v>
      </c>
      <c r="F55" s="2617">
        <v>2661</v>
      </c>
      <c r="G55" s="2617">
        <v>993</v>
      </c>
      <c r="H55" s="2617">
        <v>177</v>
      </c>
      <c r="I55" s="2617">
        <v>617</v>
      </c>
      <c r="J55" s="2617">
        <v>197</v>
      </c>
      <c r="K55" s="2617">
        <v>1268</v>
      </c>
      <c r="L55" s="2617">
        <v>236</v>
      </c>
      <c r="M55" s="2617">
        <v>2320</v>
      </c>
      <c r="N55" s="2617">
        <v>793</v>
      </c>
      <c r="O55" s="2617">
        <v>470</v>
      </c>
      <c r="P55" s="2617">
        <v>442</v>
      </c>
      <c r="Q55" s="2617">
        <v>145</v>
      </c>
      <c r="R55" s="2617">
        <v>305</v>
      </c>
      <c r="S55" s="2617">
        <v>833</v>
      </c>
      <c r="T55" s="2617">
        <v>0</v>
      </c>
      <c r="U55" s="2617">
        <v>319</v>
      </c>
    </row>
    <row r="56" spans="1:21">
      <c r="A56" s="2072">
        <v>11</v>
      </c>
      <c r="B56" s="2616">
        <f t="shared" si="4"/>
        <v>18129</v>
      </c>
      <c r="C56" s="2617">
        <v>4161</v>
      </c>
      <c r="D56" s="2617">
        <v>2010</v>
      </c>
      <c r="E56" s="2617">
        <v>1178</v>
      </c>
      <c r="F56" s="2617">
        <v>2391</v>
      </c>
      <c r="G56" s="2617">
        <v>867</v>
      </c>
      <c r="H56" s="2617">
        <v>142</v>
      </c>
      <c r="I56" s="2617">
        <v>556</v>
      </c>
      <c r="J56" s="2617">
        <v>162</v>
      </c>
      <c r="K56" s="2617">
        <v>1188</v>
      </c>
      <c r="L56" s="2617">
        <v>216</v>
      </c>
      <c r="M56" s="2617">
        <v>2066</v>
      </c>
      <c r="N56" s="2617">
        <v>762</v>
      </c>
      <c r="O56" s="2617">
        <v>466</v>
      </c>
      <c r="P56" s="2617">
        <v>427</v>
      </c>
      <c r="Q56" s="2617">
        <v>153</v>
      </c>
      <c r="R56" s="2617">
        <v>265</v>
      </c>
      <c r="S56" s="2617">
        <v>837</v>
      </c>
      <c r="T56" s="2617">
        <v>0</v>
      </c>
      <c r="U56" s="2617">
        <v>282</v>
      </c>
    </row>
    <row r="57" spans="1:21" ht="18.5" thickBot="1">
      <c r="A57" s="2022">
        <v>12</v>
      </c>
      <c r="B57" s="2618">
        <f t="shared" si="4"/>
        <v>19293</v>
      </c>
      <c r="C57" s="2619">
        <v>4829</v>
      </c>
      <c r="D57" s="2619">
        <v>2096</v>
      </c>
      <c r="E57" s="2619">
        <v>1321</v>
      </c>
      <c r="F57" s="2619">
        <v>2530</v>
      </c>
      <c r="G57" s="2619">
        <v>921</v>
      </c>
      <c r="H57" s="2619">
        <v>176</v>
      </c>
      <c r="I57" s="2619">
        <v>623</v>
      </c>
      <c r="J57" s="2619">
        <v>191</v>
      </c>
      <c r="K57" s="2619">
        <v>1194</v>
      </c>
      <c r="L57" s="2619">
        <v>198</v>
      </c>
      <c r="M57" s="2619">
        <v>1998</v>
      </c>
      <c r="N57" s="2619">
        <v>807</v>
      </c>
      <c r="O57" s="2619">
        <v>472</v>
      </c>
      <c r="P57" s="2619">
        <v>403</v>
      </c>
      <c r="Q57" s="2619">
        <v>174</v>
      </c>
      <c r="R57" s="2619">
        <v>256</v>
      </c>
      <c r="S57" s="2617">
        <v>816</v>
      </c>
      <c r="T57" s="2619">
        <v>2</v>
      </c>
      <c r="U57" s="2620">
        <v>286</v>
      </c>
    </row>
    <row r="58" spans="1:21">
      <c r="A58" s="987" t="s">
        <v>9987</v>
      </c>
      <c r="B58" s="987"/>
      <c r="C58" s="987"/>
      <c r="D58" s="987"/>
      <c r="E58" s="987"/>
      <c r="F58" s="856"/>
      <c r="G58" s="856"/>
      <c r="H58" s="856"/>
      <c r="I58" s="856"/>
      <c r="J58" s="856"/>
      <c r="K58" s="856"/>
      <c r="L58" s="856"/>
      <c r="M58" s="856"/>
      <c r="N58" s="856"/>
      <c r="O58" s="856"/>
      <c r="P58" s="856"/>
      <c r="Q58" s="856"/>
      <c r="S58" s="1003"/>
      <c r="U58" s="1020" t="s">
        <v>9988</v>
      </c>
    </row>
    <row r="59" spans="1:21">
      <c r="A59" s="856"/>
      <c r="B59" s="856"/>
      <c r="C59" s="856"/>
      <c r="D59" s="856"/>
      <c r="E59" s="856"/>
      <c r="F59" s="856"/>
      <c r="G59" s="856"/>
      <c r="H59" s="856"/>
      <c r="I59" s="856"/>
      <c r="J59" s="856"/>
      <c r="K59" s="856"/>
      <c r="L59" s="856"/>
      <c r="M59" s="856"/>
      <c r="N59" s="856"/>
      <c r="O59" s="856"/>
      <c r="P59" s="856"/>
      <c r="Q59" s="856"/>
      <c r="R59" s="856"/>
      <c r="S59" s="856"/>
      <c r="T59" s="856"/>
      <c r="U59" s="856"/>
    </row>
  </sheetData>
  <mergeCells count="5">
    <mergeCell ref="A4:A5"/>
    <mergeCell ref="B4:B5"/>
    <mergeCell ref="C4:G4"/>
    <mergeCell ref="H4:M4"/>
    <mergeCell ref="S38:U38"/>
  </mergeCells>
  <phoneticPr fontId="2"/>
  <hyperlinks>
    <hyperlink ref="N2" location="目次!A1" display="目次へ戻る" xr:uid="{164374DB-3F76-4128-A0F0-F691481704D3}"/>
    <hyperlink ref="W14" location="目次!A1" display="目次へ戻る" xr:uid="{DE77ED98-1E11-4FF1-84D7-DEF0645C4B9B}"/>
    <hyperlink ref="V37" location="目次!A1" display="目次へ戻る" xr:uid="{F2AC753B-6CD5-4868-9B88-16AE8560BFCA}"/>
  </hyperlink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8A1D4-3CDE-41EF-933B-CB3B9B796B94}">
  <dimension ref="A1:N24"/>
  <sheetViews>
    <sheetView workbookViewId="0">
      <selection activeCell="H2" sqref="H2"/>
    </sheetView>
  </sheetViews>
  <sheetFormatPr defaultColWidth="8.58203125" defaultRowHeight="18"/>
  <cols>
    <col min="1" max="1" width="11.58203125" style="821" customWidth="1"/>
    <col min="2" max="7" width="10.08203125" style="821" customWidth="1"/>
    <col min="8" max="8" width="11" style="821" bestFit="1" customWidth="1"/>
    <col min="9" max="12" width="13.33203125" style="821" customWidth="1"/>
    <col min="13" max="13" width="11" style="821" bestFit="1" customWidth="1"/>
    <col min="14" max="16384" width="8.58203125" style="821"/>
  </cols>
  <sheetData>
    <row r="1" spans="1:13">
      <c r="A1" s="859" t="s">
        <v>9989</v>
      </c>
      <c r="B1" s="859"/>
      <c r="C1" s="859"/>
      <c r="D1" s="859"/>
      <c r="E1" s="859"/>
      <c r="F1" s="859"/>
      <c r="G1" s="859"/>
      <c r="H1" s="859"/>
      <c r="I1" s="859"/>
      <c r="J1" s="859"/>
      <c r="K1" s="859"/>
      <c r="L1" s="859"/>
    </row>
    <row r="2" spans="1:13">
      <c r="A2" s="859" t="s">
        <v>9990</v>
      </c>
      <c r="B2" s="859"/>
      <c r="C2" s="859"/>
      <c r="D2" s="859"/>
      <c r="E2" s="859"/>
      <c r="F2" s="859"/>
      <c r="G2" s="859"/>
      <c r="H2" s="820" t="s">
        <v>721</v>
      </c>
      <c r="I2" s="859" t="s">
        <v>9991</v>
      </c>
      <c r="J2" s="859"/>
      <c r="K2" s="859"/>
      <c r="L2" s="859"/>
      <c r="M2" s="820" t="s">
        <v>721</v>
      </c>
    </row>
    <row r="3" spans="1:13" ht="18.5" thickBot="1">
      <c r="A3" s="1745"/>
      <c r="B3" s="1745"/>
      <c r="C3" s="1745"/>
      <c r="D3" s="1745"/>
      <c r="E3" s="1745"/>
      <c r="F3" s="1752"/>
      <c r="G3" s="1752"/>
      <c r="H3" s="859"/>
      <c r="I3" s="859"/>
      <c r="J3" s="1745"/>
      <c r="K3" s="1745"/>
      <c r="L3" s="1753" t="s">
        <v>4693</v>
      </c>
    </row>
    <row r="4" spans="1:13">
      <c r="A4" s="3785" t="s">
        <v>7926</v>
      </c>
      <c r="B4" s="3609" t="s">
        <v>9992</v>
      </c>
      <c r="C4" s="3572" t="s">
        <v>9993</v>
      </c>
      <c r="D4" s="3597"/>
      <c r="E4" s="3597"/>
      <c r="F4" s="3597"/>
      <c r="G4" s="3597"/>
      <c r="H4" s="859"/>
      <c r="I4" s="3576" t="s">
        <v>9958</v>
      </c>
      <c r="J4" s="3600" t="s">
        <v>5048</v>
      </c>
      <c r="K4" s="3599" t="s">
        <v>9994</v>
      </c>
      <c r="L4" s="3817" t="s">
        <v>9995</v>
      </c>
    </row>
    <row r="5" spans="1:13">
      <c r="A5" s="3785"/>
      <c r="B5" s="3856"/>
      <c r="C5" s="3856" t="s">
        <v>5048</v>
      </c>
      <c r="D5" s="3856" t="s">
        <v>9911</v>
      </c>
      <c r="E5" s="3856" t="s">
        <v>9949</v>
      </c>
      <c r="F5" s="3856" t="s">
        <v>9950</v>
      </c>
      <c r="G5" s="3571" t="s">
        <v>5070</v>
      </c>
      <c r="H5" s="859"/>
      <c r="I5" s="3575"/>
      <c r="J5" s="3572"/>
      <c r="K5" s="3856"/>
      <c r="L5" s="3572"/>
    </row>
    <row r="6" spans="1:13">
      <c r="A6" s="3597"/>
      <c r="B6" s="3856"/>
      <c r="C6" s="3856"/>
      <c r="D6" s="3856"/>
      <c r="E6" s="3856"/>
      <c r="F6" s="3856"/>
      <c r="G6" s="3572"/>
      <c r="H6" s="859"/>
      <c r="I6" s="1360" t="s">
        <v>4766</v>
      </c>
      <c r="J6" s="1212">
        <v>1836</v>
      </c>
      <c r="K6" s="975">
        <v>1804</v>
      </c>
      <c r="L6" s="975">
        <v>32</v>
      </c>
    </row>
    <row r="7" spans="1:13" ht="21" customHeight="1">
      <c r="A7" s="1360" t="s">
        <v>6352</v>
      </c>
      <c r="B7" s="2621">
        <v>1</v>
      </c>
      <c r="C7" s="1484">
        <v>5</v>
      </c>
      <c r="D7" s="1484">
        <v>1</v>
      </c>
      <c r="E7" s="2622">
        <v>0</v>
      </c>
      <c r="F7" s="1484">
        <v>2</v>
      </c>
      <c r="G7" s="1484">
        <v>2</v>
      </c>
      <c r="H7" s="859"/>
      <c r="I7" s="2072" t="s">
        <v>4755</v>
      </c>
      <c r="J7" s="1212">
        <v>1694</v>
      </c>
      <c r="K7" s="975">
        <v>1664</v>
      </c>
      <c r="L7" s="975">
        <v>30</v>
      </c>
    </row>
    <row r="8" spans="1:13" ht="21" customHeight="1">
      <c r="A8" s="2390" t="s">
        <v>4755</v>
      </c>
      <c r="B8" s="2621">
        <v>1</v>
      </c>
      <c r="C8" s="1484">
        <v>5</v>
      </c>
      <c r="D8" s="1484">
        <v>1</v>
      </c>
      <c r="E8" s="2622">
        <v>0</v>
      </c>
      <c r="F8" s="1484">
        <v>2</v>
      </c>
      <c r="G8" s="1484">
        <v>2</v>
      </c>
      <c r="H8" s="859"/>
      <c r="I8" s="2072" t="s">
        <v>191</v>
      </c>
      <c r="J8" s="1212">
        <v>1616</v>
      </c>
      <c r="K8" s="975">
        <v>1600</v>
      </c>
      <c r="L8" s="975">
        <v>16</v>
      </c>
    </row>
    <row r="9" spans="1:13" ht="21" customHeight="1">
      <c r="A9" s="2390" t="s">
        <v>191</v>
      </c>
      <c r="B9" s="1484">
        <v>1</v>
      </c>
      <c r="C9" s="1484">
        <v>5</v>
      </c>
      <c r="D9" s="1484">
        <v>1</v>
      </c>
      <c r="E9" s="2622">
        <v>0</v>
      </c>
      <c r="F9" s="1484">
        <v>2</v>
      </c>
      <c r="G9" s="1484">
        <v>2</v>
      </c>
      <c r="H9" s="859"/>
      <c r="I9" s="2072" t="s">
        <v>192</v>
      </c>
      <c r="J9" s="1212">
        <v>1629</v>
      </c>
      <c r="K9" s="975">
        <v>1620</v>
      </c>
      <c r="L9" s="975">
        <v>9</v>
      </c>
    </row>
    <row r="10" spans="1:13" ht="21" customHeight="1">
      <c r="A10" s="2390" t="s">
        <v>192</v>
      </c>
      <c r="B10" s="1484">
        <v>1</v>
      </c>
      <c r="C10" s="1484">
        <v>5</v>
      </c>
      <c r="D10" s="1484">
        <v>1</v>
      </c>
      <c r="E10" s="2622">
        <v>0</v>
      </c>
      <c r="F10" s="1484">
        <v>2</v>
      </c>
      <c r="G10" s="1484">
        <v>2</v>
      </c>
      <c r="H10" s="859"/>
      <c r="I10" s="2386" t="s">
        <v>193</v>
      </c>
      <c r="J10" s="2502">
        <f>SUM(J12:J23)</f>
        <v>1571</v>
      </c>
      <c r="K10" s="2244">
        <f>SUM(K12:K23)</f>
        <v>1555</v>
      </c>
      <c r="L10" s="2244">
        <f>SUM(L11:L23)</f>
        <v>16</v>
      </c>
    </row>
    <row r="11" spans="1:13" ht="21" customHeight="1">
      <c r="A11" s="2390" t="s">
        <v>193</v>
      </c>
      <c r="B11" s="1484">
        <v>1</v>
      </c>
      <c r="C11" s="1484">
        <v>5</v>
      </c>
      <c r="D11" s="1484">
        <v>1</v>
      </c>
      <c r="E11" s="2622">
        <v>0</v>
      </c>
      <c r="F11" s="1484">
        <v>2</v>
      </c>
      <c r="G11" s="1484">
        <v>2</v>
      </c>
      <c r="H11" s="859"/>
      <c r="I11" s="2065"/>
      <c r="J11" s="1383"/>
      <c r="K11" s="859"/>
      <c r="L11" s="859"/>
    </row>
    <row r="12" spans="1:13" ht="21" customHeight="1" thickBot="1">
      <c r="A12" s="2472" t="s">
        <v>194</v>
      </c>
      <c r="B12" s="2623">
        <v>1</v>
      </c>
      <c r="C12" s="2624">
        <v>5</v>
      </c>
      <c r="D12" s="2624">
        <v>1</v>
      </c>
      <c r="E12" s="2625">
        <v>0</v>
      </c>
      <c r="F12" s="2624">
        <v>2</v>
      </c>
      <c r="G12" s="2624">
        <v>2</v>
      </c>
      <c r="H12" s="859"/>
      <c r="I12" s="2065" t="s">
        <v>5401</v>
      </c>
      <c r="J12" s="1492">
        <v>131</v>
      </c>
      <c r="K12" s="1488">
        <v>130</v>
      </c>
      <c r="L12" s="1488">
        <v>1</v>
      </c>
    </row>
    <row r="13" spans="1:13" ht="21" customHeight="1">
      <c r="A13" s="1003" t="s">
        <v>9996</v>
      </c>
      <c r="B13" s="1003"/>
      <c r="C13" s="1003"/>
      <c r="D13" s="1003"/>
      <c r="E13" s="1003"/>
      <c r="F13" s="1133"/>
      <c r="G13" s="1004" t="s">
        <v>9997</v>
      </c>
      <c r="H13" s="859"/>
      <c r="I13" s="2072" t="s">
        <v>8138</v>
      </c>
      <c r="J13" s="1492">
        <v>140</v>
      </c>
      <c r="K13" s="1488">
        <v>135</v>
      </c>
      <c r="L13" s="1488">
        <v>5</v>
      </c>
    </row>
    <row r="14" spans="1:13" ht="21" customHeight="1">
      <c r="A14" s="859"/>
      <c r="B14" s="859"/>
      <c r="C14" s="859"/>
      <c r="D14" s="859"/>
      <c r="E14" s="859"/>
      <c r="F14" s="859"/>
      <c r="G14" s="859"/>
      <c r="H14" s="859"/>
      <c r="I14" s="2072" t="s">
        <v>8139</v>
      </c>
      <c r="J14" s="1492">
        <v>116</v>
      </c>
      <c r="K14" s="1488">
        <v>116</v>
      </c>
      <c r="L14" s="1488">
        <v>0</v>
      </c>
    </row>
    <row r="15" spans="1:13" ht="21" customHeight="1">
      <c r="A15" s="859"/>
      <c r="B15" s="859"/>
      <c r="C15" s="859"/>
      <c r="D15" s="859"/>
      <c r="E15" s="859"/>
      <c r="F15" s="859"/>
      <c r="G15" s="859"/>
      <c r="H15" s="859"/>
      <c r="I15" s="2072" t="s">
        <v>6549</v>
      </c>
      <c r="J15" s="1492">
        <v>128</v>
      </c>
      <c r="K15" s="1488">
        <v>125</v>
      </c>
      <c r="L15" s="1488">
        <v>3</v>
      </c>
    </row>
    <row r="16" spans="1:13" ht="21" customHeight="1">
      <c r="A16" s="859"/>
      <c r="B16" s="859"/>
      <c r="C16" s="859"/>
      <c r="D16" s="859"/>
      <c r="E16" s="859"/>
      <c r="F16" s="859"/>
      <c r="G16" s="859"/>
      <c r="H16" s="859"/>
      <c r="I16" s="2072" t="s">
        <v>6550</v>
      </c>
      <c r="J16" s="1492">
        <v>151</v>
      </c>
      <c r="K16" s="1488">
        <v>150</v>
      </c>
      <c r="L16" s="1488">
        <v>1</v>
      </c>
    </row>
    <row r="17" spans="1:14" ht="21" customHeight="1">
      <c r="A17" s="859"/>
      <c r="B17" s="859"/>
      <c r="C17" s="859"/>
      <c r="D17" s="859"/>
      <c r="E17" s="859"/>
      <c r="F17" s="859"/>
      <c r="G17" s="859"/>
      <c r="H17" s="859"/>
      <c r="I17" s="2072" t="s">
        <v>6551</v>
      </c>
      <c r="J17" s="1492">
        <v>132</v>
      </c>
      <c r="K17" s="1488">
        <v>132</v>
      </c>
      <c r="L17" s="1488">
        <v>0</v>
      </c>
    </row>
    <row r="18" spans="1:14" ht="21" customHeight="1">
      <c r="A18" s="859"/>
      <c r="B18" s="859"/>
      <c r="C18" s="859"/>
      <c r="D18" s="859"/>
      <c r="E18" s="859"/>
      <c r="F18" s="859"/>
      <c r="G18" s="859"/>
      <c r="H18" s="859"/>
      <c r="I18" s="2072" t="s">
        <v>6552</v>
      </c>
      <c r="J18" s="1492">
        <v>139</v>
      </c>
      <c r="K18" s="1488">
        <v>139</v>
      </c>
      <c r="L18" s="1488">
        <v>0</v>
      </c>
    </row>
    <row r="19" spans="1:14" ht="21" customHeight="1">
      <c r="A19" s="859"/>
      <c r="B19" s="859"/>
      <c r="C19" s="859"/>
      <c r="D19" s="859"/>
      <c r="E19" s="859"/>
      <c r="F19" s="859"/>
      <c r="G19" s="859"/>
      <c r="H19" s="859"/>
      <c r="I19" s="2072" t="s">
        <v>8140</v>
      </c>
      <c r="J19" s="1492">
        <v>120</v>
      </c>
      <c r="K19" s="1488">
        <v>120</v>
      </c>
      <c r="L19" s="1488">
        <v>0</v>
      </c>
    </row>
    <row r="20" spans="1:14" ht="21" customHeight="1">
      <c r="A20" s="859"/>
      <c r="B20" s="859"/>
      <c r="C20" s="859"/>
      <c r="D20" s="859"/>
      <c r="E20" s="859"/>
      <c r="F20" s="859"/>
      <c r="G20" s="859"/>
      <c r="H20" s="859"/>
      <c r="I20" s="2072" t="s">
        <v>8141</v>
      </c>
      <c r="J20" s="1492">
        <v>123</v>
      </c>
      <c r="K20" s="1488">
        <v>121</v>
      </c>
      <c r="L20" s="1488">
        <v>2</v>
      </c>
    </row>
    <row r="21" spans="1:14" ht="21" customHeight="1">
      <c r="A21" s="859"/>
      <c r="B21" s="859"/>
      <c r="C21" s="859"/>
      <c r="D21" s="859"/>
      <c r="E21" s="859"/>
      <c r="F21" s="859"/>
      <c r="G21" s="859"/>
      <c r="H21" s="859"/>
      <c r="I21" s="2072">
        <v>10</v>
      </c>
      <c r="J21" s="1492">
        <v>148</v>
      </c>
      <c r="K21" s="1488">
        <v>147</v>
      </c>
      <c r="L21" s="1488">
        <v>1</v>
      </c>
    </row>
    <row r="22" spans="1:14" ht="21" customHeight="1">
      <c r="A22" s="859"/>
      <c r="B22" s="859"/>
      <c r="C22" s="859"/>
      <c r="D22" s="859"/>
      <c r="E22" s="859"/>
      <c r="F22" s="859"/>
      <c r="G22" s="859"/>
      <c r="H22" s="859"/>
      <c r="I22" s="2072">
        <v>11</v>
      </c>
      <c r="J22" s="1492">
        <v>122</v>
      </c>
      <c r="K22" s="1488">
        <v>120</v>
      </c>
      <c r="L22" s="1488">
        <v>2</v>
      </c>
    </row>
    <row r="23" spans="1:14" ht="21" customHeight="1" thickBot="1">
      <c r="A23" s="859"/>
      <c r="B23" s="859"/>
      <c r="C23" s="859"/>
      <c r="D23" s="859"/>
      <c r="E23" s="859"/>
      <c r="F23" s="859"/>
      <c r="G23" s="859"/>
      <c r="H23" s="859"/>
      <c r="I23" s="2022">
        <v>12</v>
      </c>
      <c r="J23" s="1494">
        <v>121</v>
      </c>
      <c r="K23" s="2593">
        <v>120</v>
      </c>
      <c r="L23" s="2593">
        <v>1</v>
      </c>
    </row>
    <row r="24" spans="1:14">
      <c r="A24" s="859"/>
      <c r="B24" s="859"/>
      <c r="C24" s="859"/>
      <c r="D24" s="859"/>
      <c r="E24" s="859"/>
      <c r="F24" s="859"/>
      <c r="G24" s="859"/>
      <c r="H24" s="859"/>
      <c r="I24" s="859"/>
      <c r="J24" s="859"/>
      <c r="K24" s="859"/>
      <c r="L24" s="1020" t="s">
        <v>8986</v>
      </c>
      <c r="M24" s="1055"/>
      <c r="N24" s="1055"/>
    </row>
  </sheetData>
  <mergeCells count="12">
    <mergeCell ref="A4:A6"/>
    <mergeCell ref="B4:B6"/>
    <mergeCell ref="C4:G4"/>
    <mergeCell ref="I4:I5"/>
    <mergeCell ref="J4:J5"/>
    <mergeCell ref="L4:L5"/>
    <mergeCell ref="C5:C6"/>
    <mergeCell ref="D5:D6"/>
    <mergeCell ref="E5:E6"/>
    <mergeCell ref="F5:F6"/>
    <mergeCell ref="G5:G6"/>
    <mergeCell ref="K4:K5"/>
  </mergeCells>
  <phoneticPr fontId="2"/>
  <hyperlinks>
    <hyperlink ref="H2" location="目次!A1" display="目次へ戻る" xr:uid="{209855D4-364E-4C7A-89D3-42D1CE2367EE}"/>
    <hyperlink ref="M2" location="目次!A1" display="目次へ戻る" xr:uid="{B67C3AA9-2197-46DF-8B8D-B274C1DF81B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6563A-9C7B-420B-B848-C9E0288F98E8}">
  <dimension ref="A1:C368"/>
  <sheetViews>
    <sheetView tabSelected="1" zoomScaleNormal="100" workbookViewId="0">
      <pane ySplit="2" topLeftCell="A22" activePane="bottomLeft" state="frozen"/>
      <selection pane="bottomLeft"/>
    </sheetView>
  </sheetViews>
  <sheetFormatPr defaultColWidth="9" defaultRowHeight="13"/>
  <cols>
    <col min="1" max="1" width="7.08203125" style="30" bestFit="1" customWidth="1"/>
    <col min="2" max="2" width="94.83203125" style="30" bestFit="1" customWidth="1"/>
    <col min="3" max="16384" width="9" style="30"/>
  </cols>
  <sheetData>
    <row r="1" spans="1:3" ht="21" customHeight="1">
      <c r="B1" s="30" t="s">
        <v>11759</v>
      </c>
      <c r="C1" s="30" t="s">
        <v>705</v>
      </c>
    </row>
    <row r="2" spans="1:3" ht="21" customHeight="1">
      <c r="A2" s="30" t="s">
        <v>703</v>
      </c>
      <c r="B2" s="30" t="s">
        <v>722</v>
      </c>
      <c r="C2" s="341" t="s">
        <v>11756</v>
      </c>
    </row>
    <row r="3" spans="1:3" ht="21" customHeight="1">
      <c r="B3" s="341" t="s">
        <v>11760</v>
      </c>
      <c r="C3" s="341"/>
    </row>
    <row r="4" spans="1:3" ht="21" customHeight="1">
      <c r="B4" s="341" t="s">
        <v>11761</v>
      </c>
      <c r="C4" s="341"/>
    </row>
    <row r="5" spans="1:3" ht="21" customHeight="1">
      <c r="B5" s="341" t="s">
        <v>11762</v>
      </c>
      <c r="C5" s="341"/>
    </row>
    <row r="6" spans="1:3" ht="21" customHeight="1">
      <c r="B6" s="340" t="s">
        <v>704</v>
      </c>
    </row>
    <row r="7" spans="1:3" ht="21" customHeight="1">
      <c r="A7" s="341">
        <v>1</v>
      </c>
      <c r="B7" s="341" t="s">
        <v>706</v>
      </c>
    </row>
    <row r="8" spans="1:3" ht="21" customHeight="1">
      <c r="A8" s="341">
        <v>2</v>
      </c>
      <c r="B8" s="341" t="s">
        <v>707</v>
      </c>
    </row>
    <row r="9" spans="1:3" ht="21" customHeight="1">
      <c r="A9" s="341">
        <v>3</v>
      </c>
      <c r="B9" s="341" t="s">
        <v>708</v>
      </c>
    </row>
    <row r="10" spans="1:3" ht="21" customHeight="1">
      <c r="A10" s="341">
        <v>4</v>
      </c>
      <c r="B10" s="341" t="s">
        <v>709</v>
      </c>
    </row>
    <row r="11" spans="1:3" ht="21" customHeight="1">
      <c r="A11" s="341">
        <v>5</v>
      </c>
      <c r="B11" s="341" t="s">
        <v>710</v>
      </c>
    </row>
    <row r="12" spans="1:3" ht="21" customHeight="1">
      <c r="A12" s="341">
        <v>6</v>
      </c>
      <c r="B12" s="341" t="s">
        <v>711</v>
      </c>
    </row>
    <row r="13" spans="1:3" ht="21" customHeight="1">
      <c r="A13" s="341">
        <v>7</v>
      </c>
      <c r="B13" s="341" t="s">
        <v>712</v>
      </c>
    </row>
    <row r="14" spans="1:3" ht="21" customHeight="1">
      <c r="A14" s="341">
        <v>8</v>
      </c>
      <c r="B14" s="341" t="s">
        <v>713</v>
      </c>
    </row>
    <row r="15" spans="1:3" ht="21" customHeight="1">
      <c r="A15" s="341">
        <v>9</v>
      </c>
      <c r="B15" s="341" t="s">
        <v>714</v>
      </c>
    </row>
    <row r="16" spans="1:3" ht="21" customHeight="1">
      <c r="A16" s="341">
        <v>10</v>
      </c>
      <c r="B16" s="341" t="s">
        <v>715</v>
      </c>
    </row>
    <row r="17" spans="1:2" ht="21" customHeight="1">
      <c r="A17" s="341">
        <v>11</v>
      </c>
      <c r="B17" s="341" t="s">
        <v>716</v>
      </c>
    </row>
    <row r="18" spans="1:2" ht="21" customHeight="1">
      <c r="A18" s="341">
        <v>12</v>
      </c>
      <c r="B18" s="341" t="s">
        <v>717</v>
      </c>
    </row>
    <row r="19" spans="1:2" ht="21" customHeight="1">
      <c r="A19" s="341">
        <v>13</v>
      </c>
      <c r="B19" s="341" t="s">
        <v>718</v>
      </c>
    </row>
    <row r="20" spans="1:2" ht="21" customHeight="1">
      <c r="A20" s="341">
        <v>14</v>
      </c>
      <c r="B20" s="341" t="s">
        <v>719</v>
      </c>
    </row>
    <row r="21" spans="1:2" ht="21" customHeight="1">
      <c r="A21" s="341">
        <v>15</v>
      </c>
      <c r="B21" s="341" t="s">
        <v>720</v>
      </c>
    </row>
    <row r="22" spans="1:2" ht="21" customHeight="1">
      <c r="B22" s="340" t="s">
        <v>723</v>
      </c>
    </row>
    <row r="23" spans="1:2" ht="18">
      <c r="A23" s="341">
        <v>16</v>
      </c>
      <c r="B23" s="341" t="s">
        <v>724</v>
      </c>
    </row>
    <row r="24" spans="1:2" ht="18">
      <c r="A24" s="347">
        <v>17</v>
      </c>
      <c r="B24" s="341" t="s">
        <v>725</v>
      </c>
    </row>
    <row r="25" spans="1:2" ht="18">
      <c r="A25" s="341">
        <v>18</v>
      </c>
      <c r="B25" s="341" t="s">
        <v>726</v>
      </c>
    </row>
    <row r="26" spans="1:2" ht="18">
      <c r="A26" s="341">
        <v>19</v>
      </c>
      <c r="B26" s="341" t="s">
        <v>727</v>
      </c>
    </row>
    <row r="27" spans="1:2" ht="18">
      <c r="A27" s="341">
        <v>20</v>
      </c>
      <c r="B27" s="341" t="s">
        <v>728</v>
      </c>
    </row>
    <row r="28" spans="1:2" ht="18">
      <c r="A28" s="341"/>
      <c r="B28" s="341" t="s">
        <v>729</v>
      </c>
    </row>
    <row r="29" spans="1:2" ht="18">
      <c r="A29" s="348">
        <v>21</v>
      </c>
      <c r="B29" s="341" t="s">
        <v>730</v>
      </c>
    </row>
    <row r="30" spans="1:2" ht="18">
      <c r="A30" s="348" t="s">
        <v>731</v>
      </c>
      <c r="B30" s="341" t="s">
        <v>732</v>
      </c>
    </row>
    <row r="31" spans="1:2" ht="18">
      <c r="A31" s="348" t="s">
        <v>733</v>
      </c>
      <c r="B31" s="341" t="s">
        <v>734</v>
      </c>
    </row>
    <row r="32" spans="1:2" ht="18">
      <c r="A32" s="348">
        <v>23</v>
      </c>
      <c r="B32" s="341" t="s">
        <v>735</v>
      </c>
    </row>
    <row r="33" spans="1:2" ht="18">
      <c r="A33" s="348">
        <v>24</v>
      </c>
      <c r="B33" s="341" t="s">
        <v>736</v>
      </c>
    </row>
    <row r="34" spans="1:2" ht="18">
      <c r="A34" s="348">
        <v>25</v>
      </c>
      <c r="B34" s="341" t="s">
        <v>737</v>
      </c>
    </row>
    <row r="35" spans="1:2" ht="18">
      <c r="A35" s="348">
        <v>26</v>
      </c>
      <c r="B35" s="341" t="s">
        <v>738</v>
      </c>
    </row>
    <row r="36" spans="1:2" ht="18">
      <c r="A36" s="348">
        <v>27</v>
      </c>
      <c r="B36" s="341" t="s">
        <v>739</v>
      </c>
    </row>
    <row r="37" spans="1:2" ht="18">
      <c r="A37" s="348">
        <v>28</v>
      </c>
      <c r="B37" s="341" t="s">
        <v>740</v>
      </c>
    </row>
    <row r="38" spans="1:2" ht="18">
      <c r="A38" s="348">
        <v>29</v>
      </c>
      <c r="B38" s="341" t="s">
        <v>741</v>
      </c>
    </row>
    <row r="39" spans="1:2" ht="18">
      <c r="A39" s="348">
        <v>30</v>
      </c>
      <c r="B39" s="341" t="s">
        <v>742</v>
      </c>
    </row>
    <row r="40" spans="1:2" ht="18">
      <c r="A40" s="348">
        <v>31</v>
      </c>
      <c r="B40" s="341" t="s">
        <v>743</v>
      </c>
    </row>
    <row r="41" spans="1:2" ht="18">
      <c r="A41" s="348">
        <v>32</v>
      </c>
      <c r="B41" s="341" t="s">
        <v>744</v>
      </c>
    </row>
    <row r="42" spans="1:2" ht="18">
      <c r="A42" s="348" t="s">
        <v>745</v>
      </c>
      <c r="B42" s="341" t="s">
        <v>746</v>
      </c>
    </row>
    <row r="43" spans="1:2" ht="18">
      <c r="A43" s="348" t="s">
        <v>747</v>
      </c>
      <c r="B43" s="341" t="s">
        <v>748</v>
      </c>
    </row>
    <row r="44" spans="1:2" ht="18">
      <c r="A44" s="348">
        <v>34</v>
      </c>
      <c r="B44" s="341" t="s">
        <v>749</v>
      </c>
    </row>
    <row r="45" spans="1:2" ht="21" customHeight="1">
      <c r="B45" s="340" t="s">
        <v>5200</v>
      </c>
    </row>
    <row r="46" spans="1:2" ht="18">
      <c r="A46" s="342">
        <v>35</v>
      </c>
      <c r="B46" s="342" t="s">
        <v>5201</v>
      </c>
    </row>
    <row r="47" spans="1:2" ht="18">
      <c r="A47" s="342">
        <v>36</v>
      </c>
      <c r="B47" s="342" t="s">
        <v>5202</v>
      </c>
    </row>
    <row r="48" spans="1:2" ht="18">
      <c r="A48" s="342">
        <v>37</v>
      </c>
      <c r="B48" s="342" t="s">
        <v>5203</v>
      </c>
    </row>
    <row r="49" spans="1:2" ht="18">
      <c r="A49" s="342">
        <v>38</v>
      </c>
      <c r="B49" s="342" t="s">
        <v>5204</v>
      </c>
    </row>
    <row r="50" spans="1:2" ht="18">
      <c r="A50" s="342">
        <v>39</v>
      </c>
      <c r="B50" s="342" t="s">
        <v>5205</v>
      </c>
    </row>
    <row r="51" spans="1:2" ht="18">
      <c r="A51" s="342">
        <v>40</v>
      </c>
      <c r="B51" s="342" t="s">
        <v>5206</v>
      </c>
    </row>
    <row r="52" spans="1:2" ht="18">
      <c r="A52" s="342">
        <v>41</v>
      </c>
      <c r="B52" s="342" t="s">
        <v>5207</v>
      </c>
    </row>
    <row r="53" spans="1:2" ht="18">
      <c r="A53" s="348" t="s">
        <v>5208</v>
      </c>
      <c r="B53" s="342" t="s">
        <v>5209</v>
      </c>
    </row>
    <row r="54" spans="1:2" ht="18">
      <c r="A54" s="348" t="s">
        <v>5210</v>
      </c>
      <c r="B54" s="342" t="s">
        <v>5211</v>
      </c>
    </row>
    <row r="55" spans="1:2" ht="18">
      <c r="A55" s="342">
        <v>43</v>
      </c>
      <c r="B55" s="342" t="s">
        <v>5212</v>
      </c>
    </row>
    <row r="56" spans="1:2" ht="18">
      <c r="A56" s="342">
        <v>44</v>
      </c>
      <c r="B56" s="342" t="s">
        <v>5213</v>
      </c>
    </row>
    <row r="57" spans="1:2" ht="18">
      <c r="A57" s="342">
        <v>45</v>
      </c>
      <c r="B57" s="342" t="s">
        <v>5206</v>
      </c>
    </row>
    <row r="58" spans="1:2" ht="18">
      <c r="A58" s="342">
        <v>46</v>
      </c>
      <c r="B58" s="342" t="s">
        <v>5206</v>
      </c>
    </row>
    <row r="59" spans="1:2" ht="18">
      <c r="A59" s="348">
        <v>47</v>
      </c>
      <c r="B59" s="342" t="s">
        <v>5214</v>
      </c>
    </row>
    <row r="60" spans="1:2" ht="18">
      <c r="A60" s="348" t="s">
        <v>5215</v>
      </c>
      <c r="B60" s="342" t="s">
        <v>5216</v>
      </c>
    </row>
    <row r="61" spans="1:2" ht="18">
      <c r="A61" s="348" t="s">
        <v>5217</v>
      </c>
      <c r="B61" s="342" t="s">
        <v>5218</v>
      </c>
    </row>
    <row r="62" spans="1:2" ht="18">
      <c r="A62" s="348" t="s">
        <v>5219</v>
      </c>
      <c r="B62" s="342" t="s">
        <v>5220</v>
      </c>
    </row>
    <row r="63" spans="1:2" ht="18">
      <c r="A63" s="348" t="s">
        <v>5221</v>
      </c>
      <c r="B63" s="342" t="s">
        <v>5222</v>
      </c>
    </row>
    <row r="64" spans="1:2" ht="18">
      <c r="A64" s="348" t="s">
        <v>5223</v>
      </c>
      <c r="B64" s="342" t="s">
        <v>5224</v>
      </c>
    </row>
    <row r="65" spans="1:2" ht="18">
      <c r="A65" s="348" t="s">
        <v>5225</v>
      </c>
      <c r="B65" s="342" t="s">
        <v>5226</v>
      </c>
    </row>
    <row r="66" spans="1:2" ht="18">
      <c r="A66" s="348" t="s">
        <v>5227</v>
      </c>
      <c r="B66" s="342" t="s">
        <v>5228</v>
      </c>
    </row>
    <row r="67" spans="1:2" ht="18">
      <c r="A67" s="348" t="s">
        <v>5229</v>
      </c>
      <c r="B67" s="342" t="s">
        <v>5230</v>
      </c>
    </row>
    <row r="68" spans="1:2" ht="18">
      <c r="A68" s="348" t="s">
        <v>5231</v>
      </c>
      <c r="B68" s="342" t="s">
        <v>5232</v>
      </c>
    </row>
    <row r="69" spans="1:2" ht="18">
      <c r="A69" s="348">
        <v>52</v>
      </c>
      <c r="B69" s="342" t="s">
        <v>5233</v>
      </c>
    </row>
    <row r="70" spans="1:2" ht="18">
      <c r="A70" s="348">
        <v>53</v>
      </c>
      <c r="B70" s="342" t="s">
        <v>5234</v>
      </c>
    </row>
    <row r="71" spans="1:2" ht="18">
      <c r="A71" s="348">
        <v>54</v>
      </c>
      <c r="B71" s="342" t="s">
        <v>5235</v>
      </c>
    </row>
    <row r="72" spans="1:2" ht="18">
      <c r="A72" s="348">
        <v>55</v>
      </c>
      <c r="B72" s="342" t="s">
        <v>5236</v>
      </c>
    </row>
    <row r="73" spans="1:2" ht="21" customHeight="1">
      <c r="B73" s="340" t="s">
        <v>5628</v>
      </c>
    </row>
    <row r="74" spans="1:2" ht="18">
      <c r="A74" s="1186">
        <v>56</v>
      </c>
      <c r="B74" s="820" t="s">
        <v>5629</v>
      </c>
    </row>
    <row r="75" spans="1:2" ht="18">
      <c r="A75" s="1186">
        <v>57</v>
      </c>
      <c r="B75" s="820" t="s">
        <v>5630</v>
      </c>
    </row>
    <row r="76" spans="1:2" ht="18">
      <c r="A76" s="1186">
        <v>58</v>
      </c>
      <c r="B76" s="820" t="s">
        <v>5206</v>
      </c>
    </row>
    <row r="77" spans="1:2" ht="18">
      <c r="A77" s="1186">
        <v>59</v>
      </c>
      <c r="B77" s="820" t="s">
        <v>5631</v>
      </c>
    </row>
    <row r="78" spans="1:2" ht="18">
      <c r="A78" s="1186">
        <v>60</v>
      </c>
      <c r="B78" s="820" t="s">
        <v>5632</v>
      </c>
    </row>
    <row r="79" spans="1:2" ht="18">
      <c r="A79" s="1186">
        <v>61</v>
      </c>
      <c r="B79" s="820" t="s">
        <v>5633</v>
      </c>
    </row>
    <row r="80" spans="1:2" ht="18">
      <c r="A80" s="1186">
        <v>62</v>
      </c>
      <c r="B80" s="820" t="s">
        <v>5634</v>
      </c>
    </row>
    <row r="81" spans="1:2" ht="18">
      <c r="A81" s="1186" t="s">
        <v>5635</v>
      </c>
      <c r="B81" s="820" t="s">
        <v>5636</v>
      </c>
    </row>
    <row r="82" spans="1:2" ht="18">
      <c r="A82" s="1186" t="s">
        <v>5637</v>
      </c>
      <c r="B82" s="820" t="s">
        <v>5638</v>
      </c>
    </row>
    <row r="83" spans="1:2" ht="18">
      <c r="A83" s="1186" t="s">
        <v>5639</v>
      </c>
      <c r="B83" s="820" t="s">
        <v>5640</v>
      </c>
    </row>
    <row r="84" spans="1:2" ht="18">
      <c r="A84" s="1186" t="s">
        <v>5641</v>
      </c>
      <c r="B84" s="820" t="s">
        <v>5642</v>
      </c>
    </row>
    <row r="85" spans="1:2" ht="18">
      <c r="A85" s="1186" t="s">
        <v>5643</v>
      </c>
      <c r="B85" s="820" t="s">
        <v>5644</v>
      </c>
    </row>
    <row r="86" spans="1:2" ht="18">
      <c r="A86" s="1186">
        <v>64</v>
      </c>
      <c r="B86" s="820" t="s">
        <v>5645</v>
      </c>
    </row>
    <row r="87" spans="1:2" ht="18">
      <c r="A87" s="1186">
        <v>65</v>
      </c>
      <c r="B87" s="820" t="s">
        <v>5646</v>
      </c>
    </row>
    <row r="88" spans="1:2" ht="18">
      <c r="A88" s="1186">
        <v>66</v>
      </c>
      <c r="B88" s="820" t="s">
        <v>5647</v>
      </c>
    </row>
    <row r="89" spans="1:2" ht="18">
      <c r="A89" s="1186">
        <v>67</v>
      </c>
      <c r="B89" s="820" t="s">
        <v>5648</v>
      </c>
    </row>
    <row r="90" spans="1:2" ht="18">
      <c r="A90" s="1186">
        <v>68</v>
      </c>
      <c r="B90" s="820" t="s">
        <v>5634</v>
      </c>
    </row>
    <row r="91" spans="1:2" ht="18">
      <c r="A91" s="1186" t="s">
        <v>5649</v>
      </c>
      <c r="B91" s="820" t="s">
        <v>5650</v>
      </c>
    </row>
    <row r="92" spans="1:2" ht="18">
      <c r="A92" s="1186" t="s">
        <v>5651</v>
      </c>
      <c r="B92" s="820" t="s">
        <v>5652</v>
      </c>
    </row>
    <row r="93" spans="1:2" ht="18">
      <c r="A93" s="1186" t="s">
        <v>5653</v>
      </c>
      <c r="B93" s="820" t="s">
        <v>5654</v>
      </c>
    </row>
    <row r="94" spans="1:2" ht="21" customHeight="1">
      <c r="B94" s="340" t="s">
        <v>5958</v>
      </c>
    </row>
    <row r="95" spans="1:2" ht="18">
      <c r="A95" s="1186">
        <v>70</v>
      </c>
      <c r="B95" s="820" t="s">
        <v>5959</v>
      </c>
    </row>
    <row r="96" spans="1:2" ht="18">
      <c r="A96" s="1186" t="s">
        <v>5960</v>
      </c>
      <c r="B96" s="820" t="s">
        <v>5961</v>
      </c>
    </row>
    <row r="97" spans="1:2" ht="18">
      <c r="A97" s="1186" t="s">
        <v>5962</v>
      </c>
      <c r="B97" s="820" t="s">
        <v>5963</v>
      </c>
    </row>
    <row r="98" spans="1:2" ht="18">
      <c r="A98" s="1186" t="s">
        <v>5964</v>
      </c>
      <c r="B98" s="820" t="s">
        <v>5965</v>
      </c>
    </row>
    <row r="99" spans="1:2" ht="18">
      <c r="A99" s="1186" t="s">
        <v>5966</v>
      </c>
      <c r="B99" s="820" t="s">
        <v>5967</v>
      </c>
    </row>
    <row r="100" spans="1:2" ht="18">
      <c r="A100" s="1186">
        <v>73</v>
      </c>
      <c r="B100" s="820" t="s">
        <v>5968</v>
      </c>
    </row>
    <row r="101" spans="1:2" ht="18">
      <c r="A101" s="1186" t="s">
        <v>5969</v>
      </c>
      <c r="B101" s="820" t="s">
        <v>5970</v>
      </c>
    </row>
    <row r="102" spans="1:2" ht="18">
      <c r="A102" s="1186" t="s">
        <v>5971</v>
      </c>
      <c r="B102" s="820" t="s">
        <v>11844</v>
      </c>
    </row>
    <row r="103" spans="1:2" ht="18">
      <c r="A103" s="1186" t="s">
        <v>5972</v>
      </c>
      <c r="B103" s="820" t="s">
        <v>5973</v>
      </c>
    </row>
    <row r="104" spans="1:2" ht="18">
      <c r="A104" s="1186" t="s">
        <v>5974</v>
      </c>
      <c r="B104" s="820" t="s">
        <v>5975</v>
      </c>
    </row>
    <row r="105" spans="1:2" ht="18">
      <c r="A105" s="1186" t="s">
        <v>5976</v>
      </c>
      <c r="B105" s="820" t="s">
        <v>5977</v>
      </c>
    </row>
    <row r="106" spans="1:2" ht="18">
      <c r="A106" s="1186">
        <v>76</v>
      </c>
      <c r="B106" s="820" t="s">
        <v>5978</v>
      </c>
    </row>
    <row r="107" spans="1:2" ht="18">
      <c r="A107" s="1186">
        <v>77</v>
      </c>
      <c r="B107" s="820" t="s">
        <v>5634</v>
      </c>
    </row>
    <row r="108" spans="1:2" ht="21" customHeight="1">
      <c r="B108" s="340" t="s">
        <v>6252</v>
      </c>
    </row>
    <row r="109" spans="1:2" ht="18">
      <c r="A109" s="1186">
        <v>78</v>
      </c>
      <c r="B109" s="820" t="s">
        <v>6253</v>
      </c>
    </row>
    <row r="110" spans="1:2" ht="18">
      <c r="A110" s="1186">
        <v>79</v>
      </c>
      <c r="B110" s="820" t="s">
        <v>6254</v>
      </c>
    </row>
    <row r="111" spans="1:2" ht="18">
      <c r="A111" s="1186">
        <v>80</v>
      </c>
      <c r="B111" s="820" t="s">
        <v>6255</v>
      </c>
    </row>
    <row r="112" spans="1:2" ht="18">
      <c r="A112" s="1186" t="s">
        <v>6256</v>
      </c>
      <c r="B112" s="820" t="s">
        <v>6257</v>
      </c>
    </row>
    <row r="113" spans="1:2" ht="18">
      <c r="A113" s="1186" t="s">
        <v>6258</v>
      </c>
      <c r="B113" s="820" t="s">
        <v>6259</v>
      </c>
    </row>
    <row r="114" spans="1:2" ht="18">
      <c r="A114" s="1186" t="s">
        <v>6260</v>
      </c>
      <c r="B114" s="820" t="s">
        <v>6261</v>
      </c>
    </row>
    <row r="115" spans="1:2" ht="18">
      <c r="A115" s="1186" t="s">
        <v>6262</v>
      </c>
      <c r="B115" s="820" t="s">
        <v>6263</v>
      </c>
    </row>
    <row r="116" spans="1:2" ht="18">
      <c r="A116" s="1186" t="s">
        <v>6264</v>
      </c>
      <c r="B116" s="820" t="s">
        <v>6265</v>
      </c>
    </row>
    <row r="117" spans="1:2" ht="18">
      <c r="A117" s="1186" t="s">
        <v>6266</v>
      </c>
      <c r="B117" s="820" t="s">
        <v>6267</v>
      </c>
    </row>
    <row r="118" spans="1:2" ht="18">
      <c r="A118" s="1186" t="s">
        <v>6268</v>
      </c>
      <c r="B118" s="820" t="s">
        <v>6269</v>
      </c>
    </row>
    <row r="119" spans="1:2" ht="18">
      <c r="A119" s="1186" t="s">
        <v>6270</v>
      </c>
      <c r="B119" s="820" t="s">
        <v>6271</v>
      </c>
    </row>
    <row r="120" spans="1:2" ht="18">
      <c r="A120" s="1186" t="s">
        <v>6272</v>
      </c>
      <c r="B120" s="820" t="s">
        <v>6273</v>
      </c>
    </row>
    <row r="121" spans="1:2" ht="18">
      <c r="A121" s="1186" t="s">
        <v>6274</v>
      </c>
      <c r="B121" s="820" t="s">
        <v>6275</v>
      </c>
    </row>
    <row r="122" spans="1:2" ht="18">
      <c r="A122" s="1186" t="s">
        <v>6276</v>
      </c>
      <c r="B122" s="820" t="s">
        <v>6277</v>
      </c>
    </row>
    <row r="123" spans="1:2" ht="18">
      <c r="A123" s="1186" t="s">
        <v>6278</v>
      </c>
      <c r="B123" s="820" t="s">
        <v>6279</v>
      </c>
    </row>
    <row r="124" spans="1:2" ht="18">
      <c r="A124" s="1186" t="s">
        <v>6280</v>
      </c>
      <c r="B124" s="820" t="s">
        <v>6281</v>
      </c>
    </row>
    <row r="125" spans="1:2" ht="18">
      <c r="A125" s="1186" t="s">
        <v>6282</v>
      </c>
      <c r="B125" s="820" t="s">
        <v>6283</v>
      </c>
    </row>
    <row r="126" spans="1:2" ht="18">
      <c r="A126" s="1186">
        <v>85</v>
      </c>
      <c r="B126" s="820" t="s">
        <v>6284</v>
      </c>
    </row>
    <row r="127" spans="1:2" ht="18">
      <c r="A127" s="1186" t="s">
        <v>6285</v>
      </c>
      <c r="B127" s="820" t="s">
        <v>6286</v>
      </c>
    </row>
    <row r="128" spans="1:2" ht="18">
      <c r="A128" s="1186" t="s">
        <v>6287</v>
      </c>
      <c r="B128" s="820" t="s">
        <v>6288</v>
      </c>
    </row>
    <row r="129" spans="1:2" ht="18">
      <c r="A129" s="1186" t="s">
        <v>6289</v>
      </c>
      <c r="B129" s="820" t="s">
        <v>6290</v>
      </c>
    </row>
    <row r="130" spans="1:2" ht="18">
      <c r="A130" s="1186" t="s">
        <v>6291</v>
      </c>
      <c r="B130" s="820" t="s">
        <v>6292</v>
      </c>
    </row>
    <row r="131" spans="1:2" ht="21" customHeight="1">
      <c r="B131" s="340" t="s">
        <v>7253</v>
      </c>
    </row>
    <row r="132" spans="1:2" ht="18">
      <c r="A132" s="1186">
        <v>87</v>
      </c>
      <c r="B132" s="820" t="s">
        <v>11845</v>
      </c>
    </row>
    <row r="133" spans="1:2" ht="18">
      <c r="A133" s="1186">
        <v>88</v>
      </c>
      <c r="B133" s="820" t="s">
        <v>7254</v>
      </c>
    </row>
    <row r="134" spans="1:2" ht="18">
      <c r="A134" s="1186">
        <v>89</v>
      </c>
      <c r="B134" s="820" t="s">
        <v>7255</v>
      </c>
    </row>
    <row r="135" spans="1:2" ht="18">
      <c r="A135" s="1186">
        <v>90</v>
      </c>
      <c r="B135" s="820" t="s">
        <v>7256</v>
      </c>
    </row>
    <row r="136" spans="1:2" ht="21" customHeight="1">
      <c r="B136" s="340" t="s">
        <v>7642</v>
      </c>
    </row>
    <row r="137" spans="1:2" ht="18">
      <c r="A137" s="1186">
        <v>91</v>
      </c>
      <c r="B137" s="820" t="s">
        <v>7643</v>
      </c>
    </row>
    <row r="138" spans="1:2" ht="18">
      <c r="A138" s="1186">
        <v>92</v>
      </c>
      <c r="B138" s="820" t="s">
        <v>7644</v>
      </c>
    </row>
    <row r="139" spans="1:2" ht="18">
      <c r="A139" s="1186">
        <v>93</v>
      </c>
      <c r="B139" s="820" t="s">
        <v>7645</v>
      </c>
    </row>
    <row r="140" spans="1:2" ht="18">
      <c r="A140" s="1186">
        <v>94</v>
      </c>
      <c r="B140" s="820" t="s">
        <v>7646</v>
      </c>
    </row>
    <row r="141" spans="1:2" ht="18">
      <c r="A141" s="1186">
        <v>95</v>
      </c>
      <c r="B141" s="820" t="s">
        <v>7647</v>
      </c>
    </row>
    <row r="142" spans="1:2" ht="18">
      <c r="A142" s="1186">
        <v>96</v>
      </c>
      <c r="B142" s="820" t="s">
        <v>7648</v>
      </c>
    </row>
    <row r="143" spans="1:2" ht="21" customHeight="1">
      <c r="B143" s="340" t="s">
        <v>7750</v>
      </c>
    </row>
    <row r="144" spans="1:2" ht="18">
      <c r="A144" s="1186">
        <v>97</v>
      </c>
      <c r="B144" s="820" t="s">
        <v>7751</v>
      </c>
    </row>
    <row r="145" spans="1:2" ht="18">
      <c r="A145" s="1186">
        <v>98</v>
      </c>
      <c r="B145" s="820" t="s">
        <v>7752</v>
      </c>
    </row>
    <row r="146" spans="1:2" ht="18">
      <c r="A146" s="1186">
        <v>99</v>
      </c>
      <c r="B146" s="820" t="s">
        <v>7753</v>
      </c>
    </row>
    <row r="147" spans="1:2" ht="18">
      <c r="A147" s="1186">
        <v>100</v>
      </c>
      <c r="B147" s="820" t="s">
        <v>7754</v>
      </c>
    </row>
    <row r="148" spans="1:2" ht="18">
      <c r="A148" s="1186">
        <v>101</v>
      </c>
      <c r="B148" s="820" t="s">
        <v>7755</v>
      </c>
    </row>
    <row r="149" spans="1:2" ht="21" customHeight="1">
      <c r="B149" s="340" t="s">
        <v>7906</v>
      </c>
    </row>
    <row r="150" spans="1:2" ht="18">
      <c r="A150" s="1186">
        <v>102</v>
      </c>
      <c r="B150" s="820" t="s">
        <v>7907</v>
      </c>
    </row>
    <row r="151" spans="1:2" ht="18">
      <c r="A151" s="1186">
        <v>103</v>
      </c>
      <c r="B151" s="820" t="s">
        <v>7908</v>
      </c>
    </row>
    <row r="152" spans="1:2" ht="18">
      <c r="A152" s="348">
        <v>104</v>
      </c>
      <c r="B152" s="342" t="s">
        <v>5206</v>
      </c>
    </row>
    <row r="153" spans="1:2" ht="18">
      <c r="A153" s="348">
        <v>105</v>
      </c>
      <c r="B153" s="342" t="s">
        <v>5206</v>
      </c>
    </row>
    <row r="154" spans="1:2" ht="18">
      <c r="A154" s="348">
        <v>106</v>
      </c>
      <c r="B154" s="342" t="s">
        <v>5206</v>
      </c>
    </row>
    <row r="155" spans="1:2" ht="18">
      <c r="A155" s="1186">
        <v>107</v>
      </c>
      <c r="B155" s="820" t="s">
        <v>7909</v>
      </c>
    </row>
    <row r="156" spans="1:2" ht="18">
      <c r="A156" s="1186">
        <v>108</v>
      </c>
      <c r="B156" s="820" t="s">
        <v>7910</v>
      </c>
    </row>
    <row r="157" spans="1:2" ht="21" customHeight="1">
      <c r="B157" s="340" t="s">
        <v>7969</v>
      </c>
    </row>
    <row r="158" spans="1:2" ht="18">
      <c r="A158" s="1186">
        <v>109</v>
      </c>
      <c r="B158" s="820" t="s">
        <v>7970</v>
      </c>
    </row>
    <row r="159" spans="1:2" ht="18">
      <c r="A159" s="1186">
        <v>110</v>
      </c>
      <c r="B159" s="820" t="s">
        <v>7971</v>
      </c>
    </row>
    <row r="160" spans="1:2" ht="18">
      <c r="A160" s="1186">
        <v>111</v>
      </c>
      <c r="B160" s="820" t="s">
        <v>7972</v>
      </c>
    </row>
    <row r="161" spans="1:2" ht="18">
      <c r="A161" s="1186" t="s">
        <v>7973</v>
      </c>
      <c r="B161" s="820" t="s">
        <v>7974</v>
      </c>
    </row>
    <row r="162" spans="1:2" ht="18">
      <c r="A162" s="1186" t="s">
        <v>7975</v>
      </c>
      <c r="B162" s="820" t="s">
        <v>7976</v>
      </c>
    </row>
    <row r="163" spans="1:2" ht="18">
      <c r="A163" s="1186">
        <v>113</v>
      </c>
      <c r="B163" s="820" t="s">
        <v>7977</v>
      </c>
    </row>
    <row r="164" spans="1:2" ht="18">
      <c r="A164" s="1186">
        <v>114</v>
      </c>
      <c r="B164" s="820" t="s">
        <v>7978</v>
      </c>
    </row>
    <row r="165" spans="1:2" ht="18">
      <c r="A165" s="1186" t="s">
        <v>7979</v>
      </c>
      <c r="B165" s="820" t="s">
        <v>7980</v>
      </c>
    </row>
    <row r="166" spans="1:2" ht="18">
      <c r="A166" s="1186" t="s">
        <v>7981</v>
      </c>
      <c r="B166" s="820" t="s">
        <v>7982</v>
      </c>
    </row>
    <row r="167" spans="1:2" ht="18">
      <c r="A167" s="1186">
        <v>116</v>
      </c>
      <c r="B167" s="820" t="s">
        <v>7983</v>
      </c>
    </row>
    <row r="168" spans="1:2" ht="18">
      <c r="A168" s="1186">
        <v>117</v>
      </c>
      <c r="B168" s="820" t="s">
        <v>7984</v>
      </c>
    </row>
    <row r="169" spans="1:2" ht="18">
      <c r="A169" s="1186">
        <v>118</v>
      </c>
      <c r="B169" s="820" t="s">
        <v>7985</v>
      </c>
    </row>
    <row r="170" spans="1:2" ht="18">
      <c r="A170" s="1186" t="s">
        <v>7986</v>
      </c>
      <c r="B170" s="820" t="s">
        <v>7987</v>
      </c>
    </row>
    <row r="171" spans="1:2" ht="18">
      <c r="A171" s="1186" t="s">
        <v>7988</v>
      </c>
      <c r="B171" s="820" t="s">
        <v>7989</v>
      </c>
    </row>
    <row r="172" spans="1:2" ht="18">
      <c r="A172" s="1186" t="s">
        <v>7990</v>
      </c>
      <c r="B172" s="820" t="s">
        <v>7991</v>
      </c>
    </row>
    <row r="173" spans="1:2" ht="18">
      <c r="A173" s="1186" t="s">
        <v>7992</v>
      </c>
      <c r="B173" s="820" t="s">
        <v>7993</v>
      </c>
    </row>
    <row r="174" spans="1:2" ht="18">
      <c r="A174" s="1186">
        <v>121</v>
      </c>
      <c r="B174" s="820" t="s">
        <v>7994</v>
      </c>
    </row>
    <row r="175" spans="1:2" ht="18">
      <c r="A175" s="1186">
        <v>122</v>
      </c>
      <c r="B175" s="820" t="s">
        <v>7995</v>
      </c>
    </row>
    <row r="176" spans="1:2" ht="18">
      <c r="A176" s="1186">
        <v>123</v>
      </c>
      <c r="B176" s="820" t="s">
        <v>7996</v>
      </c>
    </row>
    <row r="177" spans="1:2" ht="21" customHeight="1">
      <c r="B177" s="340" t="s">
        <v>8332</v>
      </c>
    </row>
    <row r="178" spans="1:2" ht="18">
      <c r="A178" s="1186" t="s">
        <v>8333</v>
      </c>
      <c r="B178" s="820" t="s">
        <v>8334</v>
      </c>
    </row>
    <row r="179" spans="1:2" ht="18">
      <c r="A179" s="348" t="s">
        <v>8335</v>
      </c>
      <c r="B179" s="342" t="s">
        <v>11758</v>
      </c>
    </row>
    <row r="180" spans="1:2" ht="18">
      <c r="A180" s="1186" t="s">
        <v>8336</v>
      </c>
      <c r="B180" s="820" t="s">
        <v>8337</v>
      </c>
    </row>
    <row r="181" spans="1:2" ht="18">
      <c r="A181" s="1186" t="s">
        <v>8338</v>
      </c>
      <c r="B181" s="820" t="s">
        <v>8339</v>
      </c>
    </row>
    <row r="182" spans="1:2" ht="18">
      <c r="A182" s="1186" t="s">
        <v>8340</v>
      </c>
      <c r="B182" s="820" t="s">
        <v>8341</v>
      </c>
    </row>
    <row r="183" spans="1:2" ht="18">
      <c r="A183" s="1186" t="s">
        <v>8342</v>
      </c>
      <c r="B183" s="820" t="s">
        <v>8343</v>
      </c>
    </row>
    <row r="184" spans="1:2" ht="18">
      <c r="A184" s="1186" t="s">
        <v>8344</v>
      </c>
      <c r="B184" s="820" t="s">
        <v>8345</v>
      </c>
    </row>
    <row r="185" spans="1:2" ht="18">
      <c r="A185" s="1186" t="s">
        <v>8346</v>
      </c>
      <c r="B185" s="820" t="s">
        <v>8347</v>
      </c>
    </row>
    <row r="186" spans="1:2" ht="18">
      <c r="A186" s="1186" t="s">
        <v>8348</v>
      </c>
      <c r="B186" s="820" t="s">
        <v>8349</v>
      </c>
    </row>
    <row r="187" spans="1:2" ht="18">
      <c r="A187" s="1186" t="s">
        <v>8350</v>
      </c>
      <c r="B187" s="820" t="s">
        <v>8351</v>
      </c>
    </row>
    <row r="188" spans="1:2" ht="18">
      <c r="A188" s="1186" t="s">
        <v>8352</v>
      </c>
      <c r="B188" s="820" t="s">
        <v>8353</v>
      </c>
    </row>
    <row r="189" spans="1:2" ht="18">
      <c r="A189" s="1186" t="s">
        <v>8354</v>
      </c>
      <c r="B189" s="820" t="s">
        <v>8355</v>
      </c>
    </row>
    <row r="190" spans="1:2" ht="18">
      <c r="A190" s="1186" t="s">
        <v>8356</v>
      </c>
      <c r="B190" s="820" t="s">
        <v>5634</v>
      </c>
    </row>
    <row r="191" spans="1:2" ht="18">
      <c r="A191" s="1186" t="s">
        <v>8357</v>
      </c>
      <c r="B191" s="820" t="s">
        <v>8358</v>
      </c>
    </row>
    <row r="192" spans="1:2" ht="18">
      <c r="A192" s="1186" t="s">
        <v>8359</v>
      </c>
      <c r="B192" s="820" t="s">
        <v>8360</v>
      </c>
    </row>
    <row r="193" spans="1:2" ht="18">
      <c r="A193" s="1186" t="s">
        <v>8361</v>
      </c>
      <c r="B193" s="820" t="s">
        <v>8362</v>
      </c>
    </row>
    <row r="194" spans="1:2" ht="18">
      <c r="A194" s="1186" t="s">
        <v>8363</v>
      </c>
      <c r="B194" s="820" t="s">
        <v>8364</v>
      </c>
    </row>
    <row r="195" spans="1:2" ht="18">
      <c r="A195" s="1186" t="s">
        <v>8365</v>
      </c>
      <c r="B195" s="820" t="s">
        <v>8366</v>
      </c>
    </row>
    <row r="196" spans="1:2" ht="21" customHeight="1">
      <c r="B196" s="340" t="s">
        <v>8626</v>
      </c>
    </row>
    <row r="197" spans="1:2" ht="18">
      <c r="A197" s="1186" t="s">
        <v>8627</v>
      </c>
      <c r="B197" s="820" t="s">
        <v>8628</v>
      </c>
    </row>
    <row r="198" spans="1:2" ht="18">
      <c r="A198" s="1186" t="s">
        <v>8629</v>
      </c>
      <c r="B198" s="820" t="s">
        <v>8630</v>
      </c>
    </row>
    <row r="199" spans="1:2" ht="18">
      <c r="A199" s="1186" t="s">
        <v>8631</v>
      </c>
      <c r="B199" s="820" t="s">
        <v>8632</v>
      </c>
    </row>
    <row r="200" spans="1:2" ht="18">
      <c r="A200" s="1186" t="s">
        <v>8633</v>
      </c>
      <c r="B200" s="820" t="s">
        <v>8634</v>
      </c>
    </row>
    <row r="201" spans="1:2" ht="18">
      <c r="A201" s="1186" t="s">
        <v>8635</v>
      </c>
      <c r="B201" s="820" t="s">
        <v>8636</v>
      </c>
    </row>
    <row r="202" spans="1:2" ht="18">
      <c r="A202" s="1186" t="s">
        <v>8637</v>
      </c>
      <c r="B202" s="820" t="s">
        <v>8638</v>
      </c>
    </row>
    <row r="203" spans="1:2" ht="18">
      <c r="A203" s="1186" t="s">
        <v>8639</v>
      </c>
      <c r="B203" s="820" t="s">
        <v>8640</v>
      </c>
    </row>
    <row r="204" spans="1:2" ht="18">
      <c r="A204" s="1186" t="s">
        <v>8641</v>
      </c>
      <c r="B204" s="820" t="s">
        <v>8642</v>
      </c>
    </row>
    <row r="205" spans="1:2" ht="18">
      <c r="A205" s="1186" t="s">
        <v>8643</v>
      </c>
      <c r="B205" s="820" t="s">
        <v>8644</v>
      </c>
    </row>
    <row r="206" spans="1:2" ht="18">
      <c r="A206" s="1186" t="s">
        <v>8645</v>
      </c>
      <c r="B206" s="820" t="s">
        <v>8646</v>
      </c>
    </row>
    <row r="207" spans="1:2" ht="18">
      <c r="A207" s="1186" t="s">
        <v>8647</v>
      </c>
      <c r="B207" s="820" t="s">
        <v>8648</v>
      </c>
    </row>
    <row r="208" spans="1:2" ht="18">
      <c r="A208" s="1186" t="s">
        <v>8649</v>
      </c>
      <c r="B208" s="820" t="s">
        <v>8650</v>
      </c>
    </row>
    <row r="209" spans="1:2" ht="18">
      <c r="A209" s="1186" t="s">
        <v>8651</v>
      </c>
      <c r="B209" s="820" t="s">
        <v>8652</v>
      </c>
    </row>
    <row r="210" spans="1:2" ht="18">
      <c r="A210" s="1186" t="s">
        <v>8653</v>
      </c>
      <c r="B210" s="820" t="s">
        <v>8654</v>
      </c>
    </row>
    <row r="211" spans="1:2" ht="18">
      <c r="A211" s="1186" t="s">
        <v>8655</v>
      </c>
      <c r="B211" s="820" t="s">
        <v>8656</v>
      </c>
    </row>
    <row r="212" spans="1:2" ht="18">
      <c r="A212" s="1186" t="s">
        <v>8657</v>
      </c>
      <c r="B212" s="820" t="s">
        <v>8658</v>
      </c>
    </row>
    <row r="213" spans="1:2" ht="18">
      <c r="A213" s="1186" t="s">
        <v>8659</v>
      </c>
      <c r="B213" s="820" t="s">
        <v>5634</v>
      </c>
    </row>
    <row r="214" spans="1:2" ht="18">
      <c r="A214" s="1186" t="s">
        <v>8660</v>
      </c>
      <c r="B214" s="820" t="s">
        <v>8661</v>
      </c>
    </row>
    <row r="215" spans="1:2" ht="18">
      <c r="A215" s="1186" t="s">
        <v>8662</v>
      </c>
      <c r="B215" s="820" t="s">
        <v>8663</v>
      </c>
    </row>
    <row r="216" spans="1:2" ht="21" customHeight="1">
      <c r="B216" s="340" t="s">
        <v>8918</v>
      </c>
    </row>
    <row r="217" spans="1:2" ht="18">
      <c r="A217" s="1186" t="s">
        <v>8919</v>
      </c>
      <c r="B217" s="820" t="s">
        <v>8920</v>
      </c>
    </row>
    <row r="218" spans="1:2" ht="18">
      <c r="A218" s="1186" t="s">
        <v>8921</v>
      </c>
      <c r="B218" s="820" t="s">
        <v>8922</v>
      </c>
    </row>
    <row r="219" spans="1:2" ht="18">
      <c r="A219" s="1186" t="s">
        <v>8923</v>
      </c>
      <c r="B219" s="820" t="s">
        <v>8924</v>
      </c>
    </row>
    <row r="220" spans="1:2" ht="18">
      <c r="A220" s="1186" t="s">
        <v>8925</v>
      </c>
      <c r="B220" s="820" t="s">
        <v>8926</v>
      </c>
    </row>
    <row r="221" spans="1:2" ht="18">
      <c r="A221" s="1186" t="s">
        <v>8927</v>
      </c>
      <c r="B221" s="820" t="s">
        <v>8928</v>
      </c>
    </row>
    <row r="222" spans="1:2" ht="18">
      <c r="A222" s="1186" t="s">
        <v>8929</v>
      </c>
      <c r="B222" s="820" t="s">
        <v>8930</v>
      </c>
    </row>
    <row r="223" spans="1:2" ht="18">
      <c r="A223" s="1186" t="s">
        <v>8931</v>
      </c>
      <c r="B223" s="820" t="s">
        <v>8932</v>
      </c>
    </row>
    <row r="224" spans="1:2" ht="18">
      <c r="A224" s="1186" t="s">
        <v>8933</v>
      </c>
      <c r="B224" s="820" t="s">
        <v>8934</v>
      </c>
    </row>
    <row r="225" spans="1:2" ht="18">
      <c r="A225" s="1186" t="s">
        <v>8935</v>
      </c>
      <c r="B225" s="820" t="s">
        <v>8936</v>
      </c>
    </row>
    <row r="226" spans="1:2" ht="18">
      <c r="A226" s="1186" t="s">
        <v>8937</v>
      </c>
      <c r="B226" s="820" t="s">
        <v>8938</v>
      </c>
    </row>
    <row r="227" spans="1:2" ht="18">
      <c r="A227" s="1186" t="s">
        <v>8939</v>
      </c>
      <c r="B227" s="820" t="s">
        <v>8940</v>
      </c>
    </row>
    <row r="228" spans="1:2" ht="18">
      <c r="A228" s="1186" t="s">
        <v>8941</v>
      </c>
      <c r="B228" s="820" t="s">
        <v>8942</v>
      </c>
    </row>
    <row r="229" spans="1:2" ht="18">
      <c r="A229" s="1186" t="s">
        <v>8943</v>
      </c>
      <c r="B229" s="820" t="s">
        <v>8944</v>
      </c>
    </row>
    <row r="230" spans="1:2" ht="18">
      <c r="A230" s="1186" t="s">
        <v>8945</v>
      </c>
      <c r="B230" s="820" t="s">
        <v>8946</v>
      </c>
    </row>
    <row r="231" spans="1:2" ht="18">
      <c r="A231" s="1186" t="s">
        <v>8947</v>
      </c>
      <c r="B231" s="820" t="s">
        <v>8948</v>
      </c>
    </row>
    <row r="232" spans="1:2" ht="18">
      <c r="A232" s="1186" t="s">
        <v>8949</v>
      </c>
      <c r="B232" s="820" t="s">
        <v>8950</v>
      </c>
    </row>
    <row r="233" spans="1:2" ht="18">
      <c r="A233" s="1186" t="s">
        <v>8951</v>
      </c>
      <c r="B233" s="820" t="s">
        <v>8952</v>
      </c>
    </row>
    <row r="234" spans="1:2" ht="18">
      <c r="A234" s="1186" t="s">
        <v>8953</v>
      </c>
      <c r="B234" s="820" t="s">
        <v>8954</v>
      </c>
    </row>
    <row r="235" spans="1:2" ht="18">
      <c r="A235" s="1186" t="s">
        <v>8955</v>
      </c>
      <c r="B235" s="820" t="s">
        <v>8956</v>
      </c>
    </row>
    <row r="236" spans="1:2" ht="18">
      <c r="A236" s="1186" t="s">
        <v>8957</v>
      </c>
      <c r="B236" s="820" t="s">
        <v>8958</v>
      </c>
    </row>
    <row r="237" spans="1:2" ht="18">
      <c r="A237" s="1186" t="s">
        <v>8959</v>
      </c>
      <c r="B237" s="820" t="s">
        <v>8960</v>
      </c>
    </row>
    <row r="238" spans="1:2" ht="18">
      <c r="A238" s="1186" t="s">
        <v>8961</v>
      </c>
      <c r="B238" s="820" t="s">
        <v>8962</v>
      </c>
    </row>
    <row r="239" spans="1:2" ht="21" customHeight="1">
      <c r="B239" s="340" t="s">
        <v>9171</v>
      </c>
    </row>
    <row r="240" spans="1:2" ht="18">
      <c r="A240" s="1186" t="s">
        <v>9172</v>
      </c>
      <c r="B240" s="820" t="s">
        <v>9173</v>
      </c>
    </row>
    <row r="241" spans="1:2" ht="18">
      <c r="A241" s="1186" t="s">
        <v>9174</v>
      </c>
      <c r="B241" s="820" t="s">
        <v>9175</v>
      </c>
    </row>
    <row r="242" spans="1:2" ht="18">
      <c r="A242" s="1186" t="s">
        <v>9176</v>
      </c>
      <c r="B242" s="820" t="s">
        <v>9177</v>
      </c>
    </row>
    <row r="243" spans="1:2" ht="18">
      <c r="A243" s="1186" t="s">
        <v>9178</v>
      </c>
      <c r="B243" s="820" t="s">
        <v>9179</v>
      </c>
    </row>
    <row r="244" spans="1:2" ht="18">
      <c r="A244" s="1186" t="s">
        <v>9180</v>
      </c>
      <c r="B244" s="820" t="s">
        <v>9181</v>
      </c>
    </row>
    <row r="245" spans="1:2" ht="18">
      <c r="A245" s="1186" t="s">
        <v>9182</v>
      </c>
      <c r="B245" s="820" t="s">
        <v>9183</v>
      </c>
    </row>
    <row r="246" spans="1:2" ht="18">
      <c r="A246" s="1186" t="s">
        <v>9184</v>
      </c>
      <c r="B246" s="820" t="s">
        <v>9185</v>
      </c>
    </row>
    <row r="247" spans="1:2" ht="18">
      <c r="A247" s="1186" t="s">
        <v>9186</v>
      </c>
      <c r="B247" s="820" t="s">
        <v>9187</v>
      </c>
    </row>
    <row r="248" spans="1:2" ht="18">
      <c r="A248" s="1186" t="s">
        <v>9188</v>
      </c>
      <c r="B248" s="820" t="s">
        <v>9189</v>
      </c>
    </row>
    <row r="249" spans="1:2" ht="18">
      <c r="A249" s="1186" t="s">
        <v>9190</v>
      </c>
      <c r="B249" s="820" t="s">
        <v>9191</v>
      </c>
    </row>
    <row r="250" spans="1:2" ht="18">
      <c r="A250" s="1186" t="s">
        <v>9192</v>
      </c>
      <c r="B250" s="820" t="s">
        <v>9193</v>
      </c>
    </row>
    <row r="251" spans="1:2" ht="18">
      <c r="A251" s="1186" t="s">
        <v>9194</v>
      </c>
      <c r="B251" s="820" t="s">
        <v>9195</v>
      </c>
    </row>
    <row r="252" spans="1:2" ht="18">
      <c r="A252" s="1186" t="s">
        <v>9196</v>
      </c>
      <c r="B252" s="820" t="s">
        <v>9197</v>
      </c>
    </row>
    <row r="253" spans="1:2" ht="18">
      <c r="A253" s="1186" t="s">
        <v>9198</v>
      </c>
      <c r="B253" s="820" t="s">
        <v>9199</v>
      </c>
    </row>
    <row r="254" spans="1:2" ht="18">
      <c r="A254" s="1186" t="s">
        <v>9200</v>
      </c>
      <c r="B254" s="820" t="s">
        <v>9201</v>
      </c>
    </row>
    <row r="255" spans="1:2" ht="18">
      <c r="A255" s="1186" t="s">
        <v>9202</v>
      </c>
      <c r="B255" s="820" t="s">
        <v>9203</v>
      </c>
    </row>
    <row r="256" spans="1:2" ht="18">
      <c r="A256" s="1186" t="s">
        <v>9204</v>
      </c>
      <c r="B256" s="820" t="s">
        <v>9205</v>
      </c>
    </row>
    <row r="257" spans="1:2" ht="18">
      <c r="A257" s="1186" t="s">
        <v>9206</v>
      </c>
      <c r="B257" s="820" t="s">
        <v>9207</v>
      </c>
    </row>
    <row r="258" spans="1:2" ht="18">
      <c r="A258" s="1186" t="s">
        <v>9208</v>
      </c>
      <c r="B258" s="820" t="s">
        <v>9209</v>
      </c>
    </row>
    <row r="259" spans="1:2" ht="18">
      <c r="A259" s="1186" t="s">
        <v>9210</v>
      </c>
      <c r="B259" s="820" t="s">
        <v>9211</v>
      </c>
    </row>
    <row r="260" spans="1:2" ht="18">
      <c r="A260" s="1186" t="s">
        <v>9212</v>
      </c>
      <c r="B260" s="820" t="s">
        <v>9213</v>
      </c>
    </row>
    <row r="261" spans="1:2" ht="18">
      <c r="A261" s="1186" t="s">
        <v>9214</v>
      </c>
      <c r="B261" s="820" t="s">
        <v>9215</v>
      </c>
    </row>
    <row r="262" spans="1:2" ht="18">
      <c r="A262" s="1186" t="s">
        <v>9216</v>
      </c>
      <c r="B262" s="820" t="s">
        <v>9217</v>
      </c>
    </row>
    <row r="263" spans="1:2" ht="18">
      <c r="A263" s="1186" t="s">
        <v>9218</v>
      </c>
      <c r="B263" s="820" t="s">
        <v>9219</v>
      </c>
    </row>
    <row r="264" spans="1:2" ht="18">
      <c r="A264" s="1186" t="s">
        <v>9220</v>
      </c>
      <c r="B264" s="820" t="s">
        <v>9221</v>
      </c>
    </row>
    <row r="265" spans="1:2" ht="18">
      <c r="A265" s="1186" t="s">
        <v>9222</v>
      </c>
      <c r="B265" s="820" t="s">
        <v>9223</v>
      </c>
    </row>
    <row r="266" spans="1:2" ht="18">
      <c r="A266" s="1186" t="s">
        <v>9224</v>
      </c>
      <c r="B266" s="820" t="s">
        <v>9225</v>
      </c>
    </row>
    <row r="267" spans="1:2" ht="18">
      <c r="A267" s="1186" t="s">
        <v>9226</v>
      </c>
      <c r="B267" s="820" t="s">
        <v>9227</v>
      </c>
    </row>
    <row r="268" spans="1:2" ht="18">
      <c r="A268" s="1186" t="s">
        <v>9228</v>
      </c>
      <c r="B268" s="820" t="s">
        <v>9229</v>
      </c>
    </row>
    <row r="269" spans="1:2" ht="21" customHeight="1">
      <c r="B269" s="340" t="s">
        <v>9853</v>
      </c>
    </row>
    <row r="270" spans="1:2" ht="18">
      <c r="A270" s="1186" t="s">
        <v>9854</v>
      </c>
      <c r="B270" s="820" t="s">
        <v>9855</v>
      </c>
    </row>
    <row r="271" spans="1:2" ht="18">
      <c r="A271" s="1186" t="s">
        <v>9856</v>
      </c>
      <c r="B271" s="820" t="s">
        <v>9857</v>
      </c>
    </row>
    <row r="272" spans="1:2" ht="18">
      <c r="A272" s="1186" t="s">
        <v>9858</v>
      </c>
      <c r="B272" s="820" t="s">
        <v>9859</v>
      </c>
    </row>
    <row r="273" spans="1:2" ht="18">
      <c r="A273" s="1186" t="s">
        <v>9860</v>
      </c>
      <c r="B273" s="820" t="s">
        <v>9861</v>
      </c>
    </row>
    <row r="274" spans="1:2" ht="18">
      <c r="A274" s="1186" t="s">
        <v>9862</v>
      </c>
      <c r="B274" s="820" t="s">
        <v>5634</v>
      </c>
    </row>
    <row r="275" spans="1:2" ht="18">
      <c r="A275" s="1186" t="s">
        <v>9863</v>
      </c>
      <c r="B275" s="820" t="s">
        <v>9864</v>
      </c>
    </row>
    <row r="276" spans="1:2" ht="18">
      <c r="A276" s="1186" t="s">
        <v>9865</v>
      </c>
      <c r="B276" s="820" t="s">
        <v>9866</v>
      </c>
    </row>
    <row r="277" spans="1:2" ht="18">
      <c r="A277" s="1186" t="s">
        <v>9867</v>
      </c>
      <c r="B277" s="820" t="s">
        <v>9868</v>
      </c>
    </row>
    <row r="278" spans="1:2" ht="18">
      <c r="A278" s="1186" t="s">
        <v>9869</v>
      </c>
      <c r="B278" s="820" t="s">
        <v>9870</v>
      </c>
    </row>
    <row r="279" spans="1:2" ht="18">
      <c r="A279" s="1186" t="s">
        <v>9871</v>
      </c>
      <c r="B279" s="820" t="s">
        <v>9872</v>
      </c>
    </row>
    <row r="280" spans="1:2" ht="18">
      <c r="A280" s="1186" t="s">
        <v>9873</v>
      </c>
      <c r="B280" s="820" t="s">
        <v>9874</v>
      </c>
    </row>
    <row r="281" spans="1:2" ht="18">
      <c r="A281" s="1186" t="s">
        <v>9875</v>
      </c>
      <c r="B281" s="820" t="s">
        <v>9876</v>
      </c>
    </row>
    <row r="282" spans="1:2" ht="18">
      <c r="A282" s="1186" t="s">
        <v>9877</v>
      </c>
      <c r="B282" s="820" t="s">
        <v>9878</v>
      </c>
    </row>
    <row r="283" spans="1:2" ht="18">
      <c r="A283" s="1186" t="s">
        <v>9879</v>
      </c>
      <c r="B283" s="820" t="s">
        <v>9880</v>
      </c>
    </row>
    <row r="284" spans="1:2" ht="18">
      <c r="A284" s="1186" t="s">
        <v>9881</v>
      </c>
      <c r="B284" s="820" t="s">
        <v>9882</v>
      </c>
    </row>
    <row r="285" spans="1:2" ht="18">
      <c r="A285" s="1186" t="s">
        <v>9883</v>
      </c>
      <c r="B285" s="820" t="s">
        <v>5634</v>
      </c>
    </row>
    <row r="286" spans="1:2" ht="18">
      <c r="A286" s="1186" t="s">
        <v>9884</v>
      </c>
      <c r="B286" s="820" t="s">
        <v>9885</v>
      </c>
    </row>
    <row r="287" spans="1:2" ht="18">
      <c r="A287" s="1186" t="s">
        <v>9886</v>
      </c>
      <c r="B287" s="820" t="s">
        <v>5634</v>
      </c>
    </row>
    <row r="288" spans="1:2" ht="18">
      <c r="A288" s="1186" t="s">
        <v>9887</v>
      </c>
      <c r="B288" s="820" t="s">
        <v>9888</v>
      </c>
    </row>
    <row r="289" spans="1:2" ht="18">
      <c r="A289" s="1186" t="s">
        <v>9889</v>
      </c>
      <c r="B289" s="820" t="s">
        <v>9890</v>
      </c>
    </row>
    <row r="290" spans="1:2" ht="18">
      <c r="A290" s="1186" t="s">
        <v>9891</v>
      </c>
      <c r="B290" s="820" t="s">
        <v>9892</v>
      </c>
    </row>
    <row r="291" spans="1:2" ht="21" customHeight="1">
      <c r="B291" s="340" t="s">
        <v>10166</v>
      </c>
    </row>
    <row r="292" spans="1:2" ht="18">
      <c r="A292" s="348" t="s">
        <v>10167</v>
      </c>
      <c r="B292" s="342" t="s">
        <v>10168</v>
      </c>
    </row>
    <row r="293" spans="1:2" ht="18">
      <c r="A293" s="1186" t="s">
        <v>10169</v>
      </c>
      <c r="B293" s="820" t="s">
        <v>10170</v>
      </c>
    </row>
    <row r="294" spans="1:2" ht="18">
      <c r="A294" s="1186" t="s">
        <v>10171</v>
      </c>
      <c r="B294" s="820" t="s">
        <v>10172</v>
      </c>
    </row>
    <row r="295" spans="1:2" ht="18">
      <c r="A295" s="1186" t="s">
        <v>10173</v>
      </c>
      <c r="B295" s="820" t="s">
        <v>10174</v>
      </c>
    </row>
    <row r="296" spans="1:2" ht="18">
      <c r="A296" s="1186" t="s">
        <v>10175</v>
      </c>
      <c r="B296" s="820" t="s">
        <v>10176</v>
      </c>
    </row>
    <row r="297" spans="1:2" ht="18">
      <c r="A297" s="348" t="s">
        <v>10177</v>
      </c>
      <c r="B297" s="342" t="s">
        <v>10178</v>
      </c>
    </row>
    <row r="298" spans="1:2" ht="18">
      <c r="A298" s="1186" t="s">
        <v>10179</v>
      </c>
      <c r="B298" s="820" t="s">
        <v>10180</v>
      </c>
    </row>
    <row r="299" spans="1:2" ht="18">
      <c r="A299" s="1186" t="s">
        <v>10181</v>
      </c>
      <c r="B299" s="820" t="s">
        <v>10182</v>
      </c>
    </row>
    <row r="300" spans="1:2" ht="18">
      <c r="A300" s="1186" t="s">
        <v>10183</v>
      </c>
      <c r="B300" s="820" t="s">
        <v>10184</v>
      </c>
    </row>
    <row r="301" spans="1:2" ht="18">
      <c r="A301" s="1186" t="s">
        <v>10183</v>
      </c>
      <c r="B301" s="820" t="s">
        <v>10185</v>
      </c>
    </row>
    <row r="302" spans="1:2" ht="18">
      <c r="A302" s="1186" t="s">
        <v>10186</v>
      </c>
      <c r="B302" s="820" t="s">
        <v>10187</v>
      </c>
    </row>
    <row r="303" spans="1:2" ht="18">
      <c r="A303" s="1186" t="s">
        <v>10188</v>
      </c>
      <c r="B303" s="820" t="s">
        <v>10189</v>
      </c>
    </row>
    <row r="304" spans="1:2" ht="18">
      <c r="A304" s="348" t="s">
        <v>10190</v>
      </c>
      <c r="B304" s="342" t="s">
        <v>10191</v>
      </c>
    </row>
    <row r="305" spans="1:2" ht="18">
      <c r="A305" s="348" t="s">
        <v>10192</v>
      </c>
      <c r="B305" s="342" t="s">
        <v>10193</v>
      </c>
    </row>
    <row r="306" spans="1:2" ht="18">
      <c r="A306" s="348" t="s">
        <v>10194</v>
      </c>
      <c r="B306" s="342" t="s">
        <v>10195</v>
      </c>
    </row>
    <row r="307" spans="1:2" ht="18">
      <c r="A307" s="1186" t="s">
        <v>10196</v>
      </c>
      <c r="B307" s="820" t="s">
        <v>10197</v>
      </c>
    </row>
    <row r="308" spans="1:2" ht="18">
      <c r="A308" s="1186" t="s">
        <v>10198</v>
      </c>
      <c r="B308" s="820" t="s">
        <v>10199</v>
      </c>
    </row>
    <row r="309" spans="1:2" ht="18">
      <c r="A309" s="1186" t="s">
        <v>10200</v>
      </c>
      <c r="B309" s="820" t="s">
        <v>10201</v>
      </c>
    </row>
    <row r="310" spans="1:2" ht="18">
      <c r="A310" s="1186" t="s">
        <v>10202</v>
      </c>
      <c r="B310" s="820" t="s">
        <v>10203</v>
      </c>
    </row>
    <row r="311" spans="1:2" ht="18">
      <c r="A311" s="1186" t="s">
        <v>10204</v>
      </c>
      <c r="B311" s="820" t="s">
        <v>10205</v>
      </c>
    </row>
    <row r="312" spans="1:2" ht="18">
      <c r="A312" s="1186" t="s">
        <v>10206</v>
      </c>
      <c r="B312" s="820" t="s">
        <v>10207</v>
      </c>
    </row>
    <row r="313" spans="1:2" ht="18">
      <c r="A313" s="1186" t="s">
        <v>10208</v>
      </c>
      <c r="B313" s="820" t="s">
        <v>10209</v>
      </c>
    </row>
    <row r="314" spans="1:2" ht="18">
      <c r="A314" s="1186" t="s">
        <v>10210</v>
      </c>
      <c r="B314" s="820" t="s">
        <v>10211</v>
      </c>
    </row>
    <row r="315" spans="1:2" ht="18">
      <c r="A315" s="1186" t="s">
        <v>10212</v>
      </c>
      <c r="B315" s="820" t="s">
        <v>10213</v>
      </c>
    </row>
    <row r="316" spans="1:2" ht="18">
      <c r="A316" s="1186" t="s">
        <v>10214</v>
      </c>
      <c r="B316" s="820" t="s">
        <v>10215</v>
      </c>
    </row>
    <row r="317" spans="1:2" ht="18">
      <c r="A317" s="1186" t="s">
        <v>10216</v>
      </c>
      <c r="B317" s="820" t="s">
        <v>10217</v>
      </c>
    </row>
    <row r="318" spans="1:2" ht="18">
      <c r="A318" s="1186" t="s">
        <v>10218</v>
      </c>
      <c r="B318" s="820" t="s">
        <v>10219</v>
      </c>
    </row>
    <row r="319" spans="1:2" ht="18">
      <c r="A319" s="1186" t="s">
        <v>10220</v>
      </c>
      <c r="B319" s="820" t="s">
        <v>10221</v>
      </c>
    </row>
    <row r="320" spans="1:2" ht="18">
      <c r="A320" s="1186" t="s">
        <v>10222</v>
      </c>
      <c r="B320" s="820" t="s">
        <v>10223</v>
      </c>
    </row>
    <row r="321" spans="1:2" ht="18">
      <c r="A321" s="1186" t="s">
        <v>10224</v>
      </c>
      <c r="B321" s="820" t="s">
        <v>10225</v>
      </c>
    </row>
    <row r="322" spans="1:2" ht="18">
      <c r="A322" s="1186" t="s">
        <v>10226</v>
      </c>
      <c r="B322" s="820" t="s">
        <v>10227</v>
      </c>
    </row>
    <row r="323" spans="1:2" ht="18">
      <c r="A323" s="1186" t="s">
        <v>10228</v>
      </c>
      <c r="B323" s="820" t="s">
        <v>10229</v>
      </c>
    </row>
    <row r="324" spans="1:2" ht="18">
      <c r="A324" s="1186" t="s">
        <v>10230</v>
      </c>
      <c r="B324" s="820" t="s">
        <v>10231</v>
      </c>
    </row>
    <row r="325" spans="1:2" ht="18">
      <c r="A325" s="1186" t="s">
        <v>10232</v>
      </c>
      <c r="B325" s="820" t="s">
        <v>10233</v>
      </c>
    </row>
    <row r="326" spans="1:2" ht="21" customHeight="1">
      <c r="B326" s="340" t="s">
        <v>10663</v>
      </c>
    </row>
    <row r="327" spans="1:2" ht="18">
      <c r="A327" s="1186" t="s">
        <v>10664</v>
      </c>
      <c r="B327" s="820" t="s">
        <v>10665</v>
      </c>
    </row>
    <row r="328" spans="1:2" ht="18">
      <c r="A328" s="1186" t="s">
        <v>10666</v>
      </c>
      <c r="B328" s="820" t="s">
        <v>10667</v>
      </c>
    </row>
    <row r="329" spans="1:2" ht="18">
      <c r="A329" s="1186" t="s">
        <v>10668</v>
      </c>
      <c r="B329" s="820" t="s">
        <v>10669</v>
      </c>
    </row>
    <row r="330" spans="1:2" ht="18">
      <c r="A330" s="1186" t="s">
        <v>10670</v>
      </c>
      <c r="B330" s="820" t="s">
        <v>10671</v>
      </c>
    </row>
    <row r="331" spans="1:2" ht="18">
      <c r="A331" s="1186" t="s">
        <v>10672</v>
      </c>
      <c r="B331" s="820" t="s">
        <v>10673</v>
      </c>
    </row>
    <row r="332" spans="1:2" ht="18">
      <c r="A332" s="1186" t="s">
        <v>10674</v>
      </c>
      <c r="B332" s="820" t="s">
        <v>10675</v>
      </c>
    </row>
    <row r="333" spans="1:2" ht="18">
      <c r="A333" s="1186" t="s">
        <v>10676</v>
      </c>
      <c r="B333" s="820" t="s">
        <v>10677</v>
      </c>
    </row>
    <row r="334" spans="1:2" ht="18">
      <c r="A334" s="1186" t="s">
        <v>10678</v>
      </c>
      <c r="B334" s="820" t="s">
        <v>10679</v>
      </c>
    </row>
    <row r="335" spans="1:2" ht="18">
      <c r="A335" s="1186" t="s">
        <v>10680</v>
      </c>
      <c r="B335" s="820" t="s">
        <v>10681</v>
      </c>
    </row>
    <row r="336" spans="1:2" ht="18">
      <c r="A336" s="1186" t="s">
        <v>10682</v>
      </c>
      <c r="B336" s="820" t="s">
        <v>10683</v>
      </c>
    </row>
    <row r="337" spans="1:2" ht="18">
      <c r="A337" s="1186" t="s">
        <v>10684</v>
      </c>
      <c r="B337" s="820" t="s">
        <v>10685</v>
      </c>
    </row>
    <row r="338" spans="1:2" ht="18">
      <c r="A338" s="1186" t="s">
        <v>10686</v>
      </c>
      <c r="B338" s="820" t="s">
        <v>10687</v>
      </c>
    </row>
    <row r="339" spans="1:2" ht="18">
      <c r="A339" s="1186" t="s">
        <v>10688</v>
      </c>
      <c r="B339" s="820" t="s">
        <v>10689</v>
      </c>
    </row>
    <row r="340" spans="1:2" ht="21" customHeight="1">
      <c r="B340" s="340" t="s">
        <v>11028</v>
      </c>
    </row>
    <row r="341" spans="1:2" ht="18">
      <c r="A341" s="1186" t="s">
        <v>11029</v>
      </c>
      <c r="B341" s="820" t="s">
        <v>11030</v>
      </c>
    </row>
    <row r="342" spans="1:2" ht="18">
      <c r="A342" s="1186" t="s">
        <v>11031</v>
      </c>
      <c r="B342" s="820" t="s">
        <v>11032</v>
      </c>
    </row>
    <row r="343" spans="1:2" ht="18">
      <c r="A343" s="1186" t="s">
        <v>11033</v>
      </c>
      <c r="B343" s="820" t="s">
        <v>11034</v>
      </c>
    </row>
    <row r="344" spans="1:2" ht="18">
      <c r="A344" s="1186" t="s">
        <v>11035</v>
      </c>
      <c r="B344" s="820" t="s">
        <v>11036</v>
      </c>
    </row>
    <row r="345" spans="1:2" ht="18">
      <c r="A345" s="1186" t="s">
        <v>11037</v>
      </c>
      <c r="B345" s="820" t="s">
        <v>11038</v>
      </c>
    </row>
    <row r="346" spans="1:2" ht="18">
      <c r="A346" s="1186" t="s">
        <v>11039</v>
      </c>
      <c r="B346" s="820" t="s">
        <v>11040</v>
      </c>
    </row>
    <row r="347" spans="1:2" ht="18">
      <c r="A347" s="1186" t="s">
        <v>11041</v>
      </c>
      <c r="B347" s="820" t="s">
        <v>11042</v>
      </c>
    </row>
    <row r="348" spans="1:2" ht="18">
      <c r="A348" s="1186" t="s">
        <v>11043</v>
      </c>
      <c r="B348" s="820" t="s">
        <v>11044</v>
      </c>
    </row>
    <row r="349" spans="1:2" ht="18">
      <c r="A349" s="1186" t="s">
        <v>11045</v>
      </c>
      <c r="B349" s="820" t="s">
        <v>11046</v>
      </c>
    </row>
    <row r="350" spans="1:2" ht="18">
      <c r="A350" s="1186" t="s">
        <v>11047</v>
      </c>
      <c r="B350" s="820" t="s">
        <v>11048</v>
      </c>
    </row>
    <row r="351" spans="1:2" ht="18">
      <c r="A351" s="1186" t="s">
        <v>11049</v>
      </c>
      <c r="B351" s="820" t="s">
        <v>11050</v>
      </c>
    </row>
    <row r="352" spans="1:2" ht="21" customHeight="1">
      <c r="B352" s="340" t="s">
        <v>11358</v>
      </c>
    </row>
    <row r="353" spans="1:2" ht="18">
      <c r="A353" s="1186" t="s">
        <v>11359</v>
      </c>
      <c r="B353" s="820" t="s">
        <v>11360</v>
      </c>
    </row>
    <row r="354" spans="1:2" ht="18">
      <c r="A354" s="2948" t="s">
        <v>11361</v>
      </c>
      <c r="B354" s="2949" t="s">
        <v>11362</v>
      </c>
    </row>
    <row r="355" spans="1:2" ht="18">
      <c r="A355" s="2948" t="s">
        <v>11363</v>
      </c>
      <c r="B355" s="2949" t="s">
        <v>11364</v>
      </c>
    </row>
    <row r="356" spans="1:2" ht="18">
      <c r="A356" s="2948" t="s">
        <v>11365</v>
      </c>
      <c r="B356" s="2949" t="s">
        <v>11366</v>
      </c>
    </row>
    <row r="357" spans="1:2" ht="18">
      <c r="A357" s="2948" t="s">
        <v>11367</v>
      </c>
      <c r="B357" s="2949" t="s">
        <v>11368</v>
      </c>
    </row>
    <row r="358" spans="1:2" ht="18">
      <c r="A358" s="1186">
        <v>232</v>
      </c>
      <c r="B358" s="820" t="s">
        <v>11369</v>
      </c>
    </row>
    <row r="359" spans="1:2" ht="18">
      <c r="A359" s="1186">
        <v>233</v>
      </c>
      <c r="B359" s="820" t="s">
        <v>11370</v>
      </c>
    </row>
    <row r="360" spans="1:2" ht="18">
      <c r="A360" s="348">
        <v>234</v>
      </c>
      <c r="B360" s="342" t="s">
        <v>11371</v>
      </c>
    </row>
    <row r="361" spans="1:2" ht="18">
      <c r="A361" s="1186">
        <v>235</v>
      </c>
      <c r="B361" s="820" t="s">
        <v>11372</v>
      </c>
    </row>
    <row r="362" spans="1:2" ht="18">
      <c r="A362" s="1186">
        <v>236</v>
      </c>
      <c r="B362" s="820" t="s">
        <v>11373</v>
      </c>
    </row>
    <row r="363" spans="1:2" ht="18">
      <c r="A363" s="1186">
        <v>237</v>
      </c>
      <c r="B363" s="820" t="s">
        <v>11374</v>
      </c>
    </row>
    <row r="364" spans="1:2" ht="18">
      <c r="A364" s="1186">
        <v>238</v>
      </c>
      <c r="B364" s="820" t="s">
        <v>11375</v>
      </c>
    </row>
    <row r="365" spans="1:2" ht="18">
      <c r="A365" s="1186" t="s">
        <v>11376</v>
      </c>
      <c r="B365" s="820" t="s">
        <v>11377</v>
      </c>
    </row>
    <row r="366" spans="1:2" ht="21" customHeight="1">
      <c r="A366" s="3054"/>
      <c r="B366" s="3055" t="s">
        <v>11616</v>
      </c>
    </row>
    <row r="367" spans="1:2" ht="18">
      <c r="A367" s="820"/>
      <c r="B367" s="820" t="s">
        <v>11617</v>
      </c>
    </row>
    <row r="368" spans="1:2" ht="18">
      <c r="A368" s="820"/>
      <c r="B368" s="820" t="s">
        <v>11618</v>
      </c>
    </row>
  </sheetData>
  <phoneticPr fontId="2"/>
  <hyperlinks>
    <hyperlink ref="A7:B7" location="'1'!A1" display="'1'!A1" xr:uid="{2AD13C7B-EBEA-469F-B3BA-8C7D1EEB590E}"/>
    <hyperlink ref="A8:B8" location="'2'!A1" display="'2'!A1" xr:uid="{506678DF-9530-428D-BCE9-DA4B398A7C3E}"/>
    <hyperlink ref="A9:B9" location="'3'!A1" display="'3'!A1" xr:uid="{7AFE21DF-7B98-4DF1-93D4-0AEE089FFD92}"/>
    <hyperlink ref="A10:B10" location="'4'!A1" display="'4'!A1" xr:uid="{4972B87B-E450-4D21-B400-BBFC2CA7DB04}"/>
    <hyperlink ref="A11:B11" location="'5'!A1" display="'5'!A1" xr:uid="{9B81A5B7-4422-41ED-9E67-63E7B76D8D18}"/>
    <hyperlink ref="A12:B12" location="'6'!A1" display="'6'!A1" xr:uid="{95B903D0-A9DF-4E7C-9133-F494F52B9967}"/>
    <hyperlink ref="A13:B13" location="'7'!A1" display="'7'!A1" xr:uid="{36E4F8D7-62FB-4699-80AF-89C321B2FF7D}"/>
    <hyperlink ref="A14:B14" location="'8'!A1" display="'8'!A1" xr:uid="{C59409A2-59DC-4E8E-8EA0-8E3BA8D00456}"/>
    <hyperlink ref="A15:B15" location="'9'!A1" display="'9'!A1" xr:uid="{0AF22184-B060-47A1-A1FB-862E85B0AE5C}"/>
    <hyperlink ref="A16:B16" location="'10'!A1" display="'10'!A1" xr:uid="{9FF8F6E9-4B80-41B0-BD26-A3546E76AF88}"/>
    <hyperlink ref="A17:B17" location="'11'!A1" display="'11'!A1" xr:uid="{291B8616-8100-4140-873F-E8E771D33EFB}"/>
    <hyperlink ref="A18:B18" location="'12'!A1" display="'12'!A1" xr:uid="{3FDD1CD7-B78E-444F-B63B-2EC2AC42D8AD}"/>
    <hyperlink ref="A19:B19" location="'13'!A1" display="'13'!A1" xr:uid="{54DE2E24-27A8-49E0-B9F9-4C34FAD42947}"/>
    <hyperlink ref="A20:B20" location="'14'!A1" display="'14'!A1" xr:uid="{C4459CB5-B46E-432A-ABBE-3CE30D6E700D}"/>
    <hyperlink ref="A21:B21" location="'15'!A1" display="'15'!A1" xr:uid="{E51A0F9B-6706-4BE7-9EBE-36225CF35236}"/>
    <hyperlink ref="B25" location="'18'!A1" display="地区別・町名別世帯数と男女別人口" xr:uid="{8ABE4A71-4A5A-4A44-88EF-6DE4BF82AA80}"/>
    <hyperlink ref="A23:B23" location="'16'!A1" display="'16'!A1" xr:uid="{40E67190-A68D-43E9-8156-97DE21876CA5}"/>
    <hyperlink ref="A24:B24" location="'17'!A1" display="'17'!A1" xr:uid="{E1D2CBA2-20D9-42B5-B4A6-1F204D8724FA}"/>
    <hyperlink ref="A25:B25" location="'18'!A1" display="'18'!A1" xr:uid="{AB6519BA-0C25-4511-9B28-347609E13EB3}"/>
    <hyperlink ref="A26:B26" location="'19'!A1" display="'19'!A1" xr:uid="{4F99E8C2-7661-4E9B-B12D-432DD8B8EDB5}"/>
    <hyperlink ref="A27:B27" location="'20'!A1" display="'20'!A1" xr:uid="{1DDCE5A7-3F75-44F8-B02A-60F0ADA9469D}"/>
    <hyperlink ref="A29:B29" location="'21'!A1" display="'21'!A1" xr:uid="{CEBA7229-42E8-4781-A973-835BF6CF949B}"/>
    <hyperlink ref="A30:B30" location="'22'!A1" display="22(1)" xr:uid="{7CD8D911-98D0-4343-9318-51FA3A3D1A24}"/>
    <hyperlink ref="A31:B31" location="'22'!A13" display="22(2)" xr:uid="{1A386D04-0575-4C15-9163-0A4BAF6109A2}"/>
    <hyperlink ref="A32:B32" location="'23'!A1" display="'23'!A1" xr:uid="{97710B8F-2ABA-4ECE-B72F-BA3FB79BE52B}"/>
    <hyperlink ref="A33:B33" location="'24'!A1" display="'24'!A1" xr:uid="{42E4CAF7-AB2E-4FE2-ADE7-5FDF3377972C}"/>
    <hyperlink ref="A34:B34" location="'25'!A1" display="'25'!A1" xr:uid="{848FCBC6-C492-4E4E-A04B-9BA0D49245AF}"/>
    <hyperlink ref="A35:B35" location="'26'!A1" display="'26'!A1" xr:uid="{7E080077-AB77-4903-8828-051282947DED}"/>
    <hyperlink ref="A36:B36" location="'27'!A1" display="'27'!A1" xr:uid="{8252A08C-E249-4860-8BB4-2D9F5D3B122F}"/>
    <hyperlink ref="A37:B37" location="'28'!A1" display="'28'!A1" xr:uid="{C9891E00-774B-4543-9D46-D8CBF6072BDD}"/>
    <hyperlink ref="A38:B38" location="'29'!A1" display="'29'!A1" xr:uid="{39D0776C-4E35-4E26-A22A-7FDAEC44C253}"/>
    <hyperlink ref="A39:B39" location="'30'!A1" display="'30'!A1" xr:uid="{71BEA258-B709-43EC-9E0B-905EBD501AD5}"/>
    <hyperlink ref="A40:B40" location="'31'!A1" display="'31'!A1" xr:uid="{1D711B04-5C85-4D34-A549-FFF4620CFE51}"/>
    <hyperlink ref="A41:B41" location="'32'!A1" display="'32'!A1" xr:uid="{CF09DFF4-15F5-47A3-8996-C8375EB58F5E}"/>
    <hyperlink ref="B42" location="'33(1)'!A1" display="(1)　住居の所有関係別世帯数及び世帯人員" xr:uid="{6D93001B-9150-4B83-A749-748174F56E56}"/>
    <hyperlink ref="B43" location="'33(2)'!A1" display="(2)　住宅の建て方・住宅の所有の関係別世帯数及び世帯人員" xr:uid="{5E0C0096-BC0B-433F-89FB-1449CB147195}"/>
    <hyperlink ref="A44:B44" location="'34'!A1" display="'34'!A1" xr:uid="{93EA155E-48D4-4CE3-A0AE-BB11271B5BAF}"/>
    <hyperlink ref="B28" location="人口ピラミッド!A1" display="人口ピラミッド" xr:uid="{964DF0FA-EC95-45AD-85A1-C7A683313DC0}"/>
    <hyperlink ref="A42" location="'33(1)'!A1" display="33(1)" xr:uid="{0F740990-DD58-46F9-BED3-411366509610}"/>
    <hyperlink ref="A43" location="'33(2)'!A1" display="33(2)" xr:uid="{EA7B008E-871F-4A3B-A87E-598DE4C19896}"/>
    <hyperlink ref="A46:B46" location="'35'!A1" display="'35'!A1" xr:uid="{3B1FCBA4-455E-4932-9A29-A160479F4E3D}"/>
    <hyperlink ref="A47:B47" location="'36'!A1" display="'36'!A1" xr:uid="{3A02EA91-EDAC-4055-8703-C24EF4413367}"/>
    <hyperlink ref="A48:B48" location="'37'!A1" display="'37'!A1" xr:uid="{D9622BD4-8663-4BC7-B07E-AD8DF2279E68}"/>
    <hyperlink ref="A49:B49" location="'38'!A1" display="'38'!A1" xr:uid="{F7325608-D4E5-4A74-9AAE-D237B466AA90}"/>
    <hyperlink ref="A50:B50" location="'39'!A1" display="'39'!A1" xr:uid="{DB8357A6-29D3-42F3-A28F-E1B17C2FF39E}"/>
    <hyperlink ref="A51:B51" location="'40削除'!A1" display="'40削除'!A1" xr:uid="{40A9BC1A-887F-48D3-9C25-1F147C48B6F7}"/>
    <hyperlink ref="A52:B52" location="'41'!A1" display="'41'!A1" xr:uid="{B5CEE65B-9D97-4948-922D-E1656C23B09C}"/>
    <hyperlink ref="A53:B53" location="'42'!A1" display="42⑴" xr:uid="{1FD36882-11C0-40F9-9116-C37EF7E69101}"/>
    <hyperlink ref="A54:B54" location="'42'!A24" display="42⑵" xr:uid="{9020224E-919F-4E29-9C84-B4A18FF1824B}"/>
    <hyperlink ref="A55:B55" location="'43'!A1" display="'43'!A1" xr:uid="{AA13E08C-0815-4E65-84E4-8986F8788009}"/>
    <hyperlink ref="A56:B56" location="'44'!A1" display="'44'!A1" xr:uid="{07506EAC-7909-4D35-A61F-8919916C44E8}"/>
    <hyperlink ref="A57:B57" location="'45削除'!A1" display="'45削除'!A1" xr:uid="{AD07A581-1B0E-43A0-A4FC-EDCD1D525E8B}"/>
    <hyperlink ref="A58:B58" location="'46削除'!A1" display="'46削除'!A1" xr:uid="{914068CC-8DEE-42CD-A20F-15518FFECD44}"/>
    <hyperlink ref="A59:B59" location="'47'!A1" display="'47'!A1" xr:uid="{042172B7-B317-47AD-9C7E-E92546D01FDA}"/>
    <hyperlink ref="A60:B60" location="'48'!A1" display="48⑴" xr:uid="{37808929-C545-4751-9A88-F4BB3D032E8D}"/>
    <hyperlink ref="A61:B61" location="'48'!A14" display="48⑵" xr:uid="{199CA991-5FC9-4FAE-AB0B-1B925792D541}"/>
    <hyperlink ref="A62:B62" location="'48'!A25" display="48⑶" xr:uid="{18838E35-4498-4F28-ACB4-F83D7E331557}"/>
    <hyperlink ref="A63:B63" location="'49'!A1" display="49⑴" xr:uid="{279575AB-4F19-4170-9D74-0AB15534B4AE}"/>
    <hyperlink ref="A64:B64" location="'49'!R2" display="49⑵" xr:uid="{09FE45E5-28BF-4776-B2E3-6746639C6AAA}"/>
    <hyperlink ref="A65:B65" location="'50'!A1" display="'50'!A1" xr:uid="{FA804E9D-FC74-471C-9569-A15798C81C37}"/>
    <hyperlink ref="A66:B66" location="'50'!A23" display="'50'!A23" xr:uid="{CE130D59-EF3C-4C15-93B4-A63C09181AAB}"/>
    <hyperlink ref="A67:B67" location="'51'!A1" display="51⑴" xr:uid="{ECEC4099-AE28-4C1A-941B-364AE5C42D27}"/>
    <hyperlink ref="A68:B68" location="'51'!I2" display="51⑵" xr:uid="{69D28EBD-A920-4512-AE26-3DC0AF43D0BA}"/>
    <hyperlink ref="A69:B69" location="'52'!A1" display="'52'!A1" xr:uid="{D332CE10-7D8C-48B7-84C1-E9F929C74C74}"/>
    <hyperlink ref="A70:B70" location="'53'!A1" display="'53'!A1" xr:uid="{78AFD52B-3773-477F-9CB5-36325A2C44EB}"/>
    <hyperlink ref="A71:B71" location="'54'!A1" display="'54'!A1" xr:uid="{0787FEF4-9A37-4B87-8F23-2CF0630C9B98}"/>
    <hyperlink ref="A72:B72" location="'55'!A1" display="'55'!A1" xr:uid="{07D8C9B5-D2F9-46C3-BED1-40886A4FCE07}"/>
    <hyperlink ref="A74:B74" location="'56'!A1" display="'56'!A1" xr:uid="{A7A818EE-9CFD-4503-91C4-D8C873BC4C0F}"/>
    <hyperlink ref="A75:B75" location="'57'!A1" display="'57'!A1" xr:uid="{F2912340-EA33-42DA-9F16-CD622F9A6C52}"/>
    <hyperlink ref="A76:B76" location="'58削除'!A1" display="'58削除'!A1" xr:uid="{4687DCF6-C0E6-4894-9593-76D816CC6028}"/>
    <hyperlink ref="A77:B77" location="'59'!A1" display="'59'!A1" xr:uid="{1CE4BED1-98C8-455B-8AC4-7B04713343A1}"/>
    <hyperlink ref="A78:B78" location="'60'!A1" display="'60'!A1" xr:uid="{5C14D88D-F15A-43B1-82B2-47D44353C352}"/>
    <hyperlink ref="A79:B79" location="'61'!A1" display="'61'!A1" xr:uid="{436FAAC6-7132-49FC-A89B-AFB3423C8A03}"/>
    <hyperlink ref="A80:B80" location="'62削除'!A1" display="'62削除'!A1" xr:uid="{95841CAC-B64A-4BE6-8F80-E7881A72909A}"/>
    <hyperlink ref="A81:B81" location="'63'!A1" display="63⑴" xr:uid="{CDC8C7CA-87EB-4D14-A630-A95FCDC70F43}"/>
    <hyperlink ref="A82:B82" location="'63'!A24" display="63⑵" xr:uid="{E5153DEC-D60A-448B-A663-AEA8871685E2}"/>
    <hyperlink ref="A83:B83" location="'63'!O2" display="63⑶" xr:uid="{AB9EDCBE-82DF-479D-A449-784774671293}"/>
    <hyperlink ref="A84:B84" location="'63'!O5" display="63⑷" xr:uid="{5FFE8451-2220-49F9-8D2F-5647BF1877B0}"/>
    <hyperlink ref="A85:B85" location="'63'!O26" display="63⑸" xr:uid="{D26444AC-F690-4442-8D4D-A3828073DB14}"/>
    <hyperlink ref="A86:B86" location="'64'!A1" display="'64'!A1" xr:uid="{19A02A04-6F51-4BF9-BB6B-4CA8A8FEA68B}"/>
    <hyperlink ref="A87:B87" location="'65'!A1" display="'65'!A1" xr:uid="{05A9CEE2-92C3-4DAC-A647-8721BFEE6062}"/>
    <hyperlink ref="A88:B88" location="'66'!A1" display="'66'!A1" xr:uid="{69AAAE62-3739-44ED-8486-D101F527FA91}"/>
    <hyperlink ref="A89:B89" location="'67'!A1" display="'67'!A1" xr:uid="{58F1A4C0-5CB0-410B-AEEB-226040AE3D43}"/>
    <hyperlink ref="A90:B90" location="'68削除'!A1" display="'68削除'!A1" xr:uid="{6DDF2F94-3D64-4B42-8159-5E6A7511305F}"/>
    <hyperlink ref="A91:B91" location="'69'!A1" display="69⑴" xr:uid="{C49E4F0F-E36C-4AB5-8002-A487ED4E118D}"/>
    <hyperlink ref="A92:B92" location="'69'!A28" display="69⑵" xr:uid="{8532CAA3-9DB3-4960-B7C7-3690C3E91A5D}"/>
    <hyperlink ref="A93:B93" location="'69'!A74" display="69⑶" xr:uid="{B6B93378-796E-4915-98D6-AB143D77B4FD}"/>
    <hyperlink ref="A95:B95" location="'70'!A1" display="'70'!A1" xr:uid="{A4A8BE56-1384-4389-B1B6-0EB82CC9B7D6}"/>
    <hyperlink ref="A96:B96" location="'71'!A1" display="71⑴" xr:uid="{508785B6-20CF-43A1-812F-891407EC8B27}"/>
    <hyperlink ref="A97:B97" location="'71'!A20" display="71⑵" xr:uid="{F7968752-2389-4CE3-9822-D37EE823D072}"/>
    <hyperlink ref="A98:B98" location="'72'!A1" display="72⑴" xr:uid="{00FCC368-8718-44B6-9EBF-3CFA77E7ED4E}"/>
    <hyperlink ref="A99:B99" location="'72'!A20" display="72⑵" xr:uid="{A74563F7-D19F-446C-B32C-6A7A61CA95AA}"/>
    <hyperlink ref="A100:B100" location="'73'!A1" display="'73'!A1" xr:uid="{8FD90230-7C83-4AD3-BCF5-833FC4CD0509}"/>
    <hyperlink ref="A101:B101" location="'74'!A1" display="74⑴" xr:uid="{1718E250-21DE-404B-8B82-E36329E739E0}"/>
    <hyperlink ref="A102:B102" location="'74'!A35" display="74⑵" xr:uid="{DC8A3D74-A52A-41DE-BE53-C20A6A6730B7}"/>
    <hyperlink ref="A103:B103" location="'75'!A1" display="75⑴" xr:uid="{FFA91C40-3CBB-4446-9F45-E166E82DCF58}"/>
    <hyperlink ref="A104:B104" location="'75'!E2" display="75⑵" xr:uid="{ED7FE9D0-2965-4168-A28B-7240B356C874}"/>
    <hyperlink ref="A105:B105" location="'75'!N2" display="75⑶" xr:uid="{500C88BA-9751-4F4D-B9A8-00951E1FF1B4}"/>
    <hyperlink ref="A106:B106" location="'76'!A1" display="'76'!A1" xr:uid="{10E0F88F-B4D8-4659-8A84-17F96CEBE33C}"/>
    <hyperlink ref="A107:B107" location="'77削除'!A1" display="'77削除'!A1" xr:uid="{B96EF596-A6A6-4F94-A83C-50C8ECC7E9CC}"/>
    <hyperlink ref="A109:B109" location="'78'!A1" display="'78'!A1" xr:uid="{4368D8D4-ECF5-4AD7-9D27-A80B9D4C3C06}"/>
    <hyperlink ref="A110:B110" location="'79'!A1" display="'79'!A1" xr:uid="{253D820B-80E6-4BE8-A854-59990723785F}"/>
    <hyperlink ref="A111:B111" location="'80'!A1" display="'80'!A1" xr:uid="{8929FD18-D360-42A4-8650-352D71510365}"/>
    <hyperlink ref="A112:B112" location="'81'!A1" display="81⑴" xr:uid="{30542646-C10C-404B-896D-AA48506075B7}"/>
    <hyperlink ref="A113:B113" location="'81'!A30" display="81⑵" xr:uid="{48FF9B87-649D-4150-80D3-1BA11123971B}"/>
    <hyperlink ref="A114:B114" location="'81'!A32" display="81⑶" xr:uid="{860CDB36-BC58-427A-834C-C8C246C2D43A}"/>
    <hyperlink ref="A115:B115" location="'81'!A44" display="81⑷" xr:uid="{33338349-3E07-49A3-9841-F6AC1054D721}"/>
    <hyperlink ref="A116:B116" location="'82'!A1" display="82⑴" xr:uid="{B45F90FB-8DC5-44E3-8D44-62C5EC24F656}"/>
    <hyperlink ref="A117:B117" location="'82'!A20" display="82⑵" xr:uid="{388949B2-0D72-4D7A-B142-4D075475DC87}"/>
    <hyperlink ref="A118:B118" location="'82'!A35" display="82⑶" xr:uid="{905EBFD2-7E3B-4267-B90E-F54296E411E9}"/>
    <hyperlink ref="A119:B119" location="'82'!A88" display="82⑷" xr:uid="{98911FB8-68C2-457C-B1F8-ADFC3A11DBC6}"/>
    <hyperlink ref="A120:B120" location="'83'!A1" display="83⑴" xr:uid="{E092F99C-D5A8-4542-9DE6-682411CBB1BA}"/>
    <hyperlink ref="A121:B121" location="'83'!A14" display="83⑵" xr:uid="{2FCA2C88-FB41-4519-A631-D980F76377FB}"/>
    <hyperlink ref="A122:B122" location="'83'!A25" display="83⑶" xr:uid="{93D78621-1AF2-4D8B-A73E-0DA9D64BEB90}"/>
    <hyperlink ref="A123:B123" location="'84⑴⑵'!A1" display="84⑴" xr:uid="{115342C3-CBF0-484D-A4EE-225261C0B97D}"/>
    <hyperlink ref="A124:B124" location="'84⑴⑵'!A23" display="84⑵" xr:uid="{E6A89885-AE12-43E6-820B-C5DBF96E7E07}"/>
    <hyperlink ref="A125:B125" location="'84⑶'!A1" display="84⑶" xr:uid="{19240CA3-326B-4B2C-B73B-8EA0FA74A117}"/>
    <hyperlink ref="A126:B126" location="'85'!A1" display="'85'!A1" xr:uid="{041AA902-A5E6-49D7-9B92-51F3619A12C5}"/>
    <hyperlink ref="A127:B127" location="'86⑴'!A1" display="86⑴" xr:uid="{18C1C1F1-DE8D-4003-899B-C63CFF767665}"/>
    <hyperlink ref="A128:B128" location="'86⑵'!A1" display="86⑵" xr:uid="{C6CA0AE5-33FB-44C8-A033-135C5D7696BF}"/>
    <hyperlink ref="A129:B129" location="'86⑶⑷'!A1" display="86⑶" xr:uid="{E6D778D8-784C-4FC1-B5E8-4374FCE62308}"/>
    <hyperlink ref="A130:B130" location="'86⑶⑷'!A292" display="86⑷" xr:uid="{EB541DFF-73B5-4509-A379-2721ACE31EC0}"/>
    <hyperlink ref="A132:B132" location="'87'!A1" display="'87'!A1" xr:uid="{4547C5FC-A3B6-4668-A297-E15E9E438364}"/>
    <hyperlink ref="A133:B133" location="'88'!A1" display="'88'!A1" xr:uid="{731625C0-4B90-49BA-80AD-1FEBFBD74C66}"/>
    <hyperlink ref="A134:B134" location="'89'!A1" display="'89'!A1" xr:uid="{4416C43D-061E-4F90-BE1E-2C0A5270C1A4}"/>
    <hyperlink ref="A135:B135" location="'90'!A1" display="'90'!A1" xr:uid="{BCFEE18D-FF44-49AD-906D-9887AAC5D539}"/>
    <hyperlink ref="A137:B137" location="'91'!A1" display="'91'!A1" xr:uid="{5DAAC09D-6715-4080-90A2-6CA2EC2A2565}"/>
    <hyperlink ref="A138:B138" location="'92'!A1" display="'92'!A1" xr:uid="{BD6A8579-759C-443F-BCF8-0034EA3FA9F2}"/>
    <hyperlink ref="A139:B139" location="'93'!A1" display="'93'!A1" xr:uid="{9BDA70FF-3337-47AB-8D3B-544773B1A8F5}"/>
    <hyperlink ref="A140:B140" location="'94'!A1" display="'94'!A1" xr:uid="{324D361B-0564-4DD4-9A4F-699A91A2DCD6}"/>
    <hyperlink ref="A141:B141" location="'95'!A1" display="'95'!A1" xr:uid="{B779BA53-3558-4413-B208-37BCC89316AB}"/>
    <hyperlink ref="A142:B142" location="'96'!A1" display="'96'!A1" xr:uid="{43CE76EB-0C9A-4CA2-A965-89D223522361}"/>
    <hyperlink ref="A144:B144" location="'97'!A1" display="'97'!A1" xr:uid="{719E1CAB-2CB8-4E94-968B-0ADC74859113}"/>
    <hyperlink ref="A145:B145" location="'98'!A1" display="'98'!A1" xr:uid="{AF7D3CA4-20EF-4FA4-BA4B-D27C9AD93C32}"/>
    <hyperlink ref="A146:B146" location="'99'!A1" display="'99'!A1" xr:uid="{D83942ED-AE1E-4DB2-B859-00113FB3FDDD}"/>
    <hyperlink ref="A147:B147" location="'100'!A1" display="'100'!A1" xr:uid="{28FCABF4-D2DC-4782-B6A3-B57C4DACBA60}"/>
    <hyperlink ref="A148:B148" location="'101'!A1" display="'101'!A1" xr:uid="{18CC58B5-52DE-42D2-A23F-ED0E55F5F7F5}"/>
    <hyperlink ref="A150:B150" location="'102'!A1" display="'102'!A1" xr:uid="{C7EDE818-13BA-4E75-899C-D1028FC33814}"/>
    <hyperlink ref="A151:B151" location="'103'!A1" display="'103'!A1" xr:uid="{F1929454-148A-498F-BDC6-87F456C1206A}"/>
    <hyperlink ref="A152:B152" location="'104削除'!A1" display="'104削除'!A1" xr:uid="{35EAF081-BADB-4408-84D8-A9967B47BE6D}"/>
    <hyperlink ref="A153:B153" location="'105削除'!A1" display="'105削除'!A1" xr:uid="{1E7ABE15-3F8A-42D1-A2D5-AC1E8D2BEF06}"/>
    <hyperlink ref="A154:B154" location="'106削除'!A1" display="'106削除'!A1" xr:uid="{AEEAEAEB-0E55-4C19-BBCA-3B68B04EADC4}"/>
    <hyperlink ref="A155:B155" location="'107'!A1" display="'107'!A1" xr:uid="{C5B3E94E-2220-4CCD-9496-D0296511B009}"/>
    <hyperlink ref="A156:B156" location="'108'!A1" display="'108'!A1" xr:uid="{3277AAB5-67F8-411C-8647-B97C18CDECAE}"/>
    <hyperlink ref="A158:B158" location="'109'!A1" display="'109'!A1" xr:uid="{7A064448-090B-4261-995D-1EF724B81033}"/>
    <hyperlink ref="A159:B159" location="'110'!A1" display="'110'!A1" xr:uid="{C2E48D27-FC13-45B8-94F7-39B55BFDEDD1}"/>
    <hyperlink ref="A160:B160" location="'111'!A1" display="'111'!A1" xr:uid="{4F35F25B-EF91-49AC-8435-0FBF1B923A66}"/>
    <hyperlink ref="A161:B161" location="'112'!A1" display="112⑴" xr:uid="{505D0538-EAEB-420E-9C63-E8B648D9F7AF}"/>
    <hyperlink ref="A162:B162" location="'112'!H2" display="112⑵" xr:uid="{C8993E10-21E9-4E57-A7B3-1FDE84CCE6AA}"/>
    <hyperlink ref="A163:B163" location="'113'!A1" display="'113'!A1" xr:uid="{F6C38EF2-DF41-4394-9345-B5AD8251813D}"/>
    <hyperlink ref="A164:B164" location="'114'!A1" display="'114'!A1" xr:uid="{0FF9433F-307D-47D3-88CF-4D52F4C7E7A7}"/>
    <hyperlink ref="A165:B165" location="'115'!A1" display="115⑴" xr:uid="{A9B1F4E6-3589-4BD8-A058-06A88C04DC33}"/>
    <hyperlink ref="A166:B166" location="'115'!A8" display="115⑵" xr:uid="{A0C545A8-E9C4-49DE-8641-F3DFBA74457F}"/>
    <hyperlink ref="A167:B167" location="'116'!A1" display="'116'!A1" xr:uid="{0AE4E0B0-82CA-4901-A400-6A0D4E18018F}"/>
    <hyperlink ref="A168:B168" location="'117'!A1" display="'117'!A1" xr:uid="{85F6C075-5B26-400F-8D1D-B85B9BA630DF}"/>
    <hyperlink ref="A169:B169" location="'118'!A1" display="'118'!A1" xr:uid="{B44BD498-C8A5-4CFC-82D2-43B4ED564A71}"/>
    <hyperlink ref="A170:B170" location="'119'!A1" display="119⑴" xr:uid="{4B9EAB33-7591-4334-AEE6-7F5BE725C276}"/>
    <hyperlink ref="A171:B171" location="'119'!H2" display="119⑵" xr:uid="{00776CE6-18CF-419E-BCD8-CB55B190F65D}"/>
    <hyperlink ref="A172:B172" location="'120'!A1" display="120⑴" xr:uid="{8A168494-B81E-4CCB-94BA-3F2FCD247098}"/>
    <hyperlink ref="A173:B173" location="'120'!H2" display="121⑵" xr:uid="{9AFDB4E7-26F6-4441-977C-674604CACD1B}"/>
    <hyperlink ref="A174:B174" location="'121'!A1" display="'121'!A1" xr:uid="{2E5F92E2-7B80-4221-B663-BA5255034CCD}"/>
    <hyperlink ref="A175:B175" location="'122'!A1" display="'122'!A1" xr:uid="{ABC852B2-52AB-43A9-A4CD-847DAD929981}"/>
    <hyperlink ref="A176:B176" location="'123'!A1" display="'123'!A1" xr:uid="{D2381376-5669-49D3-BB18-CD40F0312483}"/>
    <hyperlink ref="A178:B178" location="'124'!A1" display="124" xr:uid="{514012D2-3DF4-4CBE-9CC7-527138284191}"/>
    <hyperlink ref="A179:B179" location="'125削除'!A1" display="125" xr:uid="{62C1EA48-6317-4170-BD7D-C232C2B3E150}"/>
    <hyperlink ref="A180:B180" location="'126'!A2" display="126⑴" xr:uid="{B5B8D159-6FE7-4411-A6E3-6639AE22E0E0}"/>
    <hyperlink ref="A181:B181" location="'126'!A16" display="126⑵" xr:uid="{3FF576F9-F303-4DF5-8680-EFE0474E4240}"/>
    <hyperlink ref="A182:B182" location="'126'!I2" display="126⑶" xr:uid="{1F350248-F93D-4E23-910B-53DEE1976E83}"/>
    <hyperlink ref="A183:B183" location="'127'!A1" display="127" xr:uid="{9107368D-F044-482E-BB1C-2051D5F253FA}"/>
    <hyperlink ref="A184:B184" location="'128'!A1" display="128⑴" xr:uid="{4D16C297-1461-4CF4-94AE-5633263A2141}"/>
    <hyperlink ref="A185:B185" location="'128'!G2" display="128⑵" xr:uid="{6879423F-C140-4817-BEC4-16F90580BBA9}"/>
    <hyperlink ref="A186:B186" location="'129'!A1" display="129" xr:uid="{506E6A9C-618B-4C8C-946B-056D4E17712F}"/>
    <hyperlink ref="A187:B187" location="'130'!A1" display="130⑴" xr:uid="{4A289CAB-0D89-47F0-8E5D-56D722D5988B}"/>
    <hyperlink ref="A188:B188" location="'130'!L2" display="130⑵" xr:uid="{82F17ABB-2079-4538-9ED2-40ADDE10BF52}"/>
    <hyperlink ref="A189:B189" location="'131'!A1" display="131" xr:uid="{6F8BF0C4-0072-4D48-8FC4-A8055E190177}"/>
    <hyperlink ref="A190:B190" location="'132'!A1" display="132" xr:uid="{6E8103AE-8544-4BFC-961B-230727874806}"/>
    <hyperlink ref="A191:B191" location="'133'!A1" display="133⑴" xr:uid="{6371CD1F-69D1-41D7-A584-3BF3D30F9B0C}"/>
    <hyperlink ref="A192:B192" location="'133'!A22" display="133⑵" xr:uid="{24DD0F9B-3CC5-49D3-9ED8-8504D702E754}"/>
    <hyperlink ref="A193:B193" location="'134'!A1" display="134⑴" xr:uid="{4FA5E804-8BF0-48B0-905E-48EF48121176}"/>
    <hyperlink ref="A194:B194" location="'134'!A12" display="134⑵" xr:uid="{B4746678-D5CC-41A7-B4EB-B294430E56BA}"/>
    <hyperlink ref="A195:B195" location="'135'!A1" display="135" xr:uid="{F0907930-176C-4432-BD5F-45D59D510DFE}"/>
    <hyperlink ref="B180" location="'126'!A2" display="水道事業の推移　(1)総括表" xr:uid="{F5877E43-734F-499A-AD76-89BA5A1273E7}"/>
    <hyperlink ref="B181" location="'126'!A16" display="水道事業の推移　(2)上水道" xr:uid="{C7717A9B-B98A-4349-9F0A-A463A1348CDE}"/>
    <hyperlink ref="A197:B197" location="'136'!A1" display="136" xr:uid="{5DC2870A-0382-44BE-ABF7-8A93235D6034}"/>
    <hyperlink ref="A198:B198" location="'137'!A1" display="137" xr:uid="{354D0381-8D95-4C63-9AA6-A0D89A8A4256}"/>
    <hyperlink ref="A199:B199" location="'138'!A1" display="138" xr:uid="{0CD708D8-43EF-40FF-901E-B8A50096B9CF}"/>
    <hyperlink ref="A200:B200" location="'139'!A1" display="139" xr:uid="{AED53757-5143-4958-9656-8D3AA368FDCE}"/>
    <hyperlink ref="A201:B201" location="'140'!A1" display="140" xr:uid="{22962C62-0A6B-4AAC-A3AC-AA5ADD40A8FF}"/>
    <hyperlink ref="A202:B202" location="'141'!A1" display="141" xr:uid="{7C38520B-47D2-47F0-B8E6-32EA44A2DC06}"/>
    <hyperlink ref="A203:B203" location="'142～149削除'!A1" display="142" xr:uid="{25B87629-751F-470D-BD0E-6A29DD372EDB}"/>
    <hyperlink ref="A204:B204" location="'150'!A1" display="150" xr:uid="{86DA99DA-43D6-41C0-960A-3A7FD0F4E275}"/>
    <hyperlink ref="A205:B205" location="'151'!A1" display="151" xr:uid="{C928D4A6-0F71-40B2-A67D-ADF45EC7A82D}"/>
    <hyperlink ref="A206:B206" location="'152～155削除'!A1" display="152" xr:uid="{641DCACA-B43A-44F1-9A6C-5D44B6B8E41B}"/>
    <hyperlink ref="A207:B207" location="'156'!A1" display="156⑴" xr:uid="{6F33CC69-29A4-400C-ACEF-6D16C58D12DD}"/>
    <hyperlink ref="A208:B208" location="'156'!A23" display="156⑵" xr:uid="{881661AD-7A21-4D17-BE9A-32FF849F9128}"/>
    <hyperlink ref="A209:B209" location="'157'!A1" display="157⑴" xr:uid="{2E7D4AD3-FC70-4A09-AE3B-E0E8A9596FB0}"/>
    <hyperlink ref="A210:B210" location="'157'!A23" display="157⑵" xr:uid="{DA746F4B-FE25-4C17-9C01-7EDD3682BC6D}"/>
    <hyperlink ref="A211:B211" location="'158'!A1" display="158⑴" xr:uid="{DAAC8C51-DAA8-44B6-9462-4378525C240F}"/>
    <hyperlink ref="A212:B212" location="'158'!A34" display="158⑵" xr:uid="{79C13B2E-06E6-4FFF-A055-14E58D83285F}"/>
    <hyperlink ref="A213:B213" location="'159削除'!A1" display="159" xr:uid="{90C5F94E-7254-41B6-8F38-73D0A8FA4987}"/>
    <hyperlink ref="A214:B214" location="'160'!A1" display="160" xr:uid="{8CCD3E52-8111-4DC5-8C5E-CC96807BBF34}"/>
    <hyperlink ref="A215:B215" location="'161'!A1" display="161" xr:uid="{786E9D1C-438B-4CAD-97F5-EA0E01BB6238}"/>
    <hyperlink ref="A217:B217" location="'162(1)~(5)'!A1" display="162⑴" xr:uid="{39B22B77-132D-4E80-97C0-85F9B2B78589}"/>
    <hyperlink ref="A218:B218" location="'162(1)~(5)'!I2" display="162⑵" xr:uid="{4A065943-E794-4FF6-A3D9-E33F756B2B44}"/>
    <hyperlink ref="A219:B219" location="'162(1)~(5)'!A26" display="162⑶" xr:uid="{0BBD22B0-5DB1-465C-A4C0-1217808391D9}"/>
    <hyperlink ref="A220:B220" location="'162(1)~(5)'!A36" display="162⑷" xr:uid="{818D89EF-84F9-4FF2-86A9-7C8B692DEEE0}"/>
    <hyperlink ref="A221:B221" location="'162(1)~(5)'!A47" display="162⑸" xr:uid="{EF5E85DA-86BB-45DE-8BCF-EAC1ABC54C04}"/>
    <hyperlink ref="A222:B222" location="'162(6)~(8)'!A1" display="162⑹" xr:uid="{06289448-6C63-43A1-8D0A-25CE31ADF575}"/>
    <hyperlink ref="A223:B223" location="'162(6)~(8)'!A3" display="162⑺" xr:uid="{0FA5FE67-190B-4BB1-B2C6-FECDC2349014}"/>
    <hyperlink ref="A224:B224" location="'162(6)~(8)'!I3" display="162⑻" xr:uid="{9FA04161-EC5E-4CCD-89BC-089E081C914B}"/>
    <hyperlink ref="A225:B225" location="'163'!A1" display="163⑴" xr:uid="{A459DD60-EECD-4317-A960-285CA6A9E716}"/>
    <hyperlink ref="A226:B226" location="'163'!A14" display="163⑵" xr:uid="{0CEEFA6C-F89F-4EC9-9CDE-432469172D28}"/>
    <hyperlink ref="A227:B227" location="'163'!A25" display="163⑶" xr:uid="{8C70B513-1A36-421E-8F30-3B8D1FA1A748}"/>
    <hyperlink ref="A228:B228" location="'164'!A1" display="164" xr:uid="{C40DEEA0-78EF-4CCD-B6BE-325AC05F90BC}"/>
    <hyperlink ref="A229:B229" location="'165'!A1" display="165" xr:uid="{4DD8B89B-3EF4-4C5B-922D-71741B8BF8CC}"/>
    <hyperlink ref="A230:B230" location="'166'!A1" display="166" xr:uid="{E89902F0-A98D-4262-96B8-30F362115217}"/>
    <hyperlink ref="A231:B231" location="'167'!A1" display="167" xr:uid="{FA313533-6ACD-4B2C-810B-2CAF58CF993D}"/>
    <hyperlink ref="A232:B232" location="'168'!A1" display="168⑴" xr:uid="{054ED094-A243-4F19-B88D-3DF92B45B1DE}"/>
    <hyperlink ref="A233:B233" location="'168'!L2" display="168⑵" xr:uid="{38FD7690-78A2-4071-A66F-941B577C9000}"/>
    <hyperlink ref="A234:B234" location="'169'!A1" display="169" xr:uid="{6C1AC9AF-1B04-4E43-AE9F-6795A238B455}"/>
    <hyperlink ref="A235:B235" location="'170'!A1" display="170" xr:uid="{9DF12369-BA1C-46F9-B42A-4E480CC22B66}"/>
    <hyperlink ref="A236:B236" location="'171'!A1" display="171⑴" xr:uid="{4D3AC280-DFEC-43D8-887D-6211F05E4AE7}"/>
    <hyperlink ref="A237:B237" location="'171'!A41" display="171⑵" xr:uid="{5E2B80DD-1598-48F4-9670-B07C33499B49}"/>
    <hyperlink ref="A238:B238" location="'171'!A56" display="171⑶" xr:uid="{9B988462-CE54-444D-9537-5680CBF45410}"/>
    <hyperlink ref="A240:B240" location="'172'!A1" display="172" xr:uid="{38464380-AEC1-4D0E-9AEF-E40C02869331}"/>
    <hyperlink ref="A241:B241" location="'173'!A1" display="173" xr:uid="{63300C94-2061-453C-8DB3-45CA12A6D020}"/>
    <hyperlink ref="A242:B242" location="'174⑴'!A1" display="174" xr:uid="{50D1B062-5707-4F8B-99B4-EEC3884BDA22}"/>
    <hyperlink ref="A243:B243" location="'174⑵'!A1" display="174⑵" xr:uid="{E5F5FD82-6EF9-4A5B-AA88-1E48BAC4F10F}"/>
    <hyperlink ref="A244:B244" location="'174⑶'!A1" display="174⑶" xr:uid="{C6397C46-898D-49EC-BD37-E41C575074DA}"/>
    <hyperlink ref="A245:B245" location="'174⑷'!A1" display="174⑷" xr:uid="{C4D25EC6-6211-4359-BFBC-C41B016DA2FA}"/>
    <hyperlink ref="A246:B246" location="'175'!A1" display="175" xr:uid="{F8FAAF1A-31F5-493E-9BA0-246B264537D5}"/>
    <hyperlink ref="A247:B247" location="'176⑴'!A1" display="176⑴" xr:uid="{B0CE75C7-93F5-446F-AD8F-720B30EAE909}"/>
    <hyperlink ref="A248:B248" location="'176⑵'!A1" display="176⑵" xr:uid="{43FE96DF-8AE5-4551-8F98-8179FF1DA45E}"/>
    <hyperlink ref="A249:B249" location="'176⑶⑷⑸'!A1" display="176⑶" xr:uid="{A8058B88-A38A-4191-8CE2-F7D799FADC31}"/>
    <hyperlink ref="A250:B250" location="'176⑶⑷⑸'!A14" display="176⑷" xr:uid="{06AE5877-1BC8-4816-94C3-608F9ED26C72}"/>
    <hyperlink ref="A251:B251" location="'176⑶⑷⑸'!A27" display="176⑸" xr:uid="{540B98F4-B429-483D-9623-E639F32C720D}"/>
    <hyperlink ref="A252:B252" location="'177'!A1" display="177⑴" xr:uid="{5D554B02-9022-4B9E-8EC2-4E23F3C7D796}"/>
    <hyperlink ref="A253:B253" location="'177'!A27" display="177⑵" xr:uid="{EDC819E8-A6B5-4FAD-8A55-4E450EA97ABA}"/>
    <hyperlink ref="A254:B254" location="'178'!A1" display="178⑴" xr:uid="{0F91C8CD-0527-4F18-BCBA-BC01A117D559}"/>
    <hyperlink ref="A255:B255" location="'178'!A14" display="178⑵" xr:uid="{3F9BCA7E-7E7D-4909-9418-FCA9E8F1D5F8}"/>
    <hyperlink ref="A256:B256" location="'179'!A1" display="179" xr:uid="{6C1DBB33-74A2-43A1-A252-11E4190CCFC2}"/>
    <hyperlink ref="A257:B257" location="'180'!A1" display="180" xr:uid="{2C95464E-E19D-4F7C-B8F0-D2D692BE1A8C}"/>
    <hyperlink ref="A258:B258" location="'181'!A1" display="181⑴" xr:uid="{38444EB3-6138-4D1B-9B52-BF1662E1C429}"/>
    <hyperlink ref="A259:B259" location="'181'!A19" display="181⑵" xr:uid="{BD1381FA-D53B-47BA-A45C-F8DF4D098265}"/>
    <hyperlink ref="A260:B260" location="'181'!A48" display="181⑶" xr:uid="{A176161D-18CC-4FD1-A86D-962F55934D78}"/>
    <hyperlink ref="A261:B261" location="'182'!A1" display="182⑴" xr:uid="{6FA4BB96-F0E1-4DD0-81D9-432F33BBCFDF}"/>
    <hyperlink ref="A262:B262" location="'182'!A19" display="182⑵" xr:uid="{1897D923-0F5B-41B5-B6C3-33C41DC72546}"/>
    <hyperlink ref="A263:B263" location="'182'!A46" display="182⑶" xr:uid="{858CF802-748D-4996-B8AF-E51831674365}"/>
    <hyperlink ref="A264:B264" location="'183⑴'!A1" display="183⑴" xr:uid="{089318AD-17B1-40FD-8D68-194CCCF60E12}"/>
    <hyperlink ref="A265:B265" location="'183⑵'!A1" display="183⑵" xr:uid="{8E971B57-2386-4D34-BC73-9C70765B3192}"/>
    <hyperlink ref="A266:B266" location="'183⑶'!A1" display="183⑶" xr:uid="{3B90E999-C349-4BD1-AC14-A47BF133EF05}"/>
    <hyperlink ref="A267:B267" location="'183⑷⑸'!A1" display="183⑷" xr:uid="{45A54ECD-02CB-4A85-B859-452148D9925F}"/>
    <hyperlink ref="A268:B268" location="'183⑷⑸'!D2" display="183⑸" xr:uid="{14A39366-44FA-41DF-A5E8-8E7D5BDAB118}"/>
    <hyperlink ref="A270:B270" location="'184'!A1" display="184" xr:uid="{90AA09C6-C1CC-4CF2-9364-06446BE397C5}"/>
    <hyperlink ref="A271:B271" location="'185'!A1" display="185" xr:uid="{4F7C65FB-5A4E-4FBB-BA6A-A5CB9D64ACC4}"/>
    <hyperlink ref="A272:B272" location="'186'!A1" display="186" xr:uid="{8E252C05-2B14-4976-AF2B-62BB5528A4FC}"/>
    <hyperlink ref="A273:B273" location="'187'!A1" display="187" xr:uid="{927D7BC8-F077-4ADD-9172-7F80D4085E02}"/>
    <hyperlink ref="A274:B274" location="'188削除'!A1" display="188" xr:uid="{87BF735E-84F5-4E3E-80D0-DFF266749A3D}"/>
    <hyperlink ref="A275:B275" location="'189'!A1" display="189⑴" xr:uid="{4BCAB695-6E8B-45FD-994B-862649C30790}"/>
    <hyperlink ref="A276:B276" location="'189'!A14" display="189⑵" xr:uid="{7196A392-EDA4-4A31-AC42-2B4B35F03D5F}"/>
    <hyperlink ref="A277:B277" location="'189'!A37" display="189⑶" xr:uid="{C9E7B8CB-5751-469C-BF0A-B5192F923693}"/>
    <hyperlink ref="A278:B278" location="'190'!A1" display="190⑴" xr:uid="{1BE41E16-F0E7-4F42-87DD-83E4DD9DD5A4}"/>
    <hyperlink ref="A279:B279" location="'190'!I2" display="190⑵" xr:uid="{DFF56E47-D801-435F-8296-84D51E197FE5}"/>
    <hyperlink ref="A280:B280" location="'191'!A1" display="191" xr:uid="{29A31CB6-67E4-429F-89FF-AF20ACF5BA78}"/>
    <hyperlink ref="A281:B281" location="'192'!A1" display="192" xr:uid="{F9397C63-CFD8-494D-BB86-C71C0880AB1C}"/>
    <hyperlink ref="A282:B282" location="'193(1)'!A1" display="193⑴" xr:uid="{207CB85A-B84F-46B4-9B9C-237A09017783}"/>
    <hyperlink ref="A283:B283" location="'193(2)'!A1" display="193⑵" xr:uid="{BB719063-1E5D-41BC-A819-65E684062096}"/>
    <hyperlink ref="A284:B284" location="'194'!A1" display="194" xr:uid="{584095F3-060C-441B-BDB4-CF593271E8CF}"/>
    <hyperlink ref="A285:B285" location="'195削除'!A1" display="195" xr:uid="{1C7687E5-5F23-44FC-A6B0-EF3158B6BA8A}"/>
    <hyperlink ref="A286:B286" location="'196'!A1" display="196" xr:uid="{53D69FB3-6874-43DD-B7FB-2AC5B2DA3022}"/>
    <hyperlink ref="A287:B287" location="'197削除'!A1" display="197" xr:uid="{EBD93202-5D3B-415E-97B8-B9B71C631744}"/>
    <hyperlink ref="A288:B288" location="'198(1)(2)'!A1" display="198⑴" xr:uid="{07C5C8AD-FB26-46FB-89B2-B6E4C8777C94}"/>
    <hyperlink ref="A289:B289" location="'198(1)(2)'!A18" display="198⑵" xr:uid="{BAC229FB-614A-495F-A7DD-637301423956}"/>
    <hyperlink ref="A290:B290" location="'198(3)'!A1" display="198⑶" xr:uid="{F477EE09-62EE-43FA-B808-8604AFED1589}"/>
    <hyperlink ref="A292:B292" location="'199'!A1" display="199" xr:uid="{9EA28781-71E9-4758-94BD-F7E3CD2F41BF}"/>
    <hyperlink ref="A293:B293" location="'200'!A1" display="200" xr:uid="{44D5A92F-E859-4A26-8825-7DD5E604C78D}"/>
    <hyperlink ref="A294:B294" location="'200'!A14" display="200" xr:uid="{F5777781-267F-4398-B517-9E0BD86F20F6}"/>
    <hyperlink ref="A295:B295" location="'201'!A1" display="201" xr:uid="{0D62FEF8-6A71-4AEE-800F-10067513E525}"/>
    <hyperlink ref="A296:B296" location="'201'!A17" display="201" xr:uid="{49948EEC-8E51-47DC-A234-2355CFED0099}"/>
    <hyperlink ref="A297:B297" location="'202'!A1" display="202" xr:uid="{21C9E5CB-D1FA-410C-A30E-7B851F44A492}"/>
    <hyperlink ref="A298:B298" location="'203'!A1" display="203" xr:uid="{C5AE6EF0-55E9-449A-8889-6721EDAC2DC8}"/>
    <hyperlink ref="A299:B299" location="'204⑴'!A1" display="204" xr:uid="{9A466D8B-6107-4322-BF07-33495B5F5882}"/>
    <hyperlink ref="A300:B300" location="'204⑵'!A1" display="204" xr:uid="{5F35D49A-B0CD-4BA4-BEFF-E6F859846FEC}"/>
    <hyperlink ref="A301:B301" location="'204⑵'!A18" display="204" xr:uid="{2FE36067-250A-4293-9E7C-4EB51FC3E323}"/>
    <hyperlink ref="A302:B302" location="'204⑶'!A1" display="204" xr:uid="{3D91E51E-416E-4A16-BCEF-C74032B9F7AD}"/>
    <hyperlink ref="A303:B303" location="'205'!A1" display="205" xr:uid="{76594D4C-7146-433F-B18F-2E03611D2D7A}"/>
    <hyperlink ref="A304:B304" location="'206'!A1" display="206⑴" xr:uid="{A7B3710C-64C0-47B2-A00A-DD4F1397ED64}"/>
    <hyperlink ref="A305:B305" location="'206'!A13" display="206⑵" xr:uid="{78ECD2E7-3C9E-4801-93B0-0E04DDABAD57}"/>
    <hyperlink ref="A306:B306" location="'206'!A22" display="206⑶" xr:uid="{C2CBAA15-BDF4-4514-B061-A7F51223F778}"/>
    <hyperlink ref="A307:B307" location="'207'!A1" display="207" xr:uid="{5C2CBE3D-42CA-4373-B4B8-527C59A6E03B}"/>
    <hyperlink ref="A308:B308" location="'208'!A1" display="208" xr:uid="{0EA66E1C-DBAD-43B1-BAED-80980B430A7C}"/>
    <hyperlink ref="A309:B309" location="'209⑴⑵⑶⑷'!A1" display="209" xr:uid="{9BB74154-3435-4DC5-AC51-F072DFB9FD53}"/>
    <hyperlink ref="A310:B310" location="'209⑴⑵⑶⑷'!A12" display="209" xr:uid="{9BF1DDFA-B09A-46D9-B783-AA06F55ACD73}"/>
    <hyperlink ref="A311:B311" location="'209⑴⑵⑶⑷'!A22" display="209" xr:uid="{BF3A2BB1-ED28-432E-A168-52530F919EAF}"/>
    <hyperlink ref="A312:B312" location="'209⑴⑵⑶⑷'!A32" display="209" xr:uid="{62484B0C-0502-486A-B01A-F857748B0E16}"/>
    <hyperlink ref="A313:B313" location="'209⑸'!A1" display="209" xr:uid="{C1ACD28D-A4EA-4F31-866A-5215D3E590B6}"/>
    <hyperlink ref="A314:B314" location="'210'!A1" display="210" xr:uid="{28731AAB-51B6-43BE-AEB6-1E3AC3622769}"/>
    <hyperlink ref="A315:B315" location="'210'!A17" display="210" xr:uid="{94FF485E-BF5A-49A8-8FC7-C6FCBEC697E2}"/>
    <hyperlink ref="A316:B316" location="'211'!A1" display="211" xr:uid="{F37EE2D8-E0CD-4E89-A5F4-B93E742FE941}"/>
    <hyperlink ref="A317:B317" location="'212'!A1" display="212" xr:uid="{A260CC6C-14AF-42DF-B036-95F204991CF3}"/>
    <hyperlink ref="A318:B318" location="'213'!A1" display="213" xr:uid="{A4235373-8CAD-4AB4-ABB0-D04F40E3D235}"/>
    <hyperlink ref="A319:B319" location="'214'!A1" display="214" xr:uid="{82F46109-0F92-426F-991C-5192DBCB32B4}"/>
    <hyperlink ref="A320:B320" location="'215'!A1" display="215" xr:uid="{B3A8A47C-E833-4CC2-A3B0-CC37F18578A1}"/>
    <hyperlink ref="A321:B321" location="'215'!A13" display="215" xr:uid="{05D33212-D698-4476-BBB7-4A6AA2F95598}"/>
    <hyperlink ref="A322:B322" location="'216'!A1" display="216⑴" xr:uid="{E00FE7EA-3921-4BD6-88F4-3B374F380D2F}"/>
    <hyperlink ref="A323:B323" location="'216'!A12" display="216⑵" xr:uid="{FA92E83F-F02E-4163-A304-9334669B6E42}"/>
    <hyperlink ref="A324:B324" location="'217'!A1" display="217" xr:uid="{A0B1AF1E-00D9-498A-9E5C-D5C76F8BD368}"/>
    <hyperlink ref="A325:B325" location="'218'!A1" display="218" xr:uid="{890F2F83-5946-47D3-8C1D-B8D5226ACDB7}"/>
    <hyperlink ref="A327:B327" location="'219'!A1" display="219" xr:uid="{1B2737BF-0CEF-48E6-81BE-E77462245947}"/>
    <hyperlink ref="A328:B328" location="'220'!A1" display="220⑴" xr:uid="{B18FEBDB-F5EC-493B-AAA9-23DC6BCB4BFA}"/>
    <hyperlink ref="A329:B329" location="'220'!A7" display="220⑵" xr:uid="{C798CE4C-319B-4A34-A7AD-4A66F9C4E3EF}"/>
    <hyperlink ref="A330:B330" location="'220'!A9" display="220⑶" xr:uid="{EEB94802-A0F0-4B39-A05B-6378F7FBBFFB}"/>
    <hyperlink ref="A331:B331" location="'221(1)～(5)'!A1" display="221⑴" xr:uid="{D3CE6BF1-032B-473A-8E86-7412BE44D44F}"/>
    <hyperlink ref="A332:B332" location="'221(1)～(5)'!A18" display="221⑵" xr:uid="{8D681F5A-9BF1-4471-AAF6-19B1F58EA502}"/>
    <hyperlink ref="A333:B333" location="'221(1)～(5)'!A29" display="221⑶" xr:uid="{ECFB6D98-5EA0-4A52-8D12-7D024FCD02F4}"/>
    <hyperlink ref="A334:B334" location="'221(1)～(5)'!A40" display="221⑷" xr:uid="{4A4B3046-9027-49CF-A441-D7AC55F70FB0}"/>
    <hyperlink ref="A335:B335" location="'221(1)～(5)'!A51" display="221⑸" xr:uid="{103F28F1-81A3-4F1A-B33B-8DF3440A9CBA}"/>
    <hyperlink ref="A336:B336" location="'221(6)(7)(8)'!A1" display="221⑹" xr:uid="{2256765D-288C-4D17-BA5F-FE47CBF92D8C}"/>
    <hyperlink ref="A337:B337" location="'221(6)(7)(8)'!A17" display="221⑺" xr:uid="{C46CB5D1-820C-444D-A8D3-2D9A2705E7C7}"/>
    <hyperlink ref="A338:B338" location="'221(6)(7)(8)'!A36" display="221⑻" xr:uid="{6A8CB062-CE97-465F-BE67-C7C15F17238E}"/>
    <hyperlink ref="A339:B339" location="'222'!A1" display="222" xr:uid="{31916F19-85F4-49CD-8A7C-383C80CD1BBF}"/>
    <hyperlink ref="A341:B341" location="'223'!A1" display="223⑴" xr:uid="{799A3287-F4E9-4EEE-9F70-41BDD2F6C398}"/>
    <hyperlink ref="A342:B342" location="'223'!A12" display="223⑵" xr:uid="{A5E137C8-7A52-43D0-B27E-54D189291C5D}"/>
    <hyperlink ref="A343:B343" location="'224'!A1" display="224" xr:uid="{BFF4740B-6636-4E29-8172-EECC5BAEA4D6}"/>
    <hyperlink ref="A344:B344" location="'225'!A1" display="225" xr:uid="{0FFB6C8F-658F-4B7A-BE75-B6D0D04DFFFC}"/>
    <hyperlink ref="A345:B345" location="'226'!A1" display="226" xr:uid="{CF2CE95B-7538-4EA6-95BA-1BB7135EBCA7}"/>
    <hyperlink ref="A346:B346" location="'227'!A1" display="227" xr:uid="{B50BC8D0-957E-4792-A1FE-53922DB0C5F7}"/>
    <hyperlink ref="A347:B347" location="'228'!A1" display="228⑴" xr:uid="{8F52BC11-557C-4156-A919-00A39C9E13D7}"/>
    <hyperlink ref="A348:B348" location="'228'!A13" display="228⑵" xr:uid="{EDE90B01-135F-4378-9BBA-889FF3BD77A9}"/>
    <hyperlink ref="A349:B349" location="'229'!A1" display="229" xr:uid="{4997AC73-A477-4547-9B33-DFC50B7C6DC4}"/>
    <hyperlink ref="A350:B350" location="'230'!A1" display="230⑴" xr:uid="{99520CC3-2EAB-4D56-B922-ABFBAEE4ADA6}"/>
    <hyperlink ref="A351:B351" location="'230'!A21" display="230⑵" xr:uid="{E11EDD12-C171-4D52-818B-65EB0E4FC115}"/>
    <hyperlink ref="A353:B353" location="'219'!A1" display="219" xr:uid="{7C42F087-67BE-4CB4-978A-8D44CA147F40}"/>
    <hyperlink ref="A356:B356" location="'231'!A32" display="231(4)" xr:uid="{9E09C2C1-6BED-4E71-B9D7-2FE1DF0EA101}"/>
    <hyperlink ref="A357:B357" location="'231'!A42" display="231(5)" xr:uid="{DD0BCCA1-9B55-420F-A6CD-F0FF3FCB27F8}"/>
    <hyperlink ref="A358:B358" location="'232'!A1" display="'232'!A1" xr:uid="{4DC34594-DA98-47A8-868E-4431CD0E1243}"/>
    <hyperlink ref="A359:B359" location="'233'!A1" display="'233'!A1" xr:uid="{B5FB3C59-A791-4087-A630-DBA84B078157}"/>
    <hyperlink ref="A360:B360" location="'234'!A1" display="'234'!A1" xr:uid="{BA67D6FD-4A55-43C4-83DB-0335598D501C}"/>
    <hyperlink ref="A361:B361" location="'235'!A1" display="'235'!A1" xr:uid="{F352D313-964E-4DA4-A33A-45965FB11C8E}"/>
    <hyperlink ref="A362:B362" location="'236'!A1" display="'236'!A1" xr:uid="{B98FD08C-9E12-49C9-A7CB-1BFB497A0FD0}"/>
    <hyperlink ref="A363:B363" location="'237'!A1" display="'237'!A1" xr:uid="{51745F47-57A8-4E30-B9F1-037D87DE929F}"/>
    <hyperlink ref="A364:B364" location="'238'!A1" display="'238'!A1" xr:uid="{114C45FF-8162-45CC-9BE2-C142C06277FE}"/>
    <hyperlink ref="A365:B365" location="参考!A1" display="参考" xr:uid="{6D384D6A-145B-4E4C-AEB3-AB64E5A40423}"/>
    <hyperlink ref="A353" location="'231'!A1" display="231(1)" xr:uid="{D70C8581-0D3A-4A2F-A708-AE47A86713CB}"/>
    <hyperlink ref="B353" location="'231'!A1" display="都市交流　(1)親子都市" xr:uid="{88C4CD42-27C4-4BF5-9A4D-D95C08805030}"/>
    <hyperlink ref="A354:B354" location="'231'!A12" display="231(2)" xr:uid="{5EF00754-AB6D-4DBE-9023-9140F41E85F1}"/>
    <hyperlink ref="A355:B355" location="'231'!A22" display="231(3)" xr:uid="{72A9F138-C19E-4898-86F4-01D098F27064}"/>
    <hyperlink ref="B367" location="参考資料!A1" display=" 市章・シンボルマーク・ブランドメッセージ・ロゴ" xr:uid="{477E1FDC-3358-4689-8BCB-A998DE0AD765}"/>
    <hyperlink ref="B368" location="参考資料!M1" display=" 市の木・花・鳥・魚" xr:uid="{EE7586F1-D5AE-4BE1-BE55-2CD5B6E8DCAC}"/>
    <hyperlink ref="C2" location="総目次!A1" display="総目次へ戻る" xr:uid="{91797368-505C-4842-974E-16264236E510}"/>
    <hyperlink ref="B3" location="凡例!A1" display="凡例" xr:uid="{0FDE8819-F25A-463D-9642-8731F9C0D16D}"/>
    <hyperlink ref="B4" location="市民生活!A1" display="市民生活" xr:uid="{2DA5AADD-BC28-40EB-80E9-A589580B7E91}"/>
    <hyperlink ref="B5" location="市の１日!A1" display="市の一日" xr:uid="{9394DB08-771E-481A-BE4F-63F674E85C49}"/>
    <hyperlink ref="B152" location="'104削除'!A1" display="削除" xr:uid="{DA422559-BC35-460C-B1EE-811228B1EB16}"/>
    <hyperlink ref="B153" location="'105削除'!A1" display="削除" xr:uid="{5C2348E3-B9AA-4ED2-9C38-93DCB2D8BD80}"/>
    <hyperlink ref="B154" location="'106削除'!A1" display="削除" xr:uid="{1AD24C75-F09D-4937-992B-10A67E787070}"/>
    <hyperlink ref="B360" location="'234削除'!A1" display="削除" xr:uid="{D483320E-476F-40B0-89E6-5756CE93EF32}"/>
    <hyperlink ref="A360" location="'234削除'!A1" display="'234削除'!A1" xr:uid="{A9B1F7C4-F515-4180-8118-44CF0B96DF57}"/>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74049-0ED1-49FA-AE05-E11011FCEE11}">
  <dimension ref="A1:W46"/>
  <sheetViews>
    <sheetView workbookViewId="0">
      <pane ySplit="3" topLeftCell="A24" activePane="bottomLeft" state="frozen"/>
      <selection activeCell="F1" sqref="F1"/>
      <selection pane="bottomLeft" activeCell="O46" sqref="O46"/>
    </sheetView>
  </sheetViews>
  <sheetFormatPr defaultRowHeight="18"/>
  <cols>
    <col min="1" max="1" width="12.83203125" customWidth="1"/>
    <col min="2" max="11" width="10.08203125" customWidth="1"/>
    <col min="12" max="13" width="12.08203125" customWidth="1"/>
    <col min="14" max="14" width="10.08203125" customWidth="1"/>
    <col min="15" max="16" width="11.08203125" customWidth="1"/>
    <col min="17" max="17" width="12.83203125" customWidth="1"/>
    <col min="18" max="18" width="11" bestFit="1" customWidth="1"/>
  </cols>
  <sheetData>
    <row r="1" spans="1:23" ht="18.5" thickBot="1">
      <c r="A1" s="282" t="s">
        <v>340</v>
      </c>
      <c r="B1" s="28"/>
      <c r="C1" s="28"/>
      <c r="D1" s="28"/>
      <c r="E1" s="28"/>
      <c r="F1" s="28" t="s">
        <v>286</v>
      </c>
      <c r="G1" s="28"/>
      <c r="H1" s="28"/>
      <c r="I1" s="28"/>
      <c r="J1" s="28"/>
      <c r="K1" s="28"/>
      <c r="L1" s="12"/>
      <c r="M1" s="12"/>
      <c r="N1" s="12"/>
      <c r="O1" s="12"/>
      <c r="P1" s="12"/>
      <c r="Q1" s="12"/>
      <c r="R1" s="342" t="s">
        <v>721</v>
      </c>
      <c r="S1" s="12"/>
      <c r="T1" s="12"/>
      <c r="U1" s="12"/>
      <c r="V1" s="12"/>
      <c r="W1" s="12"/>
    </row>
    <row r="2" spans="1:23">
      <c r="A2" s="3390" t="s">
        <v>342</v>
      </c>
      <c r="B2" s="3400" t="s">
        <v>635</v>
      </c>
      <c r="C2" s="3401"/>
      <c r="D2" s="3401"/>
      <c r="E2" s="3401"/>
      <c r="F2" s="3402"/>
      <c r="G2" s="3403" t="s">
        <v>636</v>
      </c>
      <c r="H2" s="3404"/>
      <c r="I2" s="3404"/>
      <c r="J2" s="3405"/>
      <c r="K2" s="3406" t="s">
        <v>341</v>
      </c>
      <c r="L2" s="3392" t="s">
        <v>637</v>
      </c>
      <c r="M2" s="3393"/>
      <c r="N2" s="3394"/>
      <c r="O2" s="3408" t="s">
        <v>11804</v>
      </c>
      <c r="P2" s="3408" t="s">
        <v>11805</v>
      </c>
      <c r="Q2" s="3397" t="s">
        <v>419</v>
      </c>
      <c r="R2" s="12"/>
      <c r="S2" s="12"/>
      <c r="T2" s="12"/>
      <c r="U2" s="12"/>
      <c r="V2" s="12"/>
      <c r="W2" s="12"/>
    </row>
    <row r="3" spans="1:23">
      <c r="A3" s="3391"/>
      <c r="B3" s="283" t="s">
        <v>11786</v>
      </c>
      <c r="C3" s="284" t="s">
        <v>11793</v>
      </c>
      <c r="D3" s="3085" t="s">
        <v>639</v>
      </c>
      <c r="E3" s="285" t="s">
        <v>11794</v>
      </c>
      <c r="F3" s="3085" t="s">
        <v>638</v>
      </c>
      <c r="G3" s="285" t="s">
        <v>11795</v>
      </c>
      <c r="H3" s="285" t="s">
        <v>11796</v>
      </c>
      <c r="I3" s="3086" t="s">
        <v>640</v>
      </c>
      <c r="J3" s="3087" t="s">
        <v>638</v>
      </c>
      <c r="K3" s="3407"/>
      <c r="L3" s="285" t="s">
        <v>11797</v>
      </c>
      <c r="M3" s="285" t="s">
        <v>11798</v>
      </c>
      <c r="N3" s="3085" t="s">
        <v>638</v>
      </c>
      <c r="O3" s="3409"/>
      <c r="P3" s="3409"/>
      <c r="Q3" s="3398"/>
      <c r="R3" s="12"/>
      <c r="S3" s="12"/>
      <c r="T3" s="12"/>
      <c r="U3" s="12"/>
      <c r="V3" s="12"/>
      <c r="W3" s="12"/>
    </row>
    <row r="4" spans="1:23">
      <c r="A4" s="284" t="s">
        <v>641</v>
      </c>
      <c r="B4" s="286"/>
      <c r="C4" s="287"/>
      <c r="D4" s="287"/>
      <c r="E4" s="287"/>
      <c r="F4" s="287"/>
      <c r="G4" s="287"/>
      <c r="H4" s="287"/>
      <c r="I4" s="287"/>
      <c r="J4" s="287"/>
      <c r="K4" s="287"/>
      <c r="L4" s="287"/>
      <c r="M4" s="287"/>
      <c r="N4" s="287"/>
      <c r="O4" s="287"/>
      <c r="P4" s="287"/>
      <c r="Q4" s="288"/>
      <c r="R4" s="12"/>
      <c r="S4" s="12"/>
      <c r="T4" s="12"/>
      <c r="U4" s="12"/>
      <c r="V4" s="12"/>
      <c r="W4" s="12"/>
    </row>
    <row r="5" spans="1:23">
      <c r="A5" s="127" t="s">
        <v>343</v>
      </c>
      <c r="B5" s="289"/>
      <c r="C5" s="28"/>
      <c r="D5" s="58" t="s">
        <v>642</v>
      </c>
      <c r="E5" s="28"/>
      <c r="F5" s="58" t="s">
        <v>642</v>
      </c>
      <c r="G5" s="28"/>
      <c r="H5" s="28"/>
      <c r="I5" s="290"/>
      <c r="J5" s="58" t="s">
        <v>642</v>
      </c>
      <c r="K5" s="28"/>
      <c r="L5" s="28"/>
      <c r="M5" s="28"/>
      <c r="N5" s="58" t="s">
        <v>642</v>
      </c>
      <c r="O5" s="28"/>
      <c r="P5" s="28"/>
      <c r="Q5" s="28"/>
      <c r="R5" s="12"/>
      <c r="S5" s="12"/>
      <c r="T5" s="12"/>
      <c r="U5" s="12"/>
      <c r="V5" s="12"/>
      <c r="W5" s="12"/>
    </row>
    <row r="6" spans="1:23">
      <c r="A6" s="127" t="s">
        <v>643</v>
      </c>
      <c r="B6" s="291">
        <v>4.0999999999999996</v>
      </c>
      <c r="C6" s="292">
        <v>20.8</v>
      </c>
      <c r="D6" s="293" t="s">
        <v>644</v>
      </c>
      <c r="E6" s="292">
        <v>-9.3000000000000007</v>
      </c>
      <c r="F6" s="294" t="s">
        <v>344</v>
      </c>
      <c r="G6" s="292">
        <v>3.7</v>
      </c>
      <c r="H6" s="292">
        <v>0</v>
      </c>
      <c r="I6" s="295" t="s">
        <v>345</v>
      </c>
      <c r="J6" s="294" t="s">
        <v>645</v>
      </c>
      <c r="K6" s="295" t="s">
        <v>346</v>
      </c>
      <c r="L6" s="292">
        <v>57.3</v>
      </c>
      <c r="M6" s="292">
        <v>94.5</v>
      </c>
      <c r="N6" s="294" t="s">
        <v>646</v>
      </c>
      <c r="O6" s="296">
        <v>58</v>
      </c>
      <c r="P6" s="292">
        <v>193.4</v>
      </c>
      <c r="Q6" s="297" t="s">
        <v>420</v>
      </c>
      <c r="R6" s="12"/>
      <c r="S6" s="12"/>
      <c r="T6" s="12"/>
      <c r="U6" s="12"/>
      <c r="V6" s="12"/>
      <c r="W6" s="12"/>
    </row>
    <row r="7" spans="1:23">
      <c r="A7" s="128" t="s">
        <v>689</v>
      </c>
      <c r="B7" s="291">
        <v>4.3</v>
      </c>
      <c r="C7" s="292">
        <v>24.8</v>
      </c>
      <c r="D7" s="293" t="s">
        <v>647</v>
      </c>
      <c r="E7" s="292">
        <v>-10.7</v>
      </c>
      <c r="F7" s="294" t="s">
        <v>648</v>
      </c>
      <c r="G7" s="292">
        <v>3.5</v>
      </c>
      <c r="H7" s="292">
        <v>20.6</v>
      </c>
      <c r="I7" s="295" t="s">
        <v>347</v>
      </c>
      <c r="J7" s="294" t="s">
        <v>649</v>
      </c>
      <c r="K7" s="295" t="s">
        <v>346</v>
      </c>
      <c r="L7" s="292">
        <v>54</v>
      </c>
      <c r="M7" s="292">
        <v>107.1</v>
      </c>
      <c r="N7" s="294" t="s">
        <v>650</v>
      </c>
      <c r="O7" s="296">
        <v>59</v>
      </c>
      <c r="P7" s="292">
        <v>180.3</v>
      </c>
      <c r="Q7" s="297" t="s">
        <v>420</v>
      </c>
      <c r="R7" s="12"/>
      <c r="S7" s="12"/>
      <c r="T7" s="12"/>
      <c r="U7" s="12"/>
      <c r="V7" s="12"/>
      <c r="W7" s="12"/>
    </row>
    <row r="8" spans="1:23">
      <c r="A8" s="128" t="s">
        <v>361</v>
      </c>
      <c r="B8" s="291">
        <v>7.1</v>
      </c>
      <c r="C8" s="292">
        <v>23.5</v>
      </c>
      <c r="D8" s="293" t="s">
        <v>348</v>
      </c>
      <c r="E8" s="292">
        <v>-8.5</v>
      </c>
      <c r="F8" s="294" t="s">
        <v>651</v>
      </c>
      <c r="G8" s="292">
        <v>3.7</v>
      </c>
      <c r="H8" s="292">
        <v>22.6</v>
      </c>
      <c r="I8" s="295" t="s">
        <v>652</v>
      </c>
      <c r="J8" s="294" t="s">
        <v>653</v>
      </c>
      <c r="K8" s="295" t="s">
        <v>346</v>
      </c>
      <c r="L8" s="292">
        <v>108.4</v>
      </c>
      <c r="M8" s="292">
        <v>89.5</v>
      </c>
      <c r="N8" s="294" t="s">
        <v>654</v>
      </c>
      <c r="O8" s="296">
        <v>62</v>
      </c>
      <c r="P8" s="292">
        <v>191.4</v>
      </c>
      <c r="Q8" s="297" t="s">
        <v>420</v>
      </c>
      <c r="R8" s="12"/>
      <c r="S8" s="12"/>
      <c r="T8" s="12"/>
      <c r="U8" s="12"/>
      <c r="V8" s="12"/>
      <c r="W8" s="12"/>
    </row>
    <row r="9" spans="1:23">
      <c r="A9" s="128" t="s">
        <v>362</v>
      </c>
      <c r="B9" s="291">
        <v>11.6</v>
      </c>
      <c r="C9" s="292">
        <v>27.4</v>
      </c>
      <c r="D9" s="293" t="s">
        <v>655</v>
      </c>
      <c r="E9" s="292">
        <v>-3.8</v>
      </c>
      <c r="F9" s="294" t="s">
        <v>656</v>
      </c>
      <c r="G9" s="292">
        <v>3.7</v>
      </c>
      <c r="H9" s="292">
        <v>20.3</v>
      </c>
      <c r="I9" s="295" t="s">
        <v>349</v>
      </c>
      <c r="J9" s="294" t="s">
        <v>657</v>
      </c>
      <c r="K9" s="295" t="s">
        <v>350</v>
      </c>
      <c r="L9" s="292">
        <v>125.2</v>
      </c>
      <c r="M9" s="292">
        <v>178.5</v>
      </c>
      <c r="N9" s="294" t="s">
        <v>658</v>
      </c>
      <c r="O9" s="296">
        <v>68</v>
      </c>
      <c r="P9" s="292">
        <v>192.8</v>
      </c>
      <c r="Q9" s="297" t="s">
        <v>420</v>
      </c>
      <c r="R9" s="12"/>
      <c r="S9" s="12"/>
      <c r="T9" s="12"/>
      <c r="U9" s="12"/>
      <c r="V9" s="12"/>
      <c r="W9" s="12"/>
    </row>
    <row r="10" spans="1:23">
      <c r="A10" s="128" t="s">
        <v>365</v>
      </c>
      <c r="B10" s="291">
        <v>15.8</v>
      </c>
      <c r="C10" s="292">
        <v>29.7</v>
      </c>
      <c r="D10" s="293" t="s">
        <v>659</v>
      </c>
      <c r="E10" s="292">
        <v>-0.6</v>
      </c>
      <c r="F10" s="294" t="s">
        <v>660</v>
      </c>
      <c r="G10" s="292">
        <v>3</v>
      </c>
      <c r="H10" s="292">
        <v>17.7</v>
      </c>
      <c r="I10" s="295" t="s">
        <v>652</v>
      </c>
      <c r="J10" s="294" t="s">
        <v>661</v>
      </c>
      <c r="K10" s="295" t="s">
        <v>347</v>
      </c>
      <c r="L10" s="292">
        <v>146.1</v>
      </c>
      <c r="M10" s="292">
        <v>225.7</v>
      </c>
      <c r="N10" s="294" t="s">
        <v>662</v>
      </c>
      <c r="O10" s="296">
        <v>76</v>
      </c>
      <c r="P10" s="292">
        <v>193</v>
      </c>
      <c r="Q10" s="297" t="s">
        <v>420</v>
      </c>
      <c r="R10" s="12"/>
      <c r="S10" s="12"/>
      <c r="T10" s="12"/>
      <c r="U10" s="12"/>
      <c r="V10" s="12"/>
      <c r="W10" s="12"/>
    </row>
    <row r="11" spans="1:23">
      <c r="A11" s="128" t="s">
        <v>693</v>
      </c>
      <c r="B11" s="291">
        <v>19.100000000000001</v>
      </c>
      <c r="C11" s="292">
        <v>34.5</v>
      </c>
      <c r="D11" s="293" t="s">
        <v>663</v>
      </c>
      <c r="E11" s="292">
        <v>4.8</v>
      </c>
      <c r="F11" s="294" t="s">
        <v>664</v>
      </c>
      <c r="G11" s="292">
        <v>2.6</v>
      </c>
      <c r="H11" s="292">
        <v>23.9</v>
      </c>
      <c r="I11" s="295" t="s">
        <v>347</v>
      </c>
      <c r="J11" s="294" t="s">
        <v>665</v>
      </c>
      <c r="K11" s="295" t="s">
        <v>347</v>
      </c>
      <c r="L11" s="292">
        <v>149.5</v>
      </c>
      <c r="M11" s="292">
        <v>227.2</v>
      </c>
      <c r="N11" s="294" t="s">
        <v>666</v>
      </c>
      <c r="O11" s="296">
        <v>83</v>
      </c>
      <c r="P11" s="292">
        <v>150.30000000000001</v>
      </c>
      <c r="Q11" s="297" t="s">
        <v>420</v>
      </c>
      <c r="R11" s="12"/>
      <c r="S11" s="12"/>
      <c r="T11" s="12"/>
      <c r="U11" s="12"/>
      <c r="V11" s="12"/>
      <c r="W11" s="12"/>
    </row>
    <row r="12" spans="1:23">
      <c r="A12" s="128" t="s">
        <v>697</v>
      </c>
      <c r="B12" s="291">
        <v>22.5</v>
      </c>
      <c r="C12" s="292">
        <v>37.200000000000003</v>
      </c>
      <c r="D12" s="293" t="s">
        <v>667</v>
      </c>
      <c r="E12" s="292">
        <v>9.6</v>
      </c>
      <c r="F12" s="294" t="s">
        <v>668</v>
      </c>
      <c r="G12" s="292">
        <v>2.4</v>
      </c>
      <c r="H12" s="292">
        <v>24.7</v>
      </c>
      <c r="I12" s="295" t="s">
        <v>349</v>
      </c>
      <c r="J12" s="294" t="s">
        <v>669</v>
      </c>
      <c r="K12" s="295" t="s">
        <v>347</v>
      </c>
      <c r="L12" s="292">
        <v>160.69999999999999</v>
      </c>
      <c r="M12" s="292">
        <v>158</v>
      </c>
      <c r="N12" s="294" t="s">
        <v>670</v>
      </c>
      <c r="O12" s="296">
        <v>86</v>
      </c>
      <c r="P12" s="292">
        <v>151.1</v>
      </c>
      <c r="Q12" s="297" t="s">
        <v>420</v>
      </c>
      <c r="R12" s="12"/>
      <c r="S12" s="12"/>
      <c r="T12" s="12"/>
      <c r="U12" s="12"/>
      <c r="V12" s="12"/>
      <c r="W12" s="12"/>
    </row>
    <row r="13" spans="1:23">
      <c r="A13" s="128" t="s">
        <v>695</v>
      </c>
      <c r="B13" s="291">
        <v>24.5</v>
      </c>
      <c r="C13" s="292">
        <v>37.700000000000003</v>
      </c>
      <c r="D13" s="293" t="s">
        <v>671</v>
      </c>
      <c r="E13" s="292">
        <v>11.6</v>
      </c>
      <c r="F13" s="294" t="s">
        <v>351</v>
      </c>
      <c r="G13" s="292">
        <v>2.6</v>
      </c>
      <c r="H13" s="292">
        <v>21.9</v>
      </c>
      <c r="I13" s="295" t="s">
        <v>352</v>
      </c>
      <c r="J13" s="294" t="s">
        <v>353</v>
      </c>
      <c r="K13" s="295" t="s">
        <v>352</v>
      </c>
      <c r="L13" s="292">
        <v>122.6</v>
      </c>
      <c r="M13" s="292">
        <v>225</v>
      </c>
      <c r="N13" s="294" t="s">
        <v>672</v>
      </c>
      <c r="O13" s="296">
        <v>84</v>
      </c>
      <c r="P13" s="292">
        <v>183.1</v>
      </c>
      <c r="Q13" s="297" t="s">
        <v>420</v>
      </c>
      <c r="R13" s="12"/>
      <c r="S13" s="12"/>
      <c r="T13" s="12"/>
      <c r="U13" s="12"/>
      <c r="V13" s="12"/>
      <c r="W13" s="12"/>
    </row>
    <row r="14" spans="1:23">
      <c r="A14" s="128" t="s">
        <v>696</v>
      </c>
      <c r="B14" s="291">
        <v>22</v>
      </c>
      <c r="C14" s="292">
        <v>34.4</v>
      </c>
      <c r="D14" s="293" t="s">
        <v>673</v>
      </c>
      <c r="E14" s="292">
        <v>7.2</v>
      </c>
      <c r="F14" s="294" t="s">
        <v>674</v>
      </c>
      <c r="G14" s="292">
        <v>2.7</v>
      </c>
      <c r="H14" s="292">
        <v>24.4</v>
      </c>
      <c r="I14" s="295" t="s">
        <v>349</v>
      </c>
      <c r="J14" s="294" t="s">
        <v>675</v>
      </c>
      <c r="K14" s="295" t="s">
        <v>350</v>
      </c>
      <c r="L14" s="292">
        <v>192.3</v>
      </c>
      <c r="M14" s="292">
        <v>209.5</v>
      </c>
      <c r="N14" s="294" t="s">
        <v>676</v>
      </c>
      <c r="O14" s="296">
        <v>80</v>
      </c>
      <c r="P14" s="292">
        <v>144.5</v>
      </c>
      <c r="Q14" s="297" t="s">
        <v>420</v>
      </c>
      <c r="R14" s="12"/>
      <c r="S14" s="12"/>
      <c r="T14" s="12"/>
      <c r="U14" s="12"/>
      <c r="V14" s="12"/>
      <c r="W14" s="12"/>
    </row>
    <row r="15" spans="1:23">
      <c r="A15" s="128" t="s">
        <v>698</v>
      </c>
      <c r="B15" s="291">
        <v>16.899999999999999</v>
      </c>
      <c r="C15" s="292">
        <v>32.200000000000003</v>
      </c>
      <c r="D15" s="293" t="s">
        <v>677</v>
      </c>
      <c r="E15" s="292">
        <v>0.8</v>
      </c>
      <c r="F15" s="294" t="s">
        <v>678</v>
      </c>
      <c r="G15" s="292">
        <v>2.7</v>
      </c>
      <c r="H15" s="292">
        <v>28.8</v>
      </c>
      <c r="I15" s="295" t="s">
        <v>349</v>
      </c>
      <c r="J15" s="294" t="s">
        <v>679</v>
      </c>
      <c r="K15" s="295" t="s">
        <v>350</v>
      </c>
      <c r="L15" s="292">
        <v>193.1</v>
      </c>
      <c r="M15" s="292">
        <v>196.7</v>
      </c>
      <c r="N15" s="294" t="s">
        <v>680</v>
      </c>
      <c r="O15" s="296">
        <v>75</v>
      </c>
      <c r="P15" s="292">
        <v>147.30000000000001</v>
      </c>
      <c r="Q15" s="297" t="s">
        <v>420</v>
      </c>
      <c r="R15" s="12"/>
      <c r="S15" s="12"/>
      <c r="T15" s="12"/>
      <c r="U15" s="12"/>
      <c r="V15" s="12"/>
      <c r="W15" s="12"/>
    </row>
    <row r="16" spans="1:23">
      <c r="A16" s="128">
        <v>11</v>
      </c>
      <c r="B16" s="291">
        <v>11.5</v>
      </c>
      <c r="C16" s="292">
        <v>25</v>
      </c>
      <c r="D16" s="293" t="s">
        <v>681</v>
      </c>
      <c r="E16" s="292">
        <v>-3.3</v>
      </c>
      <c r="F16" s="294" t="s">
        <v>354</v>
      </c>
      <c r="G16" s="292">
        <v>3</v>
      </c>
      <c r="H16" s="292">
        <v>21.2</v>
      </c>
      <c r="I16" s="295" t="s">
        <v>349</v>
      </c>
      <c r="J16" s="294" t="s">
        <v>682</v>
      </c>
      <c r="K16" s="295" t="s">
        <v>346</v>
      </c>
      <c r="L16" s="292">
        <v>80.3</v>
      </c>
      <c r="M16" s="292">
        <v>192.5</v>
      </c>
      <c r="N16" s="294" t="s">
        <v>683</v>
      </c>
      <c r="O16" s="296">
        <v>69</v>
      </c>
      <c r="P16" s="292">
        <v>162.4</v>
      </c>
      <c r="Q16" s="297" t="s">
        <v>420</v>
      </c>
      <c r="R16" s="12"/>
      <c r="S16" s="12"/>
      <c r="T16" s="12"/>
      <c r="U16" s="12"/>
      <c r="V16" s="12"/>
      <c r="W16" s="12"/>
    </row>
    <row r="17" spans="1:23">
      <c r="A17" s="128">
        <v>12</v>
      </c>
      <c r="B17" s="291">
        <v>6.6</v>
      </c>
      <c r="C17" s="292">
        <v>25.4</v>
      </c>
      <c r="D17" s="293" t="s">
        <v>684</v>
      </c>
      <c r="E17" s="292">
        <v>-7.1</v>
      </c>
      <c r="F17" s="294" t="s">
        <v>355</v>
      </c>
      <c r="G17" s="292">
        <v>3.4</v>
      </c>
      <c r="H17" s="292">
        <v>21.8</v>
      </c>
      <c r="I17" s="295" t="s">
        <v>652</v>
      </c>
      <c r="J17" s="294" t="s">
        <v>685</v>
      </c>
      <c r="K17" s="295" t="s">
        <v>346</v>
      </c>
      <c r="L17" s="292">
        <v>51.3</v>
      </c>
      <c r="M17" s="292">
        <v>95</v>
      </c>
      <c r="N17" s="294" t="s">
        <v>686</v>
      </c>
      <c r="O17" s="296">
        <v>62</v>
      </c>
      <c r="P17" s="292">
        <v>179</v>
      </c>
      <c r="Q17" s="297" t="s">
        <v>420</v>
      </c>
      <c r="R17" s="12"/>
      <c r="S17" s="12"/>
      <c r="T17" s="12"/>
      <c r="U17" s="12"/>
      <c r="V17" s="12"/>
      <c r="W17" s="12"/>
    </row>
    <row r="18" spans="1:23">
      <c r="A18" s="298" t="s">
        <v>687</v>
      </c>
      <c r="B18" s="299"/>
      <c r="C18" s="300"/>
      <c r="D18" s="301" t="s">
        <v>688</v>
      </c>
      <c r="E18" s="300"/>
      <c r="F18" s="301" t="s">
        <v>688</v>
      </c>
      <c r="G18" s="300"/>
      <c r="H18" s="300"/>
      <c r="I18" s="302"/>
      <c r="J18" s="301" t="s">
        <v>688</v>
      </c>
      <c r="K18" s="302"/>
      <c r="L18" s="300"/>
      <c r="M18" s="300"/>
      <c r="N18" s="301" t="s">
        <v>688</v>
      </c>
      <c r="O18" s="303"/>
      <c r="P18" s="300"/>
      <c r="Q18" s="302"/>
      <c r="R18" s="12"/>
      <c r="S18" s="12"/>
      <c r="T18" s="12"/>
      <c r="U18" s="12"/>
      <c r="V18" s="12"/>
      <c r="W18" s="12"/>
    </row>
    <row r="19" spans="1:23">
      <c r="A19" s="127" t="s">
        <v>356</v>
      </c>
      <c r="B19" s="304">
        <v>14.6</v>
      </c>
      <c r="C19" s="305">
        <v>32.799999999999997</v>
      </c>
      <c r="D19" s="306" t="s">
        <v>357</v>
      </c>
      <c r="E19" s="28">
        <v>-5.5</v>
      </c>
      <c r="F19" s="28" t="s">
        <v>358</v>
      </c>
      <c r="G19" s="307">
        <v>3.1916666666666669</v>
      </c>
      <c r="H19" s="28">
        <v>16.600000000000001</v>
      </c>
      <c r="I19" s="127" t="s">
        <v>359</v>
      </c>
      <c r="J19" s="308">
        <v>3.2</v>
      </c>
      <c r="K19" s="127" t="s">
        <v>360</v>
      </c>
      <c r="L19" s="305">
        <v>1384.5</v>
      </c>
      <c r="M19" s="305">
        <v>84.5</v>
      </c>
      <c r="N19" s="309">
        <v>1.29</v>
      </c>
      <c r="O19" s="310">
        <v>76</v>
      </c>
      <c r="P19" s="305">
        <v>2031.6</v>
      </c>
      <c r="Q19" s="311">
        <v>49</v>
      </c>
      <c r="R19" s="12"/>
      <c r="S19" s="12"/>
      <c r="T19" s="12"/>
      <c r="U19" s="12"/>
      <c r="V19" s="12"/>
      <c r="W19" s="12"/>
    </row>
    <row r="20" spans="1:23">
      <c r="A20" s="312" t="s">
        <v>361</v>
      </c>
      <c r="B20" s="313">
        <v>14.8</v>
      </c>
      <c r="C20" s="28">
        <v>37.299999999999997</v>
      </c>
      <c r="D20" s="308">
        <v>8.1</v>
      </c>
      <c r="E20" s="28">
        <v>-5.6</v>
      </c>
      <c r="F20" s="28">
        <v>1.9</v>
      </c>
      <c r="G20" s="307">
        <v>3.3</v>
      </c>
      <c r="H20" s="28">
        <v>15.8</v>
      </c>
      <c r="I20" s="127" t="s">
        <v>359</v>
      </c>
      <c r="J20" s="28">
        <v>2.23</v>
      </c>
      <c r="K20" s="127" t="s">
        <v>360</v>
      </c>
      <c r="L20" s="305">
        <v>1809.5</v>
      </c>
      <c r="M20" s="305">
        <v>94.5</v>
      </c>
      <c r="N20" s="314">
        <v>2.15</v>
      </c>
      <c r="O20" s="315">
        <v>74</v>
      </c>
      <c r="P20" s="305">
        <v>2239.1999999999998</v>
      </c>
      <c r="Q20" s="311">
        <v>67</v>
      </c>
      <c r="R20" s="12"/>
      <c r="S20" s="12"/>
      <c r="T20" s="12"/>
      <c r="U20" s="12"/>
      <c r="V20" s="12"/>
      <c r="W20" s="12"/>
    </row>
    <row r="21" spans="1:23">
      <c r="A21" s="312" t="s">
        <v>362</v>
      </c>
      <c r="B21" s="307">
        <v>14.4</v>
      </c>
      <c r="C21" s="28">
        <v>35.700000000000003</v>
      </c>
      <c r="D21" s="307">
        <v>8.3000000000000007</v>
      </c>
      <c r="E21" s="305">
        <v>-3.7</v>
      </c>
      <c r="F21" s="306" t="s">
        <v>363</v>
      </c>
      <c r="G21" s="305">
        <v>3.2</v>
      </c>
      <c r="H21" s="305">
        <v>18.600000000000001</v>
      </c>
      <c r="I21" s="48" t="s">
        <v>359</v>
      </c>
      <c r="J21" s="306" t="s">
        <v>364</v>
      </c>
      <c r="K21" s="127" t="s">
        <v>360</v>
      </c>
      <c r="L21" s="305">
        <v>1176.5</v>
      </c>
      <c r="M21" s="305">
        <v>70</v>
      </c>
      <c r="N21" s="314" t="s">
        <v>421</v>
      </c>
      <c r="O21" s="316">
        <v>75</v>
      </c>
      <c r="P21" s="305">
        <v>2127.6</v>
      </c>
      <c r="Q21" s="311">
        <v>57</v>
      </c>
      <c r="R21" s="12"/>
      <c r="S21" s="12"/>
      <c r="T21" s="12"/>
      <c r="U21" s="12"/>
      <c r="V21" s="12"/>
      <c r="W21" s="12"/>
    </row>
    <row r="22" spans="1:23">
      <c r="A22" s="128" t="s">
        <v>365</v>
      </c>
      <c r="B22" s="304">
        <v>15.9</v>
      </c>
      <c r="C22" s="305">
        <v>32.6</v>
      </c>
      <c r="D22" s="306" t="s">
        <v>366</v>
      </c>
      <c r="E22" s="305">
        <v>-6.2</v>
      </c>
      <c r="F22" s="306" t="s">
        <v>367</v>
      </c>
      <c r="G22" s="305">
        <v>3.2</v>
      </c>
      <c r="H22" s="305">
        <v>16.7</v>
      </c>
      <c r="I22" s="48" t="s">
        <v>359</v>
      </c>
      <c r="J22" s="306" t="s">
        <v>368</v>
      </c>
      <c r="K22" s="48" t="s">
        <v>360</v>
      </c>
      <c r="L22" s="305">
        <v>1531</v>
      </c>
      <c r="M22" s="317">
        <v>117</v>
      </c>
      <c r="N22" s="306" t="s">
        <v>422</v>
      </c>
      <c r="O22" s="318">
        <v>73</v>
      </c>
      <c r="P22" s="317">
        <v>2483.4</v>
      </c>
      <c r="Q22" s="318">
        <v>39</v>
      </c>
      <c r="R22" s="12"/>
      <c r="S22" s="12"/>
      <c r="T22" s="12"/>
      <c r="U22" s="12"/>
      <c r="V22" s="12"/>
      <c r="W22" s="12"/>
    </row>
    <row r="23" spans="1:23">
      <c r="A23" s="319" t="s">
        <v>369</v>
      </c>
      <c r="B23" s="320">
        <f>AVERAGE(B25:B36)</f>
        <v>15.966666666666667</v>
      </c>
      <c r="C23" s="321">
        <f>MAX(C25:C36)</f>
        <v>37.200000000000003</v>
      </c>
      <c r="D23" s="322" t="s">
        <v>370</v>
      </c>
      <c r="E23" s="321">
        <f>MIN(E25:E36)</f>
        <v>-2.5</v>
      </c>
      <c r="F23" s="322" t="s">
        <v>371</v>
      </c>
      <c r="G23" s="321">
        <f>AVERAGE(G25:G36)</f>
        <v>3.3583333333333338</v>
      </c>
      <c r="H23" s="321">
        <f>MAX(H25:H36)</f>
        <v>16.8</v>
      </c>
      <c r="I23" s="323" t="s">
        <v>359</v>
      </c>
      <c r="J23" s="324">
        <v>1.25</v>
      </c>
      <c r="K23" s="127" t="s">
        <v>372</v>
      </c>
      <c r="L23" s="321">
        <v>1331.5</v>
      </c>
      <c r="M23" s="325">
        <v>94.5</v>
      </c>
      <c r="N23" s="322" t="s">
        <v>374</v>
      </c>
      <c r="O23" s="326">
        <v>74</v>
      </c>
      <c r="P23" s="325">
        <v>2227.5</v>
      </c>
      <c r="Q23" s="326">
        <v>46</v>
      </c>
      <c r="R23" s="12"/>
      <c r="S23" s="12"/>
      <c r="T23" s="12"/>
      <c r="U23" s="12"/>
      <c r="V23" s="12"/>
      <c r="W23" s="12"/>
    </row>
    <row r="24" spans="1:23">
      <c r="A24" s="319"/>
      <c r="B24" s="304"/>
      <c r="C24" s="305"/>
      <c r="D24" s="314"/>
      <c r="E24" s="305"/>
      <c r="F24" s="314"/>
      <c r="G24" s="305"/>
      <c r="H24" s="305"/>
      <c r="I24" s="314"/>
      <c r="J24" s="314"/>
      <c r="K24" s="314"/>
      <c r="L24" s="305"/>
      <c r="M24" s="305"/>
      <c r="N24" s="314"/>
      <c r="O24" s="315"/>
      <c r="P24" s="305"/>
      <c r="Q24" s="311"/>
      <c r="R24" s="12"/>
      <c r="S24" s="12"/>
      <c r="T24" s="12"/>
      <c r="U24" s="12"/>
      <c r="V24" s="12"/>
      <c r="W24" s="12"/>
    </row>
    <row r="25" spans="1:23">
      <c r="A25" s="127" t="s">
        <v>373</v>
      </c>
      <c r="B25" s="304">
        <v>5.9</v>
      </c>
      <c r="C25" s="305">
        <v>15.3</v>
      </c>
      <c r="D25" s="306" t="s">
        <v>374</v>
      </c>
      <c r="E25" s="305">
        <v>-2.5</v>
      </c>
      <c r="F25" s="306" t="s">
        <v>371</v>
      </c>
      <c r="G25" s="305">
        <v>3.9</v>
      </c>
      <c r="H25" s="305">
        <v>16.8</v>
      </c>
      <c r="I25" s="48" t="s">
        <v>359</v>
      </c>
      <c r="J25" s="306" t="s">
        <v>375</v>
      </c>
      <c r="K25" s="127" t="s">
        <v>346</v>
      </c>
      <c r="L25" s="317">
        <v>107.5</v>
      </c>
      <c r="M25" s="305">
        <v>94.5</v>
      </c>
      <c r="N25" s="306" t="s">
        <v>374</v>
      </c>
      <c r="O25" s="315">
        <v>62</v>
      </c>
      <c r="P25" s="305">
        <v>197.8</v>
      </c>
      <c r="Q25" s="311">
        <v>5</v>
      </c>
      <c r="R25" s="12"/>
      <c r="S25" s="12"/>
      <c r="T25" s="12"/>
      <c r="U25" s="12"/>
      <c r="V25" s="12"/>
      <c r="W25" s="12"/>
    </row>
    <row r="26" spans="1:23">
      <c r="A26" s="312" t="s">
        <v>689</v>
      </c>
      <c r="B26" s="305">
        <v>6.5</v>
      </c>
      <c r="C26" s="305">
        <v>22.5</v>
      </c>
      <c r="D26" s="306" t="s">
        <v>376</v>
      </c>
      <c r="E26" s="305">
        <v>-1.9</v>
      </c>
      <c r="F26" s="306" t="s">
        <v>377</v>
      </c>
      <c r="G26" s="305">
        <v>4.2</v>
      </c>
      <c r="H26" s="305">
        <v>16</v>
      </c>
      <c r="I26" s="48" t="s">
        <v>359</v>
      </c>
      <c r="J26" s="306" t="s">
        <v>378</v>
      </c>
      <c r="K26" s="127" t="s">
        <v>346</v>
      </c>
      <c r="L26" s="317">
        <v>44.5</v>
      </c>
      <c r="M26" s="305">
        <v>12</v>
      </c>
      <c r="N26" s="306" t="s">
        <v>368</v>
      </c>
      <c r="O26" s="315">
        <v>63</v>
      </c>
      <c r="P26" s="305">
        <v>177.9</v>
      </c>
      <c r="Q26" s="311">
        <v>2.1</v>
      </c>
      <c r="R26" s="12"/>
      <c r="S26" s="12"/>
      <c r="T26" s="12"/>
      <c r="U26" s="12"/>
      <c r="V26" s="12"/>
      <c r="W26" s="12"/>
    </row>
    <row r="27" spans="1:23">
      <c r="A27" s="312" t="s">
        <v>690</v>
      </c>
      <c r="B27" s="304">
        <v>8</v>
      </c>
      <c r="C27" s="305">
        <v>21.4</v>
      </c>
      <c r="D27" s="306" t="s">
        <v>379</v>
      </c>
      <c r="E27" s="305">
        <v>-0.8</v>
      </c>
      <c r="F27" s="306" t="s">
        <v>380</v>
      </c>
      <c r="G27" s="305">
        <v>4.4000000000000004</v>
      </c>
      <c r="H27" s="305">
        <v>16.2</v>
      </c>
      <c r="I27" s="48" t="s">
        <v>359</v>
      </c>
      <c r="J27" s="306" t="s">
        <v>381</v>
      </c>
      <c r="K27" s="127" t="s">
        <v>346</v>
      </c>
      <c r="L27" s="317">
        <v>171.5</v>
      </c>
      <c r="M27" s="305">
        <v>51</v>
      </c>
      <c r="N27" s="306" t="s">
        <v>423</v>
      </c>
      <c r="O27" s="315">
        <v>62</v>
      </c>
      <c r="P27" s="305">
        <v>205.2</v>
      </c>
      <c r="Q27" s="311">
        <v>5</v>
      </c>
      <c r="R27" s="12"/>
      <c r="S27" s="12"/>
      <c r="T27" s="12"/>
      <c r="U27" s="12"/>
      <c r="V27" s="12"/>
      <c r="W27" s="12"/>
    </row>
    <row r="28" spans="1:23">
      <c r="A28" s="312" t="s">
        <v>691</v>
      </c>
      <c r="B28" s="304">
        <v>15.2</v>
      </c>
      <c r="C28" s="305">
        <v>24.2</v>
      </c>
      <c r="D28" s="306" t="s">
        <v>382</v>
      </c>
      <c r="E28" s="305">
        <v>4.0999999999999996</v>
      </c>
      <c r="F28" s="306" t="s">
        <v>383</v>
      </c>
      <c r="G28" s="305">
        <v>3.1</v>
      </c>
      <c r="H28" s="305">
        <v>14.6</v>
      </c>
      <c r="I28" s="48" t="s">
        <v>384</v>
      </c>
      <c r="J28" s="306" t="s">
        <v>385</v>
      </c>
      <c r="K28" s="127" t="s">
        <v>346</v>
      </c>
      <c r="L28" s="317">
        <v>98</v>
      </c>
      <c r="M28" s="305">
        <v>57</v>
      </c>
      <c r="N28" s="306" t="s">
        <v>424</v>
      </c>
      <c r="O28" s="315">
        <v>75</v>
      </c>
      <c r="P28" s="305">
        <v>168.9</v>
      </c>
      <c r="Q28" s="311">
        <v>7</v>
      </c>
      <c r="R28" s="12"/>
      <c r="S28" s="12"/>
      <c r="T28" s="12"/>
      <c r="U28" s="12"/>
      <c r="V28" s="12"/>
      <c r="W28" s="12"/>
    </row>
    <row r="29" spans="1:23">
      <c r="A29" s="312" t="s">
        <v>692</v>
      </c>
      <c r="B29" s="304">
        <v>17.8</v>
      </c>
      <c r="C29" s="305">
        <v>27.6</v>
      </c>
      <c r="D29" s="306" t="s">
        <v>386</v>
      </c>
      <c r="E29" s="305">
        <v>6.5</v>
      </c>
      <c r="F29" s="306" t="s">
        <v>387</v>
      </c>
      <c r="G29" s="305">
        <v>3.7</v>
      </c>
      <c r="H29" s="305">
        <v>11.6</v>
      </c>
      <c r="I29" s="48" t="s">
        <v>388</v>
      </c>
      <c r="J29" s="306" t="s">
        <v>389</v>
      </c>
      <c r="K29" s="127" t="s">
        <v>352</v>
      </c>
      <c r="L29" s="317">
        <v>169</v>
      </c>
      <c r="M29" s="305">
        <v>77.5</v>
      </c>
      <c r="N29" s="306" t="s">
        <v>389</v>
      </c>
      <c r="O29" s="315">
        <v>78</v>
      </c>
      <c r="P29" s="305">
        <v>224.2</v>
      </c>
      <c r="Q29" s="311">
        <v>4</v>
      </c>
      <c r="R29" s="12"/>
      <c r="S29" s="12"/>
      <c r="T29" s="12"/>
      <c r="U29" s="12"/>
      <c r="V29" s="12"/>
      <c r="W29" s="12"/>
    </row>
    <row r="30" spans="1:23">
      <c r="A30" s="312" t="s">
        <v>693</v>
      </c>
      <c r="B30" s="304">
        <v>21.4</v>
      </c>
      <c r="C30" s="305">
        <v>32.700000000000003</v>
      </c>
      <c r="D30" s="306" t="s">
        <v>390</v>
      </c>
      <c r="E30" s="305">
        <v>14.1</v>
      </c>
      <c r="F30" s="306" t="s">
        <v>391</v>
      </c>
      <c r="G30" s="305">
        <v>2.7</v>
      </c>
      <c r="H30" s="305">
        <v>8.8000000000000007</v>
      </c>
      <c r="I30" s="48" t="s">
        <v>352</v>
      </c>
      <c r="J30" s="306" t="s">
        <v>392</v>
      </c>
      <c r="K30" s="48" t="s">
        <v>393</v>
      </c>
      <c r="L30" s="317">
        <v>69</v>
      </c>
      <c r="M30" s="305">
        <v>20.5</v>
      </c>
      <c r="N30" s="306" t="s">
        <v>425</v>
      </c>
      <c r="O30" s="315">
        <v>83</v>
      </c>
      <c r="P30" s="305">
        <v>208.6</v>
      </c>
      <c r="Q30" s="311">
        <v>5</v>
      </c>
      <c r="R30" s="12"/>
      <c r="S30" s="12"/>
      <c r="T30" s="12"/>
      <c r="U30" s="12"/>
      <c r="V30" s="12"/>
      <c r="W30" s="12"/>
    </row>
    <row r="31" spans="1:23">
      <c r="A31" s="312" t="s">
        <v>694</v>
      </c>
      <c r="B31" s="304">
        <v>26.2</v>
      </c>
      <c r="C31" s="305">
        <v>37.200000000000003</v>
      </c>
      <c r="D31" s="306" t="s">
        <v>370</v>
      </c>
      <c r="E31" s="305">
        <v>20.2</v>
      </c>
      <c r="F31" s="306" t="s">
        <v>394</v>
      </c>
      <c r="G31" s="305">
        <v>2.2000000000000002</v>
      </c>
      <c r="H31" s="305">
        <v>7.5</v>
      </c>
      <c r="I31" s="48" t="s">
        <v>395</v>
      </c>
      <c r="J31" s="306" t="s">
        <v>370</v>
      </c>
      <c r="K31" s="48" t="s">
        <v>388</v>
      </c>
      <c r="L31" s="317">
        <v>107</v>
      </c>
      <c r="M31" s="305">
        <v>20</v>
      </c>
      <c r="N31" s="306" t="s">
        <v>426</v>
      </c>
      <c r="O31" s="315">
        <v>82</v>
      </c>
      <c r="P31" s="305">
        <v>172.6</v>
      </c>
      <c r="Q31" s="311">
        <v>7</v>
      </c>
      <c r="R31" s="12"/>
      <c r="S31" s="12"/>
      <c r="T31" s="12"/>
      <c r="U31" s="12"/>
      <c r="V31" s="12"/>
      <c r="W31" s="12"/>
    </row>
    <row r="32" spans="1:23">
      <c r="A32" s="312" t="s">
        <v>695</v>
      </c>
      <c r="B32" s="304">
        <v>27.4</v>
      </c>
      <c r="C32" s="305">
        <v>36.5</v>
      </c>
      <c r="D32" s="306" t="s">
        <v>396</v>
      </c>
      <c r="E32" s="305">
        <v>23.4</v>
      </c>
      <c r="F32" s="306" t="s">
        <v>397</v>
      </c>
      <c r="G32" s="305">
        <v>3.3</v>
      </c>
      <c r="H32" s="305">
        <v>10.8</v>
      </c>
      <c r="I32" s="48" t="s">
        <v>384</v>
      </c>
      <c r="J32" s="306" t="s">
        <v>398</v>
      </c>
      <c r="K32" s="48" t="s">
        <v>352</v>
      </c>
      <c r="L32" s="317">
        <v>150</v>
      </c>
      <c r="M32" s="305">
        <v>69</v>
      </c>
      <c r="N32" s="306" t="s">
        <v>427</v>
      </c>
      <c r="O32" s="315">
        <v>85</v>
      </c>
      <c r="P32" s="305">
        <v>189.1</v>
      </c>
      <c r="Q32" s="311">
        <v>2</v>
      </c>
      <c r="R32" s="12"/>
      <c r="S32" s="12"/>
      <c r="T32" s="12"/>
      <c r="U32" s="12"/>
      <c r="V32" s="12"/>
      <c r="W32" s="12"/>
    </row>
    <row r="33" spans="1:23">
      <c r="A33" s="312" t="s">
        <v>696</v>
      </c>
      <c r="B33" s="304">
        <v>24.5</v>
      </c>
      <c r="C33" s="305">
        <v>32.799999999999997</v>
      </c>
      <c r="D33" s="306" t="s">
        <v>399</v>
      </c>
      <c r="E33" s="305">
        <v>17.8</v>
      </c>
      <c r="F33" s="306" t="s">
        <v>400</v>
      </c>
      <c r="G33" s="305">
        <v>2.8</v>
      </c>
      <c r="H33" s="305">
        <v>8.1</v>
      </c>
      <c r="I33" s="48" t="s">
        <v>352</v>
      </c>
      <c r="J33" s="306" t="s">
        <v>401</v>
      </c>
      <c r="K33" s="127" t="s">
        <v>402</v>
      </c>
      <c r="L33" s="317">
        <v>119</v>
      </c>
      <c r="M33" s="305">
        <v>30</v>
      </c>
      <c r="N33" s="306" t="s">
        <v>428</v>
      </c>
      <c r="O33" s="315">
        <v>86</v>
      </c>
      <c r="P33" s="305">
        <v>145</v>
      </c>
      <c r="Q33" s="311">
        <v>2</v>
      </c>
      <c r="R33" s="12"/>
      <c r="S33" s="12"/>
      <c r="T33" s="12"/>
      <c r="U33" s="12"/>
      <c r="V33" s="12"/>
      <c r="W33" s="12"/>
    </row>
    <row r="34" spans="1:23">
      <c r="A34" s="312">
        <v>10</v>
      </c>
      <c r="B34" s="304">
        <v>19.399999999999999</v>
      </c>
      <c r="C34" s="305">
        <v>27.9</v>
      </c>
      <c r="D34" s="306" t="s">
        <v>403</v>
      </c>
      <c r="E34" s="305">
        <v>8.6</v>
      </c>
      <c r="F34" s="306" t="s">
        <v>404</v>
      </c>
      <c r="G34" s="305">
        <v>3.1</v>
      </c>
      <c r="H34" s="305">
        <v>12</v>
      </c>
      <c r="I34" s="48" t="s">
        <v>384</v>
      </c>
      <c r="J34" s="306" t="s">
        <v>405</v>
      </c>
      <c r="K34" s="48" t="s">
        <v>406</v>
      </c>
      <c r="L34" s="317">
        <v>169.5</v>
      </c>
      <c r="M34" s="305">
        <v>46</v>
      </c>
      <c r="N34" s="306" t="s">
        <v>429</v>
      </c>
      <c r="O34" s="315">
        <v>80</v>
      </c>
      <c r="P34" s="305">
        <v>137.1</v>
      </c>
      <c r="Q34" s="311">
        <v>1</v>
      </c>
      <c r="R34" s="12"/>
      <c r="S34" s="12"/>
      <c r="T34" s="12"/>
      <c r="U34" s="12"/>
      <c r="V34" s="12"/>
      <c r="W34" s="12"/>
    </row>
    <row r="35" spans="1:23">
      <c r="A35" s="312">
        <v>11</v>
      </c>
      <c r="B35" s="304">
        <v>12.8</v>
      </c>
      <c r="C35" s="305">
        <v>23.7</v>
      </c>
      <c r="D35" s="306" t="s">
        <v>407</v>
      </c>
      <c r="E35" s="305">
        <v>1.8</v>
      </c>
      <c r="F35" s="306" t="s">
        <v>408</v>
      </c>
      <c r="G35" s="305">
        <v>3.2</v>
      </c>
      <c r="H35" s="305">
        <v>14.9</v>
      </c>
      <c r="I35" s="48" t="s">
        <v>384</v>
      </c>
      <c r="J35" s="306" t="s">
        <v>409</v>
      </c>
      <c r="K35" s="48" t="s">
        <v>406</v>
      </c>
      <c r="L35" s="317">
        <v>126.5</v>
      </c>
      <c r="M35" s="305">
        <v>42.5</v>
      </c>
      <c r="N35" s="306" t="s">
        <v>430</v>
      </c>
      <c r="O35" s="315">
        <v>72</v>
      </c>
      <c r="P35" s="305">
        <v>182.9</v>
      </c>
      <c r="Q35" s="311">
        <v>3</v>
      </c>
      <c r="R35" s="12"/>
      <c r="S35" s="12"/>
      <c r="T35" s="12"/>
      <c r="U35" s="12"/>
      <c r="V35" s="12"/>
      <c r="W35" s="12"/>
    </row>
    <row r="36" spans="1:23" ht="18.5" thickBot="1">
      <c r="A36" s="312">
        <v>12</v>
      </c>
      <c r="B36" s="304">
        <v>6.5</v>
      </c>
      <c r="C36" s="305">
        <v>17.8</v>
      </c>
      <c r="D36" s="306" t="s">
        <v>410</v>
      </c>
      <c r="E36" s="305">
        <v>-1.8</v>
      </c>
      <c r="F36" s="306" t="s">
        <v>411</v>
      </c>
      <c r="G36" s="305">
        <v>3.7</v>
      </c>
      <c r="H36" s="305">
        <v>13.9</v>
      </c>
      <c r="I36" s="48" t="s">
        <v>359</v>
      </c>
      <c r="J36" s="306" t="s">
        <v>412</v>
      </c>
      <c r="K36" s="127" t="s">
        <v>346</v>
      </c>
      <c r="L36" s="317">
        <v>0</v>
      </c>
      <c r="M36" s="305">
        <v>0</v>
      </c>
      <c r="N36" s="306" t="s">
        <v>431</v>
      </c>
      <c r="O36" s="315">
        <v>58</v>
      </c>
      <c r="P36" s="305">
        <v>218.2</v>
      </c>
      <c r="Q36" s="311">
        <v>3</v>
      </c>
      <c r="R36" s="12"/>
      <c r="S36" s="12"/>
      <c r="T36" s="12"/>
      <c r="U36" s="12"/>
      <c r="V36" s="12"/>
      <c r="W36" s="12"/>
    </row>
    <row r="37" spans="1:23">
      <c r="A37" s="27" t="s">
        <v>413</v>
      </c>
      <c r="B37" s="327"/>
      <c r="C37" s="327"/>
      <c r="D37" s="327"/>
      <c r="E37" s="327"/>
      <c r="F37" s="328"/>
      <c r="G37" s="329"/>
      <c r="H37" s="329"/>
      <c r="I37" s="329"/>
      <c r="J37" s="329"/>
      <c r="K37" s="329"/>
      <c r="L37" s="328"/>
      <c r="M37" s="27"/>
      <c r="N37" s="3399" t="s">
        <v>432</v>
      </c>
      <c r="O37" s="3399"/>
      <c r="P37" s="3399"/>
      <c r="Q37" s="3399"/>
      <c r="R37" s="12"/>
      <c r="S37" s="12"/>
      <c r="T37" s="12"/>
      <c r="U37" s="12"/>
      <c r="V37" s="12"/>
      <c r="W37" s="12"/>
    </row>
    <row r="38" spans="1:23">
      <c r="A38" s="282" t="s">
        <v>414</v>
      </c>
      <c r="B38" s="28"/>
      <c r="C38" s="28"/>
      <c r="D38" s="28"/>
      <c r="E38" s="28"/>
      <c r="F38" s="282"/>
      <c r="G38" s="28"/>
      <c r="H38" s="28"/>
      <c r="I38" s="28"/>
      <c r="J38" s="28"/>
      <c r="K38" s="28"/>
      <c r="L38" s="12"/>
      <c r="M38" s="12"/>
      <c r="N38" s="12"/>
      <c r="O38" s="12"/>
      <c r="P38" s="12"/>
      <c r="Q38" s="12"/>
      <c r="R38" s="12"/>
      <c r="S38" s="12"/>
      <c r="T38" s="12"/>
      <c r="U38" s="12"/>
      <c r="V38" s="12"/>
      <c r="W38" s="12"/>
    </row>
    <row r="39" spans="1:23">
      <c r="A39" s="10" t="s">
        <v>415</v>
      </c>
      <c r="B39" s="28"/>
      <c r="C39" s="28"/>
      <c r="D39" s="28"/>
      <c r="E39" s="28"/>
      <c r="F39" s="3395"/>
      <c r="G39" s="3396"/>
      <c r="H39" s="3396"/>
      <c r="I39" s="3396"/>
      <c r="J39" s="3396"/>
      <c r="K39" s="3396"/>
      <c r="L39" s="12"/>
      <c r="M39" s="12"/>
      <c r="N39" s="12"/>
      <c r="O39" s="12"/>
      <c r="P39" s="12"/>
      <c r="Q39" s="12"/>
      <c r="R39" s="12"/>
      <c r="S39" s="12"/>
      <c r="T39" s="12"/>
      <c r="U39" s="12"/>
      <c r="V39" s="12"/>
      <c r="W39" s="12"/>
    </row>
    <row r="40" spans="1:23">
      <c r="A40" s="10" t="s">
        <v>416</v>
      </c>
      <c r="B40" s="42"/>
      <c r="C40" s="42"/>
      <c r="D40" s="42"/>
      <c r="E40" s="42"/>
      <c r="F40" s="42"/>
      <c r="G40" s="28"/>
      <c r="H40" s="28"/>
      <c r="I40" s="28"/>
      <c r="J40" s="28"/>
      <c r="K40" s="28"/>
      <c r="L40" s="12"/>
      <c r="M40" s="12"/>
      <c r="N40" s="12"/>
      <c r="O40" s="12"/>
      <c r="P40" s="12"/>
      <c r="Q40" s="12"/>
      <c r="R40" s="12"/>
      <c r="S40" s="12"/>
      <c r="T40" s="12"/>
      <c r="U40" s="12"/>
      <c r="V40" s="12"/>
      <c r="W40" s="12"/>
    </row>
    <row r="41" spans="1:23">
      <c r="A41" s="10" t="s">
        <v>417</v>
      </c>
      <c r="B41" s="28"/>
      <c r="C41" s="28"/>
      <c r="D41" s="28"/>
      <c r="E41" s="28"/>
      <c r="F41" s="28"/>
      <c r="G41" s="28"/>
      <c r="H41" s="28"/>
      <c r="I41" s="28"/>
      <c r="J41" s="58"/>
      <c r="K41" s="28"/>
      <c r="L41" s="12"/>
      <c r="M41" s="12"/>
      <c r="N41" s="12"/>
      <c r="O41" s="12"/>
      <c r="P41" s="12"/>
      <c r="Q41" s="12"/>
      <c r="R41" s="12"/>
      <c r="S41" s="12"/>
      <c r="T41" s="12"/>
      <c r="U41" s="12"/>
      <c r="V41" s="12"/>
      <c r="W41" s="12"/>
    </row>
    <row r="42" spans="1:23">
      <c r="A42" s="10" t="s">
        <v>418</v>
      </c>
      <c r="B42" s="28"/>
      <c r="C42" s="28"/>
      <c r="D42" s="28"/>
      <c r="E42" s="28"/>
      <c r="F42" s="28"/>
      <c r="G42" s="28"/>
      <c r="H42" s="28"/>
      <c r="I42" s="28"/>
      <c r="J42" s="58"/>
      <c r="K42" s="28"/>
      <c r="L42" s="12"/>
      <c r="M42" s="12"/>
      <c r="N42" s="12"/>
      <c r="O42" s="12"/>
      <c r="P42" s="12"/>
      <c r="Q42" s="12"/>
      <c r="R42" s="12"/>
      <c r="S42" s="12"/>
      <c r="T42" s="12"/>
      <c r="U42" s="12"/>
      <c r="V42" s="12"/>
      <c r="W42" s="12"/>
    </row>
    <row r="43" spans="1:23">
      <c r="A43" s="10" t="s">
        <v>433</v>
      </c>
      <c r="B43" s="28"/>
      <c r="C43" s="28"/>
      <c r="D43" s="28"/>
      <c r="E43" s="28"/>
      <c r="F43" s="28"/>
      <c r="G43" s="28"/>
      <c r="H43" s="28"/>
      <c r="I43" s="28"/>
      <c r="J43" s="58"/>
      <c r="K43" s="28"/>
      <c r="L43" s="12"/>
      <c r="M43" s="12"/>
      <c r="N43" s="12"/>
      <c r="O43" s="12"/>
      <c r="P43" s="12"/>
      <c r="Q43" s="12"/>
      <c r="R43" s="12"/>
      <c r="S43" s="12"/>
      <c r="T43" s="12"/>
      <c r="U43" s="12"/>
      <c r="V43" s="12"/>
      <c r="W43" s="12"/>
    </row>
    <row r="44" spans="1:23">
      <c r="A44" s="10" t="s">
        <v>434</v>
      </c>
      <c r="B44" s="28"/>
      <c r="C44" s="28"/>
      <c r="D44" s="28"/>
      <c r="E44" s="28"/>
      <c r="F44" s="28"/>
      <c r="G44" s="28"/>
      <c r="H44" s="28"/>
      <c r="I44" s="28"/>
      <c r="J44" s="58"/>
      <c r="K44" s="28"/>
      <c r="L44" s="12"/>
      <c r="M44" s="12"/>
      <c r="N44" s="12"/>
      <c r="O44" s="12"/>
      <c r="P44" s="12"/>
      <c r="Q44" s="12"/>
      <c r="R44" s="12"/>
      <c r="S44" s="12"/>
      <c r="T44" s="12"/>
      <c r="U44" s="12"/>
      <c r="V44" s="12"/>
      <c r="W44" s="12"/>
    </row>
    <row r="45" spans="1:23">
      <c r="A45" s="10"/>
      <c r="B45" s="28"/>
      <c r="C45" s="28"/>
      <c r="D45" s="28"/>
      <c r="E45" s="28"/>
      <c r="F45" s="28"/>
      <c r="G45" s="28"/>
      <c r="H45" s="28"/>
      <c r="I45" s="28"/>
      <c r="J45" s="58"/>
      <c r="K45" s="28"/>
      <c r="L45" s="12"/>
      <c r="M45" s="12"/>
      <c r="N45" s="12"/>
      <c r="O45" s="12"/>
      <c r="P45" s="12"/>
      <c r="Q45" s="12"/>
      <c r="R45" s="12"/>
      <c r="S45" s="12"/>
      <c r="T45" s="12"/>
      <c r="U45" s="12"/>
      <c r="V45" s="12"/>
      <c r="W45" s="12"/>
    </row>
    <row r="46" spans="1:23">
      <c r="A46" s="10"/>
      <c r="B46" s="28"/>
      <c r="C46" s="28"/>
      <c r="D46" s="28"/>
      <c r="E46" s="28"/>
      <c r="F46" s="28"/>
      <c r="G46" s="28"/>
      <c r="H46" s="28"/>
      <c r="I46" s="28"/>
      <c r="J46" s="58"/>
      <c r="K46" s="28"/>
      <c r="L46" s="12"/>
      <c r="M46" s="12"/>
      <c r="N46" s="12"/>
      <c r="O46" s="12"/>
      <c r="P46" s="12"/>
      <c r="Q46" s="12"/>
      <c r="R46" s="12"/>
      <c r="S46" s="12"/>
      <c r="T46" s="12"/>
      <c r="U46" s="12"/>
      <c r="V46" s="12"/>
      <c r="W46" s="12"/>
    </row>
  </sheetData>
  <mergeCells count="10">
    <mergeCell ref="A2:A3"/>
    <mergeCell ref="L2:N2"/>
    <mergeCell ref="F39:K39"/>
    <mergeCell ref="Q2:Q3"/>
    <mergeCell ref="N37:Q37"/>
    <mergeCell ref="B2:F2"/>
    <mergeCell ref="G2:J2"/>
    <mergeCell ref="K2:K3"/>
    <mergeCell ref="O2:O3"/>
    <mergeCell ref="P2:P3"/>
  </mergeCells>
  <phoneticPr fontId="2"/>
  <hyperlinks>
    <hyperlink ref="R1" location="目次!A1" display="目次へ戻る" xr:uid="{C0714205-5C10-4C66-A42E-9D3BFE7DF8F5}"/>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1F5E-1093-45B3-AF19-F0BBF595A97C}">
  <dimension ref="A1:N16"/>
  <sheetViews>
    <sheetView workbookViewId="0">
      <selection activeCell="N1" sqref="N1"/>
    </sheetView>
  </sheetViews>
  <sheetFormatPr defaultColWidth="8.58203125" defaultRowHeight="18"/>
  <cols>
    <col min="1" max="1" width="14.58203125" style="821" customWidth="1"/>
    <col min="2" max="13" width="8.58203125" style="821"/>
    <col min="14" max="14" width="11" style="821" bestFit="1" customWidth="1"/>
    <col min="15" max="16384" width="8.58203125" style="821"/>
  </cols>
  <sheetData>
    <row r="1" spans="1:14">
      <c r="A1" s="856" t="s">
        <v>9998</v>
      </c>
      <c r="N1" s="820" t="s">
        <v>721</v>
      </c>
    </row>
    <row r="2" spans="1:14" ht="18.5" thickBot="1">
      <c r="A2" s="2614"/>
      <c r="B2" s="856"/>
      <c r="C2" s="856"/>
      <c r="D2" s="856"/>
      <c r="E2" s="856"/>
      <c r="F2" s="856"/>
      <c r="G2" s="856"/>
      <c r="H2" s="856"/>
      <c r="I2" s="856"/>
      <c r="J2" s="856"/>
      <c r="K2" s="856"/>
      <c r="L2" s="856"/>
      <c r="M2" s="2626" t="s">
        <v>4693</v>
      </c>
    </row>
    <row r="3" spans="1:14">
      <c r="A3" s="3785" t="s">
        <v>7926</v>
      </c>
      <c r="B3" s="3731" t="s">
        <v>9999</v>
      </c>
      <c r="C3" s="3860" t="s">
        <v>9999</v>
      </c>
      <c r="D3" s="3860" t="s">
        <v>9999</v>
      </c>
      <c r="E3" s="3732" t="s">
        <v>9999</v>
      </c>
      <c r="F3" s="3996" t="s">
        <v>10000</v>
      </c>
      <c r="G3" s="3997"/>
      <c r="H3" s="3997"/>
      <c r="I3" s="3998"/>
      <c r="J3" s="3807" t="s">
        <v>10001</v>
      </c>
      <c r="K3" s="3807" t="s">
        <v>10002</v>
      </c>
      <c r="L3" s="3936" t="s">
        <v>10003</v>
      </c>
      <c r="M3" s="3994" t="s">
        <v>10004</v>
      </c>
    </row>
    <row r="4" spans="1:14">
      <c r="A4" s="3597"/>
      <c r="B4" s="1268" t="s">
        <v>10005</v>
      </c>
      <c r="C4" s="1268" t="s">
        <v>10006</v>
      </c>
      <c r="D4" s="1268" t="s">
        <v>10007</v>
      </c>
      <c r="E4" s="1268" t="s">
        <v>10008</v>
      </c>
      <c r="F4" s="1268" t="s">
        <v>10009</v>
      </c>
      <c r="G4" s="1268" t="s">
        <v>10010</v>
      </c>
      <c r="H4" s="1268" t="s">
        <v>10011</v>
      </c>
      <c r="I4" s="1268" t="s">
        <v>10012</v>
      </c>
      <c r="J4" s="3809"/>
      <c r="K4" s="3809"/>
      <c r="L4" s="3937"/>
      <c r="M4" s="3995"/>
    </row>
    <row r="5" spans="1:14">
      <c r="A5" s="1360" t="s">
        <v>8717</v>
      </c>
      <c r="B5" s="1814">
        <v>3</v>
      </c>
      <c r="C5" s="1814">
        <v>3</v>
      </c>
      <c r="D5" s="1814">
        <v>2</v>
      </c>
      <c r="E5" s="1814">
        <v>1</v>
      </c>
      <c r="F5" s="1814">
        <v>85</v>
      </c>
      <c r="G5" s="1814">
        <v>2</v>
      </c>
      <c r="H5" s="1814">
        <v>2</v>
      </c>
      <c r="I5" s="1814">
        <v>6</v>
      </c>
      <c r="J5" s="2059">
        <v>8419</v>
      </c>
      <c r="K5" s="2059">
        <v>28924</v>
      </c>
      <c r="L5" s="1814">
        <v>6</v>
      </c>
      <c r="M5" s="1814">
        <v>7</v>
      </c>
    </row>
    <row r="6" spans="1:14">
      <c r="A6" s="2390" t="s">
        <v>192</v>
      </c>
      <c r="B6" s="1814">
        <v>0</v>
      </c>
      <c r="C6" s="1814">
        <v>0</v>
      </c>
      <c r="D6" s="1814">
        <v>0</v>
      </c>
      <c r="E6" s="1814">
        <v>0</v>
      </c>
      <c r="F6" s="1814">
        <v>158</v>
      </c>
      <c r="G6" s="1814">
        <v>0</v>
      </c>
      <c r="H6" s="1814">
        <v>2</v>
      </c>
      <c r="I6" s="1814">
        <v>7</v>
      </c>
      <c r="J6" s="2059">
        <v>9454</v>
      </c>
      <c r="K6" s="2059">
        <v>30655</v>
      </c>
      <c r="L6" s="1814">
        <v>2</v>
      </c>
      <c r="M6" s="1814">
        <v>6</v>
      </c>
    </row>
    <row r="7" spans="1:14">
      <c r="A7" s="2386" t="s">
        <v>193</v>
      </c>
      <c r="B7" s="2493">
        <v>2</v>
      </c>
      <c r="C7" s="2493">
        <v>2</v>
      </c>
      <c r="D7" s="2493">
        <v>2</v>
      </c>
      <c r="E7" s="2493">
        <v>0</v>
      </c>
      <c r="F7" s="2493">
        <v>259</v>
      </c>
      <c r="G7" s="2493">
        <v>0</v>
      </c>
      <c r="H7" s="2493">
        <v>0</v>
      </c>
      <c r="I7" s="2493">
        <v>9</v>
      </c>
      <c r="J7" s="2492">
        <v>9735</v>
      </c>
      <c r="K7" s="2492">
        <v>27628</v>
      </c>
      <c r="L7" s="2493">
        <v>4</v>
      </c>
      <c r="M7" s="2493">
        <v>8</v>
      </c>
    </row>
    <row r="8" spans="1:14">
      <c r="A8" s="2267" t="s">
        <v>10013</v>
      </c>
      <c r="B8" s="1814"/>
      <c r="C8" s="1814"/>
      <c r="D8" s="1814"/>
      <c r="E8" s="1814"/>
      <c r="F8" s="1814"/>
      <c r="G8" s="1814"/>
      <c r="H8" s="1814"/>
      <c r="I8" s="1814"/>
      <c r="J8" s="2627"/>
      <c r="K8" s="2627"/>
      <c r="L8" s="2627"/>
      <c r="M8" s="2627"/>
    </row>
    <row r="9" spans="1:14">
      <c r="A9" s="2628" t="s">
        <v>10014</v>
      </c>
      <c r="B9" s="2629">
        <v>0</v>
      </c>
      <c r="C9" s="1571">
        <v>0</v>
      </c>
      <c r="D9" s="1571">
        <v>0</v>
      </c>
      <c r="E9" s="1571">
        <v>0</v>
      </c>
      <c r="F9" s="1571">
        <v>0</v>
      </c>
      <c r="G9" s="1571">
        <v>0</v>
      </c>
      <c r="H9" s="1571">
        <v>0</v>
      </c>
      <c r="I9" s="1571">
        <v>0</v>
      </c>
      <c r="J9" s="2059">
        <v>3526</v>
      </c>
      <c r="K9" s="2059">
        <v>8899</v>
      </c>
      <c r="L9" s="1488">
        <v>2</v>
      </c>
      <c r="M9" s="1571">
        <v>0</v>
      </c>
    </row>
    <row r="10" spans="1:14">
      <c r="A10" s="2628" t="s">
        <v>10015</v>
      </c>
      <c r="B10" s="1571">
        <v>0</v>
      </c>
      <c r="C10" s="1571">
        <v>0</v>
      </c>
      <c r="D10" s="1571">
        <v>0</v>
      </c>
      <c r="E10" s="1571">
        <v>0</v>
      </c>
      <c r="F10" s="1571">
        <v>0</v>
      </c>
      <c r="G10" s="1571">
        <v>0</v>
      </c>
      <c r="H10" s="1571">
        <v>0</v>
      </c>
      <c r="I10" s="1571">
        <v>0</v>
      </c>
      <c r="J10" s="2059">
        <v>2874</v>
      </c>
      <c r="K10" s="2059">
        <v>466</v>
      </c>
      <c r="L10" s="1571">
        <v>0</v>
      </c>
      <c r="M10" s="1571">
        <v>0</v>
      </c>
    </row>
    <row r="11" spans="1:14">
      <c r="A11" s="2628" t="s">
        <v>10016</v>
      </c>
      <c r="B11" s="1571">
        <v>0</v>
      </c>
      <c r="C11" s="1571">
        <v>0</v>
      </c>
      <c r="D11" s="1571">
        <v>0</v>
      </c>
      <c r="E11" s="1571">
        <v>0</v>
      </c>
      <c r="F11" s="1571">
        <v>0</v>
      </c>
      <c r="G11" s="1571">
        <v>0</v>
      </c>
      <c r="H11" s="1571">
        <v>0</v>
      </c>
      <c r="I11" s="1571">
        <v>0</v>
      </c>
      <c r="J11" s="2059">
        <v>690</v>
      </c>
      <c r="K11" s="2059">
        <v>3170</v>
      </c>
      <c r="L11" s="1488">
        <v>2</v>
      </c>
      <c r="M11" s="1571">
        <v>0</v>
      </c>
    </row>
    <row r="12" spans="1:14">
      <c r="A12" s="2628" t="s">
        <v>10017</v>
      </c>
      <c r="B12" s="1571">
        <v>0</v>
      </c>
      <c r="C12" s="1571">
        <v>0</v>
      </c>
      <c r="D12" s="1571">
        <v>0</v>
      </c>
      <c r="E12" s="1571">
        <v>0</v>
      </c>
      <c r="F12" s="1571">
        <v>0</v>
      </c>
      <c r="G12" s="1571">
        <v>0</v>
      </c>
      <c r="H12" s="1571">
        <v>0</v>
      </c>
      <c r="I12" s="1571">
        <v>0</v>
      </c>
      <c r="J12" s="2059">
        <v>2645</v>
      </c>
      <c r="K12" s="2059">
        <v>15070</v>
      </c>
      <c r="L12" s="1571">
        <v>0</v>
      </c>
      <c r="M12" s="1571">
        <v>0</v>
      </c>
    </row>
    <row r="13" spans="1:14">
      <c r="A13" s="2267" t="s">
        <v>10018</v>
      </c>
      <c r="B13" s="1488"/>
      <c r="C13" s="1488"/>
      <c r="D13" s="1488"/>
      <c r="E13" s="1488"/>
      <c r="F13" s="1488"/>
      <c r="G13" s="1488"/>
      <c r="H13" s="1488"/>
      <c r="I13" s="1488"/>
      <c r="J13" s="1488"/>
      <c r="K13" s="1488"/>
      <c r="L13" s="1488"/>
      <c r="M13" s="1488"/>
    </row>
    <row r="14" spans="1:14">
      <c r="A14" s="2628" t="s">
        <v>10019</v>
      </c>
      <c r="B14" s="1488">
        <v>0</v>
      </c>
      <c r="C14" s="1488">
        <v>0</v>
      </c>
      <c r="D14" s="1488">
        <v>0</v>
      </c>
      <c r="E14" s="1488">
        <v>0</v>
      </c>
      <c r="F14" s="1488">
        <v>9</v>
      </c>
      <c r="G14" s="1488">
        <v>0</v>
      </c>
      <c r="H14" s="1488">
        <v>0</v>
      </c>
      <c r="I14" s="1488">
        <v>0</v>
      </c>
      <c r="J14" s="1488">
        <v>0</v>
      </c>
      <c r="K14" s="1571">
        <v>4</v>
      </c>
      <c r="L14" s="1571">
        <v>0</v>
      </c>
      <c r="M14" s="1571">
        <v>0</v>
      </c>
    </row>
    <row r="15" spans="1:14" ht="18.5" thickBot="1">
      <c r="A15" s="2630" t="s">
        <v>10020</v>
      </c>
      <c r="B15" s="2631">
        <v>2</v>
      </c>
      <c r="C15" s="2631">
        <v>2</v>
      </c>
      <c r="D15" s="2631">
        <v>2</v>
      </c>
      <c r="E15" s="2631">
        <v>0</v>
      </c>
      <c r="F15" s="2631">
        <v>250</v>
      </c>
      <c r="G15" s="2631">
        <v>0</v>
      </c>
      <c r="H15" s="2631">
        <v>0</v>
      </c>
      <c r="I15" s="2631">
        <v>9</v>
      </c>
      <c r="J15" s="2593">
        <v>0</v>
      </c>
      <c r="K15" s="2593">
        <v>19</v>
      </c>
      <c r="L15" s="2631">
        <v>0</v>
      </c>
      <c r="M15" s="2631">
        <v>8</v>
      </c>
    </row>
    <row r="16" spans="1:14">
      <c r="A16" s="1003" t="s">
        <v>10021</v>
      </c>
      <c r="B16" s="1552"/>
      <c r="C16" s="1552"/>
      <c r="D16" s="1552"/>
      <c r="E16" s="1552"/>
      <c r="F16" s="1552"/>
      <c r="G16" s="1552"/>
      <c r="H16" s="1552"/>
      <c r="I16" s="1552"/>
      <c r="J16" s="1552"/>
      <c r="K16" s="1552"/>
      <c r="M16" s="1021" t="s">
        <v>10022</v>
      </c>
    </row>
  </sheetData>
  <mergeCells count="7">
    <mergeCell ref="M3:M4"/>
    <mergeCell ref="A3:A4"/>
    <mergeCell ref="B3:E3"/>
    <mergeCell ref="F3:I3"/>
    <mergeCell ref="J3:J4"/>
    <mergeCell ref="K3:K4"/>
    <mergeCell ref="L3:L4"/>
  </mergeCells>
  <phoneticPr fontId="2"/>
  <hyperlinks>
    <hyperlink ref="N1" location="目次!A1" display="目次へ戻る" xr:uid="{31852080-777D-4F69-ABCE-EB131472AD8F}"/>
  </hyperlink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27869-3D0B-49C8-9A5F-9DB3656DCA53}">
  <dimension ref="A1:F33"/>
  <sheetViews>
    <sheetView workbookViewId="0">
      <selection activeCell="F1" sqref="F1"/>
    </sheetView>
  </sheetViews>
  <sheetFormatPr defaultColWidth="8.58203125" defaultRowHeight="18"/>
  <cols>
    <col min="1" max="1" width="24" style="856" customWidth="1"/>
    <col min="2" max="5" width="19.83203125" style="856" customWidth="1"/>
    <col min="6" max="6" width="11" style="821" bestFit="1" customWidth="1"/>
    <col min="7" max="16384" width="8.58203125" style="821"/>
  </cols>
  <sheetData>
    <row r="1" spans="1:6">
      <c r="A1" s="859" t="s">
        <v>10023</v>
      </c>
      <c r="B1" s="972"/>
      <c r="C1" s="972"/>
      <c r="D1" s="859"/>
      <c r="E1" s="859"/>
      <c r="F1" s="820" t="s">
        <v>721</v>
      </c>
    </row>
    <row r="2" spans="1:6" ht="18.5" thickBot="1">
      <c r="A2" s="859"/>
      <c r="B2" s="972"/>
      <c r="C2" s="859"/>
      <c r="D2" s="1752"/>
      <c r="E2" s="1753" t="s">
        <v>8806</v>
      </c>
    </row>
    <row r="3" spans="1:6">
      <c r="A3" s="1250" t="s">
        <v>4864</v>
      </c>
      <c r="B3" s="1230" t="s">
        <v>10024</v>
      </c>
      <c r="C3" s="1230" t="s">
        <v>10025</v>
      </c>
      <c r="D3" s="1230" t="s">
        <v>10026</v>
      </c>
      <c r="E3" s="1230" t="s">
        <v>10027</v>
      </c>
    </row>
    <row r="4" spans="1:6">
      <c r="A4" s="1098" t="s">
        <v>10028</v>
      </c>
      <c r="B4" s="1954">
        <v>0</v>
      </c>
      <c r="C4" s="1954">
        <v>0</v>
      </c>
      <c r="D4" s="1954">
        <v>0</v>
      </c>
      <c r="E4" s="1428">
        <v>4188</v>
      </c>
    </row>
    <row r="5" spans="1:6" ht="18" customHeight="1">
      <c r="A5" s="1098" t="s">
        <v>10029</v>
      </c>
      <c r="B5" s="1440">
        <v>7496</v>
      </c>
      <c r="C5" s="1440">
        <v>6942</v>
      </c>
      <c r="D5" s="1440">
        <v>6857</v>
      </c>
      <c r="E5" s="1073">
        <v>2220</v>
      </c>
    </row>
    <row r="6" spans="1:6">
      <c r="A6" s="1111" t="s">
        <v>10030</v>
      </c>
      <c r="B6" s="1440">
        <v>1780</v>
      </c>
      <c r="C6" s="1440">
        <v>1923</v>
      </c>
      <c r="D6" s="975">
        <v>1856</v>
      </c>
      <c r="E6" s="1073">
        <v>1876</v>
      </c>
    </row>
    <row r="7" spans="1:6" ht="18" customHeight="1">
      <c r="A7" s="1111" t="s">
        <v>10031</v>
      </c>
      <c r="B7" s="1440">
        <v>1</v>
      </c>
      <c r="C7" s="1440">
        <v>1</v>
      </c>
      <c r="D7" s="975">
        <v>0</v>
      </c>
      <c r="E7" s="1073">
        <v>0</v>
      </c>
    </row>
    <row r="8" spans="1:6">
      <c r="A8" s="2632" t="s">
        <v>10032</v>
      </c>
      <c r="B8" s="1440">
        <v>7453</v>
      </c>
      <c r="C8" s="1440">
        <v>6844</v>
      </c>
      <c r="D8" s="975">
        <v>6436</v>
      </c>
      <c r="E8" s="1073">
        <v>1931</v>
      </c>
    </row>
    <row r="9" spans="1:6" ht="18" customHeight="1">
      <c r="A9" s="2633" t="s">
        <v>10033</v>
      </c>
      <c r="B9" s="1440">
        <v>7418</v>
      </c>
      <c r="C9" s="1440">
        <v>6850</v>
      </c>
      <c r="D9" s="975">
        <v>6463</v>
      </c>
      <c r="E9" s="1073">
        <v>6161</v>
      </c>
    </row>
    <row r="10" spans="1:6" ht="18" customHeight="1">
      <c r="A10" s="1098" t="s">
        <v>10034</v>
      </c>
      <c r="B10" s="1440">
        <v>483</v>
      </c>
      <c r="C10" s="1440">
        <v>2481</v>
      </c>
      <c r="D10" s="975">
        <v>3261</v>
      </c>
      <c r="E10" s="1073">
        <v>7373</v>
      </c>
    </row>
    <row r="11" spans="1:6">
      <c r="A11" s="2632" t="s">
        <v>10035</v>
      </c>
      <c r="B11" s="1440">
        <v>5892</v>
      </c>
      <c r="C11" s="1440">
        <v>9063</v>
      </c>
      <c r="D11" s="975">
        <v>8178</v>
      </c>
      <c r="E11" s="1073">
        <v>7654</v>
      </c>
    </row>
    <row r="12" spans="1:6">
      <c r="A12" s="2632" t="s">
        <v>10036</v>
      </c>
      <c r="B12" s="1440">
        <v>4198</v>
      </c>
      <c r="C12" s="1440">
        <v>3874</v>
      </c>
      <c r="D12" s="975">
        <v>3784</v>
      </c>
      <c r="E12" s="1073">
        <v>3477</v>
      </c>
    </row>
    <row r="13" spans="1:6">
      <c r="A13" s="2632" t="s">
        <v>10037</v>
      </c>
      <c r="B13" s="1440">
        <v>1773</v>
      </c>
      <c r="C13" s="1440">
        <v>1743</v>
      </c>
      <c r="D13" s="975">
        <v>1651</v>
      </c>
      <c r="E13" s="1073">
        <v>1494</v>
      </c>
    </row>
    <row r="14" spans="1:6">
      <c r="A14" s="2634" t="s">
        <v>10038</v>
      </c>
      <c r="B14" s="1440">
        <v>3605</v>
      </c>
      <c r="C14" s="1440">
        <v>3252</v>
      </c>
      <c r="D14" s="975">
        <v>3203</v>
      </c>
      <c r="E14" s="1073">
        <v>2989</v>
      </c>
    </row>
    <row r="15" spans="1:6" ht="18" customHeight="1">
      <c r="A15" s="2635" t="s">
        <v>10039</v>
      </c>
      <c r="B15" s="1440">
        <v>5450</v>
      </c>
      <c r="C15" s="1440">
        <v>5176</v>
      </c>
      <c r="D15" s="975">
        <v>4798</v>
      </c>
      <c r="E15" s="1073">
        <v>4620</v>
      </c>
    </row>
    <row r="16" spans="1:6" ht="18" customHeight="1">
      <c r="A16" s="1108" t="s">
        <v>10040</v>
      </c>
      <c r="B16" s="1440">
        <v>4009</v>
      </c>
      <c r="C16" s="1440">
        <v>3824</v>
      </c>
      <c r="D16" s="975">
        <v>3481</v>
      </c>
      <c r="E16" s="1073">
        <v>3354</v>
      </c>
    </row>
    <row r="17" spans="1:5">
      <c r="A17" s="2635" t="s">
        <v>10041</v>
      </c>
      <c r="B17" s="1440">
        <v>3356</v>
      </c>
      <c r="C17" s="1440">
        <v>2994</v>
      </c>
      <c r="D17" s="975">
        <v>3555</v>
      </c>
      <c r="E17" s="2499">
        <v>921</v>
      </c>
    </row>
    <row r="18" spans="1:5" ht="18" customHeight="1">
      <c r="A18" s="1108" t="s">
        <v>10042</v>
      </c>
      <c r="B18" s="1440">
        <v>61601</v>
      </c>
      <c r="C18" s="1440">
        <v>61101</v>
      </c>
      <c r="D18" s="1440">
        <v>59389</v>
      </c>
      <c r="E18" s="2499">
        <v>59808</v>
      </c>
    </row>
    <row r="19" spans="1:5" ht="18" customHeight="1">
      <c r="A19" s="1108" t="s">
        <v>10043</v>
      </c>
      <c r="B19" s="1440">
        <v>655555</v>
      </c>
      <c r="C19" s="1440">
        <v>378803</v>
      </c>
      <c r="D19" s="1440">
        <v>146488</v>
      </c>
      <c r="E19" s="1073">
        <v>32946</v>
      </c>
    </row>
    <row r="20" spans="1:5" ht="18.649999999999999" customHeight="1" thickBot="1">
      <c r="A20" s="2636" t="s">
        <v>10044</v>
      </c>
      <c r="B20" s="1749">
        <v>1822</v>
      </c>
      <c r="C20" s="1749">
        <v>1650</v>
      </c>
      <c r="D20" s="1749">
        <v>1590</v>
      </c>
      <c r="E20" s="2510">
        <v>1491</v>
      </c>
    </row>
    <row r="21" spans="1:5" ht="18" customHeight="1">
      <c r="A21" s="859"/>
      <c r="B21" s="2637"/>
      <c r="C21" s="2637"/>
      <c r="D21" s="3999" t="s">
        <v>10022</v>
      </c>
      <c r="E21" s="3999"/>
    </row>
    <row r="22" spans="1:5" ht="26.15" customHeight="1">
      <c r="A22" s="4000" t="s">
        <v>10045</v>
      </c>
      <c r="B22" s="4000"/>
      <c r="C22" s="4000"/>
      <c r="D22" s="4000"/>
      <c r="E22" s="4000"/>
    </row>
    <row r="23" spans="1:5">
      <c r="A23" s="4000"/>
      <c r="B23" s="4000"/>
      <c r="C23" s="4000"/>
      <c r="D23" s="4000"/>
      <c r="E23" s="4000"/>
    </row>
    <row r="24" spans="1:5">
      <c r="A24" s="4000"/>
      <c r="B24" s="4000"/>
      <c r="C24" s="4000"/>
      <c r="D24" s="4000"/>
      <c r="E24" s="4000"/>
    </row>
    <row r="25" spans="1:5">
      <c r="A25" s="4000"/>
      <c r="B25" s="4000"/>
      <c r="C25" s="4000"/>
      <c r="D25" s="4000"/>
      <c r="E25" s="4000"/>
    </row>
    <row r="26" spans="1:5">
      <c r="A26" s="4000"/>
      <c r="B26" s="4000"/>
      <c r="C26" s="4000"/>
      <c r="D26" s="4000"/>
      <c r="E26" s="4000"/>
    </row>
    <row r="27" spans="1:5">
      <c r="A27" s="4000"/>
      <c r="B27" s="4000"/>
      <c r="C27" s="4000"/>
      <c r="D27" s="4000"/>
      <c r="E27" s="4000"/>
    </row>
    <row r="28" spans="1:5">
      <c r="A28" s="4000"/>
      <c r="B28" s="4000"/>
      <c r="C28" s="4000"/>
      <c r="D28" s="4000"/>
      <c r="E28" s="4000"/>
    </row>
    <row r="29" spans="1:5">
      <c r="A29" s="4000"/>
      <c r="B29" s="4000"/>
      <c r="C29" s="4000"/>
      <c r="D29" s="4000"/>
      <c r="E29" s="4000"/>
    </row>
    <row r="30" spans="1:5">
      <c r="A30" s="4000"/>
      <c r="B30" s="4000"/>
      <c r="C30" s="4000"/>
      <c r="D30" s="4000"/>
      <c r="E30" s="4000"/>
    </row>
    <row r="31" spans="1:5">
      <c r="A31" s="4000"/>
      <c r="B31" s="4000"/>
      <c r="C31" s="4000"/>
      <c r="D31" s="4000"/>
      <c r="E31" s="4000"/>
    </row>
    <row r="32" spans="1:5">
      <c r="A32" s="4000"/>
      <c r="B32" s="4000"/>
      <c r="C32" s="4000"/>
      <c r="D32" s="4000"/>
      <c r="E32" s="4000"/>
    </row>
    <row r="33" spans="1:5">
      <c r="A33" s="4000"/>
      <c r="B33" s="4000"/>
      <c r="C33" s="4000"/>
      <c r="D33" s="4000"/>
      <c r="E33" s="4000"/>
    </row>
  </sheetData>
  <mergeCells count="2">
    <mergeCell ref="D21:E21"/>
    <mergeCell ref="A22:E33"/>
  </mergeCells>
  <phoneticPr fontId="2"/>
  <hyperlinks>
    <hyperlink ref="F1" location="目次!A1" display="目次へ戻る" xr:uid="{B4BD3CF3-0AC7-4AD7-A7DD-F0E2EFB20489}"/>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6AF5A-AAC1-4798-BE24-4BA7467A9355}">
  <dimension ref="A1:S14"/>
  <sheetViews>
    <sheetView workbookViewId="0">
      <selection activeCell="I3" sqref="I3"/>
    </sheetView>
  </sheetViews>
  <sheetFormatPr defaultColWidth="8.58203125" defaultRowHeight="18"/>
  <cols>
    <col min="1" max="1" width="10.5" style="821" customWidth="1"/>
    <col min="2" max="8" width="22.08203125" style="821" customWidth="1"/>
    <col min="9" max="9" width="11" style="821" bestFit="1" customWidth="1"/>
    <col min="10" max="16384" width="8.58203125" style="821"/>
  </cols>
  <sheetData>
    <row r="1" spans="1:19">
      <c r="A1" s="859" t="s">
        <v>10046</v>
      </c>
      <c r="B1" s="859"/>
      <c r="C1" s="859"/>
      <c r="D1" s="859"/>
      <c r="E1" s="859"/>
      <c r="F1" s="859"/>
      <c r="G1" s="859"/>
      <c r="H1" s="859"/>
    </row>
    <row r="2" spans="1:19">
      <c r="A2" s="859" t="s">
        <v>10047</v>
      </c>
      <c r="B2" s="859"/>
      <c r="C2" s="859"/>
      <c r="D2" s="859"/>
      <c r="E2" s="859"/>
      <c r="F2" s="859"/>
      <c r="G2" s="859"/>
      <c r="H2" s="859"/>
    </row>
    <row r="3" spans="1:19" ht="18.5" thickBot="1">
      <c r="A3" s="1745"/>
      <c r="B3" s="1745"/>
      <c r="C3" s="1745"/>
      <c r="D3" s="1745"/>
      <c r="E3" s="1745"/>
      <c r="F3" s="1745"/>
      <c r="G3" s="1745"/>
      <c r="H3" s="1745"/>
      <c r="I3" s="820" t="s">
        <v>721</v>
      </c>
    </row>
    <row r="4" spans="1:19">
      <c r="A4" s="1250" t="s">
        <v>10048</v>
      </c>
      <c r="B4" s="1062" t="s">
        <v>10049</v>
      </c>
      <c r="C4" s="1345" t="s">
        <v>10050</v>
      </c>
      <c r="D4" s="1345" t="s">
        <v>10051</v>
      </c>
      <c r="E4" s="1345" t="s">
        <v>10052</v>
      </c>
      <c r="F4" s="1345" t="s">
        <v>10053</v>
      </c>
      <c r="G4" s="1007" t="s">
        <v>10054</v>
      </c>
      <c r="H4" s="993" t="s">
        <v>10055</v>
      </c>
    </row>
    <row r="5" spans="1:19" ht="18" customHeight="1">
      <c r="A5" s="2065" t="s">
        <v>8717</v>
      </c>
      <c r="B5" s="2602">
        <v>3</v>
      </c>
      <c r="C5" s="2602">
        <v>282</v>
      </c>
      <c r="D5" s="1834" t="s">
        <v>5746</v>
      </c>
      <c r="E5" s="1834" t="s">
        <v>5746</v>
      </c>
      <c r="F5" s="2602">
        <v>16</v>
      </c>
      <c r="G5" s="1834" t="s">
        <v>5746</v>
      </c>
      <c r="H5" s="1834" t="s">
        <v>5746</v>
      </c>
    </row>
    <row r="6" spans="1:19">
      <c r="A6" s="2072" t="s">
        <v>192</v>
      </c>
      <c r="B6" s="2602">
        <v>3</v>
      </c>
      <c r="C6" s="2602">
        <v>221</v>
      </c>
      <c r="D6" s="1834" t="s">
        <v>4900</v>
      </c>
      <c r="E6" s="1834" t="s">
        <v>4900</v>
      </c>
      <c r="F6" s="2602">
        <v>3</v>
      </c>
      <c r="G6" s="1834" t="s">
        <v>4900</v>
      </c>
      <c r="H6" s="1834" t="s">
        <v>4900</v>
      </c>
    </row>
    <row r="7" spans="1:19">
      <c r="A7" s="2386" t="s">
        <v>193</v>
      </c>
      <c r="B7" s="2602">
        <v>5</v>
      </c>
      <c r="C7" s="2602">
        <v>489</v>
      </c>
      <c r="D7" s="2638" t="s">
        <v>5746</v>
      </c>
      <c r="E7" s="2638" t="s">
        <v>5746</v>
      </c>
      <c r="F7" s="2602">
        <v>32</v>
      </c>
      <c r="G7" s="2638" t="s">
        <v>5746</v>
      </c>
      <c r="H7" s="2638" t="s">
        <v>5746</v>
      </c>
    </row>
    <row r="8" spans="1:19" ht="18" customHeight="1">
      <c r="A8" s="2072" t="s">
        <v>10056</v>
      </c>
      <c r="B8" s="2639" t="s">
        <v>6046</v>
      </c>
      <c r="C8" s="2639" t="s">
        <v>6046</v>
      </c>
      <c r="D8" s="1079" t="s">
        <v>10057</v>
      </c>
      <c r="E8" s="1079" t="s">
        <v>10058</v>
      </c>
      <c r="F8" s="2640" t="s">
        <v>6046</v>
      </c>
      <c r="G8" s="1079" t="s">
        <v>10059</v>
      </c>
      <c r="H8" s="1079" t="s">
        <v>10060</v>
      </c>
    </row>
    <row r="9" spans="1:19" ht="18" customHeight="1">
      <c r="A9" s="2096" t="s">
        <v>8600</v>
      </c>
      <c r="B9" s="2639" t="s">
        <v>6046</v>
      </c>
      <c r="C9" s="2639" t="s">
        <v>6046</v>
      </c>
      <c r="D9" s="1079" t="s">
        <v>10061</v>
      </c>
      <c r="E9" s="1079" t="s">
        <v>10062</v>
      </c>
      <c r="F9" s="2640" t="s">
        <v>6046</v>
      </c>
      <c r="G9" s="1079" t="s">
        <v>10063</v>
      </c>
      <c r="H9" s="1079" t="s">
        <v>10064</v>
      </c>
    </row>
    <row r="10" spans="1:19" ht="18" customHeight="1">
      <c r="A10" s="2096" t="s">
        <v>8600</v>
      </c>
      <c r="B10" s="2639" t="s">
        <v>6046</v>
      </c>
      <c r="C10" s="2639" t="s">
        <v>6046</v>
      </c>
      <c r="D10" s="1079" t="s">
        <v>10057</v>
      </c>
      <c r="E10" s="1079" t="s">
        <v>10062</v>
      </c>
      <c r="F10" s="2640" t="s">
        <v>6046</v>
      </c>
      <c r="G10" s="1079" t="s">
        <v>10065</v>
      </c>
      <c r="H10" s="1079" t="s">
        <v>10066</v>
      </c>
    </row>
    <row r="11" spans="1:19" ht="18" customHeight="1">
      <c r="A11" s="2096" t="s">
        <v>9162</v>
      </c>
      <c r="B11" s="2639" t="s">
        <v>6046</v>
      </c>
      <c r="C11" s="2639" t="s">
        <v>6046</v>
      </c>
      <c r="D11" s="1079" t="s">
        <v>10057</v>
      </c>
      <c r="E11" s="1079" t="s">
        <v>10067</v>
      </c>
      <c r="F11" s="2640" t="s">
        <v>6046</v>
      </c>
      <c r="G11" s="1079" t="s">
        <v>10068</v>
      </c>
      <c r="H11" s="1079" t="s">
        <v>10069</v>
      </c>
    </row>
    <row r="12" spans="1:19" ht="18.5" thickBot="1">
      <c r="A12" s="1241" t="s">
        <v>9163</v>
      </c>
      <c r="B12" s="2641" t="s">
        <v>6046</v>
      </c>
      <c r="C12" s="2642" t="s">
        <v>6046</v>
      </c>
      <c r="D12" s="2643" t="s">
        <v>10070</v>
      </c>
      <c r="E12" s="2643" t="s">
        <v>10071</v>
      </c>
      <c r="F12" s="2644" t="s">
        <v>6046</v>
      </c>
      <c r="G12" s="2643" t="s">
        <v>10072</v>
      </c>
      <c r="H12" s="2643" t="s">
        <v>10073</v>
      </c>
    </row>
    <row r="13" spans="1:19">
      <c r="A13" s="987"/>
      <c r="B13" s="859"/>
      <c r="C13" s="859"/>
      <c r="D13" s="859"/>
      <c r="E13" s="859"/>
      <c r="F13" s="859"/>
      <c r="G13" s="859"/>
      <c r="H13" s="1020" t="s">
        <v>10074</v>
      </c>
      <c r="I13" s="1140"/>
      <c r="J13" s="1140"/>
      <c r="K13" s="1140"/>
      <c r="L13" s="1140"/>
      <c r="M13" s="1140"/>
      <c r="N13" s="1140"/>
      <c r="O13" s="1140"/>
      <c r="P13" s="1140"/>
      <c r="Q13" s="1140"/>
      <c r="R13" s="1140"/>
      <c r="S13" s="1140"/>
    </row>
    <row r="14" spans="1:19">
      <c r="A14" s="859"/>
      <c r="B14" s="859"/>
      <c r="C14" s="859"/>
      <c r="D14" s="859"/>
      <c r="E14" s="859"/>
      <c r="F14" s="859"/>
      <c r="G14" s="859"/>
      <c r="H14" s="859"/>
    </row>
  </sheetData>
  <phoneticPr fontId="2"/>
  <hyperlinks>
    <hyperlink ref="I3" location="目次!A1" display="目次へ戻る" xr:uid="{9C920D69-ED78-499D-8BF4-3AF251D7DEDE}"/>
  </hyperlinks>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16177-618E-4118-9122-322073C686A8}">
  <dimension ref="A1:Q8"/>
  <sheetViews>
    <sheetView workbookViewId="0">
      <selection activeCell="Q2" sqref="Q2"/>
    </sheetView>
  </sheetViews>
  <sheetFormatPr defaultColWidth="8.58203125" defaultRowHeight="18"/>
  <cols>
    <col min="1" max="1" width="11.75" style="821" customWidth="1"/>
    <col min="2" max="16" width="9.58203125" style="821" customWidth="1"/>
    <col min="17" max="17" width="11" style="821" bestFit="1" customWidth="1"/>
    <col min="18" max="16384" width="8.58203125" style="821"/>
  </cols>
  <sheetData>
    <row r="1" spans="1:17">
      <c r="A1" s="856" t="s">
        <v>10075</v>
      </c>
    </row>
    <row r="2" spans="1:17">
      <c r="A2" s="859" t="s">
        <v>10076</v>
      </c>
      <c r="B2" s="859"/>
      <c r="C2" s="859"/>
      <c r="D2" s="859"/>
      <c r="E2" s="859"/>
      <c r="F2" s="859"/>
      <c r="G2" s="859"/>
      <c r="H2" s="859"/>
      <c r="I2" s="859"/>
      <c r="J2" s="859"/>
      <c r="K2" s="859"/>
      <c r="L2" s="859"/>
      <c r="M2" s="859"/>
      <c r="N2" s="859"/>
      <c r="O2" s="859"/>
      <c r="P2" s="859"/>
      <c r="Q2" s="820" t="s">
        <v>721</v>
      </c>
    </row>
    <row r="3" spans="1:17" ht="18.5" thickBot="1">
      <c r="A3" s="1745"/>
      <c r="B3" s="1745"/>
      <c r="C3" s="1745"/>
      <c r="D3" s="1745"/>
      <c r="E3" s="1745"/>
      <c r="F3" s="1745"/>
      <c r="G3" s="1745"/>
      <c r="H3" s="1745"/>
      <c r="I3" s="1745"/>
      <c r="J3" s="1745"/>
      <c r="K3" s="1745"/>
      <c r="L3" s="1745"/>
      <c r="M3" s="1745"/>
      <c r="N3" s="1745"/>
      <c r="O3" s="2606"/>
      <c r="P3" s="2501" t="s">
        <v>4693</v>
      </c>
    </row>
    <row r="4" spans="1:17" ht="44.5" customHeight="1">
      <c r="A4" s="1062" t="s">
        <v>7926</v>
      </c>
      <c r="B4" s="1345" t="s">
        <v>8883</v>
      </c>
      <c r="C4" s="1345" t="s">
        <v>138</v>
      </c>
      <c r="D4" s="1345" t="s">
        <v>232</v>
      </c>
      <c r="E4" s="993" t="s">
        <v>4849</v>
      </c>
      <c r="F4" s="1345" t="s">
        <v>297</v>
      </c>
      <c r="G4" s="1345" t="s">
        <v>4851</v>
      </c>
      <c r="H4" s="1345" t="s">
        <v>4852</v>
      </c>
      <c r="I4" s="1345" t="s">
        <v>4853</v>
      </c>
      <c r="J4" s="1345" t="s">
        <v>4854</v>
      </c>
      <c r="K4" s="1345" t="s">
        <v>4855</v>
      </c>
      <c r="L4" s="1345" t="s">
        <v>4856</v>
      </c>
      <c r="M4" s="1345" t="s">
        <v>4857</v>
      </c>
      <c r="N4" s="1345" t="s">
        <v>4858</v>
      </c>
      <c r="O4" s="2645" t="s">
        <v>9513</v>
      </c>
      <c r="P4" s="1057" t="s">
        <v>10077</v>
      </c>
    </row>
    <row r="5" spans="1:17" ht="28" customHeight="1">
      <c r="A5" s="2078" t="s">
        <v>10078</v>
      </c>
      <c r="B5" s="1536">
        <v>8388</v>
      </c>
      <c r="C5" s="1533">
        <v>1089</v>
      </c>
      <c r="D5" s="1533">
        <v>1232</v>
      </c>
      <c r="E5" s="1533">
        <v>1994</v>
      </c>
      <c r="F5" s="1533">
        <v>612</v>
      </c>
      <c r="G5" s="1533">
        <v>1115</v>
      </c>
      <c r="H5" s="1533">
        <v>574</v>
      </c>
      <c r="I5" s="1533">
        <v>238</v>
      </c>
      <c r="J5" s="1533">
        <v>298</v>
      </c>
      <c r="K5" s="1533">
        <v>699</v>
      </c>
      <c r="L5" s="1533">
        <v>85</v>
      </c>
      <c r="M5" s="1533">
        <v>115</v>
      </c>
      <c r="N5" s="1533">
        <v>130</v>
      </c>
      <c r="O5" s="1533">
        <v>207</v>
      </c>
      <c r="P5" s="2646">
        <v>17323</v>
      </c>
    </row>
    <row r="6" spans="1:17" ht="28" customHeight="1">
      <c r="A6" s="1469" t="s">
        <v>192</v>
      </c>
      <c r="B6" s="1536">
        <f>SUM(C6,D6,E6,F6,G6,H6,I6,J6,K6,L6,M6,N6,O6)</f>
        <v>7543</v>
      </c>
      <c r="C6" s="1533">
        <v>992</v>
      </c>
      <c r="D6" s="1533">
        <v>1075</v>
      </c>
      <c r="E6" s="1533">
        <v>1836</v>
      </c>
      <c r="F6" s="1533">
        <v>544</v>
      </c>
      <c r="G6" s="1533">
        <v>914</v>
      </c>
      <c r="H6" s="1533">
        <v>548</v>
      </c>
      <c r="I6" s="1533">
        <v>228</v>
      </c>
      <c r="J6" s="1533">
        <v>271</v>
      </c>
      <c r="K6" s="1533">
        <v>639</v>
      </c>
      <c r="L6" s="1533">
        <v>78</v>
      </c>
      <c r="M6" s="1533">
        <v>104</v>
      </c>
      <c r="N6" s="1533">
        <v>117</v>
      </c>
      <c r="O6" s="1533">
        <v>197</v>
      </c>
      <c r="P6" s="2646">
        <v>17323</v>
      </c>
    </row>
    <row r="7" spans="1:17" ht="28" customHeight="1" thickBot="1">
      <c r="A7" s="2647" t="s">
        <v>193</v>
      </c>
      <c r="B7" s="2443">
        <f>SUM(C7:O7)</f>
        <v>6894</v>
      </c>
      <c r="C7" s="2648">
        <v>921</v>
      </c>
      <c r="D7" s="2648">
        <v>970</v>
      </c>
      <c r="E7" s="2648">
        <v>1696</v>
      </c>
      <c r="F7" s="2648">
        <v>498</v>
      </c>
      <c r="G7" s="2648">
        <v>803</v>
      </c>
      <c r="H7" s="2648">
        <v>509</v>
      </c>
      <c r="I7" s="2648">
        <v>211</v>
      </c>
      <c r="J7" s="2648">
        <v>237</v>
      </c>
      <c r="K7" s="2648">
        <v>579</v>
      </c>
      <c r="L7" s="2648">
        <v>72</v>
      </c>
      <c r="M7" s="2648">
        <v>96</v>
      </c>
      <c r="N7" s="2648">
        <v>111</v>
      </c>
      <c r="O7" s="2648">
        <v>191</v>
      </c>
      <c r="P7" s="2649">
        <v>15492</v>
      </c>
    </row>
    <row r="8" spans="1:17">
      <c r="A8" s="859"/>
      <c r="B8" s="859"/>
      <c r="C8" s="859"/>
      <c r="D8" s="859"/>
      <c r="E8" s="859"/>
      <c r="F8" s="859"/>
      <c r="G8" s="859"/>
      <c r="H8" s="859"/>
      <c r="I8" s="859"/>
      <c r="J8" s="859"/>
      <c r="K8" s="859"/>
      <c r="L8" s="859"/>
      <c r="M8" s="859"/>
      <c r="O8" s="859"/>
      <c r="P8" s="1021" t="s">
        <v>10079</v>
      </c>
    </row>
  </sheetData>
  <phoneticPr fontId="2"/>
  <hyperlinks>
    <hyperlink ref="Q2" location="目次!A1" display="目次へ戻る" xr:uid="{DAFBBCEA-BF10-41E0-B756-E079986276CF}"/>
  </hyperlink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0C0F5-5EF7-40E3-A3A9-20689C75FBB2}">
  <dimension ref="A1:N11"/>
  <sheetViews>
    <sheetView workbookViewId="0">
      <selection activeCell="N2" sqref="N2"/>
    </sheetView>
  </sheetViews>
  <sheetFormatPr defaultColWidth="8.58203125" defaultRowHeight="18"/>
  <cols>
    <col min="1" max="1" width="10.83203125" style="821" customWidth="1"/>
    <col min="2" max="13" width="11.08203125" style="821" customWidth="1"/>
    <col min="14" max="14" width="11" style="821" bestFit="1" customWidth="1"/>
    <col min="15" max="16384" width="8.58203125" style="821"/>
  </cols>
  <sheetData>
    <row r="1" spans="1:14">
      <c r="A1" s="859" t="s">
        <v>10080</v>
      </c>
      <c r="B1" s="859"/>
      <c r="C1" s="859"/>
      <c r="D1" s="859"/>
      <c r="E1" s="859"/>
      <c r="F1" s="859"/>
      <c r="G1" s="859"/>
      <c r="H1" s="859"/>
      <c r="I1" s="859"/>
      <c r="J1" s="859"/>
      <c r="K1" s="859"/>
      <c r="L1" s="859"/>
      <c r="M1" s="859"/>
    </row>
    <row r="2" spans="1:14" ht="18.5" thickBot="1">
      <c r="A2" s="1745"/>
      <c r="B2" s="1745"/>
      <c r="C2" s="1745"/>
      <c r="D2" s="1745"/>
      <c r="E2" s="1745"/>
      <c r="F2" s="1745"/>
      <c r="G2" s="1745"/>
      <c r="H2" s="1745"/>
      <c r="I2" s="1745"/>
      <c r="J2" s="1745"/>
      <c r="K2" s="1745"/>
      <c r="L2" s="1745"/>
      <c r="M2" s="1745"/>
      <c r="N2" s="820" t="s">
        <v>721</v>
      </c>
    </row>
    <row r="3" spans="1:14" ht="30.65" customHeight="1">
      <c r="A3" s="3566" t="s">
        <v>4864</v>
      </c>
      <c r="B3" s="3569" t="s">
        <v>8807</v>
      </c>
      <c r="C3" s="3775"/>
      <c r="D3" s="3775"/>
      <c r="E3" s="3576"/>
      <c r="F3" s="3569" t="s">
        <v>8850</v>
      </c>
      <c r="G3" s="3775"/>
      <c r="H3" s="3775"/>
      <c r="I3" s="3576"/>
      <c r="J3" s="4001" t="s">
        <v>10081</v>
      </c>
      <c r="K3" s="4001"/>
      <c r="L3" s="4001"/>
      <c r="M3" s="4001"/>
    </row>
    <row r="4" spans="1:14" ht="30.65" customHeight="1">
      <c r="A4" s="3568"/>
      <c r="B4" s="992" t="s">
        <v>206</v>
      </c>
      <c r="C4" s="992" t="s">
        <v>10082</v>
      </c>
      <c r="D4" s="992" t="s">
        <v>10083</v>
      </c>
      <c r="E4" s="992" t="s">
        <v>10084</v>
      </c>
      <c r="F4" s="992" t="s">
        <v>4822</v>
      </c>
      <c r="G4" s="992" t="s">
        <v>10082</v>
      </c>
      <c r="H4" s="992" t="s">
        <v>10083</v>
      </c>
      <c r="I4" s="992" t="s">
        <v>10084</v>
      </c>
      <c r="J4" s="1089" t="s">
        <v>4822</v>
      </c>
      <c r="K4" s="1089" t="s">
        <v>10082</v>
      </c>
      <c r="L4" s="1089" t="s">
        <v>10083</v>
      </c>
      <c r="M4" s="2650" t="s">
        <v>10084</v>
      </c>
    </row>
    <row r="5" spans="1:14" ht="30.65" customHeight="1">
      <c r="A5" s="2257"/>
      <c r="B5" s="2651" t="s">
        <v>10085</v>
      </c>
      <c r="C5" s="2651" t="s">
        <v>10085</v>
      </c>
      <c r="D5" s="2651" t="s">
        <v>10085</v>
      </c>
      <c r="E5" s="2651" t="s">
        <v>10085</v>
      </c>
      <c r="F5" s="2651" t="s">
        <v>10085</v>
      </c>
      <c r="G5" s="2651" t="s">
        <v>10085</v>
      </c>
      <c r="H5" s="2651" t="s">
        <v>10085</v>
      </c>
      <c r="I5" s="2652" t="s">
        <v>10085</v>
      </c>
      <c r="J5" s="2653" t="s">
        <v>10085</v>
      </c>
      <c r="K5" s="2653" t="s">
        <v>10085</v>
      </c>
      <c r="L5" s="2653" t="s">
        <v>10085</v>
      </c>
      <c r="M5" s="2653" t="s">
        <v>10085</v>
      </c>
    </row>
    <row r="6" spans="1:14" ht="30.65" customHeight="1">
      <c r="A6" s="2468" t="s">
        <v>10086</v>
      </c>
      <c r="B6" s="956">
        <v>115406</v>
      </c>
      <c r="C6" s="956">
        <v>98465</v>
      </c>
      <c r="D6" s="956">
        <v>1716</v>
      </c>
      <c r="E6" s="912">
        <v>15225</v>
      </c>
      <c r="F6" s="956">
        <v>110440</v>
      </c>
      <c r="G6" s="956">
        <v>94600</v>
      </c>
      <c r="H6" s="956">
        <v>1710</v>
      </c>
      <c r="I6" s="912">
        <v>14130</v>
      </c>
      <c r="J6" s="912">
        <v>107514</v>
      </c>
      <c r="K6" s="912">
        <v>92521</v>
      </c>
      <c r="L6" s="912">
        <v>1600</v>
      </c>
      <c r="M6" s="912">
        <v>13393</v>
      </c>
    </row>
    <row r="7" spans="1:14" ht="30.65" customHeight="1">
      <c r="A7" s="2124" t="s">
        <v>10087</v>
      </c>
      <c r="B7" s="908">
        <v>76963</v>
      </c>
      <c r="C7" s="908">
        <v>66607</v>
      </c>
      <c r="D7" s="908">
        <v>1060</v>
      </c>
      <c r="E7" s="907">
        <v>9296</v>
      </c>
      <c r="F7" s="908">
        <v>71986</v>
      </c>
      <c r="G7" s="908">
        <v>62264</v>
      </c>
      <c r="H7" s="908">
        <v>919</v>
      </c>
      <c r="I7" s="907">
        <v>8803</v>
      </c>
      <c r="J7" s="912">
        <v>69220</v>
      </c>
      <c r="K7" s="912">
        <v>59879</v>
      </c>
      <c r="L7" s="912">
        <v>846</v>
      </c>
      <c r="M7" s="912">
        <v>8495</v>
      </c>
    </row>
    <row r="8" spans="1:14" ht="30.65" customHeight="1">
      <c r="A8" s="2124" t="s">
        <v>10088</v>
      </c>
      <c r="B8" s="908">
        <v>32926</v>
      </c>
      <c r="C8" s="908">
        <v>31858</v>
      </c>
      <c r="D8" s="908">
        <v>656</v>
      </c>
      <c r="E8" s="907">
        <v>412</v>
      </c>
      <c r="F8" s="908">
        <v>33509</v>
      </c>
      <c r="G8" s="908">
        <v>32336</v>
      </c>
      <c r="H8" s="908">
        <v>791</v>
      </c>
      <c r="I8" s="907">
        <v>382</v>
      </c>
      <c r="J8" s="912">
        <v>33773</v>
      </c>
      <c r="K8" s="912">
        <v>32642</v>
      </c>
      <c r="L8" s="912">
        <v>754</v>
      </c>
      <c r="M8" s="912">
        <v>377</v>
      </c>
    </row>
    <row r="9" spans="1:14" ht="30.65" customHeight="1" thickBot="1">
      <c r="A9" s="1634" t="s">
        <v>10089</v>
      </c>
      <c r="B9" s="2577">
        <v>5516</v>
      </c>
      <c r="C9" s="2577">
        <v>0</v>
      </c>
      <c r="D9" s="2577">
        <v>0</v>
      </c>
      <c r="E9" s="2577">
        <v>5516</v>
      </c>
      <c r="F9" s="2577">
        <v>4945</v>
      </c>
      <c r="G9" s="2577">
        <v>0</v>
      </c>
      <c r="H9" s="2577">
        <v>0</v>
      </c>
      <c r="I9" s="2577">
        <v>4945</v>
      </c>
      <c r="J9" s="2654">
        <v>4521</v>
      </c>
      <c r="K9" s="2654">
        <v>0</v>
      </c>
      <c r="L9" s="2654">
        <v>0</v>
      </c>
      <c r="M9" s="2654">
        <v>4521</v>
      </c>
    </row>
    <row r="10" spans="1:14">
      <c r="A10" s="987" t="s">
        <v>10090</v>
      </c>
      <c r="B10" s="859"/>
      <c r="C10" s="859"/>
      <c r="D10" s="859"/>
      <c r="E10" s="859"/>
      <c r="F10" s="859"/>
      <c r="G10" s="859"/>
      <c r="H10" s="859"/>
      <c r="I10" s="859"/>
      <c r="J10" s="859"/>
      <c r="L10" s="859"/>
      <c r="M10" s="1021" t="s">
        <v>10091</v>
      </c>
    </row>
    <row r="11" spans="1:14">
      <c r="A11" s="856"/>
      <c r="B11" s="856"/>
      <c r="C11" s="856"/>
      <c r="D11" s="856"/>
      <c r="E11" s="856"/>
      <c r="F11" s="856"/>
      <c r="G11" s="856"/>
      <c r="H11" s="856"/>
      <c r="I11" s="856"/>
      <c r="J11" s="856"/>
      <c r="K11" s="856"/>
      <c r="L11" s="856"/>
      <c r="M11" s="856"/>
    </row>
  </sheetData>
  <mergeCells count="4">
    <mergeCell ref="A3:A4"/>
    <mergeCell ref="B3:E3"/>
    <mergeCell ref="F3:I3"/>
    <mergeCell ref="J3:M3"/>
  </mergeCells>
  <phoneticPr fontId="2"/>
  <hyperlinks>
    <hyperlink ref="N2" location="目次!A1" display="目次へ戻る" xr:uid="{14B4FF93-96E9-45A8-95D5-EA9192BC6E5B}"/>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504D1-C96A-4A9D-B383-B61270F7E38C}">
  <dimension ref="A1:E1"/>
  <sheetViews>
    <sheetView workbookViewId="0">
      <selection activeCell="E1" sqref="E1"/>
    </sheetView>
  </sheetViews>
  <sheetFormatPr defaultColWidth="8.58203125" defaultRowHeight="18"/>
  <cols>
    <col min="1" max="4" width="8.58203125" style="821"/>
    <col min="5" max="5" width="11" style="821" bestFit="1" customWidth="1"/>
    <col min="6" max="16384" width="8.58203125" style="821"/>
  </cols>
  <sheetData>
    <row r="1" spans="1:5">
      <c r="A1" s="859" t="s">
        <v>10092</v>
      </c>
      <c r="B1" s="859"/>
      <c r="C1" s="859"/>
      <c r="E1" s="820" t="s">
        <v>721</v>
      </c>
    </row>
  </sheetData>
  <phoneticPr fontId="2"/>
  <hyperlinks>
    <hyperlink ref="E1" location="目次!A1" display="目次へ戻る" xr:uid="{D336ECE3-1BE7-4C6A-A661-69EE00A1F333}"/>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4A5BE-AC04-4A2E-8FDD-82EDF932FA13}">
  <dimension ref="A1:C11"/>
  <sheetViews>
    <sheetView workbookViewId="0">
      <selection activeCell="C1" sqref="C1"/>
    </sheetView>
  </sheetViews>
  <sheetFormatPr defaultColWidth="8.58203125" defaultRowHeight="18"/>
  <cols>
    <col min="1" max="1" width="15.5" style="821" customWidth="1"/>
    <col min="2" max="2" width="17.33203125" style="821" bestFit="1" customWidth="1"/>
    <col min="3" max="3" width="11" style="821" bestFit="1" customWidth="1"/>
    <col min="4" max="16384" width="8.58203125" style="821"/>
  </cols>
  <sheetData>
    <row r="1" spans="1:3">
      <c r="A1" s="859" t="s">
        <v>10093</v>
      </c>
      <c r="B1" s="859"/>
      <c r="C1" s="820" t="s">
        <v>721</v>
      </c>
    </row>
    <row r="2" spans="1:3" ht="18.5" thickBot="1">
      <c r="A2" s="1745"/>
      <c r="B2" s="1021" t="s">
        <v>5613</v>
      </c>
      <c r="C2" s="1140"/>
    </row>
    <row r="3" spans="1:3" ht="28" customHeight="1">
      <c r="A3" s="1134" t="s">
        <v>10094</v>
      </c>
      <c r="B3" s="1230" t="s">
        <v>10095</v>
      </c>
      <c r="C3" s="1140"/>
    </row>
    <row r="4" spans="1:3" ht="28" customHeight="1">
      <c r="A4" s="1255" t="s">
        <v>6352</v>
      </c>
      <c r="B4" s="2655">
        <v>4655</v>
      </c>
      <c r="C4" s="1140"/>
    </row>
    <row r="5" spans="1:3" ht="28" customHeight="1">
      <c r="A5" s="2656" t="s">
        <v>4755</v>
      </c>
      <c r="B5" s="2657">
        <v>4902</v>
      </c>
      <c r="C5" s="1140"/>
    </row>
    <row r="6" spans="1:3" ht="28" customHeight="1">
      <c r="A6" s="2072" t="s">
        <v>191</v>
      </c>
      <c r="B6" s="2657">
        <v>5128</v>
      </c>
      <c r="C6" s="1140"/>
    </row>
    <row r="7" spans="1:3" ht="28" customHeight="1">
      <c r="A7" s="2072" t="s">
        <v>192</v>
      </c>
      <c r="B7" s="2657">
        <v>5165</v>
      </c>
      <c r="C7" s="1140"/>
    </row>
    <row r="8" spans="1:3" ht="28" customHeight="1">
      <c r="A8" s="2387" t="s">
        <v>193</v>
      </c>
      <c r="B8" s="2658">
        <v>5232</v>
      </c>
      <c r="C8" s="1140"/>
    </row>
    <row r="9" spans="1:3" ht="28" customHeight="1">
      <c r="A9" s="2096" t="s">
        <v>10096</v>
      </c>
      <c r="B9" s="2659">
        <v>4088</v>
      </c>
      <c r="C9" s="1140"/>
    </row>
    <row r="10" spans="1:3" ht="28" customHeight="1" thickBot="1">
      <c r="A10" s="1241" t="s">
        <v>10097</v>
      </c>
      <c r="B10" s="2660">
        <v>1144</v>
      </c>
      <c r="C10" s="1140"/>
    </row>
    <row r="11" spans="1:3">
      <c r="B11" s="1021" t="s">
        <v>10098</v>
      </c>
      <c r="C11" s="1140"/>
    </row>
  </sheetData>
  <phoneticPr fontId="2"/>
  <hyperlinks>
    <hyperlink ref="C1" location="目次!A1" display="目次へ戻る" xr:uid="{FE30657D-1142-47AF-8872-0FF72D9929E6}"/>
  </hyperlinks>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48009-415C-4638-BCDF-BFA35C2752AA}">
  <dimension ref="A1:E1"/>
  <sheetViews>
    <sheetView workbookViewId="0">
      <selection activeCell="E1" sqref="E1"/>
    </sheetView>
  </sheetViews>
  <sheetFormatPr defaultColWidth="8.58203125" defaultRowHeight="18"/>
  <cols>
    <col min="1" max="4" width="8.58203125" style="821"/>
    <col min="5" max="5" width="11" style="821" bestFit="1" customWidth="1"/>
    <col min="6" max="16384" width="8.58203125" style="821"/>
  </cols>
  <sheetData>
    <row r="1" spans="1:5">
      <c r="A1" s="859" t="s">
        <v>10099</v>
      </c>
      <c r="E1" s="820" t="s">
        <v>721</v>
      </c>
    </row>
  </sheetData>
  <phoneticPr fontId="2"/>
  <hyperlinks>
    <hyperlink ref="E1" location="目次!A1" display="目次へ戻る" xr:uid="{BCFAEDC1-1740-4017-B2B0-89D277DC0973}"/>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854EB-9493-4C81-8F7C-964BFC4FDFE5}">
  <dimension ref="A1:N36"/>
  <sheetViews>
    <sheetView workbookViewId="0">
      <selection activeCell="M18" sqref="M18"/>
    </sheetView>
  </sheetViews>
  <sheetFormatPr defaultColWidth="8.58203125" defaultRowHeight="18"/>
  <cols>
    <col min="1" max="1" width="12.33203125" style="821" customWidth="1"/>
    <col min="2" max="10" width="10" style="821" customWidth="1"/>
    <col min="11" max="12" width="8.58203125" style="821"/>
    <col min="13" max="13" width="11" style="821" bestFit="1" customWidth="1"/>
    <col min="14" max="16384" width="8.58203125" style="821"/>
  </cols>
  <sheetData>
    <row r="1" spans="1:13">
      <c r="A1" s="859" t="s">
        <v>10100</v>
      </c>
      <c r="B1" s="859"/>
      <c r="C1" s="859"/>
      <c r="D1" s="859"/>
      <c r="E1" s="859"/>
      <c r="F1" s="859"/>
      <c r="G1" s="859"/>
      <c r="H1" s="859"/>
      <c r="I1" s="859"/>
      <c r="J1" s="859"/>
    </row>
    <row r="2" spans="1:13">
      <c r="A2" s="1111" t="s">
        <v>10101</v>
      </c>
      <c r="B2" s="1111"/>
      <c r="C2" s="1111"/>
      <c r="D2" s="1111"/>
      <c r="E2" s="859"/>
      <c r="F2" s="859"/>
      <c r="G2" s="859"/>
      <c r="H2" s="859"/>
      <c r="I2" s="859"/>
      <c r="J2" s="859"/>
      <c r="K2" s="820" t="s">
        <v>721</v>
      </c>
    </row>
    <row r="3" spans="1:13" ht="18.5" thickBot="1">
      <c r="A3" s="2661"/>
      <c r="B3" s="2661"/>
      <c r="C3" s="2661"/>
      <c r="D3" s="2661"/>
      <c r="E3" s="1184"/>
      <c r="F3" s="859"/>
      <c r="G3" s="859"/>
      <c r="H3" s="859"/>
      <c r="I3" s="856"/>
      <c r="J3" s="2579" t="s">
        <v>10102</v>
      </c>
    </row>
    <row r="4" spans="1:13">
      <c r="A4" s="2662" t="s">
        <v>7955</v>
      </c>
      <c r="B4" s="3613" t="s">
        <v>10103</v>
      </c>
      <c r="C4" s="4010" t="s">
        <v>10104</v>
      </c>
      <c r="D4" s="4010" t="s">
        <v>10105</v>
      </c>
      <c r="E4" s="3598" t="s">
        <v>10106</v>
      </c>
      <c r="F4" s="4011" t="s">
        <v>10107</v>
      </c>
      <c r="G4" s="4002" t="s">
        <v>5931</v>
      </c>
      <c r="H4" s="4002" t="s">
        <v>5933</v>
      </c>
      <c r="I4" s="3613" t="s">
        <v>5935</v>
      </c>
      <c r="J4" s="4005" t="s">
        <v>5937</v>
      </c>
    </row>
    <row r="5" spans="1:13" ht="19" customHeight="1">
      <c r="A5" s="2663" t="s">
        <v>10108</v>
      </c>
      <c r="B5" s="3614"/>
      <c r="C5" s="3749"/>
      <c r="D5" s="3749"/>
      <c r="E5" s="3749"/>
      <c r="F5" s="4012"/>
      <c r="G5" s="4003"/>
      <c r="H5" s="4003"/>
      <c r="I5" s="4004"/>
      <c r="J5" s="4006"/>
    </row>
    <row r="6" spans="1:13" ht="31" customHeight="1">
      <c r="A6" s="2664" t="s">
        <v>206</v>
      </c>
      <c r="B6" s="2665">
        <v>86</v>
      </c>
      <c r="C6" s="2666">
        <v>78</v>
      </c>
      <c r="D6" s="2666">
        <v>102</v>
      </c>
      <c r="E6" s="2666">
        <v>75</v>
      </c>
      <c r="F6" s="2666">
        <v>88</v>
      </c>
      <c r="G6" s="2666">
        <v>70</v>
      </c>
      <c r="H6" s="2666">
        <v>111</v>
      </c>
      <c r="I6" s="2666">
        <f>SUM(I7:I14)</f>
        <v>99</v>
      </c>
      <c r="J6" s="2667">
        <v>93</v>
      </c>
    </row>
    <row r="7" spans="1:13" ht="31" customHeight="1">
      <c r="A7" s="2668" t="s">
        <v>10109</v>
      </c>
      <c r="B7" s="2587">
        <v>16</v>
      </c>
      <c r="C7" s="972">
        <v>14</v>
      </c>
      <c r="D7" s="972">
        <v>30</v>
      </c>
      <c r="E7" s="972">
        <v>20</v>
      </c>
      <c r="F7" s="972">
        <v>20</v>
      </c>
      <c r="G7" s="972">
        <v>17</v>
      </c>
      <c r="H7" s="975">
        <v>45</v>
      </c>
      <c r="I7" s="972">
        <v>26</v>
      </c>
      <c r="J7" s="1073">
        <v>22</v>
      </c>
    </row>
    <row r="8" spans="1:13" ht="31" customHeight="1">
      <c r="A8" s="2668" t="s">
        <v>10110</v>
      </c>
      <c r="B8" s="2587">
        <v>9</v>
      </c>
      <c r="C8" s="972">
        <v>10</v>
      </c>
      <c r="D8" s="972">
        <v>6</v>
      </c>
      <c r="E8" s="972">
        <v>7</v>
      </c>
      <c r="F8" s="972">
        <v>6</v>
      </c>
      <c r="G8" s="972">
        <v>9</v>
      </c>
      <c r="H8" s="975">
        <v>10</v>
      </c>
      <c r="I8" s="972">
        <v>6</v>
      </c>
      <c r="J8" s="1073">
        <v>7</v>
      </c>
    </row>
    <row r="9" spans="1:13" ht="31" customHeight="1">
      <c r="A9" s="2668" t="s">
        <v>10111</v>
      </c>
      <c r="B9" s="2587">
        <v>23</v>
      </c>
      <c r="C9" s="972">
        <v>23</v>
      </c>
      <c r="D9" s="972">
        <v>31</v>
      </c>
      <c r="E9" s="972">
        <v>15</v>
      </c>
      <c r="F9" s="972">
        <v>26</v>
      </c>
      <c r="G9" s="972">
        <v>20</v>
      </c>
      <c r="H9" s="975">
        <v>25</v>
      </c>
      <c r="I9" s="972">
        <v>40</v>
      </c>
      <c r="J9" s="1073">
        <v>41</v>
      </c>
    </row>
    <row r="10" spans="1:13" ht="31" customHeight="1">
      <c r="A10" s="2668" t="s">
        <v>10112</v>
      </c>
      <c r="B10" s="2587">
        <v>6</v>
      </c>
      <c r="C10" s="972">
        <v>1</v>
      </c>
      <c r="D10" s="972">
        <v>2</v>
      </c>
      <c r="E10" s="972">
        <v>0</v>
      </c>
      <c r="F10" s="972">
        <v>1</v>
      </c>
      <c r="G10" s="972">
        <v>1</v>
      </c>
      <c r="H10" s="975">
        <v>1</v>
      </c>
      <c r="I10" s="972">
        <v>4</v>
      </c>
      <c r="J10" s="1073">
        <v>4</v>
      </c>
    </row>
    <row r="11" spans="1:13" ht="31" customHeight="1">
      <c r="A11" s="2668" t="s">
        <v>10113</v>
      </c>
      <c r="B11" s="2587">
        <v>31</v>
      </c>
      <c r="C11" s="972">
        <v>29</v>
      </c>
      <c r="D11" s="972">
        <v>32</v>
      </c>
      <c r="E11" s="972">
        <v>32</v>
      </c>
      <c r="F11" s="972">
        <v>35</v>
      </c>
      <c r="G11" s="972">
        <v>22</v>
      </c>
      <c r="H11" s="975">
        <v>29</v>
      </c>
      <c r="I11" s="972">
        <v>20</v>
      </c>
      <c r="J11" s="1073">
        <v>16</v>
      </c>
    </row>
    <row r="12" spans="1:13" ht="31" customHeight="1">
      <c r="A12" s="2668" t="s">
        <v>10114</v>
      </c>
      <c r="B12" s="2587">
        <v>0</v>
      </c>
      <c r="C12" s="972">
        <v>0</v>
      </c>
      <c r="D12" s="972">
        <v>0</v>
      </c>
      <c r="E12" s="972">
        <v>0</v>
      </c>
      <c r="F12" s="972">
        <v>0</v>
      </c>
      <c r="G12" s="972">
        <v>0</v>
      </c>
      <c r="H12" s="972">
        <v>0</v>
      </c>
      <c r="I12" s="972">
        <v>0</v>
      </c>
      <c r="J12" s="972">
        <v>0</v>
      </c>
    </row>
    <row r="13" spans="1:13" ht="31" customHeight="1">
      <c r="A13" s="2668" t="s">
        <v>10115</v>
      </c>
      <c r="B13" s="2587">
        <v>0</v>
      </c>
      <c r="C13" s="972">
        <v>0</v>
      </c>
      <c r="D13" s="972">
        <v>0</v>
      </c>
      <c r="E13" s="972">
        <v>0</v>
      </c>
      <c r="F13" s="972">
        <v>0</v>
      </c>
      <c r="G13" s="972">
        <v>0</v>
      </c>
      <c r="H13" s="972">
        <v>0</v>
      </c>
      <c r="I13" s="972">
        <v>0</v>
      </c>
      <c r="J13" s="1073">
        <v>0</v>
      </c>
    </row>
    <row r="14" spans="1:13" ht="31" customHeight="1" thickBot="1">
      <c r="A14" s="2669" t="s">
        <v>5075</v>
      </c>
      <c r="B14" s="2592">
        <v>1</v>
      </c>
      <c r="C14" s="2554">
        <v>1</v>
      </c>
      <c r="D14" s="2554">
        <v>1</v>
      </c>
      <c r="E14" s="2554">
        <v>1</v>
      </c>
      <c r="F14" s="2554">
        <v>0</v>
      </c>
      <c r="G14" s="972">
        <v>1</v>
      </c>
      <c r="H14" s="972">
        <v>1</v>
      </c>
      <c r="I14" s="972">
        <v>3</v>
      </c>
      <c r="J14" s="1073">
        <v>3</v>
      </c>
    </row>
    <row r="15" spans="1:13">
      <c r="A15" s="859"/>
      <c r="B15" s="859"/>
      <c r="C15" s="859"/>
      <c r="D15" s="859"/>
      <c r="E15" s="859"/>
      <c r="F15" s="859"/>
      <c r="G15" s="3619" t="s">
        <v>10116</v>
      </c>
      <c r="H15" s="3992"/>
      <c r="I15" s="3992"/>
      <c r="J15" s="3992"/>
    </row>
    <row r="16" spans="1:13">
      <c r="A16" s="859"/>
      <c r="B16" s="859"/>
      <c r="C16" s="859"/>
      <c r="D16" s="859"/>
      <c r="E16" s="859"/>
      <c r="F16" s="859"/>
      <c r="G16" s="859"/>
      <c r="H16" s="859"/>
      <c r="I16" s="859"/>
      <c r="J16" s="859"/>
      <c r="K16" s="859"/>
      <c r="L16" s="859"/>
      <c r="M16" s="859"/>
    </row>
    <row r="17" spans="1:14">
      <c r="B17" s="859"/>
      <c r="C17" s="859"/>
      <c r="D17" s="859"/>
      <c r="E17" s="859"/>
      <c r="F17" s="859"/>
      <c r="G17" s="859"/>
      <c r="H17" s="859"/>
      <c r="I17" s="859"/>
      <c r="J17" s="859"/>
      <c r="K17" s="859"/>
      <c r="L17" s="859"/>
      <c r="M17" s="859"/>
    </row>
    <row r="18" spans="1:14">
      <c r="A18" s="859" t="s">
        <v>10117</v>
      </c>
      <c r="B18" s="859"/>
      <c r="C18" s="859"/>
      <c r="D18" s="859"/>
      <c r="E18" s="859"/>
      <c r="F18" s="859"/>
      <c r="G18" s="859"/>
      <c r="H18" s="859"/>
      <c r="I18" s="859"/>
      <c r="J18" s="859"/>
      <c r="K18" s="859"/>
      <c r="M18" s="820" t="s">
        <v>721</v>
      </c>
    </row>
    <row r="19" spans="1:14" ht="18.5" thickBot="1">
      <c r="A19" s="1745"/>
      <c r="B19" s="1745"/>
      <c r="C19" s="1745"/>
      <c r="D19" s="1745"/>
      <c r="E19" s="1745"/>
      <c r="F19" s="1745"/>
      <c r="G19" s="1745"/>
      <c r="H19" s="1745"/>
      <c r="I19" s="1745"/>
      <c r="J19" s="1745"/>
      <c r="K19" s="1745"/>
      <c r="L19" s="1753" t="s">
        <v>5613</v>
      </c>
      <c r="M19" s="987"/>
    </row>
    <row r="20" spans="1:14">
      <c r="A20" s="3566" t="s">
        <v>10118</v>
      </c>
      <c r="B20" s="4007" t="s">
        <v>10119</v>
      </c>
      <c r="C20" s="4007" t="s">
        <v>5936</v>
      </c>
      <c r="D20" s="4008" t="s">
        <v>5937</v>
      </c>
      <c r="E20" s="3569" t="s">
        <v>10120</v>
      </c>
      <c r="F20" s="3775"/>
      <c r="G20" s="3775"/>
      <c r="H20" s="3775"/>
      <c r="I20" s="3775"/>
      <c r="J20" s="3775"/>
      <c r="K20" s="3775"/>
      <c r="L20" s="3775"/>
      <c r="M20" s="1140"/>
      <c r="N20" s="1140"/>
    </row>
    <row r="21" spans="1:14">
      <c r="A21" s="3568"/>
      <c r="B21" s="3748"/>
      <c r="C21" s="3748"/>
      <c r="D21" s="4009"/>
      <c r="E21" s="1296" t="s">
        <v>10121</v>
      </c>
      <c r="F21" s="1296" t="s">
        <v>10122</v>
      </c>
      <c r="G21" s="1296" t="s">
        <v>10123</v>
      </c>
      <c r="H21" s="1296" t="s">
        <v>10124</v>
      </c>
      <c r="I21" s="1296" t="s">
        <v>10125</v>
      </c>
      <c r="J21" s="1296" t="s">
        <v>10126</v>
      </c>
      <c r="K21" s="1144" t="s">
        <v>10127</v>
      </c>
      <c r="L21" s="1302" t="s">
        <v>5070</v>
      </c>
      <c r="M21" s="1140"/>
      <c r="N21" s="1140"/>
    </row>
    <row r="22" spans="1:14" ht="18" customHeight="1">
      <c r="A22" s="2411" t="s">
        <v>10086</v>
      </c>
      <c r="B22" s="1954">
        <v>111</v>
      </c>
      <c r="C22" s="1954">
        <v>99</v>
      </c>
      <c r="D22" s="1532">
        <f>SUM(E22:L22)</f>
        <v>93</v>
      </c>
      <c r="E22" s="1453">
        <f t="shared" ref="E22:L22" si="0">SUM(E23:E35)</f>
        <v>22</v>
      </c>
      <c r="F22" s="1453">
        <f t="shared" si="0"/>
        <v>7</v>
      </c>
      <c r="G22" s="1453">
        <f t="shared" si="0"/>
        <v>41</v>
      </c>
      <c r="H22" s="1453">
        <f t="shared" si="0"/>
        <v>4</v>
      </c>
      <c r="I22" s="1453">
        <f t="shared" si="0"/>
        <v>16</v>
      </c>
      <c r="J22" s="1453">
        <f t="shared" si="0"/>
        <v>0</v>
      </c>
      <c r="K22" s="1453">
        <f t="shared" si="0"/>
        <v>0</v>
      </c>
      <c r="L22" s="1453">
        <f t="shared" si="0"/>
        <v>3</v>
      </c>
      <c r="M22" s="1140"/>
    </row>
    <row r="23" spans="1:14" ht="18" customHeight="1">
      <c r="A23" s="2102" t="s">
        <v>4847</v>
      </c>
      <c r="B23" s="910">
        <v>18</v>
      </c>
      <c r="C23" s="910">
        <v>19</v>
      </c>
      <c r="D23" s="1379">
        <f>SUM(E23:L23)</f>
        <v>20</v>
      </c>
      <c r="E23" s="1453">
        <v>6</v>
      </c>
      <c r="F23" s="1453">
        <v>2</v>
      </c>
      <c r="G23" s="1453">
        <v>10</v>
      </c>
      <c r="H23" s="1453">
        <v>0</v>
      </c>
      <c r="I23" s="1453">
        <v>1</v>
      </c>
      <c r="J23" s="1453">
        <v>0</v>
      </c>
      <c r="K23" s="1453">
        <v>0</v>
      </c>
      <c r="L23" s="1453">
        <v>1</v>
      </c>
      <c r="M23" s="1140"/>
    </row>
    <row r="24" spans="1:14">
      <c r="A24" s="2102" t="s">
        <v>8600</v>
      </c>
      <c r="B24" s="910">
        <v>42</v>
      </c>
      <c r="C24" s="910">
        <v>38</v>
      </c>
      <c r="D24" s="1379">
        <f t="shared" ref="C24:D35" si="1">SUM(E24:L24)</f>
        <v>35</v>
      </c>
      <c r="E24" s="1453">
        <v>12</v>
      </c>
      <c r="F24" s="1453">
        <v>3</v>
      </c>
      <c r="G24" s="1453">
        <v>12</v>
      </c>
      <c r="H24" s="1453">
        <v>1</v>
      </c>
      <c r="I24" s="1453">
        <v>6</v>
      </c>
      <c r="J24" s="1453">
        <v>0</v>
      </c>
      <c r="K24" s="1453">
        <v>0</v>
      </c>
      <c r="L24" s="1453">
        <v>1</v>
      </c>
      <c r="M24" s="1140"/>
    </row>
    <row r="25" spans="1:14">
      <c r="A25" s="2102" t="s">
        <v>9162</v>
      </c>
      <c r="B25" s="910">
        <v>16</v>
      </c>
      <c r="C25" s="910">
        <v>8</v>
      </c>
      <c r="D25" s="1379">
        <f t="shared" si="1"/>
        <v>11</v>
      </c>
      <c r="E25" s="1453">
        <v>3</v>
      </c>
      <c r="F25" s="1453">
        <v>0</v>
      </c>
      <c r="G25" s="1453">
        <v>4</v>
      </c>
      <c r="H25" s="1453">
        <v>2</v>
      </c>
      <c r="I25" s="1453">
        <v>2</v>
      </c>
      <c r="J25" s="1453">
        <v>0</v>
      </c>
      <c r="K25" s="1453">
        <v>0</v>
      </c>
      <c r="L25" s="1453">
        <v>0</v>
      </c>
      <c r="M25" s="1140"/>
    </row>
    <row r="26" spans="1:14">
      <c r="A26" s="2102" t="s">
        <v>9163</v>
      </c>
      <c r="B26" s="910">
        <v>12</v>
      </c>
      <c r="C26" s="910">
        <v>6</v>
      </c>
      <c r="D26" s="1379">
        <f t="shared" si="1"/>
        <v>11</v>
      </c>
      <c r="E26" s="1453">
        <v>0</v>
      </c>
      <c r="F26" s="1453">
        <v>0</v>
      </c>
      <c r="G26" s="1453">
        <v>6</v>
      </c>
      <c r="H26" s="1453">
        <v>0</v>
      </c>
      <c r="I26" s="1453">
        <v>4</v>
      </c>
      <c r="J26" s="1453">
        <v>0</v>
      </c>
      <c r="K26" s="1453">
        <v>0</v>
      </c>
      <c r="L26" s="1453">
        <v>1</v>
      </c>
      <c r="M26" s="1140"/>
    </row>
    <row r="27" spans="1:14">
      <c r="A27" s="2102" t="s">
        <v>9164</v>
      </c>
      <c r="B27" s="910">
        <v>6</v>
      </c>
      <c r="C27" s="910">
        <v>12</v>
      </c>
      <c r="D27" s="1379">
        <f t="shared" si="1"/>
        <v>7</v>
      </c>
      <c r="E27" s="1453">
        <v>0</v>
      </c>
      <c r="F27" s="1453">
        <v>0</v>
      </c>
      <c r="G27" s="1453">
        <v>4</v>
      </c>
      <c r="H27" s="1453">
        <v>1</v>
      </c>
      <c r="I27" s="1453">
        <v>2</v>
      </c>
      <c r="J27" s="1453">
        <v>0</v>
      </c>
      <c r="K27" s="1453">
        <v>0</v>
      </c>
      <c r="L27" s="1453">
        <v>0</v>
      </c>
      <c r="M27" s="1140"/>
    </row>
    <row r="28" spans="1:14">
      <c r="A28" s="2102" t="s">
        <v>10128</v>
      </c>
      <c r="B28" s="910">
        <v>5</v>
      </c>
      <c r="C28" s="910">
        <v>5</v>
      </c>
      <c r="D28" s="1379">
        <f t="shared" si="1"/>
        <v>1</v>
      </c>
      <c r="E28" s="1453">
        <v>1</v>
      </c>
      <c r="F28" s="1453">
        <v>0</v>
      </c>
      <c r="G28" s="1453">
        <v>0</v>
      </c>
      <c r="H28" s="1453">
        <v>0</v>
      </c>
      <c r="I28" s="1453">
        <v>0</v>
      </c>
      <c r="J28" s="1453">
        <v>0</v>
      </c>
      <c r="K28" s="1453">
        <v>0</v>
      </c>
      <c r="L28" s="1453">
        <v>0</v>
      </c>
      <c r="M28" s="1140"/>
    </row>
    <row r="29" spans="1:14">
      <c r="A29" s="2102" t="s">
        <v>306</v>
      </c>
      <c r="B29" s="972">
        <v>2</v>
      </c>
      <c r="C29" s="972">
        <v>0</v>
      </c>
      <c r="D29" s="1379">
        <f t="shared" si="1"/>
        <v>1</v>
      </c>
      <c r="E29" s="1453">
        <v>0</v>
      </c>
      <c r="F29" s="1453">
        <v>0</v>
      </c>
      <c r="G29" s="1453">
        <v>1</v>
      </c>
      <c r="H29" s="1453">
        <v>0</v>
      </c>
      <c r="I29" s="1453">
        <v>0</v>
      </c>
      <c r="J29" s="1453">
        <v>0</v>
      </c>
      <c r="K29" s="1453">
        <v>0</v>
      </c>
      <c r="L29" s="1453">
        <v>0</v>
      </c>
      <c r="M29" s="1140"/>
    </row>
    <row r="30" spans="1:14">
      <c r="A30" s="2102" t="s">
        <v>9170</v>
      </c>
      <c r="B30" s="910">
        <v>1</v>
      </c>
      <c r="C30" s="910">
        <f t="shared" si="1"/>
        <v>0</v>
      </c>
      <c r="D30" s="1379">
        <f t="shared" si="1"/>
        <v>0</v>
      </c>
      <c r="E30" s="1453">
        <v>0</v>
      </c>
      <c r="F30" s="1453">
        <v>0</v>
      </c>
      <c r="G30" s="1453">
        <v>0</v>
      </c>
      <c r="H30" s="1453">
        <v>0</v>
      </c>
      <c r="I30" s="1453">
        <v>0</v>
      </c>
      <c r="J30" s="1453">
        <v>0</v>
      </c>
      <c r="K30" s="1453">
        <v>0</v>
      </c>
      <c r="L30" s="1453">
        <v>0</v>
      </c>
      <c r="M30" s="1140"/>
    </row>
    <row r="31" spans="1:14">
      <c r="A31" s="2102" t="s">
        <v>9165</v>
      </c>
      <c r="B31" s="910">
        <v>5</v>
      </c>
      <c r="C31" s="910">
        <v>9</v>
      </c>
      <c r="D31" s="1379">
        <f t="shared" si="1"/>
        <v>5</v>
      </c>
      <c r="E31" s="1453">
        <v>0</v>
      </c>
      <c r="F31" s="1453">
        <v>1</v>
      </c>
      <c r="G31" s="1453">
        <v>4</v>
      </c>
      <c r="H31" s="1453">
        <v>0</v>
      </c>
      <c r="I31" s="1453">
        <v>0</v>
      </c>
      <c r="J31" s="1453">
        <v>0</v>
      </c>
      <c r="K31" s="1453">
        <v>0</v>
      </c>
      <c r="L31" s="1453">
        <v>0</v>
      </c>
      <c r="M31" s="1140"/>
    </row>
    <row r="32" spans="1:14">
      <c r="A32" s="2102" t="s">
        <v>10129</v>
      </c>
      <c r="B32" s="910">
        <v>0</v>
      </c>
      <c r="C32" s="910">
        <v>1</v>
      </c>
      <c r="D32" s="1379">
        <f t="shared" si="1"/>
        <v>1</v>
      </c>
      <c r="E32" s="1453">
        <v>0</v>
      </c>
      <c r="F32" s="1453">
        <v>0</v>
      </c>
      <c r="G32" s="1453">
        <v>0</v>
      </c>
      <c r="H32" s="1453">
        <v>0</v>
      </c>
      <c r="I32" s="1453">
        <v>1</v>
      </c>
      <c r="J32" s="1453">
        <v>0</v>
      </c>
      <c r="K32" s="1453">
        <v>0</v>
      </c>
      <c r="L32" s="1453">
        <v>0</v>
      </c>
      <c r="M32" s="1140"/>
    </row>
    <row r="33" spans="1:13">
      <c r="A33" s="2102" t="s">
        <v>10130</v>
      </c>
      <c r="B33" s="972">
        <v>1</v>
      </c>
      <c r="C33" s="972">
        <v>0</v>
      </c>
      <c r="D33" s="1379">
        <f t="shared" si="1"/>
        <v>1</v>
      </c>
      <c r="E33" s="1453">
        <v>0</v>
      </c>
      <c r="F33" s="1453">
        <v>1</v>
      </c>
      <c r="G33" s="1453">
        <v>0</v>
      </c>
      <c r="H33" s="1453">
        <v>0</v>
      </c>
      <c r="I33" s="1453">
        <v>0</v>
      </c>
      <c r="J33" s="1453">
        <v>0</v>
      </c>
      <c r="K33" s="1453">
        <v>0</v>
      </c>
      <c r="L33" s="1453">
        <v>0</v>
      </c>
      <c r="M33" s="1140"/>
    </row>
    <row r="34" spans="1:13">
      <c r="A34" s="2102" t="s">
        <v>10131</v>
      </c>
      <c r="B34" s="910">
        <v>0</v>
      </c>
      <c r="C34" s="910">
        <f t="shared" si="1"/>
        <v>0</v>
      </c>
      <c r="D34" s="1379">
        <f t="shared" si="1"/>
        <v>0</v>
      </c>
      <c r="E34" s="1453">
        <v>0</v>
      </c>
      <c r="F34" s="1453">
        <v>0</v>
      </c>
      <c r="G34" s="1453">
        <v>0</v>
      </c>
      <c r="H34" s="1453">
        <v>0</v>
      </c>
      <c r="I34" s="1453">
        <v>0</v>
      </c>
      <c r="J34" s="1453">
        <v>0</v>
      </c>
      <c r="K34" s="1453">
        <v>0</v>
      </c>
      <c r="L34" s="1453">
        <v>0</v>
      </c>
      <c r="M34" s="1140"/>
    </row>
    <row r="35" spans="1:13" ht="18.649999999999999" customHeight="1" thickBot="1">
      <c r="A35" s="2422" t="s">
        <v>9513</v>
      </c>
      <c r="B35" s="2500">
        <v>3</v>
      </c>
      <c r="C35" s="2500">
        <v>1</v>
      </c>
      <c r="D35" s="2670">
        <f t="shared" si="1"/>
        <v>0</v>
      </c>
      <c r="E35" s="2467">
        <v>0</v>
      </c>
      <c r="F35" s="2467">
        <v>0</v>
      </c>
      <c r="G35" s="2467">
        <v>0</v>
      </c>
      <c r="H35" s="2467">
        <v>0</v>
      </c>
      <c r="I35" s="2467">
        <v>0</v>
      </c>
      <c r="J35" s="2467">
        <v>0</v>
      </c>
      <c r="K35" s="2467">
        <v>0</v>
      </c>
      <c r="L35" s="2467">
        <v>0</v>
      </c>
      <c r="M35" s="1140"/>
    </row>
    <row r="36" spans="1:13">
      <c r="A36" s="859"/>
      <c r="B36" s="1131"/>
      <c r="C36" s="975"/>
      <c r="D36" s="975"/>
      <c r="E36" s="2671"/>
      <c r="F36" s="975"/>
      <c r="H36" s="1133"/>
      <c r="I36" s="1133"/>
      <c r="J36" s="1133"/>
      <c r="K36" s="1133"/>
      <c r="L36" s="2571" t="s">
        <v>10132</v>
      </c>
      <c r="M36" s="859"/>
    </row>
  </sheetData>
  <mergeCells count="15">
    <mergeCell ref="H4:H5"/>
    <mergeCell ref="I4:I5"/>
    <mergeCell ref="J4:J5"/>
    <mergeCell ref="G15:J15"/>
    <mergeCell ref="A20:A21"/>
    <mergeCell ref="B20:B21"/>
    <mergeCell ref="C20:C21"/>
    <mergeCell ref="D20:D21"/>
    <mergeCell ref="E20:L20"/>
    <mergeCell ref="B4:B5"/>
    <mergeCell ref="C4:C5"/>
    <mergeCell ref="D4:D5"/>
    <mergeCell ref="E4:E5"/>
    <mergeCell ref="F4:F5"/>
    <mergeCell ref="G4:G5"/>
  </mergeCells>
  <phoneticPr fontId="2"/>
  <hyperlinks>
    <hyperlink ref="K2" location="目次!A1" display="目次へ戻る" xr:uid="{D93BC621-2FD8-4284-9D1C-6F6A9F61CB4C}"/>
    <hyperlink ref="M18" location="目次!A1" display="目次へ戻る" xr:uid="{2C930B6D-3D32-4CB0-99AA-766DDF492BB4}"/>
  </hyperlinks>
  <pageMargins left="0.7" right="0.7" top="0.75" bottom="0.75" header="0.3" footer="0.3"/>
  <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C21B-6459-477A-B790-D1561FACC5EE}">
  <dimension ref="A1:M41"/>
  <sheetViews>
    <sheetView workbookViewId="0">
      <pane ySplit="5" topLeftCell="A22" activePane="bottomLeft" state="frozen"/>
      <selection pane="bottomLeft" activeCell="M2" sqref="M2"/>
    </sheetView>
  </sheetViews>
  <sheetFormatPr defaultColWidth="8.58203125" defaultRowHeight="18"/>
  <cols>
    <col min="1" max="1" width="21.75" style="821" customWidth="1"/>
    <col min="2" max="4" width="9.83203125" style="821" customWidth="1"/>
    <col min="5" max="12" width="9.08203125" style="821" customWidth="1"/>
    <col min="13" max="13" width="11" style="821" bestFit="1" customWidth="1"/>
    <col min="14" max="16384" width="8.58203125" style="821"/>
  </cols>
  <sheetData>
    <row r="1" spans="1:13">
      <c r="A1" s="859" t="s">
        <v>10100</v>
      </c>
    </row>
    <row r="2" spans="1:13">
      <c r="A2" s="859" t="s">
        <v>10133</v>
      </c>
      <c r="B2" s="859"/>
      <c r="C2" s="859"/>
      <c r="D2" s="859"/>
      <c r="E2" s="859"/>
      <c r="F2" s="859"/>
      <c r="G2" s="859"/>
      <c r="H2" s="859"/>
      <c r="I2" s="859"/>
      <c r="J2" s="859"/>
      <c r="K2" s="859"/>
      <c r="L2" s="859"/>
      <c r="M2" s="820" t="s">
        <v>721</v>
      </c>
    </row>
    <row r="3" spans="1:13" ht="18.5" thickBot="1">
      <c r="A3" s="1745"/>
      <c r="B3" s="1745"/>
      <c r="C3" s="1745"/>
      <c r="D3" s="1745"/>
      <c r="E3" s="1745"/>
      <c r="F3" s="1745"/>
      <c r="G3" s="1745"/>
      <c r="H3" s="1745"/>
      <c r="I3" s="1745"/>
      <c r="J3" s="1745"/>
      <c r="K3" s="2606"/>
      <c r="L3" s="1753" t="s">
        <v>9414</v>
      </c>
    </row>
    <row r="4" spans="1:13">
      <c r="A4" s="3566" t="s">
        <v>10134</v>
      </c>
      <c r="B4" s="4007" t="s">
        <v>10135</v>
      </c>
      <c r="C4" s="4007" t="s">
        <v>5936</v>
      </c>
      <c r="D4" s="4008" t="s">
        <v>5937</v>
      </c>
      <c r="E4" s="3569" t="s">
        <v>10120</v>
      </c>
      <c r="F4" s="3775"/>
      <c r="G4" s="3775"/>
      <c r="H4" s="3775"/>
      <c r="I4" s="3775"/>
      <c r="J4" s="3775"/>
      <c r="K4" s="3775"/>
      <c r="L4" s="3775"/>
      <c r="M4" s="1231"/>
    </row>
    <row r="5" spans="1:13">
      <c r="A5" s="3568"/>
      <c r="B5" s="3748"/>
      <c r="C5" s="3748"/>
      <c r="D5" s="4009"/>
      <c r="E5" s="1304" t="s">
        <v>10121</v>
      </c>
      <c r="F5" s="1304" t="s">
        <v>10122</v>
      </c>
      <c r="G5" s="1304" t="s">
        <v>10123</v>
      </c>
      <c r="H5" s="1304" t="s">
        <v>10124</v>
      </c>
      <c r="I5" s="1304" t="s">
        <v>10125</v>
      </c>
      <c r="J5" s="1304" t="s">
        <v>10126</v>
      </c>
      <c r="K5" s="1304" t="s">
        <v>10127</v>
      </c>
      <c r="L5" s="1302" t="s">
        <v>5070</v>
      </c>
      <c r="M5" s="1231"/>
    </row>
    <row r="6" spans="1:13" ht="19.5" customHeight="1">
      <c r="A6" s="2672" t="s">
        <v>8883</v>
      </c>
      <c r="B6" s="1440">
        <v>111</v>
      </c>
      <c r="C6" s="1440">
        <v>99</v>
      </c>
      <c r="D6" s="2673">
        <f>SUM(E6:L6)</f>
        <v>93</v>
      </c>
      <c r="E6" s="2674">
        <f>SUM(E8:E40)</f>
        <v>22</v>
      </c>
      <c r="F6" s="2674">
        <f t="shared" ref="F6:L6" si="0">SUM(F8:F40)</f>
        <v>7</v>
      </c>
      <c r="G6" s="2674">
        <f t="shared" si="0"/>
        <v>41</v>
      </c>
      <c r="H6" s="2674">
        <f t="shared" si="0"/>
        <v>4</v>
      </c>
      <c r="I6" s="2674">
        <f>SUM(I8:I40)</f>
        <v>16</v>
      </c>
      <c r="J6" s="2674">
        <f t="shared" si="0"/>
        <v>0</v>
      </c>
      <c r="K6" s="2674">
        <f t="shared" si="0"/>
        <v>0</v>
      </c>
      <c r="L6" s="2674">
        <f t="shared" si="0"/>
        <v>3</v>
      </c>
    </row>
    <row r="7" spans="1:13" ht="19.5" customHeight="1">
      <c r="A7" s="2675" t="s">
        <v>10136</v>
      </c>
      <c r="B7" s="910">
        <v>21</v>
      </c>
      <c r="C7" s="910">
        <v>26</v>
      </c>
      <c r="D7" s="2676">
        <v>13</v>
      </c>
      <c r="E7" s="2677">
        <v>0</v>
      </c>
      <c r="F7" s="2677">
        <v>0</v>
      </c>
      <c r="G7" s="2677">
        <v>0</v>
      </c>
      <c r="H7" s="2677">
        <v>0</v>
      </c>
      <c r="I7" s="2677">
        <v>0</v>
      </c>
      <c r="J7" s="2677">
        <v>0</v>
      </c>
      <c r="K7" s="2677">
        <v>0</v>
      </c>
      <c r="L7" s="2677">
        <v>0</v>
      </c>
    </row>
    <row r="8" spans="1:13" ht="19.5" customHeight="1">
      <c r="A8" s="2675" t="s">
        <v>10137</v>
      </c>
      <c r="B8" s="910">
        <v>8</v>
      </c>
      <c r="C8" s="910">
        <v>5</v>
      </c>
      <c r="D8" s="2676">
        <f t="shared" ref="D8:D40" si="1">SUM(E8,F8,G8,H8,I8,J8,K8,L8)</f>
        <v>4</v>
      </c>
      <c r="E8" s="2677">
        <v>0</v>
      </c>
      <c r="F8" s="2677">
        <v>2</v>
      </c>
      <c r="G8" s="2677">
        <v>1</v>
      </c>
      <c r="H8" s="2677">
        <v>0</v>
      </c>
      <c r="I8" s="2677">
        <v>1</v>
      </c>
      <c r="J8" s="2677">
        <v>0</v>
      </c>
      <c r="K8" s="2677">
        <v>0</v>
      </c>
      <c r="L8" s="2677">
        <v>0</v>
      </c>
    </row>
    <row r="9" spans="1:13" ht="19.5" customHeight="1">
      <c r="A9" s="2675" t="s">
        <v>10138</v>
      </c>
      <c r="B9" s="910">
        <v>0</v>
      </c>
      <c r="C9" s="910">
        <v>0</v>
      </c>
      <c r="D9" s="2676">
        <f t="shared" si="1"/>
        <v>0</v>
      </c>
      <c r="E9" s="2677">
        <v>0</v>
      </c>
      <c r="F9" s="2677">
        <v>0</v>
      </c>
      <c r="G9" s="2677">
        <v>0</v>
      </c>
      <c r="H9" s="2677">
        <v>0</v>
      </c>
      <c r="I9" s="2677">
        <v>0</v>
      </c>
      <c r="J9" s="2677">
        <v>0</v>
      </c>
      <c r="K9" s="2677">
        <v>0</v>
      </c>
      <c r="L9" s="2677">
        <v>0</v>
      </c>
    </row>
    <row r="10" spans="1:13" ht="19.5" customHeight="1">
      <c r="A10" s="2675" t="s">
        <v>10139</v>
      </c>
      <c r="B10" s="910">
        <v>2</v>
      </c>
      <c r="C10" s="910">
        <v>5</v>
      </c>
      <c r="D10" s="2676">
        <f t="shared" si="1"/>
        <v>5</v>
      </c>
      <c r="E10" s="2677">
        <v>4</v>
      </c>
      <c r="F10" s="2677">
        <v>1</v>
      </c>
      <c r="G10" s="2677">
        <v>0</v>
      </c>
      <c r="H10" s="2677">
        <v>0</v>
      </c>
      <c r="I10" s="2677">
        <v>0</v>
      </c>
      <c r="J10" s="2677">
        <v>0</v>
      </c>
      <c r="K10" s="2677">
        <v>0</v>
      </c>
      <c r="L10" s="2677">
        <v>0</v>
      </c>
    </row>
    <row r="11" spans="1:13" ht="19.5" customHeight="1">
      <c r="A11" s="2675" t="s">
        <v>10140</v>
      </c>
      <c r="B11" s="910">
        <v>1</v>
      </c>
      <c r="C11" s="910">
        <v>0</v>
      </c>
      <c r="D11" s="2676">
        <f t="shared" si="1"/>
        <v>0</v>
      </c>
      <c r="E11" s="2677">
        <v>0</v>
      </c>
      <c r="F11" s="2677">
        <v>0</v>
      </c>
      <c r="G11" s="2677">
        <v>0</v>
      </c>
      <c r="H11" s="2677">
        <v>0</v>
      </c>
      <c r="I11" s="2677">
        <v>0</v>
      </c>
      <c r="J11" s="2677">
        <v>0</v>
      </c>
      <c r="K11" s="2677">
        <v>0</v>
      </c>
      <c r="L11" s="2677">
        <v>0</v>
      </c>
    </row>
    <row r="12" spans="1:13" ht="19.5" customHeight="1">
      <c r="A12" s="2675" t="s">
        <v>10141</v>
      </c>
      <c r="B12" s="910">
        <v>0</v>
      </c>
      <c r="C12" s="910">
        <v>0</v>
      </c>
      <c r="D12" s="2676">
        <f t="shared" si="1"/>
        <v>0</v>
      </c>
      <c r="E12" s="2677">
        <v>0</v>
      </c>
      <c r="F12" s="2677">
        <v>0</v>
      </c>
      <c r="G12" s="2677">
        <v>0</v>
      </c>
      <c r="H12" s="2677">
        <v>0</v>
      </c>
      <c r="I12" s="2677">
        <v>0</v>
      </c>
      <c r="J12" s="2677">
        <v>0</v>
      </c>
      <c r="K12" s="2677">
        <v>0</v>
      </c>
      <c r="L12" s="2677">
        <v>0</v>
      </c>
    </row>
    <row r="13" spans="1:13" ht="19.5" customHeight="1">
      <c r="A13" s="2675" t="s">
        <v>10142</v>
      </c>
      <c r="B13" s="910">
        <v>2</v>
      </c>
      <c r="C13" s="910">
        <v>4</v>
      </c>
      <c r="D13" s="2676">
        <f t="shared" si="1"/>
        <v>2</v>
      </c>
      <c r="E13" s="2677">
        <v>0</v>
      </c>
      <c r="F13" s="2677">
        <v>0</v>
      </c>
      <c r="G13" s="2677">
        <v>0</v>
      </c>
      <c r="H13" s="2677">
        <v>0</v>
      </c>
      <c r="I13" s="2677">
        <v>2</v>
      </c>
      <c r="J13" s="2677">
        <v>0</v>
      </c>
      <c r="K13" s="2677">
        <v>0</v>
      </c>
      <c r="L13" s="2677">
        <v>0</v>
      </c>
    </row>
    <row r="14" spans="1:13" ht="19.5" customHeight="1">
      <c r="A14" s="2675" t="s">
        <v>10143</v>
      </c>
      <c r="B14" s="910">
        <v>1</v>
      </c>
      <c r="C14" s="910">
        <v>0</v>
      </c>
      <c r="D14" s="2676">
        <f t="shared" si="1"/>
        <v>0</v>
      </c>
      <c r="E14" s="2677">
        <v>0</v>
      </c>
      <c r="F14" s="2677">
        <v>0</v>
      </c>
      <c r="G14" s="2677">
        <v>0</v>
      </c>
      <c r="H14" s="2677">
        <v>0</v>
      </c>
      <c r="I14" s="2677">
        <v>0</v>
      </c>
      <c r="J14" s="2677">
        <v>0</v>
      </c>
      <c r="K14" s="2677">
        <v>0</v>
      </c>
      <c r="L14" s="2677">
        <v>0</v>
      </c>
    </row>
    <row r="15" spans="1:13" ht="19.5" customHeight="1">
      <c r="A15" s="2675" t="s">
        <v>10144</v>
      </c>
      <c r="B15" s="910">
        <v>0</v>
      </c>
      <c r="C15" s="910">
        <v>0</v>
      </c>
      <c r="D15" s="2676">
        <f t="shared" si="1"/>
        <v>0</v>
      </c>
      <c r="E15" s="2677">
        <v>0</v>
      </c>
      <c r="F15" s="2677">
        <v>0</v>
      </c>
      <c r="G15" s="2677">
        <v>0</v>
      </c>
      <c r="H15" s="2677">
        <v>0</v>
      </c>
      <c r="I15" s="2677">
        <v>0</v>
      </c>
      <c r="J15" s="2677">
        <v>0</v>
      </c>
      <c r="K15" s="2677">
        <v>0</v>
      </c>
      <c r="L15" s="2677">
        <v>0</v>
      </c>
    </row>
    <row r="16" spans="1:13" ht="19.5" customHeight="1">
      <c r="A16" s="2675" t="s">
        <v>10145</v>
      </c>
      <c r="B16" s="910">
        <v>0</v>
      </c>
      <c r="C16" s="910">
        <v>0</v>
      </c>
      <c r="D16" s="2676">
        <f t="shared" si="1"/>
        <v>0</v>
      </c>
      <c r="E16" s="2677">
        <v>0</v>
      </c>
      <c r="F16" s="2677">
        <v>0</v>
      </c>
      <c r="G16" s="2677">
        <v>0</v>
      </c>
      <c r="H16" s="2677">
        <v>0</v>
      </c>
      <c r="I16" s="2677">
        <v>0</v>
      </c>
      <c r="J16" s="2677">
        <v>0</v>
      </c>
      <c r="K16" s="2677">
        <v>0</v>
      </c>
      <c r="L16" s="2677">
        <v>0</v>
      </c>
    </row>
    <row r="17" spans="1:12" ht="19.5" customHeight="1">
      <c r="A17" s="2675" t="s">
        <v>10146</v>
      </c>
      <c r="B17" s="910">
        <v>3</v>
      </c>
      <c r="C17" s="910">
        <v>2</v>
      </c>
      <c r="D17" s="2676">
        <f t="shared" si="1"/>
        <v>0</v>
      </c>
      <c r="E17" s="2677">
        <v>0</v>
      </c>
      <c r="F17" s="2677">
        <v>0</v>
      </c>
      <c r="G17" s="2677">
        <v>0</v>
      </c>
      <c r="H17" s="2677">
        <v>0</v>
      </c>
      <c r="I17" s="2677">
        <v>0</v>
      </c>
      <c r="J17" s="2677">
        <v>0</v>
      </c>
      <c r="K17" s="2677">
        <v>0</v>
      </c>
      <c r="L17" s="2677">
        <v>0</v>
      </c>
    </row>
    <row r="18" spans="1:12" ht="19.5" customHeight="1">
      <c r="A18" s="2675" t="s">
        <v>10147</v>
      </c>
      <c r="B18" s="910">
        <v>1</v>
      </c>
      <c r="C18" s="910">
        <v>3</v>
      </c>
      <c r="D18" s="2676">
        <f t="shared" si="1"/>
        <v>1</v>
      </c>
      <c r="E18" s="2677">
        <v>0</v>
      </c>
      <c r="F18" s="2677">
        <v>0</v>
      </c>
      <c r="G18" s="2677">
        <v>1</v>
      </c>
      <c r="H18" s="2677">
        <v>0</v>
      </c>
      <c r="I18" s="2677">
        <v>0</v>
      </c>
      <c r="J18" s="2677">
        <v>0</v>
      </c>
      <c r="K18" s="2677">
        <v>0</v>
      </c>
      <c r="L18" s="2677">
        <v>0</v>
      </c>
    </row>
    <row r="19" spans="1:12" ht="19.5" customHeight="1">
      <c r="A19" s="2675" t="s">
        <v>10148</v>
      </c>
      <c r="B19" s="910">
        <v>1</v>
      </c>
      <c r="C19" s="910">
        <v>2</v>
      </c>
      <c r="D19" s="2676">
        <f t="shared" si="1"/>
        <v>0</v>
      </c>
      <c r="E19" s="2677">
        <v>0</v>
      </c>
      <c r="F19" s="2677">
        <v>0</v>
      </c>
      <c r="G19" s="2677">
        <v>0</v>
      </c>
      <c r="H19" s="2677">
        <v>0</v>
      </c>
      <c r="I19" s="2677">
        <v>0</v>
      </c>
      <c r="J19" s="2677">
        <v>0</v>
      </c>
      <c r="K19" s="2677">
        <v>0</v>
      </c>
      <c r="L19" s="2677">
        <v>0</v>
      </c>
    </row>
    <row r="20" spans="1:12" ht="19.5" customHeight="1">
      <c r="A20" s="2675" t="s">
        <v>10149</v>
      </c>
      <c r="B20" s="910">
        <v>2</v>
      </c>
      <c r="C20" s="910">
        <v>5</v>
      </c>
      <c r="D20" s="2676">
        <f t="shared" si="1"/>
        <v>1</v>
      </c>
      <c r="E20" s="2677">
        <v>1</v>
      </c>
      <c r="F20" s="2677">
        <v>0</v>
      </c>
      <c r="G20" s="2677">
        <v>0</v>
      </c>
      <c r="H20" s="2677">
        <v>0</v>
      </c>
      <c r="I20" s="2677">
        <v>0</v>
      </c>
      <c r="J20" s="2677">
        <v>0</v>
      </c>
      <c r="K20" s="2677">
        <v>0</v>
      </c>
      <c r="L20" s="2677">
        <v>0</v>
      </c>
    </row>
    <row r="21" spans="1:12" ht="19.5" customHeight="1">
      <c r="A21" s="2675" t="s">
        <v>7365</v>
      </c>
      <c r="B21" s="910">
        <v>2</v>
      </c>
      <c r="C21" s="910">
        <v>2</v>
      </c>
      <c r="D21" s="2676">
        <f t="shared" si="1"/>
        <v>1</v>
      </c>
      <c r="E21" s="2677">
        <v>1</v>
      </c>
      <c r="F21" s="2677">
        <v>0</v>
      </c>
      <c r="G21" s="2677">
        <v>0</v>
      </c>
      <c r="H21" s="2677">
        <v>0</v>
      </c>
      <c r="I21" s="2677">
        <v>0</v>
      </c>
      <c r="J21" s="2677">
        <v>0</v>
      </c>
      <c r="K21" s="2677">
        <v>0</v>
      </c>
      <c r="L21" s="2677">
        <v>0</v>
      </c>
    </row>
    <row r="22" spans="1:12" ht="19.5" customHeight="1">
      <c r="A22" s="2675" t="s">
        <v>7367</v>
      </c>
      <c r="B22" s="910">
        <v>0</v>
      </c>
      <c r="C22" s="910">
        <v>0</v>
      </c>
      <c r="D22" s="2676">
        <f t="shared" si="1"/>
        <v>0</v>
      </c>
      <c r="E22" s="2677">
        <v>0</v>
      </c>
      <c r="F22" s="2677">
        <v>0</v>
      </c>
      <c r="G22" s="2677">
        <v>0</v>
      </c>
      <c r="H22" s="2677">
        <v>0</v>
      </c>
      <c r="I22" s="2677">
        <v>0</v>
      </c>
      <c r="J22" s="2677">
        <v>0</v>
      </c>
      <c r="K22" s="2677">
        <v>0</v>
      </c>
      <c r="L22" s="2677">
        <v>0</v>
      </c>
    </row>
    <row r="23" spans="1:12" ht="19.5" customHeight="1">
      <c r="A23" s="2675" t="s">
        <v>7369</v>
      </c>
      <c r="B23" s="910">
        <v>0</v>
      </c>
      <c r="C23" s="910">
        <v>1</v>
      </c>
      <c r="D23" s="2676">
        <f t="shared" si="1"/>
        <v>0</v>
      </c>
      <c r="E23" s="2677">
        <v>0</v>
      </c>
      <c r="F23" s="2677">
        <v>0</v>
      </c>
      <c r="G23" s="2677">
        <v>0</v>
      </c>
      <c r="H23" s="2677">
        <v>0</v>
      </c>
      <c r="I23" s="2677">
        <v>0</v>
      </c>
      <c r="J23" s="2677">
        <v>0</v>
      </c>
      <c r="K23" s="2677">
        <v>0</v>
      </c>
      <c r="L23" s="2677">
        <v>0</v>
      </c>
    </row>
    <row r="24" spans="1:12" ht="19.5" customHeight="1">
      <c r="A24" s="2675" t="s">
        <v>10150</v>
      </c>
      <c r="B24" s="910">
        <v>2</v>
      </c>
      <c r="C24" s="910">
        <v>2</v>
      </c>
      <c r="D24" s="2676">
        <f t="shared" si="1"/>
        <v>0</v>
      </c>
      <c r="E24" s="2677">
        <v>0</v>
      </c>
      <c r="F24" s="2677">
        <v>0</v>
      </c>
      <c r="G24" s="2677">
        <v>0</v>
      </c>
      <c r="H24" s="2677">
        <v>0</v>
      </c>
      <c r="I24" s="2677">
        <v>0</v>
      </c>
      <c r="J24" s="2677">
        <v>0</v>
      </c>
      <c r="K24" s="2677">
        <v>0</v>
      </c>
      <c r="L24" s="2677">
        <v>0</v>
      </c>
    </row>
    <row r="25" spans="1:12" ht="19.5" customHeight="1">
      <c r="A25" s="2675" t="s">
        <v>10151</v>
      </c>
      <c r="B25" s="910">
        <v>27</v>
      </c>
      <c r="C25" s="910">
        <v>21</v>
      </c>
      <c r="D25" s="2676">
        <f t="shared" si="1"/>
        <v>32</v>
      </c>
      <c r="E25" s="2677">
        <v>10</v>
      </c>
      <c r="F25" s="2677">
        <v>1</v>
      </c>
      <c r="G25" s="2677">
        <v>16</v>
      </c>
      <c r="H25" s="2677">
        <v>3</v>
      </c>
      <c r="I25" s="2677">
        <v>1</v>
      </c>
      <c r="J25" s="2677">
        <v>0</v>
      </c>
      <c r="K25" s="2677">
        <v>0</v>
      </c>
      <c r="L25" s="2677">
        <v>1</v>
      </c>
    </row>
    <row r="26" spans="1:12" ht="19.5" customHeight="1">
      <c r="A26" s="2675" t="s">
        <v>10152</v>
      </c>
      <c r="B26" s="910">
        <v>1</v>
      </c>
      <c r="C26" s="910">
        <v>1</v>
      </c>
      <c r="D26" s="2676">
        <f t="shared" si="1"/>
        <v>1</v>
      </c>
      <c r="E26" s="2677">
        <v>0</v>
      </c>
      <c r="F26" s="2677">
        <v>0</v>
      </c>
      <c r="G26" s="2677">
        <v>1</v>
      </c>
      <c r="H26" s="2677">
        <v>0</v>
      </c>
      <c r="I26" s="2677">
        <v>0</v>
      </c>
      <c r="J26" s="2677">
        <v>0</v>
      </c>
      <c r="K26" s="2677">
        <v>0</v>
      </c>
      <c r="L26" s="2677">
        <v>0</v>
      </c>
    </row>
    <row r="27" spans="1:12" ht="19.5" customHeight="1">
      <c r="A27" s="2675" t="s">
        <v>7441</v>
      </c>
      <c r="B27" s="910">
        <v>0</v>
      </c>
      <c r="C27" s="910">
        <v>0</v>
      </c>
      <c r="D27" s="2676">
        <f t="shared" si="1"/>
        <v>0</v>
      </c>
      <c r="E27" s="2677">
        <v>0</v>
      </c>
      <c r="F27" s="2677">
        <v>0</v>
      </c>
      <c r="G27" s="2677">
        <v>0</v>
      </c>
      <c r="H27" s="2677">
        <v>0</v>
      </c>
      <c r="I27" s="2677">
        <v>0</v>
      </c>
      <c r="J27" s="2677">
        <v>0</v>
      </c>
      <c r="K27" s="2677">
        <v>0</v>
      </c>
      <c r="L27" s="2677">
        <v>0</v>
      </c>
    </row>
    <row r="28" spans="1:12" ht="19.5" customHeight="1">
      <c r="A28" s="2675" t="s">
        <v>10153</v>
      </c>
      <c r="B28" s="910">
        <v>6</v>
      </c>
      <c r="C28" s="910">
        <v>3</v>
      </c>
      <c r="D28" s="2676">
        <f>SUM(E28,F28,G28,H28,I28,J28,K28,L28)</f>
        <v>5</v>
      </c>
      <c r="E28" s="2677">
        <v>3</v>
      </c>
      <c r="F28" s="2677">
        <v>0</v>
      </c>
      <c r="G28" s="2677">
        <v>1</v>
      </c>
      <c r="H28" s="2677">
        <v>1</v>
      </c>
      <c r="I28" s="2677">
        <v>0</v>
      </c>
      <c r="J28" s="2677">
        <v>0</v>
      </c>
      <c r="K28" s="2677">
        <v>0</v>
      </c>
      <c r="L28" s="2677">
        <v>0</v>
      </c>
    </row>
    <row r="29" spans="1:12" ht="19.5" customHeight="1">
      <c r="A29" s="2675" t="s">
        <v>10154</v>
      </c>
      <c r="B29" s="910">
        <v>4</v>
      </c>
      <c r="C29" s="910">
        <v>6</v>
      </c>
      <c r="D29" s="2676">
        <f t="shared" si="1"/>
        <v>8</v>
      </c>
      <c r="E29" s="2677">
        <v>0</v>
      </c>
      <c r="F29" s="2677">
        <v>0</v>
      </c>
      <c r="G29" s="2677">
        <v>5</v>
      </c>
      <c r="H29" s="2677">
        <v>0</v>
      </c>
      <c r="I29" s="2677">
        <v>2</v>
      </c>
      <c r="J29" s="2677">
        <v>0</v>
      </c>
      <c r="K29" s="2677">
        <v>0</v>
      </c>
      <c r="L29" s="2677">
        <v>1</v>
      </c>
    </row>
    <row r="30" spans="1:12" ht="19.5" customHeight="1">
      <c r="A30" s="2675" t="s">
        <v>10155</v>
      </c>
      <c r="B30" s="910">
        <v>19</v>
      </c>
      <c r="C30" s="910">
        <v>8</v>
      </c>
      <c r="D30" s="2676">
        <f t="shared" si="1"/>
        <v>7</v>
      </c>
      <c r="E30" s="2677">
        <v>1</v>
      </c>
      <c r="F30" s="2677">
        <v>0</v>
      </c>
      <c r="G30" s="2677">
        <v>5</v>
      </c>
      <c r="H30" s="2677">
        <v>0</v>
      </c>
      <c r="I30" s="2677">
        <v>1</v>
      </c>
      <c r="J30" s="2677">
        <v>0</v>
      </c>
      <c r="K30" s="2677">
        <v>0</v>
      </c>
      <c r="L30" s="2677">
        <v>0</v>
      </c>
    </row>
    <row r="31" spans="1:12" ht="19.5" customHeight="1">
      <c r="A31" s="2675" t="s">
        <v>10156</v>
      </c>
      <c r="B31" s="910">
        <v>0</v>
      </c>
      <c r="C31" s="910">
        <v>1</v>
      </c>
      <c r="D31" s="2676">
        <f t="shared" si="1"/>
        <v>1</v>
      </c>
      <c r="E31" s="2677">
        <v>0</v>
      </c>
      <c r="F31" s="2677">
        <v>0</v>
      </c>
      <c r="G31" s="2677">
        <v>1</v>
      </c>
      <c r="H31" s="2677">
        <v>0</v>
      </c>
      <c r="I31" s="2677">
        <v>0</v>
      </c>
      <c r="J31" s="2677">
        <v>0</v>
      </c>
      <c r="K31" s="2677">
        <v>0</v>
      </c>
      <c r="L31" s="2677">
        <v>0</v>
      </c>
    </row>
    <row r="32" spans="1:12" ht="19.5" customHeight="1">
      <c r="A32" s="2675" t="s">
        <v>10157</v>
      </c>
      <c r="B32" s="910">
        <v>8</v>
      </c>
      <c r="C32" s="910">
        <v>6</v>
      </c>
      <c r="D32" s="2676">
        <f t="shared" si="1"/>
        <v>4</v>
      </c>
      <c r="E32" s="2677">
        <v>0</v>
      </c>
      <c r="F32" s="2677">
        <v>0</v>
      </c>
      <c r="G32" s="2677">
        <v>3</v>
      </c>
      <c r="H32" s="2677">
        <v>0</v>
      </c>
      <c r="I32" s="2677">
        <v>1</v>
      </c>
      <c r="J32" s="2677">
        <v>0</v>
      </c>
      <c r="K32" s="2677">
        <v>0</v>
      </c>
      <c r="L32" s="2677">
        <v>0</v>
      </c>
    </row>
    <row r="33" spans="1:12" ht="19.5" customHeight="1">
      <c r="A33" s="2675" t="s">
        <v>10158</v>
      </c>
      <c r="B33" s="910">
        <v>0</v>
      </c>
      <c r="C33" s="910">
        <v>0</v>
      </c>
      <c r="D33" s="2676">
        <f t="shared" si="1"/>
        <v>0</v>
      </c>
      <c r="E33" s="2677">
        <v>0</v>
      </c>
      <c r="F33" s="2677">
        <v>0</v>
      </c>
      <c r="G33" s="2677">
        <v>0</v>
      </c>
      <c r="H33" s="2677">
        <v>0</v>
      </c>
      <c r="I33" s="2677">
        <v>0</v>
      </c>
      <c r="J33" s="2677">
        <v>0</v>
      </c>
      <c r="K33" s="2677">
        <v>0</v>
      </c>
      <c r="L33" s="2677">
        <v>0</v>
      </c>
    </row>
    <row r="34" spans="1:12" ht="19.5" customHeight="1">
      <c r="A34" s="2675" t="s">
        <v>10159</v>
      </c>
      <c r="B34" s="910">
        <v>0</v>
      </c>
      <c r="C34" s="910">
        <v>0</v>
      </c>
      <c r="D34" s="2676">
        <f t="shared" si="1"/>
        <v>0</v>
      </c>
      <c r="E34" s="2677">
        <v>0</v>
      </c>
      <c r="F34" s="2677">
        <v>0</v>
      </c>
      <c r="G34" s="2677">
        <v>0</v>
      </c>
      <c r="H34" s="2677">
        <v>0</v>
      </c>
      <c r="I34" s="2677">
        <v>0</v>
      </c>
      <c r="J34" s="2677">
        <v>0</v>
      </c>
      <c r="K34" s="2677">
        <v>0</v>
      </c>
      <c r="L34" s="2677">
        <v>0</v>
      </c>
    </row>
    <row r="35" spans="1:12" ht="19.5" customHeight="1">
      <c r="A35" s="2675" t="s">
        <v>10160</v>
      </c>
      <c r="B35" s="910">
        <v>0</v>
      </c>
      <c r="C35" s="910">
        <v>1</v>
      </c>
      <c r="D35" s="2676">
        <f t="shared" si="1"/>
        <v>2</v>
      </c>
      <c r="E35" s="2677">
        <v>0</v>
      </c>
      <c r="F35" s="2677">
        <v>0</v>
      </c>
      <c r="G35" s="2677">
        <v>1</v>
      </c>
      <c r="H35" s="2677">
        <v>0</v>
      </c>
      <c r="I35" s="2677">
        <v>1</v>
      </c>
      <c r="J35" s="2677">
        <v>0</v>
      </c>
      <c r="K35" s="2677">
        <v>0</v>
      </c>
      <c r="L35" s="2677">
        <v>0</v>
      </c>
    </row>
    <row r="36" spans="1:12" ht="19.5" customHeight="1">
      <c r="A36" s="2675" t="s">
        <v>10161</v>
      </c>
      <c r="B36" s="910">
        <v>1</v>
      </c>
      <c r="C36" s="910">
        <v>0</v>
      </c>
      <c r="D36" s="2676">
        <f t="shared" si="1"/>
        <v>0</v>
      </c>
      <c r="E36" s="2677">
        <v>0</v>
      </c>
      <c r="F36" s="2677">
        <v>0</v>
      </c>
      <c r="G36" s="2677">
        <v>0</v>
      </c>
      <c r="H36" s="2677">
        <v>0</v>
      </c>
      <c r="I36" s="2677">
        <v>0</v>
      </c>
      <c r="J36" s="2677">
        <v>0</v>
      </c>
      <c r="K36" s="2677">
        <v>0</v>
      </c>
      <c r="L36" s="2677">
        <v>0</v>
      </c>
    </row>
    <row r="37" spans="1:12" ht="19.5" customHeight="1">
      <c r="A37" s="2675" t="s">
        <v>10162</v>
      </c>
      <c r="B37" s="910">
        <v>0</v>
      </c>
      <c r="C37" s="910">
        <v>2</v>
      </c>
      <c r="D37" s="2676">
        <f t="shared" si="1"/>
        <v>1</v>
      </c>
      <c r="E37" s="2677">
        <v>0</v>
      </c>
      <c r="F37" s="2677">
        <v>0</v>
      </c>
      <c r="G37" s="2677">
        <v>0</v>
      </c>
      <c r="H37" s="2677">
        <v>0</v>
      </c>
      <c r="I37" s="2677">
        <v>0</v>
      </c>
      <c r="J37" s="2677">
        <v>0</v>
      </c>
      <c r="K37" s="2677">
        <v>0</v>
      </c>
      <c r="L37" s="2677">
        <v>1</v>
      </c>
    </row>
    <row r="38" spans="1:12" ht="19.5" customHeight="1">
      <c r="A38" s="2675" t="s">
        <v>10163</v>
      </c>
      <c r="B38" s="910">
        <v>1</v>
      </c>
      <c r="C38" s="910">
        <v>0</v>
      </c>
      <c r="D38" s="2676">
        <f t="shared" si="1"/>
        <v>2</v>
      </c>
      <c r="E38" s="2677">
        <v>0</v>
      </c>
      <c r="F38" s="2677">
        <v>0</v>
      </c>
      <c r="G38" s="2677">
        <v>2</v>
      </c>
      <c r="H38" s="2677">
        <v>0</v>
      </c>
      <c r="I38" s="2677">
        <v>0</v>
      </c>
      <c r="J38" s="2677">
        <v>0</v>
      </c>
      <c r="K38" s="2677">
        <v>0</v>
      </c>
      <c r="L38" s="2677">
        <v>0</v>
      </c>
    </row>
    <row r="39" spans="1:12" ht="19.5" customHeight="1">
      <c r="A39" s="2675" t="s">
        <v>10164</v>
      </c>
      <c r="B39" s="910">
        <v>1</v>
      </c>
      <c r="C39" s="910">
        <v>5</v>
      </c>
      <c r="D39" s="2676">
        <f t="shared" si="1"/>
        <v>3</v>
      </c>
      <c r="E39" s="2677">
        <v>0</v>
      </c>
      <c r="F39" s="2677">
        <v>1</v>
      </c>
      <c r="G39" s="2677">
        <v>1</v>
      </c>
      <c r="H39" s="2677">
        <v>0</v>
      </c>
      <c r="I39" s="2677">
        <v>1</v>
      </c>
      <c r="J39" s="2677">
        <v>0</v>
      </c>
      <c r="K39" s="2677">
        <v>0</v>
      </c>
      <c r="L39" s="2677">
        <v>0</v>
      </c>
    </row>
    <row r="40" spans="1:12" ht="19.5" customHeight="1" thickBot="1">
      <c r="A40" s="2678" t="s">
        <v>10165</v>
      </c>
      <c r="B40" s="2500">
        <v>18</v>
      </c>
      <c r="C40" s="2500">
        <v>14</v>
      </c>
      <c r="D40" s="2679">
        <f t="shared" si="1"/>
        <v>13</v>
      </c>
      <c r="E40" s="2680">
        <v>2</v>
      </c>
      <c r="F40" s="2680">
        <v>2</v>
      </c>
      <c r="G40" s="2680">
        <v>3</v>
      </c>
      <c r="H40" s="2677">
        <v>0</v>
      </c>
      <c r="I40" s="2677">
        <v>6</v>
      </c>
      <c r="J40" s="2677">
        <v>0</v>
      </c>
      <c r="K40" s="2677">
        <v>0</v>
      </c>
      <c r="L40" s="2677">
        <v>0</v>
      </c>
    </row>
    <row r="41" spans="1:12">
      <c r="A41" s="859"/>
      <c r="B41" s="859"/>
      <c r="C41" s="859"/>
      <c r="D41" s="859"/>
      <c r="E41" s="859"/>
      <c r="F41" s="859"/>
      <c r="H41" s="1133"/>
      <c r="I41" s="1133"/>
      <c r="J41" s="1133"/>
      <c r="K41" s="1133"/>
      <c r="L41" s="1020" t="s">
        <v>10132</v>
      </c>
    </row>
  </sheetData>
  <mergeCells count="5">
    <mergeCell ref="A4:A5"/>
    <mergeCell ref="B4:B5"/>
    <mergeCell ref="C4:C5"/>
    <mergeCell ref="D4:D5"/>
    <mergeCell ref="E4:L4"/>
  </mergeCells>
  <phoneticPr fontId="2"/>
  <hyperlinks>
    <hyperlink ref="M2" location="目次!A1" display="目次へ戻る" xr:uid="{DFFECBBC-3C3C-43B0-88BD-D4303E6132EE}"/>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730B9-4C99-4082-BB80-01DD4FD22560}">
  <dimension ref="A1:H57"/>
  <sheetViews>
    <sheetView workbookViewId="0">
      <pane ySplit="3" topLeftCell="A4" activePane="bottomLeft" state="frozen"/>
      <selection pane="bottomLeft" activeCell="H1" sqref="H1"/>
    </sheetView>
  </sheetViews>
  <sheetFormatPr defaultRowHeight="18"/>
  <cols>
    <col min="1" max="1" width="19.5" customWidth="1"/>
    <col min="2" max="2" width="13.58203125" customWidth="1"/>
    <col min="3" max="7" width="16.33203125" customWidth="1"/>
    <col min="8" max="8" width="11" bestFit="1" customWidth="1"/>
  </cols>
  <sheetData>
    <row r="1" spans="1:8">
      <c r="A1" s="50" t="s">
        <v>750</v>
      </c>
      <c r="B1" s="50"/>
      <c r="C1" s="50"/>
      <c r="D1" s="50"/>
      <c r="E1" s="50"/>
      <c r="F1" s="50"/>
      <c r="G1" s="50"/>
      <c r="H1" s="341" t="s">
        <v>721</v>
      </c>
    </row>
    <row r="2" spans="1:8" ht="18.5" thickBot="1">
      <c r="A2" s="50"/>
      <c r="B2" s="50"/>
      <c r="C2" s="50"/>
      <c r="D2" s="50"/>
      <c r="E2" s="50"/>
      <c r="F2" s="50"/>
      <c r="G2" s="50"/>
    </row>
    <row r="3" spans="1:8">
      <c r="A3" s="3088" t="s">
        <v>135</v>
      </c>
      <c r="B3" s="3089" t="s">
        <v>751</v>
      </c>
      <c r="C3" s="3090" t="s">
        <v>11799</v>
      </c>
      <c r="D3" s="3090" t="s">
        <v>11801</v>
      </c>
      <c r="E3" s="3090" t="s">
        <v>11800</v>
      </c>
      <c r="F3" s="349" t="s">
        <v>11803</v>
      </c>
      <c r="G3" s="350" t="s">
        <v>11802</v>
      </c>
      <c r="H3" s="30"/>
    </row>
    <row r="4" spans="1:8">
      <c r="A4" s="288" t="s">
        <v>754</v>
      </c>
      <c r="B4" s="352">
        <v>15616</v>
      </c>
      <c r="C4" s="353">
        <f t="shared" ref="C4:C15" si="0">SUM(D4:E4)</f>
        <v>112381</v>
      </c>
      <c r="D4" s="354">
        <v>58090</v>
      </c>
      <c r="E4" s="354">
        <v>54291</v>
      </c>
      <c r="F4" s="355">
        <v>92</v>
      </c>
      <c r="G4" s="356">
        <v>7.2</v>
      </c>
      <c r="H4" s="30"/>
    </row>
    <row r="5" spans="1:8">
      <c r="A5" s="290" t="s">
        <v>755</v>
      </c>
      <c r="B5" s="357">
        <v>22211</v>
      </c>
      <c r="C5" s="353">
        <f t="shared" si="0"/>
        <v>152533</v>
      </c>
      <c r="D5" s="358">
        <v>78682</v>
      </c>
      <c r="E5" s="358">
        <v>73851</v>
      </c>
      <c r="F5" s="359">
        <v>124</v>
      </c>
      <c r="G5" s="360">
        <v>6.87</v>
      </c>
      <c r="H5" s="30"/>
    </row>
    <row r="6" spans="1:8">
      <c r="A6" s="290" t="s">
        <v>756</v>
      </c>
      <c r="B6" s="357">
        <v>33552</v>
      </c>
      <c r="C6" s="353">
        <f t="shared" si="0"/>
        <v>199148</v>
      </c>
      <c r="D6" s="358">
        <v>102523</v>
      </c>
      <c r="E6" s="358">
        <v>96625</v>
      </c>
      <c r="F6" s="359">
        <v>162</v>
      </c>
      <c r="G6" s="360">
        <v>5.94</v>
      </c>
      <c r="H6" s="30"/>
    </row>
    <row r="7" spans="1:8">
      <c r="A7" s="290" t="s">
        <v>757</v>
      </c>
      <c r="B7" s="357">
        <v>38619</v>
      </c>
      <c r="C7" s="353">
        <f t="shared" si="0"/>
        <v>206062</v>
      </c>
      <c r="D7" s="358">
        <v>104302</v>
      </c>
      <c r="E7" s="358">
        <v>101760</v>
      </c>
      <c r="F7" s="359">
        <v>168</v>
      </c>
      <c r="G7" s="360">
        <v>5.34</v>
      </c>
      <c r="H7" s="30"/>
    </row>
    <row r="8" spans="1:8">
      <c r="A8" s="290" t="s">
        <v>758</v>
      </c>
      <c r="B8" s="357">
        <v>44049</v>
      </c>
      <c r="C8" s="353">
        <f t="shared" si="0"/>
        <v>234717</v>
      </c>
      <c r="D8" s="358">
        <v>118559</v>
      </c>
      <c r="E8" s="358">
        <v>116158</v>
      </c>
      <c r="F8" s="359">
        <v>191</v>
      </c>
      <c r="G8" s="360">
        <v>5.33</v>
      </c>
      <c r="H8" s="30"/>
    </row>
    <row r="9" spans="1:8">
      <c r="A9" s="361" t="s">
        <v>759</v>
      </c>
      <c r="B9" s="362" t="s">
        <v>420</v>
      </c>
      <c r="C9" s="353">
        <f t="shared" si="0"/>
        <v>284983</v>
      </c>
      <c r="D9" s="358">
        <v>134318</v>
      </c>
      <c r="E9" s="358">
        <v>150665</v>
      </c>
      <c r="F9" s="359">
        <v>232</v>
      </c>
      <c r="G9" s="58" t="s">
        <v>420</v>
      </c>
      <c r="H9" s="30"/>
    </row>
    <row r="10" spans="1:8">
      <c r="A10" s="290" t="s">
        <v>760</v>
      </c>
      <c r="B10" s="357">
        <v>67779</v>
      </c>
      <c r="C10" s="353">
        <f t="shared" si="0"/>
        <v>351440</v>
      </c>
      <c r="D10" s="358">
        <v>174182</v>
      </c>
      <c r="E10" s="358">
        <v>177258</v>
      </c>
      <c r="F10" s="359">
        <v>286</v>
      </c>
      <c r="G10" s="360">
        <v>5.19</v>
      </c>
      <c r="H10" s="30"/>
    </row>
    <row r="11" spans="1:8">
      <c r="A11" s="290" t="s">
        <v>761</v>
      </c>
      <c r="B11" s="357">
        <v>77137</v>
      </c>
      <c r="C11" s="353">
        <f t="shared" si="0"/>
        <v>333881</v>
      </c>
      <c r="D11" s="358">
        <v>163674</v>
      </c>
      <c r="E11" s="358">
        <v>170207</v>
      </c>
      <c r="F11" s="359">
        <v>272</v>
      </c>
      <c r="G11" s="360">
        <v>4.33</v>
      </c>
      <c r="H11" s="30"/>
    </row>
    <row r="12" spans="1:8">
      <c r="A12" s="290" t="s">
        <v>762</v>
      </c>
      <c r="B12" s="357">
        <v>78277</v>
      </c>
      <c r="C12" s="353">
        <f t="shared" si="0"/>
        <v>333705</v>
      </c>
      <c r="D12" s="358">
        <v>164023</v>
      </c>
      <c r="E12" s="358">
        <v>169682</v>
      </c>
      <c r="F12" s="359">
        <v>272</v>
      </c>
      <c r="G12" s="360">
        <v>4.26</v>
      </c>
      <c r="H12" s="30"/>
    </row>
    <row r="13" spans="1:8">
      <c r="A13" s="290" t="s">
        <v>763</v>
      </c>
      <c r="B13" s="357">
        <v>83600</v>
      </c>
      <c r="C13" s="353">
        <f t="shared" si="0"/>
        <v>327164</v>
      </c>
      <c r="D13" s="358">
        <v>157979</v>
      </c>
      <c r="E13" s="358">
        <v>169185</v>
      </c>
      <c r="F13" s="359">
        <v>266</v>
      </c>
      <c r="G13" s="360">
        <v>3.91</v>
      </c>
      <c r="H13" s="30"/>
    </row>
    <row r="14" spans="1:8">
      <c r="A14" s="290" t="s">
        <v>764</v>
      </c>
      <c r="B14" s="357">
        <v>90142</v>
      </c>
      <c r="C14" s="353">
        <f t="shared" si="0"/>
        <v>330213</v>
      </c>
      <c r="D14" s="358">
        <v>159568</v>
      </c>
      <c r="E14" s="358">
        <v>170645</v>
      </c>
      <c r="F14" s="359">
        <v>269</v>
      </c>
      <c r="G14" s="360">
        <v>3.66</v>
      </c>
      <c r="H14" s="30"/>
    </row>
    <row r="15" spans="1:8">
      <c r="A15" s="290" t="s">
        <v>765</v>
      </c>
      <c r="B15" s="357">
        <v>97391</v>
      </c>
      <c r="C15" s="353">
        <f t="shared" si="0"/>
        <v>342074</v>
      </c>
      <c r="D15" s="358">
        <v>165622</v>
      </c>
      <c r="E15" s="358">
        <v>176452</v>
      </c>
      <c r="F15" s="359">
        <v>278</v>
      </c>
      <c r="G15" s="360">
        <v>3.51</v>
      </c>
      <c r="H15" s="30"/>
    </row>
    <row r="16" spans="1:8">
      <c r="A16" s="290" t="s">
        <v>766</v>
      </c>
      <c r="B16" s="357">
        <v>102215</v>
      </c>
      <c r="C16" s="353">
        <v>350569</v>
      </c>
      <c r="D16" s="358">
        <v>169677</v>
      </c>
      <c r="E16" s="358">
        <v>180892</v>
      </c>
      <c r="F16" s="359">
        <v>285</v>
      </c>
      <c r="G16" s="360">
        <v>3.43</v>
      </c>
      <c r="H16" s="30"/>
    </row>
    <row r="17" spans="1:8">
      <c r="A17" s="290" t="s">
        <v>767</v>
      </c>
      <c r="B17" s="357">
        <v>103213</v>
      </c>
      <c r="C17" s="353">
        <v>351508</v>
      </c>
      <c r="D17" s="358">
        <v>170115</v>
      </c>
      <c r="E17" s="358">
        <v>181393</v>
      </c>
      <c r="F17" s="359">
        <v>286</v>
      </c>
      <c r="G17" s="360">
        <v>3.41</v>
      </c>
      <c r="H17" s="30"/>
    </row>
    <row r="18" spans="1:8">
      <c r="A18" s="290" t="s">
        <v>768</v>
      </c>
      <c r="B18" s="357">
        <v>104534</v>
      </c>
      <c r="C18" s="353">
        <v>352347</v>
      </c>
      <c r="D18" s="358">
        <v>170537</v>
      </c>
      <c r="E18" s="358">
        <v>181810</v>
      </c>
      <c r="F18" s="359">
        <v>286</v>
      </c>
      <c r="G18" s="360">
        <v>3.37</v>
      </c>
      <c r="H18" s="30"/>
    </row>
    <row r="19" spans="1:8">
      <c r="A19" s="290" t="s">
        <v>769</v>
      </c>
      <c r="B19" s="357">
        <v>105888</v>
      </c>
      <c r="C19" s="353">
        <v>353246</v>
      </c>
      <c r="D19" s="358">
        <v>171100</v>
      </c>
      <c r="E19" s="358">
        <v>182146</v>
      </c>
      <c r="F19" s="359">
        <v>287</v>
      </c>
      <c r="G19" s="360">
        <v>3.34</v>
      </c>
      <c r="H19" s="30"/>
    </row>
    <row r="20" spans="1:8">
      <c r="A20" s="290" t="s">
        <v>770</v>
      </c>
      <c r="B20" s="357">
        <v>107342</v>
      </c>
      <c r="C20" s="353">
        <v>354258</v>
      </c>
      <c r="D20" s="358">
        <v>171644</v>
      </c>
      <c r="E20" s="358">
        <v>182614</v>
      </c>
      <c r="F20" s="359">
        <v>288</v>
      </c>
      <c r="G20" s="360">
        <v>3.3</v>
      </c>
      <c r="H20" s="30"/>
    </row>
    <row r="21" spans="1:8">
      <c r="A21" s="290" t="s">
        <v>771</v>
      </c>
      <c r="B21" s="357">
        <v>109291</v>
      </c>
      <c r="C21" s="353">
        <v>355812</v>
      </c>
      <c r="D21" s="358">
        <v>172796</v>
      </c>
      <c r="E21" s="358">
        <v>183016</v>
      </c>
      <c r="F21" s="359">
        <v>289</v>
      </c>
      <c r="G21" s="360">
        <v>3.26</v>
      </c>
      <c r="H21" s="30"/>
    </row>
    <row r="22" spans="1:8">
      <c r="A22" s="290" t="s">
        <v>772</v>
      </c>
      <c r="B22" s="357">
        <v>111294</v>
      </c>
      <c r="C22" s="353">
        <v>356746</v>
      </c>
      <c r="D22" s="358">
        <v>173275</v>
      </c>
      <c r="E22" s="358">
        <v>183471</v>
      </c>
      <c r="F22" s="359">
        <v>290</v>
      </c>
      <c r="G22" s="360">
        <v>3.21</v>
      </c>
      <c r="H22" s="30"/>
    </row>
    <row r="23" spans="1:8">
      <c r="A23" s="363" t="s">
        <v>773</v>
      </c>
      <c r="B23" s="357">
        <v>113487</v>
      </c>
      <c r="C23" s="353">
        <v>357932</v>
      </c>
      <c r="D23" s="358">
        <v>173768</v>
      </c>
      <c r="E23" s="358">
        <v>184164</v>
      </c>
      <c r="F23" s="359">
        <v>291</v>
      </c>
      <c r="G23" s="360">
        <v>3.15</v>
      </c>
      <c r="H23" s="30"/>
    </row>
    <row r="24" spans="1:8">
      <c r="A24" s="363" t="s">
        <v>774</v>
      </c>
      <c r="B24" s="357">
        <v>115431</v>
      </c>
      <c r="C24" s="353">
        <v>359098</v>
      </c>
      <c r="D24" s="358">
        <v>174432</v>
      </c>
      <c r="E24" s="358">
        <v>184666</v>
      </c>
      <c r="F24" s="359">
        <v>292</v>
      </c>
      <c r="G24" s="360">
        <v>3.11</v>
      </c>
      <c r="H24" s="30"/>
    </row>
    <row r="25" spans="1:8">
      <c r="A25" s="363" t="s">
        <v>775</v>
      </c>
      <c r="B25" s="357">
        <v>117069</v>
      </c>
      <c r="C25" s="353">
        <v>360111</v>
      </c>
      <c r="D25" s="358">
        <v>175102</v>
      </c>
      <c r="E25" s="358">
        <v>185009</v>
      </c>
      <c r="F25" s="359">
        <v>293</v>
      </c>
      <c r="G25" s="360">
        <v>3.08</v>
      </c>
      <c r="H25" s="30"/>
    </row>
    <row r="26" spans="1:8">
      <c r="A26" s="361" t="s">
        <v>776</v>
      </c>
      <c r="B26" s="156">
        <v>117488</v>
      </c>
      <c r="C26" s="353">
        <v>360598</v>
      </c>
      <c r="D26" s="358">
        <v>175922</v>
      </c>
      <c r="E26" s="358">
        <v>184676</v>
      </c>
      <c r="F26" s="359">
        <v>293</v>
      </c>
      <c r="G26" s="364">
        <v>3.07</v>
      </c>
      <c r="H26" s="30"/>
    </row>
    <row r="27" spans="1:8">
      <c r="A27" s="361" t="s">
        <v>777</v>
      </c>
      <c r="B27" s="156">
        <v>119038</v>
      </c>
      <c r="C27" s="353">
        <v>360997</v>
      </c>
      <c r="D27" s="358">
        <v>176021</v>
      </c>
      <c r="E27" s="358">
        <v>184976</v>
      </c>
      <c r="F27" s="359">
        <v>293</v>
      </c>
      <c r="G27" s="364">
        <v>3.03</v>
      </c>
      <c r="H27" s="30"/>
    </row>
    <row r="28" spans="1:8">
      <c r="A28" s="361" t="s">
        <v>778</v>
      </c>
      <c r="B28" s="156">
        <v>120813</v>
      </c>
      <c r="C28" s="353">
        <v>361713</v>
      </c>
      <c r="D28" s="358">
        <v>176386</v>
      </c>
      <c r="E28" s="358">
        <v>185327</v>
      </c>
      <c r="F28" s="359">
        <v>294</v>
      </c>
      <c r="G28" s="364">
        <v>2.99</v>
      </c>
      <c r="H28" s="30"/>
    </row>
    <row r="29" spans="1:8">
      <c r="A29" s="290" t="s">
        <v>779</v>
      </c>
      <c r="B29" s="357">
        <v>122508</v>
      </c>
      <c r="C29" s="353">
        <v>361934</v>
      </c>
      <c r="D29" s="358">
        <v>176605</v>
      </c>
      <c r="E29" s="358">
        <v>185329</v>
      </c>
      <c r="F29" s="359">
        <v>294</v>
      </c>
      <c r="G29" s="364">
        <v>2.95</v>
      </c>
      <c r="H29" s="30"/>
    </row>
    <row r="30" spans="1:8">
      <c r="A30" s="290" t="s">
        <v>780</v>
      </c>
      <c r="B30" s="357">
        <v>123628</v>
      </c>
      <c r="C30" s="353">
        <v>361336</v>
      </c>
      <c r="D30" s="358">
        <v>176259</v>
      </c>
      <c r="E30" s="358">
        <v>185077</v>
      </c>
      <c r="F30" s="359">
        <v>293</v>
      </c>
      <c r="G30" s="364">
        <v>2.92</v>
      </c>
      <c r="H30" s="30"/>
    </row>
    <row r="31" spans="1:8">
      <c r="A31" s="290" t="s">
        <v>781</v>
      </c>
      <c r="B31" s="357">
        <v>123864</v>
      </c>
      <c r="C31" s="353">
        <v>360138</v>
      </c>
      <c r="D31" s="358">
        <v>175679</v>
      </c>
      <c r="E31" s="358">
        <v>184459</v>
      </c>
      <c r="F31" s="359">
        <v>293</v>
      </c>
      <c r="G31" s="364">
        <v>2.91</v>
      </c>
      <c r="H31" s="30"/>
    </row>
    <row r="32" spans="1:8">
      <c r="A32" s="290" t="s">
        <v>782</v>
      </c>
      <c r="B32" s="357">
        <v>125354</v>
      </c>
      <c r="C32" s="353">
        <v>359563</v>
      </c>
      <c r="D32" s="358">
        <v>175301</v>
      </c>
      <c r="E32" s="358">
        <v>184262</v>
      </c>
      <c r="F32" s="359">
        <v>292</v>
      </c>
      <c r="G32" s="364">
        <v>2.87</v>
      </c>
      <c r="H32" s="30"/>
    </row>
    <row r="33" spans="1:8">
      <c r="A33" s="290" t="s">
        <v>783</v>
      </c>
      <c r="B33" s="357">
        <v>126756</v>
      </c>
      <c r="C33" s="353">
        <v>359065</v>
      </c>
      <c r="D33" s="358">
        <v>174939</v>
      </c>
      <c r="E33" s="358">
        <v>184126</v>
      </c>
      <c r="F33" s="359">
        <v>292</v>
      </c>
      <c r="G33" s="364">
        <v>2.83</v>
      </c>
      <c r="H33" s="30"/>
    </row>
    <row r="34" spans="1:8">
      <c r="A34" s="290" t="s">
        <v>784</v>
      </c>
      <c r="B34" s="357">
        <v>127666</v>
      </c>
      <c r="C34" s="353">
        <v>357362</v>
      </c>
      <c r="D34" s="358">
        <v>174106</v>
      </c>
      <c r="E34" s="358">
        <v>183256</v>
      </c>
      <c r="F34" s="359">
        <v>290</v>
      </c>
      <c r="G34" s="364">
        <v>2.8</v>
      </c>
      <c r="H34" s="30"/>
    </row>
    <row r="35" spans="1:8">
      <c r="A35" s="290" t="s">
        <v>785</v>
      </c>
      <c r="B35" s="357">
        <v>128858</v>
      </c>
      <c r="C35" s="353">
        <v>356061</v>
      </c>
      <c r="D35" s="358">
        <v>173297</v>
      </c>
      <c r="E35" s="358">
        <v>182764</v>
      </c>
      <c r="F35" s="359">
        <v>289</v>
      </c>
      <c r="G35" s="364">
        <v>2.76</v>
      </c>
      <c r="H35" s="30"/>
    </row>
    <row r="36" spans="1:8">
      <c r="A36" s="290" t="s">
        <v>786</v>
      </c>
      <c r="B36" s="357">
        <v>128584</v>
      </c>
      <c r="C36" s="353">
        <v>354492</v>
      </c>
      <c r="D36" s="358">
        <v>172169</v>
      </c>
      <c r="E36" s="358">
        <v>182323</v>
      </c>
      <c r="F36" s="359">
        <v>288</v>
      </c>
      <c r="G36" s="364">
        <v>2.76</v>
      </c>
      <c r="H36" s="30"/>
    </row>
    <row r="37" spans="1:8">
      <c r="A37" s="290" t="s">
        <v>787</v>
      </c>
      <c r="B37" s="357">
        <v>129613</v>
      </c>
      <c r="C37" s="353">
        <v>352224</v>
      </c>
      <c r="D37" s="358">
        <v>171013</v>
      </c>
      <c r="E37" s="358">
        <v>181211</v>
      </c>
      <c r="F37" s="359">
        <v>286</v>
      </c>
      <c r="G37" s="364">
        <v>2.72</v>
      </c>
      <c r="H37" s="30"/>
    </row>
    <row r="38" spans="1:8">
      <c r="A38" s="290" t="s">
        <v>788</v>
      </c>
      <c r="B38" s="357">
        <v>130814</v>
      </c>
      <c r="C38" s="353">
        <v>350119</v>
      </c>
      <c r="D38" s="358">
        <v>169932</v>
      </c>
      <c r="E38" s="358">
        <v>180187</v>
      </c>
      <c r="F38" s="359">
        <v>284</v>
      </c>
      <c r="G38" s="360">
        <v>2.68</v>
      </c>
      <c r="H38" s="30"/>
    </row>
    <row r="39" spans="1:8">
      <c r="A39" s="290" t="s">
        <v>789</v>
      </c>
      <c r="B39" s="357">
        <v>132163</v>
      </c>
      <c r="C39" s="353">
        <v>347803</v>
      </c>
      <c r="D39" s="358">
        <v>168679</v>
      </c>
      <c r="E39" s="358">
        <v>179124</v>
      </c>
      <c r="F39" s="359">
        <v>282</v>
      </c>
      <c r="G39" s="360">
        <v>2.63</v>
      </c>
      <c r="H39" s="30"/>
    </row>
    <row r="40" spans="1:8">
      <c r="A40" s="290" t="s">
        <v>790</v>
      </c>
      <c r="B40" s="155">
        <v>133164</v>
      </c>
      <c r="C40" s="353">
        <v>345124</v>
      </c>
      <c r="D40" s="358">
        <v>167310</v>
      </c>
      <c r="E40" s="358">
        <v>177814</v>
      </c>
      <c r="F40" s="359">
        <v>280</v>
      </c>
      <c r="G40" s="360">
        <v>2.59</v>
      </c>
      <c r="H40" s="30"/>
    </row>
    <row r="41" spans="1:8">
      <c r="A41" s="290" t="s">
        <v>791</v>
      </c>
      <c r="B41" s="155">
        <v>128722</v>
      </c>
      <c r="C41" s="353">
        <v>342249</v>
      </c>
      <c r="D41" s="358">
        <v>165339</v>
      </c>
      <c r="E41" s="358">
        <v>176910</v>
      </c>
      <c r="F41" s="359">
        <v>278</v>
      </c>
      <c r="G41" s="360">
        <v>2.66</v>
      </c>
      <c r="H41" s="30"/>
    </row>
    <row r="42" spans="1:8">
      <c r="A42" s="361" t="s">
        <v>792</v>
      </c>
      <c r="B42" s="156">
        <v>127405</v>
      </c>
      <c r="C42" s="353">
        <v>334221</v>
      </c>
      <c r="D42" s="358">
        <v>161667</v>
      </c>
      <c r="E42" s="358">
        <v>172554</v>
      </c>
      <c r="F42" s="359">
        <v>271</v>
      </c>
      <c r="G42" s="360">
        <v>2.62</v>
      </c>
      <c r="H42" s="30"/>
    </row>
    <row r="43" spans="1:8">
      <c r="A43" s="361" t="s">
        <v>793</v>
      </c>
      <c r="B43" s="156">
        <v>127643</v>
      </c>
      <c r="C43" s="353">
        <v>330218</v>
      </c>
      <c r="D43" s="358">
        <v>159982</v>
      </c>
      <c r="E43" s="358">
        <v>170236</v>
      </c>
      <c r="F43" s="359">
        <v>268</v>
      </c>
      <c r="G43" s="360">
        <v>2.59</v>
      </c>
      <c r="H43" s="30"/>
    </row>
    <row r="44" spans="1:8">
      <c r="A44" s="361" t="s">
        <v>794</v>
      </c>
      <c r="B44" s="156">
        <v>128382</v>
      </c>
      <c r="C44" s="353">
        <v>327783</v>
      </c>
      <c r="D44" s="358">
        <v>159030</v>
      </c>
      <c r="E44" s="358">
        <v>168753</v>
      </c>
      <c r="F44" s="359">
        <v>266</v>
      </c>
      <c r="G44" s="360">
        <v>2.5499999999999998</v>
      </c>
      <c r="H44" s="30"/>
    </row>
    <row r="45" spans="1:8">
      <c r="A45" s="361" t="s">
        <v>795</v>
      </c>
      <c r="B45" s="156">
        <v>129600</v>
      </c>
      <c r="C45" s="353">
        <v>326093</v>
      </c>
      <c r="D45" s="358">
        <v>158537</v>
      </c>
      <c r="E45" s="358">
        <v>167556</v>
      </c>
      <c r="F45" s="359">
        <v>265</v>
      </c>
      <c r="G45" s="360">
        <v>2.5161496913580246</v>
      </c>
      <c r="H45" s="30"/>
    </row>
    <row r="46" spans="1:8">
      <c r="A46" s="361" t="s">
        <v>796</v>
      </c>
      <c r="B46" s="156">
        <v>141069</v>
      </c>
      <c r="C46" s="353">
        <v>350237</v>
      </c>
      <c r="D46" s="358">
        <v>172829</v>
      </c>
      <c r="E46" s="358">
        <v>177408</v>
      </c>
      <c r="F46" s="359">
        <v>284</v>
      </c>
      <c r="G46" s="360">
        <v>2.48</v>
      </c>
      <c r="H46" s="30"/>
    </row>
    <row r="47" spans="1:8">
      <c r="A47" s="361" t="s">
        <v>797</v>
      </c>
      <c r="B47" s="156">
        <v>142300</v>
      </c>
      <c r="C47" s="353">
        <v>348482</v>
      </c>
      <c r="D47" s="358">
        <v>172349</v>
      </c>
      <c r="E47" s="358">
        <v>176133</v>
      </c>
      <c r="F47" s="359">
        <v>283</v>
      </c>
      <c r="G47" s="360">
        <v>2.4500000000000002</v>
      </c>
      <c r="H47" s="30"/>
    </row>
    <row r="48" spans="1:8">
      <c r="A48" s="361" t="s">
        <v>798</v>
      </c>
      <c r="B48" s="156">
        <v>142547</v>
      </c>
      <c r="C48" s="353">
        <v>345654</v>
      </c>
      <c r="D48" s="358">
        <v>171000</v>
      </c>
      <c r="E48" s="358">
        <v>174654</v>
      </c>
      <c r="F48" s="359">
        <v>281</v>
      </c>
      <c r="G48" s="360">
        <v>2.42</v>
      </c>
      <c r="H48" s="30"/>
    </row>
    <row r="49" spans="1:8">
      <c r="A49" s="361" t="s">
        <v>799</v>
      </c>
      <c r="B49" s="156">
        <v>142900</v>
      </c>
      <c r="C49" s="156">
        <v>342871</v>
      </c>
      <c r="D49" s="358">
        <v>169532</v>
      </c>
      <c r="E49" s="358">
        <v>173339</v>
      </c>
      <c r="F49" s="358">
        <v>278</v>
      </c>
      <c r="G49" s="365">
        <v>2.4</v>
      </c>
      <c r="H49" s="30"/>
    </row>
    <row r="50" spans="1:8">
      <c r="A50" s="361" t="s">
        <v>800</v>
      </c>
      <c r="B50" s="358">
        <v>143699</v>
      </c>
      <c r="C50" s="358">
        <v>340205</v>
      </c>
      <c r="D50" s="358">
        <v>168281</v>
      </c>
      <c r="E50" s="358">
        <v>171924</v>
      </c>
      <c r="F50" s="358">
        <v>276</v>
      </c>
      <c r="G50" s="365">
        <v>2.37</v>
      </c>
      <c r="H50" s="30"/>
    </row>
    <row r="51" spans="1:8">
      <c r="A51" s="361" t="s">
        <v>801</v>
      </c>
      <c r="B51" s="366">
        <v>141411</v>
      </c>
      <c r="C51" s="358">
        <f>SUM(D51:E51)</f>
        <v>332931</v>
      </c>
      <c r="D51" s="358">
        <v>163525</v>
      </c>
      <c r="E51" s="358">
        <v>169406</v>
      </c>
      <c r="F51" s="358">
        <f>C51/1232.26</f>
        <v>270.17918296463409</v>
      </c>
      <c r="G51" s="365">
        <f>C51/B51</f>
        <v>2.3543500859197657</v>
      </c>
      <c r="H51" s="30"/>
    </row>
    <row r="52" spans="1:8">
      <c r="A52" s="361" t="s">
        <v>802</v>
      </c>
      <c r="B52" s="156">
        <v>141585</v>
      </c>
      <c r="C52" s="156">
        <v>329469</v>
      </c>
      <c r="D52" s="358">
        <v>161752</v>
      </c>
      <c r="E52" s="358">
        <v>167717</v>
      </c>
      <c r="F52" s="358">
        <v>267.36971093762679</v>
      </c>
      <c r="G52" s="365">
        <v>2.3270049793410319</v>
      </c>
      <c r="H52" s="30"/>
    </row>
    <row r="53" spans="1:8">
      <c r="A53" s="361" t="s">
        <v>803</v>
      </c>
      <c r="B53" s="357">
        <v>141621</v>
      </c>
      <c r="C53" s="353">
        <f>SUM(D53:E53)</f>
        <v>325730</v>
      </c>
      <c r="D53" s="358">
        <v>159917</v>
      </c>
      <c r="E53" s="358">
        <v>165813</v>
      </c>
      <c r="F53" s="358">
        <f>C53/1232.26</f>
        <v>264.33544868777693</v>
      </c>
      <c r="G53" s="365">
        <f>C53/B53</f>
        <v>2.3000120038694827</v>
      </c>
      <c r="H53" s="30"/>
    </row>
    <row r="54" spans="1:8">
      <c r="A54" s="361" t="s">
        <v>804</v>
      </c>
      <c r="B54" s="156">
        <v>141460</v>
      </c>
      <c r="C54" s="353">
        <f>SUM(D54:E54)</f>
        <v>321479</v>
      </c>
      <c r="D54" s="358">
        <v>157755</v>
      </c>
      <c r="E54" s="358">
        <v>163724</v>
      </c>
      <c r="F54" s="358">
        <f>C54/1232.26</f>
        <v>260.88568970834075</v>
      </c>
      <c r="G54" s="365">
        <f>C54/B54</f>
        <v>2.2725788208680897</v>
      </c>
      <c r="H54" s="30"/>
    </row>
    <row r="55" spans="1:8" ht="18.5" thickBot="1">
      <c r="A55" s="367" t="s">
        <v>805</v>
      </c>
      <c r="B55" s="368">
        <v>141682</v>
      </c>
      <c r="C55" s="369">
        <f>SUM(D55:E55)</f>
        <v>317814</v>
      </c>
      <c r="D55" s="370">
        <v>155919</v>
      </c>
      <c r="E55" s="370">
        <v>161895</v>
      </c>
      <c r="F55" s="370">
        <f>C55/1232.51</f>
        <v>257.85916544287676</v>
      </c>
      <c r="G55" s="371">
        <f>C55/B55</f>
        <v>2.2431501531598932</v>
      </c>
      <c r="H55" s="30"/>
    </row>
    <row r="56" spans="1:8">
      <c r="A56" s="51"/>
      <c r="B56" s="359"/>
      <c r="C56" s="372"/>
      <c r="D56" s="359"/>
      <c r="E56" s="359"/>
      <c r="F56" s="50"/>
      <c r="G56" s="28" t="s">
        <v>465</v>
      </c>
      <c r="H56" s="30"/>
    </row>
    <row r="57" spans="1:8">
      <c r="A57" s="50" t="s">
        <v>806</v>
      </c>
      <c r="B57" s="30"/>
      <c r="C57" s="30"/>
      <c r="D57" s="30"/>
      <c r="E57" s="30"/>
      <c r="F57" s="30"/>
      <c r="G57" s="30"/>
      <c r="H57" s="30"/>
    </row>
  </sheetData>
  <phoneticPr fontId="2"/>
  <hyperlinks>
    <hyperlink ref="H1" location="目次!A1" display="目次へ戻る" xr:uid="{10448701-3560-48DB-8B71-3DC248044593}"/>
  </hyperlinks>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3DE9F-E9C3-4E7B-B2FC-BBF05287547C}">
  <dimension ref="A1:T22"/>
  <sheetViews>
    <sheetView workbookViewId="0">
      <selection activeCell="T1" sqref="T1"/>
    </sheetView>
  </sheetViews>
  <sheetFormatPr defaultColWidth="8.58203125" defaultRowHeight="18"/>
  <cols>
    <col min="1" max="1" width="16.33203125" style="821" customWidth="1"/>
    <col min="2" max="19" width="8.58203125" style="821"/>
    <col min="20" max="20" width="11" style="821" bestFit="1" customWidth="1"/>
    <col min="21" max="16384" width="8.58203125" style="821"/>
  </cols>
  <sheetData>
    <row r="1" spans="1:20">
      <c r="A1" s="3106" t="s">
        <v>10234</v>
      </c>
      <c r="B1" s="3106"/>
      <c r="C1" s="3106"/>
      <c r="D1" s="3106"/>
      <c r="E1" s="3106"/>
      <c r="F1" s="3106"/>
      <c r="G1" s="3106"/>
      <c r="H1" s="3106"/>
      <c r="I1" s="3106"/>
      <c r="J1" s="3106"/>
      <c r="K1" s="3106"/>
      <c r="L1" s="3106"/>
      <c r="M1" s="3106"/>
      <c r="N1" s="3106"/>
      <c r="O1" s="3106"/>
      <c r="P1" s="3106"/>
      <c r="Q1" s="3106"/>
      <c r="R1" s="3106"/>
      <c r="S1" s="3106"/>
      <c r="T1" s="820" t="s">
        <v>721</v>
      </c>
    </row>
    <row r="2" spans="1:20" ht="18.5" thickBot="1">
      <c r="A2" s="1184"/>
      <c r="B2" s="1184"/>
      <c r="C2" s="1184"/>
      <c r="D2" s="1184"/>
      <c r="E2" s="1184"/>
      <c r="F2" s="1184"/>
      <c r="G2" s="1184"/>
      <c r="H2" s="1184"/>
      <c r="I2" s="1184"/>
      <c r="J2" s="3106"/>
      <c r="K2" s="1184"/>
      <c r="L2" s="1184"/>
      <c r="M2" s="1184"/>
      <c r="N2" s="1184"/>
      <c r="O2" s="1184"/>
      <c r="P2" s="1184"/>
      <c r="Q2" s="1184"/>
      <c r="R2" s="1184"/>
      <c r="S2" s="989" t="s">
        <v>10235</v>
      </c>
    </row>
    <row r="3" spans="1:20">
      <c r="A3" s="2576" t="s">
        <v>8122</v>
      </c>
      <c r="B3" s="3600" t="s">
        <v>10236</v>
      </c>
      <c r="C3" s="3596"/>
      <c r="D3" s="3566"/>
      <c r="E3" s="3600" t="s">
        <v>10237</v>
      </c>
      <c r="F3" s="3596"/>
      <c r="G3" s="3566"/>
      <c r="H3" s="3600" t="s">
        <v>10238</v>
      </c>
      <c r="I3" s="3596"/>
      <c r="J3" s="3566"/>
      <c r="K3" s="3569" t="s">
        <v>10239</v>
      </c>
      <c r="L3" s="3570"/>
      <c r="M3" s="3570"/>
      <c r="N3" s="3570"/>
      <c r="O3" s="3570"/>
      <c r="P3" s="3570"/>
      <c r="Q3" s="3570"/>
      <c r="R3" s="3570"/>
      <c r="S3" s="3570"/>
    </row>
    <row r="4" spans="1:20">
      <c r="A4" s="2267" t="s">
        <v>7956</v>
      </c>
      <c r="B4" s="3572"/>
      <c r="C4" s="3597"/>
      <c r="D4" s="3568"/>
      <c r="E4" s="3572"/>
      <c r="F4" s="3597"/>
      <c r="G4" s="3568"/>
      <c r="H4" s="3572"/>
      <c r="I4" s="3597"/>
      <c r="J4" s="3568"/>
      <c r="K4" s="3573" t="s">
        <v>821</v>
      </c>
      <c r="L4" s="3574"/>
      <c r="M4" s="3575"/>
      <c r="N4" s="3573" t="s">
        <v>10240</v>
      </c>
      <c r="O4" s="3574"/>
      <c r="P4" s="3575"/>
      <c r="Q4" s="3573" t="s">
        <v>10241</v>
      </c>
      <c r="R4" s="3574"/>
      <c r="S4" s="3574"/>
    </row>
    <row r="5" spans="1:20">
      <c r="A5" s="2681" t="s">
        <v>10242</v>
      </c>
      <c r="B5" s="3101" t="s">
        <v>4822</v>
      </c>
      <c r="C5" s="3101" t="s">
        <v>10243</v>
      </c>
      <c r="D5" s="3101" t="s">
        <v>10244</v>
      </c>
      <c r="E5" s="3101" t="s">
        <v>4822</v>
      </c>
      <c r="F5" s="3101" t="s">
        <v>10243</v>
      </c>
      <c r="G5" s="3101" t="s">
        <v>10244</v>
      </c>
      <c r="H5" s="3101" t="s">
        <v>4822</v>
      </c>
      <c r="I5" s="3101" t="s">
        <v>10243</v>
      </c>
      <c r="J5" s="3101" t="s">
        <v>10244</v>
      </c>
      <c r="K5" s="3101" t="s">
        <v>206</v>
      </c>
      <c r="L5" s="3101" t="s">
        <v>752</v>
      </c>
      <c r="M5" s="3101" t="s">
        <v>753</v>
      </c>
      <c r="N5" s="3101" t="s">
        <v>206</v>
      </c>
      <c r="O5" s="3101" t="s">
        <v>752</v>
      </c>
      <c r="P5" s="3101" t="s">
        <v>753</v>
      </c>
      <c r="Q5" s="3101" t="s">
        <v>206</v>
      </c>
      <c r="R5" s="3101" t="s">
        <v>752</v>
      </c>
      <c r="S5" s="3101" t="s">
        <v>753</v>
      </c>
    </row>
    <row r="6" spans="1:20">
      <c r="A6" s="2078" t="s">
        <v>10245</v>
      </c>
      <c r="B6" s="1370">
        <v>176</v>
      </c>
      <c r="C6" s="1101">
        <v>134</v>
      </c>
      <c r="D6" s="1101">
        <v>42</v>
      </c>
      <c r="E6" s="1101" t="s">
        <v>420</v>
      </c>
      <c r="F6" s="1101" t="s">
        <v>420</v>
      </c>
      <c r="G6" s="1101" t="s">
        <v>420</v>
      </c>
      <c r="H6" s="1101" t="s">
        <v>420</v>
      </c>
      <c r="I6" s="1101" t="s">
        <v>420</v>
      </c>
      <c r="J6" s="1101" t="s">
        <v>420</v>
      </c>
      <c r="K6" s="1101" t="s">
        <v>420</v>
      </c>
      <c r="L6" s="1101" t="s">
        <v>420</v>
      </c>
      <c r="M6" s="1101" t="s">
        <v>420</v>
      </c>
      <c r="N6" s="1101" t="s">
        <v>420</v>
      </c>
      <c r="O6" s="1101" t="s">
        <v>420</v>
      </c>
      <c r="P6" s="1101" t="s">
        <v>420</v>
      </c>
      <c r="Q6" s="1101" t="s">
        <v>420</v>
      </c>
      <c r="R6" s="1101" t="s">
        <v>420</v>
      </c>
      <c r="S6" s="1101" t="s">
        <v>420</v>
      </c>
    </row>
    <row r="7" spans="1:20">
      <c r="A7" s="2390" t="s">
        <v>192</v>
      </c>
      <c r="B7" s="1370">
        <v>173</v>
      </c>
      <c r="C7" s="1101">
        <v>132</v>
      </c>
      <c r="D7" s="1101">
        <v>41</v>
      </c>
      <c r="E7" s="1101" t="s">
        <v>420</v>
      </c>
      <c r="F7" s="1101" t="s">
        <v>420</v>
      </c>
      <c r="G7" s="1101" t="s">
        <v>420</v>
      </c>
      <c r="H7" s="1101" t="s">
        <v>420</v>
      </c>
      <c r="I7" s="1101" t="s">
        <v>420</v>
      </c>
      <c r="J7" s="1101" t="s">
        <v>420</v>
      </c>
      <c r="K7" s="1101" t="s">
        <v>420</v>
      </c>
      <c r="L7" s="1101" t="s">
        <v>420</v>
      </c>
      <c r="M7" s="1101" t="s">
        <v>420</v>
      </c>
      <c r="N7" s="1101" t="s">
        <v>420</v>
      </c>
      <c r="O7" s="1101" t="s">
        <v>420</v>
      </c>
      <c r="P7" s="1101" t="s">
        <v>420</v>
      </c>
      <c r="Q7" s="1101" t="s">
        <v>420</v>
      </c>
      <c r="R7" s="1101" t="s">
        <v>420</v>
      </c>
      <c r="S7" s="1101" t="s">
        <v>420</v>
      </c>
    </row>
    <row r="8" spans="1:20">
      <c r="A8" s="2390" t="s">
        <v>193</v>
      </c>
      <c r="B8" s="1370">
        <v>163</v>
      </c>
      <c r="C8" s="1101">
        <v>123</v>
      </c>
      <c r="D8" s="1101">
        <v>40</v>
      </c>
      <c r="E8" s="1101" t="s">
        <v>420</v>
      </c>
      <c r="F8" s="1101" t="s">
        <v>420</v>
      </c>
      <c r="G8" s="1101" t="s">
        <v>420</v>
      </c>
      <c r="H8" s="1101" t="s">
        <v>420</v>
      </c>
      <c r="I8" s="1101" t="s">
        <v>420</v>
      </c>
      <c r="J8" s="1101" t="s">
        <v>420</v>
      </c>
      <c r="K8" s="1814" t="s">
        <v>420</v>
      </c>
      <c r="L8" s="1814" t="s">
        <v>420</v>
      </c>
      <c r="M8" s="1814" t="s">
        <v>420</v>
      </c>
      <c r="N8" s="1814" t="s">
        <v>420</v>
      </c>
      <c r="O8" s="1814" t="s">
        <v>420</v>
      </c>
      <c r="P8" s="1814" t="s">
        <v>420</v>
      </c>
      <c r="Q8" s="1814" t="s">
        <v>420</v>
      </c>
      <c r="R8" s="1814" t="s">
        <v>420</v>
      </c>
      <c r="S8" s="1814" t="s">
        <v>420</v>
      </c>
    </row>
    <row r="9" spans="1:20">
      <c r="A9" s="2472" t="s">
        <v>194</v>
      </c>
      <c r="B9" s="1371">
        <f>SUM(B10,B11,B12,B13,B14,B15,B16,B17,B18,B19)</f>
        <v>160</v>
      </c>
      <c r="C9" s="1102">
        <f t="shared" ref="C9:D9" si="0">SUM(C10,C11,C12,C13,C14,C15,C16,C17,C18,C19)</f>
        <v>122</v>
      </c>
      <c r="D9" s="1102">
        <f t="shared" si="0"/>
        <v>38</v>
      </c>
      <c r="E9" s="1102" t="s">
        <v>420</v>
      </c>
      <c r="F9" s="1102" t="s">
        <v>420</v>
      </c>
      <c r="G9" s="1102" t="s">
        <v>420</v>
      </c>
      <c r="H9" s="1102" t="s">
        <v>420</v>
      </c>
      <c r="I9" s="1102" t="s">
        <v>420</v>
      </c>
      <c r="J9" s="1102" t="s">
        <v>420</v>
      </c>
      <c r="K9" s="1565" t="s">
        <v>420</v>
      </c>
      <c r="L9" s="1565" t="s">
        <v>420</v>
      </c>
      <c r="M9" s="1565" t="s">
        <v>420</v>
      </c>
      <c r="N9" s="1565" t="s">
        <v>420</v>
      </c>
      <c r="O9" s="1565" t="s">
        <v>420</v>
      </c>
      <c r="P9" s="1565" t="s">
        <v>420</v>
      </c>
      <c r="Q9" s="1565" t="s">
        <v>420</v>
      </c>
      <c r="R9" s="1565" t="s">
        <v>420</v>
      </c>
      <c r="S9" s="1565" t="s">
        <v>420</v>
      </c>
    </row>
    <row r="10" spans="1:20">
      <c r="A10" s="2682" t="s">
        <v>10246</v>
      </c>
      <c r="B10" s="1099">
        <f>SUM(C10:D10)</f>
        <v>28</v>
      </c>
      <c r="C10" s="1100">
        <v>10</v>
      </c>
      <c r="D10" s="1100">
        <v>18</v>
      </c>
      <c r="E10" s="1100">
        <f>SUM(F10:G10)</f>
        <v>208</v>
      </c>
      <c r="F10" s="1100">
        <v>72</v>
      </c>
      <c r="G10" s="1100">
        <v>136</v>
      </c>
      <c r="H10" s="1100">
        <f>SUM(I10:J10)</f>
        <v>41</v>
      </c>
      <c r="I10" s="1100">
        <v>0</v>
      </c>
      <c r="J10" s="1100">
        <v>41</v>
      </c>
      <c r="K10" s="1100">
        <f>SUM(L10:M10)</f>
        <v>1307</v>
      </c>
      <c r="L10" s="1100">
        <v>669</v>
      </c>
      <c r="M10" s="1100">
        <v>638</v>
      </c>
      <c r="N10" s="1100">
        <f>SUM(O10:P10)</f>
        <v>214</v>
      </c>
      <c r="O10" s="1100">
        <v>127</v>
      </c>
      <c r="P10" s="1100">
        <v>87</v>
      </c>
      <c r="Q10" s="1100">
        <f>SUM(R10:S10)</f>
        <v>1093</v>
      </c>
      <c r="R10" s="1100">
        <v>542</v>
      </c>
      <c r="S10" s="1100">
        <v>551</v>
      </c>
    </row>
    <row r="11" spans="1:20">
      <c r="A11" s="2682" t="s">
        <v>10247</v>
      </c>
      <c r="B11" s="1099">
        <f>SUM(C11:D11)</f>
        <v>60</v>
      </c>
      <c r="C11" s="1100">
        <v>59</v>
      </c>
      <c r="D11" s="1100">
        <v>1</v>
      </c>
      <c r="E11" s="1100">
        <f>SUM(F11:G11)</f>
        <v>1105</v>
      </c>
      <c r="F11" s="1100">
        <v>1092</v>
      </c>
      <c r="G11" s="1100">
        <v>13</v>
      </c>
      <c r="H11" s="1100">
        <f>SUM(I11:J11)</f>
        <v>68</v>
      </c>
      <c r="I11" s="1100">
        <v>67</v>
      </c>
      <c r="J11" s="1100">
        <v>1</v>
      </c>
      <c r="K11" s="1734">
        <f>SUM(L11:M11)</f>
        <v>14870</v>
      </c>
      <c r="L11" s="1100">
        <f>O11+R11</f>
        <v>7582</v>
      </c>
      <c r="M11" s="1100">
        <f>P11+S11</f>
        <v>7288</v>
      </c>
      <c r="N11" s="1734">
        <f>SUM(O11:P11)</f>
        <v>14830</v>
      </c>
      <c r="O11" s="1734">
        <v>7565</v>
      </c>
      <c r="P11" s="1734">
        <v>7265</v>
      </c>
      <c r="Q11" s="1734">
        <f>SUM(R11:S11)</f>
        <v>40</v>
      </c>
      <c r="R11" s="1100">
        <v>17</v>
      </c>
      <c r="S11" s="1100">
        <v>23</v>
      </c>
    </row>
    <row r="12" spans="1:20">
      <c r="A12" s="2682" t="s">
        <v>10248</v>
      </c>
      <c r="B12" s="1099">
        <v>37</v>
      </c>
      <c r="C12" s="1100">
        <v>34</v>
      </c>
      <c r="D12" s="1100">
        <v>3</v>
      </c>
      <c r="E12" s="1100">
        <f>SUM(F12:G12)</f>
        <v>716</v>
      </c>
      <c r="F12" s="1100">
        <v>660</v>
      </c>
      <c r="G12" s="1100">
        <v>56</v>
      </c>
      <c r="H12" s="1100">
        <f>SUM(I12:J12)</f>
        <v>42</v>
      </c>
      <c r="I12" s="1100">
        <v>41</v>
      </c>
      <c r="J12" s="1100">
        <v>1</v>
      </c>
      <c r="K12" s="1734">
        <f>SUM(L12:M12)</f>
        <v>7588</v>
      </c>
      <c r="L12" s="1100">
        <f>O12+R12</f>
        <v>3950</v>
      </c>
      <c r="M12" s="1100">
        <f>P12+S12</f>
        <v>3638</v>
      </c>
      <c r="N12" s="1734">
        <f>SUM(O12:P12)</f>
        <v>7446</v>
      </c>
      <c r="O12" s="1734">
        <v>3868</v>
      </c>
      <c r="P12" s="1734">
        <v>3578</v>
      </c>
      <c r="Q12" s="1734">
        <f>SUM(R12:S12)</f>
        <v>142</v>
      </c>
      <c r="R12" s="1100">
        <v>82</v>
      </c>
      <c r="S12" s="1100">
        <v>60</v>
      </c>
    </row>
    <row r="13" spans="1:20">
      <c r="A13" s="2682" t="s">
        <v>10249</v>
      </c>
      <c r="B13" s="1099">
        <v>17</v>
      </c>
      <c r="C13" s="1100">
        <v>13</v>
      </c>
      <c r="D13" s="1100">
        <v>4</v>
      </c>
      <c r="E13" s="1100">
        <v>650</v>
      </c>
      <c r="F13" s="1100">
        <v>568</v>
      </c>
      <c r="G13" s="1100">
        <v>82</v>
      </c>
      <c r="H13" s="1100">
        <v>151</v>
      </c>
      <c r="I13" s="1100">
        <v>135</v>
      </c>
      <c r="J13" s="1100">
        <v>16</v>
      </c>
      <c r="K13" s="1100">
        <v>6751</v>
      </c>
      <c r="L13" s="1100">
        <v>3482</v>
      </c>
      <c r="M13" s="1100">
        <v>3269</v>
      </c>
      <c r="N13" s="1734">
        <v>6183</v>
      </c>
      <c r="O13" s="1734">
        <v>3171</v>
      </c>
      <c r="P13" s="1734">
        <v>3012</v>
      </c>
      <c r="Q13" s="1734">
        <v>568</v>
      </c>
      <c r="R13" s="1734">
        <v>311</v>
      </c>
      <c r="S13" s="1734">
        <v>257</v>
      </c>
    </row>
    <row r="14" spans="1:20">
      <c r="A14" s="2682" t="s">
        <v>10250</v>
      </c>
      <c r="B14" s="1099">
        <v>4</v>
      </c>
      <c r="C14" s="1100">
        <v>4</v>
      </c>
      <c r="D14" s="1100">
        <v>0</v>
      </c>
      <c r="E14" s="1100">
        <v>256</v>
      </c>
      <c r="F14" s="1100">
        <v>256</v>
      </c>
      <c r="G14" s="1100">
        <v>0</v>
      </c>
      <c r="H14" s="1100">
        <v>36</v>
      </c>
      <c r="I14" s="1100">
        <v>36</v>
      </c>
      <c r="J14" s="1100">
        <v>0</v>
      </c>
      <c r="K14" s="1100">
        <v>399</v>
      </c>
      <c r="L14" s="1100">
        <v>245</v>
      </c>
      <c r="M14" s="1100">
        <v>154</v>
      </c>
      <c r="N14" s="1100">
        <v>399</v>
      </c>
      <c r="O14" s="1100">
        <v>245</v>
      </c>
      <c r="P14" s="1100">
        <v>154</v>
      </c>
      <c r="Q14" s="1100">
        <v>0</v>
      </c>
      <c r="R14" s="1100">
        <v>0</v>
      </c>
      <c r="S14" s="1100">
        <v>0</v>
      </c>
    </row>
    <row r="15" spans="1:20">
      <c r="A15" s="2682" t="s">
        <v>10251</v>
      </c>
      <c r="B15" s="1099">
        <v>6</v>
      </c>
      <c r="C15" s="1100">
        <v>1</v>
      </c>
      <c r="D15" s="1100">
        <v>5</v>
      </c>
      <c r="E15" s="1100">
        <f>SUM(F15:G15)</f>
        <v>54</v>
      </c>
      <c r="F15" s="1100">
        <v>15</v>
      </c>
      <c r="G15" s="1100">
        <v>39</v>
      </c>
      <c r="H15" s="1100">
        <f>SUM(I15:J15)</f>
        <v>8</v>
      </c>
      <c r="I15" s="1100">
        <v>1</v>
      </c>
      <c r="J15" s="1100">
        <v>7</v>
      </c>
      <c r="K15" s="1734">
        <f>SUM(L15:M15)</f>
        <v>407</v>
      </c>
      <c r="L15" s="1100">
        <f t="shared" ref="L15:M19" si="1">O15+R15</f>
        <v>119</v>
      </c>
      <c r="M15" s="1100">
        <f t="shared" si="1"/>
        <v>288</v>
      </c>
      <c r="N15" s="1100">
        <f>SUM(O15:P15)</f>
        <v>119</v>
      </c>
      <c r="O15" s="1100">
        <v>14</v>
      </c>
      <c r="P15" s="1100">
        <v>105</v>
      </c>
      <c r="Q15" s="1734">
        <f>SUM(R15:S15)</f>
        <v>288</v>
      </c>
      <c r="R15" s="1100">
        <v>105</v>
      </c>
      <c r="S15" s="1100">
        <v>183</v>
      </c>
    </row>
    <row r="16" spans="1:20">
      <c r="A16" s="2682" t="s">
        <v>10252</v>
      </c>
      <c r="B16" s="1099">
        <v>4</v>
      </c>
      <c r="C16" s="1100">
        <v>0</v>
      </c>
      <c r="D16" s="1100">
        <v>4</v>
      </c>
      <c r="E16" s="1100">
        <f>SUM(F16:G16)</f>
        <v>40</v>
      </c>
      <c r="F16" s="1100">
        <v>0</v>
      </c>
      <c r="G16" s="1100">
        <v>40</v>
      </c>
      <c r="H16" s="1100">
        <f>SUM(I16:J16)</f>
        <v>16</v>
      </c>
      <c r="I16" s="1100">
        <v>0</v>
      </c>
      <c r="J16" s="1100">
        <v>16</v>
      </c>
      <c r="K16" s="1734">
        <f>SUM(L16:M16)</f>
        <v>184</v>
      </c>
      <c r="L16" s="1100">
        <f t="shared" si="1"/>
        <v>101</v>
      </c>
      <c r="M16" s="1100">
        <f t="shared" si="1"/>
        <v>83</v>
      </c>
      <c r="N16" s="1100">
        <f>SUM(O16:P16)</f>
        <v>0</v>
      </c>
      <c r="O16" s="1100">
        <v>0</v>
      </c>
      <c r="P16" s="1100">
        <v>0</v>
      </c>
      <c r="Q16" s="1734">
        <f>SUM(R16:S16)</f>
        <v>184</v>
      </c>
      <c r="R16" s="1100">
        <v>101</v>
      </c>
      <c r="S16" s="1100">
        <v>83</v>
      </c>
    </row>
    <row r="17" spans="1:19">
      <c r="A17" s="2682" t="s">
        <v>10253</v>
      </c>
      <c r="B17" s="1099">
        <f>SUM(C17:D17)</f>
        <v>1</v>
      </c>
      <c r="C17" s="1100">
        <v>1</v>
      </c>
      <c r="D17" s="1100">
        <v>0</v>
      </c>
      <c r="E17" s="1100">
        <v>80</v>
      </c>
      <c r="F17" s="1100">
        <v>80</v>
      </c>
      <c r="G17" s="1100">
        <v>0</v>
      </c>
      <c r="H17" s="1100" t="s">
        <v>6046</v>
      </c>
      <c r="I17" s="1100" t="s">
        <v>6046</v>
      </c>
      <c r="J17" s="1100" t="s">
        <v>6046</v>
      </c>
      <c r="K17" s="1734">
        <f>SUM(L17:M17)</f>
        <v>999</v>
      </c>
      <c r="L17" s="1100">
        <f t="shared" si="1"/>
        <v>640</v>
      </c>
      <c r="M17" s="1100">
        <f t="shared" si="1"/>
        <v>359</v>
      </c>
      <c r="N17" s="1100">
        <f>SUM(O17:P17)</f>
        <v>999</v>
      </c>
      <c r="O17" s="1100">
        <v>640</v>
      </c>
      <c r="P17" s="1100">
        <v>359</v>
      </c>
      <c r="Q17" s="1734">
        <f>SUM(R17:S17)</f>
        <v>0</v>
      </c>
      <c r="R17" s="1100">
        <v>0</v>
      </c>
      <c r="S17" s="1100">
        <v>0</v>
      </c>
    </row>
    <row r="18" spans="1:19">
      <c r="A18" s="2682" t="s">
        <v>10254</v>
      </c>
      <c r="B18" s="1099">
        <f>SUM(C18:D18)</f>
        <v>1</v>
      </c>
      <c r="C18" s="1100">
        <v>0</v>
      </c>
      <c r="D18" s="1100">
        <v>1</v>
      </c>
      <c r="E18" s="1100" t="s">
        <v>6046</v>
      </c>
      <c r="F18" s="1100" t="s">
        <v>6046</v>
      </c>
      <c r="G18" s="1100" t="s">
        <v>6046</v>
      </c>
      <c r="H18" s="1100" t="s">
        <v>6046</v>
      </c>
      <c r="I18" s="1100" t="s">
        <v>6046</v>
      </c>
      <c r="J18" s="1100" t="s">
        <v>420</v>
      </c>
      <c r="K18" s="1734">
        <f>SUM(L18:M18)</f>
        <v>152</v>
      </c>
      <c r="L18" s="1100">
        <f t="shared" si="1"/>
        <v>10</v>
      </c>
      <c r="M18" s="1100">
        <f t="shared" si="1"/>
        <v>142</v>
      </c>
      <c r="N18" s="1100">
        <f>SUM(O18:P18)</f>
        <v>0</v>
      </c>
      <c r="O18" s="1100">
        <v>0</v>
      </c>
      <c r="P18" s="1100">
        <v>0</v>
      </c>
      <c r="Q18" s="1734">
        <f>SUM(R18:S18)</f>
        <v>152</v>
      </c>
      <c r="R18" s="1100">
        <v>10</v>
      </c>
      <c r="S18" s="1100">
        <v>142</v>
      </c>
    </row>
    <row r="19" spans="1:19" ht="18.5" thickBot="1">
      <c r="A19" s="2683" t="s">
        <v>10255</v>
      </c>
      <c r="B19" s="1099">
        <f>SUM(C19:D19)</f>
        <v>2</v>
      </c>
      <c r="C19" s="1100">
        <v>0</v>
      </c>
      <c r="D19" s="1100">
        <v>2</v>
      </c>
      <c r="E19" s="1114" t="s">
        <v>6046</v>
      </c>
      <c r="F19" s="1100" t="s">
        <v>6046</v>
      </c>
      <c r="G19" s="1100" t="s">
        <v>6046</v>
      </c>
      <c r="H19" s="1100" t="s">
        <v>6046</v>
      </c>
      <c r="I19" s="1100" t="s">
        <v>6046</v>
      </c>
      <c r="J19" s="1100" t="s">
        <v>420</v>
      </c>
      <c r="K19" s="3134">
        <f>SUM(L19:M19)</f>
        <v>1791</v>
      </c>
      <c r="L19" s="1114">
        <f t="shared" si="1"/>
        <v>1004</v>
      </c>
      <c r="M19" s="1114">
        <f t="shared" si="1"/>
        <v>787</v>
      </c>
      <c r="N19" s="1100">
        <f>SUM(O19:P19)</f>
        <v>0</v>
      </c>
      <c r="O19" s="1114">
        <v>0</v>
      </c>
      <c r="P19" s="1114">
        <v>0</v>
      </c>
      <c r="Q19" s="1734">
        <f>SUM(R19:S19)</f>
        <v>1791</v>
      </c>
      <c r="R19" s="1114">
        <v>1004</v>
      </c>
      <c r="S19" s="1114">
        <v>787</v>
      </c>
    </row>
    <row r="20" spans="1:19">
      <c r="A20" s="1343" t="s">
        <v>10256</v>
      </c>
      <c r="B20" s="1343"/>
      <c r="C20" s="1343"/>
      <c r="D20" s="1343"/>
      <c r="E20" s="1098"/>
      <c r="F20" s="1343"/>
      <c r="G20" s="1343"/>
      <c r="H20" s="1133"/>
      <c r="I20" s="1133"/>
      <c r="J20" s="1133"/>
      <c r="K20" s="3106"/>
      <c r="L20" s="3106"/>
      <c r="M20" s="3106"/>
      <c r="N20" s="1133"/>
      <c r="O20" s="1133"/>
      <c r="P20" s="1133"/>
      <c r="Q20" s="1133"/>
      <c r="R20" s="1133"/>
      <c r="S20" s="2613" t="s">
        <v>10257</v>
      </c>
    </row>
    <row r="21" spans="1:19">
      <c r="A21" s="1098" t="s">
        <v>10258</v>
      </c>
      <c r="B21" s="1098"/>
      <c r="C21" s="1098"/>
      <c r="D21" s="1098"/>
      <c r="E21" s="3106"/>
      <c r="F21" s="3106"/>
      <c r="G21" s="3106"/>
      <c r="H21" s="3106"/>
      <c r="I21" s="3106"/>
      <c r="J21" s="3106"/>
      <c r="K21" s="3106"/>
      <c r="L21" s="3106"/>
      <c r="M21" s="3106"/>
      <c r="N21" s="3106"/>
      <c r="O21" s="3106"/>
      <c r="P21" s="3106"/>
      <c r="Q21" s="3106"/>
      <c r="R21" s="3106"/>
      <c r="S21" s="2613" t="s">
        <v>10259</v>
      </c>
    </row>
    <row r="22" spans="1:19">
      <c r="A22" s="3106" t="s">
        <v>11821</v>
      </c>
    </row>
  </sheetData>
  <mergeCells count="7">
    <mergeCell ref="B3:D4"/>
    <mergeCell ref="E3:G4"/>
    <mergeCell ref="H3:J4"/>
    <mergeCell ref="K3:S3"/>
    <mergeCell ref="K4:M4"/>
    <mergeCell ref="N4:P4"/>
    <mergeCell ref="Q4:S4"/>
  </mergeCells>
  <phoneticPr fontId="2"/>
  <hyperlinks>
    <hyperlink ref="T1" location="目次!A1" display="目次へ戻る" xr:uid="{AA5697B8-31DA-4048-8669-E0982CC1AA91}"/>
  </hyperlinks>
  <pageMargins left="0.7" right="0.7" top="0.75" bottom="0.75" header="0.3" footer="0.3"/>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6A677-BAD0-494D-818F-BB15748DD28F}">
  <dimension ref="A1:R24"/>
  <sheetViews>
    <sheetView workbookViewId="0">
      <selection activeCell="Q2" sqref="Q2"/>
    </sheetView>
  </sheetViews>
  <sheetFormatPr defaultColWidth="8.58203125" defaultRowHeight="18"/>
  <cols>
    <col min="1" max="1" width="13.75" style="821" customWidth="1"/>
    <col min="2" max="17" width="12.25" style="821" customWidth="1"/>
    <col min="18" max="18" width="11" style="821" bestFit="1" customWidth="1"/>
    <col min="19" max="16384" width="8.58203125" style="821"/>
  </cols>
  <sheetData>
    <row r="1" spans="1:18">
      <c r="A1" s="859" t="s">
        <v>10260</v>
      </c>
      <c r="B1" s="859"/>
      <c r="C1" s="859"/>
      <c r="D1" s="859"/>
      <c r="E1" s="859"/>
      <c r="F1" s="859"/>
      <c r="G1" s="859"/>
      <c r="H1" s="859"/>
      <c r="I1" s="859"/>
      <c r="J1" s="859"/>
      <c r="K1" s="859"/>
      <c r="L1" s="859"/>
      <c r="M1" s="859"/>
      <c r="N1" s="859"/>
      <c r="O1" s="859"/>
      <c r="P1" s="859"/>
      <c r="Q1" s="859"/>
    </row>
    <row r="2" spans="1:18">
      <c r="A2" s="859" t="s">
        <v>10261</v>
      </c>
      <c r="B2" s="859"/>
      <c r="C2" s="859"/>
      <c r="D2" s="859"/>
      <c r="E2" s="859"/>
      <c r="F2" s="859"/>
      <c r="G2" s="859"/>
      <c r="H2" s="859"/>
      <c r="I2" s="859"/>
      <c r="J2" s="859"/>
      <c r="K2" s="859"/>
      <c r="L2" s="859"/>
      <c r="M2" s="859"/>
      <c r="N2" s="859"/>
      <c r="O2" s="859"/>
      <c r="P2" s="859"/>
      <c r="Q2" s="820" t="s">
        <v>721</v>
      </c>
    </row>
    <row r="3" spans="1:18" ht="18.5" thickBot="1">
      <c r="A3" s="1745"/>
      <c r="B3" s="1745"/>
      <c r="C3" s="1745"/>
      <c r="D3" s="1745"/>
      <c r="E3" s="1745"/>
      <c r="F3" s="1745"/>
      <c r="G3" s="1745"/>
      <c r="H3" s="859"/>
      <c r="I3" s="859"/>
      <c r="J3" s="859"/>
      <c r="K3" s="859"/>
      <c r="L3" s="859"/>
      <c r="M3" s="859"/>
      <c r="N3" s="859"/>
      <c r="O3" s="859"/>
      <c r="P3" s="1753" t="s">
        <v>6039</v>
      </c>
    </row>
    <row r="4" spans="1:18" ht="18.75" customHeight="1">
      <c r="A4" s="1004" t="s">
        <v>4864</v>
      </c>
      <c r="B4" s="3607" t="s">
        <v>10262</v>
      </c>
      <c r="C4" s="3607" t="s">
        <v>10263</v>
      </c>
      <c r="D4" s="3607" t="s">
        <v>10264</v>
      </c>
      <c r="E4" s="3569" t="s">
        <v>10265</v>
      </c>
      <c r="F4" s="3775"/>
      <c r="G4" s="3775"/>
      <c r="H4" s="3775"/>
      <c r="I4" s="3775"/>
      <c r="J4" s="3775"/>
      <c r="K4" s="3775"/>
      <c r="L4" s="3775"/>
      <c r="M4" s="3576"/>
      <c r="N4" s="3632" t="s">
        <v>10266</v>
      </c>
      <c r="O4" s="3607" t="s">
        <v>10267</v>
      </c>
      <c r="P4" s="3623" t="s">
        <v>10268</v>
      </c>
    </row>
    <row r="5" spans="1:18">
      <c r="A5" s="859"/>
      <c r="B5" s="3608"/>
      <c r="C5" s="3608"/>
      <c r="D5" s="3608"/>
      <c r="E5" s="3573" t="s">
        <v>5048</v>
      </c>
      <c r="F5" s="3574"/>
      <c r="G5" s="3575"/>
      <c r="H5" s="3573" t="s">
        <v>10269</v>
      </c>
      <c r="I5" s="3575"/>
      <c r="J5" s="3573" t="s">
        <v>10270</v>
      </c>
      <c r="K5" s="3575"/>
      <c r="L5" s="3573" t="s">
        <v>10271</v>
      </c>
      <c r="M5" s="3575"/>
      <c r="N5" s="3745"/>
      <c r="O5" s="3608"/>
      <c r="P5" s="3746"/>
    </row>
    <row r="6" spans="1:18">
      <c r="A6" s="2684" t="s">
        <v>7926</v>
      </c>
      <c r="B6" s="3609"/>
      <c r="C6" s="3609"/>
      <c r="D6" s="3609"/>
      <c r="E6" s="991" t="s">
        <v>4822</v>
      </c>
      <c r="F6" s="991" t="s">
        <v>4717</v>
      </c>
      <c r="G6" s="991" t="s">
        <v>4718</v>
      </c>
      <c r="H6" s="991" t="s">
        <v>4717</v>
      </c>
      <c r="I6" s="991" t="s">
        <v>4718</v>
      </c>
      <c r="J6" s="991" t="s">
        <v>4717</v>
      </c>
      <c r="K6" s="991" t="s">
        <v>4718</v>
      </c>
      <c r="L6" s="993" t="s">
        <v>4717</v>
      </c>
      <c r="M6" s="993" t="s">
        <v>4718</v>
      </c>
      <c r="N6" s="3633"/>
      <c r="O6" s="3609"/>
      <c r="P6" s="3624"/>
    </row>
    <row r="7" spans="1:18">
      <c r="A7" s="2088" t="s">
        <v>10273</v>
      </c>
      <c r="B7" s="1212">
        <v>13</v>
      </c>
      <c r="C7" s="975">
        <v>34</v>
      </c>
      <c r="D7" s="975">
        <v>61</v>
      </c>
      <c r="E7" s="975">
        <f>SUM(F7:G7)</f>
        <v>443</v>
      </c>
      <c r="F7" s="975">
        <v>227</v>
      </c>
      <c r="G7" s="975">
        <v>216</v>
      </c>
      <c r="H7" s="975">
        <v>61</v>
      </c>
      <c r="I7" s="975">
        <v>54</v>
      </c>
      <c r="J7" s="975">
        <v>71</v>
      </c>
      <c r="K7" s="975">
        <v>69</v>
      </c>
      <c r="L7" s="975">
        <v>95</v>
      </c>
      <c r="M7" s="975">
        <v>93</v>
      </c>
      <c r="N7" s="1470">
        <f>SUM(E7/C7)</f>
        <v>13.029411764705882</v>
      </c>
      <c r="O7" s="975">
        <v>214</v>
      </c>
      <c r="P7" s="975">
        <v>115</v>
      </c>
    </row>
    <row r="8" spans="1:18">
      <c r="A8" s="1469" t="s">
        <v>191</v>
      </c>
      <c r="B8" s="1212">
        <v>11</v>
      </c>
      <c r="C8" s="975">
        <v>32</v>
      </c>
      <c r="D8" s="975">
        <v>79</v>
      </c>
      <c r="E8" s="975">
        <f>SUM(F8:G8)</f>
        <v>369</v>
      </c>
      <c r="F8" s="975">
        <v>197</v>
      </c>
      <c r="G8" s="975">
        <v>172</v>
      </c>
      <c r="H8" s="975">
        <v>60</v>
      </c>
      <c r="I8" s="975">
        <v>38</v>
      </c>
      <c r="J8" s="975">
        <v>69</v>
      </c>
      <c r="K8" s="975">
        <v>65</v>
      </c>
      <c r="L8" s="975">
        <v>68</v>
      </c>
      <c r="M8" s="975">
        <v>69</v>
      </c>
      <c r="N8" s="1470">
        <f>SUM(E8/C8)</f>
        <v>11.53125</v>
      </c>
      <c r="O8" s="975">
        <v>191</v>
      </c>
      <c r="P8" s="975">
        <v>122</v>
      </c>
    </row>
    <row r="9" spans="1:18">
      <c r="A9" s="1469" t="s">
        <v>192</v>
      </c>
      <c r="B9" s="1212">
        <v>11</v>
      </c>
      <c r="C9" s="975">
        <v>30</v>
      </c>
      <c r="D9" s="975">
        <v>80</v>
      </c>
      <c r="E9" s="975">
        <f>SUM(F9:G9)</f>
        <v>330</v>
      </c>
      <c r="F9" s="975">
        <v>185</v>
      </c>
      <c r="G9" s="975">
        <v>145</v>
      </c>
      <c r="H9" s="975">
        <v>50</v>
      </c>
      <c r="I9" s="975">
        <v>32</v>
      </c>
      <c r="J9" s="975">
        <v>64</v>
      </c>
      <c r="K9" s="975">
        <v>47</v>
      </c>
      <c r="L9" s="975">
        <v>71</v>
      </c>
      <c r="M9" s="975">
        <v>66</v>
      </c>
      <c r="N9" s="1470">
        <f>SUM(E9/C9)</f>
        <v>11</v>
      </c>
      <c r="O9" s="975">
        <v>140</v>
      </c>
      <c r="P9" s="975">
        <v>103</v>
      </c>
    </row>
    <row r="10" spans="1:18">
      <c r="A10" s="1469" t="s">
        <v>193</v>
      </c>
      <c r="B10" s="1212">
        <v>10</v>
      </c>
      <c r="C10" s="975">
        <v>30</v>
      </c>
      <c r="D10" s="975">
        <v>73</v>
      </c>
      <c r="E10" s="975">
        <f>SUM(F10:G10)</f>
        <v>262</v>
      </c>
      <c r="F10" s="975">
        <v>150</v>
      </c>
      <c r="G10" s="975">
        <v>112</v>
      </c>
      <c r="H10" s="975">
        <v>31</v>
      </c>
      <c r="I10" s="975">
        <v>29</v>
      </c>
      <c r="J10" s="975">
        <v>56</v>
      </c>
      <c r="K10" s="975">
        <v>34</v>
      </c>
      <c r="L10" s="975">
        <v>63</v>
      </c>
      <c r="M10" s="975">
        <v>49</v>
      </c>
      <c r="N10" s="1470">
        <f>SUM(E10/C10)</f>
        <v>8.7333333333333325</v>
      </c>
      <c r="O10" s="975">
        <v>138</v>
      </c>
      <c r="P10" s="975">
        <v>75</v>
      </c>
    </row>
    <row r="11" spans="1:18" ht="18.5" thickBot="1">
      <c r="A11" s="2647" t="s">
        <v>194</v>
      </c>
      <c r="B11" s="2435">
        <v>10</v>
      </c>
      <c r="C11" s="2524">
        <v>28</v>
      </c>
      <c r="D11" s="2524">
        <v>72</v>
      </c>
      <c r="E11" s="2510">
        <f>SUM(F11:G11)</f>
        <v>214</v>
      </c>
      <c r="F11" s="2524">
        <v>127</v>
      </c>
      <c r="G11" s="2524">
        <v>87</v>
      </c>
      <c r="H11" s="2524">
        <v>31</v>
      </c>
      <c r="I11" s="2524">
        <v>26</v>
      </c>
      <c r="J11" s="2524">
        <v>39</v>
      </c>
      <c r="K11" s="2524">
        <v>29</v>
      </c>
      <c r="L11" s="2524">
        <v>57</v>
      </c>
      <c r="M11" s="2524">
        <v>32</v>
      </c>
      <c r="N11" s="2685">
        <f>SUM(E11/C11)</f>
        <v>7.6428571428571432</v>
      </c>
      <c r="O11" s="2524">
        <v>113</v>
      </c>
      <c r="P11" s="2524">
        <v>67</v>
      </c>
    </row>
    <row r="12" spans="1:18">
      <c r="A12" s="859"/>
      <c r="B12" s="859"/>
      <c r="C12" s="859"/>
      <c r="D12" s="859"/>
      <c r="E12" s="859"/>
      <c r="F12" s="859"/>
      <c r="G12" s="859"/>
      <c r="H12" s="859"/>
      <c r="I12" s="859"/>
      <c r="J12" s="859"/>
      <c r="K12" s="859"/>
      <c r="L12" s="859"/>
      <c r="M12" s="859"/>
      <c r="N12" s="859"/>
      <c r="O12" s="859"/>
      <c r="P12" s="1055" t="s">
        <v>10274</v>
      </c>
    </row>
    <row r="13" spans="1:18">
      <c r="A13" s="859"/>
      <c r="B13" s="859"/>
      <c r="C13" s="859"/>
      <c r="D13" s="859"/>
      <c r="E13" s="859"/>
      <c r="F13" s="859"/>
      <c r="G13" s="859"/>
      <c r="H13" s="859"/>
      <c r="I13" s="859"/>
      <c r="J13" s="859"/>
      <c r="K13" s="859"/>
      <c r="L13" s="859"/>
      <c r="M13" s="859"/>
      <c r="N13" s="859"/>
      <c r="O13" s="859"/>
      <c r="P13" s="859"/>
      <c r="Q13" s="859"/>
    </row>
    <row r="14" spans="1:18">
      <c r="A14" s="859" t="s">
        <v>10275</v>
      </c>
      <c r="B14" s="859"/>
      <c r="C14" s="859"/>
      <c r="D14" s="859"/>
      <c r="E14" s="859"/>
      <c r="F14" s="859"/>
      <c r="G14" s="859"/>
      <c r="H14" s="859"/>
      <c r="I14" s="859"/>
      <c r="J14" s="859"/>
      <c r="K14" s="859"/>
      <c r="L14" s="859"/>
      <c r="M14" s="859"/>
      <c r="N14" s="859"/>
      <c r="O14" s="859"/>
      <c r="P14" s="859"/>
      <c r="Q14" s="859"/>
      <c r="R14" s="820" t="s">
        <v>721</v>
      </c>
    </row>
    <row r="15" spans="1:18" ht="18.5" thickBot="1">
      <c r="A15" s="1745"/>
      <c r="B15" s="1745"/>
      <c r="C15" s="1745"/>
      <c r="D15" s="1745"/>
      <c r="E15" s="1745"/>
      <c r="F15" s="1745"/>
      <c r="G15" s="1745"/>
      <c r="H15" s="1745"/>
      <c r="I15" s="1745"/>
      <c r="J15" s="1745"/>
      <c r="K15" s="1745"/>
      <c r="L15" s="1745"/>
      <c r="M15" s="1745"/>
      <c r="N15" s="1745"/>
      <c r="O15" s="859"/>
      <c r="P15" s="859"/>
      <c r="Q15" s="1753" t="s">
        <v>6039</v>
      </c>
    </row>
    <row r="16" spans="1:18" ht="18.75" customHeight="1">
      <c r="A16" s="1055" t="s">
        <v>4864</v>
      </c>
      <c r="B16" s="3607" t="s">
        <v>10262</v>
      </c>
      <c r="C16" s="3607" t="s">
        <v>10263</v>
      </c>
      <c r="D16" s="3607" t="s">
        <v>10264</v>
      </c>
      <c r="E16" s="3607" t="s">
        <v>10276</v>
      </c>
      <c r="F16" s="3569" t="s">
        <v>10265</v>
      </c>
      <c r="G16" s="3775"/>
      <c r="H16" s="3775"/>
      <c r="I16" s="3775"/>
      <c r="J16" s="3775"/>
      <c r="K16" s="3775"/>
      <c r="L16" s="3775"/>
      <c r="M16" s="3775"/>
      <c r="N16" s="3576"/>
      <c r="O16" s="3632" t="s">
        <v>10266</v>
      </c>
      <c r="P16" s="3607" t="s">
        <v>10267</v>
      </c>
      <c r="Q16" s="3623" t="s">
        <v>10268</v>
      </c>
    </row>
    <row r="17" spans="1:17">
      <c r="A17" s="859"/>
      <c r="B17" s="3608"/>
      <c r="C17" s="3608"/>
      <c r="D17" s="3608"/>
      <c r="E17" s="3608"/>
      <c r="F17" s="3573" t="s">
        <v>5048</v>
      </c>
      <c r="G17" s="3574"/>
      <c r="H17" s="3575"/>
      <c r="I17" s="3573" t="s">
        <v>10269</v>
      </c>
      <c r="J17" s="3575"/>
      <c r="K17" s="3573" t="s">
        <v>10270</v>
      </c>
      <c r="L17" s="3575"/>
      <c r="M17" s="3573" t="s">
        <v>10271</v>
      </c>
      <c r="N17" s="3575"/>
      <c r="O17" s="3745"/>
      <c r="P17" s="3608"/>
      <c r="Q17" s="3746"/>
    </row>
    <row r="18" spans="1:17">
      <c r="A18" s="2032" t="s">
        <v>7926</v>
      </c>
      <c r="B18" s="3609"/>
      <c r="C18" s="3609"/>
      <c r="D18" s="3609"/>
      <c r="E18" s="3609"/>
      <c r="F18" s="991" t="s">
        <v>4822</v>
      </c>
      <c r="G18" s="991" t="s">
        <v>4717</v>
      </c>
      <c r="H18" s="991" t="s">
        <v>4718</v>
      </c>
      <c r="I18" s="991" t="s">
        <v>4717</v>
      </c>
      <c r="J18" s="991" t="s">
        <v>4718</v>
      </c>
      <c r="K18" s="991" t="s">
        <v>4717</v>
      </c>
      <c r="L18" s="991" t="s">
        <v>4718</v>
      </c>
      <c r="M18" s="993" t="s">
        <v>4717</v>
      </c>
      <c r="N18" s="993" t="s">
        <v>4718</v>
      </c>
      <c r="O18" s="3633"/>
      <c r="P18" s="3609"/>
      <c r="Q18" s="3624"/>
    </row>
    <row r="19" spans="1:17">
      <c r="A19" s="2088" t="s">
        <v>10273</v>
      </c>
      <c r="B19" s="1212">
        <v>22</v>
      </c>
      <c r="C19" s="975">
        <v>102</v>
      </c>
      <c r="D19" s="975">
        <v>207</v>
      </c>
      <c r="E19" s="975">
        <v>59</v>
      </c>
      <c r="F19" s="975">
        <f>SUM(G19:H19)</f>
        <v>1903</v>
      </c>
      <c r="G19" s="975">
        <f t="shared" ref="G19:H23" si="0">SUM(I19,K19,M19)</f>
        <v>936</v>
      </c>
      <c r="H19" s="975">
        <f t="shared" si="0"/>
        <v>967</v>
      </c>
      <c r="I19" s="975">
        <v>287</v>
      </c>
      <c r="J19" s="975">
        <v>317</v>
      </c>
      <c r="K19" s="975">
        <v>303</v>
      </c>
      <c r="L19" s="975">
        <v>321</v>
      </c>
      <c r="M19" s="975">
        <v>346</v>
      </c>
      <c r="N19" s="975">
        <v>329</v>
      </c>
      <c r="O19" s="1470">
        <f>SUM(F19/C19)</f>
        <v>18.656862745098039</v>
      </c>
      <c r="P19" s="975">
        <v>768</v>
      </c>
      <c r="Q19" s="975">
        <v>455</v>
      </c>
    </row>
    <row r="20" spans="1:17">
      <c r="A20" s="1469" t="s">
        <v>191</v>
      </c>
      <c r="B20" s="1212">
        <v>20</v>
      </c>
      <c r="C20" s="975">
        <v>88</v>
      </c>
      <c r="D20" s="975">
        <v>191</v>
      </c>
      <c r="E20" s="975">
        <v>58</v>
      </c>
      <c r="F20" s="975">
        <f>SUM(G20:H20)</f>
        <v>1635</v>
      </c>
      <c r="G20" s="975">
        <f t="shared" si="0"/>
        <v>794</v>
      </c>
      <c r="H20" s="975">
        <f t="shared" si="0"/>
        <v>841</v>
      </c>
      <c r="I20" s="975">
        <v>241</v>
      </c>
      <c r="J20" s="975">
        <v>227</v>
      </c>
      <c r="K20" s="975">
        <v>266</v>
      </c>
      <c r="L20" s="975">
        <v>302</v>
      </c>
      <c r="M20" s="975">
        <v>287</v>
      </c>
      <c r="N20" s="975">
        <v>312</v>
      </c>
      <c r="O20" s="1470">
        <f>SUM(F20/C20)</f>
        <v>18.579545454545453</v>
      </c>
      <c r="P20" s="975">
        <v>723</v>
      </c>
      <c r="Q20" s="975">
        <v>340</v>
      </c>
    </row>
    <row r="21" spans="1:17">
      <c r="A21" s="1469" t="s">
        <v>192</v>
      </c>
      <c r="B21" s="1212">
        <v>20</v>
      </c>
      <c r="C21" s="975">
        <v>82</v>
      </c>
      <c r="D21" s="975">
        <v>188</v>
      </c>
      <c r="E21" s="975">
        <v>55</v>
      </c>
      <c r="F21" s="975">
        <f>SUM(G21:H21)</f>
        <v>1481</v>
      </c>
      <c r="G21" s="975">
        <f t="shared" si="0"/>
        <v>747</v>
      </c>
      <c r="H21" s="975">
        <f t="shared" si="0"/>
        <v>734</v>
      </c>
      <c r="I21" s="975">
        <v>245</v>
      </c>
      <c r="J21" s="975">
        <v>219</v>
      </c>
      <c r="K21" s="975">
        <v>236</v>
      </c>
      <c r="L21" s="975">
        <v>219</v>
      </c>
      <c r="M21" s="975">
        <v>266</v>
      </c>
      <c r="N21" s="975">
        <v>296</v>
      </c>
      <c r="O21" s="1470">
        <f>SUM(F21/C21)</f>
        <v>18.060975609756099</v>
      </c>
      <c r="P21" s="975">
        <v>599</v>
      </c>
      <c r="Q21" s="975">
        <v>358</v>
      </c>
    </row>
    <row r="22" spans="1:17">
      <c r="A22" s="1469" t="s">
        <v>193</v>
      </c>
      <c r="B22" s="1212">
        <v>20</v>
      </c>
      <c r="C22" s="975">
        <v>80</v>
      </c>
      <c r="D22" s="975">
        <v>180</v>
      </c>
      <c r="E22" s="975">
        <v>51</v>
      </c>
      <c r="F22" s="975">
        <f>SUM(G22:H22)</f>
        <v>1322</v>
      </c>
      <c r="G22" s="975">
        <f t="shared" si="0"/>
        <v>694</v>
      </c>
      <c r="H22" s="975">
        <f t="shared" si="0"/>
        <v>628</v>
      </c>
      <c r="I22" s="975">
        <v>212</v>
      </c>
      <c r="J22" s="975">
        <v>195</v>
      </c>
      <c r="K22" s="975">
        <v>241</v>
      </c>
      <c r="L22" s="975">
        <v>213</v>
      </c>
      <c r="M22" s="975">
        <v>241</v>
      </c>
      <c r="N22" s="975">
        <v>220</v>
      </c>
      <c r="O22" s="1470">
        <f>SUM(F22/C22)</f>
        <v>16.524999999999999</v>
      </c>
      <c r="P22" s="975">
        <v>570</v>
      </c>
      <c r="Q22" s="975">
        <v>308</v>
      </c>
    </row>
    <row r="23" spans="1:17" ht="18.5" thickBot="1">
      <c r="A23" s="2647" t="s">
        <v>194</v>
      </c>
      <c r="B23" s="1158">
        <v>18</v>
      </c>
      <c r="C23" s="2510">
        <v>68</v>
      </c>
      <c r="D23" s="2510">
        <v>136</v>
      </c>
      <c r="E23" s="2510">
        <v>41</v>
      </c>
      <c r="F23" s="2510">
        <f>SUM(G23:H23)</f>
        <v>1093</v>
      </c>
      <c r="G23" s="2510">
        <f t="shared" si="0"/>
        <v>542</v>
      </c>
      <c r="H23" s="2510">
        <f t="shared" si="0"/>
        <v>551</v>
      </c>
      <c r="I23" s="2510">
        <v>162</v>
      </c>
      <c r="J23" s="2510">
        <v>174</v>
      </c>
      <c r="K23" s="2510">
        <v>179</v>
      </c>
      <c r="L23" s="2510">
        <v>174</v>
      </c>
      <c r="M23" s="2510">
        <v>201</v>
      </c>
      <c r="N23" s="2510">
        <v>203</v>
      </c>
      <c r="O23" s="2685">
        <f>SUM(F23/C23)</f>
        <v>16.073529411764707</v>
      </c>
      <c r="P23" s="2510">
        <v>404</v>
      </c>
      <c r="Q23" s="2510">
        <v>260</v>
      </c>
    </row>
    <row r="24" spans="1:17">
      <c r="A24" s="859"/>
      <c r="B24" s="859"/>
      <c r="C24" s="859"/>
      <c r="D24" s="859"/>
      <c r="E24" s="859"/>
      <c r="F24" s="859"/>
      <c r="G24" s="859"/>
      <c r="H24" s="859"/>
      <c r="I24" s="859"/>
      <c r="J24" s="859"/>
      <c r="K24" s="859"/>
      <c r="L24" s="859"/>
      <c r="M24" s="859"/>
      <c r="N24" s="859"/>
      <c r="O24" s="987"/>
      <c r="P24" s="859"/>
      <c r="Q24" s="1055" t="s">
        <v>10277</v>
      </c>
    </row>
  </sheetData>
  <mergeCells count="23">
    <mergeCell ref="B4:B6"/>
    <mergeCell ref="C4:C6"/>
    <mergeCell ref="D4:D6"/>
    <mergeCell ref="E4:M4"/>
    <mergeCell ref="N4:N6"/>
    <mergeCell ref="B16:B18"/>
    <mergeCell ref="C16:C18"/>
    <mergeCell ref="D16:D18"/>
    <mergeCell ref="E16:E18"/>
    <mergeCell ref="F16:N16"/>
    <mergeCell ref="P4:P6"/>
    <mergeCell ref="E5:G5"/>
    <mergeCell ref="H5:I5"/>
    <mergeCell ref="J5:K5"/>
    <mergeCell ref="L5:M5"/>
    <mergeCell ref="O4:O6"/>
    <mergeCell ref="O16:O18"/>
    <mergeCell ref="P16:P18"/>
    <mergeCell ref="Q16:Q18"/>
    <mergeCell ref="F17:H17"/>
    <mergeCell ref="I17:J17"/>
    <mergeCell ref="K17:L17"/>
    <mergeCell ref="M17:N17"/>
  </mergeCells>
  <phoneticPr fontId="2"/>
  <hyperlinks>
    <hyperlink ref="Q2" location="目次!A1" display="目次へ戻る" xr:uid="{2F608C1C-361D-4F43-9411-7C4C74B04671}"/>
    <hyperlink ref="R14" location="目次!A1" display="目次へ戻る" xr:uid="{ED799E57-98FF-429F-ADFC-DD2401E28C9C}"/>
  </hyperlinks>
  <pageMargins left="0.7" right="0.7" top="0.75" bottom="0.75" header="0.3" footer="0.3"/>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19DD7-8572-4488-99A7-77B7381EC475}">
  <dimension ref="A1:Z29"/>
  <sheetViews>
    <sheetView zoomScale="85" zoomScaleNormal="85" workbookViewId="0">
      <selection activeCell="T17" sqref="T17"/>
    </sheetView>
  </sheetViews>
  <sheetFormatPr defaultColWidth="8.58203125" defaultRowHeight="18"/>
  <cols>
    <col min="1" max="1" width="14" style="821" customWidth="1"/>
    <col min="2" max="25" width="8.58203125" style="821"/>
    <col min="26" max="26" width="11" style="821" bestFit="1" customWidth="1"/>
    <col min="27" max="16384" width="8.58203125" style="821"/>
  </cols>
  <sheetData>
    <row r="1" spans="1:26">
      <c r="A1" s="859" t="s">
        <v>10278</v>
      </c>
      <c r="B1" s="859"/>
      <c r="C1" s="859"/>
      <c r="D1" s="859"/>
      <c r="E1" s="859"/>
      <c r="F1" s="859"/>
      <c r="G1" s="859"/>
      <c r="H1" s="859"/>
      <c r="I1" s="859"/>
      <c r="J1" s="859"/>
      <c r="K1" s="859"/>
      <c r="L1" s="859"/>
      <c r="M1" s="859"/>
      <c r="N1" s="859"/>
      <c r="O1" s="859"/>
      <c r="P1" s="859"/>
      <c r="Q1" s="859"/>
      <c r="R1" s="859"/>
      <c r="S1" s="859"/>
      <c r="T1" s="859"/>
      <c r="U1" s="859"/>
      <c r="V1" s="859"/>
      <c r="W1" s="859"/>
      <c r="X1" s="859"/>
      <c r="Y1" s="859"/>
    </row>
    <row r="2" spans="1:26">
      <c r="A2" s="859" t="s">
        <v>10279</v>
      </c>
      <c r="B2" s="859"/>
      <c r="C2" s="859"/>
      <c r="D2" s="859"/>
      <c r="E2" s="859"/>
      <c r="F2" s="859"/>
      <c r="G2" s="859"/>
      <c r="H2" s="859"/>
      <c r="I2" s="859"/>
      <c r="J2" s="859"/>
      <c r="K2" s="859"/>
      <c r="L2" s="859"/>
      <c r="M2" s="859"/>
      <c r="N2" s="859"/>
      <c r="O2" s="859"/>
      <c r="P2" s="859"/>
      <c r="Q2" s="859"/>
      <c r="R2" s="859"/>
      <c r="S2" s="859"/>
      <c r="T2" s="859"/>
      <c r="U2" s="859"/>
      <c r="V2" s="859"/>
      <c r="W2" s="859"/>
      <c r="X2" s="859"/>
      <c r="Y2" s="859"/>
      <c r="Z2" s="820" t="s">
        <v>721</v>
      </c>
    </row>
    <row r="3" spans="1:26" ht="18.5" thickBot="1">
      <c r="A3" s="1745"/>
      <c r="B3" s="1745"/>
      <c r="C3" s="1745"/>
      <c r="D3" s="1745"/>
      <c r="E3" s="1745"/>
      <c r="F3" s="1745"/>
      <c r="G3" s="1745"/>
      <c r="H3" s="1745"/>
      <c r="I3" s="1745"/>
      <c r="J3" s="1745"/>
      <c r="K3" s="1745"/>
      <c r="L3" s="1745"/>
      <c r="M3" s="1745"/>
      <c r="N3" s="1745"/>
      <c r="O3" s="1745"/>
      <c r="P3" s="1745"/>
      <c r="Q3" s="1745"/>
      <c r="R3" s="1745"/>
      <c r="S3" s="1745"/>
      <c r="T3" s="1745"/>
      <c r="U3" s="1745"/>
      <c r="V3" s="1745"/>
      <c r="W3" s="1745"/>
      <c r="X3" s="1745"/>
      <c r="Y3" s="1753" t="s">
        <v>4693</v>
      </c>
    </row>
    <row r="4" spans="1:26" ht="18.75" customHeight="1">
      <c r="A4" s="1055" t="s">
        <v>4864</v>
      </c>
      <c r="B4" s="3994" t="s">
        <v>10280</v>
      </c>
      <c r="C4" s="4022"/>
      <c r="D4" s="3994" t="s">
        <v>10281</v>
      </c>
      <c r="E4" s="4024"/>
      <c r="F4" s="4022"/>
      <c r="G4" s="3607" t="s">
        <v>10282</v>
      </c>
      <c r="H4" s="3607" t="s">
        <v>10283</v>
      </c>
      <c r="I4" s="3620" t="s">
        <v>10284</v>
      </c>
      <c r="J4" s="3847"/>
      <c r="K4" s="3847"/>
      <c r="L4" s="3847"/>
      <c r="M4" s="3847"/>
      <c r="N4" s="3847"/>
      <c r="O4" s="3847"/>
      <c r="P4" s="3847"/>
      <c r="Q4" s="3847"/>
      <c r="R4" s="3847"/>
      <c r="S4" s="3847"/>
      <c r="T4" s="3847"/>
      <c r="U4" s="3847"/>
      <c r="V4" s="3847"/>
      <c r="W4" s="3622"/>
      <c r="X4" s="3936" t="s">
        <v>10285</v>
      </c>
      <c r="Y4" s="4015" t="s">
        <v>10286</v>
      </c>
    </row>
    <row r="5" spans="1:26">
      <c r="A5" s="859"/>
      <c r="B5" s="3995"/>
      <c r="C5" s="4023"/>
      <c r="D5" s="3995"/>
      <c r="E5" s="4025"/>
      <c r="F5" s="4023"/>
      <c r="G5" s="3608"/>
      <c r="H5" s="3608"/>
      <c r="I5" s="4018" t="s">
        <v>5048</v>
      </c>
      <c r="J5" s="4019"/>
      <c r="K5" s="4020"/>
      <c r="L5" s="4018" t="s">
        <v>10287</v>
      </c>
      <c r="M5" s="4020"/>
      <c r="N5" s="4018" t="s">
        <v>10288</v>
      </c>
      <c r="O5" s="4020"/>
      <c r="P5" s="4018" t="s">
        <v>10289</v>
      </c>
      <c r="Q5" s="4020"/>
      <c r="R5" s="4018" t="s">
        <v>10290</v>
      </c>
      <c r="S5" s="4020"/>
      <c r="T5" s="4018" t="s">
        <v>10291</v>
      </c>
      <c r="U5" s="4020"/>
      <c r="V5" s="4018" t="s">
        <v>10292</v>
      </c>
      <c r="W5" s="4020"/>
      <c r="X5" s="4021"/>
      <c r="Y5" s="4016"/>
    </row>
    <row r="6" spans="1:26">
      <c r="A6" s="1617" t="s">
        <v>7926</v>
      </c>
      <c r="B6" s="1268" t="s">
        <v>10293</v>
      </c>
      <c r="C6" s="1268" t="s">
        <v>10294</v>
      </c>
      <c r="D6" s="1268" t="s">
        <v>10295</v>
      </c>
      <c r="E6" s="1268" t="s">
        <v>10296</v>
      </c>
      <c r="F6" s="1242" t="s">
        <v>10297</v>
      </c>
      <c r="G6" s="3609"/>
      <c r="H6" s="3609"/>
      <c r="I6" s="1268" t="s">
        <v>4822</v>
      </c>
      <c r="J6" s="1268" t="s">
        <v>4717</v>
      </c>
      <c r="K6" s="1268" t="s">
        <v>4718</v>
      </c>
      <c r="L6" s="1268" t="s">
        <v>4717</v>
      </c>
      <c r="M6" s="1268" t="s">
        <v>4718</v>
      </c>
      <c r="N6" s="1268" t="s">
        <v>4717</v>
      </c>
      <c r="O6" s="1268" t="s">
        <v>4718</v>
      </c>
      <c r="P6" s="1268" t="s">
        <v>4717</v>
      </c>
      <c r="Q6" s="1268" t="s">
        <v>4718</v>
      </c>
      <c r="R6" s="1268" t="s">
        <v>4717</v>
      </c>
      <c r="S6" s="1268" t="s">
        <v>4718</v>
      </c>
      <c r="T6" s="1268" t="s">
        <v>4717</v>
      </c>
      <c r="U6" s="1268" t="s">
        <v>4718</v>
      </c>
      <c r="V6" s="1268" t="s">
        <v>4717</v>
      </c>
      <c r="W6" s="1268" t="s">
        <v>4718</v>
      </c>
      <c r="X6" s="3937"/>
      <c r="Y6" s="4017"/>
    </row>
    <row r="7" spans="1:26">
      <c r="A7" s="1360" t="s">
        <v>10272</v>
      </c>
      <c r="B7" s="2686">
        <v>64</v>
      </c>
      <c r="C7" s="2687">
        <v>1</v>
      </c>
      <c r="D7" s="2687">
        <v>639</v>
      </c>
      <c r="E7" s="2687">
        <v>16</v>
      </c>
      <c r="F7" s="2687">
        <v>109</v>
      </c>
      <c r="G7" s="2687">
        <v>1117</v>
      </c>
      <c r="H7" s="2687">
        <v>72</v>
      </c>
      <c r="I7" s="2687">
        <v>15774</v>
      </c>
      <c r="J7" s="2687">
        <v>8056</v>
      </c>
      <c r="K7" s="2687">
        <v>7718</v>
      </c>
      <c r="L7" s="2687">
        <v>1346</v>
      </c>
      <c r="M7" s="2687">
        <v>1330</v>
      </c>
      <c r="N7" s="2687">
        <v>1355</v>
      </c>
      <c r="O7" s="2687">
        <v>1336</v>
      </c>
      <c r="P7" s="2687">
        <v>1334</v>
      </c>
      <c r="Q7" s="2687">
        <v>1227</v>
      </c>
      <c r="R7" s="2687">
        <v>1334</v>
      </c>
      <c r="S7" s="2687">
        <v>1245</v>
      </c>
      <c r="T7" s="2687">
        <v>1362</v>
      </c>
      <c r="U7" s="2687">
        <v>1247</v>
      </c>
      <c r="V7" s="2687">
        <v>1325</v>
      </c>
      <c r="W7" s="2687">
        <v>1333</v>
      </c>
      <c r="X7" s="2688">
        <f t="shared" ref="X7:X13" si="0">I7/(D7+E7+F7)</f>
        <v>20.646596858638745</v>
      </c>
      <c r="Y7" s="2688">
        <f t="shared" ref="Y7:Y13" si="1">I7/G7</f>
        <v>14.121754700089525</v>
      </c>
    </row>
    <row r="8" spans="1:26">
      <c r="A8" s="2390" t="s">
        <v>362</v>
      </c>
      <c r="B8" s="2686">
        <v>64</v>
      </c>
      <c r="C8" s="2687">
        <v>1</v>
      </c>
      <c r="D8" s="2687">
        <v>634</v>
      </c>
      <c r="E8" s="2687">
        <v>16</v>
      </c>
      <c r="F8" s="2687">
        <v>128</v>
      </c>
      <c r="G8" s="2687">
        <v>1139</v>
      </c>
      <c r="H8" s="2687">
        <v>70</v>
      </c>
      <c r="I8" s="2687">
        <v>15648</v>
      </c>
      <c r="J8" s="2687">
        <v>8046</v>
      </c>
      <c r="K8" s="2687">
        <v>7602</v>
      </c>
      <c r="L8" s="2687">
        <v>1325</v>
      </c>
      <c r="M8" s="2687">
        <v>1268</v>
      </c>
      <c r="N8" s="2687">
        <v>1340</v>
      </c>
      <c r="O8" s="2687">
        <v>1293</v>
      </c>
      <c r="P8" s="2687">
        <v>1345</v>
      </c>
      <c r="Q8" s="2687">
        <v>1333</v>
      </c>
      <c r="R8" s="2687">
        <v>1336</v>
      </c>
      <c r="S8" s="2687">
        <v>1229</v>
      </c>
      <c r="T8" s="2687">
        <v>1339</v>
      </c>
      <c r="U8" s="2687">
        <v>1241</v>
      </c>
      <c r="V8" s="2687">
        <v>1361</v>
      </c>
      <c r="W8" s="2687">
        <v>1238</v>
      </c>
      <c r="X8" s="2688">
        <f t="shared" si="0"/>
        <v>20.11311053984576</v>
      </c>
      <c r="Y8" s="2688">
        <f t="shared" si="1"/>
        <v>13.738366988586479</v>
      </c>
    </row>
    <row r="9" spans="1:26">
      <c r="A9" s="2390" t="s">
        <v>365</v>
      </c>
      <c r="B9" s="2689">
        <v>64</v>
      </c>
      <c r="C9" s="1727">
        <v>1</v>
      </c>
      <c r="D9" s="1727">
        <v>617</v>
      </c>
      <c r="E9" s="1727">
        <v>15</v>
      </c>
      <c r="F9" s="1727">
        <v>135</v>
      </c>
      <c r="G9" s="1727">
        <v>1134</v>
      </c>
      <c r="H9" s="1727">
        <v>73</v>
      </c>
      <c r="I9" s="1727">
        <v>15478</v>
      </c>
      <c r="J9" s="1727">
        <v>7905</v>
      </c>
      <c r="K9" s="1727">
        <v>7573</v>
      </c>
      <c r="L9" s="1727">
        <v>1257</v>
      </c>
      <c r="M9" s="1727">
        <v>1229</v>
      </c>
      <c r="N9" s="1727">
        <v>1319</v>
      </c>
      <c r="O9" s="1727">
        <v>1254</v>
      </c>
      <c r="P9" s="1727">
        <v>1326</v>
      </c>
      <c r="Q9" s="1727">
        <v>1296</v>
      </c>
      <c r="R9" s="1727">
        <v>1344</v>
      </c>
      <c r="S9" s="1727">
        <v>1322</v>
      </c>
      <c r="T9" s="1727">
        <v>1332</v>
      </c>
      <c r="U9" s="1727">
        <v>1231</v>
      </c>
      <c r="V9" s="1727">
        <v>1327</v>
      </c>
      <c r="W9" s="1727">
        <v>1241</v>
      </c>
      <c r="X9" s="2688">
        <f t="shared" si="0"/>
        <v>20.179921773142112</v>
      </c>
      <c r="Y9" s="2688">
        <f t="shared" si="1"/>
        <v>13.649029982363317</v>
      </c>
    </row>
    <row r="10" spans="1:26">
      <c r="A10" s="2390" t="s">
        <v>369</v>
      </c>
      <c r="B10" s="2689">
        <v>60</v>
      </c>
      <c r="C10" s="2687">
        <v>0</v>
      </c>
      <c r="D10" s="1727">
        <v>583</v>
      </c>
      <c r="E10" s="1727">
        <v>12</v>
      </c>
      <c r="F10" s="1727">
        <v>157</v>
      </c>
      <c r="G10" s="1727">
        <v>1132</v>
      </c>
      <c r="H10" s="1727">
        <v>70</v>
      </c>
      <c r="I10" s="1727">
        <v>15287</v>
      </c>
      <c r="J10" s="1727">
        <v>7797</v>
      </c>
      <c r="K10" s="1727">
        <v>7490</v>
      </c>
      <c r="L10" s="1727">
        <v>1244</v>
      </c>
      <c r="M10" s="1727">
        <v>1157</v>
      </c>
      <c r="N10" s="1727">
        <v>1250</v>
      </c>
      <c r="O10" s="1727">
        <v>1223</v>
      </c>
      <c r="P10" s="1727">
        <v>1313</v>
      </c>
      <c r="Q10" s="1727">
        <v>1256</v>
      </c>
      <c r="R10" s="1727">
        <v>1332</v>
      </c>
      <c r="S10" s="1727">
        <v>1299</v>
      </c>
      <c r="T10" s="1727">
        <v>1330</v>
      </c>
      <c r="U10" s="1727">
        <v>1326</v>
      </c>
      <c r="V10" s="1727">
        <v>1328</v>
      </c>
      <c r="W10" s="1727">
        <v>1229</v>
      </c>
      <c r="X10" s="2688">
        <f t="shared" si="0"/>
        <v>20.32845744680851</v>
      </c>
      <c r="Y10" s="2688">
        <f t="shared" si="1"/>
        <v>13.504416961130742</v>
      </c>
    </row>
    <row r="11" spans="1:26">
      <c r="A11" s="2690" t="s">
        <v>697</v>
      </c>
      <c r="B11" s="2691">
        <f>SUM(B12:B13)</f>
        <v>60</v>
      </c>
      <c r="C11" s="2692">
        <f>SUM(C12:C13)</f>
        <v>0</v>
      </c>
      <c r="D11" s="2692">
        <f>SUM(D12,D13)</f>
        <v>554</v>
      </c>
      <c r="E11" s="2692">
        <f t="shared" ref="E11:F11" si="2">SUM(E12,E13)</f>
        <v>13</v>
      </c>
      <c r="F11" s="2692">
        <f t="shared" si="2"/>
        <v>172</v>
      </c>
      <c r="G11" s="2692">
        <f>SUM(G12,G13)</f>
        <v>1105</v>
      </c>
      <c r="H11" s="2692">
        <f>SUM(H12,H13)</f>
        <v>68</v>
      </c>
      <c r="I11" s="2692">
        <f t="shared" ref="I11:W11" si="3">SUM(I12:I13)</f>
        <v>14870</v>
      </c>
      <c r="J11" s="2692">
        <f t="shared" si="3"/>
        <v>7582</v>
      </c>
      <c r="K11" s="2692">
        <f t="shared" si="3"/>
        <v>7288</v>
      </c>
      <c r="L11" s="2693">
        <f t="shared" si="3"/>
        <v>1122</v>
      </c>
      <c r="M11" s="2693">
        <f t="shared" si="3"/>
        <v>1031</v>
      </c>
      <c r="N11" s="2693">
        <f t="shared" si="3"/>
        <v>1238</v>
      </c>
      <c r="O11" s="2693">
        <f t="shared" si="3"/>
        <v>1164</v>
      </c>
      <c r="P11" s="2693">
        <f t="shared" si="3"/>
        <v>1255</v>
      </c>
      <c r="Q11" s="2693">
        <f t="shared" si="3"/>
        <v>1213</v>
      </c>
      <c r="R11" s="2693">
        <f t="shared" si="3"/>
        <v>1312</v>
      </c>
      <c r="S11" s="2693">
        <f t="shared" si="3"/>
        <v>1254</v>
      </c>
      <c r="T11" s="2693">
        <f t="shared" si="3"/>
        <v>1330</v>
      </c>
      <c r="U11" s="2693">
        <f t="shared" si="3"/>
        <v>1300</v>
      </c>
      <c r="V11" s="2693">
        <f t="shared" si="3"/>
        <v>1325</v>
      </c>
      <c r="W11" s="2693">
        <f t="shared" si="3"/>
        <v>1326</v>
      </c>
      <c r="X11" s="2694">
        <f t="shared" si="0"/>
        <v>20.121786197564276</v>
      </c>
      <c r="Y11" s="2694">
        <f t="shared" si="1"/>
        <v>13.457013574660634</v>
      </c>
    </row>
    <row r="12" spans="1:26">
      <c r="A12" s="2124" t="s">
        <v>10298</v>
      </c>
      <c r="B12" s="2686">
        <v>59</v>
      </c>
      <c r="C12" s="2687">
        <v>0</v>
      </c>
      <c r="D12" s="2687">
        <v>548</v>
      </c>
      <c r="E12" s="2687">
        <v>13</v>
      </c>
      <c r="F12" s="2687">
        <v>172</v>
      </c>
      <c r="G12" s="2687">
        <v>1092</v>
      </c>
      <c r="H12" s="2687">
        <v>67</v>
      </c>
      <c r="I12" s="2687">
        <f>SUM(J12:K12)</f>
        <v>14830</v>
      </c>
      <c r="J12" s="2687">
        <f>SUM(L12,N12,P12,R12,T12,V12)</f>
        <v>7565</v>
      </c>
      <c r="K12" s="2687">
        <f>SUM(M12,O12,Q12,S12,U12,W12)</f>
        <v>7265</v>
      </c>
      <c r="L12" s="2695">
        <v>1120</v>
      </c>
      <c r="M12" s="2695">
        <v>1029</v>
      </c>
      <c r="N12" s="2695">
        <v>1234</v>
      </c>
      <c r="O12" s="2695">
        <v>1158</v>
      </c>
      <c r="P12" s="2695">
        <v>1251</v>
      </c>
      <c r="Q12" s="2695">
        <v>1211</v>
      </c>
      <c r="R12" s="2695">
        <v>1308</v>
      </c>
      <c r="S12" s="2695">
        <v>1249</v>
      </c>
      <c r="T12" s="2695">
        <v>1330</v>
      </c>
      <c r="U12" s="2695">
        <v>1296</v>
      </c>
      <c r="V12" s="2695">
        <v>1322</v>
      </c>
      <c r="W12" s="2695">
        <v>1322</v>
      </c>
      <c r="X12" s="2688">
        <f t="shared" si="0"/>
        <v>20.231923601637106</v>
      </c>
      <c r="Y12" s="2688">
        <f t="shared" si="1"/>
        <v>13.58058608058608</v>
      </c>
    </row>
    <row r="13" spans="1:26" ht="18.5" thickBot="1">
      <c r="A13" s="1634" t="s">
        <v>10299</v>
      </c>
      <c r="B13" s="2696">
        <v>1</v>
      </c>
      <c r="C13" s="2697">
        <v>0</v>
      </c>
      <c r="D13" s="2697">
        <v>6</v>
      </c>
      <c r="E13" s="2697">
        <v>0</v>
      </c>
      <c r="F13" s="2697">
        <v>0</v>
      </c>
      <c r="G13" s="2697">
        <v>13</v>
      </c>
      <c r="H13" s="2697">
        <v>1</v>
      </c>
      <c r="I13" s="2697">
        <f>SUM(J13:K13)</f>
        <v>40</v>
      </c>
      <c r="J13" s="2697">
        <f>SUM(L13,N13,P13,R13,T13,V13)</f>
        <v>17</v>
      </c>
      <c r="K13" s="2697">
        <f>SUM(M13,O13,Q13,S13,U13,W13)</f>
        <v>23</v>
      </c>
      <c r="L13" s="2698">
        <v>2</v>
      </c>
      <c r="M13" s="2698">
        <v>2</v>
      </c>
      <c r="N13" s="2698">
        <v>4</v>
      </c>
      <c r="O13" s="2698">
        <v>6</v>
      </c>
      <c r="P13" s="2698">
        <v>4</v>
      </c>
      <c r="Q13" s="2698">
        <v>2</v>
      </c>
      <c r="R13" s="2698">
        <v>4</v>
      </c>
      <c r="S13" s="2698">
        <v>5</v>
      </c>
      <c r="T13" s="2698">
        <v>0</v>
      </c>
      <c r="U13" s="2698">
        <v>4</v>
      </c>
      <c r="V13" s="2698">
        <v>3</v>
      </c>
      <c r="W13" s="2698">
        <v>4</v>
      </c>
      <c r="X13" s="2688">
        <f t="shared" si="0"/>
        <v>6.666666666666667</v>
      </c>
      <c r="Y13" s="2688">
        <f t="shared" si="1"/>
        <v>3.0769230769230771</v>
      </c>
    </row>
    <row r="14" spans="1:26">
      <c r="A14" s="2699"/>
      <c r="B14" s="2699"/>
      <c r="C14" s="2699"/>
      <c r="D14" s="2699"/>
      <c r="E14" s="2699"/>
      <c r="F14" s="859"/>
      <c r="G14" s="859"/>
      <c r="H14" s="859"/>
      <c r="I14" s="859"/>
      <c r="J14" s="859"/>
      <c r="K14" s="859"/>
      <c r="L14" s="859"/>
      <c r="M14" s="859"/>
      <c r="N14" s="859"/>
      <c r="O14" s="859"/>
      <c r="P14" s="859"/>
      <c r="Q14" s="859"/>
      <c r="R14" s="859"/>
      <c r="S14" s="859"/>
      <c r="T14" s="859"/>
      <c r="U14" s="859"/>
      <c r="V14" s="1133"/>
      <c r="W14" s="1133"/>
      <c r="X14" s="1133"/>
      <c r="Y14" s="1004" t="s">
        <v>10300</v>
      </c>
    </row>
    <row r="15" spans="1:26">
      <c r="A15" s="987"/>
      <c r="B15" s="859"/>
      <c r="C15" s="859"/>
      <c r="D15" s="859"/>
      <c r="E15" s="859"/>
      <c r="F15" s="859"/>
      <c r="G15" s="859"/>
      <c r="H15" s="859"/>
      <c r="I15" s="859"/>
      <c r="J15" s="859"/>
      <c r="K15" s="859"/>
      <c r="L15" s="859"/>
      <c r="M15" s="859"/>
      <c r="N15" s="859"/>
      <c r="O15" s="859"/>
      <c r="P15" s="859"/>
      <c r="Q15" s="859"/>
      <c r="R15" s="859"/>
      <c r="S15" s="859"/>
      <c r="T15" s="859"/>
      <c r="U15" s="859"/>
      <c r="V15" s="859"/>
      <c r="W15" s="859"/>
      <c r="X15" s="1021"/>
      <c r="Y15" s="1021"/>
    </row>
    <row r="16" spans="1:26">
      <c r="A16" s="859"/>
      <c r="B16" s="859"/>
      <c r="C16" s="859"/>
      <c r="D16" s="859"/>
      <c r="E16" s="859"/>
      <c r="F16" s="859"/>
      <c r="G16" s="859"/>
      <c r="H16" s="859"/>
      <c r="I16" s="859"/>
      <c r="J16" s="859"/>
      <c r="K16" s="859"/>
      <c r="L16" s="859"/>
      <c r="M16" s="859"/>
      <c r="N16" s="859"/>
      <c r="O16" s="859"/>
      <c r="P16" s="859"/>
      <c r="Q16" s="859"/>
      <c r="R16" s="859"/>
      <c r="S16" s="859"/>
      <c r="T16" s="859"/>
      <c r="U16" s="859"/>
      <c r="V16" s="859"/>
      <c r="W16" s="859"/>
      <c r="X16" s="859"/>
      <c r="Y16" s="859"/>
    </row>
    <row r="17" spans="1:25">
      <c r="A17" s="859" t="s">
        <v>10301</v>
      </c>
      <c r="B17" s="859"/>
      <c r="C17" s="859"/>
      <c r="D17" s="859"/>
      <c r="E17" s="859"/>
      <c r="F17" s="859"/>
      <c r="G17" s="859"/>
      <c r="H17" s="859"/>
      <c r="I17" s="859"/>
      <c r="J17" s="859"/>
      <c r="K17" s="859"/>
      <c r="L17" s="859"/>
      <c r="M17" s="859"/>
      <c r="N17" s="859"/>
      <c r="O17" s="859"/>
      <c r="P17" s="859"/>
      <c r="Q17" s="859"/>
      <c r="R17" s="859"/>
      <c r="S17" s="859"/>
      <c r="T17" s="820" t="s">
        <v>721</v>
      </c>
      <c r="U17" s="859"/>
      <c r="V17" s="859"/>
      <c r="W17" s="859"/>
      <c r="X17" s="859"/>
      <c r="Y17" s="859"/>
    </row>
    <row r="18" spans="1:25" ht="18.5" thickBot="1">
      <c r="A18" s="1745"/>
      <c r="B18" s="1745"/>
      <c r="C18" s="1745"/>
      <c r="D18" s="1745"/>
      <c r="E18" s="1745"/>
      <c r="F18" s="1745"/>
      <c r="G18" s="1745"/>
      <c r="H18" s="1745"/>
      <c r="I18" s="1745"/>
      <c r="J18" s="1745"/>
      <c r="K18" s="1745"/>
      <c r="L18" s="1745"/>
      <c r="M18" s="1745"/>
      <c r="N18" s="1745"/>
      <c r="O18" s="1745"/>
      <c r="P18" s="1745"/>
      <c r="Q18" s="1745"/>
      <c r="R18" s="1745"/>
      <c r="S18" s="1753" t="s">
        <v>4693</v>
      </c>
    </row>
    <row r="19" spans="1:25" ht="18.75" customHeight="1">
      <c r="A19" s="1055" t="s">
        <v>4864</v>
      </c>
      <c r="B19" s="3623" t="s">
        <v>10280</v>
      </c>
      <c r="C19" s="3758"/>
      <c r="D19" s="3623" t="s">
        <v>10281</v>
      </c>
      <c r="E19" s="4013"/>
      <c r="F19" s="3758"/>
      <c r="G19" s="3607" t="s">
        <v>10282</v>
      </c>
      <c r="H19" s="3607" t="s">
        <v>10283</v>
      </c>
      <c r="I19" s="3569" t="s">
        <v>10302</v>
      </c>
      <c r="J19" s="3775"/>
      <c r="K19" s="3775"/>
      <c r="L19" s="3775"/>
      <c r="M19" s="3775"/>
      <c r="N19" s="3775"/>
      <c r="O19" s="3775"/>
      <c r="P19" s="3775"/>
      <c r="Q19" s="3576"/>
      <c r="R19" s="3607" t="s">
        <v>10303</v>
      </c>
      <c r="S19" s="3589" t="s">
        <v>10304</v>
      </c>
    </row>
    <row r="20" spans="1:25">
      <c r="A20" s="859"/>
      <c r="B20" s="3624"/>
      <c r="C20" s="3760"/>
      <c r="D20" s="3624"/>
      <c r="E20" s="4014"/>
      <c r="F20" s="3760"/>
      <c r="G20" s="3608"/>
      <c r="H20" s="3608"/>
      <c r="I20" s="3573" t="s">
        <v>10305</v>
      </c>
      <c r="J20" s="3574"/>
      <c r="K20" s="3575"/>
      <c r="L20" s="3573" t="s">
        <v>10287</v>
      </c>
      <c r="M20" s="3575"/>
      <c r="N20" s="3573" t="s">
        <v>10288</v>
      </c>
      <c r="O20" s="3575"/>
      <c r="P20" s="3573" t="s">
        <v>10289</v>
      </c>
      <c r="Q20" s="3575"/>
      <c r="R20" s="3608"/>
      <c r="S20" s="3590"/>
    </row>
    <row r="21" spans="1:25">
      <c r="A21" s="1617" t="s">
        <v>7926</v>
      </c>
      <c r="B21" s="992" t="s">
        <v>10293</v>
      </c>
      <c r="C21" s="992" t="s">
        <v>10294</v>
      </c>
      <c r="D21" s="992" t="s">
        <v>10295</v>
      </c>
      <c r="E21" s="992" t="s">
        <v>10296</v>
      </c>
      <c r="F21" s="992" t="s">
        <v>10297</v>
      </c>
      <c r="G21" s="3609"/>
      <c r="H21" s="3609"/>
      <c r="I21" s="992" t="s">
        <v>4822</v>
      </c>
      <c r="J21" s="992" t="s">
        <v>4717</v>
      </c>
      <c r="K21" s="992" t="s">
        <v>4718</v>
      </c>
      <c r="L21" s="992" t="s">
        <v>4717</v>
      </c>
      <c r="M21" s="992" t="s">
        <v>4718</v>
      </c>
      <c r="N21" s="992" t="s">
        <v>4717</v>
      </c>
      <c r="O21" s="992" t="s">
        <v>4718</v>
      </c>
      <c r="P21" s="992" t="s">
        <v>4717</v>
      </c>
      <c r="Q21" s="992" t="s">
        <v>4718</v>
      </c>
      <c r="R21" s="3609"/>
      <c r="S21" s="3591"/>
    </row>
    <row r="22" spans="1:25">
      <c r="A22" s="1360" t="s">
        <v>10272</v>
      </c>
      <c r="B22" s="2686">
        <v>42</v>
      </c>
      <c r="C22" s="2687">
        <v>0</v>
      </c>
      <c r="D22" s="2687">
        <v>304</v>
      </c>
      <c r="E22" s="2687">
        <v>3</v>
      </c>
      <c r="F22" s="2687">
        <v>45</v>
      </c>
      <c r="G22" s="2687">
        <v>747</v>
      </c>
      <c r="H22" s="2687">
        <v>43</v>
      </c>
      <c r="I22" s="2687">
        <f>SUM(J22:K22)</f>
        <v>8510</v>
      </c>
      <c r="J22" s="2687">
        <f t="shared" ref="J22:K25" si="4">SUM(L22,N22,P22)</f>
        <v>4389</v>
      </c>
      <c r="K22" s="2687">
        <f t="shared" si="4"/>
        <v>4121</v>
      </c>
      <c r="L22" s="2687">
        <v>1435</v>
      </c>
      <c r="M22" s="2687">
        <v>1286</v>
      </c>
      <c r="N22" s="2687">
        <v>1477</v>
      </c>
      <c r="O22" s="2687">
        <v>1394</v>
      </c>
      <c r="P22" s="2687">
        <v>1477</v>
      </c>
      <c r="Q22" s="2687">
        <v>1441</v>
      </c>
      <c r="R22" s="2700">
        <f t="shared" ref="R22:R28" si="5">I22/(D22+E22+F22)</f>
        <v>24.176136363636363</v>
      </c>
      <c r="S22" s="2700">
        <f t="shared" ref="S22:S28" si="6">I22/G22</f>
        <v>11.392235609103079</v>
      </c>
    </row>
    <row r="23" spans="1:25">
      <c r="A23" s="2390" t="s">
        <v>362</v>
      </c>
      <c r="B23" s="2686">
        <v>42</v>
      </c>
      <c r="C23" s="2687">
        <v>0</v>
      </c>
      <c r="D23" s="2687">
        <v>292</v>
      </c>
      <c r="E23" s="2687">
        <v>2</v>
      </c>
      <c r="F23" s="2687">
        <v>50</v>
      </c>
      <c r="G23" s="2687">
        <v>740</v>
      </c>
      <c r="H23" s="2687">
        <v>41</v>
      </c>
      <c r="I23" s="2687">
        <f>SUM(J23:K23)</f>
        <v>8205</v>
      </c>
      <c r="J23" s="2687">
        <f t="shared" si="4"/>
        <v>4216</v>
      </c>
      <c r="K23" s="2687">
        <f t="shared" si="4"/>
        <v>3989</v>
      </c>
      <c r="L23" s="2687">
        <v>1308</v>
      </c>
      <c r="M23" s="2687">
        <v>1306</v>
      </c>
      <c r="N23" s="2687">
        <v>1429</v>
      </c>
      <c r="O23" s="2687">
        <v>1291</v>
      </c>
      <c r="P23" s="2687">
        <v>1479</v>
      </c>
      <c r="Q23" s="2687">
        <v>1392</v>
      </c>
      <c r="R23" s="2700">
        <f t="shared" si="5"/>
        <v>23.851744186046513</v>
      </c>
      <c r="S23" s="2700">
        <f t="shared" si="6"/>
        <v>11.087837837837839</v>
      </c>
    </row>
    <row r="24" spans="1:25">
      <c r="A24" s="2390" t="s">
        <v>365</v>
      </c>
      <c r="B24" s="2686">
        <v>41</v>
      </c>
      <c r="C24" s="2687">
        <v>0</v>
      </c>
      <c r="D24" s="2687">
        <v>282</v>
      </c>
      <c r="E24" s="2687">
        <v>0</v>
      </c>
      <c r="F24" s="2687">
        <v>50</v>
      </c>
      <c r="G24" s="2687">
        <v>761</v>
      </c>
      <c r="H24" s="2687">
        <v>44</v>
      </c>
      <c r="I24" s="2687">
        <f>SUM(J24:K24)</f>
        <v>7875</v>
      </c>
      <c r="J24" s="2687">
        <f t="shared" si="4"/>
        <v>4073</v>
      </c>
      <c r="K24" s="2687">
        <f t="shared" si="4"/>
        <v>3802</v>
      </c>
      <c r="L24" s="2687">
        <v>1341</v>
      </c>
      <c r="M24" s="2687">
        <v>1209</v>
      </c>
      <c r="N24" s="2687">
        <v>1303</v>
      </c>
      <c r="O24" s="2687">
        <v>1302</v>
      </c>
      <c r="P24" s="2687">
        <v>1429</v>
      </c>
      <c r="Q24" s="2687">
        <v>1291</v>
      </c>
      <c r="R24" s="2700">
        <f t="shared" si="5"/>
        <v>23.71987951807229</v>
      </c>
      <c r="S24" s="2700">
        <f t="shared" si="6"/>
        <v>10.348226018396847</v>
      </c>
    </row>
    <row r="25" spans="1:25">
      <c r="A25" s="2390" t="s">
        <v>369</v>
      </c>
      <c r="B25" s="2686">
        <v>37</v>
      </c>
      <c r="C25" s="2687">
        <v>0</v>
      </c>
      <c r="D25" s="2687">
        <v>269</v>
      </c>
      <c r="E25" s="2687">
        <v>0</v>
      </c>
      <c r="F25" s="2687">
        <v>59</v>
      </c>
      <c r="G25" s="2687">
        <v>736</v>
      </c>
      <c r="H25" s="2687">
        <v>39</v>
      </c>
      <c r="I25" s="2687">
        <f>SUM(J25:K25)</f>
        <v>7671</v>
      </c>
      <c r="J25" s="2687">
        <f t="shared" si="4"/>
        <v>3943</v>
      </c>
      <c r="K25" s="2687">
        <f t="shared" si="4"/>
        <v>3728</v>
      </c>
      <c r="L25" s="2687">
        <v>1296</v>
      </c>
      <c r="M25" s="2687">
        <v>1214</v>
      </c>
      <c r="N25" s="2687">
        <v>1339</v>
      </c>
      <c r="O25" s="2687">
        <v>1215</v>
      </c>
      <c r="P25" s="2687">
        <v>1308</v>
      </c>
      <c r="Q25" s="2687">
        <v>1299</v>
      </c>
      <c r="R25" s="2700">
        <f t="shared" si="5"/>
        <v>23.387195121951219</v>
      </c>
      <c r="S25" s="2700">
        <f t="shared" si="6"/>
        <v>10.422554347826088</v>
      </c>
    </row>
    <row r="26" spans="1:25">
      <c r="A26" s="2690" t="s">
        <v>697</v>
      </c>
      <c r="B26" s="2691">
        <f t="shared" ref="B26:Q26" si="7">SUM(B27:B28)</f>
        <v>37</v>
      </c>
      <c r="C26" s="2692">
        <f t="shared" si="7"/>
        <v>0</v>
      </c>
      <c r="D26" s="2692">
        <f t="shared" si="7"/>
        <v>261</v>
      </c>
      <c r="E26" s="2692">
        <f t="shared" si="7"/>
        <v>0</v>
      </c>
      <c r="F26" s="2692">
        <f t="shared" si="7"/>
        <v>62</v>
      </c>
      <c r="G26" s="2692">
        <f t="shared" si="7"/>
        <v>716</v>
      </c>
      <c r="H26" s="2692">
        <f t="shared" si="7"/>
        <v>42</v>
      </c>
      <c r="I26" s="2692">
        <f t="shared" si="7"/>
        <v>7588</v>
      </c>
      <c r="J26" s="2692">
        <f t="shared" si="7"/>
        <v>3950</v>
      </c>
      <c r="K26" s="2692">
        <f t="shared" si="7"/>
        <v>3638</v>
      </c>
      <c r="L26" s="2692">
        <f t="shared" si="7"/>
        <v>1314</v>
      </c>
      <c r="M26" s="2692">
        <f t="shared" si="7"/>
        <v>1204</v>
      </c>
      <c r="N26" s="2692">
        <f t="shared" si="7"/>
        <v>1294</v>
      </c>
      <c r="O26" s="2692">
        <f t="shared" si="7"/>
        <v>1215</v>
      </c>
      <c r="P26" s="2692">
        <f t="shared" si="7"/>
        <v>1342</v>
      </c>
      <c r="Q26" s="2692">
        <f t="shared" si="7"/>
        <v>1219</v>
      </c>
      <c r="R26" s="2701">
        <f t="shared" si="5"/>
        <v>23.492260061919506</v>
      </c>
      <c r="S26" s="2701">
        <f t="shared" si="6"/>
        <v>10.597765363128492</v>
      </c>
    </row>
    <row r="27" spans="1:25">
      <c r="A27" s="2124" t="s">
        <v>10298</v>
      </c>
      <c r="B27" s="2686">
        <v>34</v>
      </c>
      <c r="C27" s="2687">
        <v>0</v>
      </c>
      <c r="D27" s="2687">
        <v>252</v>
      </c>
      <c r="E27" s="2687">
        <v>0</v>
      </c>
      <c r="F27" s="2687">
        <v>62</v>
      </c>
      <c r="G27" s="2687">
        <v>660</v>
      </c>
      <c r="H27" s="2687">
        <v>41</v>
      </c>
      <c r="I27" s="2687">
        <v>7446</v>
      </c>
      <c r="J27" s="2687">
        <f>SUM(L27,N27,P27)</f>
        <v>3868</v>
      </c>
      <c r="K27" s="2687">
        <f>SUM(M27,O27,Q27)</f>
        <v>3578</v>
      </c>
      <c r="L27" s="2702">
        <v>1285</v>
      </c>
      <c r="M27" s="2702">
        <v>1179</v>
      </c>
      <c r="N27" s="2702">
        <v>1267</v>
      </c>
      <c r="O27" s="2702">
        <v>1201</v>
      </c>
      <c r="P27" s="2702">
        <v>1316</v>
      </c>
      <c r="Q27" s="2702">
        <v>1198</v>
      </c>
      <c r="R27" s="2700">
        <f t="shared" si="5"/>
        <v>23.713375796178344</v>
      </c>
      <c r="S27" s="2700">
        <f t="shared" si="6"/>
        <v>11.281818181818181</v>
      </c>
    </row>
    <row r="28" spans="1:25" ht="18.5" thickBot="1">
      <c r="A28" s="1634" t="s">
        <v>10299</v>
      </c>
      <c r="B28" s="2696">
        <v>3</v>
      </c>
      <c r="C28" s="2697">
        <v>0</v>
      </c>
      <c r="D28" s="2697">
        <v>9</v>
      </c>
      <c r="E28" s="2697">
        <v>0</v>
      </c>
      <c r="F28" s="2697">
        <v>0</v>
      </c>
      <c r="G28" s="2697">
        <v>56</v>
      </c>
      <c r="H28" s="2697">
        <v>1</v>
      </c>
      <c r="I28" s="2697">
        <v>142</v>
      </c>
      <c r="J28" s="2697">
        <f>SUM(L28,N28,P28)</f>
        <v>82</v>
      </c>
      <c r="K28" s="2697">
        <f>SUM(M28,O28,Q28)</f>
        <v>60</v>
      </c>
      <c r="L28" s="2698">
        <v>29</v>
      </c>
      <c r="M28" s="2698">
        <v>25</v>
      </c>
      <c r="N28" s="2698">
        <v>27</v>
      </c>
      <c r="O28" s="2698">
        <v>14</v>
      </c>
      <c r="P28" s="2698">
        <v>26</v>
      </c>
      <c r="Q28" s="2698">
        <v>21</v>
      </c>
      <c r="R28" s="2700">
        <f t="shared" si="5"/>
        <v>15.777777777777779</v>
      </c>
      <c r="S28" s="2700">
        <f t="shared" si="6"/>
        <v>2.5357142857142856</v>
      </c>
    </row>
    <row r="29" spans="1:25">
      <c r="A29" s="1003"/>
      <c r="B29" s="1003"/>
      <c r="C29" s="1003"/>
      <c r="D29" s="1003"/>
      <c r="E29" s="859"/>
      <c r="F29" s="859"/>
      <c r="G29" s="859"/>
      <c r="H29" s="859"/>
      <c r="I29" s="859"/>
      <c r="J29" s="859"/>
      <c r="K29" s="859"/>
      <c r="L29" s="859"/>
      <c r="M29" s="859"/>
      <c r="N29" s="859"/>
      <c r="O29" s="859"/>
      <c r="P29" s="1003"/>
      <c r="Q29" s="1133"/>
      <c r="R29" s="1133"/>
      <c r="S29" s="1004" t="s">
        <v>10300</v>
      </c>
    </row>
  </sheetData>
  <mergeCells count="25">
    <mergeCell ref="B4:C5"/>
    <mergeCell ref="D4:F5"/>
    <mergeCell ref="G4:G6"/>
    <mergeCell ref="H4:H6"/>
    <mergeCell ref="I4:W4"/>
    <mergeCell ref="Y4:Y6"/>
    <mergeCell ref="I5:K5"/>
    <mergeCell ref="L5:M5"/>
    <mergeCell ref="N5:O5"/>
    <mergeCell ref="P5:Q5"/>
    <mergeCell ref="R5:S5"/>
    <mergeCell ref="T5:U5"/>
    <mergeCell ref="V5:W5"/>
    <mergeCell ref="X4:X6"/>
    <mergeCell ref="B19:C20"/>
    <mergeCell ref="D19:F20"/>
    <mergeCell ref="G19:G21"/>
    <mergeCell ref="H19:H21"/>
    <mergeCell ref="I19:Q19"/>
    <mergeCell ref="S19:S21"/>
    <mergeCell ref="I20:K20"/>
    <mergeCell ref="L20:M20"/>
    <mergeCell ref="N20:O20"/>
    <mergeCell ref="P20:Q20"/>
    <mergeCell ref="R19:R21"/>
  </mergeCells>
  <phoneticPr fontId="2"/>
  <hyperlinks>
    <hyperlink ref="Z2" location="目次!A1" display="目次へ戻る" xr:uid="{0F537C13-DEB4-43D6-BD94-68115BE98234}"/>
    <hyperlink ref="T17" location="目次!A1" display="目次へ戻る" xr:uid="{87C60712-757A-4CA8-9A4B-0D41DAD9C227}"/>
  </hyperlinks>
  <pageMargins left="0.7" right="0.7" top="0.75" bottom="0.75" header="0.3" footer="0.3"/>
  <drawing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BEE4-DE88-452B-9140-30B47FD6ED4C}">
  <dimension ref="A1:R11"/>
  <sheetViews>
    <sheetView workbookViewId="0">
      <selection activeCell="R1" sqref="R1"/>
    </sheetView>
  </sheetViews>
  <sheetFormatPr defaultColWidth="9" defaultRowHeight="18"/>
  <cols>
    <col min="1" max="1" width="11.5" style="1140" customWidth="1"/>
    <col min="2" max="17" width="9" style="1140"/>
    <col min="18" max="18" width="11" style="1140" bestFit="1" customWidth="1"/>
    <col min="19" max="16384" width="9" style="1140"/>
  </cols>
  <sheetData>
    <row r="1" spans="1:18">
      <c r="A1" s="3106" t="s">
        <v>10306</v>
      </c>
      <c r="B1" s="3106"/>
      <c r="C1" s="3106"/>
      <c r="D1" s="3106"/>
      <c r="E1" s="3106"/>
      <c r="F1" s="3106"/>
      <c r="G1" s="3106"/>
      <c r="H1" s="3106"/>
      <c r="I1" s="3106"/>
      <c r="J1" s="3106"/>
      <c r="K1" s="3106"/>
      <c r="L1" s="3106"/>
      <c r="M1" s="3106"/>
      <c r="N1" s="3106"/>
      <c r="O1" s="3106"/>
      <c r="P1" s="3106"/>
      <c r="Q1" s="3106"/>
      <c r="R1" s="820" t="s">
        <v>721</v>
      </c>
    </row>
    <row r="2" spans="1:18" ht="18.5" thickBot="1">
      <c r="A2" s="1184"/>
      <c r="B2" s="1184"/>
      <c r="C2" s="1184"/>
      <c r="D2" s="1184"/>
      <c r="E2" s="1184"/>
      <c r="F2" s="1184"/>
      <c r="G2" s="1184"/>
      <c r="H2" s="1184"/>
      <c r="I2" s="1184"/>
      <c r="J2" s="1184"/>
      <c r="K2" s="1184"/>
      <c r="L2" s="1184"/>
      <c r="M2" s="1184"/>
      <c r="N2" s="3106"/>
      <c r="O2" s="3106"/>
      <c r="P2" s="3118"/>
      <c r="Q2" s="3114" t="s">
        <v>6039</v>
      </c>
    </row>
    <row r="3" spans="1:18" ht="26.25" customHeight="1">
      <c r="A3" s="1055" t="s">
        <v>4864</v>
      </c>
      <c r="B3" s="3940" t="s">
        <v>10307</v>
      </c>
      <c r="C3" s="3940" t="s">
        <v>10308</v>
      </c>
      <c r="D3" s="3940" t="s">
        <v>10309</v>
      </c>
      <c r="E3" s="3569" t="s">
        <v>10310</v>
      </c>
      <c r="F3" s="3570"/>
      <c r="G3" s="3570"/>
      <c r="H3" s="3570"/>
      <c r="I3" s="3570"/>
      <c r="J3" s="3570"/>
      <c r="K3" s="3570"/>
      <c r="L3" s="3570"/>
      <c r="M3" s="3570"/>
      <c r="N3" s="3570"/>
      <c r="O3" s="3570"/>
      <c r="P3" s="3570"/>
      <c r="Q3" s="3570"/>
    </row>
    <row r="4" spans="1:18" ht="26.25" customHeight="1">
      <c r="A4" s="3106"/>
      <c r="B4" s="4026"/>
      <c r="C4" s="4026"/>
      <c r="D4" s="4026"/>
      <c r="E4" s="3573" t="s">
        <v>5048</v>
      </c>
      <c r="F4" s="3574"/>
      <c r="G4" s="3575"/>
      <c r="H4" s="3573" t="s">
        <v>10287</v>
      </c>
      <c r="I4" s="3575"/>
      <c r="J4" s="3573" t="s">
        <v>10288</v>
      </c>
      <c r="K4" s="3575"/>
      <c r="L4" s="3573" t="s">
        <v>10289</v>
      </c>
      <c r="M4" s="3575"/>
      <c r="N4" s="3573" t="s">
        <v>10290</v>
      </c>
      <c r="O4" s="3575"/>
      <c r="P4" s="3573" t="s">
        <v>10311</v>
      </c>
      <c r="Q4" s="3574"/>
    </row>
    <row r="5" spans="1:18" ht="26.25" customHeight="1">
      <c r="A5" s="2032" t="s">
        <v>7926</v>
      </c>
      <c r="B5" s="3927"/>
      <c r="C5" s="3927"/>
      <c r="D5" s="3927"/>
      <c r="E5" s="3101" t="s">
        <v>4822</v>
      </c>
      <c r="F5" s="3101" t="s">
        <v>4717</v>
      </c>
      <c r="G5" s="3101" t="s">
        <v>4718</v>
      </c>
      <c r="H5" s="3101" t="s">
        <v>4717</v>
      </c>
      <c r="I5" s="3101" t="s">
        <v>4718</v>
      </c>
      <c r="J5" s="3101" t="s">
        <v>4717</v>
      </c>
      <c r="K5" s="3101" t="s">
        <v>4718</v>
      </c>
      <c r="L5" s="3101" t="s">
        <v>4717</v>
      </c>
      <c r="M5" s="3101" t="s">
        <v>4718</v>
      </c>
      <c r="N5" s="3101" t="s">
        <v>4717</v>
      </c>
      <c r="O5" s="3101" t="s">
        <v>4718</v>
      </c>
      <c r="P5" s="3101" t="s">
        <v>4717</v>
      </c>
      <c r="Q5" s="3101" t="s">
        <v>4718</v>
      </c>
    </row>
    <row r="6" spans="1:18">
      <c r="A6" s="2390" t="s">
        <v>10272</v>
      </c>
      <c r="B6" s="2686">
        <v>19</v>
      </c>
      <c r="C6" s="2687">
        <v>689</v>
      </c>
      <c r="D6" s="2687">
        <v>161</v>
      </c>
      <c r="E6" s="2687">
        <v>7766</v>
      </c>
      <c r="F6" s="2687">
        <v>3969</v>
      </c>
      <c r="G6" s="2687">
        <v>3797</v>
      </c>
      <c r="H6" s="2695">
        <v>1284</v>
      </c>
      <c r="I6" s="2687">
        <v>1214</v>
      </c>
      <c r="J6" s="2687">
        <v>1334</v>
      </c>
      <c r="K6" s="2687">
        <v>1288</v>
      </c>
      <c r="L6" s="2687">
        <v>1308</v>
      </c>
      <c r="M6" s="2687">
        <v>1289</v>
      </c>
      <c r="N6" s="2687">
        <v>3</v>
      </c>
      <c r="O6" s="2687">
        <v>2</v>
      </c>
      <c r="P6" s="2687">
        <v>40</v>
      </c>
      <c r="Q6" s="2687">
        <v>4</v>
      </c>
    </row>
    <row r="7" spans="1:18">
      <c r="A7" s="2390" t="s">
        <v>264</v>
      </c>
      <c r="B7" s="2686">
        <v>18</v>
      </c>
      <c r="C7" s="2687">
        <v>678</v>
      </c>
      <c r="D7" s="2687">
        <v>158</v>
      </c>
      <c r="E7" s="2687">
        <v>7549</v>
      </c>
      <c r="F7" s="2687">
        <v>3863</v>
      </c>
      <c r="G7" s="2687">
        <v>3686</v>
      </c>
      <c r="H7" s="2695">
        <v>1268</v>
      </c>
      <c r="I7" s="2687">
        <v>1254</v>
      </c>
      <c r="J7" s="2687">
        <v>1243</v>
      </c>
      <c r="K7" s="2687">
        <v>1179</v>
      </c>
      <c r="L7" s="2687">
        <v>1302</v>
      </c>
      <c r="M7" s="2687">
        <v>1249</v>
      </c>
      <c r="N7" s="2687">
        <v>5</v>
      </c>
      <c r="O7" s="2687">
        <v>1</v>
      </c>
      <c r="P7" s="2687">
        <v>45</v>
      </c>
      <c r="Q7" s="2687">
        <v>3</v>
      </c>
    </row>
    <row r="8" spans="1:18">
      <c r="A8" s="2390" t="s">
        <v>266</v>
      </c>
      <c r="B8" s="2686">
        <v>18</v>
      </c>
      <c r="C8" s="2687">
        <v>667</v>
      </c>
      <c r="D8" s="2687">
        <v>156</v>
      </c>
      <c r="E8" s="2687">
        <v>7309</v>
      </c>
      <c r="F8" s="2687">
        <v>3750</v>
      </c>
      <c r="G8" s="2687">
        <v>3559</v>
      </c>
      <c r="H8" s="2687">
        <v>1258</v>
      </c>
      <c r="I8" s="2687">
        <v>1185</v>
      </c>
      <c r="J8" s="2687">
        <v>1240</v>
      </c>
      <c r="K8" s="2687">
        <v>1227</v>
      </c>
      <c r="L8" s="2687">
        <v>1205</v>
      </c>
      <c r="M8" s="2687">
        <v>1144</v>
      </c>
      <c r="N8" s="2687">
        <v>3</v>
      </c>
      <c r="O8" s="2687">
        <v>1</v>
      </c>
      <c r="P8" s="2687">
        <v>44</v>
      </c>
      <c r="Q8" s="2687">
        <v>2</v>
      </c>
    </row>
    <row r="9" spans="1:18">
      <c r="A9" s="1469" t="s">
        <v>268</v>
      </c>
      <c r="B9" s="2689">
        <v>18</v>
      </c>
      <c r="C9" s="1727">
        <v>670</v>
      </c>
      <c r="D9" s="1727">
        <v>152</v>
      </c>
      <c r="E9" s="1727">
        <v>7094</v>
      </c>
      <c r="F9" s="1727">
        <v>3674</v>
      </c>
      <c r="G9" s="1727">
        <v>3420</v>
      </c>
      <c r="H9" s="1727">
        <v>1219</v>
      </c>
      <c r="I9" s="1727">
        <v>1096</v>
      </c>
      <c r="J9" s="1727">
        <v>1216</v>
      </c>
      <c r="K9" s="1727">
        <v>1139</v>
      </c>
      <c r="L9" s="1727">
        <v>1202</v>
      </c>
      <c r="M9" s="1727">
        <v>1181</v>
      </c>
      <c r="N9" s="1727">
        <v>4</v>
      </c>
      <c r="O9" s="2687">
        <v>0</v>
      </c>
      <c r="P9" s="1727">
        <v>33</v>
      </c>
      <c r="Q9" s="1727">
        <v>4</v>
      </c>
    </row>
    <row r="10" spans="1:18" ht="18.5" thickBot="1">
      <c r="A10" s="2690" t="s">
        <v>697</v>
      </c>
      <c r="B10" s="3135">
        <v>17</v>
      </c>
      <c r="C10" s="3135">
        <v>650</v>
      </c>
      <c r="D10" s="3135">
        <v>151</v>
      </c>
      <c r="E10" s="3135">
        <v>6751</v>
      </c>
      <c r="F10" s="3135">
        <v>3482</v>
      </c>
      <c r="G10" s="3135">
        <v>3269</v>
      </c>
      <c r="H10" s="3135">
        <v>1119</v>
      </c>
      <c r="I10" s="3135">
        <v>1108</v>
      </c>
      <c r="J10" s="3135">
        <v>1152</v>
      </c>
      <c r="K10" s="3135">
        <v>1067</v>
      </c>
      <c r="L10" s="3135">
        <v>1175</v>
      </c>
      <c r="M10" s="3135">
        <v>1090</v>
      </c>
      <c r="N10" s="3135">
        <v>1</v>
      </c>
      <c r="O10" s="3135">
        <v>1</v>
      </c>
      <c r="P10" s="3135">
        <v>35</v>
      </c>
      <c r="Q10" s="3135">
        <v>3</v>
      </c>
    </row>
    <row r="11" spans="1:18">
      <c r="A11" s="3108"/>
      <c r="B11" s="1003"/>
      <c r="C11" s="1003"/>
      <c r="D11" s="1003"/>
      <c r="E11" s="3105"/>
      <c r="F11" s="3105"/>
      <c r="G11" s="3105"/>
      <c r="H11" s="2705"/>
      <c r="I11" s="1003"/>
      <c r="J11" s="1003"/>
      <c r="K11" s="1003"/>
      <c r="L11" s="1003"/>
      <c r="M11" s="1003"/>
      <c r="N11" s="1003"/>
      <c r="O11" s="1003"/>
      <c r="P11" s="1003"/>
      <c r="Q11" s="3105" t="s">
        <v>10312</v>
      </c>
    </row>
  </sheetData>
  <mergeCells count="10">
    <mergeCell ref="B3:B5"/>
    <mergeCell ref="C3:C5"/>
    <mergeCell ref="D3:D5"/>
    <mergeCell ref="E3:Q3"/>
    <mergeCell ref="E4:G4"/>
    <mergeCell ref="H4:I4"/>
    <mergeCell ref="J4:K4"/>
    <mergeCell ref="L4:M4"/>
    <mergeCell ref="N4:O4"/>
    <mergeCell ref="P4:Q4"/>
  </mergeCells>
  <phoneticPr fontId="2"/>
  <hyperlinks>
    <hyperlink ref="R1" location="目次!A1" display="目次へ戻る" xr:uid="{8377165C-4067-4365-BAB9-A7F83981B7C1}"/>
  </hyperlinks>
  <pageMargins left="0.7" right="0.7" top="0.75" bottom="0.75" header="0.3" footer="0.3"/>
  <drawing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394DE-B05B-45C2-BD6F-F772189265E8}">
  <dimension ref="A1:O24"/>
  <sheetViews>
    <sheetView workbookViewId="0">
      <selection activeCell="O1" sqref="O1"/>
    </sheetView>
  </sheetViews>
  <sheetFormatPr defaultColWidth="8.58203125" defaultRowHeight="18"/>
  <cols>
    <col min="1" max="1" width="21.75" style="821" customWidth="1"/>
    <col min="2" max="14" width="8.58203125" style="821"/>
    <col min="15" max="15" width="11" style="821" bestFit="1" customWidth="1"/>
    <col min="16" max="16384" width="8.58203125" style="821"/>
  </cols>
  <sheetData>
    <row r="1" spans="1:15">
      <c r="A1" s="859" t="s">
        <v>10313</v>
      </c>
      <c r="B1" s="859"/>
      <c r="C1" s="859"/>
      <c r="D1" s="859"/>
      <c r="E1" s="859"/>
      <c r="F1" s="859"/>
      <c r="G1" s="859"/>
      <c r="H1" s="859"/>
      <c r="I1" s="859"/>
      <c r="J1" s="859"/>
      <c r="K1" s="859"/>
      <c r="L1" s="859"/>
      <c r="M1" s="859"/>
      <c r="N1" s="859"/>
      <c r="O1" s="820" t="s">
        <v>721</v>
      </c>
    </row>
    <row r="2" spans="1:15" ht="18.5" thickBot="1">
      <c r="A2" s="1745"/>
      <c r="B2" s="1745"/>
      <c r="C2" s="1745"/>
      <c r="D2" s="1745"/>
      <c r="E2" s="1745"/>
      <c r="F2" s="1745"/>
      <c r="G2" s="1745"/>
      <c r="H2" s="1745"/>
      <c r="I2" s="1745"/>
      <c r="J2" s="1745"/>
      <c r="K2" s="1745"/>
      <c r="L2" s="1745"/>
      <c r="M2" s="859"/>
      <c r="N2" s="1021" t="s">
        <v>10235</v>
      </c>
    </row>
    <row r="3" spans="1:15">
      <c r="A3" s="1055" t="s">
        <v>4751</v>
      </c>
      <c r="B3" s="3569" t="s">
        <v>5048</v>
      </c>
      <c r="C3" s="3775"/>
      <c r="D3" s="3576"/>
      <c r="E3" s="3569" t="s">
        <v>10287</v>
      </c>
      <c r="F3" s="3576"/>
      <c r="G3" s="3569" t="s">
        <v>10288</v>
      </c>
      <c r="H3" s="3576"/>
      <c r="I3" s="3569" t="s">
        <v>10289</v>
      </c>
      <c r="J3" s="3576"/>
      <c r="K3" s="3569" t="s">
        <v>10290</v>
      </c>
      <c r="L3" s="3576"/>
      <c r="M3" s="3569" t="s">
        <v>10291</v>
      </c>
      <c r="N3" s="3775"/>
    </row>
    <row r="4" spans="1:15">
      <c r="A4" s="2032" t="s">
        <v>10314</v>
      </c>
      <c r="B4" s="991" t="s">
        <v>4822</v>
      </c>
      <c r="C4" s="991" t="s">
        <v>4717</v>
      </c>
      <c r="D4" s="991" t="s">
        <v>4718</v>
      </c>
      <c r="E4" s="991" t="s">
        <v>4717</v>
      </c>
      <c r="F4" s="991" t="s">
        <v>4718</v>
      </c>
      <c r="G4" s="991" t="s">
        <v>4717</v>
      </c>
      <c r="H4" s="991" t="s">
        <v>4718</v>
      </c>
      <c r="I4" s="991" t="s">
        <v>4717</v>
      </c>
      <c r="J4" s="991" t="s">
        <v>4718</v>
      </c>
      <c r="K4" s="991" t="s">
        <v>4717</v>
      </c>
      <c r="L4" s="991" t="s">
        <v>4718</v>
      </c>
      <c r="M4" s="991" t="s">
        <v>4717</v>
      </c>
      <c r="N4" s="991" t="s">
        <v>4718</v>
      </c>
    </row>
    <row r="5" spans="1:15" ht="18.75" customHeight="1">
      <c r="A5" s="1131" t="s">
        <v>10273</v>
      </c>
      <c r="B5" s="1030">
        <v>1002</v>
      </c>
      <c r="C5" s="1031">
        <v>655</v>
      </c>
      <c r="D5" s="1031">
        <v>347</v>
      </c>
      <c r="E5" s="1031">
        <v>131</v>
      </c>
      <c r="F5" s="1031">
        <v>72</v>
      </c>
      <c r="G5" s="1031">
        <v>130</v>
      </c>
      <c r="H5" s="1031">
        <v>70</v>
      </c>
      <c r="I5" s="1031">
        <v>139</v>
      </c>
      <c r="J5" s="1031">
        <v>68</v>
      </c>
      <c r="K5" s="1031">
        <v>132</v>
      </c>
      <c r="L5" s="1031">
        <v>74</v>
      </c>
      <c r="M5" s="1031">
        <v>123</v>
      </c>
      <c r="N5" s="1031">
        <v>63</v>
      </c>
    </row>
    <row r="6" spans="1:15">
      <c r="A6" s="1469" t="s">
        <v>191</v>
      </c>
      <c r="B6" s="1030">
        <v>1020</v>
      </c>
      <c r="C6" s="1031">
        <v>671</v>
      </c>
      <c r="D6" s="1031">
        <v>349</v>
      </c>
      <c r="E6" s="1031">
        <v>137</v>
      </c>
      <c r="F6" s="1031">
        <v>71</v>
      </c>
      <c r="G6" s="1031">
        <v>131</v>
      </c>
      <c r="H6" s="1031">
        <v>72</v>
      </c>
      <c r="I6" s="1031">
        <v>132</v>
      </c>
      <c r="J6" s="1031">
        <v>68</v>
      </c>
      <c r="K6" s="1031">
        <v>139</v>
      </c>
      <c r="L6" s="1031">
        <v>67</v>
      </c>
      <c r="M6" s="1031">
        <v>132</v>
      </c>
      <c r="N6" s="1031">
        <v>71</v>
      </c>
    </row>
    <row r="7" spans="1:15">
      <c r="A7" s="1469" t="s">
        <v>192</v>
      </c>
      <c r="B7" s="1030">
        <v>1019</v>
      </c>
      <c r="C7" s="1031">
        <v>672</v>
      </c>
      <c r="D7" s="1031">
        <v>347</v>
      </c>
      <c r="E7" s="1031">
        <v>139</v>
      </c>
      <c r="F7" s="1031">
        <v>72</v>
      </c>
      <c r="G7" s="1031">
        <v>131</v>
      </c>
      <c r="H7" s="1031">
        <v>69</v>
      </c>
      <c r="I7" s="1031">
        <v>133</v>
      </c>
      <c r="J7" s="1031">
        <v>71</v>
      </c>
      <c r="K7" s="1031">
        <v>136</v>
      </c>
      <c r="L7" s="1031">
        <v>67</v>
      </c>
      <c r="M7" s="1031">
        <v>133</v>
      </c>
      <c r="N7" s="1031">
        <v>68</v>
      </c>
    </row>
    <row r="8" spans="1:15">
      <c r="A8" s="1469" t="s">
        <v>193</v>
      </c>
      <c r="B8" s="1030">
        <v>1007</v>
      </c>
      <c r="C8" s="1031">
        <v>659</v>
      </c>
      <c r="D8" s="1031">
        <v>348</v>
      </c>
      <c r="E8" s="1031">
        <v>136</v>
      </c>
      <c r="F8" s="1031">
        <v>74</v>
      </c>
      <c r="G8" s="1031">
        <v>133</v>
      </c>
      <c r="H8" s="1031">
        <v>68</v>
      </c>
      <c r="I8" s="1031">
        <v>133</v>
      </c>
      <c r="J8" s="1031">
        <v>74</v>
      </c>
      <c r="K8" s="1031">
        <v>126</v>
      </c>
      <c r="L8" s="1031">
        <v>70</v>
      </c>
      <c r="M8" s="1031">
        <v>131</v>
      </c>
      <c r="N8" s="1031">
        <v>62</v>
      </c>
    </row>
    <row r="9" spans="1:15">
      <c r="A9" s="1846" t="s">
        <v>194</v>
      </c>
      <c r="B9" s="2152">
        <f t="shared" ref="B9:N9" si="0">SUM(B10:B14)</f>
        <v>999</v>
      </c>
      <c r="C9" s="1318">
        <f t="shared" si="0"/>
        <v>640</v>
      </c>
      <c r="D9" s="1318">
        <f t="shared" si="0"/>
        <v>359</v>
      </c>
      <c r="E9" s="1318">
        <f t="shared" si="0"/>
        <v>125</v>
      </c>
      <c r="F9" s="1318">
        <f t="shared" si="0"/>
        <v>82</v>
      </c>
      <c r="G9" s="1318">
        <f t="shared" si="0"/>
        <v>137</v>
      </c>
      <c r="H9" s="1318">
        <f t="shared" si="0"/>
        <v>73</v>
      </c>
      <c r="I9" s="1318">
        <f t="shared" si="0"/>
        <v>130</v>
      </c>
      <c r="J9" s="1318">
        <f t="shared" si="0"/>
        <v>73</v>
      </c>
      <c r="K9" s="1318">
        <f t="shared" si="0"/>
        <v>125</v>
      </c>
      <c r="L9" s="1318">
        <f t="shared" si="0"/>
        <v>62</v>
      </c>
      <c r="M9" s="1318">
        <f t="shared" si="0"/>
        <v>123</v>
      </c>
      <c r="N9" s="1318">
        <f t="shared" si="0"/>
        <v>69</v>
      </c>
    </row>
    <row r="10" spans="1:15" ht="18.75" customHeight="1">
      <c r="A10" s="1131" t="s">
        <v>10315</v>
      </c>
      <c r="B10" s="2145">
        <f>SUM(C10:D10)</f>
        <v>195</v>
      </c>
      <c r="C10" s="1043">
        <f t="shared" ref="C10:D14" si="1">SUM(E10,G10,I10,K10,M10)</f>
        <v>176</v>
      </c>
      <c r="D10" s="1043">
        <f t="shared" si="1"/>
        <v>19</v>
      </c>
      <c r="E10" s="1043">
        <v>34</v>
      </c>
      <c r="F10" s="1043">
        <v>7</v>
      </c>
      <c r="G10" s="1043">
        <v>40</v>
      </c>
      <c r="H10" s="1043">
        <v>3</v>
      </c>
      <c r="I10" s="1043">
        <v>33</v>
      </c>
      <c r="J10" s="1043">
        <v>5</v>
      </c>
      <c r="K10" s="1043">
        <v>34</v>
      </c>
      <c r="L10" s="1043">
        <v>3</v>
      </c>
      <c r="M10" s="1043">
        <v>35</v>
      </c>
      <c r="N10" s="1043">
        <v>1</v>
      </c>
    </row>
    <row r="11" spans="1:15" ht="18.75" customHeight="1">
      <c r="A11" s="1249" t="s">
        <v>10316</v>
      </c>
      <c r="B11" s="2145">
        <f>SUM(C11:D11)</f>
        <v>196</v>
      </c>
      <c r="C11" s="1043">
        <f t="shared" si="1"/>
        <v>171</v>
      </c>
      <c r="D11" s="1043">
        <f t="shared" si="1"/>
        <v>25</v>
      </c>
      <c r="E11" s="1043">
        <v>33</v>
      </c>
      <c r="F11" s="1043">
        <v>8</v>
      </c>
      <c r="G11" s="1043">
        <v>40</v>
      </c>
      <c r="H11" s="1043">
        <v>4</v>
      </c>
      <c r="I11" s="1043">
        <v>34</v>
      </c>
      <c r="J11" s="1043">
        <v>5</v>
      </c>
      <c r="K11" s="1043">
        <v>33</v>
      </c>
      <c r="L11" s="1043">
        <v>3</v>
      </c>
      <c r="M11" s="1043">
        <v>31</v>
      </c>
      <c r="N11" s="1043">
        <v>5</v>
      </c>
    </row>
    <row r="12" spans="1:15" ht="18.75" customHeight="1">
      <c r="A12" s="1131" t="s">
        <v>10317</v>
      </c>
      <c r="B12" s="2145">
        <f>SUM(C12:D12)</f>
        <v>204</v>
      </c>
      <c r="C12" s="1043">
        <f t="shared" si="1"/>
        <v>92</v>
      </c>
      <c r="D12" s="1043">
        <f t="shared" si="1"/>
        <v>112</v>
      </c>
      <c r="E12" s="1043">
        <v>21</v>
      </c>
      <c r="F12" s="1043">
        <v>20</v>
      </c>
      <c r="G12" s="1043">
        <v>18</v>
      </c>
      <c r="H12" s="1043">
        <v>20</v>
      </c>
      <c r="I12" s="1043">
        <v>17</v>
      </c>
      <c r="J12" s="1043">
        <v>27</v>
      </c>
      <c r="K12" s="1043">
        <v>19</v>
      </c>
      <c r="L12" s="1043">
        <v>23</v>
      </c>
      <c r="M12" s="1043">
        <v>17</v>
      </c>
      <c r="N12" s="1043">
        <v>22</v>
      </c>
    </row>
    <row r="13" spans="1:15" ht="18.75" customHeight="1">
      <c r="A13" s="1131" t="s">
        <v>10318</v>
      </c>
      <c r="B13" s="2145">
        <f>SUM(C13:D13)</f>
        <v>206</v>
      </c>
      <c r="C13" s="1043">
        <f t="shared" si="1"/>
        <v>135</v>
      </c>
      <c r="D13" s="1043">
        <f t="shared" si="1"/>
        <v>71</v>
      </c>
      <c r="E13" s="1043">
        <v>23</v>
      </c>
      <c r="F13" s="1043">
        <v>18</v>
      </c>
      <c r="G13" s="1043">
        <v>24</v>
      </c>
      <c r="H13" s="1043">
        <v>18</v>
      </c>
      <c r="I13" s="1043">
        <v>27</v>
      </c>
      <c r="J13" s="1043">
        <v>16</v>
      </c>
      <c r="K13" s="1043">
        <v>31</v>
      </c>
      <c r="L13" s="1043">
        <v>8</v>
      </c>
      <c r="M13" s="1043">
        <v>30</v>
      </c>
      <c r="N13" s="1043">
        <v>11</v>
      </c>
    </row>
    <row r="14" spans="1:15" ht="19.5" customHeight="1" thickBot="1">
      <c r="A14" s="2706" t="s">
        <v>10319</v>
      </c>
      <c r="B14" s="1322">
        <f>SUM(C14:D14)</f>
        <v>198</v>
      </c>
      <c r="C14" s="1739">
        <f t="shared" si="1"/>
        <v>66</v>
      </c>
      <c r="D14" s="1739">
        <f t="shared" si="1"/>
        <v>132</v>
      </c>
      <c r="E14" s="1739">
        <v>14</v>
      </c>
      <c r="F14" s="1739">
        <v>29</v>
      </c>
      <c r="G14" s="1739">
        <v>15</v>
      </c>
      <c r="H14" s="1739">
        <v>28</v>
      </c>
      <c r="I14" s="1739">
        <v>19</v>
      </c>
      <c r="J14" s="1739">
        <v>20</v>
      </c>
      <c r="K14" s="1739">
        <v>8</v>
      </c>
      <c r="L14" s="1739">
        <v>25</v>
      </c>
      <c r="M14" s="1739">
        <v>10</v>
      </c>
      <c r="N14" s="1739">
        <v>30</v>
      </c>
    </row>
    <row r="15" spans="1:15">
      <c r="N15" s="1055" t="s">
        <v>10320</v>
      </c>
    </row>
    <row r="16" spans="1:15" ht="18.5" thickBot="1">
      <c r="A16" s="859" t="s">
        <v>10311</v>
      </c>
      <c r="B16" s="859"/>
      <c r="C16" s="859"/>
      <c r="D16" s="859"/>
      <c r="E16" s="859"/>
      <c r="F16" s="859"/>
      <c r="G16" s="1752"/>
      <c r="H16" s="1753" t="s">
        <v>6039</v>
      </c>
      <c r="I16" s="859"/>
    </row>
    <row r="17" spans="1:9">
      <c r="A17" s="2707" t="s">
        <v>10321</v>
      </c>
      <c r="B17" s="3569" t="s">
        <v>5466</v>
      </c>
      <c r="C17" s="3775"/>
      <c r="D17" s="3576"/>
      <c r="E17" s="3569" t="s">
        <v>10322</v>
      </c>
      <c r="F17" s="3576"/>
      <c r="G17" s="3569" t="s">
        <v>10323</v>
      </c>
      <c r="H17" s="3775"/>
      <c r="I17" s="859"/>
    </row>
    <row r="18" spans="1:9">
      <c r="A18" s="1617" t="s">
        <v>10314</v>
      </c>
      <c r="B18" s="1624" t="s">
        <v>4822</v>
      </c>
      <c r="C18" s="992" t="s">
        <v>4717</v>
      </c>
      <c r="D18" s="1624" t="s">
        <v>4718</v>
      </c>
      <c r="E18" s="992" t="s">
        <v>4717</v>
      </c>
      <c r="F18" s="992" t="s">
        <v>4718</v>
      </c>
      <c r="G18" s="992" t="s">
        <v>4717</v>
      </c>
      <c r="H18" s="1614" t="s">
        <v>4718</v>
      </c>
      <c r="I18" s="859"/>
    </row>
    <row r="19" spans="1:9">
      <c r="A19" s="2708" t="s">
        <v>10324</v>
      </c>
      <c r="B19" s="972">
        <v>48</v>
      </c>
      <c r="C19" s="972">
        <v>29</v>
      </c>
      <c r="D19" s="972">
        <v>19</v>
      </c>
      <c r="E19" s="972">
        <v>12</v>
      </c>
      <c r="F19" s="972">
        <v>8</v>
      </c>
      <c r="G19" s="972">
        <v>17</v>
      </c>
      <c r="H19" s="972">
        <v>11</v>
      </c>
      <c r="I19" s="859"/>
    </row>
    <row r="20" spans="1:9">
      <c r="A20" s="2390" t="s">
        <v>193</v>
      </c>
      <c r="B20" s="972">
        <v>43</v>
      </c>
      <c r="C20" s="972">
        <v>25</v>
      </c>
      <c r="D20" s="972">
        <v>18</v>
      </c>
      <c r="E20" s="972">
        <v>13</v>
      </c>
      <c r="F20" s="972">
        <v>10</v>
      </c>
      <c r="G20" s="972">
        <v>12</v>
      </c>
      <c r="H20" s="972">
        <v>8</v>
      </c>
      <c r="I20" s="859"/>
    </row>
    <row r="21" spans="1:9">
      <c r="A21" s="2690" t="s">
        <v>194</v>
      </c>
      <c r="B21" s="1073">
        <v>43</v>
      </c>
      <c r="C21" s="1073">
        <v>24</v>
      </c>
      <c r="D21" s="1073">
        <v>19</v>
      </c>
      <c r="E21" s="1073">
        <v>11</v>
      </c>
      <c r="F21" s="1073">
        <v>9</v>
      </c>
      <c r="G21" s="1073">
        <v>13</v>
      </c>
      <c r="H21" s="1073">
        <v>10</v>
      </c>
      <c r="I21" s="859"/>
    </row>
    <row r="22" spans="1:9" ht="18.75" customHeight="1">
      <c r="A22" s="2708" t="s">
        <v>10325</v>
      </c>
      <c r="B22" s="1800">
        <v>34</v>
      </c>
      <c r="C22" s="1800">
        <v>22</v>
      </c>
      <c r="D22" s="1800">
        <v>12</v>
      </c>
      <c r="E22" s="1800">
        <v>10</v>
      </c>
      <c r="F22" s="1800">
        <v>6</v>
      </c>
      <c r="G22" s="1800">
        <v>12</v>
      </c>
      <c r="H22" s="1800">
        <v>6</v>
      </c>
      <c r="I22" s="859"/>
    </row>
    <row r="23" spans="1:9" ht="19.5" customHeight="1" thickBot="1">
      <c r="A23" s="1634" t="s">
        <v>10326</v>
      </c>
      <c r="B23" s="2554">
        <v>9</v>
      </c>
      <c r="C23" s="2554">
        <v>2</v>
      </c>
      <c r="D23" s="2554">
        <v>7</v>
      </c>
      <c r="E23" s="2554">
        <v>1</v>
      </c>
      <c r="F23" s="2554">
        <v>3</v>
      </c>
      <c r="G23" s="2554">
        <v>1</v>
      </c>
      <c r="H23" s="2554">
        <v>4</v>
      </c>
      <c r="I23" s="859"/>
    </row>
    <row r="24" spans="1:9">
      <c r="A24" s="2709"/>
      <c r="B24" s="1800"/>
      <c r="C24" s="1800"/>
      <c r="D24" s="972"/>
      <c r="E24" s="972"/>
      <c r="F24" s="972"/>
      <c r="G24" s="972"/>
      <c r="H24" s="1100" t="s">
        <v>10320</v>
      </c>
      <c r="I24" s="972"/>
    </row>
  </sheetData>
  <mergeCells count="9">
    <mergeCell ref="I3:J3"/>
    <mergeCell ref="K3:L3"/>
    <mergeCell ref="M3:N3"/>
    <mergeCell ref="B17:D17"/>
    <mergeCell ref="E17:F17"/>
    <mergeCell ref="G17:H17"/>
    <mergeCell ref="B3:D3"/>
    <mergeCell ref="E3:F3"/>
    <mergeCell ref="G3:H3"/>
  </mergeCells>
  <phoneticPr fontId="2"/>
  <hyperlinks>
    <hyperlink ref="O1" location="目次!A1" display="目次へ戻る" xr:uid="{069C7068-8D8B-4CCB-8A0A-93ABF13DAB70}"/>
  </hyperlinks>
  <pageMargins left="0.7" right="0.7" top="0.75" bottom="0.75" header="0.3" footer="0.3"/>
  <drawing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6C1CA-6C3C-41BC-83D3-64FD475FB1DA}">
  <dimension ref="A1:I10"/>
  <sheetViews>
    <sheetView workbookViewId="0">
      <selection activeCell="I2" sqref="I2"/>
    </sheetView>
  </sheetViews>
  <sheetFormatPr defaultColWidth="8.58203125" defaultRowHeight="18"/>
  <cols>
    <col min="1" max="1" width="10.75" style="821" customWidth="1"/>
    <col min="2" max="8" width="8.58203125" style="821"/>
    <col min="9" max="9" width="11" style="821" bestFit="1" customWidth="1"/>
    <col min="10" max="16384" width="8.58203125" style="821"/>
  </cols>
  <sheetData>
    <row r="1" spans="1:9">
      <c r="A1" s="1111" t="s">
        <v>10327</v>
      </c>
      <c r="B1" s="1111"/>
      <c r="C1" s="1111"/>
      <c r="D1" s="1111"/>
      <c r="E1" s="1111"/>
      <c r="F1" s="859"/>
      <c r="G1" s="859"/>
      <c r="H1" s="859"/>
    </row>
    <row r="2" spans="1:9">
      <c r="A2" s="859" t="s">
        <v>10328</v>
      </c>
      <c r="B2" s="859"/>
      <c r="C2" s="859"/>
      <c r="D2" s="859"/>
      <c r="E2" s="859"/>
      <c r="F2" s="859"/>
      <c r="G2" s="859"/>
      <c r="H2" s="859"/>
      <c r="I2" s="820" t="s">
        <v>721</v>
      </c>
    </row>
    <row r="3" spans="1:9" ht="18.5" thickBot="1">
      <c r="A3" s="1745"/>
      <c r="B3" s="1745"/>
      <c r="C3" s="1745"/>
      <c r="D3" s="1745"/>
      <c r="E3" s="1745"/>
      <c r="F3" s="1745"/>
      <c r="G3" s="1752"/>
      <c r="H3" s="1753" t="s">
        <v>6039</v>
      </c>
    </row>
    <row r="4" spans="1:9">
      <c r="A4" s="1055" t="s">
        <v>10329</v>
      </c>
      <c r="B4" s="3569" t="s">
        <v>5048</v>
      </c>
      <c r="C4" s="3775"/>
      <c r="D4" s="3576"/>
      <c r="E4" s="3569" t="s">
        <v>10287</v>
      </c>
      <c r="F4" s="3576"/>
      <c r="G4" s="3569" t="s">
        <v>10288</v>
      </c>
      <c r="H4" s="3576"/>
    </row>
    <row r="5" spans="1:9">
      <c r="A5" s="2032" t="s">
        <v>10314</v>
      </c>
      <c r="B5" s="993" t="s">
        <v>4822</v>
      </c>
      <c r="C5" s="993" t="s">
        <v>4717</v>
      </c>
      <c r="D5" s="993" t="s">
        <v>4718</v>
      </c>
      <c r="E5" s="993" t="s">
        <v>4717</v>
      </c>
      <c r="F5" s="993" t="s">
        <v>4718</v>
      </c>
      <c r="G5" s="993" t="s">
        <v>4717</v>
      </c>
      <c r="H5" s="993" t="s">
        <v>4718</v>
      </c>
    </row>
    <row r="6" spans="1:9" ht="18.75" customHeight="1">
      <c r="A6" s="1103" t="s">
        <v>10245</v>
      </c>
      <c r="B6" s="995">
        <v>127</v>
      </c>
      <c r="C6" s="972">
        <v>10</v>
      </c>
      <c r="D6" s="972">
        <v>117</v>
      </c>
      <c r="E6" s="972">
        <v>6</v>
      </c>
      <c r="F6" s="972">
        <v>57</v>
      </c>
      <c r="G6" s="972">
        <v>4</v>
      </c>
      <c r="H6" s="972">
        <v>60</v>
      </c>
    </row>
    <row r="7" spans="1:9">
      <c r="A7" s="1044" t="s">
        <v>192</v>
      </c>
      <c r="B7" s="995">
        <v>137</v>
      </c>
      <c r="C7" s="972">
        <v>12</v>
      </c>
      <c r="D7" s="972">
        <v>125</v>
      </c>
      <c r="E7" s="972">
        <v>5</v>
      </c>
      <c r="F7" s="972">
        <v>69</v>
      </c>
      <c r="G7" s="972">
        <v>7</v>
      </c>
      <c r="H7" s="972">
        <v>56</v>
      </c>
    </row>
    <row r="8" spans="1:9">
      <c r="A8" s="1044" t="s">
        <v>193</v>
      </c>
      <c r="B8" s="995">
        <v>134</v>
      </c>
      <c r="C8" s="972">
        <v>11</v>
      </c>
      <c r="D8" s="972">
        <v>123</v>
      </c>
      <c r="E8" s="972">
        <v>6</v>
      </c>
      <c r="F8" s="972">
        <v>53</v>
      </c>
      <c r="G8" s="972">
        <v>5</v>
      </c>
      <c r="H8" s="972">
        <v>70</v>
      </c>
    </row>
    <row r="9" spans="1:9" ht="18.5" thickBot="1">
      <c r="A9" s="1219" t="s">
        <v>194</v>
      </c>
      <c r="B9" s="2710">
        <v>152</v>
      </c>
      <c r="C9" s="2294">
        <v>10</v>
      </c>
      <c r="D9" s="2294">
        <v>142</v>
      </c>
      <c r="E9" s="2294">
        <v>5</v>
      </c>
      <c r="F9" s="2294">
        <v>75</v>
      </c>
      <c r="G9" s="2294">
        <v>5</v>
      </c>
      <c r="H9" s="2294">
        <v>67</v>
      </c>
    </row>
    <row r="10" spans="1:9">
      <c r="A10" s="1133"/>
      <c r="B10" s="2671"/>
      <c r="C10" s="2671"/>
      <c r="D10" s="2671"/>
      <c r="E10" s="2671"/>
      <c r="F10" s="1003"/>
      <c r="G10" s="1003"/>
      <c r="H10" s="1020" t="s">
        <v>10330</v>
      </c>
    </row>
  </sheetData>
  <mergeCells count="3">
    <mergeCell ref="B4:D4"/>
    <mergeCell ref="E4:F4"/>
    <mergeCell ref="G4:H4"/>
  </mergeCells>
  <phoneticPr fontId="2"/>
  <hyperlinks>
    <hyperlink ref="I2" location="目次!A1" display="目次へ戻る" xr:uid="{583CE37B-107C-4B08-B667-39279964AB02}"/>
  </hyperlinks>
  <pageMargins left="0.7" right="0.7" top="0.75" bottom="0.75" header="0.3" footer="0.3"/>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AECF-5CDD-4EE8-8740-27D7455ED06B}">
  <dimension ref="A1:R39"/>
  <sheetViews>
    <sheetView workbookViewId="0">
      <selection activeCell="O18" sqref="O18"/>
    </sheetView>
  </sheetViews>
  <sheetFormatPr defaultColWidth="9" defaultRowHeight="13"/>
  <cols>
    <col min="1" max="2" width="13.83203125" style="859" customWidth="1"/>
    <col min="3" max="17" width="9" style="859"/>
    <col min="18" max="18" width="11" style="859" bestFit="1" customWidth="1"/>
    <col min="19" max="16384" width="9" style="859"/>
  </cols>
  <sheetData>
    <row r="1" spans="1:18">
      <c r="A1" s="859" t="s">
        <v>10331</v>
      </c>
    </row>
    <row r="2" spans="1:18">
      <c r="A2" s="859" t="s">
        <v>10332</v>
      </c>
      <c r="B2" s="1111"/>
      <c r="C2" s="1111"/>
      <c r="D2" s="1111"/>
      <c r="E2" s="1111"/>
    </row>
    <row r="3" spans="1:18" ht="18">
      <c r="A3" s="859" t="s">
        <v>10333</v>
      </c>
      <c r="R3" s="820" t="s">
        <v>721</v>
      </c>
    </row>
    <row r="4" spans="1:18" ht="13.5" thickBot="1">
      <c r="A4" s="1745"/>
      <c r="B4" s="1745"/>
      <c r="C4" s="1745"/>
      <c r="D4" s="1745"/>
      <c r="E4" s="1745"/>
      <c r="F4" s="1745"/>
      <c r="G4" s="1745"/>
      <c r="H4" s="1745"/>
      <c r="I4" s="1745"/>
      <c r="J4" s="1745"/>
      <c r="K4" s="1745"/>
      <c r="L4" s="1745"/>
      <c r="M4" s="1745"/>
      <c r="N4" s="1753"/>
      <c r="O4" s="1021"/>
      <c r="P4" s="1752"/>
      <c r="Q4" s="1753" t="s">
        <v>6039</v>
      </c>
    </row>
    <row r="5" spans="1:18" ht="18.75" customHeight="1">
      <c r="B5" s="2525" t="s">
        <v>8033</v>
      </c>
      <c r="C5" s="3569" t="s">
        <v>5048</v>
      </c>
      <c r="D5" s="3775"/>
      <c r="E5" s="3576"/>
      <c r="F5" s="3569" t="s">
        <v>10287</v>
      </c>
      <c r="G5" s="3576"/>
      <c r="H5" s="3569" t="s">
        <v>10288</v>
      </c>
      <c r="I5" s="3576"/>
      <c r="J5" s="3569" t="s">
        <v>10289</v>
      </c>
      <c r="K5" s="3576"/>
      <c r="L5" s="3569" t="s">
        <v>10290</v>
      </c>
      <c r="M5" s="3576"/>
      <c r="N5" s="3569" t="s">
        <v>10291</v>
      </c>
      <c r="O5" s="3576"/>
      <c r="P5" s="3569" t="s">
        <v>10292</v>
      </c>
      <c r="Q5" s="3775"/>
    </row>
    <row r="6" spans="1:18">
      <c r="A6" s="2032" t="s">
        <v>10314</v>
      </c>
      <c r="B6" s="1617"/>
      <c r="C6" s="992" t="s">
        <v>4822</v>
      </c>
      <c r="D6" s="992" t="s">
        <v>4717</v>
      </c>
      <c r="E6" s="992" t="s">
        <v>4718</v>
      </c>
      <c r="F6" s="991" t="s">
        <v>4717</v>
      </c>
      <c r="G6" s="991" t="s">
        <v>4718</v>
      </c>
      <c r="H6" s="991" t="s">
        <v>4717</v>
      </c>
      <c r="I6" s="991" t="s">
        <v>4718</v>
      </c>
      <c r="J6" s="991" t="s">
        <v>4717</v>
      </c>
      <c r="K6" s="991" t="s">
        <v>4718</v>
      </c>
      <c r="L6" s="991" t="s">
        <v>4717</v>
      </c>
      <c r="M6" s="991" t="s">
        <v>4718</v>
      </c>
      <c r="N6" s="991" t="s">
        <v>4717</v>
      </c>
      <c r="O6" s="991" t="s">
        <v>4718</v>
      </c>
      <c r="P6" s="991" t="s">
        <v>4717</v>
      </c>
      <c r="Q6" s="991" t="s">
        <v>4718</v>
      </c>
    </row>
    <row r="7" spans="1:18">
      <c r="A7" s="3673" t="s">
        <v>10334</v>
      </c>
      <c r="B7" s="3772"/>
      <c r="C7" s="1528">
        <f t="shared" ref="C7:Q7" si="0">SUM(C8,C9,C10,C11,C14)</f>
        <v>839</v>
      </c>
      <c r="D7" s="1529">
        <f t="shared" si="0"/>
        <v>340</v>
      </c>
      <c r="E7" s="1529">
        <f t="shared" si="0"/>
        <v>499</v>
      </c>
      <c r="F7" s="1532">
        <f t="shared" si="0"/>
        <v>74</v>
      </c>
      <c r="G7" s="1532">
        <f t="shared" si="0"/>
        <v>91</v>
      </c>
      <c r="H7" s="1532">
        <f t="shared" si="0"/>
        <v>60</v>
      </c>
      <c r="I7" s="1532">
        <f t="shared" si="0"/>
        <v>98</v>
      </c>
      <c r="J7" s="1532">
        <f t="shared" si="0"/>
        <v>75</v>
      </c>
      <c r="K7" s="1532">
        <f t="shared" si="0"/>
        <v>118</v>
      </c>
      <c r="L7" s="1532">
        <f t="shared" si="0"/>
        <v>103</v>
      </c>
      <c r="M7" s="1532">
        <f t="shared" si="0"/>
        <v>124</v>
      </c>
      <c r="N7" s="1532">
        <f t="shared" si="0"/>
        <v>11</v>
      </c>
      <c r="O7" s="1532">
        <f t="shared" si="0"/>
        <v>32</v>
      </c>
      <c r="P7" s="1532">
        <f t="shared" si="0"/>
        <v>17</v>
      </c>
      <c r="Q7" s="1532">
        <f t="shared" si="0"/>
        <v>36</v>
      </c>
    </row>
    <row r="8" spans="1:18" ht="26">
      <c r="A8" s="2411" t="s">
        <v>10335</v>
      </c>
      <c r="B8" s="2711" t="s">
        <v>10336</v>
      </c>
      <c r="C8" s="906">
        <f>SUM(D8,E8)</f>
        <v>0</v>
      </c>
      <c r="D8" s="910">
        <f t="shared" ref="D8:E10" si="1">SUM(F8,H8,J8,L8,N8,P8)</f>
        <v>0</v>
      </c>
      <c r="E8" s="910">
        <f t="shared" si="1"/>
        <v>0</v>
      </c>
      <c r="F8" s="910">
        <v>0</v>
      </c>
      <c r="G8" s="910">
        <v>0</v>
      </c>
      <c r="H8" s="910">
        <v>0</v>
      </c>
      <c r="I8" s="910">
        <v>0</v>
      </c>
      <c r="J8" s="910">
        <v>0</v>
      </c>
      <c r="K8" s="910">
        <v>0</v>
      </c>
      <c r="L8" s="910">
        <v>0</v>
      </c>
      <c r="M8" s="910">
        <v>0</v>
      </c>
      <c r="N8" s="910">
        <v>0</v>
      </c>
      <c r="O8" s="910">
        <v>0</v>
      </c>
      <c r="P8" s="910">
        <v>0</v>
      </c>
      <c r="Q8" s="910">
        <v>0</v>
      </c>
    </row>
    <row r="9" spans="1:18">
      <c r="A9" s="2411" t="s">
        <v>10337</v>
      </c>
      <c r="B9" s="2089" t="s">
        <v>10338</v>
      </c>
      <c r="C9" s="906">
        <f>SUM(D9,E9)</f>
        <v>245</v>
      </c>
      <c r="D9" s="910">
        <f t="shared" si="1"/>
        <v>89</v>
      </c>
      <c r="E9" s="910">
        <f t="shared" si="1"/>
        <v>156</v>
      </c>
      <c r="F9" s="910">
        <v>12</v>
      </c>
      <c r="G9" s="910">
        <v>19</v>
      </c>
      <c r="H9" s="910">
        <v>8</v>
      </c>
      <c r="I9" s="910">
        <v>22</v>
      </c>
      <c r="J9" s="910">
        <v>14</v>
      </c>
      <c r="K9" s="910">
        <v>20</v>
      </c>
      <c r="L9" s="910">
        <v>27</v>
      </c>
      <c r="M9" s="910">
        <v>27</v>
      </c>
      <c r="N9" s="910">
        <v>11</v>
      </c>
      <c r="O9" s="910">
        <v>32</v>
      </c>
      <c r="P9" s="910">
        <v>17</v>
      </c>
      <c r="Q9" s="910">
        <v>36</v>
      </c>
    </row>
    <row r="10" spans="1:18">
      <c r="A10" s="1267" t="s">
        <v>10339</v>
      </c>
      <c r="B10" s="2271" t="s">
        <v>10340</v>
      </c>
      <c r="C10" s="906">
        <f>SUM(D10,E10)</f>
        <v>170</v>
      </c>
      <c r="D10" s="910">
        <f t="shared" si="1"/>
        <v>31</v>
      </c>
      <c r="E10" s="910">
        <f t="shared" si="1"/>
        <v>139</v>
      </c>
      <c r="F10" s="910">
        <v>12</v>
      </c>
      <c r="G10" s="910">
        <v>33</v>
      </c>
      <c r="H10" s="910">
        <v>6</v>
      </c>
      <c r="I10" s="910">
        <v>30</v>
      </c>
      <c r="J10" s="910">
        <v>3</v>
      </c>
      <c r="K10" s="910">
        <v>37</v>
      </c>
      <c r="L10" s="910">
        <v>10</v>
      </c>
      <c r="M10" s="910">
        <v>39</v>
      </c>
      <c r="N10" s="910">
        <v>0</v>
      </c>
      <c r="O10" s="910">
        <v>0</v>
      </c>
      <c r="P10" s="910">
        <v>0</v>
      </c>
      <c r="Q10" s="910">
        <v>0</v>
      </c>
    </row>
    <row r="11" spans="1:18">
      <c r="A11" s="4027" t="s">
        <v>10341</v>
      </c>
      <c r="B11" s="2271" t="s">
        <v>8838</v>
      </c>
      <c r="C11" s="906">
        <f t="shared" ref="C11:Q11" si="2">SUM(C12:C13)</f>
        <v>267</v>
      </c>
      <c r="D11" s="908">
        <f t="shared" si="2"/>
        <v>160</v>
      </c>
      <c r="E11" s="908">
        <f t="shared" si="2"/>
        <v>107</v>
      </c>
      <c r="F11" s="910">
        <f t="shared" si="2"/>
        <v>39</v>
      </c>
      <c r="G11" s="910">
        <f t="shared" si="2"/>
        <v>21</v>
      </c>
      <c r="H11" s="910">
        <f t="shared" si="2"/>
        <v>29</v>
      </c>
      <c r="I11" s="910">
        <f t="shared" si="2"/>
        <v>22</v>
      </c>
      <c r="J11" s="910">
        <f t="shared" si="2"/>
        <v>45</v>
      </c>
      <c r="K11" s="910">
        <f t="shared" si="2"/>
        <v>25</v>
      </c>
      <c r="L11" s="910">
        <f t="shared" si="2"/>
        <v>47</v>
      </c>
      <c r="M11" s="910">
        <f t="shared" si="2"/>
        <v>39</v>
      </c>
      <c r="N11" s="910">
        <f t="shared" si="2"/>
        <v>0</v>
      </c>
      <c r="O11" s="910">
        <f t="shared" si="2"/>
        <v>0</v>
      </c>
      <c r="P11" s="910">
        <f t="shared" si="2"/>
        <v>0</v>
      </c>
      <c r="Q11" s="910">
        <f t="shared" si="2"/>
        <v>0</v>
      </c>
    </row>
    <row r="12" spans="1:18">
      <c r="A12" s="4028"/>
      <c r="B12" s="1304" t="s">
        <v>10342</v>
      </c>
      <c r="C12" s="906">
        <f>SUM(D12,E12)</f>
        <v>76</v>
      </c>
      <c r="D12" s="910">
        <f t="shared" ref="D12:E14" si="3">SUM(F12,H12,J12,L12,N12,P12)</f>
        <v>32</v>
      </c>
      <c r="E12" s="910">
        <f t="shared" si="3"/>
        <v>44</v>
      </c>
      <c r="F12" s="910">
        <v>4</v>
      </c>
      <c r="G12" s="910">
        <v>10</v>
      </c>
      <c r="H12" s="910">
        <v>5</v>
      </c>
      <c r="I12" s="910">
        <v>9</v>
      </c>
      <c r="J12" s="910">
        <v>12</v>
      </c>
      <c r="K12" s="910">
        <v>9</v>
      </c>
      <c r="L12" s="910">
        <v>11</v>
      </c>
      <c r="M12" s="910">
        <v>16</v>
      </c>
      <c r="N12" s="910">
        <v>0</v>
      </c>
      <c r="O12" s="910">
        <v>0</v>
      </c>
      <c r="P12" s="910">
        <v>0</v>
      </c>
      <c r="Q12" s="910">
        <v>0</v>
      </c>
    </row>
    <row r="13" spans="1:18">
      <c r="A13" s="4029"/>
      <c r="B13" s="2096" t="s">
        <v>10343</v>
      </c>
      <c r="C13" s="906">
        <f>SUM(D13,E13)</f>
        <v>191</v>
      </c>
      <c r="D13" s="910">
        <f t="shared" si="3"/>
        <v>128</v>
      </c>
      <c r="E13" s="910">
        <f t="shared" si="3"/>
        <v>63</v>
      </c>
      <c r="F13" s="910">
        <v>35</v>
      </c>
      <c r="G13" s="910">
        <v>11</v>
      </c>
      <c r="H13" s="910">
        <v>24</v>
      </c>
      <c r="I13" s="910">
        <v>13</v>
      </c>
      <c r="J13" s="910">
        <v>33</v>
      </c>
      <c r="K13" s="910">
        <v>16</v>
      </c>
      <c r="L13" s="910">
        <v>36</v>
      </c>
      <c r="M13" s="910">
        <v>23</v>
      </c>
      <c r="N13" s="910">
        <v>0</v>
      </c>
      <c r="O13" s="910">
        <v>0</v>
      </c>
      <c r="P13" s="910">
        <v>0</v>
      </c>
      <c r="Q13" s="910">
        <v>0</v>
      </c>
    </row>
    <row r="14" spans="1:18" ht="13.5" thickBot="1">
      <c r="A14" s="2712" t="s">
        <v>10344</v>
      </c>
      <c r="B14" s="2713" t="s">
        <v>10345</v>
      </c>
      <c r="C14" s="914">
        <f>SUM(D14,E14)</f>
        <v>157</v>
      </c>
      <c r="D14" s="2500">
        <f t="shared" si="3"/>
        <v>60</v>
      </c>
      <c r="E14" s="2500">
        <f t="shared" si="3"/>
        <v>97</v>
      </c>
      <c r="F14" s="2500">
        <v>11</v>
      </c>
      <c r="G14" s="2500">
        <v>18</v>
      </c>
      <c r="H14" s="2500">
        <v>17</v>
      </c>
      <c r="I14" s="2500">
        <v>24</v>
      </c>
      <c r="J14" s="2500">
        <v>13</v>
      </c>
      <c r="K14" s="2500">
        <v>36</v>
      </c>
      <c r="L14" s="2500">
        <v>19</v>
      </c>
      <c r="M14" s="2500">
        <v>19</v>
      </c>
      <c r="N14" s="2500">
        <v>0</v>
      </c>
      <c r="O14" s="2500">
        <v>0</v>
      </c>
      <c r="P14" s="2500">
        <v>0</v>
      </c>
      <c r="Q14" s="2500">
        <v>0</v>
      </c>
    </row>
    <row r="15" spans="1:18">
      <c r="A15" s="2714"/>
      <c r="F15" s="1514"/>
      <c r="G15" s="1514"/>
      <c r="H15" s="1514"/>
      <c r="I15" s="1514"/>
      <c r="J15" s="1514"/>
      <c r="K15" s="1514"/>
      <c r="L15" s="1514"/>
      <c r="M15" s="1514"/>
      <c r="N15" s="1031"/>
      <c r="O15" s="1514"/>
      <c r="P15" s="1514"/>
      <c r="Q15" s="1727" t="s">
        <v>10346</v>
      </c>
    </row>
    <row r="16" spans="1:18">
      <c r="A16" s="2714"/>
      <c r="F16" s="1514"/>
      <c r="G16" s="1514"/>
      <c r="H16" s="1514"/>
      <c r="I16" s="1514"/>
      <c r="J16" s="1514"/>
      <c r="K16" s="1514"/>
      <c r="L16" s="1514"/>
      <c r="M16" s="1514"/>
      <c r="N16" s="1031"/>
      <c r="O16" s="1514"/>
      <c r="P16" s="1514"/>
      <c r="Q16" s="1727"/>
    </row>
    <row r="17" spans="1:17">
      <c r="A17" s="2714"/>
      <c r="F17" s="1514"/>
      <c r="G17" s="1514"/>
      <c r="H17" s="1514"/>
      <c r="I17" s="1514"/>
      <c r="J17" s="1514"/>
      <c r="K17" s="1514"/>
      <c r="L17" s="1514"/>
      <c r="M17" s="1514"/>
      <c r="N17" s="1031"/>
      <c r="O17" s="1514"/>
      <c r="P17" s="1514"/>
      <c r="Q17" s="1727"/>
    </row>
    <row r="18" spans="1:17" ht="18">
      <c r="A18" s="859" t="s">
        <v>10347</v>
      </c>
      <c r="D18" s="1111"/>
      <c r="O18" s="820" t="s">
        <v>721</v>
      </c>
    </row>
    <row r="19" spans="1:17" ht="13.5" thickBot="1">
      <c r="A19" s="1745"/>
      <c r="B19" s="1745"/>
      <c r="C19" s="1745"/>
      <c r="D19" s="987"/>
      <c r="E19" s="987"/>
      <c r="M19" s="987"/>
      <c r="N19" s="1021" t="s">
        <v>6039</v>
      </c>
    </row>
    <row r="20" spans="1:17">
      <c r="A20" s="1134"/>
      <c r="B20" s="1134"/>
      <c r="C20" s="1004" t="s">
        <v>10329</v>
      </c>
      <c r="D20" s="3569" t="s">
        <v>5466</v>
      </c>
      <c r="E20" s="3775"/>
      <c r="F20" s="3576"/>
      <c r="G20" s="3569" t="s">
        <v>10322</v>
      </c>
      <c r="H20" s="3576"/>
      <c r="I20" s="3569" t="s">
        <v>10323</v>
      </c>
      <c r="J20" s="3576"/>
      <c r="K20" s="3569" t="s">
        <v>10348</v>
      </c>
      <c r="L20" s="3576"/>
      <c r="M20" s="3569" t="s">
        <v>10349</v>
      </c>
      <c r="N20" s="3775"/>
    </row>
    <row r="21" spans="1:17">
      <c r="A21" s="2684" t="s">
        <v>10350</v>
      </c>
      <c r="B21" s="2328"/>
      <c r="C21" s="2328"/>
      <c r="D21" s="992" t="s">
        <v>4822</v>
      </c>
      <c r="E21" s="992" t="s">
        <v>4717</v>
      </c>
      <c r="F21" s="992" t="s">
        <v>4718</v>
      </c>
      <c r="G21" s="992" t="s">
        <v>4717</v>
      </c>
      <c r="H21" s="992" t="s">
        <v>4718</v>
      </c>
      <c r="I21" s="992" t="s">
        <v>4717</v>
      </c>
      <c r="J21" s="992" t="s">
        <v>4718</v>
      </c>
      <c r="K21" s="992" t="s">
        <v>4717</v>
      </c>
      <c r="L21" s="992" t="s">
        <v>4718</v>
      </c>
      <c r="M21" s="992" t="s">
        <v>4717</v>
      </c>
      <c r="N21" s="991" t="s">
        <v>4718</v>
      </c>
    </row>
    <row r="22" spans="1:17">
      <c r="A22" s="3673" t="s">
        <v>10334</v>
      </c>
      <c r="B22" s="3673"/>
      <c r="C22" s="3772"/>
      <c r="D22" s="1379">
        <f>SUM(E22,F22)</f>
        <v>952</v>
      </c>
      <c r="E22" s="1379">
        <f t="shared" ref="E22:N22" si="4">SUM(E23:E25)</f>
        <v>664</v>
      </c>
      <c r="F22" s="1379">
        <f t="shared" si="4"/>
        <v>288</v>
      </c>
      <c r="G22" s="1379">
        <f t="shared" si="4"/>
        <v>206</v>
      </c>
      <c r="H22" s="1379">
        <f t="shared" si="4"/>
        <v>101</v>
      </c>
      <c r="I22" s="1379">
        <f t="shared" si="4"/>
        <v>166</v>
      </c>
      <c r="J22" s="1379">
        <f t="shared" si="4"/>
        <v>93</v>
      </c>
      <c r="K22" s="1379">
        <f t="shared" si="4"/>
        <v>162</v>
      </c>
      <c r="L22" s="1379">
        <f t="shared" si="4"/>
        <v>44</v>
      </c>
      <c r="M22" s="1379">
        <f t="shared" si="4"/>
        <v>130</v>
      </c>
      <c r="N22" s="1379">
        <f t="shared" si="4"/>
        <v>50</v>
      </c>
    </row>
    <row r="23" spans="1:17">
      <c r="A23" s="992" t="s">
        <v>10351</v>
      </c>
      <c r="B23" s="992" t="s">
        <v>10352</v>
      </c>
      <c r="C23" s="2715" t="s">
        <v>10353</v>
      </c>
      <c r="D23" s="909">
        <f>SUM(E23,F23)</f>
        <v>527</v>
      </c>
      <c r="E23" s="910">
        <f t="shared" ref="E23:F25" si="5">SUM(G23,I23,K23,M23)</f>
        <v>406</v>
      </c>
      <c r="F23" s="972">
        <f t="shared" si="5"/>
        <v>121</v>
      </c>
      <c r="G23" s="910">
        <v>118</v>
      </c>
      <c r="H23" s="972">
        <v>37</v>
      </c>
      <c r="I23" s="910">
        <v>90</v>
      </c>
      <c r="J23" s="972">
        <v>30</v>
      </c>
      <c r="K23" s="910">
        <v>112</v>
      </c>
      <c r="L23" s="972">
        <v>29</v>
      </c>
      <c r="M23" s="910">
        <v>86</v>
      </c>
      <c r="N23" s="972">
        <v>25</v>
      </c>
    </row>
    <row r="24" spans="1:17">
      <c r="A24" s="992" t="s">
        <v>10354</v>
      </c>
      <c r="B24" s="992" t="s">
        <v>10355</v>
      </c>
      <c r="C24" s="2715" t="s">
        <v>10353</v>
      </c>
      <c r="D24" s="909">
        <f>SUM(E24,F24)</f>
        <v>259</v>
      </c>
      <c r="E24" s="910">
        <f t="shared" si="5"/>
        <v>191</v>
      </c>
      <c r="F24" s="972">
        <f t="shared" si="5"/>
        <v>68</v>
      </c>
      <c r="G24" s="972">
        <v>54</v>
      </c>
      <c r="H24" s="972">
        <v>14</v>
      </c>
      <c r="I24" s="972">
        <v>43</v>
      </c>
      <c r="J24" s="972">
        <v>14</v>
      </c>
      <c r="K24" s="972">
        <v>50</v>
      </c>
      <c r="L24" s="972">
        <v>15</v>
      </c>
      <c r="M24" s="972">
        <v>44</v>
      </c>
      <c r="N24" s="972">
        <v>25</v>
      </c>
    </row>
    <row r="25" spans="1:17" ht="13.5" thickBot="1">
      <c r="A25" s="3900" t="s">
        <v>10356</v>
      </c>
      <c r="B25" s="3853"/>
      <c r="C25" s="2716" t="s">
        <v>10353</v>
      </c>
      <c r="D25" s="1459">
        <f>SUM(E25:F25)</f>
        <v>166</v>
      </c>
      <c r="E25" s="2554">
        <f t="shared" si="5"/>
        <v>67</v>
      </c>
      <c r="F25" s="2554">
        <f t="shared" si="5"/>
        <v>99</v>
      </c>
      <c r="G25" s="2554">
        <v>34</v>
      </c>
      <c r="H25" s="2554">
        <v>50</v>
      </c>
      <c r="I25" s="2553">
        <v>33</v>
      </c>
      <c r="J25" s="2553">
        <v>49</v>
      </c>
      <c r="K25" s="2553">
        <v>0</v>
      </c>
      <c r="L25" s="2553">
        <v>0</v>
      </c>
      <c r="M25" s="2553">
        <v>0</v>
      </c>
      <c r="N25" s="2553">
        <v>0</v>
      </c>
    </row>
    <row r="26" spans="1:17">
      <c r="A26" s="1133"/>
      <c r="D26" s="987"/>
      <c r="E26" s="987"/>
      <c r="F26" s="987"/>
      <c r="K26" s="1003"/>
      <c r="L26" s="1003"/>
      <c r="M26" s="1003"/>
      <c r="N26" s="1020" t="s">
        <v>10357</v>
      </c>
    </row>
    <row r="34" ht="18.75" customHeight="1"/>
    <row r="35" ht="18.75" customHeight="1"/>
    <row r="36" ht="18.75" customHeight="1"/>
    <row r="37" ht="18.75" customHeight="1"/>
    <row r="38" ht="18.75" customHeight="1"/>
    <row r="39" ht="19.5" customHeight="1"/>
  </sheetData>
  <mergeCells count="16">
    <mergeCell ref="A22:C22"/>
    <mergeCell ref="A25:B25"/>
    <mergeCell ref="P5:Q5"/>
    <mergeCell ref="A7:B7"/>
    <mergeCell ref="A11:A13"/>
    <mergeCell ref="D20:F20"/>
    <mergeCell ref="G20:H20"/>
    <mergeCell ref="I20:J20"/>
    <mergeCell ref="K20:L20"/>
    <mergeCell ref="M20:N20"/>
    <mergeCell ref="C5:E5"/>
    <mergeCell ref="F5:G5"/>
    <mergeCell ref="H5:I5"/>
    <mergeCell ref="J5:K5"/>
    <mergeCell ref="L5:M5"/>
    <mergeCell ref="N5:O5"/>
  </mergeCells>
  <phoneticPr fontId="2"/>
  <hyperlinks>
    <hyperlink ref="R3" location="目次!A1" display="目次へ戻る" xr:uid="{C912EAA1-E557-400F-BFAC-DEC5880C1B85}"/>
    <hyperlink ref="O18" location="目次!A1" display="目次へ戻る" xr:uid="{83984552-4F37-496A-BF82-D450FB0AC598}"/>
  </hyperlinks>
  <pageMargins left="0.7" right="0.7" top="0.75" bottom="0.75" header="0.3" footer="0.3"/>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B81D-7571-4772-B212-0260A9C511F0}">
  <dimension ref="A1:M13"/>
  <sheetViews>
    <sheetView workbookViewId="0">
      <selection activeCell="M2" sqref="M2"/>
    </sheetView>
  </sheetViews>
  <sheetFormatPr defaultColWidth="9" defaultRowHeight="13"/>
  <cols>
    <col min="1" max="1" width="7.83203125" style="856" customWidth="1"/>
    <col min="2" max="2" width="16.25" style="856" customWidth="1"/>
    <col min="3" max="3" width="14.5" style="856" customWidth="1"/>
    <col min="4" max="12" width="9" style="856"/>
    <col min="13" max="13" width="11" style="856" bestFit="1" customWidth="1"/>
    <col min="14" max="16384" width="9" style="856"/>
  </cols>
  <sheetData>
    <row r="1" spans="1:13">
      <c r="A1" s="856" t="s">
        <v>10331</v>
      </c>
    </row>
    <row r="2" spans="1:13" ht="18">
      <c r="A2" s="1098" t="s">
        <v>10358</v>
      </c>
      <c r="B2" s="859"/>
      <c r="C2" s="859"/>
      <c r="D2" s="859"/>
      <c r="E2" s="859"/>
      <c r="F2" s="859"/>
      <c r="G2" s="859"/>
      <c r="H2" s="859"/>
      <c r="I2" s="859"/>
      <c r="J2" s="859"/>
      <c r="K2" s="859"/>
      <c r="L2" s="859"/>
      <c r="M2" s="820" t="s">
        <v>721</v>
      </c>
    </row>
    <row r="3" spans="1:13" ht="13.5" thickBot="1">
      <c r="A3" s="1073"/>
      <c r="B3" s="859"/>
      <c r="C3" s="1745"/>
      <c r="D3" s="987"/>
      <c r="E3" s="859"/>
      <c r="F3" s="859"/>
      <c r="G3" s="859"/>
      <c r="H3" s="859"/>
      <c r="I3" s="859"/>
      <c r="J3" s="859"/>
      <c r="K3" s="987"/>
      <c r="L3" s="1021" t="s">
        <v>6039</v>
      </c>
    </row>
    <row r="4" spans="1:13">
      <c r="A4" s="1133"/>
      <c r="B4" s="1133"/>
      <c r="C4" s="1004" t="s">
        <v>10321</v>
      </c>
      <c r="D4" s="3569" t="s">
        <v>5466</v>
      </c>
      <c r="E4" s="3775"/>
      <c r="F4" s="3576"/>
      <c r="G4" s="3569" t="s">
        <v>10322</v>
      </c>
      <c r="H4" s="3576"/>
      <c r="I4" s="3569" t="s">
        <v>10323</v>
      </c>
      <c r="J4" s="3576"/>
      <c r="K4" s="3569" t="s">
        <v>10348</v>
      </c>
      <c r="L4" s="3775"/>
    </row>
    <row r="5" spans="1:13">
      <c r="A5" s="859" t="s">
        <v>10314</v>
      </c>
      <c r="B5" s="859"/>
      <c r="C5" s="859"/>
      <c r="D5" s="992" t="s">
        <v>4822</v>
      </c>
      <c r="E5" s="992" t="s">
        <v>4717</v>
      </c>
      <c r="F5" s="992" t="s">
        <v>4718</v>
      </c>
      <c r="G5" s="1423" t="s">
        <v>4717</v>
      </c>
      <c r="H5" s="1423" t="s">
        <v>4718</v>
      </c>
      <c r="I5" s="1423" t="s">
        <v>4717</v>
      </c>
      <c r="J5" s="1423" t="s">
        <v>4718</v>
      </c>
      <c r="K5" s="1423" t="s">
        <v>4717</v>
      </c>
      <c r="L5" s="1374" t="s">
        <v>4718</v>
      </c>
    </row>
    <row r="6" spans="1:13" ht="18.75" customHeight="1">
      <c r="A6" s="3673" t="s">
        <v>10334</v>
      </c>
      <c r="B6" s="3673"/>
      <c r="C6" s="3772"/>
      <c r="D6" s="1073">
        <f t="shared" ref="D6:D12" si="0">SUM(E6:F6)</f>
        <v>24</v>
      </c>
      <c r="E6" s="1073">
        <f t="shared" ref="E6:F12" si="1">SUM(G6,I6,K6)</f>
        <v>8</v>
      </c>
      <c r="F6" s="1073">
        <f t="shared" si="1"/>
        <v>16</v>
      </c>
      <c r="G6" s="1428">
        <f t="shared" ref="G6:L6" si="2">SUM(G7:G12)</f>
        <v>3</v>
      </c>
      <c r="H6" s="1428">
        <f t="shared" si="2"/>
        <v>12</v>
      </c>
      <c r="I6" s="1428">
        <f t="shared" si="2"/>
        <v>4</v>
      </c>
      <c r="J6" s="1428">
        <f t="shared" si="2"/>
        <v>4</v>
      </c>
      <c r="K6" s="1428">
        <f t="shared" si="2"/>
        <v>1</v>
      </c>
      <c r="L6" s="1428">
        <f t="shared" si="2"/>
        <v>0</v>
      </c>
    </row>
    <row r="7" spans="1:13" ht="18.75" customHeight="1">
      <c r="A7" s="3813" t="s">
        <v>10359</v>
      </c>
      <c r="B7" s="4031" t="s">
        <v>10360</v>
      </c>
      <c r="C7" s="992" t="s">
        <v>10361</v>
      </c>
      <c r="D7" s="975">
        <f t="shared" si="0"/>
        <v>0</v>
      </c>
      <c r="E7" s="975">
        <f t="shared" si="1"/>
        <v>0</v>
      </c>
      <c r="F7" s="975">
        <f t="shared" si="1"/>
        <v>0</v>
      </c>
      <c r="G7" s="975">
        <v>0</v>
      </c>
      <c r="H7" s="975">
        <v>0</v>
      </c>
      <c r="I7" s="975">
        <v>0</v>
      </c>
      <c r="J7" s="975">
        <v>0</v>
      </c>
      <c r="K7" s="975">
        <v>0</v>
      </c>
      <c r="L7" s="975">
        <v>0</v>
      </c>
    </row>
    <row r="8" spans="1:13" ht="18.75" customHeight="1">
      <c r="A8" s="3921"/>
      <c r="B8" s="4032"/>
      <c r="C8" s="992" t="s">
        <v>10362</v>
      </c>
      <c r="D8" s="975">
        <f t="shared" si="0"/>
        <v>0</v>
      </c>
      <c r="E8" s="975">
        <f t="shared" si="1"/>
        <v>0</v>
      </c>
      <c r="F8" s="975">
        <f t="shared" si="1"/>
        <v>0</v>
      </c>
      <c r="G8" s="1552">
        <v>0</v>
      </c>
      <c r="H8" s="1552">
        <v>0</v>
      </c>
      <c r="I8" s="1453">
        <v>0</v>
      </c>
      <c r="J8" s="1552">
        <v>0</v>
      </c>
      <c r="K8" s="1552">
        <v>0</v>
      </c>
      <c r="L8" s="1552">
        <v>0</v>
      </c>
    </row>
    <row r="9" spans="1:13" ht="18.75" customHeight="1">
      <c r="A9" s="3921"/>
      <c r="B9" s="2717" t="s">
        <v>10363</v>
      </c>
      <c r="C9" s="992" t="s">
        <v>10359</v>
      </c>
      <c r="D9" s="975">
        <f t="shared" si="0"/>
        <v>4</v>
      </c>
      <c r="E9" s="975">
        <f t="shared" si="1"/>
        <v>3</v>
      </c>
      <c r="F9" s="975">
        <f t="shared" si="1"/>
        <v>1</v>
      </c>
      <c r="G9" s="1552">
        <v>2</v>
      </c>
      <c r="H9" s="1552">
        <v>1</v>
      </c>
      <c r="I9" s="1453">
        <v>1</v>
      </c>
      <c r="J9" s="1552">
        <v>0</v>
      </c>
      <c r="K9" s="1552">
        <v>0</v>
      </c>
      <c r="L9" s="1552">
        <v>0</v>
      </c>
    </row>
    <row r="10" spans="1:13" ht="18.75" customHeight="1">
      <c r="A10" s="3873"/>
      <c r="B10" s="2718" t="s">
        <v>10364</v>
      </c>
      <c r="C10" s="992" t="s">
        <v>10365</v>
      </c>
      <c r="D10" s="975">
        <f t="shared" si="0"/>
        <v>14</v>
      </c>
      <c r="E10" s="975">
        <f t="shared" si="1"/>
        <v>0</v>
      </c>
      <c r="F10" s="975">
        <f t="shared" si="1"/>
        <v>14</v>
      </c>
      <c r="G10" s="1453">
        <v>0</v>
      </c>
      <c r="H10" s="1453">
        <v>11</v>
      </c>
      <c r="I10" s="1552">
        <v>0</v>
      </c>
      <c r="J10" s="1453">
        <v>3</v>
      </c>
      <c r="K10" s="1552">
        <v>0</v>
      </c>
      <c r="L10" s="1552">
        <v>0</v>
      </c>
    </row>
    <row r="11" spans="1:13" ht="37.5" customHeight="1">
      <c r="A11" s="3813" t="s">
        <v>10366</v>
      </c>
      <c r="B11" s="2717" t="s">
        <v>10367</v>
      </c>
      <c r="C11" s="992" t="s">
        <v>10368</v>
      </c>
      <c r="D11" s="975">
        <f t="shared" si="0"/>
        <v>0</v>
      </c>
      <c r="E11" s="975">
        <f t="shared" si="1"/>
        <v>0</v>
      </c>
      <c r="F11" s="975">
        <f t="shared" si="1"/>
        <v>0</v>
      </c>
      <c r="G11" s="1453">
        <v>0</v>
      </c>
      <c r="H11" s="1552">
        <v>0</v>
      </c>
      <c r="I11" s="1453">
        <v>0</v>
      </c>
      <c r="J11" s="1453">
        <v>0</v>
      </c>
      <c r="K11" s="1552">
        <v>0</v>
      </c>
      <c r="L11" s="1552">
        <v>0</v>
      </c>
    </row>
    <row r="12" spans="1:13" ht="19.5" customHeight="1" thickBot="1">
      <c r="A12" s="4030"/>
      <c r="B12" s="2719" t="s">
        <v>10363</v>
      </c>
      <c r="C12" s="1423" t="s">
        <v>10369</v>
      </c>
      <c r="D12" s="975">
        <f t="shared" si="0"/>
        <v>6</v>
      </c>
      <c r="E12" s="975">
        <f t="shared" si="1"/>
        <v>5</v>
      </c>
      <c r="F12" s="975">
        <f t="shared" si="1"/>
        <v>1</v>
      </c>
      <c r="G12" s="1453">
        <v>1</v>
      </c>
      <c r="H12" s="1552">
        <v>0</v>
      </c>
      <c r="I12" s="1453">
        <v>3</v>
      </c>
      <c r="J12" s="1453">
        <v>1</v>
      </c>
      <c r="K12" s="1552">
        <v>1</v>
      </c>
      <c r="L12" s="1552">
        <v>0</v>
      </c>
    </row>
    <row r="13" spans="1:13">
      <c r="A13" s="2720"/>
      <c r="B13" s="2720"/>
      <c r="C13" s="2704"/>
      <c r="D13" s="2671"/>
      <c r="E13" s="2671"/>
      <c r="F13" s="2671"/>
      <c r="G13" s="2721"/>
      <c r="H13" s="1133"/>
      <c r="I13" s="1004"/>
      <c r="J13" s="1004"/>
      <c r="K13" s="1004"/>
      <c r="L13" s="2722" t="s">
        <v>10370</v>
      </c>
    </row>
  </sheetData>
  <mergeCells count="8">
    <mergeCell ref="A11:A12"/>
    <mergeCell ref="D4:F4"/>
    <mergeCell ref="G4:H4"/>
    <mergeCell ref="I4:J4"/>
    <mergeCell ref="K4:L4"/>
    <mergeCell ref="A6:C6"/>
    <mergeCell ref="A7:A10"/>
    <mergeCell ref="B7:B8"/>
  </mergeCells>
  <phoneticPr fontId="2"/>
  <hyperlinks>
    <hyperlink ref="M2" location="目次!A1" display="目次へ戻る" xr:uid="{6089725B-930E-4C9C-B8B0-C5403567FBD5}"/>
  </hyperlinks>
  <pageMargins left="0.7" right="0.7" top="0.75" bottom="0.75" header="0.3" footer="0.3"/>
  <drawing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44888-2361-4080-90A9-C37595883798}">
  <dimension ref="A1:AC11"/>
  <sheetViews>
    <sheetView workbookViewId="0"/>
  </sheetViews>
  <sheetFormatPr defaultColWidth="8.58203125" defaultRowHeight="18"/>
  <cols>
    <col min="1" max="1" width="15" style="821" customWidth="1"/>
    <col min="2" max="28" width="8.58203125" style="821"/>
    <col min="29" max="29" width="11" style="821" bestFit="1" customWidth="1"/>
    <col min="30" max="16384" width="8.58203125" style="821"/>
  </cols>
  <sheetData>
    <row r="1" spans="1:29">
      <c r="A1" s="859" t="s">
        <v>10371</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20" t="s">
        <v>721</v>
      </c>
    </row>
    <row r="2" spans="1:29" ht="18.5" thickBot="1">
      <c r="A2" s="1745"/>
      <c r="B2" s="1745"/>
      <c r="C2" s="1745"/>
      <c r="D2" s="1745"/>
      <c r="E2" s="1745"/>
      <c r="F2" s="1745"/>
      <c r="G2" s="1745"/>
      <c r="H2" s="1745"/>
      <c r="I2" s="1745"/>
      <c r="J2" s="1745"/>
      <c r="K2" s="1745"/>
      <c r="L2" s="1745"/>
      <c r="M2" s="1745"/>
      <c r="N2" s="1745"/>
      <c r="O2" s="1745"/>
      <c r="P2" s="1745"/>
      <c r="Q2" s="1745"/>
      <c r="R2" s="1745"/>
      <c r="S2" s="1745"/>
      <c r="T2" s="1745"/>
      <c r="U2" s="1745"/>
      <c r="V2" s="1745"/>
      <c r="W2" s="1745"/>
      <c r="X2" s="1745"/>
      <c r="Y2" s="1745"/>
      <c r="Z2" s="1745"/>
      <c r="AA2" s="1745"/>
      <c r="AB2" s="1753" t="s">
        <v>10372</v>
      </c>
    </row>
    <row r="3" spans="1:29">
      <c r="A3" s="1055" t="s">
        <v>4864</v>
      </c>
      <c r="B3" s="4033" t="s">
        <v>10373</v>
      </c>
      <c r="C3" s="4034"/>
      <c r="D3" s="4035"/>
      <c r="E3" s="3994" t="s">
        <v>10374</v>
      </c>
      <c r="F3" s="4034"/>
      <c r="G3" s="4035"/>
      <c r="H3" s="3994" t="s">
        <v>10375</v>
      </c>
      <c r="I3" s="4034"/>
      <c r="J3" s="4035"/>
      <c r="K3" s="3620" t="s">
        <v>10376</v>
      </c>
      <c r="L3" s="3847"/>
      <c r="M3" s="3847"/>
      <c r="N3" s="3847"/>
      <c r="O3" s="3847"/>
      <c r="P3" s="3847"/>
      <c r="Q3" s="3847"/>
      <c r="R3" s="3847"/>
      <c r="S3" s="3847"/>
      <c r="T3" s="3847"/>
      <c r="U3" s="3847"/>
      <c r="V3" s="3622"/>
      <c r="W3" s="4033" t="s">
        <v>10377</v>
      </c>
      <c r="X3" s="4034"/>
      <c r="Y3" s="4035"/>
      <c r="Z3" s="4033" t="s">
        <v>10378</v>
      </c>
      <c r="AA3" s="4034"/>
      <c r="AB3" s="4034"/>
    </row>
    <row r="4" spans="1:29">
      <c r="A4" s="1103"/>
      <c r="B4" s="4036"/>
      <c r="C4" s="4037"/>
      <c r="D4" s="4038"/>
      <c r="E4" s="4036"/>
      <c r="F4" s="4037"/>
      <c r="G4" s="4038"/>
      <c r="H4" s="4036"/>
      <c r="I4" s="4037"/>
      <c r="J4" s="4038"/>
      <c r="K4" s="3834" t="s">
        <v>4822</v>
      </c>
      <c r="L4" s="3834" t="s">
        <v>4717</v>
      </c>
      <c r="M4" s="3834" t="s">
        <v>4718</v>
      </c>
      <c r="N4" s="4018" t="s">
        <v>10251</v>
      </c>
      <c r="O4" s="4019"/>
      <c r="P4" s="4020"/>
      <c r="Q4" s="4018" t="s">
        <v>10252</v>
      </c>
      <c r="R4" s="4019"/>
      <c r="S4" s="4020"/>
      <c r="T4" s="3788" t="s">
        <v>10379</v>
      </c>
      <c r="U4" s="3793"/>
      <c r="V4" s="3789"/>
      <c r="W4" s="4036"/>
      <c r="X4" s="4037"/>
      <c r="Y4" s="4038"/>
      <c r="Z4" s="4036"/>
      <c r="AA4" s="4037"/>
      <c r="AB4" s="4037"/>
    </row>
    <row r="5" spans="1:29">
      <c r="A5" s="2684" t="s">
        <v>4751</v>
      </c>
      <c r="B5" s="1268" t="s">
        <v>4822</v>
      </c>
      <c r="C5" s="1268" t="s">
        <v>4717</v>
      </c>
      <c r="D5" s="1268" t="s">
        <v>4718</v>
      </c>
      <c r="E5" s="1268" t="s">
        <v>4822</v>
      </c>
      <c r="F5" s="1268" t="s">
        <v>4717</v>
      </c>
      <c r="G5" s="1268" t="s">
        <v>4718</v>
      </c>
      <c r="H5" s="1268" t="s">
        <v>4822</v>
      </c>
      <c r="I5" s="1268" t="s">
        <v>4717</v>
      </c>
      <c r="J5" s="1268" t="s">
        <v>4718</v>
      </c>
      <c r="K5" s="3835"/>
      <c r="L5" s="3835"/>
      <c r="M5" s="3835"/>
      <c r="N5" s="1268" t="s">
        <v>206</v>
      </c>
      <c r="O5" s="1268" t="s">
        <v>4717</v>
      </c>
      <c r="P5" s="1268" t="s">
        <v>4718</v>
      </c>
      <c r="Q5" s="1268" t="s">
        <v>206</v>
      </c>
      <c r="R5" s="1268" t="s">
        <v>4717</v>
      </c>
      <c r="S5" s="1268" t="s">
        <v>4718</v>
      </c>
      <c r="T5" s="1268" t="s">
        <v>206</v>
      </c>
      <c r="U5" s="1268" t="s">
        <v>4717</v>
      </c>
      <c r="V5" s="1268" t="s">
        <v>4718</v>
      </c>
      <c r="W5" s="1268" t="s">
        <v>206</v>
      </c>
      <c r="X5" s="1268" t="s">
        <v>4717</v>
      </c>
      <c r="Y5" s="1268" t="s">
        <v>4718</v>
      </c>
      <c r="Z5" s="1268" t="s">
        <v>206</v>
      </c>
      <c r="AA5" s="1268" t="s">
        <v>4717</v>
      </c>
      <c r="AB5" s="1269" t="s">
        <v>4718</v>
      </c>
    </row>
    <row r="6" spans="1:29">
      <c r="A6" s="1812" t="s">
        <v>10380</v>
      </c>
      <c r="B6" s="1069">
        <f>SUM(C6:D6)</f>
        <v>2940</v>
      </c>
      <c r="C6" s="1045">
        <v>1525</v>
      </c>
      <c r="D6" s="1045">
        <v>1415</v>
      </c>
      <c r="E6" s="1045">
        <f>SUM(F6:G6)</f>
        <v>2885</v>
      </c>
      <c r="F6" s="1045">
        <v>1489</v>
      </c>
      <c r="G6" s="1045">
        <v>1396</v>
      </c>
      <c r="H6" s="908">
        <f>SUM(I6:J6)</f>
        <v>3</v>
      </c>
      <c r="I6" s="908">
        <v>3</v>
      </c>
      <c r="J6" s="908">
        <v>0</v>
      </c>
      <c r="K6" s="908">
        <f>SUM(L6:M6)</f>
        <v>29</v>
      </c>
      <c r="L6" s="908">
        <v>18</v>
      </c>
      <c r="M6" s="908">
        <v>11</v>
      </c>
      <c r="N6" s="910">
        <f>SUM(O6:P6)</f>
        <v>27</v>
      </c>
      <c r="O6" s="910">
        <v>18</v>
      </c>
      <c r="P6" s="910">
        <v>9</v>
      </c>
      <c r="Q6" s="910">
        <v>2</v>
      </c>
      <c r="R6" s="910">
        <v>0</v>
      </c>
      <c r="S6" s="910">
        <v>2</v>
      </c>
      <c r="T6" s="910">
        <v>0</v>
      </c>
      <c r="U6" s="910">
        <v>0</v>
      </c>
      <c r="V6" s="910">
        <v>0</v>
      </c>
      <c r="W6" s="910">
        <v>6</v>
      </c>
      <c r="X6" s="910">
        <v>6</v>
      </c>
      <c r="Y6" s="910">
        <v>0</v>
      </c>
      <c r="Z6" s="910">
        <f>SUM(AA6:AB6)</f>
        <v>23</v>
      </c>
      <c r="AA6" s="910">
        <v>15</v>
      </c>
      <c r="AB6" s="910">
        <v>8</v>
      </c>
    </row>
    <row r="7" spans="1:29">
      <c r="A7" s="1044" t="s">
        <v>191</v>
      </c>
      <c r="B7" s="1069">
        <f>SUM(C7:D7)</f>
        <v>2921</v>
      </c>
      <c r="C7" s="1045">
        <v>1480</v>
      </c>
      <c r="D7" s="1045">
        <v>1441</v>
      </c>
      <c r="E7" s="1045">
        <f>SUM(F7:G7)</f>
        <v>2907</v>
      </c>
      <c r="F7" s="1045">
        <v>1469</v>
      </c>
      <c r="G7" s="1045">
        <v>1438</v>
      </c>
      <c r="H7" s="908">
        <f>SUM(I7:J7)</f>
        <v>2</v>
      </c>
      <c r="I7" s="908">
        <v>2</v>
      </c>
      <c r="J7" s="908">
        <v>0</v>
      </c>
      <c r="K7" s="908">
        <f>SUM(L7:M7)</f>
        <v>18</v>
      </c>
      <c r="L7" s="908">
        <v>11</v>
      </c>
      <c r="M7" s="908">
        <v>7</v>
      </c>
      <c r="N7" s="910">
        <f>SUM(O7:P7)</f>
        <v>18</v>
      </c>
      <c r="O7" s="910">
        <v>11</v>
      </c>
      <c r="P7" s="910">
        <v>7</v>
      </c>
      <c r="Q7" s="910">
        <v>0</v>
      </c>
      <c r="R7" s="910">
        <v>0</v>
      </c>
      <c r="S7" s="910">
        <v>0</v>
      </c>
      <c r="T7" s="910">
        <v>0</v>
      </c>
      <c r="U7" s="910">
        <v>0</v>
      </c>
      <c r="V7" s="910">
        <v>0</v>
      </c>
      <c r="W7" s="910">
        <v>3</v>
      </c>
      <c r="X7" s="910">
        <v>3</v>
      </c>
      <c r="Y7" s="910">
        <v>0</v>
      </c>
      <c r="Z7" s="910">
        <f>SUM(AA7:AB7)</f>
        <v>12</v>
      </c>
      <c r="AA7" s="910">
        <v>9</v>
      </c>
      <c r="AB7" s="910">
        <v>3</v>
      </c>
    </row>
    <row r="8" spans="1:29">
      <c r="A8" s="1044" t="s">
        <v>192</v>
      </c>
      <c r="B8" s="1069">
        <f>SUM(C8:D8)</f>
        <v>2859</v>
      </c>
      <c r="C8" s="1045">
        <v>1473</v>
      </c>
      <c r="D8" s="1045">
        <v>1386</v>
      </c>
      <c r="E8" s="1045">
        <f>SUM(F8:G8)</f>
        <v>2803</v>
      </c>
      <c r="F8" s="1045">
        <v>1441</v>
      </c>
      <c r="G8" s="1045">
        <v>1362</v>
      </c>
      <c r="H8" s="908">
        <f>SUM(I8:J8)</f>
        <v>5</v>
      </c>
      <c r="I8" s="908">
        <v>5</v>
      </c>
      <c r="J8" s="908">
        <v>0</v>
      </c>
      <c r="K8" s="908">
        <f>SUM(L8:M8)</f>
        <v>30</v>
      </c>
      <c r="L8" s="908">
        <v>17</v>
      </c>
      <c r="M8" s="908">
        <v>13</v>
      </c>
      <c r="N8" s="910">
        <f>SUM(O8:P8)</f>
        <v>30</v>
      </c>
      <c r="O8" s="910">
        <v>17</v>
      </c>
      <c r="P8" s="910">
        <v>13</v>
      </c>
      <c r="Q8" s="910">
        <v>0</v>
      </c>
      <c r="R8" s="910">
        <v>0</v>
      </c>
      <c r="S8" s="910">
        <v>0</v>
      </c>
      <c r="T8" s="910">
        <v>0</v>
      </c>
      <c r="U8" s="910">
        <v>0</v>
      </c>
      <c r="V8" s="910">
        <v>0</v>
      </c>
      <c r="W8" s="910">
        <v>0</v>
      </c>
      <c r="X8" s="910">
        <v>0</v>
      </c>
      <c r="Y8" s="910">
        <v>0</v>
      </c>
      <c r="Z8" s="910">
        <f>SUM(AA8:AB8)</f>
        <v>21</v>
      </c>
      <c r="AA8" s="910">
        <v>10</v>
      </c>
      <c r="AB8" s="910">
        <v>11</v>
      </c>
    </row>
    <row r="9" spans="1:29">
      <c r="A9" s="1044" t="s">
        <v>193</v>
      </c>
      <c r="B9" s="1069">
        <f>SUM(C9:D9)</f>
        <v>2719</v>
      </c>
      <c r="C9" s="1031">
        <v>1431</v>
      </c>
      <c r="D9" s="1031">
        <v>1288</v>
      </c>
      <c r="E9" s="1045">
        <f>SUM(F9:G9)</f>
        <v>2661</v>
      </c>
      <c r="F9" s="1031">
        <v>1394</v>
      </c>
      <c r="G9" s="1031">
        <v>1267</v>
      </c>
      <c r="H9" s="908">
        <f>SUM(I9:J9)</f>
        <v>4</v>
      </c>
      <c r="I9" s="972">
        <v>4</v>
      </c>
      <c r="J9" s="972">
        <v>0</v>
      </c>
      <c r="K9" s="908">
        <f>SUM(L9:M9)</f>
        <v>23</v>
      </c>
      <c r="L9" s="972">
        <v>12</v>
      </c>
      <c r="M9" s="972">
        <v>11</v>
      </c>
      <c r="N9" s="910">
        <f>SUM(O9:P9)</f>
        <v>23</v>
      </c>
      <c r="O9" s="972">
        <v>12</v>
      </c>
      <c r="P9" s="972">
        <v>11</v>
      </c>
      <c r="Q9" s="972">
        <v>0</v>
      </c>
      <c r="R9" s="972">
        <v>0</v>
      </c>
      <c r="S9" s="972">
        <v>0</v>
      </c>
      <c r="T9" s="972">
        <v>0</v>
      </c>
      <c r="U9" s="972">
        <v>0</v>
      </c>
      <c r="V9" s="972">
        <v>0</v>
      </c>
      <c r="W9" s="972">
        <v>0</v>
      </c>
      <c r="X9" s="972">
        <v>0</v>
      </c>
      <c r="Y9" s="972">
        <v>0</v>
      </c>
      <c r="Z9" s="910">
        <f>SUM(AA9:AB9)</f>
        <v>32</v>
      </c>
      <c r="AA9" s="972">
        <v>22</v>
      </c>
      <c r="AB9" s="972">
        <v>10</v>
      </c>
    </row>
    <row r="10" spans="1:29" ht="18.5" thickBot="1">
      <c r="A10" s="2512" t="s">
        <v>194</v>
      </c>
      <c r="B10" s="1075">
        <f>SUM(C10:D10)</f>
        <v>2605</v>
      </c>
      <c r="C10" s="2723">
        <v>1309</v>
      </c>
      <c r="D10" s="2723">
        <v>1296</v>
      </c>
      <c r="E10" s="2723">
        <f>SUM(F10:G10)</f>
        <v>2553</v>
      </c>
      <c r="F10" s="2723">
        <v>1282</v>
      </c>
      <c r="G10" s="2723">
        <v>1271</v>
      </c>
      <c r="H10" s="2654">
        <f>SUM(I10:J10)</f>
        <v>6</v>
      </c>
      <c r="I10" s="2654">
        <v>5</v>
      </c>
      <c r="J10" s="2654">
        <v>1</v>
      </c>
      <c r="K10" s="2654">
        <f>SUM(L10:M10)</f>
        <v>23</v>
      </c>
      <c r="L10" s="2654">
        <v>9</v>
      </c>
      <c r="M10" s="2654">
        <v>14</v>
      </c>
      <c r="N10" s="2670">
        <f>SUM(O10:P10)</f>
        <v>23</v>
      </c>
      <c r="O10" s="2670">
        <v>9</v>
      </c>
      <c r="P10" s="2670">
        <v>14</v>
      </c>
      <c r="Q10" s="2670">
        <v>0</v>
      </c>
      <c r="R10" s="2670">
        <v>0</v>
      </c>
      <c r="S10" s="2670">
        <v>0</v>
      </c>
      <c r="T10" s="2670">
        <v>0</v>
      </c>
      <c r="U10" s="2670">
        <v>0</v>
      </c>
      <c r="V10" s="2670">
        <v>0</v>
      </c>
      <c r="W10" s="2670">
        <v>0</v>
      </c>
      <c r="X10" s="2670">
        <v>0</v>
      </c>
      <c r="Y10" s="2670">
        <v>0</v>
      </c>
      <c r="Z10" s="2670">
        <f>SUM(AA10:AB10)</f>
        <v>23</v>
      </c>
      <c r="AA10" s="2670">
        <v>13</v>
      </c>
      <c r="AB10" s="2670">
        <v>10</v>
      </c>
    </row>
    <row r="11" spans="1:29">
      <c r="A11" s="859"/>
      <c r="B11" s="859"/>
      <c r="C11" s="859"/>
      <c r="D11" s="859"/>
      <c r="E11" s="859"/>
      <c r="F11" s="859"/>
      <c r="G11" s="859"/>
      <c r="H11" s="859"/>
      <c r="I11" s="859"/>
      <c r="J11" s="859"/>
      <c r="K11" s="859"/>
      <c r="L11" s="859"/>
      <c r="M11" s="859"/>
      <c r="N11" s="859"/>
      <c r="O11" s="859"/>
      <c r="P11" s="859"/>
      <c r="Q11" s="859"/>
      <c r="R11" s="859"/>
      <c r="S11" s="859"/>
      <c r="T11" s="859"/>
      <c r="U11" s="859"/>
      <c r="V11" s="859"/>
      <c r="W11" s="859"/>
      <c r="X11" s="1003"/>
      <c r="Y11" s="1003"/>
      <c r="Z11" s="1003"/>
      <c r="AA11" s="1003"/>
      <c r="AB11" s="1020" t="s">
        <v>10300</v>
      </c>
    </row>
  </sheetData>
  <mergeCells count="12">
    <mergeCell ref="Z3:AB4"/>
    <mergeCell ref="K4:K5"/>
    <mergeCell ref="L4:L5"/>
    <mergeCell ref="M4:M5"/>
    <mergeCell ref="N4:P4"/>
    <mergeCell ref="Q4:S4"/>
    <mergeCell ref="T4:V4"/>
    <mergeCell ref="B3:D4"/>
    <mergeCell ref="E3:G4"/>
    <mergeCell ref="H3:J4"/>
    <mergeCell ref="K3:V3"/>
    <mergeCell ref="W3:Y4"/>
  </mergeCells>
  <phoneticPr fontId="2"/>
  <hyperlinks>
    <hyperlink ref="AC1" location="目次!A1" display="目次へ戻る" xr:uid="{916FEB20-BAD7-4252-B3F4-A9B6401F5401}"/>
  </hyperlinks>
  <pageMargins left="0.7" right="0.7" top="0.75" bottom="0.75" header="0.3" footer="0.3"/>
  <drawing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EAAB7-34E2-44E8-A22B-E85B99C6226E}">
  <dimension ref="A1:M28"/>
  <sheetViews>
    <sheetView workbookViewId="0">
      <selection activeCell="F22" sqref="F22"/>
    </sheetView>
  </sheetViews>
  <sheetFormatPr defaultColWidth="9" defaultRowHeight="18"/>
  <cols>
    <col min="1" max="1" width="15.58203125" style="1140" customWidth="1"/>
    <col min="2" max="9" width="12.5" style="1140" customWidth="1"/>
    <col min="10" max="10" width="11" style="1140" bestFit="1" customWidth="1"/>
    <col min="11" max="16384" width="9" style="1140"/>
  </cols>
  <sheetData>
    <row r="1" spans="1:13">
      <c r="A1" s="3106" t="s">
        <v>10381</v>
      </c>
      <c r="B1" s="3106"/>
      <c r="C1" s="3106"/>
      <c r="D1" s="3106"/>
      <c r="E1" s="3106"/>
      <c r="F1" s="3118"/>
      <c r="G1" s="3118"/>
      <c r="H1" s="3106"/>
      <c r="I1" s="3106"/>
    </row>
    <row r="2" spans="1:13">
      <c r="A2" s="3106" t="s">
        <v>10382</v>
      </c>
      <c r="B2" s="3106"/>
      <c r="C2" s="3106"/>
      <c r="D2" s="3106"/>
      <c r="E2" s="3106"/>
      <c r="F2" s="3106"/>
      <c r="G2" s="3106"/>
      <c r="H2" s="3106"/>
      <c r="I2" s="3106"/>
      <c r="J2" s="820" t="s">
        <v>721</v>
      </c>
    </row>
    <row r="3" spans="1:13" ht="18.5" thickBot="1">
      <c r="A3" s="1184"/>
      <c r="B3" s="1184"/>
      <c r="C3" s="1184"/>
      <c r="D3" s="1184"/>
      <c r="E3" s="1184"/>
      <c r="F3" s="1184"/>
      <c r="G3" s="1184"/>
      <c r="H3" s="1184"/>
      <c r="I3" s="989" t="s">
        <v>9946</v>
      </c>
    </row>
    <row r="4" spans="1:13" ht="37" customHeight="1">
      <c r="A4" s="3100" t="s">
        <v>10383</v>
      </c>
      <c r="B4" s="3104" t="s">
        <v>10384</v>
      </c>
      <c r="C4" s="1252" t="s">
        <v>10385</v>
      </c>
      <c r="D4" s="1252" t="s">
        <v>10386</v>
      </c>
      <c r="E4" s="3113" t="s">
        <v>10387</v>
      </c>
      <c r="F4" s="1252" t="s">
        <v>10388</v>
      </c>
      <c r="G4" s="1251" t="s">
        <v>5070</v>
      </c>
      <c r="H4" s="3113" t="s">
        <v>10389</v>
      </c>
      <c r="I4" s="3113" t="s">
        <v>10390</v>
      </c>
    </row>
    <row r="5" spans="1:13">
      <c r="A5" s="3109" t="s">
        <v>10380</v>
      </c>
      <c r="B5" s="2724">
        <v>2711</v>
      </c>
      <c r="C5" s="2725">
        <v>868</v>
      </c>
      <c r="D5" s="2725">
        <v>1245</v>
      </c>
      <c r="E5" s="2725">
        <v>479</v>
      </c>
      <c r="F5" s="2725">
        <v>119</v>
      </c>
      <c r="G5" s="1440">
        <v>0</v>
      </c>
      <c r="H5" s="2726">
        <v>45.924013279232753</v>
      </c>
      <c r="I5" s="2727">
        <v>32.017705643673921</v>
      </c>
    </row>
    <row r="6" spans="1:13">
      <c r="A6" s="3112" t="s">
        <v>191</v>
      </c>
      <c r="B6" s="2724">
        <v>2571</v>
      </c>
      <c r="C6" s="2725">
        <v>802</v>
      </c>
      <c r="D6" s="2725">
        <v>1167</v>
      </c>
      <c r="E6" s="2725">
        <v>513</v>
      </c>
      <c r="F6" s="2725">
        <v>89</v>
      </c>
      <c r="G6" s="1440">
        <v>0</v>
      </c>
      <c r="H6" s="2726">
        <v>45.4</v>
      </c>
      <c r="I6" s="2727">
        <v>31.1</v>
      </c>
    </row>
    <row r="7" spans="1:13">
      <c r="A7" s="3112" t="s">
        <v>192</v>
      </c>
      <c r="B7" s="995">
        <v>2523</v>
      </c>
      <c r="C7" s="972">
        <v>792</v>
      </c>
      <c r="D7" s="972">
        <v>1165</v>
      </c>
      <c r="E7" s="972">
        <v>458</v>
      </c>
      <c r="F7" s="972">
        <v>108</v>
      </c>
      <c r="G7" s="972">
        <v>0</v>
      </c>
      <c r="H7" s="2728">
        <v>46.2</v>
      </c>
      <c r="I7" s="2728">
        <v>31.4</v>
      </c>
    </row>
    <row r="8" spans="1:13">
      <c r="A8" s="3112" t="s">
        <v>193</v>
      </c>
      <c r="B8" s="2724">
        <f>SUM(C8:G8)</f>
        <v>2314</v>
      </c>
      <c r="C8" s="2725">
        <v>684</v>
      </c>
      <c r="D8" s="2725">
        <v>1103</v>
      </c>
      <c r="E8" s="2725">
        <v>439</v>
      </c>
      <c r="F8" s="2725">
        <v>87</v>
      </c>
      <c r="G8" s="910">
        <v>1</v>
      </c>
      <c r="H8" s="2726">
        <v>47.7</v>
      </c>
      <c r="I8" s="2727">
        <v>29.6</v>
      </c>
    </row>
    <row r="9" spans="1:13" ht="18.5" thickBot="1">
      <c r="A9" s="1047" t="s">
        <v>194</v>
      </c>
      <c r="B9" s="2729">
        <f>SUM(C9:G9)</f>
        <v>2366</v>
      </c>
      <c r="C9" s="3136">
        <v>679</v>
      </c>
      <c r="D9" s="3136">
        <v>1187</v>
      </c>
      <c r="E9" s="3136">
        <v>418</v>
      </c>
      <c r="F9" s="3136">
        <v>82</v>
      </c>
      <c r="G9" s="1379">
        <v>0</v>
      </c>
      <c r="H9" s="3137">
        <v>50.2</v>
      </c>
      <c r="I9" s="3138">
        <v>28.7</v>
      </c>
    </row>
    <row r="10" spans="1:13">
      <c r="A10" s="975"/>
      <c r="B10" s="975"/>
      <c r="C10" s="975"/>
      <c r="D10" s="975"/>
      <c r="E10" s="975"/>
      <c r="F10" s="975"/>
      <c r="G10" s="2570"/>
      <c r="H10" s="2570"/>
      <c r="I10" s="2571" t="s">
        <v>10391</v>
      </c>
    </row>
    <row r="13" spans="1:13">
      <c r="A13" s="3106" t="s">
        <v>10392</v>
      </c>
      <c r="B13" s="3106"/>
      <c r="C13" s="3106"/>
      <c r="D13" s="3106"/>
      <c r="E13" s="3106"/>
      <c r="F13" s="3106"/>
      <c r="G13" s="3106"/>
      <c r="H13" s="820" t="s">
        <v>721</v>
      </c>
      <c r="I13" s="3106"/>
      <c r="J13" s="3106"/>
      <c r="K13" s="3106"/>
      <c r="L13" s="3106"/>
      <c r="M13" s="3106"/>
    </row>
    <row r="14" spans="1:13" ht="18.5" thickBot="1">
      <c r="A14" s="1184"/>
      <c r="B14" s="1184"/>
      <c r="C14" s="1184"/>
      <c r="D14" s="1184"/>
      <c r="E14" s="1184"/>
      <c r="F14" s="1184"/>
      <c r="G14" s="989" t="s">
        <v>10372</v>
      </c>
      <c r="H14" s="3106"/>
    </row>
    <row r="15" spans="1:13" ht="37" customHeight="1">
      <c r="A15" s="3111" t="s">
        <v>4864</v>
      </c>
      <c r="B15" s="3110" t="s">
        <v>5048</v>
      </c>
      <c r="C15" s="3115" t="s">
        <v>10393</v>
      </c>
      <c r="D15" s="3115" t="s">
        <v>10394</v>
      </c>
      <c r="E15" s="3115" t="s">
        <v>10395</v>
      </c>
      <c r="F15" s="3115" t="s">
        <v>10396</v>
      </c>
      <c r="G15" s="3115" t="s">
        <v>10397</v>
      </c>
      <c r="H15" s="3106"/>
    </row>
    <row r="16" spans="1:13">
      <c r="A16" s="3107" t="s">
        <v>4724</v>
      </c>
      <c r="B16" s="2730">
        <v>1187</v>
      </c>
      <c r="C16" s="1529">
        <f>SUM(C17:C18)</f>
        <v>0</v>
      </c>
      <c r="D16" s="1532">
        <f>SUM(D17:D18)</f>
        <v>0</v>
      </c>
      <c r="E16" s="1532">
        <f>SUM(E17:E18)</f>
        <v>0</v>
      </c>
      <c r="F16" s="1532">
        <f>SUM(F17:F18)</f>
        <v>0</v>
      </c>
      <c r="G16" s="1532">
        <f>SUM(G17:G18)</f>
        <v>0</v>
      </c>
      <c r="H16" s="3106"/>
    </row>
    <row r="17" spans="1:13">
      <c r="A17" s="3111" t="s">
        <v>4717</v>
      </c>
      <c r="B17" s="1319">
        <v>596</v>
      </c>
      <c r="C17" s="907">
        <v>0</v>
      </c>
      <c r="D17" s="907">
        <v>0</v>
      </c>
      <c r="E17" s="907">
        <v>0</v>
      </c>
      <c r="F17" s="907">
        <v>0</v>
      </c>
      <c r="G17" s="907">
        <v>0</v>
      </c>
      <c r="H17" s="3106"/>
    </row>
    <row r="18" spans="1:13" ht="18.5" thickBot="1">
      <c r="A18" s="3102" t="s">
        <v>4718</v>
      </c>
      <c r="B18" s="3139">
        <v>591</v>
      </c>
      <c r="C18" s="916">
        <v>0</v>
      </c>
      <c r="D18" s="916">
        <v>0</v>
      </c>
      <c r="E18" s="916">
        <v>0</v>
      </c>
      <c r="F18" s="916">
        <v>0</v>
      </c>
      <c r="G18" s="916">
        <v>0</v>
      </c>
      <c r="H18" s="3106"/>
    </row>
    <row r="19" spans="1:13">
      <c r="A19" s="3106"/>
      <c r="B19" s="3106"/>
      <c r="C19" s="3106"/>
      <c r="D19" s="1003"/>
      <c r="E19" s="1003"/>
      <c r="F19" s="1003"/>
      <c r="G19" s="3105" t="s">
        <v>10398</v>
      </c>
      <c r="H19" s="3106"/>
    </row>
    <row r="20" spans="1:13">
      <c r="A20" s="3106"/>
      <c r="B20" s="3106"/>
      <c r="C20" s="3106"/>
      <c r="D20" s="3106"/>
      <c r="E20" s="3106"/>
      <c r="F20" s="3106"/>
      <c r="G20" s="3106"/>
      <c r="H20" s="3106"/>
      <c r="I20" s="3106"/>
      <c r="J20" s="3106"/>
      <c r="K20" s="3106"/>
      <c r="L20" s="3106"/>
      <c r="M20" s="3106"/>
    </row>
    <row r="21" spans="1:13">
      <c r="A21" s="3106"/>
      <c r="B21" s="3106"/>
      <c r="C21" s="3106"/>
      <c r="D21" s="3106"/>
      <c r="E21" s="3106"/>
      <c r="F21" s="3106"/>
      <c r="G21" s="3106"/>
      <c r="H21" s="3106"/>
      <c r="I21" s="3106"/>
      <c r="J21" s="3106"/>
      <c r="K21" s="3106"/>
      <c r="L21" s="3106"/>
      <c r="M21" s="3106"/>
    </row>
    <row r="22" spans="1:13">
      <c r="A22" s="3106" t="s">
        <v>10399</v>
      </c>
      <c r="B22" s="3106"/>
      <c r="C22" s="3106"/>
      <c r="D22" s="3106"/>
      <c r="E22" s="3106"/>
      <c r="F22" s="820" t="s">
        <v>721</v>
      </c>
      <c r="G22" s="3106"/>
      <c r="H22" s="3106"/>
      <c r="I22" s="3106"/>
      <c r="J22" s="3106"/>
      <c r="K22" s="3106"/>
      <c r="L22" s="3106"/>
      <c r="M22" s="3106"/>
    </row>
    <row r="23" spans="1:13" ht="18.5" thickBot="1">
      <c r="A23" s="1184"/>
      <c r="B23" s="1184"/>
      <c r="C23" s="1184"/>
      <c r="D23" s="1184"/>
      <c r="E23" s="1260" t="s">
        <v>10372</v>
      </c>
    </row>
    <row r="24" spans="1:13" ht="37" customHeight="1">
      <c r="A24" s="3103" t="s">
        <v>4864</v>
      </c>
      <c r="B24" s="3116" t="s">
        <v>5048</v>
      </c>
      <c r="C24" s="3115" t="s">
        <v>10400</v>
      </c>
      <c r="D24" s="3115" t="s">
        <v>10401</v>
      </c>
      <c r="E24" s="3115" t="s">
        <v>10402</v>
      </c>
    </row>
    <row r="25" spans="1:13">
      <c r="A25" s="3117" t="s">
        <v>494</v>
      </c>
      <c r="B25" s="1015">
        <f>SUM(B26:B27)</f>
        <v>418</v>
      </c>
      <c r="C25" s="2731">
        <f>SUM(C26:C27)</f>
        <v>330</v>
      </c>
      <c r="D25" s="2731">
        <f>SUM(D26:D27)</f>
        <v>86</v>
      </c>
      <c r="E25" s="2731">
        <f>SUM(E26:E27)</f>
        <v>2</v>
      </c>
    </row>
    <row r="26" spans="1:13">
      <c r="A26" s="3109" t="s">
        <v>752</v>
      </c>
      <c r="B26" s="2150">
        <f>SUM(C26:E26)</f>
        <v>137</v>
      </c>
      <c r="C26" s="2151">
        <v>103</v>
      </c>
      <c r="D26" s="2151">
        <v>32</v>
      </c>
      <c r="E26" s="2151">
        <v>2</v>
      </c>
    </row>
    <row r="27" spans="1:13" ht="18.5" thickBot="1">
      <c r="A27" s="1104" t="s">
        <v>753</v>
      </c>
      <c r="B27" s="2732">
        <f>SUM(C27:E27)</f>
        <v>281</v>
      </c>
      <c r="C27" s="3140">
        <v>227</v>
      </c>
      <c r="D27" s="3140">
        <v>54</v>
      </c>
      <c r="E27" s="3141">
        <v>0</v>
      </c>
    </row>
    <row r="28" spans="1:13">
      <c r="A28" s="3106"/>
      <c r="B28" s="3106"/>
      <c r="C28" s="2570"/>
      <c r="D28" s="2570"/>
      <c r="E28" s="2571" t="s">
        <v>10398</v>
      </c>
    </row>
  </sheetData>
  <phoneticPr fontId="2"/>
  <hyperlinks>
    <hyperlink ref="J2" location="目次!A1" display="目次へ戻る" xr:uid="{D9FC0B2C-EEFB-45F5-B261-D7BE6383F85C}"/>
    <hyperlink ref="H13" location="目次!A1" display="目次へ戻る" xr:uid="{C34053F6-8F72-4E04-9E1E-7B60C72A89CE}"/>
    <hyperlink ref="F22" location="目次!A1" display="目次へ戻る" xr:uid="{00609CDD-50D2-4EA2-A9B7-689CC6B7AD3D}"/>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87C8A-26F0-4B72-B62C-2972017E7094}">
  <sheetPr>
    <pageSetUpPr fitToPage="1"/>
  </sheetPr>
  <dimension ref="A1:AX40"/>
  <sheetViews>
    <sheetView workbookViewId="0">
      <pane xSplit="1" topLeftCell="B1" activePane="topRight" state="frozen"/>
      <selection pane="topRight" activeCell="C4" sqref="C4:E4"/>
    </sheetView>
  </sheetViews>
  <sheetFormatPr defaultRowHeight="18"/>
  <cols>
    <col min="1" max="1" width="12.08203125" customWidth="1"/>
    <col min="2" max="49" width="10.33203125" customWidth="1"/>
    <col min="50" max="50" width="11" bestFit="1" customWidth="1"/>
  </cols>
  <sheetData>
    <row r="1" spans="1:50">
      <c r="A1" s="50" t="s">
        <v>807</v>
      </c>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row>
    <row r="2" spans="1:50" ht="18.5" thickBot="1">
      <c r="A2" s="341" t="s">
        <v>721</v>
      </c>
      <c r="B2" s="50"/>
      <c r="C2" s="50"/>
      <c r="D2" s="50"/>
      <c r="E2" s="50"/>
      <c r="F2" s="50"/>
      <c r="G2" s="50"/>
      <c r="H2" s="30"/>
      <c r="I2" s="30"/>
      <c r="J2" s="30"/>
      <c r="K2" s="30"/>
      <c r="L2" s="30"/>
      <c r="M2" s="30"/>
      <c r="N2" s="30"/>
      <c r="O2" s="30"/>
      <c r="P2" s="30"/>
      <c r="Q2" s="30"/>
      <c r="R2" s="30"/>
      <c r="S2" s="30"/>
      <c r="T2" s="30"/>
      <c r="U2" s="30"/>
      <c r="V2" s="30"/>
      <c r="W2" s="30"/>
      <c r="X2" s="30"/>
      <c r="Y2" s="30"/>
      <c r="Z2" s="50"/>
      <c r="AA2" s="50"/>
      <c r="AB2" s="50"/>
      <c r="AC2" s="50"/>
      <c r="AD2" s="50"/>
      <c r="AE2" s="50"/>
      <c r="AF2" s="373"/>
      <c r="AG2" s="373"/>
      <c r="AH2" s="50"/>
      <c r="AI2" s="50"/>
      <c r="AJ2" s="50"/>
      <c r="AK2" s="50"/>
      <c r="AL2" s="50"/>
      <c r="AM2" s="50"/>
      <c r="AN2" s="50"/>
      <c r="AO2" s="50"/>
      <c r="AP2" s="50"/>
      <c r="AQ2" s="50"/>
      <c r="AR2" s="50"/>
      <c r="AS2" s="50"/>
      <c r="AT2" s="50"/>
      <c r="AU2" s="50"/>
      <c r="AV2" s="373"/>
      <c r="AW2" s="373"/>
      <c r="AX2" s="30"/>
    </row>
    <row r="3" spans="1:50">
      <c r="A3" s="3410" t="s">
        <v>467</v>
      </c>
      <c r="B3" s="3412" t="s">
        <v>808</v>
      </c>
      <c r="C3" s="3413"/>
      <c r="D3" s="3413"/>
      <c r="E3" s="3414"/>
      <c r="F3" s="3415" t="s">
        <v>809</v>
      </c>
      <c r="G3" s="3393"/>
      <c r="H3" s="3393"/>
      <c r="I3" s="3416"/>
      <c r="J3" s="3417" t="s">
        <v>810</v>
      </c>
      <c r="K3" s="3393"/>
      <c r="L3" s="3393"/>
      <c r="M3" s="3416"/>
      <c r="N3" s="3415" t="s">
        <v>811</v>
      </c>
      <c r="O3" s="3393"/>
      <c r="P3" s="3393"/>
      <c r="Q3" s="3416"/>
      <c r="R3" s="3417" t="s">
        <v>812</v>
      </c>
      <c r="S3" s="3393"/>
      <c r="T3" s="3393"/>
      <c r="U3" s="3416"/>
      <c r="V3" s="3417" t="s">
        <v>813</v>
      </c>
      <c r="W3" s="3393"/>
      <c r="X3" s="3393"/>
      <c r="Y3" s="3416"/>
      <c r="Z3" s="374" t="s">
        <v>814</v>
      </c>
      <c r="AA3" s="374"/>
      <c r="AB3" s="374"/>
      <c r="AC3" s="375"/>
      <c r="AD3" s="376" t="s">
        <v>815</v>
      </c>
      <c r="AE3" s="374"/>
      <c r="AF3" s="374"/>
      <c r="AG3" s="375"/>
      <c r="AH3" s="377" t="s">
        <v>816</v>
      </c>
      <c r="AI3" s="378"/>
      <c r="AJ3" s="378"/>
      <c r="AK3" s="379"/>
      <c r="AL3" s="377" t="s">
        <v>817</v>
      </c>
      <c r="AM3" s="378"/>
      <c r="AN3" s="378"/>
      <c r="AO3" s="379"/>
      <c r="AP3" s="374" t="s">
        <v>818</v>
      </c>
      <c r="AQ3" s="374"/>
      <c r="AR3" s="374"/>
      <c r="AS3" s="375"/>
      <c r="AT3" s="3418" t="s">
        <v>819</v>
      </c>
      <c r="AU3" s="3419"/>
      <c r="AV3" s="3419"/>
      <c r="AW3" s="3419"/>
      <c r="AX3" s="30"/>
    </row>
    <row r="4" spans="1:50">
      <c r="A4" s="3411"/>
      <c r="B4" s="380" t="s">
        <v>751</v>
      </c>
      <c r="C4" s="380" t="s">
        <v>11799</v>
      </c>
      <c r="D4" s="380" t="s">
        <v>11801</v>
      </c>
      <c r="E4" s="380" t="s">
        <v>11800</v>
      </c>
      <c r="F4" s="3125" t="s">
        <v>751</v>
      </c>
      <c r="G4" s="380" t="s">
        <v>11799</v>
      </c>
      <c r="H4" s="380" t="s">
        <v>11801</v>
      </c>
      <c r="I4" s="380" t="s">
        <v>11800</v>
      </c>
      <c r="J4" s="380" t="s">
        <v>751</v>
      </c>
      <c r="K4" s="380" t="s">
        <v>11799</v>
      </c>
      <c r="L4" s="380" t="s">
        <v>11801</v>
      </c>
      <c r="M4" s="380" t="s">
        <v>11800</v>
      </c>
      <c r="N4" s="3092" t="s">
        <v>751</v>
      </c>
      <c r="O4" s="380" t="s">
        <v>11799</v>
      </c>
      <c r="P4" s="380" t="s">
        <v>11801</v>
      </c>
      <c r="Q4" s="380" t="s">
        <v>11800</v>
      </c>
      <c r="R4" s="380" t="s">
        <v>751</v>
      </c>
      <c r="S4" s="380" t="s">
        <v>11799</v>
      </c>
      <c r="T4" s="380" t="s">
        <v>11801</v>
      </c>
      <c r="U4" s="380" t="s">
        <v>11800</v>
      </c>
      <c r="V4" s="380" t="s">
        <v>751</v>
      </c>
      <c r="W4" s="380" t="s">
        <v>11799</v>
      </c>
      <c r="X4" s="380" t="s">
        <v>11801</v>
      </c>
      <c r="Y4" s="380" t="s">
        <v>11800</v>
      </c>
      <c r="Z4" s="3126" t="s">
        <v>751</v>
      </c>
      <c r="AA4" s="380" t="s">
        <v>11799</v>
      </c>
      <c r="AB4" s="380" t="s">
        <v>11801</v>
      </c>
      <c r="AC4" s="380" t="s">
        <v>11800</v>
      </c>
      <c r="AD4" s="3126" t="s">
        <v>751</v>
      </c>
      <c r="AE4" s="380" t="s">
        <v>11799</v>
      </c>
      <c r="AF4" s="380" t="s">
        <v>11801</v>
      </c>
      <c r="AG4" s="380" t="s">
        <v>11800</v>
      </c>
      <c r="AH4" s="380" t="s">
        <v>751</v>
      </c>
      <c r="AI4" s="380" t="s">
        <v>11799</v>
      </c>
      <c r="AJ4" s="380" t="s">
        <v>11801</v>
      </c>
      <c r="AK4" s="380" t="s">
        <v>11800</v>
      </c>
      <c r="AL4" s="380" t="s">
        <v>751</v>
      </c>
      <c r="AM4" s="380" t="s">
        <v>11799</v>
      </c>
      <c r="AN4" s="380" t="s">
        <v>11801</v>
      </c>
      <c r="AO4" s="380" t="s">
        <v>11800</v>
      </c>
      <c r="AP4" s="3126" t="s">
        <v>751</v>
      </c>
      <c r="AQ4" s="380" t="s">
        <v>11799</v>
      </c>
      <c r="AR4" s="380" t="s">
        <v>11801</v>
      </c>
      <c r="AS4" s="380" t="s">
        <v>11800</v>
      </c>
      <c r="AT4" s="3126" t="s">
        <v>751</v>
      </c>
      <c r="AU4" s="380" t="s">
        <v>11799</v>
      </c>
      <c r="AV4" s="380" t="s">
        <v>11801</v>
      </c>
      <c r="AW4" s="380" t="s">
        <v>11800</v>
      </c>
      <c r="AX4" s="30"/>
    </row>
    <row r="5" spans="1:50">
      <c r="A5" s="381" t="s">
        <v>821</v>
      </c>
      <c r="B5" s="382">
        <f t="shared" ref="B5:I5" si="0">SUM(B6:B18)</f>
        <v>15616</v>
      </c>
      <c r="C5" s="383">
        <f t="shared" si="0"/>
        <v>112381</v>
      </c>
      <c r="D5" s="383">
        <f t="shared" si="0"/>
        <v>58090</v>
      </c>
      <c r="E5" s="384">
        <f t="shared" si="0"/>
        <v>54291</v>
      </c>
      <c r="F5" s="385">
        <f t="shared" si="0"/>
        <v>22211</v>
      </c>
      <c r="G5" s="383">
        <f t="shared" si="0"/>
        <v>152533</v>
      </c>
      <c r="H5" s="383">
        <f t="shared" si="0"/>
        <v>78682</v>
      </c>
      <c r="I5" s="386">
        <f t="shared" si="0"/>
        <v>73851</v>
      </c>
      <c r="J5" s="382">
        <v>33552</v>
      </c>
      <c r="K5" s="383">
        <v>199148</v>
      </c>
      <c r="L5" s="383">
        <v>102523</v>
      </c>
      <c r="M5" s="384">
        <v>96625</v>
      </c>
      <c r="N5" s="385">
        <v>38619</v>
      </c>
      <c r="O5" s="383">
        <v>206062</v>
      </c>
      <c r="P5" s="383">
        <v>104302</v>
      </c>
      <c r="Q5" s="384">
        <v>101760</v>
      </c>
      <c r="R5" s="387">
        <f>SUM(R6:R18)</f>
        <v>44049</v>
      </c>
      <c r="S5" s="388">
        <f>SUM(S6:S18)</f>
        <v>234717</v>
      </c>
      <c r="T5" s="388">
        <f>SUM(T6:T18)</f>
        <v>118559</v>
      </c>
      <c r="U5" s="389">
        <f>SUM(U6:U18)</f>
        <v>116158</v>
      </c>
      <c r="V5" s="387" t="s">
        <v>420</v>
      </c>
      <c r="W5" s="388">
        <f>SUM(W6:W18)</f>
        <v>284983</v>
      </c>
      <c r="X5" s="388">
        <f>SUM(X6:X18)</f>
        <v>134318</v>
      </c>
      <c r="Y5" s="389">
        <f>SUM(Y6:Y18)</f>
        <v>150665</v>
      </c>
      <c r="Z5" s="388">
        <f t="shared" ref="Z5:AW5" si="1">SUM(Z6:Z18)</f>
        <v>67779</v>
      </c>
      <c r="AA5" s="388">
        <f t="shared" si="1"/>
        <v>351440</v>
      </c>
      <c r="AB5" s="388">
        <f t="shared" si="1"/>
        <v>174182</v>
      </c>
      <c r="AC5" s="389">
        <f>SUM(AC6:AC18)</f>
        <v>177258</v>
      </c>
      <c r="AD5" s="387">
        <f t="shared" si="1"/>
        <v>77137</v>
      </c>
      <c r="AE5" s="388">
        <f t="shared" si="1"/>
        <v>333881</v>
      </c>
      <c r="AF5" s="388">
        <f t="shared" si="1"/>
        <v>163674</v>
      </c>
      <c r="AG5" s="389">
        <f t="shared" si="1"/>
        <v>170207</v>
      </c>
      <c r="AH5" s="390">
        <f t="shared" si="1"/>
        <v>90142</v>
      </c>
      <c r="AI5" s="391">
        <f t="shared" si="1"/>
        <v>330213</v>
      </c>
      <c r="AJ5" s="391">
        <f t="shared" si="1"/>
        <v>159568</v>
      </c>
      <c r="AK5" s="392">
        <f t="shared" si="1"/>
        <v>170645</v>
      </c>
      <c r="AL5" s="393">
        <f t="shared" si="1"/>
        <v>102215</v>
      </c>
      <c r="AM5" s="391">
        <f t="shared" si="1"/>
        <v>350566</v>
      </c>
      <c r="AN5" s="391">
        <f t="shared" si="1"/>
        <v>169677</v>
      </c>
      <c r="AO5" s="392">
        <f t="shared" si="1"/>
        <v>180889</v>
      </c>
      <c r="AP5" s="394">
        <f t="shared" si="1"/>
        <v>123864</v>
      </c>
      <c r="AQ5" s="394">
        <f t="shared" si="1"/>
        <v>360138</v>
      </c>
      <c r="AR5" s="394">
        <f t="shared" si="1"/>
        <v>175679</v>
      </c>
      <c r="AS5" s="395">
        <f t="shared" si="1"/>
        <v>184459</v>
      </c>
      <c r="AT5" s="396">
        <f t="shared" si="1"/>
        <v>141682</v>
      </c>
      <c r="AU5" s="396">
        <f t="shared" si="1"/>
        <v>317814</v>
      </c>
      <c r="AV5" s="396">
        <f t="shared" si="1"/>
        <v>155919</v>
      </c>
      <c r="AW5" s="396">
        <f t="shared" si="1"/>
        <v>161895</v>
      </c>
      <c r="AX5" s="30"/>
    </row>
    <row r="6" spans="1:50">
      <c r="A6" s="397" t="s">
        <v>138</v>
      </c>
      <c r="B6" s="398">
        <v>4684</v>
      </c>
      <c r="C6" s="399">
        <f t="shared" ref="C6:C18" si="2">D6+E6</f>
        <v>33105</v>
      </c>
      <c r="D6" s="399">
        <v>17042</v>
      </c>
      <c r="E6" s="400">
        <v>16063</v>
      </c>
      <c r="F6" s="398">
        <v>6562</v>
      </c>
      <c r="G6" s="399">
        <f t="shared" ref="G6:G18" si="3">H6+I6</f>
        <v>41476</v>
      </c>
      <c r="H6" s="399">
        <v>21350</v>
      </c>
      <c r="I6" s="400">
        <v>20126</v>
      </c>
      <c r="J6" s="401">
        <v>9034</v>
      </c>
      <c r="K6" s="402">
        <v>53448</v>
      </c>
      <c r="L6" s="402">
        <v>27619</v>
      </c>
      <c r="M6" s="403">
        <v>25829</v>
      </c>
      <c r="N6" s="401">
        <v>9640</v>
      </c>
      <c r="O6" s="402">
        <v>54305</v>
      </c>
      <c r="P6" s="402">
        <v>27218</v>
      </c>
      <c r="Q6" s="403">
        <v>27087</v>
      </c>
      <c r="R6" s="398">
        <v>10340</v>
      </c>
      <c r="S6" s="399">
        <f t="shared" ref="S6:S18" si="4">T6+U6</f>
        <v>56728</v>
      </c>
      <c r="T6" s="399">
        <v>28271</v>
      </c>
      <c r="U6" s="400">
        <v>28457</v>
      </c>
      <c r="V6" s="398" t="s">
        <v>420</v>
      </c>
      <c r="W6" s="399">
        <f t="shared" ref="W6:W18" si="5">X6+Y6</f>
        <v>63597</v>
      </c>
      <c r="X6" s="399">
        <v>29516</v>
      </c>
      <c r="Y6" s="400">
        <v>34081</v>
      </c>
      <c r="Z6" s="399">
        <v>13654</v>
      </c>
      <c r="AA6" s="399">
        <f t="shared" ref="AA6:AA18" si="6">AB6+AC6</f>
        <v>70808</v>
      </c>
      <c r="AB6" s="399">
        <v>34477</v>
      </c>
      <c r="AC6" s="400">
        <v>36331</v>
      </c>
      <c r="AD6" s="398">
        <v>16651</v>
      </c>
      <c r="AE6" s="399">
        <f t="shared" ref="AE6:AE18" si="7">AF6+AG6</f>
        <v>70921</v>
      </c>
      <c r="AF6" s="399">
        <v>34194</v>
      </c>
      <c r="AG6" s="400">
        <v>36727</v>
      </c>
      <c r="AH6" s="404">
        <v>21027</v>
      </c>
      <c r="AI6" s="405">
        <f t="shared" ref="AI6:AI18" si="8">AJ6+AK6</f>
        <v>75418</v>
      </c>
      <c r="AJ6" s="405">
        <v>36264</v>
      </c>
      <c r="AK6" s="406">
        <v>39154</v>
      </c>
      <c r="AL6" s="404">
        <v>25999</v>
      </c>
      <c r="AM6" s="405">
        <f t="shared" ref="AM6:AM18" si="9">AN6+AO6</f>
        <v>86852</v>
      </c>
      <c r="AN6" s="405">
        <v>41816</v>
      </c>
      <c r="AO6" s="406">
        <v>45036</v>
      </c>
      <c r="AP6" s="407">
        <v>36244</v>
      </c>
      <c r="AQ6" s="407">
        <f t="shared" ref="AQ6:AQ18" si="10">AR6+AS6</f>
        <v>99256</v>
      </c>
      <c r="AR6" s="407">
        <v>49048</v>
      </c>
      <c r="AS6" s="408">
        <v>50208</v>
      </c>
      <c r="AT6" s="405">
        <v>42239</v>
      </c>
      <c r="AU6" s="405">
        <f>SUM(AV6,AW6)</f>
        <v>90790</v>
      </c>
      <c r="AV6" s="405">
        <v>44931</v>
      </c>
      <c r="AW6" s="405">
        <v>45859</v>
      </c>
      <c r="AX6" s="30"/>
    </row>
    <row r="7" spans="1:50">
      <c r="A7" s="397" t="s">
        <v>232</v>
      </c>
      <c r="B7" s="398">
        <v>2102</v>
      </c>
      <c r="C7" s="399">
        <f t="shared" si="2"/>
        <v>16036</v>
      </c>
      <c r="D7" s="399">
        <v>8195</v>
      </c>
      <c r="E7" s="400">
        <v>7841</v>
      </c>
      <c r="F7" s="398">
        <v>3167</v>
      </c>
      <c r="G7" s="399">
        <f t="shared" si="3"/>
        <v>19560</v>
      </c>
      <c r="H7" s="399">
        <v>9912</v>
      </c>
      <c r="I7" s="400">
        <v>9648</v>
      </c>
      <c r="J7" s="401">
        <v>3509</v>
      </c>
      <c r="K7" s="402">
        <v>21360</v>
      </c>
      <c r="L7" s="402">
        <v>10713</v>
      </c>
      <c r="M7" s="403">
        <v>10647</v>
      </c>
      <c r="N7" s="401">
        <v>3821</v>
      </c>
      <c r="O7" s="402">
        <v>21384</v>
      </c>
      <c r="P7" s="402">
        <v>10698</v>
      </c>
      <c r="Q7" s="403">
        <v>10686</v>
      </c>
      <c r="R7" s="398">
        <v>4996</v>
      </c>
      <c r="S7" s="399">
        <f t="shared" si="4"/>
        <v>27595</v>
      </c>
      <c r="T7" s="399">
        <v>14223</v>
      </c>
      <c r="U7" s="400">
        <v>13372</v>
      </c>
      <c r="V7" s="398" t="s">
        <v>420</v>
      </c>
      <c r="W7" s="399">
        <f t="shared" si="5"/>
        <v>37382</v>
      </c>
      <c r="X7" s="399">
        <v>17722</v>
      </c>
      <c r="Y7" s="400">
        <v>19660</v>
      </c>
      <c r="Z7" s="399">
        <v>10312</v>
      </c>
      <c r="AA7" s="399">
        <f t="shared" si="6"/>
        <v>54843</v>
      </c>
      <c r="AB7" s="399">
        <v>28515</v>
      </c>
      <c r="AC7" s="400">
        <v>26328</v>
      </c>
      <c r="AD7" s="398">
        <v>14611</v>
      </c>
      <c r="AE7" s="399">
        <f t="shared" si="7"/>
        <v>64899</v>
      </c>
      <c r="AF7" s="399">
        <v>33602</v>
      </c>
      <c r="AG7" s="400">
        <v>31297</v>
      </c>
      <c r="AH7" s="404">
        <v>19004</v>
      </c>
      <c r="AI7" s="405">
        <f t="shared" si="8"/>
        <v>69678</v>
      </c>
      <c r="AJ7" s="405">
        <v>34070</v>
      </c>
      <c r="AK7" s="406">
        <v>35608</v>
      </c>
      <c r="AL7" s="404">
        <v>20953</v>
      </c>
      <c r="AM7" s="405">
        <f t="shared" si="9"/>
        <v>72235</v>
      </c>
      <c r="AN7" s="405">
        <v>35382</v>
      </c>
      <c r="AO7" s="406">
        <v>36853</v>
      </c>
      <c r="AP7" s="407">
        <v>26176</v>
      </c>
      <c r="AQ7" s="407">
        <f t="shared" si="10"/>
        <v>76347</v>
      </c>
      <c r="AR7" s="407">
        <v>37467</v>
      </c>
      <c r="AS7" s="408">
        <v>38880</v>
      </c>
      <c r="AT7" s="405">
        <v>34864</v>
      </c>
      <c r="AU7" s="405">
        <f t="shared" ref="AU7:AU18" si="11">SUM(AV7,AW7)</f>
        <v>80003</v>
      </c>
      <c r="AV7" s="405">
        <v>39037</v>
      </c>
      <c r="AW7" s="405">
        <v>40966</v>
      </c>
      <c r="AX7" s="30"/>
    </row>
    <row r="8" spans="1:50">
      <c r="A8" s="397" t="s">
        <v>294</v>
      </c>
      <c r="B8" s="398">
        <v>2237</v>
      </c>
      <c r="C8" s="399">
        <f t="shared" si="2"/>
        <v>15297</v>
      </c>
      <c r="D8" s="399">
        <v>7748</v>
      </c>
      <c r="E8" s="400">
        <v>7549</v>
      </c>
      <c r="F8" s="398">
        <v>2748</v>
      </c>
      <c r="G8" s="399">
        <f t="shared" si="3"/>
        <v>18689</v>
      </c>
      <c r="H8" s="399">
        <v>9567</v>
      </c>
      <c r="I8" s="400">
        <v>9122</v>
      </c>
      <c r="J8" s="401">
        <v>4351</v>
      </c>
      <c r="K8" s="402">
        <v>24818</v>
      </c>
      <c r="L8" s="402">
        <v>12676</v>
      </c>
      <c r="M8" s="403">
        <v>12142</v>
      </c>
      <c r="N8" s="401">
        <v>4410</v>
      </c>
      <c r="O8" s="402">
        <v>23528</v>
      </c>
      <c r="P8" s="402">
        <v>11984</v>
      </c>
      <c r="Q8" s="403">
        <v>11544</v>
      </c>
      <c r="R8" s="398">
        <v>5583</v>
      </c>
      <c r="S8" s="399">
        <f t="shared" si="4"/>
        <v>29874</v>
      </c>
      <c r="T8" s="399">
        <v>15288</v>
      </c>
      <c r="U8" s="400">
        <v>14586</v>
      </c>
      <c r="V8" s="398" t="s">
        <v>420</v>
      </c>
      <c r="W8" s="399">
        <f t="shared" si="5"/>
        <v>41056</v>
      </c>
      <c r="X8" s="399">
        <v>19398</v>
      </c>
      <c r="Y8" s="400">
        <v>21658</v>
      </c>
      <c r="Z8" s="399">
        <v>9748</v>
      </c>
      <c r="AA8" s="399">
        <f t="shared" si="6"/>
        <v>50187</v>
      </c>
      <c r="AB8" s="399">
        <v>24857</v>
      </c>
      <c r="AC8" s="400">
        <v>25330</v>
      </c>
      <c r="AD8" s="398">
        <v>10933</v>
      </c>
      <c r="AE8" s="399">
        <f t="shared" si="7"/>
        <v>46731</v>
      </c>
      <c r="AF8" s="399">
        <v>23031</v>
      </c>
      <c r="AG8" s="400">
        <v>23700</v>
      </c>
      <c r="AH8" s="404">
        <v>13487</v>
      </c>
      <c r="AI8" s="405">
        <f t="shared" si="8"/>
        <v>50144</v>
      </c>
      <c r="AJ8" s="405">
        <v>24551</v>
      </c>
      <c r="AK8" s="406">
        <v>25593</v>
      </c>
      <c r="AL8" s="404">
        <v>15239</v>
      </c>
      <c r="AM8" s="405">
        <f t="shared" si="9"/>
        <v>53249</v>
      </c>
      <c r="AN8" s="405">
        <v>25911</v>
      </c>
      <c r="AO8" s="406">
        <v>27338</v>
      </c>
      <c r="AP8" s="407">
        <v>18092</v>
      </c>
      <c r="AQ8" s="407">
        <f t="shared" si="10"/>
        <v>54566</v>
      </c>
      <c r="AR8" s="407">
        <v>26620</v>
      </c>
      <c r="AS8" s="408">
        <v>27946</v>
      </c>
      <c r="AT8" s="405">
        <v>19954</v>
      </c>
      <c r="AU8" s="405">
        <f t="shared" si="11"/>
        <v>46135</v>
      </c>
      <c r="AV8" s="405">
        <v>22741</v>
      </c>
      <c r="AW8" s="405">
        <v>23394</v>
      </c>
      <c r="AX8" s="30"/>
    </row>
    <row r="9" spans="1:50">
      <c r="A9" s="397" t="s">
        <v>297</v>
      </c>
      <c r="B9" s="398">
        <v>1059</v>
      </c>
      <c r="C9" s="399">
        <f t="shared" si="2"/>
        <v>7718</v>
      </c>
      <c r="D9" s="399">
        <v>3923</v>
      </c>
      <c r="E9" s="400">
        <v>3795</v>
      </c>
      <c r="F9" s="398">
        <v>1439</v>
      </c>
      <c r="G9" s="399">
        <f t="shared" si="3"/>
        <v>11598</v>
      </c>
      <c r="H9" s="399">
        <v>6013</v>
      </c>
      <c r="I9" s="400">
        <v>5585</v>
      </c>
      <c r="J9" s="401">
        <v>2221</v>
      </c>
      <c r="K9" s="402">
        <v>18347</v>
      </c>
      <c r="L9" s="402">
        <v>9619</v>
      </c>
      <c r="M9" s="403">
        <v>8728</v>
      </c>
      <c r="N9" s="401">
        <v>4829</v>
      </c>
      <c r="O9" s="402">
        <v>26145</v>
      </c>
      <c r="P9" s="402">
        <v>13430</v>
      </c>
      <c r="Q9" s="403">
        <v>12715</v>
      </c>
      <c r="R9" s="398">
        <v>4979</v>
      </c>
      <c r="S9" s="399">
        <f t="shared" si="4"/>
        <v>25391</v>
      </c>
      <c r="T9" s="399">
        <v>13006</v>
      </c>
      <c r="U9" s="400">
        <v>12385</v>
      </c>
      <c r="V9" s="398" t="s">
        <v>420</v>
      </c>
      <c r="W9" s="399">
        <f t="shared" si="5"/>
        <v>31983</v>
      </c>
      <c r="X9" s="399">
        <v>15865</v>
      </c>
      <c r="Y9" s="400">
        <v>16118</v>
      </c>
      <c r="Z9" s="399">
        <v>8567</v>
      </c>
      <c r="AA9" s="399">
        <f t="shared" si="6"/>
        <v>42631</v>
      </c>
      <c r="AB9" s="399">
        <v>21190</v>
      </c>
      <c r="AC9" s="400">
        <v>21441</v>
      </c>
      <c r="AD9" s="398">
        <v>9774</v>
      </c>
      <c r="AE9" s="399">
        <f t="shared" si="7"/>
        <v>40671</v>
      </c>
      <c r="AF9" s="399">
        <v>19575</v>
      </c>
      <c r="AG9" s="400">
        <v>21096</v>
      </c>
      <c r="AH9" s="404">
        <v>9542</v>
      </c>
      <c r="AI9" s="405">
        <f t="shared" si="8"/>
        <v>33273</v>
      </c>
      <c r="AJ9" s="405">
        <v>15768</v>
      </c>
      <c r="AK9" s="406">
        <v>17505</v>
      </c>
      <c r="AL9" s="404">
        <v>11645</v>
      </c>
      <c r="AM9" s="405">
        <f t="shared" si="9"/>
        <v>37976</v>
      </c>
      <c r="AN9" s="405">
        <v>18181</v>
      </c>
      <c r="AO9" s="406">
        <v>19795</v>
      </c>
      <c r="AP9" s="407">
        <v>13096</v>
      </c>
      <c r="AQ9" s="407">
        <f t="shared" si="10"/>
        <v>37790</v>
      </c>
      <c r="AR9" s="407">
        <v>17980</v>
      </c>
      <c r="AS9" s="408">
        <v>19810</v>
      </c>
      <c r="AT9" s="405">
        <v>13807</v>
      </c>
      <c r="AU9" s="405">
        <f t="shared" si="11"/>
        <v>31436</v>
      </c>
      <c r="AV9" s="405">
        <v>15028</v>
      </c>
      <c r="AW9" s="405">
        <v>16408</v>
      </c>
      <c r="AX9" s="30"/>
    </row>
    <row r="10" spans="1:50">
      <c r="A10" s="397" t="s">
        <v>300</v>
      </c>
      <c r="B10" s="398">
        <v>593</v>
      </c>
      <c r="C10" s="399">
        <f t="shared" si="2"/>
        <v>4404</v>
      </c>
      <c r="D10" s="399">
        <v>2276</v>
      </c>
      <c r="E10" s="400">
        <v>2128</v>
      </c>
      <c r="F10" s="398">
        <v>1267</v>
      </c>
      <c r="G10" s="399">
        <f t="shared" si="3"/>
        <v>10225</v>
      </c>
      <c r="H10" s="399">
        <v>5620</v>
      </c>
      <c r="I10" s="400">
        <v>4605</v>
      </c>
      <c r="J10" s="401">
        <v>2759</v>
      </c>
      <c r="K10" s="402">
        <v>16095</v>
      </c>
      <c r="L10" s="402">
        <v>8704</v>
      </c>
      <c r="M10" s="403">
        <v>7391</v>
      </c>
      <c r="N10" s="401">
        <v>5083</v>
      </c>
      <c r="O10" s="402">
        <v>25014</v>
      </c>
      <c r="P10" s="402">
        <v>12934</v>
      </c>
      <c r="Q10" s="403">
        <v>12080</v>
      </c>
      <c r="R10" s="398">
        <v>6213</v>
      </c>
      <c r="S10" s="399">
        <f t="shared" si="4"/>
        <v>31302</v>
      </c>
      <c r="T10" s="399">
        <v>16055</v>
      </c>
      <c r="U10" s="400">
        <v>15247</v>
      </c>
      <c r="V10" s="398" t="s">
        <v>420</v>
      </c>
      <c r="W10" s="399">
        <f t="shared" si="5"/>
        <v>30372</v>
      </c>
      <c r="X10" s="399">
        <v>14363</v>
      </c>
      <c r="Y10" s="400">
        <v>16009</v>
      </c>
      <c r="Z10" s="399">
        <v>8132</v>
      </c>
      <c r="AA10" s="399">
        <f t="shared" si="6"/>
        <v>40017</v>
      </c>
      <c r="AB10" s="399">
        <v>19709</v>
      </c>
      <c r="AC10" s="400">
        <v>20308</v>
      </c>
      <c r="AD10" s="398">
        <v>8684</v>
      </c>
      <c r="AE10" s="399">
        <f t="shared" si="7"/>
        <v>35242</v>
      </c>
      <c r="AF10" s="399">
        <v>16925</v>
      </c>
      <c r="AG10" s="400">
        <v>18317</v>
      </c>
      <c r="AH10" s="404">
        <v>10080</v>
      </c>
      <c r="AI10" s="405">
        <f t="shared" si="8"/>
        <v>34488</v>
      </c>
      <c r="AJ10" s="405">
        <v>16539</v>
      </c>
      <c r="AK10" s="406">
        <v>17949</v>
      </c>
      <c r="AL10" s="404">
        <v>10751</v>
      </c>
      <c r="AM10" s="405">
        <f t="shared" si="9"/>
        <v>33802</v>
      </c>
      <c r="AN10" s="405">
        <v>16349</v>
      </c>
      <c r="AO10" s="406">
        <v>17453</v>
      </c>
      <c r="AP10" s="407">
        <v>11467</v>
      </c>
      <c r="AQ10" s="407">
        <f t="shared" si="10"/>
        <v>30674</v>
      </c>
      <c r="AR10" s="407">
        <v>14950</v>
      </c>
      <c r="AS10" s="408">
        <v>15724</v>
      </c>
      <c r="AT10" s="405">
        <v>10986</v>
      </c>
      <c r="AU10" s="405">
        <f t="shared" si="11"/>
        <v>23563</v>
      </c>
      <c r="AV10" s="405">
        <v>11541</v>
      </c>
      <c r="AW10" s="405">
        <v>12022</v>
      </c>
      <c r="AX10" s="30"/>
    </row>
    <row r="11" spans="1:50">
      <c r="A11" s="397" t="s">
        <v>303</v>
      </c>
      <c r="B11" s="398">
        <v>1379</v>
      </c>
      <c r="C11" s="399">
        <f t="shared" si="2"/>
        <v>10693</v>
      </c>
      <c r="D11" s="399">
        <v>6129</v>
      </c>
      <c r="E11" s="400">
        <v>4564</v>
      </c>
      <c r="F11" s="398">
        <v>2345</v>
      </c>
      <c r="G11" s="399">
        <f t="shared" si="3"/>
        <v>15547</v>
      </c>
      <c r="H11" s="399">
        <v>8159</v>
      </c>
      <c r="I11" s="400">
        <v>7388</v>
      </c>
      <c r="J11" s="401">
        <v>2418</v>
      </c>
      <c r="K11" s="402">
        <v>13929</v>
      </c>
      <c r="L11" s="402">
        <v>6951</v>
      </c>
      <c r="M11" s="403">
        <v>6978</v>
      </c>
      <c r="N11" s="401">
        <v>2832</v>
      </c>
      <c r="O11" s="402">
        <v>15804</v>
      </c>
      <c r="P11" s="402">
        <v>7988</v>
      </c>
      <c r="Q11" s="403">
        <v>7816</v>
      </c>
      <c r="R11" s="398">
        <v>2884</v>
      </c>
      <c r="S11" s="399">
        <f t="shared" si="4"/>
        <v>15744</v>
      </c>
      <c r="T11" s="399">
        <v>7685</v>
      </c>
      <c r="U11" s="400">
        <v>8059</v>
      </c>
      <c r="V11" s="398" t="s">
        <v>420</v>
      </c>
      <c r="W11" s="399">
        <f t="shared" si="5"/>
        <v>19132</v>
      </c>
      <c r="X11" s="399">
        <v>8700</v>
      </c>
      <c r="Y11" s="400">
        <v>10432</v>
      </c>
      <c r="Z11" s="399">
        <v>3707</v>
      </c>
      <c r="AA11" s="399">
        <f t="shared" si="6"/>
        <v>20033</v>
      </c>
      <c r="AB11" s="399">
        <v>9730</v>
      </c>
      <c r="AC11" s="400">
        <v>10303</v>
      </c>
      <c r="AD11" s="398">
        <v>4466</v>
      </c>
      <c r="AE11" s="399">
        <f t="shared" si="7"/>
        <v>20226</v>
      </c>
      <c r="AF11" s="399">
        <v>9713</v>
      </c>
      <c r="AG11" s="400">
        <v>10513</v>
      </c>
      <c r="AH11" s="404">
        <v>4782</v>
      </c>
      <c r="AI11" s="405">
        <f t="shared" si="8"/>
        <v>18960</v>
      </c>
      <c r="AJ11" s="405">
        <v>9101</v>
      </c>
      <c r="AK11" s="406">
        <v>9859</v>
      </c>
      <c r="AL11" s="404">
        <v>4955</v>
      </c>
      <c r="AM11" s="405">
        <f t="shared" si="9"/>
        <v>18462</v>
      </c>
      <c r="AN11" s="405">
        <v>8823</v>
      </c>
      <c r="AO11" s="406">
        <v>9639</v>
      </c>
      <c r="AP11" s="407">
        <v>5241</v>
      </c>
      <c r="AQ11" s="407">
        <f t="shared" si="10"/>
        <v>17179</v>
      </c>
      <c r="AR11" s="407">
        <v>8131</v>
      </c>
      <c r="AS11" s="408">
        <v>9048</v>
      </c>
      <c r="AT11" s="405">
        <v>5983</v>
      </c>
      <c r="AU11" s="405">
        <f t="shared" si="11"/>
        <v>14009</v>
      </c>
      <c r="AV11" s="405">
        <v>6766</v>
      </c>
      <c r="AW11" s="405">
        <v>7243</v>
      </c>
      <c r="AX11" s="30"/>
    </row>
    <row r="12" spans="1:50">
      <c r="A12" s="397" t="s">
        <v>469</v>
      </c>
      <c r="B12" s="398">
        <v>792</v>
      </c>
      <c r="C12" s="399">
        <f t="shared" si="2"/>
        <v>5777</v>
      </c>
      <c r="D12" s="399">
        <v>2958</v>
      </c>
      <c r="E12" s="400">
        <v>2819</v>
      </c>
      <c r="F12" s="398">
        <v>842</v>
      </c>
      <c r="G12" s="399">
        <f t="shared" si="3"/>
        <v>7431</v>
      </c>
      <c r="H12" s="399">
        <v>3786</v>
      </c>
      <c r="I12" s="400">
        <v>3645</v>
      </c>
      <c r="J12" s="401">
        <v>1428</v>
      </c>
      <c r="K12" s="402">
        <v>8934</v>
      </c>
      <c r="L12" s="402">
        <v>4501</v>
      </c>
      <c r="M12" s="403">
        <v>4433</v>
      </c>
      <c r="N12" s="401">
        <v>1406</v>
      </c>
      <c r="O12" s="402">
        <v>8913</v>
      </c>
      <c r="P12" s="402">
        <v>4430</v>
      </c>
      <c r="Q12" s="403">
        <v>4483</v>
      </c>
      <c r="R12" s="398">
        <v>1580</v>
      </c>
      <c r="S12" s="399">
        <f t="shared" si="4"/>
        <v>8563</v>
      </c>
      <c r="T12" s="399">
        <v>4291</v>
      </c>
      <c r="U12" s="400">
        <v>4272</v>
      </c>
      <c r="V12" s="398" t="s">
        <v>420</v>
      </c>
      <c r="W12" s="399">
        <f t="shared" si="5"/>
        <v>11448</v>
      </c>
      <c r="X12" s="399">
        <v>5263</v>
      </c>
      <c r="Y12" s="400">
        <v>6185</v>
      </c>
      <c r="Z12" s="399">
        <v>2056</v>
      </c>
      <c r="AA12" s="399">
        <f t="shared" si="6"/>
        <v>11786</v>
      </c>
      <c r="AB12" s="399">
        <v>5790</v>
      </c>
      <c r="AC12" s="400">
        <v>5996</v>
      </c>
      <c r="AD12" s="398">
        <v>1884</v>
      </c>
      <c r="AE12" s="399">
        <f t="shared" si="7"/>
        <v>9208</v>
      </c>
      <c r="AF12" s="399">
        <v>4481</v>
      </c>
      <c r="AG12" s="400">
        <v>4727</v>
      </c>
      <c r="AH12" s="404">
        <v>1811</v>
      </c>
      <c r="AI12" s="405">
        <f t="shared" si="8"/>
        <v>7709</v>
      </c>
      <c r="AJ12" s="405">
        <v>3727</v>
      </c>
      <c r="AK12" s="406">
        <v>3982</v>
      </c>
      <c r="AL12" s="404">
        <v>1769</v>
      </c>
      <c r="AM12" s="405">
        <f t="shared" si="9"/>
        <v>7516</v>
      </c>
      <c r="AN12" s="405">
        <v>3645</v>
      </c>
      <c r="AO12" s="406">
        <v>3871</v>
      </c>
      <c r="AP12" s="407">
        <v>1829</v>
      </c>
      <c r="AQ12" s="407">
        <f t="shared" si="10"/>
        <v>7024</v>
      </c>
      <c r="AR12" s="407">
        <v>3431</v>
      </c>
      <c r="AS12" s="408">
        <v>3593</v>
      </c>
      <c r="AT12" s="405">
        <v>1764</v>
      </c>
      <c r="AU12" s="405">
        <f t="shared" si="11"/>
        <v>4578</v>
      </c>
      <c r="AV12" s="405">
        <v>2302</v>
      </c>
      <c r="AW12" s="405">
        <v>2276</v>
      </c>
      <c r="AX12" s="30"/>
    </row>
    <row r="13" spans="1:50">
      <c r="A13" s="397" t="s">
        <v>308</v>
      </c>
      <c r="B13" s="398">
        <v>376</v>
      </c>
      <c r="C13" s="399">
        <f t="shared" si="2"/>
        <v>2868</v>
      </c>
      <c r="D13" s="399">
        <v>1473</v>
      </c>
      <c r="E13" s="400">
        <v>1395</v>
      </c>
      <c r="F13" s="398">
        <v>435</v>
      </c>
      <c r="G13" s="399">
        <f t="shared" si="3"/>
        <v>3456</v>
      </c>
      <c r="H13" s="399">
        <v>1819</v>
      </c>
      <c r="I13" s="400">
        <v>1637</v>
      </c>
      <c r="J13" s="401">
        <v>715</v>
      </c>
      <c r="K13" s="402">
        <v>4207</v>
      </c>
      <c r="L13" s="402">
        <v>2060</v>
      </c>
      <c r="M13" s="403">
        <v>2147</v>
      </c>
      <c r="N13" s="401">
        <v>702</v>
      </c>
      <c r="O13" s="402">
        <v>3834</v>
      </c>
      <c r="P13" s="402">
        <v>1973</v>
      </c>
      <c r="Q13" s="403">
        <v>1861</v>
      </c>
      <c r="R13" s="398">
        <v>744</v>
      </c>
      <c r="S13" s="399">
        <f t="shared" si="4"/>
        <v>4116</v>
      </c>
      <c r="T13" s="399">
        <v>2063</v>
      </c>
      <c r="U13" s="400">
        <v>2053</v>
      </c>
      <c r="V13" s="398" t="s">
        <v>420</v>
      </c>
      <c r="W13" s="399">
        <f t="shared" si="5"/>
        <v>5162</v>
      </c>
      <c r="X13" s="399">
        <v>2408</v>
      </c>
      <c r="Y13" s="400">
        <v>2754</v>
      </c>
      <c r="Z13" s="399">
        <v>1818</v>
      </c>
      <c r="AA13" s="399">
        <f t="shared" si="6"/>
        <v>9805</v>
      </c>
      <c r="AB13" s="399">
        <v>4765</v>
      </c>
      <c r="AC13" s="400">
        <v>5040</v>
      </c>
      <c r="AD13" s="398">
        <v>1924</v>
      </c>
      <c r="AE13" s="399">
        <f t="shared" si="7"/>
        <v>8837</v>
      </c>
      <c r="AF13" s="399">
        <v>4237</v>
      </c>
      <c r="AG13" s="400">
        <v>4600</v>
      </c>
      <c r="AH13" s="404">
        <v>1985</v>
      </c>
      <c r="AI13" s="405">
        <f t="shared" si="8"/>
        <v>8016</v>
      </c>
      <c r="AJ13" s="405">
        <v>3837</v>
      </c>
      <c r="AK13" s="406">
        <v>4179</v>
      </c>
      <c r="AL13" s="404">
        <v>2008</v>
      </c>
      <c r="AM13" s="405">
        <f t="shared" si="9"/>
        <v>7817</v>
      </c>
      <c r="AN13" s="405">
        <v>3740</v>
      </c>
      <c r="AO13" s="406">
        <v>4077</v>
      </c>
      <c r="AP13" s="407">
        <v>2357</v>
      </c>
      <c r="AQ13" s="407">
        <f t="shared" si="10"/>
        <v>8083</v>
      </c>
      <c r="AR13" s="407">
        <v>3820</v>
      </c>
      <c r="AS13" s="408">
        <v>4263</v>
      </c>
      <c r="AT13" s="405">
        <v>2408</v>
      </c>
      <c r="AU13" s="405">
        <f t="shared" si="11"/>
        <v>6234</v>
      </c>
      <c r="AV13" s="405">
        <v>3009</v>
      </c>
      <c r="AW13" s="405">
        <v>3225</v>
      </c>
      <c r="AX13" s="30"/>
    </row>
    <row r="14" spans="1:50">
      <c r="A14" s="397" t="s">
        <v>310</v>
      </c>
      <c r="B14" s="398">
        <v>316</v>
      </c>
      <c r="C14" s="399">
        <f t="shared" si="2"/>
        <v>2476</v>
      </c>
      <c r="D14" s="399">
        <v>1250</v>
      </c>
      <c r="E14" s="400">
        <v>1226</v>
      </c>
      <c r="F14" s="398">
        <v>594</v>
      </c>
      <c r="G14" s="399">
        <f t="shared" si="3"/>
        <v>6809</v>
      </c>
      <c r="H14" s="399">
        <v>3467</v>
      </c>
      <c r="I14" s="400">
        <v>3342</v>
      </c>
      <c r="J14" s="401">
        <v>3935</v>
      </c>
      <c r="K14" s="402">
        <v>18005</v>
      </c>
      <c r="L14" s="402">
        <v>9665</v>
      </c>
      <c r="M14" s="403">
        <v>8340</v>
      </c>
      <c r="N14" s="401">
        <v>2200</v>
      </c>
      <c r="O14" s="402">
        <v>6170</v>
      </c>
      <c r="P14" s="402">
        <v>3150</v>
      </c>
      <c r="Q14" s="403">
        <v>3020</v>
      </c>
      <c r="R14" s="398">
        <v>2658</v>
      </c>
      <c r="S14" s="399">
        <f t="shared" si="4"/>
        <v>13559</v>
      </c>
      <c r="T14" s="399">
        <v>6860</v>
      </c>
      <c r="U14" s="400">
        <v>6699</v>
      </c>
      <c r="V14" s="398" t="s">
        <v>420</v>
      </c>
      <c r="W14" s="399">
        <f t="shared" si="5"/>
        <v>16393</v>
      </c>
      <c r="X14" s="399">
        <v>7976</v>
      </c>
      <c r="Y14" s="400">
        <v>8417</v>
      </c>
      <c r="Z14" s="399">
        <v>4491</v>
      </c>
      <c r="AA14" s="399">
        <f t="shared" si="6"/>
        <v>21818</v>
      </c>
      <c r="AB14" s="399">
        <v>10760</v>
      </c>
      <c r="AC14" s="400">
        <v>11058</v>
      </c>
      <c r="AD14" s="398">
        <v>3144</v>
      </c>
      <c r="AE14" s="399">
        <f t="shared" si="7"/>
        <v>12465</v>
      </c>
      <c r="AF14" s="399">
        <v>5940</v>
      </c>
      <c r="AG14" s="400">
        <v>6525</v>
      </c>
      <c r="AH14" s="404">
        <v>3706</v>
      </c>
      <c r="AI14" s="405">
        <f t="shared" si="8"/>
        <v>12737</v>
      </c>
      <c r="AJ14" s="405">
        <v>6126</v>
      </c>
      <c r="AK14" s="406">
        <v>6611</v>
      </c>
      <c r="AL14" s="404">
        <v>4376</v>
      </c>
      <c r="AM14" s="405">
        <f t="shared" si="9"/>
        <v>14642</v>
      </c>
      <c r="AN14" s="405">
        <v>7107</v>
      </c>
      <c r="AO14" s="406">
        <v>7535</v>
      </c>
      <c r="AP14" s="407">
        <v>5001</v>
      </c>
      <c r="AQ14" s="407">
        <f t="shared" si="10"/>
        <v>14051</v>
      </c>
      <c r="AR14" s="407">
        <v>6821</v>
      </c>
      <c r="AS14" s="408">
        <v>7230</v>
      </c>
      <c r="AT14" s="405">
        <v>5731</v>
      </c>
      <c r="AU14" s="405">
        <f t="shared" si="11"/>
        <v>12288</v>
      </c>
      <c r="AV14" s="405">
        <v>6037</v>
      </c>
      <c r="AW14" s="405">
        <v>6251</v>
      </c>
      <c r="AX14" s="30"/>
    </row>
    <row r="15" spans="1:50">
      <c r="A15" s="397" t="s">
        <v>313</v>
      </c>
      <c r="B15" s="398">
        <v>635</v>
      </c>
      <c r="C15" s="399">
        <f t="shared" si="2"/>
        <v>4622</v>
      </c>
      <c r="D15" s="399">
        <v>2372</v>
      </c>
      <c r="E15" s="400">
        <v>2250</v>
      </c>
      <c r="F15" s="398">
        <v>729</v>
      </c>
      <c r="G15" s="399">
        <f t="shared" si="3"/>
        <v>5645</v>
      </c>
      <c r="H15" s="399">
        <v>2893</v>
      </c>
      <c r="I15" s="400">
        <v>2752</v>
      </c>
      <c r="J15" s="401">
        <v>799</v>
      </c>
      <c r="K15" s="402">
        <v>6380</v>
      </c>
      <c r="L15" s="402">
        <v>3124</v>
      </c>
      <c r="M15" s="403">
        <v>3256</v>
      </c>
      <c r="N15" s="401">
        <v>1138</v>
      </c>
      <c r="O15" s="402">
        <v>7062</v>
      </c>
      <c r="P15" s="402">
        <v>3553</v>
      </c>
      <c r="Q15" s="403">
        <v>3509</v>
      </c>
      <c r="R15" s="398">
        <v>1285</v>
      </c>
      <c r="S15" s="399">
        <f t="shared" si="4"/>
        <v>7289</v>
      </c>
      <c r="T15" s="399">
        <v>3636</v>
      </c>
      <c r="U15" s="400">
        <v>3653</v>
      </c>
      <c r="V15" s="398" t="s">
        <v>420</v>
      </c>
      <c r="W15" s="399">
        <f t="shared" si="5"/>
        <v>8811</v>
      </c>
      <c r="X15" s="399">
        <v>4012</v>
      </c>
      <c r="Y15" s="400">
        <v>4799</v>
      </c>
      <c r="Z15" s="399">
        <v>1424</v>
      </c>
      <c r="AA15" s="399">
        <f t="shared" si="6"/>
        <v>8406</v>
      </c>
      <c r="AB15" s="399">
        <v>4011</v>
      </c>
      <c r="AC15" s="400">
        <v>4395</v>
      </c>
      <c r="AD15" s="398">
        <v>1392</v>
      </c>
      <c r="AE15" s="399">
        <f t="shared" si="7"/>
        <v>7054</v>
      </c>
      <c r="AF15" s="399">
        <v>3447</v>
      </c>
      <c r="AG15" s="400">
        <v>3607</v>
      </c>
      <c r="AH15" s="404">
        <v>1247</v>
      </c>
      <c r="AI15" s="405">
        <f t="shared" si="8"/>
        <v>5560</v>
      </c>
      <c r="AJ15" s="405">
        <v>2701</v>
      </c>
      <c r="AK15" s="406">
        <v>2859</v>
      </c>
      <c r="AL15" s="404">
        <v>1195</v>
      </c>
      <c r="AM15" s="405">
        <f t="shared" si="9"/>
        <v>5060</v>
      </c>
      <c r="AN15" s="405">
        <v>2476</v>
      </c>
      <c r="AO15" s="406">
        <v>2584</v>
      </c>
      <c r="AP15" s="407">
        <v>1170</v>
      </c>
      <c r="AQ15" s="407">
        <f t="shared" si="10"/>
        <v>4303</v>
      </c>
      <c r="AR15" s="407">
        <v>2108</v>
      </c>
      <c r="AS15" s="408">
        <v>2195</v>
      </c>
      <c r="AT15" s="405">
        <v>929</v>
      </c>
      <c r="AU15" s="405">
        <f t="shared" si="11"/>
        <v>2319</v>
      </c>
      <c r="AV15" s="405">
        <v>1136</v>
      </c>
      <c r="AW15" s="405">
        <v>1183</v>
      </c>
      <c r="AX15" s="30"/>
    </row>
    <row r="16" spans="1:50">
      <c r="A16" s="397" t="s">
        <v>470</v>
      </c>
      <c r="B16" s="398">
        <v>450</v>
      </c>
      <c r="C16" s="399">
        <f t="shared" si="2"/>
        <v>2752</v>
      </c>
      <c r="D16" s="399">
        <v>1383</v>
      </c>
      <c r="E16" s="400">
        <v>1369</v>
      </c>
      <c r="F16" s="398">
        <v>531</v>
      </c>
      <c r="G16" s="399">
        <f t="shared" si="3"/>
        <v>3476</v>
      </c>
      <c r="H16" s="399">
        <v>1760</v>
      </c>
      <c r="I16" s="400">
        <v>1716</v>
      </c>
      <c r="J16" s="401">
        <v>642</v>
      </c>
      <c r="K16" s="402">
        <v>4200</v>
      </c>
      <c r="L16" s="402">
        <v>2133</v>
      </c>
      <c r="M16" s="403">
        <v>2067</v>
      </c>
      <c r="N16" s="401">
        <v>859</v>
      </c>
      <c r="O16" s="402">
        <v>4628</v>
      </c>
      <c r="P16" s="402">
        <v>2346</v>
      </c>
      <c r="Q16" s="403">
        <v>2282</v>
      </c>
      <c r="R16" s="398">
        <v>932</v>
      </c>
      <c r="S16" s="399">
        <f t="shared" si="4"/>
        <v>4917</v>
      </c>
      <c r="T16" s="399">
        <v>2449</v>
      </c>
      <c r="U16" s="400">
        <v>2468</v>
      </c>
      <c r="V16" s="398" t="s">
        <v>420</v>
      </c>
      <c r="W16" s="399">
        <f t="shared" si="5"/>
        <v>7013</v>
      </c>
      <c r="X16" s="399">
        <v>3418</v>
      </c>
      <c r="Y16" s="400">
        <v>3595</v>
      </c>
      <c r="Z16" s="399">
        <v>1496</v>
      </c>
      <c r="AA16" s="399">
        <f t="shared" si="6"/>
        <v>7953</v>
      </c>
      <c r="AB16" s="399">
        <v>4037</v>
      </c>
      <c r="AC16" s="400">
        <v>3916</v>
      </c>
      <c r="AD16" s="398">
        <v>1227</v>
      </c>
      <c r="AE16" s="399">
        <f t="shared" si="7"/>
        <v>5744</v>
      </c>
      <c r="AF16" s="399">
        <v>2780</v>
      </c>
      <c r="AG16" s="400">
        <v>2964</v>
      </c>
      <c r="AH16" s="404">
        <v>1021</v>
      </c>
      <c r="AI16" s="405">
        <f t="shared" si="8"/>
        <v>4073</v>
      </c>
      <c r="AJ16" s="405">
        <v>1980</v>
      </c>
      <c r="AK16" s="406">
        <v>2093</v>
      </c>
      <c r="AL16" s="404">
        <v>889</v>
      </c>
      <c r="AM16" s="405">
        <f t="shared" si="9"/>
        <v>3381</v>
      </c>
      <c r="AN16" s="405">
        <v>1634</v>
      </c>
      <c r="AO16" s="406">
        <v>1747</v>
      </c>
      <c r="AP16" s="407">
        <v>752</v>
      </c>
      <c r="AQ16" s="407">
        <f t="shared" si="10"/>
        <v>2466</v>
      </c>
      <c r="AR16" s="407">
        <v>1226</v>
      </c>
      <c r="AS16" s="408">
        <v>1240</v>
      </c>
      <c r="AT16" s="405">
        <v>532</v>
      </c>
      <c r="AU16" s="405">
        <f t="shared" si="11"/>
        <v>1194</v>
      </c>
      <c r="AV16" s="405">
        <v>601</v>
      </c>
      <c r="AW16" s="405">
        <v>593</v>
      </c>
      <c r="AX16" s="30"/>
    </row>
    <row r="17" spans="1:50">
      <c r="A17" s="397" t="s">
        <v>317</v>
      </c>
      <c r="B17" s="398">
        <v>251</v>
      </c>
      <c r="C17" s="399">
        <f t="shared" si="2"/>
        <v>1542</v>
      </c>
      <c r="D17" s="399">
        <v>759</v>
      </c>
      <c r="E17" s="400">
        <v>783</v>
      </c>
      <c r="F17" s="398">
        <v>394</v>
      </c>
      <c r="G17" s="399">
        <f t="shared" si="3"/>
        <v>2164</v>
      </c>
      <c r="H17" s="399">
        <v>1093</v>
      </c>
      <c r="I17" s="400">
        <v>1071</v>
      </c>
      <c r="J17" s="401">
        <v>571</v>
      </c>
      <c r="K17" s="402">
        <v>3386</v>
      </c>
      <c r="L17" s="402">
        <v>1741</v>
      </c>
      <c r="M17" s="403">
        <v>1645</v>
      </c>
      <c r="N17" s="401">
        <v>547</v>
      </c>
      <c r="O17" s="402">
        <v>2956</v>
      </c>
      <c r="P17" s="402">
        <v>1474</v>
      </c>
      <c r="Q17" s="403">
        <v>1482</v>
      </c>
      <c r="R17" s="398">
        <v>590</v>
      </c>
      <c r="S17" s="399">
        <f t="shared" si="4"/>
        <v>3191</v>
      </c>
      <c r="T17" s="399">
        <v>1611</v>
      </c>
      <c r="U17" s="400">
        <v>1580</v>
      </c>
      <c r="V17" s="398" t="s">
        <v>420</v>
      </c>
      <c r="W17" s="399">
        <f t="shared" si="5"/>
        <v>3639</v>
      </c>
      <c r="X17" s="399">
        <v>1669</v>
      </c>
      <c r="Y17" s="400">
        <v>1970</v>
      </c>
      <c r="Z17" s="399">
        <v>689</v>
      </c>
      <c r="AA17" s="399">
        <f t="shared" si="6"/>
        <v>3861</v>
      </c>
      <c r="AB17" s="399">
        <v>1890</v>
      </c>
      <c r="AC17" s="400">
        <v>1971</v>
      </c>
      <c r="AD17" s="398">
        <v>683</v>
      </c>
      <c r="AE17" s="399">
        <f t="shared" si="7"/>
        <v>3483</v>
      </c>
      <c r="AF17" s="399">
        <v>1716</v>
      </c>
      <c r="AG17" s="400">
        <v>1767</v>
      </c>
      <c r="AH17" s="404">
        <v>639</v>
      </c>
      <c r="AI17" s="405">
        <f t="shared" si="8"/>
        <v>2757</v>
      </c>
      <c r="AJ17" s="405">
        <v>1348</v>
      </c>
      <c r="AK17" s="406">
        <v>1409</v>
      </c>
      <c r="AL17" s="404">
        <v>608</v>
      </c>
      <c r="AM17" s="405">
        <f t="shared" si="9"/>
        <v>2381</v>
      </c>
      <c r="AN17" s="405">
        <v>1170</v>
      </c>
      <c r="AO17" s="406">
        <v>1211</v>
      </c>
      <c r="AP17" s="407">
        <v>530</v>
      </c>
      <c r="AQ17" s="407">
        <f t="shared" si="10"/>
        <v>1798</v>
      </c>
      <c r="AR17" s="407">
        <v>923</v>
      </c>
      <c r="AS17" s="408">
        <v>875</v>
      </c>
      <c r="AT17" s="405">
        <v>365</v>
      </c>
      <c r="AU17" s="405">
        <f t="shared" si="11"/>
        <v>778</v>
      </c>
      <c r="AV17" s="405">
        <v>396</v>
      </c>
      <c r="AW17" s="405">
        <v>382</v>
      </c>
      <c r="AX17" s="30"/>
    </row>
    <row r="18" spans="1:50" ht="18.5" thickBot="1">
      <c r="A18" s="409" t="s">
        <v>822</v>
      </c>
      <c r="B18" s="410">
        <v>742</v>
      </c>
      <c r="C18" s="411">
        <f t="shared" si="2"/>
        <v>5091</v>
      </c>
      <c r="D18" s="412">
        <v>2582</v>
      </c>
      <c r="E18" s="413">
        <v>2509</v>
      </c>
      <c r="F18" s="410">
        <v>1158</v>
      </c>
      <c r="G18" s="412">
        <f t="shared" si="3"/>
        <v>6457</v>
      </c>
      <c r="H18" s="411">
        <v>3243</v>
      </c>
      <c r="I18" s="413">
        <v>3214</v>
      </c>
      <c r="J18" s="414">
        <v>1170</v>
      </c>
      <c r="K18" s="415">
        <v>6039</v>
      </c>
      <c r="L18" s="415">
        <v>3017</v>
      </c>
      <c r="M18" s="416">
        <v>3022</v>
      </c>
      <c r="N18" s="414">
        <v>1152</v>
      </c>
      <c r="O18" s="415">
        <v>6319</v>
      </c>
      <c r="P18" s="415">
        <v>3124</v>
      </c>
      <c r="Q18" s="416">
        <v>3195</v>
      </c>
      <c r="R18" s="417">
        <v>1265</v>
      </c>
      <c r="S18" s="412">
        <f t="shared" si="4"/>
        <v>6448</v>
      </c>
      <c r="T18" s="412">
        <v>3121</v>
      </c>
      <c r="U18" s="418">
        <v>3327</v>
      </c>
      <c r="V18" s="417" t="s">
        <v>420</v>
      </c>
      <c r="W18" s="412">
        <f t="shared" si="5"/>
        <v>8995</v>
      </c>
      <c r="X18" s="412">
        <v>4008</v>
      </c>
      <c r="Y18" s="418">
        <v>4987</v>
      </c>
      <c r="Z18" s="412">
        <v>1685</v>
      </c>
      <c r="AA18" s="412">
        <f t="shared" si="6"/>
        <v>9292</v>
      </c>
      <c r="AB18" s="412">
        <v>4451</v>
      </c>
      <c r="AC18" s="418">
        <v>4841</v>
      </c>
      <c r="AD18" s="417">
        <v>1764</v>
      </c>
      <c r="AE18" s="412">
        <f t="shared" si="7"/>
        <v>8400</v>
      </c>
      <c r="AF18" s="412">
        <v>4033</v>
      </c>
      <c r="AG18" s="418">
        <v>4367</v>
      </c>
      <c r="AH18" s="419">
        <v>1811</v>
      </c>
      <c r="AI18" s="420">
        <f t="shared" si="8"/>
        <v>7400</v>
      </c>
      <c r="AJ18" s="420">
        <v>3556</v>
      </c>
      <c r="AK18" s="421">
        <v>3844</v>
      </c>
      <c r="AL18" s="419">
        <v>1828</v>
      </c>
      <c r="AM18" s="420">
        <f t="shared" si="9"/>
        <v>7193</v>
      </c>
      <c r="AN18" s="420">
        <v>3443</v>
      </c>
      <c r="AO18" s="421">
        <v>3750</v>
      </c>
      <c r="AP18" s="422">
        <v>1909</v>
      </c>
      <c r="AQ18" s="422">
        <f t="shared" si="10"/>
        <v>6601</v>
      </c>
      <c r="AR18" s="422">
        <v>3154</v>
      </c>
      <c r="AS18" s="423">
        <v>3447</v>
      </c>
      <c r="AT18" s="424">
        <v>2120</v>
      </c>
      <c r="AU18" s="405">
        <f t="shared" si="11"/>
        <v>4487</v>
      </c>
      <c r="AV18" s="424">
        <v>2394</v>
      </c>
      <c r="AW18" s="424">
        <v>2093</v>
      </c>
      <c r="AX18" s="30"/>
    </row>
    <row r="19" spans="1:50">
      <c r="A19" s="127"/>
      <c r="B19" s="127"/>
      <c r="C19" s="127"/>
      <c r="D19" s="127"/>
      <c r="E19" s="50"/>
      <c r="F19" s="50"/>
      <c r="G19" s="50"/>
      <c r="H19" s="50"/>
      <c r="I19" s="50"/>
      <c r="J19" s="50"/>
      <c r="K19" s="50"/>
      <c r="L19" s="50"/>
      <c r="M19" s="50"/>
      <c r="N19" s="50"/>
      <c r="O19" s="30"/>
      <c r="P19" s="30"/>
      <c r="Q19" s="30"/>
      <c r="R19" s="30"/>
      <c r="S19" s="30"/>
      <c r="T19" s="30"/>
      <c r="U19" s="30"/>
      <c r="V19" s="30"/>
      <c r="W19" s="30"/>
      <c r="X19" s="30"/>
      <c r="Y19" s="30"/>
      <c r="Z19" s="50"/>
      <c r="AA19" s="50"/>
      <c r="AB19" s="50"/>
      <c r="AC19" s="50"/>
      <c r="AD19" s="3420" t="s">
        <v>93</v>
      </c>
      <c r="AE19" s="3420"/>
      <c r="AF19" s="3420" t="s">
        <v>93</v>
      </c>
      <c r="AG19" s="3420"/>
      <c r="AH19" s="50" t="s">
        <v>93</v>
      </c>
      <c r="AI19" s="50"/>
      <c r="AJ19" s="50"/>
      <c r="AK19" s="50"/>
      <c r="AL19" s="50"/>
      <c r="AM19" s="50"/>
      <c r="AN19" s="50"/>
      <c r="AO19" s="50"/>
      <c r="AP19" s="425"/>
      <c r="AQ19" s="425"/>
      <c r="AR19" s="425"/>
      <c r="AS19" s="425"/>
      <c r="AT19" s="425"/>
      <c r="AU19" s="425"/>
      <c r="AV19" s="3421" t="s">
        <v>134</v>
      </c>
      <c r="AW19" s="3421"/>
      <c r="AX19" s="30"/>
    </row>
    <row r="20" spans="1:50">
      <c r="A20" s="30"/>
      <c r="B20" s="30"/>
      <c r="C20" s="30"/>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row>
    <row r="21" spans="1:50">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row>
    <row r="22" spans="1:50">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row>
    <row r="40" spans="10:18">
      <c r="J40" s="3"/>
      <c r="K40" s="3"/>
      <c r="L40" s="3"/>
      <c r="M40" s="3"/>
      <c r="N40" s="3"/>
      <c r="O40" s="3"/>
      <c r="P40" s="3"/>
      <c r="Q40" s="3"/>
      <c r="R40" s="3"/>
    </row>
  </sheetData>
  <mergeCells count="11">
    <mergeCell ref="V3:Y3"/>
    <mergeCell ref="AT3:AW3"/>
    <mergeCell ref="R3:U3"/>
    <mergeCell ref="AD19:AE19"/>
    <mergeCell ref="AF19:AG19"/>
    <mergeCell ref="AV19:AW19"/>
    <mergeCell ref="A3:A4"/>
    <mergeCell ref="B3:E3"/>
    <mergeCell ref="F3:I3"/>
    <mergeCell ref="J3:M3"/>
    <mergeCell ref="N3:Q3"/>
  </mergeCells>
  <phoneticPr fontId="2"/>
  <hyperlinks>
    <hyperlink ref="A2" location="目次!A1" display="目次へ戻る" xr:uid="{B5F7D7F1-6539-4FBB-A985-BA2ACA4872C2}"/>
  </hyperlinks>
  <pageMargins left="0.7" right="0.7" top="0.75" bottom="0.75" header="0.3" footer="0.3"/>
  <pageSetup paperSize="9" scale="15" orientation="portrait" verticalDpi="0"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06A4C-4D61-44BB-A1C3-A3BE61BE03F8}">
  <dimension ref="A1:J10"/>
  <sheetViews>
    <sheetView workbookViewId="0">
      <selection activeCell="J1" sqref="J1"/>
    </sheetView>
  </sheetViews>
  <sheetFormatPr defaultColWidth="9" defaultRowHeight="18"/>
  <cols>
    <col min="1" max="1" width="11" style="1140" customWidth="1"/>
    <col min="2" max="9" width="10" style="1140" customWidth="1"/>
    <col min="10" max="10" width="11" style="1140" bestFit="1" customWidth="1"/>
    <col min="11" max="16384" width="9" style="1140"/>
  </cols>
  <sheetData>
    <row r="1" spans="1:10">
      <c r="A1" s="859" t="s">
        <v>10403</v>
      </c>
      <c r="B1" s="859"/>
      <c r="C1" s="859"/>
      <c r="D1" s="859"/>
      <c r="E1" s="859"/>
      <c r="F1" s="859"/>
      <c r="G1" s="859"/>
      <c r="H1" s="859"/>
      <c r="I1" s="859"/>
      <c r="J1" s="820" t="s">
        <v>721</v>
      </c>
    </row>
    <row r="2" spans="1:10" ht="18.5" thickBot="1">
      <c r="A2" s="1745"/>
      <c r="B2" s="1745"/>
      <c r="C2" s="1745"/>
      <c r="D2" s="1745"/>
      <c r="E2" s="1745"/>
      <c r="F2" s="1745"/>
      <c r="G2" s="1745"/>
      <c r="H2" s="1745"/>
      <c r="I2" s="1753" t="s">
        <v>10404</v>
      </c>
    </row>
    <row r="3" spans="1:10">
      <c r="A3" s="4035" t="s">
        <v>4864</v>
      </c>
      <c r="B3" s="4039" t="s">
        <v>10405</v>
      </c>
      <c r="C3" s="4039" t="s">
        <v>10406</v>
      </c>
      <c r="D3" s="3620" t="s">
        <v>10407</v>
      </c>
      <c r="E3" s="3847"/>
      <c r="F3" s="3622"/>
      <c r="G3" s="3620" t="s">
        <v>10408</v>
      </c>
      <c r="H3" s="3847"/>
      <c r="I3" s="3847"/>
    </row>
    <row r="4" spans="1:10">
      <c r="A4" s="4038"/>
      <c r="B4" s="3835"/>
      <c r="C4" s="3835"/>
      <c r="D4" s="1267" t="s">
        <v>4822</v>
      </c>
      <c r="E4" s="1268" t="s">
        <v>10409</v>
      </c>
      <c r="F4" s="1268" t="s">
        <v>10410</v>
      </c>
      <c r="G4" s="1268" t="s">
        <v>4822</v>
      </c>
      <c r="H4" s="1268" t="s">
        <v>10411</v>
      </c>
      <c r="I4" s="2733" t="s">
        <v>10412</v>
      </c>
    </row>
    <row r="5" spans="1:10" ht="18.75" customHeight="1">
      <c r="A5" s="1832" t="s">
        <v>10413</v>
      </c>
      <c r="B5" s="1119">
        <f>SUM(B6:B7)</f>
        <v>93</v>
      </c>
      <c r="C5" s="2499">
        <f>SUM(D5,G5)</f>
        <v>449855</v>
      </c>
      <c r="D5" s="2499">
        <f>SUM(E5:F5)</f>
        <v>366709</v>
      </c>
      <c r="E5" s="2417">
        <f>SUM(E6:E7)</f>
        <v>357397</v>
      </c>
      <c r="F5" s="2417">
        <f>SUM(F6:F7)</f>
        <v>9312</v>
      </c>
      <c r="G5" s="2499">
        <f>SUM(G6:G7)</f>
        <v>83146</v>
      </c>
      <c r="H5" s="2499">
        <f>SUM(H6:H7)</f>
        <v>80116</v>
      </c>
      <c r="I5" s="2499">
        <f>SUM(I6:I7)</f>
        <v>3030</v>
      </c>
    </row>
    <row r="6" spans="1:10">
      <c r="A6" s="1834" t="s">
        <v>10414</v>
      </c>
      <c r="B6" s="1523">
        <v>59</v>
      </c>
      <c r="C6" s="1440">
        <f>SUM(D6,G6)</f>
        <v>280548</v>
      </c>
      <c r="D6" s="1440">
        <f>SUM(E6:F6)</f>
        <v>234703</v>
      </c>
      <c r="E6" s="1535">
        <v>229954</v>
      </c>
      <c r="F6" s="1535">
        <v>4749</v>
      </c>
      <c r="G6" s="1440">
        <f>SUM(H6:I6)</f>
        <v>45845</v>
      </c>
      <c r="H6" s="1440">
        <v>45845</v>
      </c>
      <c r="I6" s="1440">
        <v>0</v>
      </c>
    </row>
    <row r="7" spans="1:10">
      <c r="A7" s="1834" t="s">
        <v>10415</v>
      </c>
      <c r="B7" s="1523">
        <v>34</v>
      </c>
      <c r="C7" s="1440">
        <f>SUM(D7,G7)</f>
        <v>169307</v>
      </c>
      <c r="D7" s="1440">
        <f>SUM(E7:F7)</f>
        <v>132006</v>
      </c>
      <c r="E7" s="1533">
        <v>127443</v>
      </c>
      <c r="F7" s="1533">
        <v>4563</v>
      </c>
      <c r="G7" s="1440">
        <f>SUM(H7:I7)</f>
        <v>37301</v>
      </c>
      <c r="H7" s="1440">
        <v>34271</v>
      </c>
      <c r="I7" s="1440">
        <v>3030</v>
      </c>
    </row>
    <row r="8" spans="1:10" ht="18.5" thickBot="1">
      <c r="A8" s="2734" t="s">
        <v>10416</v>
      </c>
      <c r="B8" s="1945">
        <v>10</v>
      </c>
      <c r="C8" s="1379">
        <f>SUM(D8,G8)</f>
        <v>3932</v>
      </c>
      <c r="D8" s="2670">
        <v>3932</v>
      </c>
      <c r="E8" s="2654">
        <v>3582</v>
      </c>
      <c r="F8" s="2654">
        <v>350</v>
      </c>
      <c r="G8" s="2670">
        <v>0</v>
      </c>
      <c r="H8" s="2670">
        <v>0</v>
      </c>
      <c r="I8" s="2670">
        <v>0</v>
      </c>
    </row>
    <row r="9" spans="1:10" ht="18.75" customHeight="1">
      <c r="A9" s="1003" t="s">
        <v>10417</v>
      </c>
      <c r="B9" s="1051"/>
      <c r="C9" s="1051"/>
      <c r="D9" s="859"/>
      <c r="E9" s="859"/>
      <c r="F9" s="859"/>
      <c r="G9" s="1003"/>
      <c r="H9" s="1003"/>
      <c r="I9" s="1020" t="s">
        <v>10418</v>
      </c>
    </row>
    <row r="10" spans="1:10">
      <c r="A10" s="1053"/>
      <c r="B10" s="1053"/>
      <c r="C10" s="1053"/>
      <c r="D10" s="859"/>
      <c r="E10" s="859"/>
      <c r="F10" s="859"/>
      <c r="G10" s="987"/>
      <c r="H10" s="987"/>
      <c r="I10" s="1021" t="s">
        <v>10419</v>
      </c>
    </row>
  </sheetData>
  <mergeCells count="5">
    <mergeCell ref="A3:A4"/>
    <mergeCell ref="B3:B4"/>
    <mergeCell ref="C3:C4"/>
    <mergeCell ref="D3:F3"/>
    <mergeCell ref="G3:I3"/>
  </mergeCells>
  <phoneticPr fontId="2"/>
  <hyperlinks>
    <hyperlink ref="J1" location="目次!A1" display="目次へ戻る" xr:uid="{8DAB10B6-3AB9-451C-9790-0C1EC87D1202}"/>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3B36D-DC82-43D8-A00A-B72C250D200B}">
  <dimension ref="A1:J9"/>
  <sheetViews>
    <sheetView workbookViewId="0">
      <selection activeCell="J2" sqref="J2"/>
    </sheetView>
  </sheetViews>
  <sheetFormatPr defaultColWidth="8.58203125" defaultRowHeight="18"/>
  <cols>
    <col min="1" max="1" width="11.08203125" style="821" customWidth="1"/>
    <col min="2" max="9" width="12.08203125" style="821" customWidth="1"/>
    <col min="10" max="10" width="11" style="821" bestFit="1" customWidth="1"/>
    <col min="11" max="16384" width="8.58203125" style="821"/>
  </cols>
  <sheetData>
    <row r="1" spans="1:10">
      <c r="A1" s="859" t="s">
        <v>10420</v>
      </c>
      <c r="B1" s="859"/>
      <c r="C1" s="859"/>
      <c r="D1" s="859"/>
      <c r="E1" s="859"/>
      <c r="F1" s="859"/>
      <c r="G1" s="859"/>
      <c r="H1" s="859"/>
      <c r="I1" s="859"/>
    </row>
    <row r="2" spans="1:10" ht="18.5" thickBot="1">
      <c r="A2" s="1745"/>
      <c r="B2" s="1745"/>
      <c r="C2" s="1745"/>
      <c r="D2" s="1745"/>
      <c r="E2" s="1745"/>
      <c r="F2" s="1745"/>
      <c r="G2" s="1745"/>
      <c r="H2" s="1745"/>
      <c r="I2" s="1752"/>
      <c r="J2" s="820" t="s">
        <v>721</v>
      </c>
    </row>
    <row r="3" spans="1:10">
      <c r="A3" s="3566" t="s">
        <v>4864</v>
      </c>
      <c r="B3" s="3620" t="s">
        <v>4724</v>
      </c>
      <c r="C3" s="3622"/>
      <c r="D3" s="3620" t="s">
        <v>10421</v>
      </c>
      <c r="E3" s="3622"/>
      <c r="F3" s="3620" t="s">
        <v>10422</v>
      </c>
      <c r="G3" s="3622"/>
      <c r="H3" s="3936" t="s">
        <v>10423</v>
      </c>
      <c r="I3" s="3994" t="s">
        <v>10424</v>
      </c>
    </row>
    <row r="4" spans="1:10">
      <c r="A4" s="3568"/>
      <c r="B4" s="1269" t="s">
        <v>10425</v>
      </c>
      <c r="C4" s="1269" t="s">
        <v>10426</v>
      </c>
      <c r="D4" s="1269" t="s">
        <v>10425</v>
      </c>
      <c r="E4" s="1269" t="s">
        <v>10426</v>
      </c>
      <c r="F4" s="1269" t="s">
        <v>10425</v>
      </c>
      <c r="G4" s="1269" t="s">
        <v>10426</v>
      </c>
      <c r="H4" s="3835"/>
      <c r="I4" s="4036"/>
    </row>
    <row r="5" spans="1:10">
      <c r="A5" s="1992" t="s">
        <v>5491</v>
      </c>
      <c r="B5" s="2735">
        <f>SUM(B6:B7)</f>
        <v>93</v>
      </c>
      <c r="C5" s="1584">
        <f>SUM(C6:C7)</f>
        <v>24180</v>
      </c>
      <c r="D5" s="1848">
        <f>SUM(D6:D7)</f>
        <v>0</v>
      </c>
      <c r="E5" s="1848">
        <v>0</v>
      </c>
      <c r="F5" s="1506">
        <f>SUM(F6:F7)</f>
        <v>93</v>
      </c>
      <c r="G5" s="1584">
        <f>SUM(G6:G7)</f>
        <v>24180</v>
      </c>
      <c r="H5" s="1584">
        <v>175</v>
      </c>
      <c r="I5" s="1584">
        <v>197</v>
      </c>
    </row>
    <row r="6" spans="1:10">
      <c r="A6" s="1103" t="s">
        <v>10414</v>
      </c>
      <c r="B6" s="2736">
        <v>59</v>
      </c>
      <c r="C6" s="1597">
        <v>16054</v>
      </c>
      <c r="D6" s="1598">
        <v>0</v>
      </c>
      <c r="E6" s="1598">
        <v>0</v>
      </c>
      <c r="F6" s="1597">
        <v>59</v>
      </c>
      <c r="G6" s="1597">
        <v>16054</v>
      </c>
      <c r="H6" s="1599">
        <v>0</v>
      </c>
      <c r="I6" s="1599">
        <v>0</v>
      </c>
    </row>
    <row r="7" spans="1:10">
      <c r="A7" s="1103" t="s">
        <v>10415</v>
      </c>
      <c r="B7" s="2736">
        <v>34</v>
      </c>
      <c r="C7" s="1597">
        <v>8126</v>
      </c>
      <c r="D7" s="1598">
        <v>0</v>
      </c>
      <c r="E7" s="1598">
        <v>0</v>
      </c>
      <c r="F7" s="1597">
        <v>34</v>
      </c>
      <c r="G7" s="1597">
        <v>8126</v>
      </c>
      <c r="H7" s="1599">
        <v>0</v>
      </c>
      <c r="I7" s="1599">
        <v>0</v>
      </c>
    </row>
    <row r="8" spans="1:10" ht="19.5" customHeight="1" thickBot="1">
      <c r="A8" s="1788" t="s">
        <v>10427</v>
      </c>
      <c r="B8" s="2737">
        <v>7</v>
      </c>
      <c r="C8" s="2738">
        <f>SUM(E8,G8)</f>
        <v>0</v>
      </c>
      <c r="D8" s="2739">
        <v>0</v>
      </c>
      <c r="E8" s="1598">
        <v>0</v>
      </c>
      <c r="F8" s="2740">
        <v>7</v>
      </c>
      <c r="G8" s="2738">
        <v>0</v>
      </c>
      <c r="H8" s="2738">
        <v>0</v>
      </c>
      <c r="I8" s="2738">
        <v>0</v>
      </c>
    </row>
    <row r="9" spans="1:10">
      <c r="A9" s="1003" t="s">
        <v>10428</v>
      </c>
      <c r="B9" s="1051"/>
      <c r="C9" s="1051"/>
      <c r="D9" s="1051"/>
      <c r="E9" s="1003"/>
      <c r="F9" s="1003"/>
      <c r="G9" s="1003"/>
      <c r="H9" s="1003"/>
      <c r="I9" s="1020" t="s">
        <v>10429</v>
      </c>
    </row>
  </sheetData>
  <mergeCells count="6">
    <mergeCell ref="I3:I4"/>
    <mergeCell ref="A3:A4"/>
    <mergeCell ref="B3:C3"/>
    <mergeCell ref="D3:E3"/>
    <mergeCell ref="F3:G3"/>
    <mergeCell ref="H3:H4"/>
  </mergeCells>
  <phoneticPr fontId="2"/>
  <hyperlinks>
    <hyperlink ref="J2" location="目次!A1" display="目次へ戻る" xr:uid="{0914D8BB-F342-44BC-9619-C23D55754ABE}"/>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D3423-6254-4F9D-B7B4-7C1825C9348A}">
  <dimension ref="A1:BB39"/>
  <sheetViews>
    <sheetView workbookViewId="0">
      <selection activeCell="O12" sqref="O12"/>
    </sheetView>
  </sheetViews>
  <sheetFormatPr defaultColWidth="9" defaultRowHeight="13"/>
  <cols>
    <col min="1" max="1" width="10.58203125" style="856" customWidth="1"/>
    <col min="2" max="13" width="9" style="856"/>
    <col min="14" max="14" width="9" style="856" customWidth="1"/>
    <col min="15" max="15" width="11" style="856" bestFit="1" customWidth="1"/>
    <col min="16" max="16384" width="9" style="856"/>
  </cols>
  <sheetData>
    <row r="1" spans="1:18">
      <c r="A1" s="859" t="s">
        <v>10430</v>
      </c>
      <c r="B1" s="859"/>
      <c r="C1" s="859"/>
      <c r="D1" s="859"/>
      <c r="E1" s="859"/>
      <c r="F1" s="859"/>
      <c r="G1" s="859"/>
      <c r="H1" s="859"/>
      <c r="I1" s="859"/>
      <c r="J1" s="859"/>
      <c r="K1" s="859"/>
      <c r="L1" s="859"/>
      <c r="M1" s="859"/>
      <c r="N1" s="859"/>
    </row>
    <row r="2" spans="1:18" ht="18">
      <c r="A2" s="859" t="s">
        <v>10431</v>
      </c>
      <c r="B2" s="859"/>
      <c r="C2" s="859"/>
      <c r="D2" s="859"/>
      <c r="E2" s="859"/>
      <c r="F2" s="859"/>
      <c r="G2" s="859"/>
      <c r="H2" s="859"/>
      <c r="I2" s="859"/>
      <c r="J2" s="859"/>
      <c r="K2" s="859"/>
      <c r="L2" s="859"/>
      <c r="M2" s="859"/>
      <c r="N2" s="859"/>
      <c r="O2" s="820" t="s">
        <v>721</v>
      </c>
    </row>
    <row r="3" spans="1:18" ht="13.5" thickBot="1">
      <c r="A3" s="1745"/>
      <c r="B3" s="1745"/>
      <c r="C3" s="1745"/>
      <c r="D3" s="1745"/>
      <c r="E3" s="1745"/>
      <c r="F3" s="1745"/>
      <c r="G3" s="1745"/>
      <c r="H3" s="1745"/>
      <c r="I3" s="1745"/>
      <c r="J3" s="1745"/>
      <c r="K3" s="1745"/>
      <c r="L3" s="1745"/>
      <c r="M3" s="1752"/>
      <c r="N3" s="1753" t="s">
        <v>10432</v>
      </c>
    </row>
    <row r="4" spans="1:18">
      <c r="A4" s="2328" t="s">
        <v>7926</v>
      </c>
      <c r="B4" s="1345" t="s">
        <v>5466</v>
      </c>
      <c r="C4" s="1345" t="s">
        <v>8792</v>
      </c>
      <c r="D4" s="1345" t="s">
        <v>8793</v>
      </c>
      <c r="E4" s="1345" t="s">
        <v>10433</v>
      </c>
      <c r="F4" s="1345" t="s">
        <v>10434</v>
      </c>
      <c r="G4" s="1345" t="s">
        <v>8796</v>
      </c>
      <c r="H4" s="1345" t="s">
        <v>8797</v>
      </c>
      <c r="I4" s="1345" t="s">
        <v>8798</v>
      </c>
      <c r="J4" s="1345" t="s">
        <v>8799</v>
      </c>
      <c r="K4" s="1345" t="s">
        <v>8800</v>
      </c>
      <c r="L4" s="1345" t="s">
        <v>8801</v>
      </c>
      <c r="M4" s="1345" t="s">
        <v>8802</v>
      </c>
      <c r="N4" s="993" t="s">
        <v>10435</v>
      </c>
    </row>
    <row r="5" spans="1:18">
      <c r="A5" s="2411" t="s">
        <v>10436</v>
      </c>
      <c r="B5" s="2150">
        <f>SUM(C5:N5)</f>
        <v>1005</v>
      </c>
      <c r="C5" s="2151">
        <v>71</v>
      </c>
      <c r="D5" s="2151">
        <v>87</v>
      </c>
      <c r="E5" s="2151">
        <v>88</v>
      </c>
      <c r="F5" s="2151">
        <v>83</v>
      </c>
      <c r="G5" s="2151">
        <v>81</v>
      </c>
      <c r="H5" s="2151">
        <v>83</v>
      </c>
      <c r="I5" s="2151">
        <v>85</v>
      </c>
      <c r="J5" s="2151">
        <v>89</v>
      </c>
      <c r="K5" s="2151">
        <v>89</v>
      </c>
      <c r="L5" s="2151">
        <v>86</v>
      </c>
      <c r="M5" s="2151">
        <v>87</v>
      </c>
      <c r="N5" s="2151">
        <v>76</v>
      </c>
    </row>
    <row r="6" spans="1:18">
      <c r="A6" s="1867" t="s">
        <v>191</v>
      </c>
      <c r="B6" s="2150">
        <f>SUM(C6:N6)</f>
        <v>948</v>
      </c>
      <c r="C6" s="2151">
        <v>70</v>
      </c>
      <c r="D6" s="2151">
        <v>83</v>
      </c>
      <c r="E6" s="2151">
        <v>85</v>
      </c>
      <c r="F6" s="2151">
        <v>82</v>
      </c>
      <c r="G6" s="2151">
        <v>81</v>
      </c>
      <c r="H6" s="2151">
        <v>75</v>
      </c>
      <c r="I6" s="2151">
        <v>80</v>
      </c>
      <c r="J6" s="2151">
        <v>85</v>
      </c>
      <c r="K6" s="2151">
        <v>76</v>
      </c>
      <c r="L6" s="2151">
        <v>73</v>
      </c>
      <c r="M6" s="2151">
        <v>81</v>
      </c>
      <c r="N6" s="2151">
        <v>77</v>
      </c>
    </row>
    <row r="7" spans="1:18">
      <c r="A7" s="2378" t="s">
        <v>192</v>
      </c>
      <c r="B7" s="2150">
        <f>SUM(C7:N7)</f>
        <v>912</v>
      </c>
      <c r="C7" s="2151">
        <v>68</v>
      </c>
      <c r="D7" s="2151">
        <v>77</v>
      </c>
      <c r="E7" s="2151">
        <v>78</v>
      </c>
      <c r="F7" s="2151">
        <v>81</v>
      </c>
      <c r="G7" s="2151">
        <v>83</v>
      </c>
      <c r="H7" s="2151">
        <v>72</v>
      </c>
      <c r="I7" s="2151">
        <v>75</v>
      </c>
      <c r="J7" s="2151">
        <v>82</v>
      </c>
      <c r="K7" s="2151">
        <v>79</v>
      </c>
      <c r="L7" s="2151">
        <v>80</v>
      </c>
      <c r="M7" s="2151">
        <v>80</v>
      </c>
      <c r="N7" s="2151">
        <v>57</v>
      </c>
    </row>
    <row r="8" spans="1:18" ht="13.5" thickBot="1">
      <c r="A8" s="2379" t="s">
        <v>193</v>
      </c>
      <c r="B8" s="2741">
        <f>SUM(C8:N8)</f>
        <v>1001</v>
      </c>
      <c r="C8" s="2742">
        <v>71</v>
      </c>
      <c r="D8" s="2742">
        <v>94</v>
      </c>
      <c r="E8" s="2742">
        <v>87</v>
      </c>
      <c r="F8" s="2742">
        <v>85</v>
      </c>
      <c r="G8" s="2742">
        <v>93</v>
      </c>
      <c r="H8" s="2742">
        <v>81</v>
      </c>
      <c r="I8" s="2742">
        <v>86</v>
      </c>
      <c r="J8" s="2742">
        <v>87</v>
      </c>
      <c r="K8" s="2742">
        <v>86</v>
      </c>
      <c r="L8" s="2742">
        <v>89</v>
      </c>
      <c r="M8" s="2742">
        <v>88</v>
      </c>
      <c r="N8" s="2742">
        <v>54</v>
      </c>
    </row>
    <row r="9" spans="1:18">
      <c r="A9" s="2432"/>
      <c r="B9" s="2432"/>
      <c r="C9" s="2432"/>
      <c r="D9" s="2432"/>
      <c r="E9" s="2432"/>
      <c r="F9" s="2432"/>
      <c r="G9" s="2432"/>
      <c r="H9" s="2432"/>
      <c r="I9" s="2432"/>
      <c r="J9" s="2432"/>
      <c r="K9" s="987"/>
      <c r="L9" s="987"/>
      <c r="M9" s="987"/>
      <c r="N9" s="1021" t="s">
        <v>10437</v>
      </c>
    </row>
    <row r="12" spans="1:18" ht="18">
      <c r="A12" s="859" t="s">
        <v>10438</v>
      </c>
      <c r="B12" s="859"/>
      <c r="C12" s="859"/>
      <c r="D12" s="859"/>
      <c r="E12" s="859"/>
      <c r="F12" s="859"/>
      <c r="G12" s="859"/>
      <c r="H12" s="859"/>
      <c r="I12" s="859"/>
      <c r="J12" s="859"/>
      <c r="K12" s="859"/>
      <c r="L12" s="859"/>
      <c r="M12" s="859"/>
      <c r="N12" s="859"/>
      <c r="O12" s="820" t="s">
        <v>721</v>
      </c>
      <c r="P12" s="859"/>
      <c r="Q12" s="859"/>
      <c r="R12" s="859"/>
    </row>
    <row r="13" spans="1:18" ht="13.5" thickBot="1">
      <c r="A13" s="1745"/>
      <c r="B13" s="1745"/>
      <c r="C13" s="1745"/>
      <c r="D13" s="1745"/>
      <c r="E13" s="1745"/>
      <c r="F13" s="1745"/>
      <c r="G13" s="1745"/>
      <c r="H13" s="1745"/>
      <c r="I13" s="1745"/>
      <c r="J13" s="1745"/>
      <c r="K13" s="1745"/>
      <c r="L13" s="1745"/>
      <c r="M13" s="1752"/>
      <c r="N13" s="1753" t="s">
        <v>10372</v>
      </c>
    </row>
    <row r="14" spans="1:18">
      <c r="A14" s="2328" t="s">
        <v>7926</v>
      </c>
      <c r="B14" s="1345" t="s">
        <v>5466</v>
      </c>
      <c r="C14" s="1345" t="s">
        <v>8792</v>
      </c>
      <c r="D14" s="1345" t="s">
        <v>8793</v>
      </c>
      <c r="E14" s="1345" t="s">
        <v>10433</v>
      </c>
      <c r="F14" s="1345" t="s">
        <v>10434</v>
      </c>
      <c r="G14" s="1345" t="s">
        <v>10439</v>
      </c>
      <c r="H14" s="1345" t="s">
        <v>8797</v>
      </c>
      <c r="I14" s="1345" t="s">
        <v>8798</v>
      </c>
      <c r="J14" s="1345" t="s">
        <v>8799</v>
      </c>
      <c r="K14" s="1345" t="s">
        <v>8800</v>
      </c>
      <c r="L14" s="1345" t="s">
        <v>8801</v>
      </c>
      <c r="M14" s="1345" t="s">
        <v>8802</v>
      </c>
      <c r="N14" s="993" t="s">
        <v>10435</v>
      </c>
    </row>
    <row r="15" spans="1:18">
      <c r="A15" s="1812" t="s">
        <v>190</v>
      </c>
      <c r="B15" s="2743">
        <f>SUM(C15:N15)</f>
        <v>7534</v>
      </c>
      <c r="C15" s="2744">
        <v>489</v>
      </c>
      <c r="D15" s="2016">
        <v>807</v>
      </c>
      <c r="E15" s="2016">
        <v>944</v>
      </c>
      <c r="F15" s="2016">
        <v>809</v>
      </c>
      <c r="G15" s="2016">
        <v>323</v>
      </c>
      <c r="H15" s="2016">
        <v>747</v>
      </c>
      <c r="I15" s="2016">
        <v>512</v>
      </c>
      <c r="J15" s="2016">
        <v>697</v>
      </c>
      <c r="K15" s="2016">
        <v>768</v>
      </c>
      <c r="L15" s="2016">
        <v>582</v>
      </c>
      <c r="M15" s="2016">
        <v>510</v>
      </c>
      <c r="N15" s="2016">
        <v>346</v>
      </c>
    </row>
    <row r="16" spans="1:18">
      <c r="A16" s="1044" t="s">
        <v>191</v>
      </c>
      <c r="B16" s="2743">
        <f>SUM(C16:N16)</f>
        <v>8297</v>
      </c>
      <c r="C16" s="2006">
        <v>464</v>
      </c>
      <c r="D16" s="2004">
        <v>574</v>
      </c>
      <c r="E16" s="2004">
        <v>763</v>
      </c>
      <c r="F16" s="2004">
        <v>610</v>
      </c>
      <c r="G16" s="2004">
        <v>740</v>
      </c>
      <c r="H16" s="2004">
        <v>615</v>
      </c>
      <c r="I16" s="2004">
        <v>720</v>
      </c>
      <c r="J16" s="2004">
        <v>848</v>
      </c>
      <c r="K16" s="2004">
        <v>703</v>
      </c>
      <c r="L16" s="2004">
        <v>666</v>
      </c>
      <c r="M16" s="2004">
        <v>1029</v>
      </c>
      <c r="N16" s="2004">
        <v>565</v>
      </c>
    </row>
    <row r="17" spans="1:54">
      <c r="A17" s="1044" t="s">
        <v>192</v>
      </c>
      <c r="B17" s="2743">
        <f>SUM(C17:N17)</f>
        <v>10211</v>
      </c>
      <c r="C17" s="987">
        <v>630</v>
      </c>
      <c r="D17" s="987">
        <v>943</v>
      </c>
      <c r="E17" s="987">
        <v>879</v>
      </c>
      <c r="F17" s="987">
        <v>770</v>
      </c>
      <c r="G17" s="987">
        <v>824</v>
      </c>
      <c r="H17" s="987">
        <v>871</v>
      </c>
      <c r="I17" s="987">
        <v>966</v>
      </c>
      <c r="J17" s="987">
        <v>917</v>
      </c>
      <c r="K17" s="987">
        <v>890</v>
      </c>
      <c r="L17" s="987">
        <v>853</v>
      </c>
      <c r="M17" s="1031">
        <v>1085</v>
      </c>
      <c r="N17" s="987">
        <v>583</v>
      </c>
    </row>
    <row r="18" spans="1:54" ht="13.5" thickBot="1">
      <c r="A18" s="2512" t="s">
        <v>193</v>
      </c>
      <c r="B18" s="2745">
        <f>SUM(C18:N18)</f>
        <v>14253</v>
      </c>
      <c r="C18" s="2746">
        <v>738</v>
      </c>
      <c r="D18" s="2746">
        <v>1069</v>
      </c>
      <c r="E18" s="2746">
        <v>1156</v>
      </c>
      <c r="F18" s="2746">
        <v>953</v>
      </c>
      <c r="G18" s="2746">
        <v>1084</v>
      </c>
      <c r="H18" s="2746">
        <v>1257</v>
      </c>
      <c r="I18" s="2746">
        <v>1686</v>
      </c>
      <c r="J18" s="2746">
        <v>1403</v>
      </c>
      <c r="K18" s="2746">
        <v>1346</v>
      </c>
      <c r="L18" s="2746">
        <v>1253</v>
      </c>
      <c r="M18" s="2746">
        <v>1404</v>
      </c>
      <c r="N18" s="2746">
        <v>904</v>
      </c>
    </row>
    <row r="19" spans="1:54">
      <c r="A19" s="2432"/>
      <c r="B19" s="2432"/>
      <c r="C19" s="2432"/>
      <c r="D19" s="2432"/>
      <c r="E19" s="2432"/>
      <c r="F19" s="2432"/>
      <c r="G19" s="2432"/>
      <c r="H19" s="2432"/>
      <c r="I19" s="2432"/>
      <c r="J19" s="987"/>
      <c r="K19" s="987"/>
      <c r="L19" s="987"/>
      <c r="M19" s="987"/>
      <c r="N19" s="1021" t="s">
        <v>10437</v>
      </c>
    </row>
    <row r="22" spans="1:54" ht="18">
      <c r="A22" s="859" t="s">
        <v>10440</v>
      </c>
      <c r="B22" s="859"/>
      <c r="C22" s="859"/>
      <c r="D22" s="859"/>
      <c r="E22" s="859"/>
      <c r="F22" s="859"/>
      <c r="G22" s="820" t="s">
        <v>721</v>
      </c>
      <c r="H22" s="859"/>
      <c r="I22" s="859"/>
      <c r="J22" s="859"/>
      <c r="K22" s="859"/>
      <c r="L22" s="859"/>
      <c r="M22" s="859"/>
      <c r="N22" s="859"/>
      <c r="O22" s="859"/>
      <c r="P22" s="859"/>
      <c r="Q22" s="859"/>
    </row>
    <row r="23" spans="1:54" ht="13.5" thickBot="1">
      <c r="A23" s="1745"/>
      <c r="B23" s="1745"/>
      <c r="C23" s="1745"/>
      <c r="D23" s="1745"/>
      <c r="E23" s="2747"/>
      <c r="F23" s="2501" t="s">
        <v>6039</v>
      </c>
    </row>
    <row r="24" spans="1:54">
      <c r="A24" s="1134" t="s">
        <v>7926</v>
      </c>
      <c r="B24" s="1007" t="s">
        <v>5048</v>
      </c>
      <c r="C24" s="1007" t="s">
        <v>10441</v>
      </c>
      <c r="D24" s="993" t="s">
        <v>10442</v>
      </c>
      <c r="E24" s="993" t="s">
        <v>10443</v>
      </c>
      <c r="F24" s="1007" t="s">
        <v>5070</v>
      </c>
    </row>
    <row r="25" spans="1:54">
      <c r="A25" s="1812" t="s">
        <v>190</v>
      </c>
      <c r="B25" s="2145">
        <f>SUM(C25:F25)</f>
        <v>7534</v>
      </c>
      <c r="C25" s="1321">
        <v>2213</v>
      </c>
      <c r="D25" s="1321">
        <v>2197</v>
      </c>
      <c r="E25" s="1321">
        <v>2502</v>
      </c>
      <c r="F25" s="2006">
        <v>622</v>
      </c>
    </row>
    <row r="26" spans="1:54">
      <c r="A26" s="1044" t="s">
        <v>191</v>
      </c>
      <c r="B26" s="2145">
        <f>SUM(C26:F26)</f>
        <v>8297</v>
      </c>
      <c r="C26" s="1321">
        <v>2865</v>
      </c>
      <c r="D26" s="1321">
        <v>1966</v>
      </c>
      <c r="E26" s="1321">
        <v>2755</v>
      </c>
      <c r="F26" s="2744">
        <v>711</v>
      </c>
    </row>
    <row r="27" spans="1:54">
      <c r="A27" s="1044" t="s">
        <v>192</v>
      </c>
      <c r="B27" s="2145">
        <f>SUM(C27:F27)</f>
        <v>10211</v>
      </c>
      <c r="C27" s="1321">
        <v>2894</v>
      </c>
      <c r="D27" s="1321">
        <v>2779</v>
      </c>
      <c r="E27" s="1321">
        <v>3725</v>
      </c>
      <c r="F27" s="2744">
        <v>813</v>
      </c>
    </row>
    <row r="28" spans="1:54" ht="13.5" thickBot="1">
      <c r="A28" s="2605" t="s">
        <v>193</v>
      </c>
      <c r="B28" s="2380">
        <f>SUM(C28:F28)</f>
        <v>14253</v>
      </c>
      <c r="C28" s="2748">
        <v>4917</v>
      </c>
      <c r="D28" s="2748">
        <v>3886</v>
      </c>
      <c r="E28" s="2748">
        <v>5387</v>
      </c>
      <c r="F28" s="2748">
        <v>63</v>
      </c>
    </row>
    <row r="29" spans="1:54">
      <c r="A29" s="859"/>
      <c r="B29" s="859"/>
      <c r="C29" s="859"/>
      <c r="D29" s="987"/>
      <c r="E29" s="987"/>
      <c r="F29" s="1021" t="s">
        <v>10444</v>
      </c>
    </row>
    <row r="32" spans="1:54" ht="18">
      <c r="A32" s="859" t="s">
        <v>10445</v>
      </c>
      <c r="B32" s="859"/>
      <c r="C32" s="859"/>
      <c r="D32" s="859"/>
      <c r="E32" s="859"/>
      <c r="F32" s="859"/>
      <c r="G32" s="859"/>
      <c r="H32" s="859"/>
      <c r="I32" s="820" t="s">
        <v>721</v>
      </c>
      <c r="J32" s="859"/>
      <c r="K32" s="859"/>
      <c r="L32" s="859"/>
      <c r="M32" s="859"/>
      <c r="N32" s="859"/>
      <c r="O32" s="859"/>
      <c r="P32" s="859"/>
      <c r="Q32" s="859"/>
      <c r="R32" s="859"/>
      <c r="S32" s="859"/>
      <c r="T32" s="859"/>
      <c r="U32" s="859"/>
      <c r="V32" s="859"/>
      <c r="W32" s="859"/>
      <c r="X32" s="859"/>
      <c r="Y32" s="859"/>
      <c r="Z32" s="859"/>
      <c r="AA32" s="859"/>
      <c r="AB32" s="859"/>
      <c r="AC32" s="859"/>
      <c r="AD32" s="859"/>
      <c r="AE32" s="859"/>
      <c r="AF32" s="859"/>
      <c r="AG32" s="859"/>
      <c r="AH32" s="859"/>
      <c r="AI32" s="859"/>
      <c r="AJ32" s="859"/>
      <c r="AK32" s="859"/>
      <c r="AL32" s="859"/>
      <c r="AM32" s="859"/>
      <c r="AN32" s="859"/>
      <c r="AO32" s="859"/>
      <c r="AP32" s="859"/>
      <c r="AQ32" s="859"/>
      <c r="AR32" s="859"/>
      <c r="AS32" s="859"/>
      <c r="AT32" s="859"/>
      <c r="AU32" s="859"/>
      <c r="AV32" s="859"/>
      <c r="AW32" s="859"/>
      <c r="AX32" s="859"/>
      <c r="AY32" s="859"/>
      <c r="AZ32" s="859"/>
      <c r="BA32" s="859"/>
      <c r="BB32" s="859"/>
    </row>
    <row r="33" spans="1:8" ht="13.5" thickBot="1">
      <c r="A33" s="1745"/>
      <c r="B33" s="1745"/>
      <c r="C33" s="1745"/>
      <c r="D33" s="1745"/>
      <c r="E33" s="1745"/>
      <c r="F33" s="1745"/>
      <c r="G33" s="1745"/>
      <c r="H33" s="1753" t="s">
        <v>6039</v>
      </c>
    </row>
    <row r="34" spans="1:8">
      <c r="A34" s="1134" t="s">
        <v>7926</v>
      </c>
      <c r="B34" s="993" t="s">
        <v>821</v>
      </c>
      <c r="C34" s="993" t="s">
        <v>10056</v>
      </c>
      <c r="D34" s="993" t="s">
        <v>232</v>
      </c>
      <c r="E34" s="993" t="s">
        <v>294</v>
      </c>
      <c r="F34" s="993" t="s">
        <v>297</v>
      </c>
      <c r="G34" s="993" t="s">
        <v>300</v>
      </c>
      <c r="H34" s="2328" t="s">
        <v>303</v>
      </c>
    </row>
    <row r="35" spans="1:8">
      <c r="A35" s="1812" t="s">
        <v>190</v>
      </c>
      <c r="B35" s="2749">
        <f>SUM(C35:H35)</f>
        <v>7534</v>
      </c>
      <c r="C35" s="1972">
        <v>2547</v>
      </c>
      <c r="D35" s="2750">
        <v>1205</v>
      </c>
      <c r="E35" s="2750">
        <v>1085</v>
      </c>
      <c r="F35" s="2750">
        <v>1162</v>
      </c>
      <c r="G35" s="2750">
        <v>853</v>
      </c>
      <c r="H35" s="2750">
        <v>682</v>
      </c>
    </row>
    <row r="36" spans="1:8">
      <c r="A36" s="1044" t="s">
        <v>191</v>
      </c>
      <c r="B36" s="2749">
        <f>SUM(C36:H36)</f>
        <v>8297</v>
      </c>
      <c r="C36" s="2751">
        <v>2814</v>
      </c>
      <c r="D36" s="2752">
        <v>1427</v>
      </c>
      <c r="E36" s="2752">
        <v>1109</v>
      </c>
      <c r="F36" s="2752">
        <v>1293</v>
      </c>
      <c r="G36" s="2752">
        <v>1022</v>
      </c>
      <c r="H36" s="2752">
        <v>632</v>
      </c>
    </row>
    <row r="37" spans="1:8">
      <c r="A37" s="1044" t="s">
        <v>192</v>
      </c>
      <c r="B37" s="2749">
        <f>SUM(C37:H37)</f>
        <v>10211</v>
      </c>
      <c r="C37" s="2751">
        <v>3408</v>
      </c>
      <c r="D37" s="2752">
        <v>1833</v>
      </c>
      <c r="E37" s="2752">
        <v>1518</v>
      </c>
      <c r="F37" s="2752">
        <v>1435</v>
      </c>
      <c r="G37" s="2752">
        <v>1304</v>
      </c>
      <c r="H37" s="2752">
        <v>713</v>
      </c>
    </row>
    <row r="38" spans="1:8" ht="13.5" thickBot="1">
      <c r="A38" s="2605" t="s">
        <v>193</v>
      </c>
      <c r="B38" s="2380">
        <f>SUM(C38:H38)</f>
        <v>14253</v>
      </c>
      <c r="C38" s="2748">
        <v>4720</v>
      </c>
      <c r="D38" s="2748">
        <v>2313</v>
      </c>
      <c r="E38" s="2748">
        <v>2332</v>
      </c>
      <c r="F38" s="2748">
        <v>2053</v>
      </c>
      <c r="G38" s="2748">
        <v>1722</v>
      </c>
      <c r="H38" s="2748">
        <v>1113</v>
      </c>
    </row>
    <row r="39" spans="1:8">
      <c r="A39" s="859"/>
      <c r="B39" s="859"/>
      <c r="C39" s="859"/>
      <c r="D39" s="859"/>
      <c r="E39" s="859"/>
      <c r="F39" s="859"/>
      <c r="G39" s="859"/>
      <c r="H39" s="1055" t="s">
        <v>10446</v>
      </c>
    </row>
  </sheetData>
  <phoneticPr fontId="2"/>
  <hyperlinks>
    <hyperlink ref="O2" location="目次!A1" display="目次へ戻る" xr:uid="{83D16903-5863-46C9-9CE1-D1B6A56933AB}"/>
    <hyperlink ref="O12" location="目次!A1" display="目次へ戻る" xr:uid="{117A1FB0-83E8-47A5-9657-61F3220B28BB}"/>
    <hyperlink ref="G22" location="目次!A1" display="目次へ戻る" xr:uid="{CC11345D-F8F0-4430-B595-310238B85748}"/>
    <hyperlink ref="I32" location="目次!A1" display="目次へ戻る" xr:uid="{7FB08EC1-6E9F-430E-84D4-AC4AF7C6D503}"/>
  </hyperlinks>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DB13E-93D3-4699-8402-C2A387211947}">
  <dimension ref="A1:BB34"/>
  <sheetViews>
    <sheetView zoomScale="85" zoomScaleNormal="85" workbookViewId="0">
      <selection activeCell="AE2" sqref="AE2"/>
    </sheetView>
  </sheetViews>
  <sheetFormatPr defaultColWidth="8.58203125" defaultRowHeight="18"/>
  <cols>
    <col min="1" max="1" width="4" style="821" customWidth="1"/>
    <col min="2" max="2" width="15.5" style="821" customWidth="1"/>
    <col min="3" max="30" width="6" style="821" customWidth="1"/>
    <col min="31" max="31" width="11" style="821" bestFit="1" customWidth="1"/>
    <col min="32" max="16384" width="8.58203125" style="821"/>
  </cols>
  <sheetData>
    <row r="1" spans="1:54" s="856" customFormat="1" ht="13">
      <c r="A1" s="859" t="s">
        <v>10430</v>
      </c>
      <c r="B1" s="859"/>
      <c r="C1" s="859"/>
      <c r="D1" s="859"/>
      <c r="E1" s="859"/>
      <c r="F1" s="859"/>
      <c r="G1" s="859"/>
      <c r="H1" s="859"/>
      <c r="I1" s="859"/>
      <c r="J1" s="859"/>
      <c r="K1" s="859"/>
      <c r="L1" s="859"/>
    </row>
    <row r="2" spans="1:54">
      <c r="A2" s="859" t="s">
        <v>10447</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20" t="s">
        <v>721</v>
      </c>
      <c r="AF2" s="859"/>
      <c r="AG2" s="859"/>
      <c r="AH2" s="859"/>
      <c r="AI2" s="859"/>
      <c r="AJ2" s="859"/>
      <c r="AK2" s="859"/>
      <c r="AL2" s="859"/>
      <c r="AM2" s="859"/>
      <c r="AN2" s="859"/>
      <c r="AO2" s="859"/>
      <c r="AP2" s="859"/>
      <c r="AQ2" s="859"/>
      <c r="AR2" s="859"/>
      <c r="AS2" s="859"/>
      <c r="AT2" s="859"/>
      <c r="AU2" s="859"/>
      <c r="AV2" s="859"/>
      <c r="AW2" s="859"/>
      <c r="AX2" s="859"/>
      <c r="AY2" s="859"/>
      <c r="AZ2" s="859"/>
      <c r="BA2" s="859"/>
      <c r="BB2" s="859"/>
    </row>
    <row r="3" spans="1:54" ht="18.5" thickBot="1">
      <c r="A3" s="1745"/>
      <c r="B3" s="1745"/>
      <c r="C3" s="1745"/>
      <c r="D3" s="1745"/>
      <c r="E3" s="1745"/>
      <c r="F3" s="1745"/>
      <c r="G3" s="1745"/>
      <c r="H3" s="1745"/>
      <c r="I3" s="1745"/>
      <c r="J3" s="1745"/>
      <c r="K3" s="1745"/>
      <c r="L3" s="1745"/>
      <c r="M3" s="1745"/>
      <c r="N3" s="1745"/>
      <c r="O3" s="1745"/>
      <c r="P3" s="1745"/>
      <c r="Q3" s="1745"/>
      <c r="R3" s="1745"/>
      <c r="S3" s="1745"/>
      <c r="T3" s="1745"/>
      <c r="U3" s="1745"/>
      <c r="V3" s="1745"/>
      <c r="W3" s="1745"/>
      <c r="X3" s="1745"/>
      <c r="Y3" s="1745"/>
      <c r="Z3" s="1745"/>
      <c r="AA3" s="1745"/>
      <c r="AB3" s="1745"/>
      <c r="AC3" s="1745"/>
      <c r="AD3" s="1055" t="s">
        <v>10448</v>
      </c>
      <c r="AE3" s="1021"/>
      <c r="AF3" s="859"/>
      <c r="AG3" s="859"/>
      <c r="AH3" s="859"/>
      <c r="AI3" s="859"/>
      <c r="AJ3" s="859"/>
      <c r="AK3" s="859"/>
      <c r="AL3" s="859"/>
      <c r="AM3" s="859"/>
      <c r="AN3" s="859"/>
      <c r="AO3" s="859"/>
      <c r="AP3" s="859"/>
      <c r="AQ3" s="859"/>
      <c r="AR3" s="859"/>
      <c r="AS3" s="859"/>
      <c r="AT3" s="859"/>
      <c r="AU3" s="859"/>
      <c r="AV3" s="859"/>
      <c r="AW3" s="859"/>
      <c r="AX3" s="859"/>
      <c r="AY3" s="859"/>
      <c r="AZ3" s="859"/>
      <c r="BA3" s="859"/>
      <c r="BB3" s="1021"/>
    </row>
    <row r="4" spans="1:54">
      <c r="A4" s="1133"/>
      <c r="B4" s="2707" t="s">
        <v>10449</v>
      </c>
      <c r="C4" s="3569" t="s">
        <v>10450</v>
      </c>
      <c r="D4" s="3775"/>
      <c r="E4" s="3775"/>
      <c r="F4" s="3775"/>
      <c r="G4" s="3775"/>
      <c r="H4" s="3775"/>
      <c r="I4" s="3775"/>
      <c r="J4" s="3576"/>
      <c r="K4" s="3569" t="s">
        <v>10451</v>
      </c>
      <c r="L4" s="3775"/>
      <c r="M4" s="3775"/>
      <c r="N4" s="3775"/>
      <c r="O4" s="3775"/>
      <c r="P4" s="3775"/>
      <c r="Q4" s="3775"/>
      <c r="R4" s="3775"/>
      <c r="S4" s="3775"/>
      <c r="T4" s="3775"/>
      <c r="U4" s="3775"/>
      <c r="V4" s="3576"/>
      <c r="W4" s="3569" t="s">
        <v>10452</v>
      </c>
      <c r="X4" s="3775"/>
      <c r="Y4" s="3775"/>
      <c r="Z4" s="3775"/>
      <c r="AA4" s="3775"/>
      <c r="AB4" s="3775"/>
      <c r="AC4" s="3775"/>
      <c r="AD4" s="3775"/>
      <c r="AE4" s="1103"/>
      <c r="AF4" s="1103"/>
      <c r="AG4" s="1103"/>
      <c r="AH4" s="1103"/>
      <c r="AI4" s="1103"/>
      <c r="AJ4" s="1103"/>
      <c r="AK4" s="1103"/>
      <c r="AL4" s="1103"/>
      <c r="AM4" s="1103"/>
      <c r="AN4" s="1103"/>
      <c r="AO4" s="1103"/>
      <c r="AP4" s="1103"/>
      <c r="AQ4" s="1103"/>
      <c r="AR4" s="1103"/>
      <c r="AS4" s="1103"/>
      <c r="AT4" s="1103"/>
      <c r="AU4" s="1103"/>
      <c r="AV4" s="1103"/>
      <c r="AW4" s="1103"/>
      <c r="AX4" s="1103"/>
      <c r="AY4" s="1103"/>
      <c r="AZ4" s="1103"/>
      <c r="BA4" s="1103"/>
      <c r="BB4" s="1103"/>
    </row>
    <row r="5" spans="1:54">
      <c r="A5" s="859"/>
      <c r="B5" s="2263"/>
      <c r="C5" s="3574" t="s">
        <v>10453</v>
      </c>
      <c r="D5" s="3575"/>
      <c r="E5" s="3573" t="s">
        <v>10454</v>
      </c>
      <c r="F5" s="3575"/>
      <c r="G5" s="3573" t="s">
        <v>10455</v>
      </c>
      <c r="H5" s="3575"/>
      <c r="I5" s="4050" t="s">
        <v>10456</v>
      </c>
      <c r="J5" s="4051"/>
      <c r="K5" s="4018" t="s">
        <v>4847</v>
      </c>
      <c r="L5" s="4020"/>
      <c r="M5" s="4018" t="s">
        <v>10457</v>
      </c>
      <c r="N5" s="4020"/>
      <c r="O5" s="4018" t="s">
        <v>10458</v>
      </c>
      <c r="P5" s="4020"/>
      <c r="Q5" s="4018" t="s">
        <v>10459</v>
      </c>
      <c r="R5" s="4020"/>
      <c r="S5" s="4018" t="s">
        <v>10460</v>
      </c>
      <c r="T5" s="4020"/>
      <c r="U5" s="4018" t="s">
        <v>10461</v>
      </c>
      <c r="V5" s="4020"/>
      <c r="W5" s="4018" t="s">
        <v>10462</v>
      </c>
      <c r="X5" s="4020"/>
      <c r="Y5" s="4018" t="s">
        <v>10463</v>
      </c>
      <c r="Z5" s="4020"/>
      <c r="AA5" s="4018" t="s">
        <v>10464</v>
      </c>
      <c r="AB5" s="4020"/>
      <c r="AC5" s="4018" t="s">
        <v>6205</v>
      </c>
      <c r="AD5" s="4019"/>
      <c r="AE5" s="1620"/>
      <c r="AF5" s="1620"/>
      <c r="AG5" s="1620"/>
      <c r="AH5" s="1620"/>
      <c r="AI5" s="1620"/>
      <c r="AJ5" s="1620"/>
      <c r="AK5" s="1620"/>
      <c r="AL5" s="1620"/>
      <c r="AM5" s="1620"/>
      <c r="AN5" s="1620"/>
      <c r="AO5" s="1620"/>
      <c r="AP5" s="1620"/>
      <c r="AQ5" s="1620"/>
      <c r="AR5" s="1620"/>
      <c r="AS5" s="1620"/>
      <c r="AT5" s="1620"/>
      <c r="AU5" s="1620"/>
      <c r="AV5" s="1620"/>
      <c r="AW5" s="1620"/>
      <c r="AX5" s="1620"/>
      <c r="AY5" s="1620"/>
      <c r="AZ5" s="1620"/>
      <c r="BA5" s="1620"/>
      <c r="BB5" s="1620"/>
    </row>
    <row r="6" spans="1:54">
      <c r="A6" s="2032" t="s">
        <v>10465</v>
      </c>
      <c r="B6" s="1617"/>
      <c r="C6" s="1624" t="s">
        <v>752</v>
      </c>
      <c r="D6" s="992" t="s">
        <v>753</v>
      </c>
      <c r="E6" s="1624" t="s">
        <v>752</v>
      </c>
      <c r="F6" s="992" t="s">
        <v>753</v>
      </c>
      <c r="G6" s="1624" t="s">
        <v>752</v>
      </c>
      <c r="H6" s="991" t="s">
        <v>753</v>
      </c>
      <c r="I6" s="1089" t="s">
        <v>752</v>
      </c>
      <c r="J6" s="1090" t="s">
        <v>753</v>
      </c>
      <c r="K6" s="1423" t="s">
        <v>4717</v>
      </c>
      <c r="L6" s="992" t="s">
        <v>4718</v>
      </c>
      <c r="M6" s="992" t="s">
        <v>4717</v>
      </c>
      <c r="N6" s="992" t="s">
        <v>4718</v>
      </c>
      <c r="O6" s="992" t="s">
        <v>4717</v>
      </c>
      <c r="P6" s="992" t="s">
        <v>4718</v>
      </c>
      <c r="Q6" s="1624" t="s">
        <v>4717</v>
      </c>
      <c r="R6" s="992" t="s">
        <v>4718</v>
      </c>
      <c r="S6" s="992" t="s">
        <v>4717</v>
      </c>
      <c r="T6" s="992" t="s">
        <v>4718</v>
      </c>
      <c r="U6" s="991" t="s">
        <v>4717</v>
      </c>
      <c r="V6" s="992" t="s">
        <v>4718</v>
      </c>
      <c r="W6" s="991" t="s">
        <v>4717</v>
      </c>
      <c r="X6" s="991" t="s">
        <v>4718</v>
      </c>
      <c r="Y6" s="991" t="s">
        <v>4717</v>
      </c>
      <c r="Z6" s="991" t="s">
        <v>4718</v>
      </c>
      <c r="AA6" s="991" t="s">
        <v>4717</v>
      </c>
      <c r="AB6" s="991" t="s">
        <v>4718</v>
      </c>
      <c r="AC6" s="991" t="s">
        <v>4717</v>
      </c>
      <c r="AD6" s="991" t="s">
        <v>4718</v>
      </c>
      <c r="AE6" s="859"/>
      <c r="AF6" s="859"/>
      <c r="AG6" s="859"/>
      <c r="AH6" s="859"/>
      <c r="AI6" s="859"/>
      <c r="AJ6" s="859"/>
      <c r="AK6" s="859"/>
      <c r="AL6" s="859"/>
      <c r="AM6" s="859"/>
      <c r="AN6" s="859"/>
      <c r="AO6" s="859"/>
      <c r="AP6" s="859"/>
      <c r="AQ6" s="859"/>
      <c r="AR6" s="859"/>
      <c r="AS6" s="859"/>
      <c r="AT6" s="859"/>
      <c r="AU6" s="859"/>
      <c r="AV6" s="859"/>
      <c r="AW6" s="859"/>
      <c r="AX6" s="859"/>
      <c r="AY6" s="859"/>
      <c r="AZ6" s="859"/>
      <c r="BA6" s="859"/>
      <c r="BB6" s="859"/>
    </row>
    <row r="7" spans="1:54">
      <c r="A7" s="3627" t="s">
        <v>11836</v>
      </c>
      <c r="B7" s="1423" t="s">
        <v>10466</v>
      </c>
      <c r="C7" s="972">
        <v>0</v>
      </c>
      <c r="D7" s="972">
        <v>0</v>
      </c>
      <c r="E7" s="1493">
        <v>0</v>
      </c>
      <c r="F7" s="1493">
        <v>0</v>
      </c>
      <c r="G7" s="1493">
        <v>0</v>
      </c>
      <c r="H7" s="1493">
        <v>0</v>
      </c>
      <c r="I7" s="2753">
        <f t="shared" ref="I7:J31" si="0">SUM(K7,M7,O7,Q7,S7,U7)</f>
        <v>3</v>
      </c>
      <c r="J7" s="2754">
        <f t="shared" si="0"/>
        <v>0</v>
      </c>
      <c r="K7" s="2598">
        <v>3</v>
      </c>
      <c r="L7" s="910">
        <v>0</v>
      </c>
      <c r="M7" s="910">
        <v>0</v>
      </c>
      <c r="N7" s="910">
        <v>0</v>
      </c>
      <c r="O7" s="910">
        <v>0</v>
      </c>
      <c r="P7" s="910">
        <v>0</v>
      </c>
      <c r="Q7" s="910">
        <v>0</v>
      </c>
      <c r="R7" s="910">
        <v>0</v>
      </c>
      <c r="S7" s="910">
        <v>0</v>
      </c>
      <c r="T7" s="910">
        <v>0</v>
      </c>
      <c r="U7" s="910">
        <v>0</v>
      </c>
      <c r="V7" s="910">
        <v>0</v>
      </c>
      <c r="W7" s="2598">
        <v>0</v>
      </c>
      <c r="X7" s="2598">
        <v>0</v>
      </c>
      <c r="Y7" s="2598">
        <v>0</v>
      </c>
      <c r="Z7" s="2598">
        <v>0</v>
      </c>
      <c r="AA7" s="2598">
        <v>3</v>
      </c>
      <c r="AB7" s="2598">
        <v>0</v>
      </c>
      <c r="AC7" s="2598">
        <v>0</v>
      </c>
      <c r="AD7" s="2598">
        <v>0</v>
      </c>
      <c r="AE7" s="910"/>
      <c r="AF7" s="910"/>
      <c r="AG7" s="910"/>
      <c r="AH7" s="910"/>
      <c r="AI7" s="910"/>
      <c r="AJ7" s="910"/>
      <c r="AK7" s="910"/>
      <c r="AL7" s="910"/>
      <c r="AM7" s="910"/>
      <c r="AN7" s="910"/>
      <c r="AO7" s="910"/>
      <c r="AP7" s="910"/>
      <c r="AQ7" s="910"/>
      <c r="AR7" s="910"/>
      <c r="AS7" s="910"/>
      <c r="AT7" s="910"/>
      <c r="AU7" s="910"/>
      <c r="AV7" s="910"/>
      <c r="AW7" s="910"/>
      <c r="AX7" s="910"/>
      <c r="AY7" s="910"/>
      <c r="AZ7" s="910"/>
      <c r="BA7" s="910"/>
      <c r="BB7" s="910"/>
    </row>
    <row r="8" spans="1:54">
      <c r="A8" s="3883"/>
      <c r="B8" s="2107" t="s">
        <v>10467</v>
      </c>
      <c r="C8" s="972">
        <v>0</v>
      </c>
      <c r="D8" s="972">
        <v>0</v>
      </c>
      <c r="E8" s="1493">
        <v>1</v>
      </c>
      <c r="F8" s="1493">
        <v>0</v>
      </c>
      <c r="G8" s="1493">
        <v>0</v>
      </c>
      <c r="H8" s="1493">
        <v>0</v>
      </c>
      <c r="I8" s="2755">
        <f>SUM(K8,M8,O8,Q8,S8,U8)</f>
        <v>0</v>
      </c>
      <c r="J8" s="2756">
        <f t="shared" si="0"/>
        <v>0</v>
      </c>
      <c r="K8" s="909">
        <v>0</v>
      </c>
      <c r="L8" s="910">
        <v>0</v>
      </c>
      <c r="M8" s="910">
        <v>0</v>
      </c>
      <c r="N8" s="910">
        <v>0</v>
      </c>
      <c r="O8" s="910">
        <v>0</v>
      </c>
      <c r="P8" s="910">
        <v>0</v>
      </c>
      <c r="Q8" s="910">
        <v>0</v>
      </c>
      <c r="R8" s="910">
        <v>0</v>
      </c>
      <c r="S8" s="910">
        <v>0</v>
      </c>
      <c r="T8" s="910">
        <v>0</v>
      </c>
      <c r="U8" s="910">
        <v>0</v>
      </c>
      <c r="V8" s="910">
        <v>0</v>
      </c>
      <c r="W8" s="910">
        <v>0</v>
      </c>
      <c r="X8" s="910">
        <v>0</v>
      </c>
      <c r="Y8" s="910">
        <v>0</v>
      </c>
      <c r="Z8" s="910">
        <v>0</v>
      </c>
      <c r="AA8" s="910">
        <v>0</v>
      </c>
      <c r="AB8" s="910">
        <v>0</v>
      </c>
      <c r="AC8" s="910">
        <v>0</v>
      </c>
      <c r="AD8" s="910">
        <v>0</v>
      </c>
      <c r="AE8" s="910"/>
      <c r="AF8" s="910"/>
      <c r="AG8" s="910"/>
      <c r="AH8" s="910"/>
      <c r="AI8" s="910"/>
      <c r="AJ8" s="910"/>
      <c r="AK8" s="910"/>
      <c r="AL8" s="910"/>
      <c r="AM8" s="910"/>
      <c r="AN8" s="910"/>
      <c r="AO8" s="910"/>
      <c r="AP8" s="910"/>
      <c r="AQ8" s="910"/>
      <c r="AR8" s="910"/>
      <c r="AS8" s="910"/>
      <c r="AT8" s="910"/>
      <c r="AU8" s="910"/>
      <c r="AV8" s="910"/>
      <c r="AW8" s="910"/>
      <c r="AX8" s="910"/>
      <c r="AY8" s="910"/>
      <c r="AZ8" s="910"/>
      <c r="BA8" s="910"/>
      <c r="BB8" s="910"/>
    </row>
    <row r="9" spans="1:54">
      <c r="A9" s="3883"/>
      <c r="B9" s="2107" t="s">
        <v>10468</v>
      </c>
      <c r="C9" s="1493">
        <v>0</v>
      </c>
      <c r="D9" s="1493">
        <v>0</v>
      </c>
      <c r="E9" s="1493">
        <v>0</v>
      </c>
      <c r="F9" s="1493">
        <v>0</v>
      </c>
      <c r="G9" s="1493">
        <v>0</v>
      </c>
      <c r="H9" s="1493">
        <v>0</v>
      </c>
      <c r="I9" s="2755">
        <f t="shared" si="0"/>
        <v>0</v>
      </c>
      <c r="J9" s="2756">
        <f t="shared" si="0"/>
        <v>0</v>
      </c>
      <c r="K9" s="909">
        <v>0</v>
      </c>
      <c r="L9" s="910">
        <v>0</v>
      </c>
      <c r="M9" s="910">
        <v>0</v>
      </c>
      <c r="N9" s="910">
        <v>0</v>
      </c>
      <c r="O9" s="910">
        <v>0</v>
      </c>
      <c r="P9" s="910">
        <v>0</v>
      </c>
      <c r="Q9" s="910">
        <v>0</v>
      </c>
      <c r="R9" s="910">
        <v>0</v>
      </c>
      <c r="S9" s="910">
        <v>0</v>
      </c>
      <c r="T9" s="910">
        <v>0</v>
      </c>
      <c r="U9" s="910">
        <v>0</v>
      </c>
      <c r="V9" s="910">
        <v>0</v>
      </c>
      <c r="W9" s="910">
        <v>0</v>
      </c>
      <c r="X9" s="910">
        <v>0</v>
      </c>
      <c r="Y9" s="910">
        <v>0</v>
      </c>
      <c r="Z9" s="910">
        <v>0</v>
      </c>
      <c r="AA9" s="910">
        <v>0</v>
      </c>
      <c r="AB9" s="910">
        <v>0</v>
      </c>
      <c r="AC9" s="910">
        <v>0</v>
      </c>
      <c r="AD9" s="910">
        <v>0</v>
      </c>
      <c r="AE9" s="910"/>
      <c r="AF9" s="910"/>
      <c r="AG9" s="910"/>
      <c r="AH9" s="910"/>
      <c r="AI9" s="910"/>
      <c r="AJ9" s="910"/>
      <c r="AK9" s="910"/>
      <c r="AL9" s="910"/>
      <c r="AM9" s="910"/>
      <c r="AN9" s="910"/>
      <c r="AO9" s="910"/>
      <c r="AP9" s="910"/>
      <c r="AQ9" s="910"/>
      <c r="AR9" s="910"/>
      <c r="AS9" s="910"/>
      <c r="AT9" s="910"/>
      <c r="AU9" s="910"/>
      <c r="AV9" s="910"/>
      <c r="AW9" s="910"/>
      <c r="AX9" s="910"/>
      <c r="AY9" s="910"/>
      <c r="AZ9" s="910"/>
      <c r="BA9" s="910"/>
      <c r="BB9" s="910"/>
    </row>
    <row r="10" spans="1:54">
      <c r="A10" s="3883"/>
      <c r="B10" s="2107" t="s">
        <v>10469</v>
      </c>
      <c r="C10" s="1493">
        <v>0</v>
      </c>
      <c r="D10" s="1493">
        <v>0</v>
      </c>
      <c r="E10" s="1493">
        <v>0</v>
      </c>
      <c r="F10" s="1493">
        <v>0</v>
      </c>
      <c r="G10" s="1493">
        <v>0</v>
      </c>
      <c r="H10" s="1493">
        <v>0</v>
      </c>
      <c r="I10" s="2755">
        <f t="shared" si="0"/>
        <v>0</v>
      </c>
      <c r="J10" s="2756">
        <f t="shared" si="0"/>
        <v>0</v>
      </c>
      <c r="K10" s="909">
        <v>0</v>
      </c>
      <c r="L10" s="910">
        <v>0</v>
      </c>
      <c r="M10" s="910">
        <v>0</v>
      </c>
      <c r="N10" s="910">
        <v>0</v>
      </c>
      <c r="O10" s="910">
        <v>0</v>
      </c>
      <c r="P10" s="910">
        <v>0</v>
      </c>
      <c r="Q10" s="910">
        <v>0</v>
      </c>
      <c r="R10" s="910">
        <v>0</v>
      </c>
      <c r="S10" s="910">
        <v>0</v>
      </c>
      <c r="T10" s="910">
        <v>0</v>
      </c>
      <c r="U10" s="910">
        <v>0</v>
      </c>
      <c r="V10" s="910">
        <v>0</v>
      </c>
      <c r="W10" s="910">
        <v>0</v>
      </c>
      <c r="X10" s="910">
        <v>0</v>
      </c>
      <c r="Y10" s="910">
        <v>0</v>
      </c>
      <c r="Z10" s="910">
        <v>0</v>
      </c>
      <c r="AA10" s="910">
        <v>0</v>
      </c>
      <c r="AB10" s="910">
        <v>0</v>
      </c>
      <c r="AC10" s="910">
        <v>0</v>
      </c>
      <c r="AD10" s="910">
        <v>0</v>
      </c>
      <c r="AE10" s="910"/>
      <c r="AF10" s="910"/>
      <c r="AG10" s="910"/>
      <c r="AH10" s="910"/>
      <c r="AI10" s="910"/>
      <c r="AJ10" s="910"/>
      <c r="AK10" s="910"/>
      <c r="AL10" s="910"/>
      <c r="AM10" s="910"/>
      <c r="AN10" s="910"/>
      <c r="AO10" s="910"/>
      <c r="AP10" s="910"/>
      <c r="AQ10" s="910"/>
      <c r="AR10" s="910"/>
      <c r="AS10" s="910"/>
      <c r="AT10" s="910"/>
      <c r="AU10" s="910"/>
      <c r="AV10" s="910"/>
      <c r="AW10" s="910"/>
      <c r="AX10" s="910"/>
      <c r="AY10" s="910"/>
      <c r="AZ10" s="910"/>
      <c r="BA10" s="910"/>
      <c r="BB10" s="910"/>
    </row>
    <row r="11" spans="1:54" ht="18.75" customHeight="1">
      <c r="A11" s="3883"/>
      <c r="B11" s="2107" t="s">
        <v>10470</v>
      </c>
      <c r="C11" s="1493">
        <v>0</v>
      </c>
      <c r="D11" s="1493">
        <v>0</v>
      </c>
      <c r="E11" s="1493">
        <v>0</v>
      </c>
      <c r="F11" s="1493">
        <v>0</v>
      </c>
      <c r="G11" s="1493">
        <v>0</v>
      </c>
      <c r="H11" s="1493">
        <v>0</v>
      </c>
      <c r="I11" s="2755">
        <f t="shared" si="0"/>
        <v>0</v>
      </c>
      <c r="J11" s="2756">
        <f t="shared" si="0"/>
        <v>0</v>
      </c>
      <c r="K11" s="909">
        <v>0</v>
      </c>
      <c r="L11" s="910">
        <v>0</v>
      </c>
      <c r="M11" s="910">
        <v>0</v>
      </c>
      <c r="N11" s="910">
        <v>0</v>
      </c>
      <c r="O11" s="910">
        <v>0</v>
      </c>
      <c r="P11" s="910">
        <v>0</v>
      </c>
      <c r="Q11" s="910">
        <v>0</v>
      </c>
      <c r="R11" s="910">
        <v>0</v>
      </c>
      <c r="S11" s="910">
        <v>0</v>
      </c>
      <c r="T11" s="910">
        <v>0</v>
      </c>
      <c r="U11" s="910">
        <v>0</v>
      </c>
      <c r="V11" s="910">
        <v>0</v>
      </c>
      <c r="W11" s="910">
        <v>0</v>
      </c>
      <c r="X11" s="910">
        <v>0</v>
      </c>
      <c r="Y11" s="910">
        <v>0</v>
      </c>
      <c r="Z11" s="910">
        <v>0</v>
      </c>
      <c r="AA11" s="910">
        <v>0</v>
      </c>
      <c r="AB11" s="910">
        <v>0</v>
      </c>
      <c r="AC11" s="910">
        <v>0</v>
      </c>
      <c r="AD11" s="910">
        <v>0</v>
      </c>
      <c r="AE11" s="910"/>
      <c r="AF11" s="910"/>
      <c r="AG11" s="910"/>
      <c r="AH11" s="910"/>
      <c r="AI11" s="910"/>
      <c r="AJ11" s="910"/>
      <c r="AK11" s="910"/>
      <c r="AL11" s="910"/>
      <c r="AM11" s="910"/>
      <c r="AN11" s="910"/>
      <c r="AO11" s="910"/>
      <c r="AP11" s="910"/>
      <c r="AQ11" s="910"/>
      <c r="AR11" s="910"/>
      <c r="AS11" s="910"/>
      <c r="AT11" s="910"/>
      <c r="AU11" s="910"/>
      <c r="AV11" s="910"/>
      <c r="AW11" s="910"/>
      <c r="AX11" s="910"/>
      <c r="AY11" s="910"/>
      <c r="AZ11" s="910"/>
      <c r="BA11" s="910"/>
      <c r="BB11" s="910"/>
    </row>
    <row r="12" spans="1:54" ht="18.75" customHeight="1">
      <c r="A12" s="3883"/>
      <c r="B12" s="2107" t="s">
        <v>10471</v>
      </c>
      <c r="C12" s="1493">
        <v>0</v>
      </c>
      <c r="D12" s="1493">
        <v>0</v>
      </c>
      <c r="E12" s="1493">
        <v>0</v>
      </c>
      <c r="F12" s="1493">
        <v>0</v>
      </c>
      <c r="G12" s="1493">
        <v>0</v>
      </c>
      <c r="H12" s="1493">
        <v>0</v>
      </c>
      <c r="I12" s="2755">
        <f t="shared" si="0"/>
        <v>0</v>
      </c>
      <c r="J12" s="2756">
        <f t="shared" si="0"/>
        <v>0</v>
      </c>
      <c r="K12" s="909">
        <v>0</v>
      </c>
      <c r="L12" s="910">
        <v>0</v>
      </c>
      <c r="M12" s="910">
        <v>0</v>
      </c>
      <c r="N12" s="910">
        <v>0</v>
      </c>
      <c r="O12" s="910">
        <v>0</v>
      </c>
      <c r="P12" s="910">
        <v>0</v>
      </c>
      <c r="Q12" s="910">
        <v>0</v>
      </c>
      <c r="R12" s="910">
        <v>0</v>
      </c>
      <c r="S12" s="910">
        <v>0</v>
      </c>
      <c r="T12" s="910">
        <v>0</v>
      </c>
      <c r="U12" s="910">
        <v>0</v>
      </c>
      <c r="V12" s="910">
        <v>0</v>
      </c>
      <c r="W12" s="910">
        <v>0</v>
      </c>
      <c r="X12" s="910">
        <v>0</v>
      </c>
      <c r="Y12" s="910">
        <v>0</v>
      </c>
      <c r="Z12" s="910">
        <v>0</v>
      </c>
      <c r="AA12" s="910">
        <v>0</v>
      </c>
      <c r="AB12" s="910">
        <v>0</v>
      </c>
      <c r="AC12" s="910">
        <v>0</v>
      </c>
      <c r="AD12" s="910">
        <v>0</v>
      </c>
      <c r="AE12" s="910"/>
      <c r="AF12" s="910"/>
      <c r="AG12" s="910"/>
      <c r="AH12" s="910"/>
      <c r="AI12" s="910"/>
      <c r="AJ12" s="910"/>
      <c r="AK12" s="910"/>
      <c r="AL12" s="910"/>
      <c r="AM12" s="910"/>
      <c r="AN12" s="910"/>
      <c r="AO12" s="910"/>
      <c r="AP12" s="910"/>
      <c r="AQ12" s="910"/>
      <c r="AR12" s="910"/>
      <c r="AS12" s="910"/>
      <c r="AT12" s="910"/>
      <c r="AU12" s="910"/>
      <c r="AV12" s="910"/>
      <c r="AW12" s="910"/>
      <c r="AX12" s="910"/>
      <c r="AY12" s="910"/>
      <c r="AZ12" s="910"/>
      <c r="BA12" s="910"/>
      <c r="BB12" s="910"/>
    </row>
    <row r="13" spans="1:54" ht="18.75" customHeight="1">
      <c r="A13" s="3883"/>
      <c r="B13" s="2107" t="s">
        <v>10472</v>
      </c>
      <c r="C13" s="1493">
        <v>0</v>
      </c>
      <c r="D13" s="1493">
        <v>0</v>
      </c>
      <c r="E13" s="1493">
        <v>0</v>
      </c>
      <c r="F13" s="1493">
        <v>0</v>
      </c>
      <c r="G13" s="1493">
        <v>0</v>
      </c>
      <c r="H13" s="1493">
        <v>0</v>
      </c>
      <c r="I13" s="2755">
        <f t="shared" si="0"/>
        <v>0</v>
      </c>
      <c r="J13" s="2756">
        <f t="shared" si="0"/>
        <v>0</v>
      </c>
      <c r="K13" s="909">
        <v>0</v>
      </c>
      <c r="L13" s="910">
        <v>0</v>
      </c>
      <c r="M13" s="910">
        <v>0</v>
      </c>
      <c r="N13" s="910">
        <v>0</v>
      </c>
      <c r="O13" s="910">
        <v>0</v>
      </c>
      <c r="P13" s="910">
        <v>0</v>
      </c>
      <c r="Q13" s="910">
        <v>0</v>
      </c>
      <c r="R13" s="910">
        <v>0</v>
      </c>
      <c r="S13" s="910">
        <v>0</v>
      </c>
      <c r="T13" s="910">
        <v>0</v>
      </c>
      <c r="U13" s="910">
        <v>0</v>
      </c>
      <c r="V13" s="910">
        <v>0</v>
      </c>
      <c r="W13" s="910">
        <v>0</v>
      </c>
      <c r="X13" s="910">
        <v>0</v>
      </c>
      <c r="Y13" s="910">
        <v>0</v>
      </c>
      <c r="Z13" s="910">
        <v>0</v>
      </c>
      <c r="AA13" s="910">
        <v>0</v>
      </c>
      <c r="AB13" s="910">
        <v>0</v>
      </c>
      <c r="AC13" s="910">
        <v>0</v>
      </c>
      <c r="AD13" s="910">
        <v>0</v>
      </c>
      <c r="AE13" s="910"/>
      <c r="AF13" s="910"/>
      <c r="AG13" s="910"/>
      <c r="AH13" s="910"/>
      <c r="AI13" s="910"/>
      <c r="AJ13" s="910"/>
      <c r="AK13" s="910"/>
      <c r="AL13" s="910"/>
      <c r="AM13" s="910"/>
      <c r="AN13" s="910"/>
      <c r="AO13" s="910"/>
      <c r="AP13" s="910"/>
      <c r="AQ13" s="910"/>
      <c r="AR13" s="910"/>
      <c r="AS13" s="910"/>
      <c r="AT13" s="910"/>
      <c r="AU13" s="910"/>
      <c r="AV13" s="910"/>
      <c r="AW13" s="910"/>
      <c r="AX13" s="910"/>
      <c r="AY13" s="910"/>
      <c r="AZ13" s="910"/>
      <c r="BA13" s="910"/>
      <c r="BB13" s="910"/>
    </row>
    <row r="14" spans="1:54" ht="18.75" customHeight="1">
      <c r="A14" s="3883"/>
      <c r="B14" s="2107" t="s">
        <v>10473</v>
      </c>
      <c r="C14" s="1493">
        <v>0</v>
      </c>
      <c r="D14" s="1493">
        <v>0</v>
      </c>
      <c r="E14" s="1493">
        <v>0</v>
      </c>
      <c r="F14" s="1493">
        <v>0</v>
      </c>
      <c r="G14" s="1493">
        <v>0</v>
      </c>
      <c r="H14" s="1493">
        <v>0</v>
      </c>
      <c r="I14" s="2755">
        <f t="shared" si="0"/>
        <v>0</v>
      </c>
      <c r="J14" s="2756">
        <f t="shared" si="0"/>
        <v>0</v>
      </c>
      <c r="K14" s="909">
        <v>0</v>
      </c>
      <c r="L14" s="910">
        <v>0</v>
      </c>
      <c r="M14" s="910">
        <v>0</v>
      </c>
      <c r="N14" s="910">
        <v>0</v>
      </c>
      <c r="O14" s="910">
        <v>0</v>
      </c>
      <c r="P14" s="910">
        <v>0</v>
      </c>
      <c r="Q14" s="910">
        <v>0</v>
      </c>
      <c r="R14" s="910">
        <v>0</v>
      </c>
      <c r="S14" s="910">
        <v>0</v>
      </c>
      <c r="T14" s="910">
        <v>0</v>
      </c>
      <c r="U14" s="910">
        <v>0</v>
      </c>
      <c r="V14" s="910">
        <v>0</v>
      </c>
      <c r="W14" s="910">
        <v>0</v>
      </c>
      <c r="X14" s="910">
        <v>0</v>
      </c>
      <c r="Y14" s="910">
        <v>0</v>
      </c>
      <c r="Z14" s="910">
        <v>0</v>
      </c>
      <c r="AA14" s="910">
        <v>0</v>
      </c>
      <c r="AB14" s="910">
        <v>0</v>
      </c>
      <c r="AC14" s="910">
        <v>0</v>
      </c>
      <c r="AD14" s="910">
        <v>0</v>
      </c>
      <c r="AE14" s="910"/>
      <c r="AF14" s="910"/>
      <c r="AG14" s="910"/>
      <c r="AH14" s="910"/>
      <c r="AI14" s="910"/>
      <c r="AJ14" s="910"/>
      <c r="AK14" s="910"/>
      <c r="AL14" s="910"/>
      <c r="AM14" s="910"/>
      <c r="AN14" s="910"/>
      <c r="AO14" s="910"/>
      <c r="AP14" s="910"/>
      <c r="AQ14" s="910"/>
      <c r="AR14" s="910"/>
      <c r="AS14" s="910"/>
      <c r="AT14" s="910"/>
      <c r="AU14" s="910"/>
      <c r="AV14" s="910"/>
      <c r="AW14" s="910"/>
      <c r="AX14" s="910"/>
      <c r="AY14" s="910"/>
      <c r="AZ14" s="910"/>
      <c r="BA14" s="910"/>
      <c r="BB14" s="910"/>
    </row>
    <row r="15" spans="1:54">
      <c r="A15" s="3883"/>
      <c r="B15" s="2107" t="s">
        <v>10474</v>
      </c>
      <c r="C15" s="1493">
        <v>0</v>
      </c>
      <c r="D15" s="1493">
        <v>0</v>
      </c>
      <c r="E15" s="1493">
        <v>0</v>
      </c>
      <c r="F15" s="1493">
        <v>0</v>
      </c>
      <c r="G15" s="1493">
        <v>0</v>
      </c>
      <c r="H15" s="1493">
        <v>0</v>
      </c>
      <c r="I15" s="2755">
        <f t="shared" si="0"/>
        <v>0</v>
      </c>
      <c r="J15" s="2756">
        <f t="shared" si="0"/>
        <v>0</v>
      </c>
      <c r="K15" s="909">
        <v>0</v>
      </c>
      <c r="L15" s="910">
        <v>0</v>
      </c>
      <c r="M15" s="910">
        <v>0</v>
      </c>
      <c r="N15" s="910">
        <v>0</v>
      </c>
      <c r="O15" s="910">
        <v>0</v>
      </c>
      <c r="P15" s="910">
        <v>0</v>
      </c>
      <c r="Q15" s="910">
        <v>0</v>
      </c>
      <c r="R15" s="910">
        <v>0</v>
      </c>
      <c r="S15" s="910">
        <v>0</v>
      </c>
      <c r="T15" s="910">
        <v>0</v>
      </c>
      <c r="U15" s="910">
        <v>0</v>
      </c>
      <c r="V15" s="910">
        <v>0</v>
      </c>
      <c r="W15" s="910">
        <v>0</v>
      </c>
      <c r="X15" s="910">
        <v>0</v>
      </c>
      <c r="Y15" s="910">
        <v>0</v>
      </c>
      <c r="Z15" s="910">
        <v>0</v>
      </c>
      <c r="AA15" s="910">
        <v>0</v>
      </c>
      <c r="AB15" s="910">
        <v>0</v>
      </c>
      <c r="AC15" s="910">
        <v>0</v>
      </c>
      <c r="AD15" s="910">
        <v>0</v>
      </c>
      <c r="AE15" s="910"/>
      <c r="AF15" s="910"/>
      <c r="AG15" s="910"/>
      <c r="AH15" s="910"/>
      <c r="AI15" s="910"/>
      <c r="AJ15" s="910"/>
      <c r="AK15" s="910"/>
      <c r="AL15" s="910"/>
      <c r="AM15" s="910"/>
      <c r="AN15" s="910"/>
      <c r="AO15" s="910"/>
      <c r="AP15" s="910"/>
      <c r="AQ15" s="910"/>
      <c r="AR15" s="910"/>
      <c r="AS15" s="910"/>
      <c r="AT15" s="910"/>
      <c r="AU15" s="910"/>
      <c r="AV15" s="910"/>
      <c r="AW15" s="910"/>
      <c r="AX15" s="910"/>
      <c r="AY15" s="910"/>
      <c r="AZ15" s="910"/>
      <c r="BA15" s="910"/>
      <c r="BB15" s="910"/>
    </row>
    <row r="16" spans="1:54">
      <c r="A16" s="3883"/>
      <c r="B16" s="2107" t="s">
        <v>10475</v>
      </c>
      <c r="C16" s="1493">
        <v>0</v>
      </c>
      <c r="D16" s="1493">
        <v>0</v>
      </c>
      <c r="E16" s="1493">
        <v>0</v>
      </c>
      <c r="F16" s="1493">
        <v>0</v>
      </c>
      <c r="G16" s="1493">
        <v>0</v>
      </c>
      <c r="H16" s="1493">
        <v>0</v>
      </c>
      <c r="I16" s="2755">
        <f t="shared" si="0"/>
        <v>0</v>
      </c>
      <c r="J16" s="2756">
        <f t="shared" si="0"/>
        <v>0</v>
      </c>
      <c r="K16" s="909">
        <v>0</v>
      </c>
      <c r="L16" s="910">
        <v>0</v>
      </c>
      <c r="M16" s="910">
        <v>0</v>
      </c>
      <c r="N16" s="910">
        <v>0</v>
      </c>
      <c r="O16" s="910">
        <v>0</v>
      </c>
      <c r="P16" s="910">
        <v>0</v>
      </c>
      <c r="Q16" s="910">
        <v>0</v>
      </c>
      <c r="R16" s="910">
        <v>0</v>
      </c>
      <c r="S16" s="910">
        <v>0</v>
      </c>
      <c r="T16" s="910">
        <v>0</v>
      </c>
      <c r="U16" s="910">
        <v>0</v>
      </c>
      <c r="V16" s="910">
        <v>0</v>
      </c>
      <c r="W16" s="910">
        <v>0</v>
      </c>
      <c r="X16" s="910">
        <v>0</v>
      </c>
      <c r="Y16" s="910">
        <v>0</v>
      </c>
      <c r="Z16" s="910">
        <v>0</v>
      </c>
      <c r="AA16" s="910">
        <v>0</v>
      </c>
      <c r="AB16" s="910">
        <v>0</v>
      </c>
      <c r="AC16" s="910">
        <v>0</v>
      </c>
      <c r="AD16" s="910">
        <v>0</v>
      </c>
      <c r="AE16" s="910"/>
      <c r="AF16" s="910"/>
      <c r="AG16" s="910"/>
      <c r="AH16" s="910"/>
      <c r="AI16" s="910"/>
      <c r="AJ16" s="910"/>
      <c r="AK16" s="910"/>
      <c r="AL16" s="910"/>
      <c r="AM16" s="910"/>
      <c r="AN16" s="910"/>
      <c r="AO16" s="910"/>
      <c r="AP16" s="910"/>
      <c r="AQ16" s="910"/>
      <c r="AR16" s="910"/>
      <c r="AS16" s="910"/>
      <c r="AT16" s="910"/>
      <c r="AU16" s="910"/>
      <c r="AV16" s="910"/>
      <c r="AW16" s="910"/>
      <c r="AX16" s="910"/>
      <c r="AY16" s="910"/>
      <c r="AZ16" s="910"/>
      <c r="BA16" s="910"/>
      <c r="BB16" s="910"/>
    </row>
    <row r="17" spans="1:54">
      <c r="A17" s="3883"/>
      <c r="B17" s="2107" t="s">
        <v>10476</v>
      </c>
      <c r="C17" s="1493">
        <v>0</v>
      </c>
      <c r="D17" s="1493">
        <v>0</v>
      </c>
      <c r="E17" s="1493">
        <v>0</v>
      </c>
      <c r="F17" s="1493">
        <v>0</v>
      </c>
      <c r="G17" s="1493">
        <v>0</v>
      </c>
      <c r="H17" s="1493">
        <v>0</v>
      </c>
      <c r="I17" s="2755">
        <f t="shared" si="0"/>
        <v>0</v>
      </c>
      <c r="J17" s="2756">
        <f t="shared" si="0"/>
        <v>0</v>
      </c>
      <c r="K17" s="909">
        <v>0</v>
      </c>
      <c r="L17" s="910">
        <v>0</v>
      </c>
      <c r="M17" s="910">
        <v>0</v>
      </c>
      <c r="N17" s="910">
        <v>0</v>
      </c>
      <c r="O17" s="910">
        <v>0</v>
      </c>
      <c r="P17" s="910">
        <v>0</v>
      </c>
      <c r="Q17" s="910">
        <v>0</v>
      </c>
      <c r="R17" s="910">
        <v>0</v>
      </c>
      <c r="S17" s="910">
        <v>0</v>
      </c>
      <c r="T17" s="910">
        <v>0</v>
      </c>
      <c r="U17" s="910">
        <v>0</v>
      </c>
      <c r="V17" s="910">
        <v>0</v>
      </c>
      <c r="W17" s="910">
        <v>0</v>
      </c>
      <c r="X17" s="910">
        <v>0</v>
      </c>
      <c r="Y17" s="910">
        <v>0</v>
      </c>
      <c r="Z17" s="910">
        <v>0</v>
      </c>
      <c r="AA17" s="910">
        <v>0</v>
      </c>
      <c r="AB17" s="910">
        <v>0</v>
      </c>
      <c r="AC17" s="910">
        <v>0</v>
      </c>
      <c r="AD17" s="910">
        <v>0</v>
      </c>
      <c r="AE17" s="910"/>
      <c r="AF17" s="910"/>
      <c r="AG17" s="910"/>
      <c r="AH17" s="910"/>
      <c r="AI17" s="910"/>
      <c r="AJ17" s="910"/>
      <c r="AK17" s="910"/>
      <c r="AL17" s="910"/>
      <c r="AM17" s="910"/>
      <c r="AN17" s="910"/>
      <c r="AO17" s="910"/>
      <c r="AP17" s="910"/>
      <c r="AQ17" s="910"/>
      <c r="AR17" s="910"/>
      <c r="AS17" s="910"/>
      <c r="AT17" s="910"/>
      <c r="AU17" s="910"/>
      <c r="AV17" s="910"/>
      <c r="AW17" s="910"/>
      <c r="AX17" s="910"/>
      <c r="AY17" s="910"/>
      <c r="AZ17" s="910"/>
      <c r="BA17" s="910"/>
      <c r="BB17" s="910"/>
    </row>
    <row r="18" spans="1:54" ht="18.75" customHeight="1">
      <c r="A18" s="3883"/>
      <c r="B18" s="2107" t="s">
        <v>10477</v>
      </c>
      <c r="C18" s="1493">
        <v>0</v>
      </c>
      <c r="D18" s="1493">
        <v>0</v>
      </c>
      <c r="E18" s="1493">
        <v>0</v>
      </c>
      <c r="F18" s="1493">
        <v>0</v>
      </c>
      <c r="G18" s="1493">
        <v>0</v>
      </c>
      <c r="H18" s="1493">
        <v>0</v>
      </c>
      <c r="I18" s="2755">
        <f t="shared" si="0"/>
        <v>0</v>
      </c>
      <c r="J18" s="2756">
        <f t="shared" si="0"/>
        <v>0</v>
      </c>
      <c r="K18" s="909">
        <v>0</v>
      </c>
      <c r="L18" s="910">
        <v>0</v>
      </c>
      <c r="M18" s="910">
        <v>0</v>
      </c>
      <c r="N18" s="910">
        <v>0</v>
      </c>
      <c r="O18" s="910">
        <v>0</v>
      </c>
      <c r="P18" s="910">
        <v>0</v>
      </c>
      <c r="Q18" s="910">
        <v>0</v>
      </c>
      <c r="R18" s="910">
        <v>0</v>
      </c>
      <c r="S18" s="910">
        <v>0</v>
      </c>
      <c r="T18" s="910">
        <v>0</v>
      </c>
      <c r="U18" s="910">
        <v>0</v>
      </c>
      <c r="V18" s="910">
        <v>0</v>
      </c>
      <c r="W18" s="910">
        <v>0</v>
      </c>
      <c r="X18" s="910">
        <v>0</v>
      </c>
      <c r="Y18" s="910">
        <v>0</v>
      </c>
      <c r="Z18" s="910">
        <v>0</v>
      </c>
      <c r="AA18" s="910">
        <v>0</v>
      </c>
      <c r="AB18" s="910">
        <v>0</v>
      </c>
      <c r="AC18" s="910">
        <v>0</v>
      </c>
      <c r="AD18" s="910">
        <v>0</v>
      </c>
      <c r="AE18" s="910"/>
      <c r="AF18" s="910"/>
      <c r="AG18" s="910"/>
      <c r="AH18" s="910"/>
      <c r="AI18" s="910"/>
      <c r="AJ18" s="910"/>
      <c r="AK18" s="910"/>
      <c r="AL18" s="910"/>
      <c r="AM18" s="910"/>
      <c r="AN18" s="910"/>
      <c r="AO18" s="910"/>
      <c r="AP18" s="910"/>
      <c r="AQ18" s="910"/>
      <c r="AR18" s="910"/>
      <c r="AS18" s="910"/>
      <c r="AT18" s="910"/>
      <c r="AU18" s="910"/>
      <c r="AV18" s="910"/>
      <c r="AW18" s="910"/>
      <c r="AX18" s="910"/>
      <c r="AY18" s="910"/>
      <c r="AZ18" s="910"/>
      <c r="BA18" s="910"/>
      <c r="BB18" s="910"/>
    </row>
    <row r="19" spans="1:54">
      <c r="A19" s="3883"/>
      <c r="B19" s="2107" t="s">
        <v>10478</v>
      </c>
      <c r="C19" s="972">
        <v>0</v>
      </c>
      <c r="D19" s="972">
        <v>0</v>
      </c>
      <c r="E19" s="1493">
        <v>0</v>
      </c>
      <c r="F19" s="1493">
        <v>0</v>
      </c>
      <c r="G19" s="1493">
        <v>0</v>
      </c>
      <c r="H19" s="1493">
        <v>0</v>
      </c>
      <c r="I19" s="2755">
        <f t="shared" si="0"/>
        <v>0</v>
      </c>
      <c r="J19" s="2756">
        <f t="shared" si="0"/>
        <v>0</v>
      </c>
      <c r="K19" s="909">
        <v>0</v>
      </c>
      <c r="L19" s="910">
        <v>0</v>
      </c>
      <c r="M19" s="910">
        <v>0</v>
      </c>
      <c r="N19" s="910">
        <v>0</v>
      </c>
      <c r="O19" s="910">
        <v>0</v>
      </c>
      <c r="P19" s="910">
        <v>0</v>
      </c>
      <c r="Q19" s="910">
        <v>0</v>
      </c>
      <c r="R19" s="910">
        <v>0</v>
      </c>
      <c r="S19" s="910">
        <v>0</v>
      </c>
      <c r="T19" s="910">
        <v>0</v>
      </c>
      <c r="U19" s="910">
        <v>0</v>
      </c>
      <c r="V19" s="910">
        <v>0</v>
      </c>
      <c r="W19" s="910">
        <v>0</v>
      </c>
      <c r="X19" s="910">
        <v>0</v>
      </c>
      <c r="Y19" s="910">
        <v>0</v>
      </c>
      <c r="Z19" s="910">
        <v>0</v>
      </c>
      <c r="AA19" s="910">
        <v>0</v>
      </c>
      <c r="AB19" s="910">
        <v>0</v>
      </c>
      <c r="AC19" s="910">
        <v>0</v>
      </c>
      <c r="AD19" s="910">
        <v>0</v>
      </c>
      <c r="AE19" s="910"/>
      <c r="AF19" s="910"/>
      <c r="AG19" s="910"/>
      <c r="AH19" s="910"/>
      <c r="AI19" s="910"/>
      <c r="AJ19" s="910"/>
      <c r="AK19" s="910"/>
      <c r="AL19" s="910"/>
      <c r="AM19" s="910"/>
      <c r="AN19" s="910"/>
      <c r="AO19" s="910"/>
      <c r="AP19" s="910"/>
      <c r="AQ19" s="910"/>
      <c r="AR19" s="910"/>
      <c r="AS19" s="910"/>
      <c r="AT19" s="910"/>
      <c r="AU19" s="910"/>
      <c r="AV19" s="910"/>
      <c r="AW19" s="910"/>
      <c r="AX19" s="910"/>
      <c r="AY19" s="910"/>
      <c r="AZ19" s="910"/>
      <c r="BA19" s="910"/>
      <c r="BB19" s="910"/>
    </row>
    <row r="20" spans="1:54" ht="18.75" customHeight="1">
      <c r="A20" s="3883"/>
      <c r="B20" s="2107" t="s">
        <v>10479</v>
      </c>
      <c r="C20" s="1493">
        <v>0</v>
      </c>
      <c r="D20" s="1493">
        <v>0</v>
      </c>
      <c r="E20" s="1493">
        <v>0</v>
      </c>
      <c r="F20" s="1493">
        <v>0</v>
      </c>
      <c r="G20" s="1493">
        <v>0</v>
      </c>
      <c r="H20" s="1493">
        <v>0</v>
      </c>
      <c r="I20" s="2755">
        <f t="shared" si="0"/>
        <v>0</v>
      </c>
      <c r="J20" s="2756">
        <f t="shared" si="0"/>
        <v>0</v>
      </c>
      <c r="K20" s="909">
        <v>0</v>
      </c>
      <c r="L20" s="910">
        <v>0</v>
      </c>
      <c r="M20" s="910">
        <v>0</v>
      </c>
      <c r="N20" s="910">
        <v>0</v>
      </c>
      <c r="O20" s="910">
        <v>0</v>
      </c>
      <c r="P20" s="910">
        <v>0</v>
      </c>
      <c r="Q20" s="910">
        <v>0</v>
      </c>
      <c r="R20" s="910">
        <v>0</v>
      </c>
      <c r="S20" s="910">
        <v>0</v>
      </c>
      <c r="T20" s="910">
        <v>0</v>
      </c>
      <c r="U20" s="910">
        <v>0</v>
      </c>
      <c r="V20" s="910">
        <v>0</v>
      </c>
      <c r="W20" s="910">
        <v>0</v>
      </c>
      <c r="X20" s="910">
        <v>0</v>
      </c>
      <c r="Y20" s="910">
        <v>0</v>
      </c>
      <c r="Z20" s="910">
        <v>0</v>
      </c>
      <c r="AA20" s="910">
        <v>0</v>
      </c>
      <c r="AB20" s="910">
        <v>0</v>
      </c>
      <c r="AC20" s="910">
        <v>0</v>
      </c>
      <c r="AD20" s="910">
        <v>0</v>
      </c>
      <c r="AE20" s="910"/>
      <c r="AF20" s="910"/>
      <c r="AG20" s="910"/>
      <c r="AH20" s="910"/>
      <c r="AI20" s="910"/>
      <c r="AJ20" s="910"/>
      <c r="AK20" s="910"/>
      <c r="AL20" s="910"/>
      <c r="AM20" s="910"/>
      <c r="AN20" s="910"/>
      <c r="AO20" s="910"/>
      <c r="AP20" s="910"/>
      <c r="AQ20" s="910"/>
      <c r="AR20" s="910"/>
      <c r="AS20" s="910"/>
      <c r="AT20" s="910"/>
      <c r="AU20" s="910"/>
      <c r="AV20" s="910"/>
      <c r="AW20" s="910"/>
      <c r="AX20" s="910"/>
      <c r="AY20" s="910"/>
      <c r="AZ20" s="910"/>
      <c r="BA20" s="910"/>
      <c r="BB20" s="910"/>
    </row>
    <row r="21" spans="1:54">
      <c r="A21" s="3883"/>
      <c r="B21" s="2107" t="s">
        <v>10480</v>
      </c>
      <c r="C21" s="1493">
        <v>0</v>
      </c>
      <c r="D21" s="1493">
        <v>0</v>
      </c>
      <c r="E21" s="1493">
        <v>0</v>
      </c>
      <c r="F21" s="1493">
        <v>0</v>
      </c>
      <c r="G21" s="1493">
        <v>0</v>
      </c>
      <c r="H21" s="1493">
        <v>0</v>
      </c>
      <c r="I21" s="2755">
        <f t="shared" si="0"/>
        <v>0</v>
      </c>
      <c r="J21" s="2756">
        <f t="shared" si="0"/>
        <v>0</v>
      </c>
      <c r="K21" s="909">
        <v>0</v>
      </c>
      <c r="L21" s="910">
        <v>0</v>
      </c>
      <c r="M21" s="910">
        <v>0</v>
      </c>
      <c r="N21" s="910">
        <v>0</v>
      </c>
      <c r="O21" s="910">
        <v>0</v>
      </c>
      <c r="P21" s="910">
        <v>0</v>
      </c>
      <c r="Q21" s="910">
        <v>0</v>
      </c>
      <c r="R21" s="910">
        <v>0</v>
      </c>
      <c r="S21" s="910">
        <v>0</v>
      </c>
      <c r="T21" s="910">
        <v>0</v>
      </c>
      <c r="U21" s="910">
        <v>0</v>
      </c>
      <c r="V21" s="910">
        <v>0</v>
      </c>
      <c r="W21" s="910">
        <v>0</v>
      </c>
      <c r="X21" s="910">
        <v>0</v>
      </c>
      <c r="Y21" s="910">
        <v>0</v>
      </c>
      <c r="Z21" s="910">
        <v>0</v>
      </c>
      <c r="AA21" s="910">
        <v>0</v>
      </c>
      <c r="AB21" s="910">
        <v>0</v>
      </c>
      <c r="AC21" s="910">
        <v>0</v>
      </c>
      <c r="AD21" s="910">
        <v>0</v>
      </c>
      <c r="AE21" s="910"/>
      <c r="AF21" s="910"/>
      <c r="AG21" s="910"/>
      <c r="AH21" s="910"/>
      <c r="AI21" s="910"/>
      <c r="AJ21" s="910"/>
      <c r="AK21" s="910"/>
      <c r="AL21" s="910"/>
      <c r="AM21" s="910"/>
      <c r="AN21" s="910"/>
      <c r="AO21" s="910"/>
      <c r="AP21" s="910"/>
      <c r="AQ21" s="910"/>
      <c r="AR21" s="910"/>
      <c r="AS21" s="910"/>
      <c r="AT21" s="910"/>
      <c r="AU21" s="910"/>
      <c r="AV21" s="910"/>
      <c r="AW21" s="910"/>
      <c r="AX21" s="910"/>
      <c r="AY21" s="910"/>
      <c r="AZ21" s="910"/>
      <c r="BA21" s="910"/>
      <c r="BB21" s="910"/>
    </row>
    <row r="22" spans="1:54" ht="18.75" customHeight="1">
      <c r="A22" s="3883"/>
      <c r="B22" s="2107" t="s">
        <v>10481</v>
      </c>
      <c r="C22" s="1493">
        <v>0</v>
      </c>
      <c r="D22" s="1493">
        <v>0</v>
      </c>
      <c r="E22" s="1493">
        <v>0</v>
      </c>
      <c r="F22" s="1493">
        <v>0</v>
      </c>
      <c r="G22" s="1493">
        <v>0</v>
      </c>
      <c r="H22" s="1493">
        <v>0</v>
      </c>
      <c r="I22" s="2755">
        <f t="shared" si="0"/>
        <v>0</v>
      </c>
      <c r="J22" s="2756">
        <f t="shared" si="0"/>
        <v>0</v>
      </c>
      <c r="K22" s="909">
        <v>0</v>
      </c>
      <c r="L22" s="910">
        <v>0</v>
      </c>
      <c r="M22" s="910">
        <v>0</v>
      </c>
      <c r="N22" s="910">
        <v>0</v>
      </c>
      <c r="O22" s="910">
        <v>0</v>
      </c>
      <c r="P22" s="910">
        <v>0</v>
      </c>
      <c r="Q22" s="910">
        <v>0</v>
      </c>
      <c r="R22" s="910">
        <v>0</v>
      </c>
      <c r="S22" s="910">
        <v>0</v>
      </c>
      <c r="T22" s="910">
        <v>0</v>
      </c>
      <c r="U22" s="910">
        <v>0</v>
      </c>
      <c r="V22" s="910">
        <v>0</v>
      </c>
      <c r="W22" s="910">
        <v>0</v>
      </c>
      <c r="X22" s="910">
        <v>0</v>
      </c>
      <c r="Y22" s="910">
        <v>0</v>
      </c>
      <c r="Z22" s="910">
        <v>0</v>
      </c>
      <c r="AA22" s="910">
        <v>0</v>
      </c>
      <c r="AB22" s="910">
        <v>0</v>
      </c>
      <c r="AC22" s="910">
        <v>0</v>
      </c>
      <c r="AD22" s="910">
        <v>0</v>
      </c>
      <c r="AE22" s="910"/>
      <c r="AF22" s="910"/>
      <c r="AG22" s="910"/>
      <c r="AH22" s="910"/>
      <c r="AI22" s="910"/>
      <c r="AJ22" s="910"/>
      <c r="AK22" s="910"/>
      <c r="AL22" s="910"/>
      <c r="AM22" s="910"/>
      <c r="AN22" s="910"/>
      <c r="AO22" s="910"/>
      <c r="AP22" s="910"/>
      <c r="AQ22" s="910"/>
      <c r="AR22" s="910"/>
      <c r="AS22" s="910"/>
      <c r="AT22" s="910"/>
      <c r="AU22" s="910"/>
      <c r="AV22" s="910"/>
      <c r="AW22" s="910"/>
      <c r="AX22" s="910"/>
      <c r="AY22" s="910"/>
      <c r="AZ22" s="910"/>
      <c r="BA22" s="910"/>
      <c r="BB22" s="910"/>
    </row>
    <row r="23" spans="1:54">
      <c r="A23" s="3883"/>
      <c r="B23" s="2107" t="s">
        <v>10482</v>
      </c>
      <c r="C23" s="1493">
        <v>0</v>
      </c>
      <c r="D23" s="1493">
        <v>0</v>
      </c>
      <c r="E23" s="1493">
        <v>0</v>
      </c>
      <c r="F23" s="1493">
        <v>0</v>
      </c>
      <c r="G23" s="1493">
        <v>0</v>
      </c>
      <c r="H23" s="1493">
        <v>0</v>
      </c>
      <c r="I23" s="2755">
        <f t="shared" si="0"/>
        <v>0</v>
      </c>
      <c r="J23" s="2756">
        <f t="shared" si="0"/>
        <v>0</v>
      </c>
      <c r="K23" s="909">
        <v>0</v>
      </c>
      <c r="L23" s="910">
        <v>0</v>
      </c>
      <c r="M23" s="910">
        <v>0</v>
      </c>
      <c r="N23" s="910">
        <v>0</v>
      </c>
      <c r="O23" s="910">
        <v>0</v>
      </c>
      <c r="P23" s="910">
        <v>0</v>
      </c>
      <c r="Q23" s="910">
        <v>0</v>
      </c>
      <c r="R23" s="910">
        <v>0</v>
      </c>
      <c r="S23" s="910">
        <v>0</v>
      </c>
      <c r="T23" s="910">
        <v>0</v>
      </c>
      <c r="U23" s="910">
        <v>0</v>
      </c>
      <c r="V23" s="910">
        <v>0</v>
      </c>
      <c r="W23" s="910">
        <v>0</v>
      </c>
      <c r="X23" s="910">
        <v>0</v>
      </c>
      <c r="Y23" s="910">
        <v>0</v>
      </c>
      <c r="Z23" s="910">
        <v>0</v>
      </c>
      <c r="AA23" s="910">
        <v>0</v>
      </c>
      <c r="AB23" s="910">
        <v>0</v>
      </c>
      <c r="AC23" s="910">
        <v>0</v>
      </c>
      <c r="AD23" s="910">
        <v>0</v>
      </c>
      <c r="AE23" s="910"/>
      <c r="AF23" s="910"/>
      <c r="AG23" s="910"/>
      <c r="AH23" s="910"/>
      <c r="AI23" s="910"/>
      <c r="AJ23" s="910"/>
      <c r="AK23" s="910"/>
      <c r="AL23" s="910"/>
      <c r="AM23" s="910"/>
      <c r="AN23" s="910"/>
      <c r="AO23" s="910"/>
      <c r="AP23" s="910"/>
      <c r="AQ23" s="910"/>
      <c r="AR23" s="910"/>
      <c r="AS23" s="910"/>
      <c r="AT23" s="910"/>
      <c r="AU23" s="910"/>
      <c r="AV23" s="910"/>
      <c r="AW23" s="910"/>
      <c r="AX23" s="910"/>
      <c r="AY23" s="910"/>
      <c r="AZ23" s="910"/>
      <c r="BA23" s="910"/>
      <c r="BB23" s="910"/>
    </row>
    <row r="24" spans="1:54">
      <c r="A24" s="3883"/>
      <c r="B24" s="2107" t="s">
        <v>10483</v>
      </c>
      <c r="C24" s="1493">
        <v>0</v>
      </c>
      <c r="D24" s="1493">
        <v>0</v>
      </c>
      <c r="E24" s="1493">
        <v>0</v>
      </c>
      <c r="F24" s="1493">
        <v>0</v>
      </c>
      <c r="G24" s="1493">
        <v>0</v>
      </c>
      <c r="H24" s="1493">
        <v>0</v>
      </c>
      <c r="I24" s="2755">
        <f t="shared" si="0"/>
        <v>0</v>
      </c>
      <c r="J24" s="2756">
        <f t="shared" si="0"/>
        <v>0</v>
      </c>
      <c r="K24" s="910">
        <v>0</v>
      </c>
      <c r="L24" s="910">
        <v>0</v>
      </c>
      <c r="M24" s="910">
        <v>0</v>
      </c>
      <c r="N24" s="910">
        <v>0</v>
      </c>
      <c r="O24" s="910">
        <v>0</v>
      </c>
      <c r="P24" s="910">
        <v>0</v>
      </c>
      <c r="Q24" s="910">
        <v>0</v>
      </c>
      <c r="R24" s="910">
        <v>0</v>
      </c>
      <c r="S24" s="910">
        <v>0</v>
      </c>
      <c r="T24" s="910">
        <v>0</v>
      </c>
      <c r="U24" s="910">
        <v>0</v>
      </c>
      <c r="V24" s="910">
        <v>0</v>
      </c>
      <c r="W24" s="910">
        <v>0</v>
      </c>
      <c r="X24" s="910">
        <v>0</v>
      </c>
      <c r="Y24" s="910">
        <v>0</v>
      </c>
      <c r="Z24" s="910">
        <v>0</v>
      </c>
      <c r="AA24" s="910">
        <v>0</v>
      </c>
      <c r="AB24" s="910">
        <v>0</v>
      </c>
      <c r="AC24" s="910">
        <v>0</v>
      </c>
      <c r="AD24" s="910">
        <v>0</v>
      </c>
      <c r="AE24" s="910"/>
      <c r="AF24" s="910"/>
      <c r="AG24" s="910"/>
      <c r="AH24" s="910"/>
      <c r="AI24" s="910"/>
      <c r="AJ24" s="910"/>
      <c r="AK24" s="910"/>
      <c r="AL24" s="910"/>
      <c r="AM24" s="910"/>
      <c r="AN24" s="910"/>
      <c r="AO24" s="910"/>
      <c r="AP24" s="910"/>
      <c r="AQ24" s="910"/>
      <c r="AR24" s="910"/>
      <c r="AS24" s="910"/>
      <c r="AT24" s="910"/>
      <c r="AU24" s="910"/>
      <c r="AV24" s="910"/>
      <c r="AW24" s="910"/>
      <c r="AX24" s="910"/>
      <c r="AY24" s="910"/>
      <c r="AZ24" s="910"/>
      <c r="BA24" s="910"/>
      <c r="BB24" s="910"/>
    </row>
    <row r="25" spans="1:54" ht="18.75" customHeight="1">
      <c r="A25" s="3883"/>
      <c r="B25" s="2107" t="s">
        <v>10484</v>
      </c>
      <c r="C25" s="972">
        <v>0</v>
      </c>
      <c r="D25" s="972">
        <v>0</v>
      </c>
      <c r="E25" s="1493">
        <v>5</v>
      </c>
      <c r="F25" s="1493">
        <v>0</v>
      </c>
      <c r="G25" s="1493">
        <v>0</v>
      </c>
      <c r="H25" s="1493">
        <v>0</v>
      </c>
      <c r="I25" s="2755">
        <f t="shared" si="0"/>
        <v>0</v>
      </c>
      <c r="J25" s="2756">
        <f t="shared" si="0"/>
        <v>0</v>
      </c>
      <c r="K25" s="910">
        <v>0</v>
      </c>
      <c r="L25" s="910">
        <v>0</v>
      </c>
      <c r="M25" s="910">
        <v>0</v>
      </c>
      <c r="N25" s="910">
        <v>0</v>
      </c>
      <c r="O25" s="910">
        <v>0</v>
      </c>
      <c r="P25" s="910">
        <v>0</v>
      </c>
      <c r="Q25" s="910">
        <v>0</v>
      </c>
      <c r="R25" s="910">
        <v>0</v>
      </c>
      <c r="S25" s="910">
        <v>0</v>
      </c>
      <c r="T25" s="910">
        <v>0</v>
      </c>
      <c r="U25" s="910">
        <v>0</v>
      </c>
      <c r="V25" s="910">
        <v>0</v>
      </c>
      <c r="W25" s="910">
        <v>0</v>
      </c>
      <c r="X25" s="910">
        <v>0</v>
      </c>
      <c r="Y25" s="910">
        <v>0</v>
      </c>
      <c r="Z25" s="910">
        <v>0</v>
      </c>
      <c r="AA25" s="910">
        <v>0</v>
      </c>
      <c r="AB25" s="910">
        <v>0</v>
      </c>
      <c r="AC25" s="910">
        <v>0</v>
      </c>
      <c r="AD25" s="910">
        <v>0</v>
      </c>
      <c r="AE25" s="910"/>
      <c r="AF25" s="910"/>
      <c r="AG25" s="910"/>
      <c r="AH25" s="910"/>
      <c r="AI25" s="910"/>
      <c r="AJ25" s="910"/>
      <c r="AK25" s="910"/>
      <c r="AL25" s="910"/>
      <c r="AM25" s="910"/>
      <c r="AN25" s="910"/>
      <c r="AO25" s="910"/>
      <c r="AP25" s="910"/>
      <c r="AQ25" s="910"/>
      <c r="AR25" s="910"/>
      <c r="AS25" s="910"/>
      <c r="AT25" s="910"/>
      <c r="AU25" s="910"/>
      <c r="AV25" s="910"/>
      <c r="AW25" s="910"/>
      <c r="AX25" s="910"/>
      <c r="AY25" s="910"/>
      <c r="AZ25" s="910"/>
      <c r="BA25" s="910"/>
      <c r="BB25" s="910"/>
    </row>
    <row r="26" spans="1:54" ht="18.75" customHeight="1">
      <c r="A26" s="3883"/>
      <c r="B26" s="2107" t="s">
        <v>10485</v>
      </c>
      <c r="C26" s="972">
        <v>8</v>
      </c>
      <c r="D26" s="972">
        <v>0</v>
      </c>
      <c r="E26" s="1493">
        <v>7</v>
      </c>
      <c r="F26" s="1493">
        <v>0</v>
      </c>
      <c r="G26" s="1493">
        <v>4</v>
      </c>
      <c r="H26" s="1493">
        <v>2</v>
      </c>
      <c r="I26" s="2755">
        <f t="shared" si="0"/>
        <v>6</v>
      </c>
      <c r="J26" s="2756">
        <f t="shared" si="0"/>
        <v>0</v>
      </c>
      <c r="K26" s="910">
        <v>2</v>
      </c>
      <c r="L26" s="910">
        <v>0</v>
      </c>
      <c r="M26" s="910">
        <v>0</v>
      </c>
      <c r="N26" s="910">
        <v>0</v>
      </c>
      <c r="O26" s="910">
        <v>4</v>
      </c>
      <c r="P26" s="910">
        <v>0</v>
      </c>
      <c r="Q26" s="910">
        <v>0</v>
      </c>
      <c r="R26" s="910">
        <v>0</v>
      </c>
      <c r="S26" s="910">
        <v>0</v>
      </c>
      <c r="T26" s="910">
        <v>0</v>
      </c>
      <c r="U26" s="910">
        <v>0</v>
      </c>
      <c r="V26" s="910">
        <v>0</v>
      </c>
      <c r="W26" s="910">
        <v>0</v>
      </c>
      <c r="X26" s="910">
        <v>0</v>
      </c>
      <c r="Y26" s="910">
        <v>4</v>
      </c>
      <c r="Z26" s="910">
        <v>0</v>
      </c>
      <c r="AA26" s="910">
        <v>0</v>
      </c>
      <c r="AB26" s="910">
        <v>0</v>
      </c>
      <c r="AC26" s="910">
        <v>2</v>
      </c>
      <c r="AD26" s="910">
        <v>0</v>
      </c>
      <c r="AE26" s="910"/>
      <c r="AF26" s="910"/>
      <c r="AG26" s="910"/>
      <c r="AH26" s="910"/>
      <c r="AI26" s="910"/>
      <c r="AJ26" s="910"/>
      <c r="AK26" s="910"/>
      <c r="AL26" s="910"/>
      <c r="AM26" s="910"/>
      <c r="AN26" s="910"/>
      <c r="AO26" s="910"/>
      <c r="AP26" s="910"/>
      <c r="AQ26" s="910"/>
      <c r="AR26" s="910"/>
      <c r="AS26" s="910"/>
      <c r="AT26" s="910"/>
      <c r="AU26" s="910"/>
      <c r="AV26" s="910"/>
      <c r="AW26" s="910"/>
      <c r="AX26" s="910"/>
      <c r="AY26" s="910"/>
      <c r="AZ26" s="910"/>
      <c r="BA26" s="910"/>
      <c r="BB26" s="910"/>
    </row>
    <row r="27" spans="1:54" ht="18.75" customHeight="1">
      <c r="A27" s="3883"/>
      <c r="B27" s="2107" t="s">
        <v>10486</v>
      </c>
      <c r="C27" s="972">
        <v>5</v>
      </c>
      <c r="D27" s="972">
        <v>0</v>
      </c>
      <c r="E27" s="1493">
        <v>13</v>
      </c>
      <c r="F27" s="1493">
        <v>0</v>
      </c>
      <c r="G27" s="1493">
        <v>9</v>
      </c>
      <c r="H27" s="1493">
        <v>0</v>
      </c>
      <c r="I27" s="2755">
        <f t="shared" si="0"/>
        <v>1</v>
      </c>
      <c r="J27" s="2756">
        <f t="shared" si="0"/>
        <v>1</v>
      </c>
      <c r="K27" s="910">
        <v>1</v>
      </c>
      <c r="L27" s="910">
        <v>0</v>
      </c>
      <c r="M27" s="910">
        <v>0</v>
      </c>
      <c r="N27" s="910">
        <v>0</v>
      </c>
      <c r="O27" s="910">
        <v>0</v>
      </c>
      <c r="P27" s="910">
        <v>1</v>
      </c>
      <c r="Q27" s="910">
        <v>0</v>
      </c>
      <c r="R27" s="910">
        <v>0</v>
      </c>
      <c r="S27" s="910">
        <v>0</v>
      </c>
      <c r="T27" s="910">
        <v>0</v>
      </c>
      <c r="U27" s="910">
        <v>0</v>
      </c>
      <c r="V27" s="910">
        <v>0</v>
      </c>
      <c r="W27" s="910">
        <v>0</v>
      </c>
      <c r="X27" s="910">
        <v>0</v>
      </c>
      <c r="Y27" s="910">
        <v>0</v>
      </c>
      <c r="Z27" s="910">
        <v>0</v>
      </c>
      <c r="AA27" s="910">
        <v>1</v>
      </c>
      <c r="AB27" s="910">
        <v>1</v>
      </c>
      <c r="AC27" s="910">
        <v>0</v>
      </c>
      <c r="AD27" s="910">
        <v>0</v>
      </c>
      <c r="AE27" s="910"/>
      <c r="AF27" s="910"/>
      <c r="AG27" s="910"/>
      <c r="AH27" s="910"/>
      <c r="AI27" s="910"/>
      <c r="AJ27" s="910"/>
      <c r="AK27" s="910"/>
      <c r="AL27" s="910"/>
      <c r="AM27" s="910"/>
      <c r="AN27" s="910"/>
      <c r="AO27" s="910"/>
      <c r="AP27" s="910"/>
      <c r="AQ27" s="910"/>
      <c r="AR27" s="910"/>
      <c r="AS27" s="910"/>
      <c r="AT27" s="910"/>
      <c r="AU27" s="910"/>
      <c r="AV27" s="910"/>
      <c r="AW27" s="910"/>
      <c r="AX27" s="910"/>
      <c r="AY27" s="910"/>
      <c r="AZ27" s="910"/>
      <c r="BA27" s="910"/>
      <c r="BB27" s="910"/>
    </row>
    <row r="28" spans="1:54">
      <c r="A28" s="3883"/>
      <c r="B28" s="2107" t="s">
        <v>5070</v>
      </c>
      <c r="C28" s="910">
        <v>1</v>
      </c>
      <c r="D28" s="910">
        <v>1</v>
      </c>
      <c r="E28" s="1493">
        <v>1</v>
      </c>
      <c r="F28" s="1493">
        <v>1</v>
      </c>
      <c r="G28" s="1493">
        <v>20</v>
      </c>
      <c r="H28" s="1493">
        <v>3</v>
      </c>
      <c r="I28" s="2755">
        <f t="shared" si="0"/>
        <v>57</v>
      </c>
      <c r="J28" s="2756">
        <f t="shared" si="0"/>
        <v>0</v>
      </c>
      <c r="K28" s="910">
        <v>4</v>
      </c>
      <c r="L28" s="910">
        <v>0</v>
      </c>
      <c r="M28" s="910">
        <v>14</v>
      </c>
      <c r="N28" s="910">
        <v>0</v>
      </c>
      <c r="O28" s="910">
        <v>12</v>
      </c>
      <c r="P28" s="910">
        <v>0</v>
      </c>
      <c r="Q28" s="910">
        <v>7</v>
      </c>
      <c r="R28" s="910">
        <v>0</v>
      </c>
      <c r="S28" s="910">
        <v>18</v>
      </c>
      <c r="T28" s="910">
        <v>0</v>
      </c>
      <c r="U28" s="910">
        <v>2</v>
      </c>
      <c r="V28" s="910">
        <v>0</v>
      </c>
      <c r="W28" s="910">
        <v>41</v>
      </c>
      <c r="X28" s="910">
        <v>0</v>
      </c>
      <c r="Y28" s="910">
        <v>14</v>
      </c>
      <c r="Z28" s="910">
        <v>0</v>
      </c>
      <c r="AA28" s="910">
        <v>2</v>
      </c>
      <c r="AB28" s="910">
        <v>0</v>
      </c>
      <c r="AC28" s="910">
        <v>0</v>
      </c>
      <c r="AD28" s="910">
        <v>0</v>
      </c>
      <c r="AE28" s="910"/>
      <c r="AF28" s="910"/>
      <c r="AG28" s="910"/>
      <c r="AH28" s="910"/>
      <c r="AI28" s="910"/>
      <c r="AJ28" s="910"/>
      <c r="AK28" s="910"/>
      <c r="AL28" s="910"/>
      <c r="AM28" s="910"/>
      <c r="AN28" s="910"/>
      <c r="AO28" s="910"/>
      <c r="AP28" s="910"/>
      <c r="AQ28" s="910"/>
      <c r="AR28" s="910"/>
      <c r="AS28" s="910"/>
      <c r="AT28" s="910"/>
      <c r="AU28" s="910"/>
      <c r="AV28" s="910"/>
      <c r="AW28" s="910"/>
      <c r="AX28" s="910"/>
      <c r="AY28" s="910"/>
      <c r="AZ28" s="910"/>
      <c r="BA28" s="910"/>
      <c r="BB28" s="910"/>
    </row>
    <row r="29" spans="1:54">
      <c r="A29" s="3629"/>
      <c r="B29" s="1439" t="s">
        <v>6370</v>
      </c>
      <c r="C29" s="910">
        <f>SUM(C7:C28)</f>
        <v>14</v>
      </c>
      <c r="D29" s="910">
        <f t="shared" ref="D29:H29" si="1">SUM(D7:D28)</f>
        <v>1</v>
      </c>
      <c r="E29" s="910">
        <f t="shared" si="1"/>
        <v>27</v>
      </c>
      <c r="F29" s="910">
        <f t="shared" si="1"/>
        <v>1</v>
      </c>
      <c r="G29" s="910">
        <f t="shared" si="1"/>
        <v>33</v>
      </c>
      <c r="H29" s="910">
        <f t="shared" si="1"/>
        <v>5</v>
      </c>
      <c r="I29" s="2755">
        <f t="shared" si="0"/>
        <v>67</v>
      </c>
      <c r="J29" s="2756">
        <f t="shared" si="0"/>
        <v>1</v>
      </c>
      <c r="K29" s="2755">
        <f>SUM(K7:K28)</f>
        <v>10</v>
      </c>
      <c r="L29" s="2755">
        <f>SUM(L7:L28)</f>
        <v>0</v>
      </c>
      <c r="M29" s="2755">
        <v>14</v>
      </c>
      <c r="N29" s="2755">
        <v>0</v>
      </c>
      <c r="O29" s="2755">
        <f t="shared" ref="O29:S29" si="2">SUM(O7:O28)</f>
        <v>16</v>
      </c>
      <c r="P29" s="2755">
        <f t="shared" si="2"/>
        <v>1</v>
      </c>
      <c r="Q29" s="2755">
        <f>SUM(Q7:Q28)</f>
        <v>7</v>
      </c>
      <c r="R29" s="2755">
        <f t="shared" si="2"/>
        <v>0</v>
      </c>
      <c r="S29" s="2755">
        <f t="shared" si="2"/>
        <v>18</v>
      </c>
      <c r="T29" s="2755">
        <f>SUM(T7:T28)</f>
        <v>0</v>
      </c>
      <c r="U29" s="2755">
        <f t="shared" ref="U29:AD29" si="3">SUM(U7:U28)</f>
        <v>2</v>
      </c>
      <c r="V29" s="956">
        <f t="shared" si="3"/>
        <v>0</v>
      </c>
      <c r="W29" s="956">
        <f t="shared" si="3"/>
        <v>41</v>
      </c>
      <c r="X29" s="956">
        <f t="shared" si="3"/>
        <v>0</v>
      </c>
      <c r="Y29" s="956">
        <f t="shared" si="3"/>
        <v>18</v>
      </c>
      <c r="Z29" s="956">
        <f t="shared" si="3"/>
        <v>0</v>
      </c>
      <c r="AA29" s="956">
        <f t="shared" si="3"/>
        <v>6</v>
      </c>
      <c r="AB29" s="956">
        <f t="shared" si="3"/>
        <v>1</v>
      </c>
      <c r="AC29" s="956">
        <f t="shared" si="3"/>
        <v>2</v>
      </c>
      <c r="AD29" s="956">
        <f t="shared" si="3"/>
        <v>0</v>
      </c>
      <c r="AE29" s="956"/>
      <c r="AF29" s="1379"/>
      <c r="AG29" s="1073"/>
      <c r="AH29" s="1073"/>
      <c r="AI29" s="1073"/>
      <c r="AJ29" s="1073"/>
      <c r="AK29" s="956"/>
      <c r="AL29" s="1379"/>
      <c r="AM29" s="1073"/>
      <c r="AN29" s="1073"/>
      <c r="AO29" s="1073"/>
      <c r="AP29" s="1073"/>
      <c r="AQ29" s="1379"/>
      <c r="AR29" s="1379"/>
      <c r="AS29" s="1379"/>
      <c r="AT29" s="1379"/>
      <c r="AU29" s="1379"/>
      <c r="AV29" s="1379"/>
      <c r="AW29" s="1379"/>
      <c r="AX29" s="1379"/>
      <c r="AY29" s="1379"/>
      <c r="AZ29" s="1379"/>
      <c r="BA29" s="1379"/>
      <c r="BB29" s="1379"/>
    </row>
    <row r="30" spans="1:54" ht="18.75" customHeight="1">
      <c r="A30" s="3574" t="s">
        <v>10487</v>
      </c>
      <c r="B30" s="3575"/>
      <c r="C30" s="910">
        <v>0</v>
      </c>
      <c r="D30" s="910">
        <v>0</v>
      </c>
      <c r="E30" s="1493">
        <v>0</v>
      </c>
      <c r="F30" s="1493">
        <v>0</v>
      </c>
      <c r="G30" s="1493">
        <v>0</v>
      </c>
      <c r="H30" s="1493">
        <v>0</v>
      </c>
      <c r="I30" s="2755">
        <v>0</v>
      </c>
      <c r="J30" s="2756">
        <v>0</v>
      </c>
      <c r="K30" s="2757">
        <v>0</v>
      </c>
      <c r="L30" s="1547">
        <v>0</v>
      </c>
      <c r="M30" s="1547">
        <v>0</v>
      </c>
      <c r="N30" s="1547">
        <v>0</v>
      </c>
      <c r="O30" s="1547">
        <v>0</v>
      </c>
      <c r="P30" s="1547">
        <v>0</v>
      </c>
      <c r="Q30" s="1547">
        <v>0</v>
      </c>
      <c r="R30" s="1547">
        <v>0</v>
      </c>
      <c r="S30" s="1547">
        <v>0</v>
      </c>
      <c r="T30" s="1547">
        <v>0</v>
      </c>
      <c r="U30" s="1547">
        <v>0</v>
      </c>
      <c r="V30" s="1547">
        <v>0</v>
      </c>
      <c r="W30" s="910">
        <v>0</v>
      </c>
      <c r="X30" s="910">
        <v>0</v>
      </c>
      <c r="Y30" s="910">
        <v>0</v>
      </c>
      <c r="Z30" s="910">
        <v>0</v>
      </c>
      <c r="AA30" s="910">
        <v>0</v>
      </c>
      <c r="AB30" s="910">
        <v>0</v>
      </c>
      <c r="AC30" s="910">
        <v>0</v>
      </c>
      <c r="AD30" s="910">
        <v>0</v>
      </c>
      <c r="AE30" s="1379"/>
      <c r="AF30" s="1379"/>
      <c r="AG30" s="1379"/>
      <c r="AH30" s="1379"/>
      <c r="AI30" s="1379"/>
      <c r="AJ30" s="1379"/>
      <c r="AK30" s="1379"/>
      <c r="AL30" s="1379"/>
      <c r="AM30" s="1379"/>
      <c r="AN30" s="1379"/>
      <c r="AO30" s="1379"/>
      <c r="AP30" s="1379"/>
      <c r="AQ30" s="1379"/>
      <c r="AR30" s="1379"/>
      <c r="AS30" s="1379"/>
      <c r="AT30" s="1379"/>
      <c r="AU30" s="1379"/>
      <c r="AV30" s="1379"/>
      <c r="AW30" s="1379"/>
      <c r="AX30" s="1379"/>
      <c r="AY30" s="1379"/>
      <c r="AZ30" s="1379"/>
      <c r="BA30" s="1379"/>
      <c r="BB30" s="1379"/>
    </row>
    <row r="31" spans="1:54">
      <c r="A31" s="3574" t="s">
        <v>10488</v>
      </c>
      <c r="B31" s="3575"/>
      <c r="C31" s="1493">
        <v>0</v>
      </c>
      <c r="D31" s="1493">
        <v>0</v>
      </c>
      <c r="E31" s="1493">
        <v>0</v>
      </c>
      <c r="F31" s="1493">
        <v>0</v>
      </c>
      <c r="G31" s="1493">
        <v>0</v>
      </c>
      <c r="H31" s="1493">
        <v>0</v>
      </c>
      <c r="I31" s="2755">
        <f t="shared" si="0"/>
        <v>0</v>
      </c>
      <c r="J31" s="2756">
        <f>SUM(L31,N31,P31,R31,T31,V31)</f>
        <v>0</v>
      </c>
      <c r="K31" s="910">
        <v>0</v>
      </c>
      <c r="L31" s="910">
        <v>0</v>
      </c>
      <c r="M31" s="910">
        <v>0</v>
      </c>
      <c r="N31" s="910">
        <v>0</v>
      </c>
      <c r="O31" s="910">
        <v>0</v>
      </c>
      <c r="P31" s="910">
        <v>0</v>
      </c>
      <c r="Q31" s="910">
        <v>0</v>
      </c>
      <c r="R31" s="910">
        <v>0</v>
      </c>
      <c r="S31" s="910">
        <v>0</v>
      </c>
      <c r="T31" s="910">
        <v>0</v>
      </c>
      <c r="U31" s="910">
        <v>0</v>
      </c>
      <c r="V31" s="910">
        <v>0</v>
      </c>
      <c r="W31" s="910">
        <v>0</v>
      </c>
      <c r="X31" s="910">
        <v>0</v>
      </c>
      <c r="Y31" s="910">
        <v>0</v>
      </c>
      <c r="Z31" s="910">
        <v>0</v>
      </c>
      <c r="AA31" s="910">
        <v>0</v>
      </c>
      <c r="AB31" s="910">
        <v>0</v>
      </c>
      <c r="AC31" s="910">
        <v>0</v>
      </c>
      <c r="AD31" s="910">
        <v>0</v>
      </c>
      <c r="AE31" s="910"/>
      <c r="AF31" s="910"/>
      <c r="AG31" s="910"/>
      <c r="AH31" s="910"/>
      <c r="AI31" s="910"/>
      <c r="AJ31" s="910"/>
      <c r="AK31" s="910"/>
      <c r="AL31" s="910"/>
      <c r="AM31" s="910"/>
      <c r="AN31" s="910"/>
      <c r="AO31" s="910"/>
      <c r="AP31" s="910"/>
      <c r="AQ31" s="910"/>
      <c r="AR31" s="910"/>
      <c r="AS31" s="910"/>
      <c r="AT31" s="910"/>
      <c r="AU31" s="910"/>
      <c r="AV31" s="910"/>
      <c r="AW31" s="910"/>
      <c r="AX31" s="910"/>
      <c r="AY31" s="910"/>
      <c r="AZ31" s="910"/>
      <c r="BA31" s="910"/>
      <c r="BB31" s="910"/>
    </row>
    <row r="32" spans="1:54">
      <c r="A32" s="3574" t="s">
        <v>10489</v>
      </c>
      <c r="B32" s="3575"/>
      <c r="C32" s="1493">
        <v>3968</v>
      </c>
      <c r="D32" s="1493">
        <v>3551</v>
      </c>
      <c r="E32" s="4047">
        <v>8269</v>
      </c>
      <c r="F32" s="4047"/>
      <c r="G32" s="4047">
        <v>10173</v>
      </c>
      <c r="H32" s="4047"/>
      <c r="I32" s="4046">
        <f>SUM(K32:V32)</f>
        <v>14185</v>
      </c>
      <c r="J32" s="4048"/>
      <c r="K32" s="4049">
        <v>4710</v>
      </c>
      <c r="L32" s="4046"/>
      <c r="M32" s="4046">
        <v>2299</v>
      </c>
      <c r="N32" s="4046"/>
      <c r="O32" s="4046">
        <v>2315</v>
      </c>
      <c r="P32" s="4046"/>
      <c r="Q32" s="4046">
        <v>2046</v>
      </c>
      <c r="R32" s="4046"/>
      <c r="S32" s="4046">
        <v>1704</v>
      </c>
      <c r="T32" s="4046"/>
      <c r="U32" s="4046">
        <v>1111</v>
      </c>
      <c r="V32" s="4046"/>
      <c r="W32" s="4042">
        <v>4876</v>
      </c>
      <c r="X32" s="4042"/>
      <c r="Y32" s="4042">
        <v>3868</v>
      </c>
      <c r="Z32" s="4042"/>
      <c r="AA32" s="4042">
        <v>5380</v>
      </c>
      <c r="AB32" s="4042"/>
      <c r="AC32" s="4042">
        <v>61</v>
      </c>
      <c r="AD32" s="4042"/>
      <c r="AE32" s="910"/>
      <c r="AF32" s="910"/>
      <c r="AG32" s="910"/>
      <c r="AH32" s="910"/>
      <c r="AI32" s="910"/>
      <c r="AJ32" s="910"/>
      <c r="AK32" s="910"/>
      <c r="AL32" s="910"/>
      <c r="AM32" s="910"/>
      <c r="AN32" s="910"/>
      <c r="AO32" s="910"/>
      <c r="AP32" s="910"/>
      <c r="AQ32" s="910"/>
      <c r="AR32" s="910"/>
      <c r="AS32" s="910"/>
      <c r="AT32" s="910"/>
      <c r="AU32" s="910"/>
      <c r="AV32" s="910"/>
      <c r="AW32" s="910"/>
      <c r="AX32" s="910"/>
      <c r="AY32" s="910"/>
      <c r="AZ32" s="910"/>
      <c r="BA32" s="910"/>
      <c r="BB32" s="910"/>
    </row>
    <row r="33" spans="1:54" ht="19.5" customHeight="1" thickBot="1">
      <c r="A33" s="3862" t="s">
        <v>4724</v>
      </c>
      <c r="B33" s="3863"/>
      <c r="C33" s="2500">
        <f>SUM(C29:C32)</f>
        <v>3982</v>
      </c>
      <c r="D33" s="2500">
        <f>SUM(D29:D32)</f>
        <v>3552</v>
      </c>
      <c r="E33" s="4043">
        <f>SUM(E29,F29,E32)</f>
        <v>8297</v>
      </c>
      <c r="F33" s="4043"/>
      <c r="G33" s="4043">
        <f>SUM(G29,H29,G32)</f>
        <v>10211</v>
      </c>
      <c r="H33" s="4043"/>
      <c r="I33" s="4040">
        <f>SUM(I32)+SUM(I29:J29)</f>
        <v>14253</v>
      </c>
      <c r="J33" s="4044"/>
      <c r="K33" s="4045">
        <f>SUM(K32)+SUM(K29:L29)</f>
        <v>4720</v>
      </c>
      <c r="L33" s="4040"/>
      <c r="M33" s="4040">
        <f>SUM(M32)+SUM(M29:N29)</f>
        <v>2313</v>
      </c>
      <c r="N33" s="4040"/>
      <c r="O33" s="4040">
        <f>SUM(O32)+SUM(O29:P29)</f>
        <v>2332</v>
      </c>
      <c r="P33" s="4040"/>
      <c r="Q33" s="4040">
        <f>SUM(Q32)+SUM(Q29:R29)</f>
        <v>2053</v>
      </c>
      <c r="R33" s="4040"/>
      <c r="S33" s="4040">
        <f>SUM(S32)+SUM(S29:T29)</f>
        <v>1722</v>
      </c>
      <c r="T33" s="4040"/>
      <c r="U33" s="4041">
        <f>SUM(U32)+SUM(U29:V29)</f>
        <v>1113</v>
      </c>
      <c r="V33" s="4041"/>
      <c r="W33" s="4041">
        <f>SUM(W32)+SUM(W29:X29)</f>
        <v>4917</v>
      </c>
      <c r="X33" s="4041"/>
      <c r="Y33" s="4041">
        <f>SUM(Y32)+SUM(Y29:Z29)</f>
        <v>3886</v>
      </c>
      <c r="Z33" s="4041"/>
      <c r="AA33" s="4041">
        <f>SUM(AA32)+SUM(AA29:AB29)</f>
        <v>5387</v>
      </c>
      <c r="AB33" s="4041"/>
      <c r="AC33" s="4041">
        <f>SUM(AC32)+SUM(AC29:AD29)</f>
        <v>63</v>
      </c>
      <c r="AD33" s="4041"/>
      <c r="AE33" s="956"/>
      <c r="AF33" s="956"/>
      <c r="AG33" s="956"/>
      <c r="AH33" s="956"/>
      <c r="AI33" s="956"/>
      <c r="AJ33" s="956"/>
      <c r="AK33" s="956"/>
      <c r="AL33" s="956"/>
      <c r="AM33" s="956"/>
      <c r="AN33" s="956"/>
      <c r="AO33" s="956"/>
      <c r="AP33" s="956"/>
      <c r="AQ33" s="956"/>
      <c r="AR33" s="956"/>
      <c r="AS33" s="956"/>
      <c r="AT33" s="956"/>
      <c r="AU33" s="956"/>
      <c r="AV33" s="956"/>
      <c r="AW33" s="956"/>
      <c r="AX33" s="956"/>
      <c r="AY33" s="956"/>
      <c r="AZ33" s="956"/>
      <c r="BA33" s="956"/>
      <c r="BB33" s="956"/>
    </row>
    <row r="34" spans="1:54">
      <c r="A34" s="859"/>
      <c r="B34" s="859"/>
      <c r="C34" s="859"/>
      <c r="D34" s="859"/>
      <c r="E34" s="859"/>
      <c r="F34" s="859"/>
      <c r="G34" s="859"/>
      <c r="H34" s="859"/>
      <c r="I34" s="859"/>
      <c r="J34" s="859"/>
      <c r="K34" s="859"/>
      <c r="L34" s="859"/>
      <c r="M34" s="859"/>
      <c r="N34" s="859"/>
      <c r="O34" s="859"/>
      <c r="P34" s="859"/>
      <c r="Q34" s="859"/>
      <c r="R34" s="859"/>
      <c r="S34" s="859"/>
      <c r="T34" s="859"/>
      <c r="U34" s="859"/>
      <c r="V34" s="859"/>
      <c r="W34" s="859"/>
      <c r="X34" s="859"/>
      <c r="Y34" s="859"/>
      <c r="Z34" s="859"/>
      <c r="AA34" s="987"/>
      <c r="AB34" s="987"/>
      <c r="AC34" s="987"/>
      <c r="AD34" s="1021" t="s">
        <v>10490</v>
      </c>
      <c r="AE34" s="987"/>
      <c r="AF34" s="987"/>
      <c r="AG34" s="987"/>
      <c r="AH34" s="987"/>
      <c r="AI34" s="987"/>
      <c r="AJ34" s="987"/>
      <c r="AK34" s="987"/>
      <c r="AL34" s="987"/>
      <c r="AM34" s="987"/>
      <c r="AN34" s="987"/>
      <c r="AO34" s="987"/>
      <c r="AP34" s="987"/>
      <c r="AQ34" s="987"/>
      <c r="AR34" s="987"/>
      <c r="AS34" s="987"/>
      <c r="AT34" s="987"/>
      <c r="AU34" s="987"/>
      <c r="AV34" s="987"/>
      <c r="AW34" s="987"/>
      <c r="AX34" s="987"/>
      <c r="AY34" s="987"/>
      <c r="AZ34" s="987"/>
      <c r="BA34" s="987"/>
      <c r="BB34" s="859"/>
    </row>
  </sheetData>
  <mergeCells count="48">
    <mergeCell ref="AA5:AB5"/>
    <mergeCell ref="C4:J4"/>
    <mergeCell ref="K4:V4"/>
    <mergeCell ref="W4:AD4"/>
    <mergeCell ref="C5:D5"/>
    <mergeCell ref="E5:F5"/>
    <mergeCell ref="G5:H5"/>
    <mergeCell ref="I5:J5"/>
    <mergeCell ref="K5:L5"/>
    <mergeCell ref="M5:N5"/>
    <mergeCell ref="O5:P5"/>
    <mergeCell ref="Y32:Z32"/>
    <mergeCell ref="AC5:AD5"/>
    <mergeCell ref="A7:A29"/>
    <mergeCell ref="A30:B30"/>
    <mergeCell ref="A31:B31"/>
    <mergeCell ref="A32:B32"/>
    <mergeCell ref="E32:F32"/>
    <mergeCell ref="G32:H32"/>
    <mergeCell ref="I32:J32"/>
    <mergeCell ref="K32:L32"/>
    <mergeCell ref="M32:N32"/>
    <mergeCell ref="Q5:R5"/>
    <mergeCell ref="S5:T5"/>
    <mergeCell ref="U5:V5"/>
    <mergeCell ref="W5:X5"/>
    <mergeCell ref="Y5:Z5"/>
    <mergeCell ref="AC33:AD33"/>
    <mergeCell ref="AA32:AB32"/>
    <mergeCell ref="AC32:AD32"/>
    <mergeCell ref="A33:B33"/>
    <mergeCell ref="E33:F33"/>
    <mergeCell ref="G33:H33"/>
    <mergeCell ref="I33:J33"/>
    <mergeCell ref="K33:L33"/>
    <mergeCell ref="M33:N33"/>
    <mergeCell ref="O33:P33"/>
    <mergeCell ref="Q33:R33"/>
    <mergeCell ref="O32:P32"/>
    <mergeCell ref="Q32:R32"/>
    <mergeCell ref="S32:T32"/>
    <mergeCell ref="U32:V32"/>
    <mergeCell ref="W32:X32"/>
    <mergeCell ref="S33:T33"/>
    <mergeCell ref="U33:V33"/>
    <mergeCell ref="W33:X33"/>
    <mergeCell ref="Y33:Z33"/>
    <mergeCell ref="AA33:AB33"/>
  </mergeCells>
  <phoneticPr fontId="2"/>
  <hyperlinks>
    <hyperlink ref="AE2" location="目次!A1" display="目次へ戻る" xr:uid="{0EF894C5-17E2-4D3D-9FC3-633F15B3FD21}"/>
  </hyperlinks>
  <pageMargins left="0.7" right="0.7" top="0.75" bottom="0.75" header="0.3" footer="0.3"/>
  <drawing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54578-5900-4F7D-8F96-5538A5803859}">
  <dimension ref="A1:T47"/>
  <sheetViews>
    <sheetView workbookViewId="0">
      <selection activeCell="I3" sqref="I3"/>
    </sheetView>
  </sheetViews>
  <sheetFormatPr defaultColWidth="9" defaultRowHeight="13"/>
  <cols>
    <col min="1" max="1" width="12.25" style="859" customWidth="1"/>
    <col min="2" max="19" width="11.58203125" style="859" customWidth="1"/>
    <col min="20" max="20" width="11" style="859" bestFit="1" customWidth="1"/>
    <col min="21" max="16384" width="9" style="859"/>
  </cols>
  <sheetData>
    <row r="1" spans="1:9">
      <c r="A1" s="859" t="s">
        <v>10491</v>
      </c>
    </row>
    <row r="2" spans="1:9">
      <c r="A2" s="859" t="s">
        <v>10492</v>
      </c>
    </row>
    <row r="3" spans="1:9" ht="18.5" thickBot="1">
      <c r="A3" s="1745"/>
      <c r="B3" s="1745"/>
      <c r="C3" s="1745"/>
      <c r="D3" s="1745"/>
      <c r="E3" s="1745"/>
      <c r="F3" s="1745"/>
      <c r="G3" s="1745"/>
      <c r="H3" s="1745"/>
      <c r="I3" s="820" t="s">
        <v>721</v>
      </c>
    </row>
    <row r="4" spans="1:9">
      <c r="A4" s="3566" t="s">
        <v>10493</v>
      </c>
      <c r="B4" s="3607" t="s">
        <v>10494</v>
      </c>
      <c r="C4" s="3607" t="s">
        <v>10495</v>
      </c>
      <c r="D4" s="3569" t="s">
        <v>10496</v>
      </c>
      <c r="E4" s="3775"/>
      <c r="F4" s="3775"/>
      <c r="G4" s="3775"/>
      <c r="H4" s="3775"/>
    </row>
    <row r="5" spans="1:9">
      <c r="A5" s="3568"/>
      <c r="B5" s="3599"/>
      <c r="C5" s="3599"/>
      <c r="D5" s="992" t="s">
        <v>7872</v>
      </c>
      <c r="E5" s="992" t="s">
        <v>10497</v>
      </c>
      <c r="F5" s="992" t="s">
        <v>6719</v>
      </c>
      <c r="G5" s="992" t="s">
        <v>6720</v>
      </c>
      <c r="H5" s="1090" t="s">
        <v>6721</v>
      </c>
    </row>
    <row r="6" spans="1:9">
      <c r="A6" s="1232" t="s">
        <v>4822</v>
      </c>
      <c r="B6" s="2758">
        <f>SUM(B7:B12)</f>
        <v>9152.26</v>
      </c>
      <c r="C6" s="2071">
        <f>SUM(C7:C12)</f>
        <v>38737</v>
      </c>
      <c r="D6" s="2759">
        <f t="shared" ref="D6:G6" si="0">SUM(D7:D12)</f>
        <v>812906</v>
      </c>
      <c r="E6" s="2759">
        <f t="shared" si="0"/>
        <v>826267</v>
      </c>
      <c r="F6" s="2759">
        <f t="shared" si="0"/>
        <v>840969</v>
      </c>
      <c r="G6" s="2759">
        <f t="shared" si="0"/>
        <v>853911</v>
      </c>
      <c r="H6" s="2134">
        <f>SUM(H7:H12)</f>
        <v>869871</v>
      </c>
    </row>
    <row r="7" spans="1:9">
      <c r="A7" s="2096" t="s">
        <v>10498</v>
      </c>
      <c r="B7" s="1668">
        <v>7923.02</v>
      </c>
      <c r="C7" s="2760">
        <v>24948</v>
      </c>
      <c r="D7" s="2760">
        <v>590513</v>
      </c>
      <c r="E7" s="2761">
        <v>602223</v>
      </c>
      <c r="F7" s="2761">
        <v>613793</v>
      </c>
      <c r="G7" s="2762">
        <v>624901</v>
      </c>
      <c r="H7" s="2134">
        <v>636414</v>
      </c>
    </row>
    <row r="8" spans="1:9">
      <c r="A8" s="2096" t="s">
        <v>8600</v>
      </c>
      <c r="B8" s="1668">
        <v>332.82</v>
      </c>
      <c r="C8" s="2760">
        <v>4625</v>
      </c>
      <c r="D8" s="2760">
        <v>53695</v>
      </c>
      <c r="E8" s="2761">
        <v>54204</v>
      </c>
      <c r="F8" s="2761">
        <v>55406</v>
      </c>
      <c r="G8" s="2762">
        <v>54720</v>
      </c>
      <c r="H8" s="2134">
        <v>55586</v>
      </c>
    </row>
    <row r="9" spans="1:9">
      <c r="A9" s="2096" t="s">
        <v>9162</v>
      </c>
      <c r="B9" s="1668">
        <v>233.65</v>
      </c>
      <c r="C9" s="2760">
        <v>3421</v>
      </c>
      <c r="D9" s="2760">
        <v>61281</v>
      </c>
      <c r="E9" s="2761">
        <v>61835</v>
      </c>
      <c r="F9" s="2761">
        <v>61973</v>
      </c>
      <c r="G9" s="2762">
        <v>62653</v>
      </c>
      <c r="H9" s="2134">
        <v>64582</v>
      </c>
    </row>
    <row r="10" spans="1:9">
      <c r="A10" s="2096" t="s">
        <v>9163</v>
      </c>
      <c r="B10" s="1668">
        <v>337.5</v>
      </c>
      <c r="C10" s="2760">
        <v>2199</v>
      </c>
      <c r="D10" s="2760">
        <v>40730</v>
      </c>
      <c r="E10" s="2761">
        <v>40829</v>
      </c>
      <c r="F10" s="2761">
        <v>41940</v>
      </c>
      <c r="G10" s="2762">
        <v>41765</v>
      </c>
      <c r="H10" s="2134">
        <v>42417</v>
      </c>
    </row>
    <row r="11" spans="1:9">
      <c r="A11" s="2096" t="s">
        <v>9164</v>
      </c>
      <c r="B11" s="1668">
        <v>165.11</v>
      </c>
      <c r="C11" s="2760">
        <v>2004</v>
      </c>
      <c r="D11" s="2760">
        <v>36098</v>
      </c>
      <c r="E11" s="2761">
        <v>36463</v>
      </c>
      <c r="F11" s="2761">
        <v>36750</v>
      </c>
      <c r="G11" s="2762">
        <v>37913</v>
      </c>
      <c r="H11" s="2134">
        <v>38023</v>
      </c>
    </row>
    <row r="12" spans="1:9" ht="13.5" thickBot="1">
      <c r="A12" s="1241" t="s">
        <v>10128</v>
      </c>
      <c r="B12" s="2763">
        <v>160.16</v>
      </c>
      <c r="C12" s="2760">
        <v>1540</v>
      </c>
      <c r="D12" s="2764">
        <v>30589</v>
      </c>
      <c r="E12" s="2765">
        <v>30713</v>
      </c>
      <c r="F12" s="2765">
        <v>31107</v>
      </c>
      <c r="G12" s="2766">
        <v>31959</v>
      </c>
      <c r="H12" s="2601">
        <v>32849</v>
      </c>
    </row>
    <row r="13" spans="1:9">
      <c r="A13" s="1133" t="s">
        <v>10499</v>
      </c>
      <c r="B13" s="1133"/>
      <c r="C13" s="1133"/>
      <c r="D13" s="1133"/>
      <c r="E13" s="1133"/>
      <c r="F13" s="1003"/>
      <c r="G13" s="1003"/>
      <c r="H13" s="1020" t="s">
        <v>10500</v>
      </c>
    </row>
    <row r="14" spans="1:9">
      <c r="A14" s="987" t="s">
        <v>10501</v>
      </c>
      <c r="B14" s="987"/>
      <c r="C14" s="987"/>
      <c r="D14" s="987"/>
    </row>
    <row r="17" spans="1:20" ht="18">
      <c r="A17" s="859" t="s">
        <v>10502</v>
      </c>
      <c r="T17" s="820" t="s">
        <v>721</v>
      </c>
    </row>
    <row r="18" spans="1:20" ht="13.5" thickBot="1">
      <c r="A18" s="1745"/>
      <c r="B18" s="1745"/>
      <c r="C18" s="1745"/>
      <c r="D18" s="1745"/>
      <c r="E18" s="1745"/>
      <c r="F18" s="1745"/>
      <c r="G18" s="1745"/>
      <c r="H18" s="1745"/>
      <c r="I18" s="1745"/>
      <c r="J18" s="1745"/>
      <c r="K18" s="1745"/>
      <c r="L18" s="1745"/>
      <c r="M18" s="1745"/>
      <c r="N18" s="1745"/>
      <c r="O18" s="1745"/>
      <c r="P18" s="1745"/>
      <c r="Q18" s="1745"/>
      <c r="R18" s="1745"/>
      <c r="S18" s="1753" t="s">
        <v>10503</v>
      </c>
    </row>
    <row r="19" spans="1:20">
      <c r="A19" s="3775" t="s">
        <v>10493</v>
      </c>
      <c r="B19" s="3576"/>
      <c r="C19" s="2327" t="s">
        <v>4864</v>
      </c>
      <c r="D19" s="1251" t="s">
        <v>8716</v>
      </c>
      <c r="E19" s="1251" t="s">
        <v>8680</v>
      </c>
      <c r="F19" s="1251" t="s">
        <v>8582</v>
      </c>
      <c r="G19" s="2767" t="s">
        <v>5431</v>
      </c>
      <c r="H19" s="2768" t="s">
        <v>10504</v>
      </c>
      <c r="I19" s="1251" t="s">
        <v>10505</v>
      </c>
      <c r="J19" s="1251" t="s">
        <v>10506</v>
      </c>
      <c r="K19" s="1251" t="s">
        <v>9450</v>
      </c>
      <c r="L19" s="1251" t="s">
        <v>9451</v>
      </c>
      <c r="M19" s="1251" t="s">
        <v>9452</v>
      </c>
      <c r="N19" s="1251" t="s">
        <v>8798</v>
      </c>
      <c r="O19" s="1251" t="s">
        <v>8799</v>
      </c>
      <c r="P19" s="1903" t="s">
        <v>8800</v>
      </c>
      <c r="Q19" s="2769" t="s">
        <v>8984</v>
      </c>
      <c r="R19" s="1251" t="s">
        <v>10507</v>
      </c>
      <c r="S19" s="990" t="s">
        <v>10508</v>
      </c>
    </row>
    <row r="20" spans="1:20">
      <c r="A20" s="3737" t="s">
        <v>4724</v>
      </c>
      <c r="B20" s="3738"/>
      <c r="C20" s="1655" t="s">
        <v>10509</v>
      </c>
      <c r="D20" s="2770">
        <f t="shared" ref="D20:F20" si="1">SUM(D21:D22)</f>
        <v>977892</v>
      </c>
      <c r="E20" s="2770">
        <f t="shared" si="1"/>
        <v>1072594</v>
      </c>
      <c r="F20" s="961">
        <f t="shared" si="1"/>
        <v>1036869</v>
      </c>
      <c r="G20" s="2771">
        <f>SUM(G21:G22)</f>
        <v>983588</v>
      </c>
      <c r="H20" s="2770">
        <f t="shared" ref="H20:S20" si="2">SUM(H21:H22)</f>
        <v>81283</v>
      </c>
      <c r="I20" s="2770">
        <f t="shared" si="2"/>
        <v>82559</v>
      </c>
      <c r="J20" s="1533">
        <f t="shared" si="2"/>
        <v>73190</v>
      </c>
      <c r="K20" s="2772">
        <f t="shared" si="2"/>
        <v>93749</v>
      </c>
      <c r="L20" s="2772">
        <f t="shared" si="2"/>
        <v>94153</v>
      </c>
      <c r="M20" s="2772">
        <f t="shared" si="2"/>
        <v>85733</v>
      </c>
      <c r="N20" s="2772">
        <f t="shared" si="2"/>
        <v>85824</v>
      </c>
      <c r="O20" s="2772">
        <f t="shared" si="2"/>
        <v>85677</v>
      </c>
      <c r="P20" s="2772">
        <f t="shared" si="2"/>
        <v>84281</v>
      </c>
      <c r="Q20" s="2772">
        <f t="shared" si="2"/>
        <v>96235</v>
      </c>
      <c r="R20" s="2772">
        <f t="shared" si="2"/>
        <v>29785</v>
      </c>
      <c r="S20" s="2772">
        <f t="shared" si="2"/>
        <v>91119</v>
      </c>
    </row>
    <row r="21" spans="1:20">
      <c r="A21" s="3785"/>
      <c r="B21" s="3816"/>
      <c r="C21" s="1452" t="s">
        <v>10510</v>
      </c>
      <c r="D21" s="2770">
        <f t="shared" ref="D21:F22" si="3">SUM(D23,D26,D29,D32,D35,D38,D41,D44)</f>
        <v>369703</v>
      </c>
      <c r="E21" s="2770">
        <f t="shared" si="3"/>
        <v>367875</v>
      </c>
      <c r="F21" s="961">
        <f t="shared" si="3"/>
        <v>354694</v>
      </c>
      <c r="G21" s="2771">
        <f>SUM(G23,G26,G29,G32,G35,G38,G41,G44)</f>
        <v>340982</v>
      </c>
      <c r="H21" s="2770">
        <f t="shared" ref="H21:I22" si="4">SUM(H23,H26,H29,H32,H35,H38,H41,H44)</f>
        <v>26261</v>
      </c>
      <c r="I21" s="2770">
        <f t="shared" si="4"/>
        <v>25767</v>
      </c>
      <c r="J21" s="1535">
        <f>SUM(J23,J26,J29,J32,J35,J38,J41,J44)</f>
        <v>25662</v>
      </c>
      <c r="K21" s="1535">
        <f t="shared" ref="K21:S22" si="5">SUM(K23,K26,K29,K32,K35,K38,K41,K44)</f>
        <v>36014</v>
      </c>
      <c r="L21" s="1535">
        <f t="shared" si="5"/>
        <v>36782</v>
      </c>
      <c r="M21" s="1535">
        <f t="shared" si="5"/>
        <v>29993</v>
      </c>
      <c r="N21" s="1535">
        <f t="shared" si="5"/>
        <v>28971</v>
      </c>
      <c r="O21" s="1535">
        <f t="shared" si="5"/>
        <v>31096</v>
      </c>
      <c r="P21" s="1535">
        <f t="shared" si="5"/>
        <v>29369</v>
      </c>
      <c r="Q21" s="1535">
        <f t="shared" si="5"/>
        <v>30038</v>
      </c>
      <c r="R21" s="1535">
        <f t="shared" si="5"/>
        <v>9518</v>
      </c>
      <c r="S21" s="1535">
        <f t="shared" si="5"/>
        <v>31511</v>
      </c>
    </row>
    <row r="22" spans="1:20">
      <c r="A22" s="3597"/>
      <c r="B22" s="3568"/>
      <c r="C22" s="1653" t="s">
        <v>10511</v>
      </c>
      <c r="D22" s="2770">
        <f t="shared" si="3"/>
        <v>608189</v>
      </c>
      <c r="E22" s="2770">
        <f t="shared" si="3"/>
        <v>704719</v>
      </c>
      <c r="F22" s="961">
        <f t="shared" si="3"/>
        <v>682175</v>
      </c>
      <c r="G22" s="2771">
        <f>SUM(G24,G27,G30,G33,G36,G39,G42,G45)</f>
        <v>642606</v>
      </c>
      <c r="H22" s="2770">
        <f t="shared" si="4"/>
        <v>55022</v>
      </c>
      <c r="I22" s="2770">
        <f t="shared" si="4"/>
        <v>56792</v>
      </c>
      <c r="J22" s="1535">
        <f>SUM(J24,J27,J30,J33,J36,J39,J42,J45)</f>
        <v>47528</v>
      </c>
      <c r="K22" s="1535">
        <f t="shared" si="5"/>
        <v>57735</v>
      </c>
      <c r="L22" s="1535">
        <f t="shared" si="5"/>
        <v>57371</v>
      </c>
      <c r="M22" s="1535">
        <f t="shared" si="5"/>
        <v>55740</v>
      </c>
      <c r="N22" s="1535">
        <f t="shared" si="5"/>
        <v>56853</v>
      </c>
      <c r="O22" s="1535">
        <f t="shared" si="5"/>
        <v>54581</v>
      </c>
      <c r="P22" s="1535">
        <f t="shared" si="5"/>
        <v>54912</v>
      </c>
      <c r="Q22" s="1535">
        <f t="shared" si="5"/>
        <v>66197</v>
      </c>
      <c r="R22" s="1535">
        <f t="shared" si="5"/>
        <v>20267</v>
      </c>
      <c r="S22" s="1535">
        <f t="shared" si="5"/>
        <v>59608</v>
      </c>
    </row>
    <row r="23" spans="1:20">
      <c r="A23" s="3627" t="s">
        <v>10512</v>
      </c>
      <c r="B23" s="3605" t="s">
        <v>10513</v>
      </c>
      <c r="C23" s="1655" t="s">
        <v>10514</v>
      </c>
      <c r="D23" s="2770">
        <v>161649</v>
      </c>
      <c r="E23" s="1440">
        <v>191578</v>
      </c>
      <c r="F23" s="961">
        <v>186614</v>
      </c>
      <c r="G23" s="2771">
        <f t="shared" ref="G23:G46" si="6">SUM(H23:S23)</f>
        <v>184251</v>
      </c>
      <c r="H23" s="1453">
        <v>13948</v>
      </c>
      <c r="I23" s="1453">
        <v>14019</v>
      </c>
      <c r="J23" s="1453">
        <v>12391</v>
      </c>
      <c r="K23" s="1453">
        <v>19295</v>
      </c>
      <c r="L23" s="1453">
        <v>19944</v>
      </c>
      <c r="M23" s="1453">
        <v>16499</v>
      </c>
      <c r="N23" s="1453">
        <v>15670</v>
      </c>
      <c r="O23" s="1453">
        <v>16880</v>
      </c>
      <c r="P23" s="1453">
        <v>16267</v>
      </c>
      <c r="Q23" s="1453">
        <v>16470</v>
      </c>
      <c r="R23" s="1453">
        <v>5292</v>
      </c>
      <c r="S23" s="1453">
        <v>17576</v>
      </c>
    </row>
    <row r="24" spans="1:20">
      <c r="A24" s="3883"/>
      <c r="B24" s="3606"/>
      <c r="C24" s="1452" t="s">
        <v>9907</v>
      </c>
      <c r="D24" s="2770">
        <v>330986</v>
      </c>
      <c r="E24" s="1440">
        <v>383516</v>
      </c>
      <c r="F24" s="961">
        <v>375544</v>
      </c>
      <c r="G24" s="2771">
        <f t="shared" si="6"/>
        <v>358171</v>
      </c>
      <c r="H24" s="1453">
        <v>30406</v>
      </c>
      <c r="I24" s="1453">
        <v>32509</v>
      </c>
      <c r="J24" s="1453">
        <v>23799</v>
      </c>
      <c r="K24" s="1453">
        <v>32589</v>
      </c>
      <c r="L24" s="1453">
        <v>31963</v>
      </c>
      <c r="M24" s="1453">
        <v>30767</v>
      </c>
      <c r="N24" s="1453">
        <v>31304</v>
      </c>
      <c r="O24" s="1453">
        <v>30639</v>
      </c>
      <c r="P24" s="1453">
        <v>31596</v>
      </c>
      <c r="Q24" s="1453">
        <v>36995</v>
      </c>
      <c r="R24" s="1453">
        <v>12218</v>
      </c>
      <c r="S24" s="1453">
        <v>33386</v>
      </c>
    </row>
    <row r="25" spans="1:20">
      <c r="A25" s="3883"/>
      <c r="B25" s="3599"/>
      <c r="C25" s="1653" t="s">
        <v>10515</v>
      </c>
      <c r="D25" s="2770">
        <v>265</v>
      </c>
      <c r="E25" s="1440">
        <v>338</v>
      </c>
      <c r="F25" s="961">
        <v>339</v>
      </c>
      <c r="G25" s="2771">
        <f t="shared" si="6"/>
        <v>318</v>
      </c>
      <c r="H25" s="1453">
        <v>29</v>
      </c>
      <c r="I25" s="1453">
        <v>30</v>
      </c>
      <c r="J25" s="1453">
        <v>18</v>
      </c>
      <c r="K25" s="1453">
        <v>30</v>
      </c>
      <c r="L25" s="1453">
        <v>30</v>
      </c>
      <c r="M25" s="1453">
        <v>28</v>
      </c>
      <c r="N25" s="1453">
        <v>30</v>
      </c>
      <c r="O25" s="1453">
        <v>29</v>
      </c>
      <c r="P25" s="1453">
        <v>30</v>
      </c>
      <c r="Q25" s="1453">
        <v>29</v>
      </c>
      <c r="R25" s="1453">
        <v>5</v>
      </c>
      <c r="S25" s="1453">
        <v>30</v>
      </c>
    </row>
    <row r="26" spans="1:20">
      <c r="A26" s="3883"/>
      <c r="B26" s="3605" t="s">
        <v>10516</v>
      </c>
      <c r="C26" s="1655" t="s">
        <v>10514</v>
      </c>
      <c r="D26" s="2770">
        <v>24409</v>
      </c>
      <c r="E26" s="1440">
        <v>2787</v>
      </c>
      <c r="F26" s="961">
        <v>2059</v>
      </c>
      <c r="G26" s="2771">
        <f t="shared" si="6"/>
        <v>1885</v>
      </c>
      <c r="H26" s="1453">
        <v>183</v>
      </c>
      <c r="I26" s="1453">
        <v>150</v>
      </c>
      <c r="J26" s="1453">
        <v>154</v>
      </c>
      <c r="K26" s="1453">
        <v>188</v>
      </c>
      <c r="L26" s="1453">
        <v>167</v>
      </c>
      <c r="M26" s="1453">
        <v>125</v>
      </c>
      <c r="N26" s="1453">
        <v>195</v>
      </c>
      <c r="O26" s="1453">
        <v>101</v>
      </c>
      <c r="P26" s="1453">
        <v>161</v>
      </c>
      <c r="Q26" s="1453">
        <v>198</v>
      </c>
      <c r="R26" s="1453">
        <v>27</v>
      </c>
      <c r="S26" s="1453">
        <v>236</v>
      </c>
    </row>
    <row r="27" spans="1:20">
      <c r="A27" s="3883"/>
      <c r="B27" s="3606"/>
      <c r="C27" s="1452" t="s">
        <v>9907</v>
      </c>
      <c r="D27" s="2770">
        <v>11565</v>
      </c>
      <c r="E27" s="1440">
        <v>12225</v>
      </c>
      <c r="F27" s="961">
        <v>12914</v>
      </c>
      <c r="G27" s="2771">
        <f t="shared" si="6"/>
        <v>12164</v>
      </c>
      <c r="H27" s="1453">
        <v>1076</v>
      </c>
      <c r="I27" s="1453">
        <v>975</v>
      </c>
      <c r="J27" s="1453">
        <v>1107</v>
      </c>
      <c r="K27" s="1453">
        <v>1131</v>
      </c>
      <c r="L27" s="1453">
        <v>1052</v>
      </c>
      <c r="M27" s="1453">
        <v>1048</v>
      </c>
      <c r="N27" s="1453">
        <v>1392</v>
      </c>
      <c r="O27" s="1453">
        <v>674</v>
      </c>
      <c r="P27" s="1453">
        <v>1130</v>
      </c>
      <c r="Q27" s="1453">
        <v>1391</v>
      </c>
      <c r="R27" s="1453">
        <v>93</v>
      </c>
      <c r="S27" s="1453">
        <v>1095</v>
      </c>
    </row>
    <row r="28" spans="1:20">
      <c r="A28" s="3629"/>
      <c r="B28" s="3599"/>
      <c r="C28" s="1653" t="s">
        <v>10515</v>
      </c>
      <c r="D28" s="2770">
        <v>110</v>
      </c>
      <c r="E28" s="1440">
        <v>139</v>
      </c>
      <c r="F28" s="961">
        <v>143</v>
      </c>
      <c r="G28" s="2771">
        <f t="shared" si="6"/>
        <v>125</v>
      </c>
      <c r="H28" s="1453">
        <v>12</v>
      </c>
      <c r="I28" s="1453">
        <v>12</v>
      </c>
      <c r="J28" s="1453">
        <v>12</v>
      </c>
      <c r="K28" s="1453">
        <v>12</v>
      </c>
      <c r="L28" s="1453">
        <v>11</v>
      </c>
      <c r="M28" s="1453">
        <v>12</v>
      </c>
      <c r="N28" s="1453">
        <v>11</v>
      </c>
      <c r="O28" s="1453">
        <v>5</v>
      </c>
      <c r="P28" s="1453">
        <v>12</v>
      </c>
      <c r="Q28" s="1453">
        <v>12</v>
      </c>
      <c r="R28" s="1453">
        <v>2</v>
      </c>
      <c r="S28" s="1453">
        <v>12</v>
      </c>
    </row>
    <row r="29" spans="1:20">
      <c r="A29" s="3737" t="s">
        <v>10517</v>
      </c>
      <c r="B29" s="3738"/>
      <c r="C29" s="1655" t="s">
        <v>10514</v>
      </c>
      <c r="D29" s="2770">
        <v>53548</v>
      </c>
      <c r="E29" s="1440">
        <v>60842</v>
      </c>
      <c r="F29" s="961">
        <v>59855</v>
      </c>
      <c r="G29" s="2771">
        <f t="shared" si="6"/>
        <v>56319</v>
      </c>
      <c r="H29" s="1453">
        <v>4351</v>
      </c>
      <c r="I29" s="1453">
        <v>4382</v>
      </c>
      <c r="J29" s="1453">
        <v>4240</v>
      </c>
      <c r="K29" s="1453">
        <v>6102</v>
      </c>
      <c r="L29" s="1453">
        <v>6068</v>
      </c>
      <c r="M29" s="1453">
        <v>4713</v>
      </c>
      <c r="N29" s="1453">
        <v>4967</v>
      </c>
      <c r="O29" s="1453">
        <v>5193</v>
      </c>
      <c r="P29" s="1453">
        <v>4580</v>
      </c>
      <c r="Q29" s="1453">
        <v>4950</v>
      </c>
      <c r="R29" s="1453">
        <v>1671</v>
      </c>
      <c r="S29" s="1453">
        <v>5102</v>
      </c>
    </row>
    <row r="30" spans="1:20">
      <c r="A30" s="3785"/>
      <c r="B30" s="3816"/>
      <c r="C30" s="1452" t="s">
        <v>9907</v>
      </c>
      <c r="D30" s="2770">
        <v>87122</v>
      </c>
      <c r="E30" s="1440">
        <v>98988</v>
      </c>
      <c r="F30" s="961">
        <v>97500</v>
      </c>
      <c r="G30" s="2771">
        <f t="shared" si="6"/>
        <v>88766</v>
      </c>
      <c r="H30" s="1453">
        <v>7656</v>
      </c>
      <c r="I30" s="1453">
        <v>8338</v>
      </c>
      <c r="J30" s="1453">
        <v>6952</v>
      </c>
      <c r="K30" s="1453">
        <v>7942</v>
      </c>
      <c r="L30" s="1453">
        <v>7924</v>
      </c>
      <c r="M30" s="1453">
        <v>7650</v>
      </c>
      <c r="N30" s="1453">
        <v>7840</v>
      </c>
      <c r="O30" s="1453">
        <v>7579</v>
      </c>
      <c r="P30" s="1453">
        <v>7079</v>
      </c>
      <c r="Q30" s="1453">
        <v>8944</v>
      </c>
      <c r="R30" s="1453">
        <v>2526</v>
      </c>
      <c r="S30" s="1453">
        <v>8336</v>
      </c>
    </row>
    <row r="31" spans="1:20">
      <c r="A31" s="3597"/>
      <c r="B31" s="3568"/>
      <c r="C31" s="1653" t="s">
        <v>10515</v>
      </c>
      <c r="D31" s="2770">
        <v>261</v>
      </c>
      <c r="E31" s="1440">
        <v>341</v>
      </c>
      <c r="F31" s="961">
        <v>342</v>
      </c>
      <c r="G31" s="2771">
        <f t="shared" si="6"/>
        <v>319</v>
      </c>
      <c r="H31" s="1453">
        <v>29</v>
      </c>
      <c r="I31" s="1453">
        <v>30</v>
      </c>
      <c r="J31" s="1453">
        <v>23</v>
      </c>
      <c r="K31" s="1453">
        <v>30</v>
      </c>
      <c r="L31" s="1453">
        <v>30</v>
      </c>
      <c r="M31" s="1453">
        <v>29</v>
      </c>
      <c r="N31" s="1453">
        <v>30</v>
      </c>
      <c r="O31" s="1453">
        <v>29</v>
      </c>
      <c r="P31" s="1453">
        <v>27</v>
      </c>
      <c r="Q31" s="1453">
        <v>27</v>
      </c>
      <c r="R31" s="1453">
        <v>5</v>
      </c>
      <c r="S31" s="1453">
        <v>30</v>
      </c>
    </row>
    <row r="32" spans="1:20">
      <c r="A32" s="3627" t="s">
        <v>10518</v>
      </c>
      <c r="B32" s="3605" t="s">
        <v>10513</v>
      </c>
      <c r="C32" s="1655" t="s">
        <v>10514</v>
      </c>
      <c r="D32" s="2770">
        <v>29949</v>
      </c>
      <c r="E32" s="1440">
        <v>37390</v>
      </c>
      <c r="F32" s="961">
        <v>36656</v>
      </c>
      <c r="G32" s="2771">
        <f t="shared" si="6"/>
        <v>32726</v>
      </c>
      <c r="H32" s="1245">
        <v>2691</v>
      </c>
      <c r="I32" s="1453">
        <v>2598</v>
      </c>
      <c r="J32" s="1453">
        <v>2566</v>
      </c>
      <c r="K32" s="1453">
        <v>3645</v>
      </c>
      <c r="L32" s="1453">
        <v>3997</v>
      </c>
      <c r="M32" s="1453">
        <v>2728</v>
      </c>
      <c r="N32" s="1453">
        <v>2841</v>
      </c>
      <c r="O32" s="1453">
        <v>2884</v>
      </c>
      <c r="P32" s="1453">
        <v>2517</v>
      </c>
      <c r="Q32" s="1453">
        <v>2583</v>
      </c>
      <c r="R32" s="1453">
        <v>799</v>
      </c>
      <c r="S32" s="1453">
        <v>2877</v>
      </c>
    </row>
    <row r="33" spans="1:19">
      <c r="A33" s="3883"/>
      <c r="B33" s="3606"/>
      <c r="C33" s="1452" t="s">
        <v>9907</v>
      </c>
      <c r="D33" s="2770">
        <v>53141</v>
      </c>
      <c r="E33" s="1440">
        <v>68857</v>
      </c>
      <c r="F33" s="961">
        <v>64782</v>
      </c>
      <c r="G33" s="2771">
        <f t="shared" si="6"/>
        <v>58730</v>
      </c>
      <c r="H33" s="1245">
        <v>5014</v>
      </c>
      <c r="I33" s="1453">
        <v>5281</v>
      </c>
      <c r="J33" s="1453">
        <v>4297</v>
      </c>
      <c r="K33" s="1453">
        <v>5293</v>
      </c>
      <c r="L33" s="1453">
        <v>5565</v>
      </c>
      <c r="M33" s="1453">
        <v>5066</v>
      </c>
      <c r="N33" s="1453">
        <v>5192</v>
      </c>
      <c r="O33" s="1453">
        <v>5071</v>
      </c>
      <c r="P33" s="1453">
        <v>4727</v>
      </c>
      <c r="Q33" s="1453">
        <v>5951</v>
      </c>
      <c r="R33" s="1453">
        <v>1817</v>
      </c>
      <c r="S33" s="1453">
        <v>5456</v>
      </c>
    </row>
    <row r="34" spans="1:19">
      <c r="A34" s="3883"/>
      <c r="B34" s="3599"/>
      <c r="C34" s="1653" t="s">
        <v>10515</v>
      </c>
      <c r="D34" s="2770">
        <v>239</v>
      </c>
      <c r="E34" s="1440">
        <v>341</v>
      </c>
      <c r="F34" s="961">
        <v>342</v>
      </c>
      <c r="G34" s="2771">
        <f t="shared" si="6"/>
        <v>319</v>
      </c>
      <c r="H34" s="1453">
        <v>29</v>
      </c>
      <c r="I34" s="1453">
        <v>30</v>
      </c>
      <c r="J34" s="1453">
        <v>23</v>
      </c>
      <c r="K34" s="1453">
        <v>30</v>
      </c>
      <c r="L34" s="1453">
        <v>30</v>
      </c>
      <c r="M34" s="1453">
        <v>29</v>
      </c>
      <c r="N34" s="1453">
        <v>30</v>
      </c>
      <c r="O34" s="1453">
        <v>29</v>
      </c>
      <c r="P34" s="1453">
        <v>27</v>
      </c>
      <c r="Q34" s="1453">
        <v>27</v>
      </c>
      <c r="R34" s="1453">
        <v>5</v>
      </c>
      <c r="S34" s="1453">
        <v>30</v>
      </c>
    </row>
    <row r="35" spans="1:19">
      <c r="A35" s="3883"/>
      <c r="B35" s="3605" t="s">
        <v>10516</v>
      </c>
      <c r="C35" s="1655" t="s">
        <v>10514</v>
      </c>
      <c r="D35" s="2770">
        <v>35039</v>
      </c>
      <c r="E35" s="1440">
        <v>2755</v>
      </c>
      <c r="F35" s="961">
        <v>2219</v>
      </c>
      <c r="G35" s="2771">
        <f t="shared" si="6"/>
        <v>1887</v>
      </c>
      <c r="H35" s="1453">
        <v>130</v>
      </c>
      <c r="I35" s="1453">
        <v>148</v>
      </c>
      <c r="J35" s="1453">
        <v>187</v>
      </c>
      <c r="K35" s="1453">
        <v>143</v>
      </c>
      <c r="L35" s="1453">
        <v>178</v>
      </c>
      <c r="M35" s="1453">
        <v>193</v>
      </c>
      <c r="N35" s="1453">
        <v>156</v>
      </c>
      <c r="O35" s="1453">
        <v>203</v>
      </c>
      <c r="P35" s="1453">
        <v>160</v>
      </c>
      <c r="Q35" s="1453">
        <v>216</v>
      </c>
      <c r="R35" s="1453">
        <v>9</v>
      </c>
      <c r="S35" s="1453">
        <v>164</v>
      </c>
    </row>
    <row r="36" spans="1:19">
      <c r="A36" s="3883"/>
      <c r="B36" s="3606"/>
      <c r="C36" s="1452" t="s">
        <v>9907</v>
      </c>
      <c r="D36" s="2770">
        <v>10075</v>
      </c>
      <c r="E36" s="1440">
        <v>7985</v>
      </c>
      <c r="F36" s="961">
        <v>7623</v>
      </c>
      <c r="G36" s="2771">
        <f t="shared" si="6"/>
        <v>7143</v>
      </c>
      <c r="H36" s="1453">
        <v>671</v>
      </c>
      <c r="I36" s="1453">
        <v>609</v>
      </c>
      <c r="J36" s="1453">
        <v>619</v>
      </c>
      <c r="K36" s="1453">
        <v>609</v>
      </c>
      <c r="L36" s="1453">
        <v>555</v>
      </c>
      <c r="M36" s="1453">
        <v>629</v>
      </c>
      <c r="N36" s="1453">
        <v>620</v>
      </c>
      <c r="O36" s="1453">
        <v>606</v>
      </c>
      <c r="P36" s="1453">
        <v>681</v>
      </c>
      <c r="Q36" s="1453">
        <v>827</v>
      </c>
      <c r="R36" s="1453">
        <v>68</v>
      </c>
      <c r="S36" s="1453">
        <v>649</v>
      </c>
    </row>
    <row r="37" spans="1:19">
      <c r="A37" s="3629"/>
      <c r="B37" s="3599"/>
      <c r="C37" s="1653" t="s">
        <v>10515</v>
      </c>
      <c r="D37" s="2770">
        <v>111</v>
      </c>
      <c r="E37" s="1440">
        <v>142</v>
      </c>
      <c r="F37" s="961">
        <v>142</v>
      </c>
      <c r="G37" s="2771">
        <f t="shared" si="6"/>
        <v>134</v>
      </c>
      <c r="H37" s="1453">
        <v>12</v>
      </c>
      <c r="I37" s="1453">
        <v>12</v>
      </c>
      <c r="J37" s="1453">
        <v>12</v>
      </c>
      <c r="K37" s="1453">
        <v>12</v>
      </c>
      <c r="L37" s="1453">
        <v>12</v>
      </c>
      <c r="M37" s="1453">
        <v>12</v>
      </c>
      <c r="N37" s="1453">
        <v>12</v>
      </c>
      <c r="O37" s="1453">
        <v>12</v>
      </c>
      <c r="P37" s="1453">
        <v>12</v>
      </c>
      <c r="Q37" s="1453">
        <v>12</v>
      </c>
      <c r="R37" s="1453">
        <v>2</v>
      </c>
      <c r="S37" s="1453">
        <v>12</v>
      </c>
    </row>
    <row r="38" spans="1:19">
      <c r="A38" s="3737" t="s">
        <v>10519</v>
      </c>
      <c r="B38" s="3738"/>
      <c r="C38" s="1655" t="s">
        <v>10514</v>
      </c>
      <c r="D38" s="2770">
        <v>26355</v>
      </c>
      <c r="E38" s="1440">
        <v>28432</v>
      </c>
      <c r="F38" s="961">
        <v>25650</v>
      </c>
      <c r="G38" s="2771">
        <f t="shared" si="6"/>
        <v>24602</v>
      </c>
      <c r="H38" s="1245">
        <v>1943</v>
      </c>
      <c r="I38" s="1453">
        <v>1761</v>
      </c>
      <c r="J38" s="1453">
        <v>2281</v>
      </c>
      <c r="K38" s="1453">
        <v>2567</v>
      </c>
      <c r="L38" s="1453">
        <v>2339</v>
      </c>
      <c r="M38" s="1453">
        <v>2226</v>
      </c>
      <c r="N38" s="1453">
        <v>1962</v>
      </c>
      <c r="O38" s="1453">
        <v>2382</v>
      </c>
      <c r="P38" s="1453">
        <v>2239</v>
      </c>
      <c r="Q38" s="1453">
        <v>2102</v>
      </c>
      <c r="R38" s="1453">
        <v>699</v>
      </c>
      <c r="S38" s="1453">
        <v>2101</v>
      </c>
    </row>
    <row r="39" spans="1:19">
      <c r="A39" s="3785"/>
      <c r="B39" s="3816"/>
      <c r="C39" s="1452" t="s">
        <v>9907</v>
      </c>
      <c r="D39" s="2770">
        <v>45204</v>
      </c>
      <c r="E39" s="1440">
        <v>52749</v>
      </c>
      <c r="F39" s="961">
        <v>49805</v>
      </c>
      <c r="G39" s="2771">
        <f t="shared" si="6"/>
        <v>46380</v>
      </c>
      <c r="H39" s="1245">
        <v>4017</v>
      </c>
      <c r="I39" s="1453">
        <v>3524</v>
      </c>
      <c r="J39" s="1453">
        <v>4332</v>
      </c>
      <c r="K39" s="1453">
        <v>4003</v>
      </c>
      <c r="L39" s="1453">
        <v>4046</v>
      </c>
      <c r="M39" s="1453">
        <v>4085</v>
      </c>
      <c r="N39" s="1453">
        <v>4164</v>
      </c>
      <c r="O39" s="1453">
        <v>4009</v>
      </c>
      <c r="P39" s="1453">
        <v>3722</v>
      </c>
      <c r="Q39" s="1453">
        <v>4804</v>
      </c>
      <c r="R39" s="1453">
        <v>1377</v>
      </c>
      <c r="S39" s="1453">
        <v>4297</v>
      </c>
    </row>
    <row r="40" spans="1:19">
      <c r="A40" s="3597"/>
      <c r="B40" s="3568"/>
      <c r="C40" s="1653" t="s">
        <v>10515</v>
      </c>
      <c r="D40" s="2770">
        <v>261</v>
      </c>
      <c r="E40" s="1440">
        <v>341</v>
      </c>
      <c r="F40" s="961">
        <v>342</v>
      </c>
      <c r="G40" s="2771">
        <f t="shared" si="6"/>
        <v>319</v>
      </c>
      <c r="H40" s="1453">
        <v>29</v>
      </c>
      <c r="I40" s="1453">
        <v>25</v>
      </c>
      <c r="J40" s="1453">
        <v>28</v>
      </c>
      <c r="K40" s="1453">
        <v>30</v>
      </c>
      <c r="L40" s="1453">
        <v>30</v>
      </c>
      <c r="M40" s="1453">
        <v>29</v>
      </c>
      <c r="N40" s="1453">
        <v>30</v>
      </c>
      <c r="O40" s="1453">
        <v>29</v>
      </c>
      <c r="P40" s="1453">
        <v>27</v>
      </c>
      <c r="Q40" s="1453">
        <v>27</v>
      </c>
      <c r="R40" s="1453">
        <v>5</v>
      </c>
      <c r="S40" s="1453">
        <v>30</v>
      </c>
    </row>
    <row r="41" spans="1:19">
      <c r="A41" s="3737" t="s">
        <v>10520</v>
      </c>
      <c r="B41" s="3738"/>
      <c r="C41" s="1655" t="s">
        <v>10514</v>
      </c>
      <c r="D41" s="2770">
        <v>22563</v>
      </c>
      <c r="E41" s="1440">
        <v>27620</v>
      </c>
      <c r="F41" s="961">
        <v>24944</v>
      </c>
      <c r="G41" s="2771">
        <f t="shared" si="6"/>
        <v>23456</v>
      </c>
      <c r="H41" s="1453">
        <v>1793</v>
      </c>
      <c r="I41" s="1453">
        <v>1631</v>
      </c>
      <c r="J41" s="1453">
        <v>2410</v>
      </c>
      <c r="K41" s="1453">
        <v>2414</v>
      </c>
      <c r="L41" s="1453">
        <v>2353</v>
      </c>
      <c r="M41" s="1453">
        <v>2104</v>
      </c>
      <c r="N41" s="1453">
        <v>1975</v>
      </c>
      <c r="O41" s="1453">
        <v>1950</v>
      </c>
      <c r="P41" s="1453">
        <v>1988</v>
      </c>
      <c r="Q41" s="1453">
        <v>2225</v>
      </c>
      <c r="R41" s="1453">
        <v>689</v>
      </c>
      <c r="S41" s="1453">
        <v>1924</v>
      </c>
    </row>
    <row r="42" spans="1:19">
      <c r="A42" s="3785"/>
      <c r="B42" s="3816"/>
      <c r="C42" s="1452" t="s">
        <v>9907</v>
      </c>
      <c r="D42" s="2770">
        <v>42886</v>
      </c>
      <c r="E42" s="1440">
        <v>50836</v>
      </c>
      <c r="F42" s="961">
        <v>46442</v>
      </c>
      <c r="G42" s="2771">
        <f t="shared" si="6"/>
        <v>45012</v>
      </c>
      <c r="H42" s="1453">
        <v>3825</v>
      </c>
      <c r="I42" s="1453">
        <v>3445</v>
      </c>
      <c r="J42" s="1453">
        <v>4207</v>
      </c>
      <c r="K42" s="1453">
        <v>3810</v>
      </c>
      <c r="L42" s="1453">
        <v>4036</v>
      </c>
      <c r="M42" s="1453">
        <v>4127</v>
      </c>
      <c r="N42" s="1453">
        <v>3913</v>
      </c>
      <c r="O42" s="1453">
        <v>3781</v>
      </c>
      <c r="P42" s="1453">
        <v>3830</v>
      </c>
      <c r="Q42" s="1453">
        <v>4599</v>
      </c>
      <c r="R42" s="1453">
        <v>1364</v>
      </c>
      <c r="S42" s="1453">
        <v>4075</v>
      </c>
    </row>
    <row r="43" spans="1:19">
      <c r="A43" s="3597"/>
      <c r="B43" s="3568"/>
      <c r="C43" s="1653" t="s">
        <v>10515</v>
      </c>
      <c r="D43" s="2770">
        <v>261</v>
      </c>
      <c r="E43" s="1440">
        <v>341</v>
      </c>
      <c r="F43" s="961">
        <v>342</v>
      </c>
      <c r="G43" s="2771">
        <f t="shared" si="6"/>
        <v>319</v>
      </c>
      <c r="H43" s="1453">
        <v>29</v>
      </c>
      <c r="I43" s="1453">
        <v>24</v>
      </c>
      <c r="J43" s="1453">
        <v>29</v>
      </c>
      <c r="K43" s="1453">
        <v>30</v>
      </c>
      <c r="L43" s="1453">
        <v>30</v>
      </c>
      <c r="M43" s="1453">
        <v>29</v>
      </c>
      <c r="N43" s="1453">
        <v>30</v>
      </c>
      <c r="O43" s="1453">
        <v>29</v>
      </c>
      <c r="P43" s="1453">
        <v>27</v>
      </c>
      <c r="Q43" s="1453">
        <v>27</v>
      </c>
      <c r="R43" s="1453">
        <v>5</v>
      </c>
      <c r="S43" s="1453">
        <v>30</v>
      </c>
    </row>
    <row r="44" spans="1:19">
      <c r="A44" s="3737" t="s">
        <v>10521</v>
      </c>
      <c r="B44" s="3738"/>
      <c r="C44" s="1655" t="s">
        <v>10514</v>
      </c>
      <c r="D44" s="2770">
        <v>16191</v>
      </c>
      <c r="E44" s="1440">
        <v>16471</v>
      </c>
      <c r="F44" s="961">
        <v>16697</v>
      </c>
      <c r="G44" s="2771">
        <f t="shared" si="6"/>
        <v>15856</v>
      </c>
      <c r="H44" s="1453">
        <v>1222</v>
      </c>
      <c r="I44" s="1453">
        <v>1078</v>
      </c>
      <c r="J44" s="1453">
        <v>1433</v>
      </c>
      <c r="K44" s="1453">
        <v>1660</v>
      </c>
      <c r="L44" s="1453">
        <v>1736</v>
      </c>
      <c r="M44" s="1453">
        <v>1405</v>
      </c>
      <c r="N44" s="1453">
        <v>1205</v>
      </c>
      <c r="O44" s="1453">
        <v>1503</v>
      </c>
      <c r="P44" s="1453">
        <v>1457</v>
      </c>
      <c r="Q44" s="1453">
        <v>1294</v>
      </c>
      <c r="R44" s="1453">
        <v>332</v>
      </c>
      <c r="S44" s="1453">
        <v>1531</v>
      </c>
    </row>
    <row r="45" spans="1:19">
      <c r="A45" s="3785"/>
      <c r="B45" s="3816"/>
      <c r="C45" s="1452" t="s">
        <v>9907</v>
      </c>
      <c r="D45" s="2770">
        <v>27210</v>
      </c>
      <c r="E45" s="1440">
        <v>29563</v>
      </c>
      <c r="F45" s="961">
        <v>27565</v>
      </c>
      <c r="G45" s="2771">
        <f t="shared" si="6"/>
        <v>26240</v>
      </c>
      <c r="H45" s="1453">
        <v>2357</v>
      </c>
      <c r="I45" s="1453">
        <v>2111</v>
      </c>
      <c r="J45" s="1453">
        <v>2215</v>
      </c>
      <c r="K45" s="1453">
        <v>2358</v>
      </c>
      <c r="L45" s="1453">
        <v>2230</v>
      </c>
      <c r="M45" s="1453">
        <v>2368</v>
      </c>
      <c r="N45" s="1453">
        <v>2428</v>
      </c>
      <c r="O45" s="1453">
        <v>2222</v>
      </c>
      <c r="P45" s="1453">
        <v>2147</v>
      </c>
      <c r="Q45" s="1453">
        <v>2686</v>
      </c>
      <c r="R45" s="1453">
        <v>804</v>
      </c>
      <c r="S45" s="1453">
        <v>2314</v>
      </c>
    </row>
    <row r="46" spans="1:19" ht="13.5" thickBot="1">
      <c r="A46" s="4052"/>
      <c r="B46" s="3595"/>
      <c r="C46" s="2773" t="s">
        <v>10515</v>
      </c>
      <c r="D46" s="2774">
        <v>261</v>
      </c>
      <c r="E46" s="1749">
        <v>341</v>
      </c>
      <c r="F46" s="2775">
        <v>342</v>
      </c>
      <c r="G46" s="2776">
        <f t="shared" si="6"/>
        <v>319</v>
      </c>
      <c r="H46" s="2467">
        <v>29</v>
      </c>
      <c r="I46" s="2467">
        <v>24</v>
      </c>
      <c r="J46" s="2467">
        <v>29</v>
      </c>
      <c r="K46" s="2467">
        <v>30</v>
      </c>
      <c r="L46" s="2467">
        <v>30</v>
      </c>
      <c r="M46" s="2467">
        <v>29</v>
      </c>
      <c r="N46" s="2467">
        <v>30</v>
      </c>
      <c r="O46" s="2467">
        <v>29</v>
      </c>
      <c r="P46" s="2467">
        <v>27</v>
      </c>
      <c r="Q46" s="2467">
        <v>27</v>
      </c>
      <c r="R46" s="2467">
        <v>5</v>
      </c>
      <c r="S46" s="2467">
        <v>30</v>
      </c>
    </row>
    <row r="47" spans="1:19">
      <c r="A47" s="987"/>
      <c r="Q47" s="987"/>
      <c r="R47" s="987"/>
      <c r="S47" s="1021" t="s">
        <v>10500</v>
      </c>
    </row>
  </sheetData>
  <mergeCells count="16">
    <mergeCell ref="A20:B22"/>
    <mergeCell ref="A4:A5"/>
    <mergeCell ref="B4:B5"/>
    <mergeCell ref="C4:C5"/>
    <mergeCell ref="D4:H4"/>
    <mergeCell ref="A19:B19"/>
    <mergeCell ref="A38:B40"/>
    <mergeCell ref="A41:B43"/>
    <mergeCell ref="A44:B46"/>
    <mergeCell ref="A23:A28"/>
    <mergeCell ref="B23:B25"/>
    <mergeCell ref="B26:B28"/>
    <mergeCell ref="A29:B31"/>
    <mergeCell ref="A32:A37"/>
    <mergeCell ref="B32:B34"/>
    <mergeCell ref="B35:B37"/>
  </mergeCells>
  <phoneticPr fontId="2"/>
  <hyperlinks>
    <hyperlink ref="I3" location="目次!A1" display="目次へ戻る" xr:uid="{7E1633EE-FF03-4FDF-983F-D4330357C640}"/>
    <hyperlink ref="T17" location="目次!A1" display="目次へ戻る" xr:uid="{88BCD630-427F-48C6-97F2-7AC248CCCEA7}"/>
  </hyperlink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F6778-E4D8-4A03-BA94-495D57700AD6}">
  <dimension ref="A1:N11"/>
  <sheetViews>
    <sheetView workbookViewId="0">
      <selection activeCell="N1" sqref="N1"/>
    </sheetView>
  </sheetViews>
  <sheetFormatPr defaultColWidth="8.58203125" defaultRowHeight="18"/>
  <cols>
    <col min="1" max="1" width="11.08203125" style="821" customWidth="1"/>
    <col min="2" max="13" width="8.58203125" style="821"/>
    <col min="14" max="14" width="11" style="821" bestFit="1" customWidth="1"/>
    <col min="15" max="16384" width="8.58203125" style="821"/>
  </cols>
  <sheetData>
    <row r="1" spans="1:14">
      <c r="A1" s="859" t="s">
        <v>10522</v>
      </c>
      <c r="B1" s="859"/>
      <c r="C1" s="859"/>
      <c r="D1" s="859"/>
      <c r="E1" s="859"/>
      <c r="F1" s="859"/>
      <c r="G1" s="859"/>
      <c r="H1" s="859"/>
      <c r="I1" s="859"/>
      <c r="J1" s="859"/>
      <c r="K1" s="859"/>
      <c r="L1" s="859"/>
      <c r="M1" s="859"/>
      <c r="N1" s="820" t="s">
        <v>721</v>
      </c>
    </row>
    <row r="2" spans="1:14" ht="18.5" thickBot="1">
      <c r="A2" s="1745"/>
      <c r="B2" s="1745"/>
      <c r="C2" s="1745"/>
      <c r="D2" s="1745"/>
      <c r="E2" s="1745"/>
      <c r="F2" s="1745"/>
      <c r="G2" s="1745"/>
      <c r="H2" s="1745"/>
      <c r="I2" s="1745"/>
      <c r="J2" s="1745"/>
      <c r="K2" s="1745"/>
      <c r="L2" s="1752"/>
      <c r="M2" s="1753" t="s">
        <v>10523</v>
      </c>
    </row>
    <row r="3" spans="1:14">
      <c r="A3" s="3566" t="s">
        <v>10524</v>
      </c>
      <c r="B3" s="3569" t="s">
        <v>9941</v>
      </c>
      <c r="C3" s="3775"/>
      <c r="D3" s="3775"/>
      <c r="E3" s="3576"/>
      <c r="F3" s="3569" t="s">
        <v>10525</v>
      </c>
      <c r="G3" s="3775"/>
      <c r="H3" s="3775"/>
      <c r="I3" s="3576"/>
      <c r="J3" s="3601" t="s">
        <v>10526</v>
      </c>
      <c r="K3" s="4001"/>
      <c r="L3" s="4001"/>
      <c r="M3" s="4001"/>
    </row>
    <row r="4" spans="1:14">
      <c r="A4" s="3568"/>
      <c r="B4" s="1374" t="s">
        <v>6350</v>
      </c>
      <c r="C4" s="1374" t="s">
        <v>10527</v>
      </c>
      <c r="D4" s="1374" t="s">
        <v>10528</v>
      </c>
      <c r="E4" s="1374" t="s">
        <v>10529</v>
      </c>
      <c r="F4" s="1374" t="s">
        <v>6350</v>
      </c>
      <c r="G4" s="1374" t="s">
        <v>10527</v>
      </c>
      <c r="H4" s="1374" t="s">
        <v>10528</v>
      </c>
      <c r="I4" s="1374" t="s">
        <v>10529</v>
      </c>
      <c r="J4" s="2777" t="s">
        <v>6350</v>
      </c>
      <c r="K4" s="2777" t="s">
        <v>10527</v>
      </c>
      <c r="L4" s="2777" t="s">
        <v>10528</v>
      </c>
      <c r="M4" s="2777" t="s">
        <v>10529</v>
      </c>
    </row>
    <row r="5" spans="1:14">
      <c r="A5" s="1812" t="s">
        <v>4822</v>
      </c>
      <c r="B5" s="2778">
        <v>21</v>
      </c>
      <c r="C5" s="2778">
        <v>250</v>
      </c>
      <c r="D5" s="2778">
        <v>1476</v>
      </c>
      <c r="E5" s="2778">
        <v>8258</v>
      </c>
      <c r="F5" s="1840">
        <f t="shared" ref="F5:M5" si="0">SUM(F6:F10)</f>
        <v>21</v>
      </c>
      <c r="G5" s="1840">
        <f t="shared" si="0"/>
        <v>293</v>
      </c>
      <c r="H5" s="1840">
        <f t="shared" si="0"/>
        <v>2858</v>
      </c>
      <c r="I5" s="1840">
        <f t="shared" si="0"/>
        <v>8500</v>
      </c>
      <c r="J5" s="2779">
        <f t="shared" si="0"/>
        <v>21</v>
      </c>
      <c r="K5" s="2779">
        <f t="shared" si="0"/>
        <v>298</v>
      </c>
      <c r="L5" s="2779">
        <f t="shared" si="0"/>
        <v>2981</v>
      </c>
      <c r="M5" s="2779">
        <f t="shared" si="0"/>
        <v>8858</v>
      </c>
    </row>
    <row r="6" spans="1:14">
      <c r="A6" s="1006" t="s">
        <v>10530</v>
      </c>
      <c r="B6" s="1760">
        <v>8</v>
      </c>
      <c r="C6" s="1760">
        <v>58</v>
      </c>
      <c r="D6" s="1760">
        <v>544</v>
      </c>
      <c r="E6" s="1760">
        <v>2677</v>
      </c>
      <c r="F6" s="1082">
        <v>8</v>
      </c>
      <c r="G6" s="1082">
        <v>59</v>
      </c>
      <c r="H6" s="1082">
        <v>571</v>
      </c>
      <c r="I6" s="1082">
        <v>2216</v>
      </c>
      <c r="J6" s="2780">
        <v>8</v>
      </c>
      <c r="K6" s="2780">
        <v>57</v>
      </c>
      <c r="L6" s="2780">
        <v>622</v>
      </c>
      <c r="M6" s="2780">
        <v>2700</v>
      </c>
    </row>
    <row r="7" spans="1:14">
      <c r="A7" s="1006" t="s">
        <v>10531</v>
      </c>
      <c r="B7" s="1760">
        <v>1</v>
      </c>
      <c r="C7" s="1760">
        <v>1</v>
      </c>
      <c r="D7" s="1760">
        <v>25</v>
      </c>
      <c r="E7" s="1760">
        <v>230</v>
      </c>
      <c r="F7" s="1082">
        <v>1</v>
      </c>
      <c r="G7" s="1082">
        <v>1</v>
      </c>
      <c r="H7" s="1082">
        <v>26</v>
      </c>
      <c r="I7" s="1082">
        <v>300</v>
      </c>
      <c r="J7" s="2780">
        <v>1</v>
      </c>
      <c r="K7" s="2780">
        <v>1</v>
      </c>
      <c r="L7" s="2780">
        <v>20</v>
      </c>
      <c r="M7" s="2780">
        <v>250</v>
      </c>
    </row>
    <row r="8" spans="1:14">
      <c r="A8" s="1006" t="s">
        <v>10532</v>
      </c>
      <c r="B8" s="1760">
        <v>2</v>
      </c>
      <c r="C8" s="1761">
        <v>22</v>
      </c>
      <c r="D8" s="1761">
        <v>169</v>
      </c>
      <c r="E8" s="1761">
        <v>55</v>
      </c>
      <c r="F8" s="1082">
        <v>2</v>
      </c>
      <c r="G8" s="1320">
        <v>18</v>
      </c>
      <c r="H8" s="1320">
        <v>150</v>
      </c>
      <c r="I8" s="1320">
        <v>65</v>
      </c>
      <c r="J8" s="2780">
        <v>1</v>
      </c>
      <c r="K8" s="1508">
        <v>16</v>
      </c>
      <c r="L8" s="1508">
        <v>106</v>
      </c>
      <c r="M8" s="1508">
        <v>50</v>
      </c>
    </row>
    <row r="9" spans="1:14">
      <c r="A9" s="1006" t="s">
        <v>10533</v>
      </c>
      <c r="B9" s="1760">
        <v>1</v>
      </c>
      <c r="C9" s="1761">
        <v>0</v>
      </c>
      <c r="D9" s="1761">
        <v>0</v>
      </c>
      <c r="E9" s="1761">
        <v>0</v>
      </c>
      <c r="F9" s="1082">
        <v>1</v>
      </c>
      <c r="G9" s="1320">
        <v>5</v>
      </c>
      <c r="H9" s="1320">
        <v>102</v>
      </c>
      <c r="I9" s="1320">
        <v>776</v>
      </c>
      <c r="J9" s="2780">
        <v>1</v>
      </c>
      <c r="K9" s="1508">
        <v>5</v>
      </c>
      <c r="L9" s="1508">
        <v>103</v>
      </c>
      <c r="M9" s="1508">
        <v>891</v>
      </c>
    </row>
    <row r="10" spans="1:14" ht="19.5" customHeight="1" thickBot="1">
      <c r="A10" s="1790" t="s">
        <v>10534</v>
      </c>
      <c r="B10" s="2781">
        <v>9</v>
      </c>
      <c r="C10" s="2781">
        <v>169</v>
      </c>
      <c r="D10" s="2781">
        <v>738</v>
      </c>
      <c r="E10" s="2781">
        <v>5296</v>
      </c>
      <c r="F10" s="2782">
        <v>9</v>
      </c>
      <c r="G10" s="2782">
        <v>210</v>
      </c>
      <c r="H10" s="2782">
        <v>2009</v>
      </c>
      <c r="I10" s="2782">
        <v>5143</v>
      </c>
      <c r="J10" s="2783">
        <v>10</v>
      </c>
      <c r="K10" s="2783">
        <v>219</v>
      </c>
      <c r="L10" s="2783">
        <v>2130</v>
      </c>
      <c r="M10" s="2783">
        <v>4967</v>
      </c>
    </row>
    <row r="11" spans="1:14">
      <c r="A11" s="1003"/>
      <c r="B11" s="1003"/>
      <c r="C11" s="1003"/>
      <c r="D11" s="1003"/>
      <c r="E11" s="1003"/>
      <c r="F11" s="987"/>
      <c r="G11" s="987"/>
      <c r="H11" s="987"/>
      <c r="I11" s="859"/>
      <c r="J11" s="1003"/>
      <c r="K11" s="1003"/>
      <c r="L11" s="1003"/>
      <c r="M11" s="1020" t="s">
        <v>10535</v>
      </c>
    </row>
  </sheetData>
  <mergeCells count="4">
    <mergeCell ref="A3:A4"/>
    <mergeCell ref="B3:E3"/>
    <mergeCell ref="F3:I3"/>
    <mergeCell ref="J3:M3"/>
  </mergeCells>
  <phoneticPr fontId="2"/>
  <hyperlinks>
    <hyperlink ref="N1" location="目次!A1" display="目次へ戻る" xr:uid="{B75323B1-7E2E-434E-ADD3-C5BD00C79259}"/>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25E3C-DD38-436A-9FF7-8D9BF16659C2}">
  <dimension ref="A1:S12"/>
  <sheetViews>
    <sheetView workbookViewId="0">
      <selection activeCell="S1" sqref="S1"/>
    </sheetView>
  </sheetViews>
  <sheetFormatPr defaultColWidth="9" defaultRowHeight="13"/>
  <cols>
    <col min="1" max="1" width="13.25" style="859" customWidth="1"/>
    <col min="2" max="2" width="7.25" style="859" customWidth="1"/>
    <col min="3" max="6" width="10.5" style="859" bestFit="1" customWidth="1"/>
    <col min="7" max="9" width="9.5" style="859" bestFit="1" customWidth="1"/>
    <col min="10" max="18" width="9.08203125" style="859" bestFit="1" customWidth="1"/>
    <col min="19" max="19" width="11" style="859" bestFit="1" customWidth="1"/>
    <col min="20" max="16384" width="9" style="859"/>
  </cols>
  <sheetData>
    <row r="1" spans="1:19" ht="18">
      <c r="A1" s="987" t="s">
        <v>10536</v>
      </c>
      <c r="R1" s="987"/>
      <c r="S1" s="820" t="s">
        <v>721</v>
      </c>
    </row>
    <row r="2" spans="1:19" ht="13.5" thickBot="1">
      <c r="A2" s="987"/>
      <c r="R2" s="1753" t="s">
        <v>10537</v>
      </c>
    </row>
    <row r="3" spans="1:19">
      <c r="A3" s="3860" t="s">
        <v>4864</v>
      </c>
      <c r="B3" s="3732"/>
      <c r="C3" s="1007" t="s">
        <v>10538</v>
      </c>
      <c r="D3" s="1007" t="s">
        <v>10539</v>
      </c>
      <c r="E3" s="1007" t="s">
        <v>10540</v>
      </c>
      <c r="F3" s="1336" t="s">
        <v>10541</v>
      </c>
      <c r="G3" s="2784" t="s">
        <v>10504</v>
      </c>
      <c r="H3" s="1058" t="s">
        <v>10542</v>
      </c>
      <c r="I3" s="1058" t="s">
        <v>10506</v>
      </c>
      <c r="J3" s="2179" t="s">
        <v>10543</v>
      </c>
      <c r="K3" s="1058" t="s">
        <v>10544</v>
      </c>
      <c r="L3" s="1058" t="s">
        <v>10545</v>
      </c>
      <c r="M3" s="1058" t="s">
        <v>10546</v>
      </c>
      <c r="N3" s="1058" t="s">
        <v>10547</v>
      </c>
      <c r="O3" s="1058" t="s">
        <v>10548</v>
      </c>
      <c r="P3" s="2784" t="s">
        <v>8984</v>
      </c>
      <c r="Q3" s="1058" t="s">
        <v>10507</v>
      </c>
      <c r="R3" s="1058" t="s">
        <v>10508</v>
      </c>
    </row>
    <row r="4" spans="1:19">
      <c r="A4" s="3894" t="s">
        <v>10549</v>
      </c>
      <c r="B4" s="3895"/>
      <c r="C4" s="2785">
        <v>37</v>
      </c>
      <c r="D4" s="1939">
        <v>37</v>
      </c>
      <c r="E4" s="1939">
        <v>37</v>
      </c>
      <c r="F4" s="2786">
        <v>37</v>
      </c>
      <c r="G4" s="2785">
        <v>37</v>
      </c>
      <c r="H4" s="2785">
        <v>37</v>
      </c>
      <c r="I4" s="2785">
        <v>37</v>
      </c>
      <c r="J4" s="2787">
        <v>37</v>
      </c>
      <c r="K4" s="2785">
        <v>37</v>
      </c>
      <c r="L4" s="2785">
        <v>37</v>
      </c>
      <c r="M4" s="2785">
        <v>37</v>
      </c>
      <c r="N4" s="2785">
        <v>37</v>
      </c>
      <c r="O4" s="2785">
        <v>37</v>
      </c>
      <c r="P4" s="2785">
        <v>37</v>
      </c>
      <c r="Q4" s="2785">
        <v>37</v>
      </c>
      <c r="R4" s="2785">
        <v>37</v>
      </c>
    </row>
    <row r="5" spans="1:19">
      <c r="A5" s="3693" t="s">
        <v>4724</v>
      </c>
      <c r="B5" s="1441" t="s">
        <v>10550</v>
      </c>
      <c r="C5" s="1000">
        <v>22641</v>
      </c>
      <c r="D5" s="972">
        <v>36268</v>
      </c>
      <c r="E5" s="972">
        <v>40584</v>
      </c>
      <c r="F5" s="2532">
        <f t="shared" ref="F5:F10" si="0">SUM(G5:R5)</f>
        <v>40700</v>
      </c>
      <c r="G5" s="1245">
        <f>SUM(G7,G9)</f>
        <v>3358</v>
      </c>
      <c r="H5" s="1245">
        <f t="shared" ref="H5:I6" si="1">SUM(H7,H9)</f>
        <v>3475</v>
      </c>
      <c r="I5" s="1245">
        <f t="shared" si="1"/>
        <v>3750</v>
      </c>
      <c r="J5" s="1493">
        <f>SUM(J7,J9)</f>
        <v>3660</v>
      </c>
      <c r="K5" s="2787">
        <f t="shared" ref="J5:R6" si="2">SUM(K7,K9)</f>
        <v>2817</v>
      </c>
      <c r="L5" s="2787">
        <f t="shared" si="2"/>
        <v>3417</v>
      </c>
      <c r="M5" s="2787">
        <f t="shared" si="2"/>
        <v>3765</v>
      </c>
      <c r="N5" s="2787">
        <f t="shared" si="2"/>
        <v>3528</v>
      </c>
      <c r="O5" s="2787">
        <f t="shared" si="2"/>
        <v>3235</v>
      </c>
      <c r="P5" s="2787">
        <f t="shared" si="2"/>
        <v>3015</v>
      </c>
      <c r="Q5" s="2787">
        <f t="shared" si="2"/>
        <v>3258</v>
      </c>
      <c r="R5" s="2787">
        <f t="shared" si="2"/>
        <v>3422</v>
      </c>
    </row>
    <row r="6" spans="1:19">
      <c r="A6" s="3695"/>
      <c r="B6" s="1296" t="s">
        <v>10551</v>
      </c>
      <c r="C6" s="1000">
        <v>305435</v>
      </c>
      <c r="D6" s="972">
        <v>480722</v>
      </c>
      <c r="E6" s="972">
        <v>560791</v>
      </c>
      <c r="F6" s="2532">
        <f t="shared" si="0"/>
        <v>589505</v>
      </c>
      <c r="G6" s="1245">
        <f>SUM(G8,G10)</f>
        <v>41079</v>
      </c>
      <c r="H6" s="1245">
        <f t="shared" si="1"/>
        <v>44192</v>
      </c>
      <c r="I6" s="1245">
        <f t="shared" si="1"/>
        <v>50414</v>
      </c>
      <c r="J6" s="1493">
        <f t="shared" si="2"/>
        <v>48392</v>
      </c>
      <c r="K6" s="2787">
        <f t="shared" si="2"/>
        <v>36172</v>
      </c>
      <c r="L6" s="2787">
        <f t="shared" si="2"/>
        <v>55568</v>
      </c>
      <c r="M6" s="2787">
        <f t="shared" si="2"/>
        <v>74861</v>
      </c>
      <c r="N6" s="2787">
        <f t="shared" si="2"/>
        <v>55984</v>
      </c>
      <c r="O6" s="2787">
        <f t="shared" si="2"/>
        <v>45018</v>
      </c>
      <c r="P6" s="2787">
        <f t="shared" si="2"/>
        <v>40293</v>
      </c>
      <c r="Q6" s="2787">
        <f t="shared" si="2"/>
        <v>48988</v>
      </c>
      <c r="R6" s="2787">
        <f t="shared" si="2"/>
        <v>48544</v>
      </c>
    </row>
    <row r="7" spans="1:19">
      <c r="A7" s="3907" t="s">
        <v>10552</v>
      </c>
      <c r="B7" s="1441" t="s">
        <v>10550</v>
      </c>
      <c r="C7" s="1000">
        <v>1924</v>
      </c>
      <c r="D7" s="1000">
        <v>2837</v>
      </c>
      <c r="E7" s="972">
        <v>3074</v>
      </c>
      <c r="F7" s="2532">
        <f t="shared" si="0"/>
        <v>3204</v>
      </c>
      <c r="G7" s="2568">
        <v>53</v>
      </c>
      <c r="H7" s="2568">
        <v>301</v>
      </c>
      <c r="I7" s="2568">
        <v>486</v>
      </c>
      <c r="J7" s="1493">
        <v>371</v>
      </c>
      <c r="K7" s="2787">
        <v>170</v>
      </c>
      <c r="L7" s="2787">
        <v>213</v>
      </c>
      <c r="M7" s="2787">
        <v>454</v>
      </c>
      <c r="N7" s="2787">
        <v>444</v>
      </c>
      <c r="O7" s="2787">
        <v>326</v>
      </c>
      <c r="P7" s="2787">
        <v>202</v>
      </c>
      <c r="Q7" s="2787">
        <v>136</v>
      </c>
      <c r="R7" s="2787">
        <v>48</v>
      </c>
    </row>
    <row r="8" spans="1:19">
      <c r="A8" s="3695"/>
      <c r="B8" s="1296" t="s">
        <v>10551</v>
      </c>
      <c r="C8" s="1000">
        <v>24207</v>
      </c>
      <c r="D8" s="1000">
        <v>47412</v>
      </c>
      <c r="E8" s="972">
        <v>61856</v>
      </c>
      <c r="F8" s="2532">
        <f t="shared" si="0"/>
        <v>67075</v>
      </c>
      <c r="G8" s="2568">
        <v>886</v>
      </c>
      <c r="H8" s="2568">
        <v>4743</v>
      </c>
      <c r="I8" s="2568">
        <v>7887</v>
      </c>
      <c r="J8" s="1493">
        <v>6088</v>
      </c>
      <c r="K8" s="2787">
        <v>2568</v>
      </c>
      <c r="L8" s="2787">
        <v>3945</v>
      </c>
      <c r="M8" s="2787">
        <v>12754</v>
      </c>
      <c r="N8" s="2787">
        <v>13138</v>
      </c>
      <c r="O8" s="2787">
        <v>5267</v>
      </c>
      <c r="P8" s="2787">
        <v>3769</v>
      </c>
      <c r="Q8" s="2787">
        <v>4951</v>
      </c>
      <c r="R8" s="2787">
        <v>1079</v>
      </c>
    </row>
    <row r="9" spans="1:19">
      <c r="A9" s="3907" t="s">
        <v>10553</v>
      </c>
      <c r="B9" s="1441" t="s">
        <v>10550</v>
      </c>
      <c r="C9" s="1000">
        <v>20717</v>
      </c>
      <c r="D9" s="1000">
        <v>33431</v>
      </c>
      <c r="E9" s="972">
        <v>37510</v>
      </c>
      <c r="F9" s="2532">
        <f t="shared" si="0"/>
        <v>37496</v>
      </c>
      <c r="G9" s="2568">
        <v>3305</v>
      </c>
      <c r="H9" s="2568">
        <v>3174</v>
      </c>
      <c r="I9" s="2568">
        <v>3264</v>
      </c>
      <c r="J9" s="1493">
        <v>3289</v>
      </c>
      <c r="K9" s="2787">
        <v>2647</v>
      </c>
      <c r="L9" s="2787">
        <v>3204</v>
      </c>
      <c r="M9" s="2787">
        <v>3311</v>
      </c>
      <c r="N9" s="2787">
        <v>3084</v>
      </c>
      <c r="O9" s="2787">
        <v>2909</v>
      </c>
      <c r="P9" s="2787">
        <v>2813</v>
      </c>
      <c r="Q9" s="2787">
        <v>3122</v>
      </c>
      <c r="R9" s="2787">
        <v>3374</v>
      </c>
    </row>
    <row r="10" spans="1:19" ht="13.5" thickBot="1">
      <c r="A10" s="3887"/>
      <c r="B10" s="1464" t="s">
        <v>10551</v>
      </c>
      <c r="C10" s="2511">
        <v>281228</v>
      </c>
      <c r="D10" s="2511">
        <v>433310</v>
      </c>
      <c r="E10" s="972">
        <v>498935</v>
      </c>
      <c r="F10" s="2535">
        <f t="shared" si="0"/>
        <v>522430</v>
      </c>
      <c r="G10" s="2788">
        <v>40193</v>
      </c>
      <c r="H10" s="2788">
        <v>39449</v>
      </c>
      <c r="I10" s="2788">
        <v>42527</v>
      </c>
      <c r="J10" s="2789">
        <v>42304</v>
      </c>
      <c r="K10" s="2788">
        <v>33604</v>
      </c>
      <c r="L10" s="2788">
        <v>51623</v>
      </c>
      <c r="M10" s="2788">
        <v>62107</v>
      </c>
      <c r="N10" s="2788">
        <v>42846</v>
      </c>
      <c r="O10" s="2788">
        <v>39751</v>
      </c>
      <c r="P10" s="2788">
        <v>36524</v>
      </c>
      <c r="Q10" s="2788">
        <v>44037</v>
      </c>
      <c r="R10" s="2788">
        <v>47465</v>
      </c>
    </row>
    <row r="11" spans="1:19">
      <c r="A11" s="1133"/>
      <c r="B11" s="1133"/>
      <c r="C11" s="1133"/>
      <c r="D11" s="1133"/>
      <c r="E11" s="1133"/>
      <c r="F11" s="1133"/>
      <c r="J11" s="2790"/>
      <c r="K11" s="2791"/>
      <c r="L11" s="2791"/>
      <c r="M11" s="2791"/>
      <c r="N11" s="2791"/>
      <c r="O11" s="2791"/>
      <c r="P11" s="1003"/>
      <c r="Q11" s="1003"/>
      <c r="R11" s="1020" t="s">
        <v>10437</v>
      </c>
    </row>
    <row r="12" spans="1:19">
      <c r="I12" s="987"/>
      <c r="J12" s="987"/>
      <c r="K12" s="2568"/>
      <c r="L12" s="2568"/>
      <c r="M12" s="2568"/>
      <c r="N12" s="2568"/>
      <c r="O12" s="2568"/>
      <c r="P12" s="1021"/>
      <c r="Q12" s="1021"/>
      <c r="R12" s="1021"/>
    </row>
  </sheetData>
  <mergeCells count="5">
    <mergeCell ref="A3:B3"/>
    <mergeCell ref="A4:B4"/>
    <mergeCell ref="A5:A6"/>
    <mergeCell ref="A7:A8"/>
    <mergeCell ref="A9:A10"/>
  </mergeCells>
  <phoneticPr fontId="2"/>
  <hyperlinks>
    <hyperlink ref="S1" location="目次!A1" display="目次へ戻る" xr:uid="{5E054078-A1CD-4C44-938F-7B1E0329FAFE}"/>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0F493-81A8-4758-93FF-25CEBE001EDD}">
  <dimension ref="A1:E103"/>
  <sheetViews>
    <sheetView workbookViewId="0">
      <pane xSplit="1" ySplit="3" topLeftCell="B4" activePane="bottomRight" state="frozen"/>
      <selection pane="topRight" activeCell="B1" sqref="B1"/>
      <selection pane="bottomLeft" activeCell="A4" sqref="A4"/>
      <selection pane="bottomRight" activeCell="E1" sqref="E1"/>
    </sheetView>
  </sheetViews>
  <sheetFormatPr defaultColWidth="8.58203125" defaultRowHeight="18"/>
  <cols>
    <col min="1" max="1" width="12.83203125" style="821" customWidth="1"/>
    <col min="2" max="2" width="8.58203125" style="821"/>
    <col min="3" max="4" width="12" style="821" customWidth="1"/>
    <col min="5" max="5" width="11" style="821" bestFit="1" customWidth="1"/>
    <col min="6" max="16384" width="8.58203125" style="821"/>
  </cols>
  <sheetData>
    <row r="1" spans="1:5">
      <c r="A1" s="1133" t="s">
        <v>10554</v>
      </c>
      <c r="B1" s="1133"/>
      <c r="C1" s="1133"/>
      <c r="D1" s="1133"/>
      <c r="E1" s="820" t="s">
        <v>721</v>
      </c>
    </row>
    <row r="2" spans="1:5" ht="18.5" thickBot="1">
      <c r="A2" s="859"/>
      <c r="B2" s="859"/>
      <c r="C2" s="859"/>
      <c r="D2" s="1055" t="s">
        <v>10523</v>
      </c>
    </row>
    <row r="3" spans="1:5">
      <c r="A3" s="3860" t="s">
        <v>10555</v>
      </c>
      <c r="B3" s="3732"/>
      <c r="C3" s="2179" t="s">
        <v>5048</v>
      </c>
      <c r="D3" s="1058" t="s">
        <v>10556</v>
      </c>
    </row>
    <row r="4" spans="1:5">
      <c r="A4" s="3710" t="s">
        <v>5491</v>
      </c>
      <c r="B4" s="2792" t="s">
        <v>6350</v>
      </c>
      <c r="C4" s="2793">
        <v>28157</v>
      </c>
      <c r="D4" s="2794">
        <v>4661</v>
      </c>
    </row>
    <row r="5" spans="1:5">
      <c r="A5" s="4055"/>
      <c r="B5" s="2792" t="s">
        <v>10557</v>
      </c>
      <c r="C5" s="1478">
        <v>639372</v>
      </c>
      <c r="D5" s="1072">
        <v>84067</v>
      </c>
    </row>
    <row r="6" spans="1:5">
      <c r="A6" s="3712"/>
      <c r="B6" s="2792" t="s">
        <v>6018</v>
      </c>
      <c r="C6" s="1478">
        <v>261250</v>
      </c>
      <c r="D6" s="1072">
        <v>0</v>
      </c>
    </row>
    <row r="7" spans="1:5">
      <c r="A7" s="3813" t="s">
        <v>10558</v>
      </c>
      <c r="B7" s="1304" t="s">
        <v>6350</v>
      </c>
      <c r="C7" s="998">
        <v>175</v>
      </c>
      <c r="D7" s="1000">
        <v>0</v>
      </c>
    </row>
    <row r="8" spans="1:5">
      <c r="A8" s="3921"/>
      <c r="B8" s="1304" t="s">
        <v>10557</v>
      </c>
      <c r="C8" s="998">
        <v>28927</v>
      </c>
      <c r="D8" s="1000">
        <v>0</v>
      </c>
    </row>
    <row r="9" spans="1:5">
      <c r="A9" s="3873"/>
      <c r="B9" s="1304" t="s">
        <v>6018</v>
      </c>
      <c r="C9" s="998">
        <v>37055</v>
      </c>
      <c r="D9" s="1000">
        <v>0</v>
      </c>
    </row>
    <row r="10" spans="1:5">
      <c r="A10" s="3813" t="s">
        <v>10559</v>
      </c>
      <c r="B10" s="1304" t="s">
        <v>6350</v>
      </c>
      <c r="C10" s="998">
        <v>29</v>
      </c>
      <c r="D10" s="1000">
        <v>0</v>
      </c>
    </row>
    <row r="11" spans="1:5">
      <c r="A11" s="3921"/>
      <c r="B11" s="1304" t="s">
        <v>10557</v>
      </c>
      <c r="C11" s="998">
        <v>1439</v>
      </c>
      <c r="D11" s="1000">
        <v>0</v>
      </c>
    </row>
    <row r="12" spans="1:5">
      <c r="A12" s="3873"/>
      <c r="B12" s="1304" t="s">
        <v>6018</v>
      </c>
      <c r="C12" s="998">
        <v>0</v>
      </c>
      <c r="D12" s="1000">
        <v>0</v>
      </c>
    </row>
    <row r="13" spans="1:5">
      <c r="A13" s="3813" t="s">
        <v>10560</v>
      </c>
      <c r="B13" s="1304" t="s">
        <v>6350</v>
      </c>
      <c r="C13" s="998">
        <v>134</v>
      </c>
      <c r="D13" s="1000">
        <v>0</v>
      </c>
    </row>
    <row r="14" spans="1:5">
      <c r="A14" s="3873"/>
      <c r="B14" s="1304" t="s">
        <v>10557</v>
      </c>
      <c r="C14" s="998">
        <v>9148</v>
      </c>
      <c r="D14" s="1000">
        <v>0</v>
      </c>
    </row>
    <row r="15" spans="1:5">
      <c r="A15" s="3813" t="s">
        <v>10561</v>
      </c>
      <c r="B15" s="1304" t="s">
        <v>6350</v>
      </c>
      <c r="C15" s="998">
        <v>163</v>
      </c>
      <c r="D15" s="1000">
        <v>0</v>
      </c>
    </row>
    <row r="16" spans="1:5">
      <c r="A16" s="3873"/>
      <c r="B16" s="1304" t="s">
        <v>10557</v>
      </c>
      <c r="C16" s="998">
        <v>7894</v>
      </c>
      <c r="D16" s="1000">
        <v>0</v>
      </c>
    </row>
    <row r="17" spans="1:4">
      <c r="A17" s="3813" t="s">
        <v>10562</v>
      </c>
      <c r="B17" s="1304" t="s">
        <v>6350</v>
      </c>
      <c r="C17" s="998">
        <v>257</v>
      </c>
      <c r="D17" s="1000">
        <v>95</v>
      </c>
    </row>
    <row r="18" spans="1:4">
      <c r="A18" s="3873"/>
      <c r="B18" s="1304" t="s">
        <v>10557</v>
      </c>
      <c r="C18" s="998">
        <v>14519</v>
      </c>
      <c r="D18" s="1000">
        <v>2223</v>
      </c>
    </row>
    <row r="19" spans="1:4">
      <c r="A19" s="3813" t="s">
        <v>10563</v>
      </c>
      <c r="B19" s="1304" t="s">
        <v>6350</v>
      </c>
      <c r="C19" s="998">
        <v>4228</v>
      </c>
      <c r="D19" s="1000">
        <v>0</v>
      </c>
    </row>
    <row r="20" spans="1:4">
      <c r="A20" s="3921"/>
      <c r="B20" s="1304" t="s">
        <v>10557</v>
      </c>
      <c r="C20" s="998">
        <v>96284</v>
      </c>
      <c r="D20" s="1000">
        <v>0</v>
      </c>
    </row>
    <row r="21" spans="1:4">
      <c r="A21" s="3873"/>
      <c r="B21" s="1304" t="s">
        <v>6018</v>
      </c>
      <c r="C21" s="998">
        <v>33633</v>
      </c>
      <c r="D21" s="1000">
        <v>0</v>
      </c>
    </row>
    <row r="22" spans="1:4">
      <c r="A22" s="3813" t="s">
        <v>10564</v>
      </c>
      <c r="B22" s="1304" t="s">
        <v>6350</v>
      </c>
      <c r="C22" s="998">
        <v>1395</v>
      </c>
      <c r="D22" s="1000">
        <v>0</v>
      </c>
    </row>
    <row r="23" spans="1:4">
      <c r="A23" s="3921"/>
      <c r="B23" s="1304" t="s">
        <v>10557</v>
      </c>
      <c r="C23" s="998">
        <v>29959</v>
      </c>
      <c r="D23" s="1000">
        <v>0</v>
      </c>
    </row>
    <row r="24" spans="1:4">
      <c r="A24" s="3873"/>
      <c r="B24" s="1304" t="s">
        <v>6018</v>
      </c>
      <c r="C24" s="998">
        <v>3932</v>
      </c>
      <c r="D24" s="1000">
        <v>0</v>
      </c>
    </row>
    <row r="25" spans="1:4">
      <c r="A25" s="3813" t="s">
        <v>10565</v>
      </c>
      <c r="B25" s="1304" t="s">
        <v>6350</v>
      </c>
      <c r="C25" s="998">
        <v>1619</v>
      </c>
      <c r="D25" s="1000">
        <v>0</v>
      </c>
    </row>
    <row r="26" spans="1:4">
      <c r="A26" s="3921"/>
      <c r="B26" s="1304" t="s">
        <v>10557</v>
      </c>
      <c r="C26" s="998">
        <v>34280</v>
      </c>
      <c r="D26" s="1000">
        <v>0</v>
      </c>
    </row>
    <row r="27" spans="1:4">
      <c r="A27" s="3873"/>
      <c r="B27" s="1304" t="s">
        <v>6018</v>
      </c>
      <c r="C27" s="998">
        <v>3383</v>
      </c>
      <c r="D27" s="1000">
        <v>0</v>
      </c>
    </row>
    <row r="28" spans="1:4">
      <c r="A28" s="3813" t="s">
        <v>10566</v>
      </c>
      <c r="B28" s="1304" t="s">
        <v>6350</v>
      </c>
      <c r="C28" s="998">
        <v>1991</v>
      </c>
      <c r="D28" s="1000">
        <v>0</v>
      </c>
    </row>
    <row r="29" spans="1:4">
      <c r="A29" s="3921"/>
      <c r="B29" s="1304" t="s">
        <v>10557</v>
      </c>
      <c r="C29" s="998">
        <v>29973</v>
      </c>
      <c r="D29" s="1000">
        <v>0</v>
      </c>
    </row>
    <row r="30" spans="1:4">
      <c r="A30" s="3873"/>
      <c r="B30" s="1304" t="s">
        <v>6018</v>
      </c>
      <c r="C30" s="998">
        <v>3571</v>
      </c>
      <c r="D30" s="1000">
        <v>0</v>
      </c>
    </row>
    <row r="31" spans="1:4">
      <c r="A31" s="3813" t="s">
        <v>10567</v>
      </c>
      <c r="B31" s="1304" t="s">
        <v>6350</v>
      </c>
      <c r="C31" s="998">
        <v>2345</v>
      </c>
      <c r="D31" s="1000">
        <v>0</v>
      </c>
    </row>
    <row r="32" spans="1:4">
      <c r="A32" s="3921"/>
      <c r="B32" s="1304" t="s">
        <v>10557</v>
      </c>
      <c r="C32" s="998">
        <v>37015</v>
      </c>
      <c r="D32" s="1000">
        <v>0</v>
      </c>
    </row>
    <row r="33" spans="1:4">
      <c r="A33" s="3873"/>
      <c r="B33" s="1304" t="s">
        <v>6018</v>
      </c>
      <c r="C33" s="998">
        <v>4203</v>
      </c>
      <c r="D33" s="1000">
        <v>0</v>
      </c>
    </row>
    <row r="34" spans="1:4">
      <c r="A34" s="3907" t="s">
        <v>10568</v>
      </c>
      <c r="B34" s="1304" t="s">
        <v>6350</v>
      </c>
      <c r="C34" s="998">
        <v>1494</v>
      </c>
      <c r="D34" s="1000">
        <v>0</v>
      </c>
    </row>
    <row r="35" spans="1:4">
      <c r="A35" s="3953"/>
      <c r="B35" s="1304" t="s">
        <v>10557</v>
      </c>
      <c r="C35" s="998">
        <v>27210</v>
      </c>
      <c r="D35" s="1000">
        <v>0</v>
      </c>
    </row>
    <row r="36" spans="1:4">
      <c r="A36" s="3695"/>
      <c r="B36" s="1304" t="s">
        <v>6018</v>
      </c>
      <c r="C36" s="998">
        <v>4545</v>
      </c>
      <c r="D36" s="1000">
        <v>0</v>
      </c>
    </row>
    <row r="37" spans="1:4">
      <c r="A37" s="3813" t="s">
        <v>10569</v>
      </c>
      <c r="B37" s="1304" t="s">
        <v>6350</v>
      </c>
      <c r="C37" s="998">
        <v>1538</v>
      </c>
      <c r="D37" s="1000">
        <v>0</v>
      </c>
    </row>
    <row r="38" spans="1:4">
      <c r="A38" s="3921"/>
      <c r="B38" s="1304" t="s">
        <v>10557</v>
      </c>
      <c r="C38" s="998">
        <v>35466</v>
      </c>
      <c r="D38" s="1000">
        <v>0</v>
      </c>
    </row>
    <row r="39" spans="1:4">
      <c r="A39" s="3873"/>
      <c r="B39" s="1304" t="s">
        <v>6018</v>
      </c>
      <c r="C39" s="998">
        <v>1854</v>
      </c>
      <c r="D39" s="1000">
        <v>0</v>
      </c>
    </row>
    <row r="40" spans="1:4">
      <c r="A40" s="3813" t="s">
        <v>10570</v>
      </c>
      <c r="B40" s="1304" t="s">
        <v>6350</v>
      </c>
      <c r="C40" s="998">
        <v>1401</v>
      </c>
      <c r="D40" s="1000">
        <v>0</v>
      </c>
    </row>
    <row r="41" spans="1:4">
      <c r="A41" s="3921"/>
      <c r="B41" s="1304" t="s">
        <v>10557</v>
      </c>
      <c r="C41" s="998">
        <v>11841</v>
      </c>
      <c r="D41" s="1000">
        <v>0</v>
      </c>
    </row>
    <row r="42" spans="1:4">
      <c r="A42" s="3873"/>
      <c r="B42" s="1304" t="s">
        <v>6018</v>
      </c>
      <c r="C42" s="998">
        <v>0</v>
      </c>
      <c r="D42" s="1000">
        <v>0</v>
      </c>
    </row>
    <row r="43" spans="1:4">
      <c r="A43" s="3907" t="s">
        <v>10571</v>
      </c>
      <c r="B43" s="1304" t="s">
        <v>6350</v>
      </c>
      <c r="C43" s="998">
        <v>604</v>
      </c>
      <c r="D43" s="1000">
        <v>0</v>
      </c>
    </row>
    <row r="44" spans="1:4">
      <c r="A44" s="3953"/>
      <c r="B44" s="1304" t="s">
        <v>10557</v>
      </c>
      <c r="C44" s="998">
        <v>19483</v>
      </c>
      <c r="D44" s="1000">
        <v>0</v>
      </c>
    </row>
    <row r="45" spans="1:4">
      <c r="A45" s="3695"/>
      <c r="B45" s="1304" t="s">
        <v>6018</v>
      </c>
      <c r="C45" s="998">
        <v>34557</v>
      </c>
      <c r="D45" s="1000">
        <v>0</v>
      </c>
    </row>
    <row r="46" spans="1:4">
      <c r="A46" s="3907" t="s">
        <v>10572</v>
      </c>
      <c r="B46" s="1304" t="s">
        <v>6350</v>
      </c>
      <c r="C46" s="998">
        <v>2686</v>
      </c>
      <c r="D46" s="1000">
        <v>1219</v>
      </c>
    </row>
    <row r="47" spans="1:4">
      <c r="A47" s="3953"/>
      <c r="B47" s="1304" t="s">
        <v>10557</v>
      </c>
      <c r="C47" s="998">
        <v>14347</v>
      </c>
      <c r="D47" s="1000">
        <v>6390</v>
      </c>
    </row>
    <row r="48" spans="1:4">
      <c r="A48" s="3695"/>
      <c r="B48" s="1304" t="s">
        <v>6018</v>
      </c>
      <c r="C48" s="998">
        <v>81</v>
      </c>
      <c r="D48" s="1000">
        <v>0</v>
      </c>
    </row>
    <row r="49" spans="1:4">
      <c r="A49" s="3907" t="s">
        <v>10573</v>
      </c>
      <c r="B49" s="1304" t="s">
        <v>6350</v>
      </c>
      <c r="C49" s="998">
        <v>3011</v>
      </c>
      <c r="D49" s="1000">
        <v>1209</v>
      </c>
    </row>
    <row r="50" spans="1:4">
      <c r="A50" s="3953"/>
      <c r="B50" s="1304" t="s">
        <v>10557</v>
      </c>
      <c r="C50" s="998">
        <v>25885</v>
      </c>
      <c r="D50" s="1000">
        <v>15215</v>
      </c>
    </row>
    <row r="51" spans="1:4">
      <c r="A51" s="3695"/>
      <c r="B51" s="1304" t="s">
        <v>6018</v>
      </c>
      <c r="C51" s="998">
        <v>0</v>
      </c>
      <c r="D51" s="1000">
        <v>0</v>
      </c>
    </row>
    <row r="52" spans="1:4">
      <c r="A52" s="3813" t="s">
        <v>10574</v>
      </c>
      <c r="B52" s="1304" t="s">
        <v>6350</v>
      </c>
      <c r="C52" s="998">
        <v>32</v>
      </c>
      <c r="D52" s="1000">
        <v>0</v>
      </c>
    </row>
    <row r="53" spans="1:4">
      <c r="A53" s="3921"/>
      <c r="B53" s="1304" t="s">
        <v>10557</v>
      </c>
      <c r="C53" s="998">
        <v>139</v>
      </c>
      <c r="D53" s="1000">
        <v>0</v>
      </c>
    </row>
    <row r="54" spans="1:4">
      <c r="A54" s="3873"/>
      <c r="B54" s="1304" t="s">
        <v>6018</v>
      </c>
      <c r="C54" s="998">
        <v>0</v>
      </c>
      <c r="D54" s="1000">
        <v>0</v>
      </c>
    </row>
    <row r="55" spans="1:4">
      <c r="A55" s="3787" t="s">
        <v>10575</v>
      </c>
      <c r="B55" s="2795" t="s">
        <v>6339</v>
      </c>
      <c r="C55" s="2587">
        <v>31</v>
      </c>
      <c r="D55" s="1000">
        <v>0</v>
      </c>
    </row>
    <row r="56" spans="1:4">
      <c r="A56" s="4054"/>
      <c r="B56" s="1304" t="s">
        <v>10576</v>
      </c>
      <c r="C56" s="2587">
        <v>138</v>
      </c>
      <c r="D56" s="1000">
        <v>0</v>
      </c>
    </row>
    <row r="57" spans="1:4">
      <c r="A57" s="3748"/>
      <c r="B57" s="1304" t="s">
        <v>10577</v>
      </c>
      <c r="C57" s="2587">
        <v>0</v>
      </c>
      <c r="D57" s="1000">
        <v>0</v>
      </c>
    </row>
    <row r="58" spans="1:4">
      <c r="A58" s="3787" t="s">
        <v>10578</v>
      </c>
      <c r="B58" s="1304" t="s">
        <v>6339</v>
      </c>
      <c r="C58" s="2587">
        <v>55</v>
      </c>
      <c r="D58" s="1000">
        <v>0</v>
      </c>
    </row>
    <row r="59" spans="1:4">
      <c r="A59" s="4054"/>
      <c r="B59" s="1304" t="s">
        <v>10576</v>
      </c>
      <c r="C59" s="2587">
        <v>4767</v>
      </c>
      <c r="D59" s="1000">
        <v>0</v>
      </c>
    </row>
    <row r="60" spans="1:4">
      <c r="A60" s="3748"/>
      <c r="B60" s="1304" t="s">
        <v>10577</v>
      </c>
      <c r="C60" s="2587">
        <v>8506</v>
      </c>
      <c r="D60" s="1000">
        <v>0</v>
      </c>
    </row>
    <row r="61" spans="1:4">
      <c r="A61" s="3787" t="s">
        <v>10579</v>
      </c>
      <c r="B61" s="1304" t="s">
        <v>6339</v>
      </c>
      <c r="C61" s="2587">
        <v>0</v>
      </c>
      <c r="D61" s="1000">
        <v>0</v>
      </c>
    </row>
    <row r="62" spans="1:4">
      <c r="A62" s="4054"/>
      <c r="B62" s="1304" t="s">
        <v>10576</v>
      </c>
      <c r="C62" s="2587">
        <v>0</v>
      </c>
      <c r="D62" s="1000">
        <v>0</v>
      </c>
    </row>
    <row r="63" spans="1:4">
      <c r="A63" s="3748"/>
      <c r="B63" s="1304" t="s">
        <v>10577</v>
      </c>
      <c r="C63" s="2587">
        <v>9995</v>
      </c>
      <c r="D63" s="1000">
        <v>0</v>
      </c>
    </row>
    <row r="64" spans="1:4">
      <c r="A64" s="3787" t="s">
        <v>10580</v>
      </c>
      <c r="B64" s="1304" t="s">
        <v>6339</v>
      </c>
      <c r="C64" s="2587">
        <v>3</v>
      </c>
      <c r="D64" s="1000">
        <v>0</v>
      </c>
    </row>
    <row r="65" spans="1:4">
      <c r="A65" s="4054"/>
      <c r="B65" s="1304" t="s">
        <v>10576</v>
      </c>
      <c r="C65" s="2587">
        <v>92</v>
      </c>
      <c r="D65" s="1000">
        <v>0</v>
      </c>
    </row>
    <row r="66" spans="1:4">
      <c r="A66" s="3748"/>
      <c r="B66" s="1304" t="s">
        <v>10577</v>
      </c>
      <c r="C66" s="2587">
        <v>4376</v>
      </c>
      <c r="D66" s="1000">
        <v>0</v>
      </c>
    </row>
    <row r="67" spans="1:4">
      <c r="A67" s="3743" t="s">
        <v>10581</v>
      </c>
      <c r="B67" s="1304" t="s">
        <v>6339</v>
      </c>
      <c r="C67" s="2587">
        <v>100</v>
      </c>
      <c r="D67" s="1000">
        <v>0</v>
      </c>
    </row>
    <row r="68" spans="1:4">
      <c r="A68" s="3745"/>
      <c r="B68" s="1304" t="s">
        <v>10576</v>
      </c>
      <c r="C68" s="2587">
        <v>5138</v>
      </c>
      <c r="D68" s="1000">
        <v>0</v>
      </c>
    </row>
    <row r="69" spans="1:4">
      <c r="A69" s="3633"/>
      <c r="B69" s="1304" t="s">
        <v>10577</v>
      </c>
      <c r="C69" s="2587">
        <v>21173</v>
      </c>
      <c r="D69" s="1000">
        <v>0</v>
      </c>
    </row>
    <row r="70" spans="1:4">
      <c r="A70" s="3743" t="s">
        <v>10582</v>
      </c>
      <c r="B70" s="1304" t="s">
        <v>6339</v>
      </c>
      <c r="C70" s="2587">
        <v>0</v>
      </c>
      <c r="D70" s="1000">
        <v>0</v>
      </c>
    </row>
    <row r="71" spans="1:4">
      <c r="A71" s="3745"/>
      <c r="B71" s="1304" t="s">
        <v>10576</v>
      </c>
      <c r="C71" s="2587">
        <v>0</v>
      </c>
      <c r="D71" s="1000">
        <v>0</v>
      </c>
    </row>
    <row r="72" spans="1:4">
      <c r="A72" s="3633"/>
      <c r="B72" s="1304" t="s">
        <v>10577</v>
      </c>
      <c r="C72" s="2587">
        <v>90386</v>
      </c>
      <c r="D72" s="1000">
        <v>0</v>
      </c>
    </row>
    <row r="73" spans="1:4">
      <c r="A73" s="3743" t="s">
        <v>10583</v>
      </c>
      <c r="B73" s="1304" t="s">
        <v>6339</v>
      </c>
      <c r="C73" s="2587">
        <v>873</v>
      </c>
      <c r="D73" s="1000">
        <v>502</v>
      </c>
    </row>
    <row r="74" spans="1:4">
      <c r="A74" s="3745"/>
      <c r="B74" s="1304" t="s">
        <v>10576</v>
      </c>
      <c r="C74" s="2587">
        <v>36188</v>
      </c>
      <c r="D74" s="1000">
        <v>16144</v>
      </c>
    </row>
    <row r="75" spans="1:4">
      <c r="A75" s="3633"/>
      <c r="B75" s="1304" t="s">
        <v>10577</v>
      </c>
      <c r="C75" s="2587">
        <v>0</v>
      </c>
      <c r="D75" s="1000">
        <v>0</v>
      </c>
    </row>
    <row r="76" spans="1:4">
      <c r="A76" s="3743" t="s">
        <v>10584</v>
      </c>
      <c r="B76" s="1304" t="s">
        <v>6339</v>
      </c>
      <c r="C76" s="2587">
        <v>292</v>
      </c>
      <c r="D76" s="1000">
        <v>102</v>
      </c>
    </row>
    <row r="77" spans="1:4">
      <c r="A77" s="3745"/>
      <c r="B77" s="1304" t="s">
        <v>10576</v>
      </c>
      <c r="C77" s="2587">
        <v>23029</v>
      </c>
      <c r="D77" s="1000">
        <v>2292</v>
      </c>
    </row>
    <row r="78" spans="1:4">
      <c r="A78" s="3633"/>
      <c r="B78" s="1304" t="s">
        <v>10577</v>
      </c>
      <c r="C78" s="2587">
        <v>0</v>
      </c>
      <c r="D78" s="1000">
        <v>0</v>
      </c>
    </row>
    <row r="79" spans="1:4">
      <c r="A79" s="3743" t="s">
        <v>10585</v>
      </c>
      <c r="B79" s="1304" t="s">
        <v>6339</v>
      </c>
      <c r="C79" s="2587">
        <v>301</v>
      </c>
      <c r="D79" s="1000">
        <v>166</v>
      </c>
    </row>
    <row r="80" spans="1:4">
      <c r="A80" s="3748"/>
      <c r="B80" s="1304" t="s">
        <v>10576</v>
      </c>
      <c r="C80" s="2587">
        <v>7653</v>
      </c>
      <c r="D80" s="1000">
        <v>3052</v>
      </c>
    </row>
    <row r="81" spans="1:4">
      <c r="A81" s="3743" t="s">
        <v>10586</v>
      </c>
      <c r="B81" s="1304" t="s">
        <v>6339</v>
      </c>
      <c r="C81" s="2587">
        <v>719</v>
      </c>
      <c r="D81" s="1000">
        <v>388</v>
      </c>
    </row>
    <row r="82" spans="1:4">
      <c r="A82" s="3748"/>
      <c r="B82" s="1304" t="s">
        <v>10576</v>
      </c>
      <c r="C82" s="2587">
        <v>24477</v>
      </c>
      <c r="D82" s="1000">
        <v>9976</v>
      </c>
    </row>
    <row r="83" spans="1:4">
      <c r="A83" s="3743" t="s">
        <v>10587</v>
      </c>
      <c r="B83" s="1304" t="s">
        <v>6339</v>
      </c>
      <c r="C83" s="2587">
        <v>638</v>
      </c>
      <c r="D83" s="1000">
        <v>231</v>
      </c>
    </row>
    <row r="84" spans="1:4">
      <c r="A84" s="3748"/>
      <c r="B84" s="1304" t="s">
        <v>10576</v>
      </c>
      <c r="C84" s="2587">
        <v>26842</v>
      </c>
      <c r="D84" s="1000">
        <v>7645</v>
      </c>
    </row>
    <row r="85" spans="1:4">
      <c r="A85" s="3743" t="s">
        <v>10588</v>
      </c>
      <c r="B85" s="1304" t="s">
        <v>6339</v>
      </c>
      <c r="C85" s="2587">
        <v>673</v>
      </c>
      <c r="D85" s="1000">
        <v>292</v>
      </c>
    </row>
    <row r="86" spans="1:4">
      <c r="A86" s="3748"/>
      <c r="B86" s="1304" t="s">
        <v>10576</v>
      </c>
      <c r="C86" s="2587">
        <v>30391</v>
      </c>
      <c r="D86" s="1000">
        <v>8118</v>
      </c>
    </row>
    <row r="87" spans="1:4">
      <c r="A87" s="3743" t="s">
        <v>10589</v>
      </c>
      <c r="B87" s="1304" t="s">
        <v>6339</v>
      </c>
      <c r="C87" s="2587">
        <v>97</v>
      </c>
      <c r="D87" s="1000">
        <v>44</v>
      </c>
    </row>
    <row r="88" spans="1:4">
      <c r="A88" s="3748"/>
      <c r="B88" s="1304" t="s">
        <v>10576</v>
      </c>
      <c r="C88" s="2587">
        <v>2605</v>
      </c>
      <c r="D88" s="1000">
        <v>1630</v>
      </c>
    </row>
    <row r="89" spans="1:4">
      <c r="A89" s="3743" t="s">
        <v>10590</v>
      </c>
      <c r="B89" s="1304" t="s">
        <v>6339</v>
      </c>
      <c r="C89" s="2587">
        <v>137</v>
      </c>
      <c r="D89" s="1000">
        <v>25</v>
      </c>
    </row>
    <row r="90" spans="1:4">
      <c r="A90" s="3748"/>
      <c r="B90" s="1304" t="s">
        <v>10576</v>
      </c>
      <c r="C90" s="2587">
        <v>6323</v>
      </c>
      <c r="D90" s="1000">
        <v>2500</v>
      </c>
    </row>
    <row r="91" spans="1:4">
      <c r="A91" s="3743" t="s">
        <v>10591</v>
      </c>
      <c r="B91" s="1304" t="s">
        <v>6339</v>
      </c>
      <c r="C91" s="2587">
        <v>178</v>
      </c>
      <c r="D91" s="1000">
        <v>113</v>
      </c>
    </row>
    <row r="92" spans="1:4">
      <c r="A92" s="3748"/>
      <c r="B92" s="1304" t="s">
        <v>10576</v>
      </c>
      <c r="C92" s="2587">
        <v>3775</v>
      </c>
      <c r="D92" s="1000">
        <v>2405</v>
      </c>
    </row>
    <row r="93" spans="1:4">
      <c r="A93" s="3743" t="s">
        <v>10592</v>
      </c>
      <c r="B93" s="1304" t="s">
        <v>6339</v>
      </c>
      <c r="C93" s="2587">
        <v>93</v>
      </c>
      <c r="D93" s="1000">
        <v>0</v>
      </c>
    </row>
    <row r="94" spans="1:4">
      <c r="A94" s="3748"/>
      <c r="B94" s="1304" t="s">
        <v>10576</v>
      </c>
      <c r="C94" s="2587">
        <v>2667</v>
      </c>
      <c r="D94" s="1000">
        <v>0</v>
      </c>
    </row>
    <row r="95" spans="1:4">
      <c r="A95" s="3743" t="s">
        <v>10593</v>
      </c>
      <c r="B95" s="1304" t="s">
        <v>6339</v>
      </c>
      <c r="C95" s="2587">
        <v>0</v>
      </c>
      <c r="D95" s="1000">
        <v>0</v>
      </c>
    </row>
    <row r="96" spans="1:4">
      <c r="A96" s="3748"/>
      <c r="B96" s="1304" t="s">
        <v>10576</v>
      </c>
      <c r="C96" s="2587">
        <v>0</v>
      </c>
      <c r="D96" s="1000">
        <v>0</v>
      </c>
    </row>
    <row r="97" spans="1:4">
      <c r="A97" s="3743" t="s">
        <v>10594</v>
      </c>
      <c r="B97" s="1304" t="s">
        <v>6339</v>
      </c>
      <c r="C97" s="2587">
        <v>344</v>
      </c>
      <c r="D97" s="1000">
        <v>78</v>
      </c>
    </row>
    <row r="98" spans="1:4">
      <c r="A98" s="3748"/>
      <c r="B98" s="1304" t="s">
        <v>10576</v>
      </c>
      <c r="C98" s="2587">
        <v>4559</v>
      </c>
      <c r="D98" s="1000">
        <v>715</v>
      </c>
    </row>
    <row r="99" spans="1:4">
      <c r="A99" s="3743" t="s">
        <v>10595</v>
      </c>
      <c r="B99" s="1304" t="s">
        <v>6339</v>
      </c>
      <c r="C99" s="2587">
        <v>54</v>
      </c>
      <c r="D99" s="1000">
        <v>0</v>
      </c>
    </row>
    <row r="100" spans="1:4">
      <c r="A100" s="3748"/>
      <c r="B100" s="1304" t="s">
        <v>10576</v>
      </c>
      <c r="C100" s="2587">
        <v>4639</v>
      </c>
      <c r="D100" s="1000">
        <v>0</v>
      </c>
    </row>
    <row r="101" spans="1:4">
      <c r="A101" s="3743" t="s">
        <v>10596</v>
      </c>
      <c r="B101" s="1304" t="s">
        <v>6339</v>
      </c>
      <c r="C101" s="2587">
        <v>467</v>
      </c>
      <c r="D101" s="1000">
        <v>197</v>
      </c>
    </row>
    <row r="102" spans="1:4" ht="18.5" thickBot="1">
      <c r="A102" s="4053"/>
      <c r="B102" s="1304" t="s">
        <v>10576</v>
      </c>
      <c r="C102" s="2592">
        <v>32280</v>
      </c>
      <c r="D102" s="2511">
        <v>5762</v>
      </c>
    </row>
    <row r="103" spans="1:4">
      <c r="A103" s="2796"/>
      <c r="B103" s="1003"/>
      <c r="C103" s="2797"/>
      <c r="D103" s="2798" t="s">
        <v>10597</v>
      </c>
    </row>
  </sheetData>
  <mergeCells count="39">
    <mergeCell ref="A15:A16"/>
    <mergeCell ref="A3:B3"/>
    <mergeCell ref="A4:A6"/>
    <mergeCell ref="A7:A9"/>
    <mergeCell ref="A10:A12"/>
    <mergeCell ref="A13:A14"/>
    <mergeCell ref="A49:A51"/>
    <mergeCell ref="A17:A18"/>
    <mergeCell ref="A19:A21"/>
    <mergeCell ref="A22:A24"/>
    <mergeCell ref="A25:A27"/>
    <mergeCell ref="A28:A30"/>
    <mergeCell ref="A31:A33"/>
    <mergeCell ref="A34:A36"/>
    <mergeCell ref="A37:A39"/>
    <mergeCell ref="A40:A42"/>
    <mergeCell ref="A43:A45"/>
    <mergeCell ref="A46:A48"/>
    <mergeCell ref="A83:A84"/>
    <mergeCell ref="A52:A54"/>
    <mergeCell ref="A55:A57"/>
    <mergeCell ref="A58:A60"/>
    <mergeCell ref="A61:A63"/>
    <mergeCell ref="A64:A66"/>
    <mergeCell ref="A67:A69"/>
    <mergeCell ref="A70:A72"/>
    <mergeCell ref="A73:A75"/>
    <mergeCell ref="A76:A78"/>
    <mergeCell ref="A79:A80"/>
    <mergeCell ref="A81:A82"/>
    <mergeCell ref="A97:A98"/>
    <mergeCell ref="A99:A100"/>
    <mergeCell ref="A101:A102"/>
    <mergeCell ref="A85:A86"/>
    <mergeCell ref="A87:A88"/>
    <mergeCell ref="A89:A90"/>
    <mergeCell ref="A91:A92"/>
    <mergeCell ref="A93:A94"/>
    <mergeCell ref="A95:A96"/>
  </mergeCells>
  <phoneticPr fontId="2"/>
  <hyperlinks>
    <hyperlink ref="E1" location="目次!A1" display="目次へ戻る" xr:uid="{5D067F40-297D-411C-86AD-771E58CB071D}"/>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E5D7-CE3B-452C-9A0D-8C7877F965C0}">
  <dimension ref="A1:G11"/>
  <sheetViews>
    <sheetView workbookViewId="0">
      <selection activeCell="G2" sqref="G2"/>
    </sheetView>
  </sheetViews>
  <sheetFormatPr defaultColWidth="8.58203125" defaultRowHeight="18"/>
  <cols>
    <col min="1" max="1" width="14.5" style="821" customWidth="1"/>
    <col min="2" max="6" width="14.08203125" style="821" customWidth="1"/>
    <col min="7" max="7" width="11" style="821" bestFit="1" customWidth="1"/>
    <col min="8" max="16384" width="8.58203125" style="821"/>
  </cols>
  <sheetData>
    <row r="1" spans="1:7">
      <c r="A1" s="987" t="s">
        <v>10598</v>
      </c>
      <c r="B1" s="859"/>
      <c r="C1" s="859"/>
      <c r="D1" s="859"/>
      <c r="E1" s="859"/>
      <c r="F1" s="859"/>
    </row>
    <row r="2" spans="1:7" ht="18.5" thickBot="1">
      <c r="A2" s="987"/>
      <c r="B2" s="859"/>
      <c r="C2" s="859"/>
      <c r="D2" s="859"/>
      <c r="E2" s="859"/>
      <c r="F2" s="859"/>
      <c r="G2" s="820" t="s">
        <v>721</v>
      </c>
    </row>
    <row r="3" spans="1:7">
      <c r="A3" s="1020" t="s">
        <v>10599</v>
      </c>
      <c r="B3" s="4007" t="s">
        <v>10600</v>
      </c>
      <c r="C3" s="3731" t="s">
        <v>10601</v>
      </c>
      <c r="D3" s="3732"/>
      <c r="E3" s="3632" t="s">
        <v>10602</v>
      </c>
      <c r="F3" s="3589" t="s">
        <v>10603</v>
      </c>
    </row>
    <row r="4" spans="1:7">
      <c r="A4" s="2799" t="s">
        <v>7926</v>
      </c>
      <c r="B4" s="3748"/>
      <c r="C4" s="1304" t="s">
        <v>10604</v>
      </c>
      <c r="D4" s="1304" t="s">
        <v>10605</v>
      </c>
      <c r="E4" s="3748"/>
      <c r="F4" s="3971"/>
    </row>
    <row r="5" spans="1:7">
      <c r="A5" s="2800" t="s">
        <v>5930</v>
      </c>
      <c r="B5" s="1042">
        <f>SUM(D5:E5)</f>
        <v>64323</v>
      </c>
      <c r="C5" s="1939">
        <v>2953</v>
      </c>
      <c r="D5" s="1939">
        <v>64023</v>
      </c>
      <c r="E5" s="1939">
        <v>300</v>
      </c>
      <c r="F5" s="1939">
        <v>0</v>
      </c>
    </row>
    <row r="6" spans="1:7">
      <c r="A6" s="2801" t="s">
        <v>4755</v>
      </c>
      <c r="B6" s="972">
        <f>SUM(D6:E6)</f>
        <v>66798</v>
      </c>
      <c r="C6" s="972">
        <v>3652</v>
      </c>
      <c r="D6" s="972">
        <v>66113</v>
      </c>
      <c r="E6" s="972">
        <v>685</v>
      </c>
      <c r="F6" s="972">
        <v>0</v>
      </c>
    </row>
    <row r="7" spans="1:7">
      <c r="A7" s="2801" t="s">
        <v>191</v>
      </c>
      <c r="B7" s="972">
        <f>SUM(D7:E7)</f>
        <v>96871</v>
      </c>
      <c r="C7" s="972">
        <v>4318</v>
      </c>
      <c r="D7" s="972">
        <v>96196</v>
      </c>
      <c r="E7" s="972">
        <v>675</v>
      </c>
      <c r="F7" s="972">
        <v>0</v>
      </c>
    </row>
    <row r="8" spans="1:7">
      <c r="A8" s="2801" t="s">
        <v>192</v>
      </c>
      <c r="B8" s="972">
        <f>SUM(D8:E8)</f>
        <v>117160</v>
      </c>
      <c r="C8" s="972">
        <v>4753</v>
      </c>
      <c r="D8" s="972">
        <v>116335</v>
      </c>
      <c r="E8" s="972">
        <v>825</v>
      </c>
      <c r="F8" s="972">
        <v>0</v>
      </c>
    </row>
    <row r="9" spans="1:7" ht="18.5" thickBot="1">
      <c r="A9" s="2512" t="s">
        <v>193</v>
      </c>
      <c r="B9" s="1048">
        <f>SUM(D9:E9)</f>
        <v>116475</v>
      </c>
      <c r="C9" s="2802">
        <v>4736</v>
      </c>
      <c r="D9" s="2802">
        <v>115925</v>
      </c>
      <c r="E9" s="2802">
        <v>550</v>
      </c>
      <c r="F9" s="2802">
        <v>0</v>
      </c>
    </row>
    <row r="10" spans="1:7" ht="18.75" customHeight="1">
      <c r="A10" s="1003" t="s">
        <v>10606</v>
      </c>
      <c r="B10" s="1051"/>
      <c r="C10" s="1051"/>
      <c r="D10" s="1051"/>
      <c r="E10" s="859"/>
      <c r="F10" s="1020" t="s">
        <v>10437</v>
      </c>
    </row>
    <row r="11" spans="1:7">
      <c r="A11" s="987" t="s">
        <v>10607</v>
      </c>
      <c r="B11" s="987"/>
      <c r="C11" s="987"/>
      <c r="D11" s="987"/>
      <c r="E11" s="987"/>
      <c r="F11" s="987"/>
    </row>
  </sheetData>
  <mergeCells count="4">
    <mergeCell ref="B3:B4"/>
    <mergeCell ref="C3:D3"/>
    <mergeCell ref="E3:E4"/>
    <mergeCell ref="F3:F4"/>
  </mergeCells>
  <phoneticPr fontId="2"/>
  <hyperlinks>
    <hyperlink ref="G2" location="目次!A1" display="目次へ戻る" xr:uid="{4E0F2ED1-5234-4416-B6DA-D9A4C3C9AABE}"/>
  </hyperlinks>
  <pageMargins left="0.7" right="0.7" top="0.75" bottom="0.75" header="0.3" footer="0.3"/>
  <drawing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098E4-B965-4C3D-841C-CD8FD49DA7BB}">
  <dimension ref="A1:M20"/>
  <sheetViews>
    <sheetView workbookViewId="0">
      <selection activeCell="I14" sqref="I14"/>
    </sheetView>
  </sheetViews>
  <sheetFormatPr defaultColWidth="8.58203125" defaultRowHeight="18"/>
  <cols>
    <col min="1" max="1" width="12.25" style="821" customWidth="1"/>
    <col min="2" max="9" width="10" style="821" customWidth="1"/>
    <col min="10" max="10" width="11" style="821" bestFit="1" customWidth="1"/>
    <col min="11" max="16384" width="8.58203125" style="821"/>
  </cols>
  <sheetData>
    <row r="1" spans="1:13">
      <c r="A1" s="987" t="s">
        <v>10608</v>
      </c>
      <c r="B1" s="1518"/>
      <c r="C1" s="2568"/>
      <c r="D1" s="2568"/>
      <c r="E1" s="1518"/>
      <c r="F1" s="1518"/>
      <c r="G1" s="1518"/>
      <c r="H1" s="1021"/>
      <c r="I1" s="1021"/>
      <c r="J1" s="1021"/>
      <c r="K1" s="1021"/>
      <c r="L1" s="1021"/>
      <c r="M1" s="1021"/>
    </row>
    <row r="2" spans="1:13">
      <c r="A2" s="987" t="s">
        <v>10609</v>
      </c>
      <c r="B2" s="987"/>
      <c r="C2" s="987"/>
      <c r="D2" s="987"/>
      <c r="E2" s="1111"/>
      <c r="F2" s="1111"/>
      <c r="G2" s="1111"/>
      <c r="H2" s="1021"/>
      <c r="I2" s="987"/>
      <c r="J2" s="820" t="s">
        <v>721</v>
      </c>
      <c r="K2" s="987"/>
      <c r="L2" s="859"/>
      <c r="M2" s="859"/>
    </row>
    <row r="3" spans="1:13" ht="18.5" thickBot="1">
      <c r="A3" s="1752"/>
      <c r="B3" s="987"/>
      <c r="C3" s="987"/>
      <c r="D3" s="987"/>
      <c r="E3" s="1111"/>
      <c r="F3" s="1111"/>
      <c r="G3" s="859"/>
      <c r="H3" s="1021"/>
      <c r="I3" s="1753" t="s">
        <v>10523</v>
      </c>
      <c r="J3" s="859"/>
      <c r="K3" s="859"/>
    </row>
    <row r="4" spans="1:13">
      <c r="A4" s="3566" t="s">
        <v>7926</v>
      </c>
      <c r="B4" s="3731" t="s">
        <v>4724</v>
      </c>
      <c r="C4" s="3732"/>
      <c r="D4" s="3731" t="s">
        <v>10610</v>
      </c>
      <c r="E4" s="3732"/>
      <c r="F4" s="3731" t="s">
        <v>10611</v>
      </c>
      <c r="G4" s="3732"/>
      <c r="H4" s="3731" t="s">
        <v>10612</v>
      </c>
      <c r="I4" s="3860"/>
      <c r="J4" s="859"/>
      <c r="K4" s="859"/>
    </row>
    <row r="5" spans="1:13">
      <c r="A5" s="3568"/>
      <c r="B5" s="1302" t="s">
        <v>10613</v>
      </c>
      <c r="C5" s="1302" t="s">
        <v>10557</v>
      </c>
      <c r="D5" s="1302" t="s">
        <v>10613</v>
      </c>
      <c r="E5" s="1302" t="s">
        <v>10557</v>
      </c>
      <c r="F5" s="1302" t="s">
        <v>10613</v>
      </c>
      <c r="G5" s="1302" t="s">
        <v>10557</v>
      </c>
      <c r="H5" s="1304" t="s">
        <v>10613</v>
      </c>
      <c r="I5" s="1302" t="s">
        <v>10557</v>
      </c>
      <c r="J5" s="859"/>
      <c r="K5" s="859"/>
    </row>
    <row r="6" spans="1:13">
      <c r="A6" s="2800" t="s">
        <v>6352</v>
      </c>
      <c r="B6" s="2803">
        <v>3452</v>
      </c>
      <c r="C6" s="2804">
        <v>128476</v>
      </c>
      <c r="D6" s="2804">
        <v>1181</v>
      </c>
      <c r="E6" s="2804">
        <v>60270</v>
      </c>
      <c r="F6" s="2804">
        <v>1577</v>
      </c>
      <c r="G6" s="2804">
        <v>43642</v>
      </c>
      <c r="H6" s="2804">
        <v>694</v>
      </c>
      <c r="I6" s="2804">
        <v>24564</v>
      </c>
      <c r="J6" s="859"/>
      <c r="K6" s="859"/>
    </row>
    <row r="7" spans="1:13">
      <c r="A7" s="2588" t="s">
        <v>4755</v>
      </c>
      <c r="B7" s="2805">
        <v>1905</v>
      </c>
      <c r="C7" s="2805">
        <v>60786</v>
      </c>
      <c r="D7" s="2805">
        <v>627</v>
      </c>
      <c r="E7" s="2805">
        <v>30605</v>
      </c>
      <c r="F7" s="2805">
        <v>1278</v>
      </c>
      <c r="G7" s="2805">
        <v>30181</v>
      </c>
      <c r="H7" s="908">
        <v>0</v>
      </c>
      <c r="I7" s="908">
        <v>0</v>
      </c>
      <c r="J7" s="859"/>
      <c r="K7" s="859"/>
    </row>
    <row r="8" spans="1:13">
      <c r="A8" s="2801" t="s">
        <v>191</v>
      </c>
      <c r="B8" s="2806">
        <f>SUM(D8,F8,H8)</f>
        <v>2374</v>
      </c>
      <c r="C8" s="2805">
        <f>E8+G8+I8</f>
        <v>77052</v>
      </c>
      <c r="D8" s="2805">
        <v>884</v>
      </c>
      <c r="E8" s="2805">
        <v>41634</v>
      </c>
      <c r="F8" s="2805">
        <v>1490</v>
      </c>
      <c r="G8" s="2805">
        <v>35418</v>
      </c>
      <c r="H8" s="908">
        <v>0</v>
      </c>
      <c r="I8" s="908">
        <v>0</v>
      </c>
      <c r="J8" s="859"/>
      <c r="K8" s="859"/>
    </row>
    <row r="9" spans="1:13">
      <c r="A9" s="2801" t="s">
        <v>192</v>
      </c>
      <c r="B9" s="2806">
        <v>2199</v>
      </c>
      <c r="C9" s="2805">
        <v>61599</v>
      </c>
      <c r="D9" s="2805">
        <v>767</v>
      </c>
      <c r="E9" s="2805">
        <v>28060</v>
      </c>
      <c r="F9" s="2805">
        <v>1432</v>
      </c>
      <c r="G9" s="2805">
        <v>33539</v>
      </c>
      <c r="H9" s="908">
        <v>0</v>
      </c>
      <c r="I9" s="908">
        <v>0</v>
      </c>
      <c r="J9" s="859"/>
      <c r="K9" s="859"/>
    </row>
    <row r="10" spans="1:13" ht="18.5" thickBot="1">
      <c r="A10" s="2512" t="s">
        <v>193</v>
      </c>
      <c r="B10" s="2807">
        <v>2200</v>
      </c>
      <c r="C10" s="2808">
        <v>69903</v>
      </c>
      <c r="D10" s="2808">
        <v>810</v>
      </c>
      <c r="E10" s="2808">
        <v>37362</v>
      </c>
      <c r="F10" s="2808">
        <v>1390</v>
      </c>
      <c r="G10" s="2808">
        <v>32541</v>
      </c>
      <c r="H10" s="2654">
        <v>0</v>
      </c>
      <c r="I10" s="2654">
        <v>0</v>
      </c>
      <c r="J10" s="859"/>
      <c r="K10" s="859"/>
    </row>
    <row r="11" spans="1:13">
      <c r="A11" s="987" t="s">
        <v>11755</v>
      </c>
      <c r="B11" s="859"/>
      <c r="C11" s="859"/>
      <c r="D11" s="859"/>
      <c r="E11" s="859"/>
      <c r="F11" s="859"/>
      <c r="G11" s="859"/>
      <c r="H11" s="1021"/>
      <c r="I11" s="1055" t="s">
        <v>10614</v>
      </c>
      <c r="J11" s="859"/>
      <c r="K11" s="859"/>
    </row>
    <row r="12" spans="1:13">
      <c r="A12" s="987"/>
      <c r="B12" s="859"/>
      <c r="C12" s="859"/>
      <c r="D12" s="859"/>
      <c r="E12" s="859"/>
      <c r="F12" s="859"/>
      <c r="G12" s="859"/>
      <c r="H12" s="859"/>
      <c r="I12" s="987"/>
      <c r="J12" s="987"/>
      <c r="K12" s="987"/>
      <c r="L12" s="859"/>
      <c r="M12" s="859"/>
    </row>
    <row r="13" spans="1:13">
      <c r="A13" s="987" t="s">
        <v>10615</v>
      </c>
      <c r="B13" s="987"/>
      <c r="C13" s="987"/>
      <c r="D13" s="987"/>
      <c r="E13" s="987"/>
      <c r="F13" s="987"/>
      <c r="G13" s="859"/>
      <c r="H13" s="859"/>
      <c r="I13" s="859"/>
      <c r="J13" s="859"/>
      <c r="K13" s="859"/>
      <c r="L13" s="859"/>
      <c r="M13" s="859"/>
    </row>
    <row r="14" spans="1:13" ht="18.5" thickBot="1">
      <c r="A14" s="1752"/>
      <c r="B14" s="1752"/>
      <c r="C14" s="1752"/>
      <c r="D14" s="1752"/>
      <c r="E14" s="1745"/>
      <c r="F14" s="859"/>
      <c r="G14" s="859"/>
      <c r="H14" s="1021"/>
      <c r="I14" s="820" t="s">
        <v>721</v>
      </c>
    </row>
    <row r="15" spans="1:13">
      <c r="A15" s="3566" t="s">
        <v>7955</v>
      </c>
      <c r="B15" s="3936" t="s">
        <v>10616</v>
      </c>
      <c r="C15" s="3936" t="s">
        <v>10617</v>
      </c>
      <c r="D15" s="3936" t="s">
        <v>10618</v>
      </c>
      <c r="E15" s="3603" t="s">
        <v>10619</v>
      </c>
      <c r="F15" s="3792"/>
      <c r="G15" s="3792"/>
      <c r="H15" s="3792"/>
    </row>
    <row r="16" spans="1:13">
      <c r="A16" s="3568"/>
      <c r="B16" s="3835"/>
      <c r="C16" s="3835"/>
      <c r="D16" s="3835"/>
      <c r="E16" s="2433" t="s">
        <v>10620</v>
      </c>
      <c r="F16" s="2433" t="s">
        <v>10621</v>
      </c>
      <c r="G16" s="1242" t="s">
        <v>10622</v>
      </c>
      <c r="H16" s="1242" t="s">
        <v>10623</v>
      </c>
    </row>
    <row r="17" spans="1:8">
      <c r="A17" s="2800" t="s">
        <v>8679</v>
      </c>
      <c r="B17" s="1030">
        <v>385317</v>
      </c>
      <c r="C17" s="1031">
        <v>64251</v>
      </c>
      <c r="D17" s="1031">
        <v>44973</v>
      </c>
      <c r="E17" s="2809">
        <v>67.400000000000006</v>
      </c>
      <c r="F17" s="2809">
        <v>51.2</v>
      </c>
      <c r="G17" s="2809">
        <v>43.7</v>
      </c>
      <c r="H17" s="2809">
        <v>44</v>
      </c>
    </row>
    <row r="18" spans="1:8">
      <c r="A18" s="2588" t="s">
        <v>192</v>
      </c>
      <c r="B18" s="1030">
        <v>449003</v>
      </c>
      <c r="C18" s="1031">
        <v>151282</v>
      </c>
      <c r="D18" s="1031">
        <v>92736</v>
      </c>
      <c r="E18" s="2809">
        <v>76.5</v>
      </c>
      <c r="F18" s="2809">
        <v>52.7</v>
      </c>
      <c r="G18" s="2809">
        <v>50.1</v>
      </c>
      <c r="H18" s="2809">
        <v>45.5</v>
      </c>
    </row>
    <row r="19" spans="1:8" ht="18.5" thickBot="1">
      <c r="A19" s="1306" t="s">
        <v>193</v>
      </c>
      <c r="B19" s="2380">
        <v>443720</v>
      </c>
      <c r="C19" s="2748">
        <v>149064</v>
      </c>
      <c r="D19" s="2748">
        <v>105786</v>
      </c>
      <c r="E19" s="2810">
        <v>72.7</v>
      </c>
      <c r="F19" s="2810">
        <v>57.9</v>
      </c>
      <c r="G19" s="2810">
        <v>49.7</v>
      </c>
      <c r="H19" s="2810">
        <v>41.2</v>
      </c>
    </row>
    <row r="20" spans="1:8">
      <c r="A20" s="1051"/>
      <c r="B20" s="1053"/>
      <c r="C20" s="1053"/>
      <c r="D20" s="1053"/>
      <c r="E20" s="1053"/>
      <c r="F20" s="1003"/>
      <c r="G20" s="1003"/>
      <c r="H20" s="1020" t="s">
        <v>10624</v>
      </c>
    </row>
  </sheetData>
  <mergeCells count="10">
    <mergeCell ref="A15:A16"/>
    <mergeCell ref="B15:B16"/>
    <mergeCell ref="C15:C16"/>
    <mergeCell ref="D15:D16"/>
    <mergeCell ref="E15:H15"/>
    <mergeCell ref="A4:A5"/>
    <mergeCell ref="B4:C4"/>
    <mergeCell ref="D4:E4"/>
    <mergeCell ref="F4:G4"/>
    <mergeCell ref="H4:I4"/>
  </mergeCells>
  <phoneticPr fontId="2"/>
  <hyperlinks>
    <hyperlink ref="J2" location="目次!A1" display="目次へ戻る" xr:uid="{1E966508-1CF9-4D0B-82B5-35EDD97DFD89}"/>
    <hyperlink ref="I14" location="目次!A1" display="目次へ戻る" xr:uid="{C464D900-746D-405E-91F9-AFB41BD957E6}"/>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670A6-1E39-4EAC-83CC-5DFA38F23268}">
  <dimension ref="A1:G270"/>
  <sheetViews>
    <sheetView workbookViewId="0">
      <pane ySplit="3" topLeftCell="A4" activePane="bottomLeft" state="frozen"/>
      <selection pane="bottomLeft" activeCell="A182" sqref="A182"/>
    </sheetView>
  </sheetViews>
  <sheetFormatPr defaultRowHeight="18"/>
  <cols>
    <col min="1" max="1" width="12.58203125" customWidth="1"/>
    <col min="2" max="5" width="11.83203125" customWidth="1"/>
    <col min="6" max="6" width="11" bestFit="1" customWidth="1"/>
  </cols>
  <sheetData>
    <row r="1" spans="1:7">
      <c r="A1" s="51" t="s">
        <v>823</v>
      </c>
      <c r="B1" s="51"/>
      <c r="C1" s="51"/>
      <c r="D1" s="51"/>
      <c r="E1" s="51"/>
      <c r="F1" s="341" t="s">
        <v>721</v>
      </c>
      <c r="G1" s="51"/>
    </row>
    <row r="2" spans="1:7" ht="18.5" thickBot="1">
      <c r="A2" s="30"/>
      <c r="B2" s="30"/>
      <c r="C2" s="3127"/>
      <c r="D2" s="3127"/>
      <c r="E2" s="3127"/>
      <c r="F2" s="30"/>
      <c r="G2" s="30"/>
    </row>
    <row r="3" spans="1:7">
      <c r="A3" s="3091" t="s">
        <v>824</v>
      </c>
      <c r="B3" s="3088" t="s">
        <v>751</v>
      </c>
      <c r="C3" s="3093" t="s">
        <v>11799</v>
      </c>
      <c r="D3" s="3093" t="s">
        <v>11801</v>
      </c>
      <c r="E3" s="351" t="s">
        <v>11800</v>
      </c>
      <c r="F3" s="146"/>
      <c r="G3" s="30"/>
    </row>
    <row r="4" spans="1:7">
      <c r="A4" s="426" t="s">
        <v>825</v>
      </c>
      <c r="B4" s="427">
        <f>SUM(B6,B61,B110,B142,B163,B175,B197,B206,B218,B230,B243,B251,B257,B264)</f>
        <v>141682</v>
      </c>
      <c r="C4" s="427">
        <f>SUM(C6,C61,C110,C142,C163,C175,C197,C206,C218,C230,C243,C251,C257,C264)</f>
        <v>317814</v>
      </c>
      <c r="D4" s="427">
        <f>SUM(D6,D61,D110,D142,D163,D175,D197,D206,D218,D230,D243,D251,D257,D264)</f>
        <v>155919</v>
      </c>
      <c r="E4" s="427">
        <f>SUM(E6,E61,E110,E142,E163,E175,E197,E206,E218,E230,E243,E251,E257,E264)</f>
        <v>161895</v>
      </c>
      <c r="F4" s="30"/>
      <c r="G4" s="30"/>
    </row>
    <row r="5" spans="1:7">
      <c r="A5" s="428"/>
      <c r="B5" s="429"/>
      <c r="C5" s="429"/>
      <c r="D5" s="429"/>
      <c r="E5" s="429"/>
      <c r="F5" s="30"/>
      <c r="G5" s="30"/>
    </row>
    <row r="6" spans="1:7">
      <c r="A6" s="430" t="s">
        <v>826</v>
      </c>
      <c r="B6" s="431">
        <f>SUM(B7:B59)</f>
        <v>42239</v>
      </c>
      <c r="C6" s="431">
        <f>SUM(C7:C59)</f>
        <v>90790</v>
      </c>
      <c r="D6" s="431">
        <f>SUM(D7:D59)</f>
        <v>44931</v>
      </c>
      <c r="E6" s="431">
        <f>SUM(E7:E59)</f>
        <v>45859</v>
      </c>
      <c r="F6" s="30"/>
      <c r="G6" s="30"/>
    </row>
    <row r="7" spans="1:7">
      <c r="A7" s="432" t="s">
        <v>138</v>
      </c>
      <c r="B7" s="433">
        <v>9370</v>
      </c>
      <c r="C7" s="433">
        <f t="shared" ref="C7:C59" si="0">SUM(D7:E7)</f>
        <v>17065</v>
      </c>
      <c r="D7" s="433">
        <v>8584</v>
      </c>
      <c r="E7" s="433">
        <v>8481</v>
      </c>
      <c r="F7" s="30"/>
      <c r="G7" s="30"/>
    </row>
    <row r="8" spans="1:7">
      <c r="A8" s="432" t="s">
        <v>827</v>
      </c>
      <c r="B8" s="433">
        <v>211</v>
      </c>
      <c r="C8" s="433">
        <f t="shared" si="0"/>
        <v>686</v>
      </c>
      <c r="D8" s="433">
        <v>334</v>
      </c>
      <c r="E8" s="433">
        <v>352</v>
      </c>
      <c r="F8" s="30"/>
      <c r="G8" s="30"/>
    </row>
    <row r="9" spans="1:7">
      <c r="A9" s="432" t="s">
        <v>828</v>
      </c>
      <c r="B9" s="433">
        <v>711</v>
      </c>
      <c r="C9" s="433">
        <f t="shared" si="0"/>
        <v>1644</v>
      </c>
      <c r="D9" s="433">
        <v>794</v>
      </c>
      <c r="E9" s="433">
        <v>850</v>
      </c>
      <c r="F9" s="30"/>
      <c r="G9" s="30"/>
    </row>
    <row r="10" spans="1:7">
      <c r="A10" s="432" t="s">
        <v>829</v>
      </c>
      <c r="B10" s="433">
        <v>1627</v>
      </c>
      <c r="C10" s="433">
        <f t="shared" si="0"/>
        <v>3533</v>
      </c>
      <c r="D10" s="433">
        <v>1787</v>
      </c>
      <c r="E10" s="433">
        <v>1746</v>
      </c>
      <c r="F10" s="30"/>
      <c r="G10" s="30"/>
    </row>
    <row r="11" spans="1:7">
      <c r="A11" s="432" t="s">
        <v>830</v>
      </c>
      <c r="B11" s="433">
        <v>91</v>
      </c>
      <c r="C11" s="433">
        <f t="shared" si="0"/>
        <v>208</v>
      </c>
      <c r="D11" s="433">
        <v>106</v>
      </c>
      <c r="E11" s="433">
        <v>102</v>
      </c>
      <c r="F11" s="30"/>
      <c r="G11" s="30"/>
    </row>
    <row r="12" spans="1:7">
      <c r="A12" s="432" t="s">
        <v>831</v>
      </c>
      <c r="B12" s="433">
        <v>153</v>
      </c>
      <c r="C12" s="433">
        <f t="shared" si="0"/>
        <v>344</v>
      </c>
      <c r="D12" s="433">
        <v>138</v>
      </c>
      <c r="E12" s="433">
        <v>206</v>
      </c>
      <c r="F12" s="30"/>
      <c r="G12" s="30"/>
    </row>
    <row r="13" spans="1:7">
      <c r="A13" s="432" t="s">
        <v>832</v>
      </c>
      <c r="B13" s="433">
        <v>95</v>
      </c>
      <c r="C13" s="433">
        <f t="shared" si="0"/>
        <v>287</v>
      </c>
      <c r="D13" s="433">
        <v>136</v>
      </c>
      <c r="E13" s="433">
        <v>151</v>
      </c>
      <c r="F13" s="30"/>
      <c r="G13" s="30"/>
    </row>
    <row r="14" spans="1:7">
      <c r="A14" s="432" t="s">
        <v>833</v>
      </c>
      <c r="B14" s="433">
        <v>166</v>
      </c>
      <c r="C14" s="433">
        <f t="shared" si="0"/>
        <v>352</v>
      </c>
      <c r="D14" s="433">
        <v>154</v>
      </c>
      <c r="E14" s="433">
        <v>198</v>
      </c>
      <c r="F14" s="30"/>
      <c r="G14" s="30"/>
    </row>
    <row r="15" spans="1:7">
      <c r="A15" s="432" t="s">
        <v>834</v>
      </c>
      <c r="B15" s="433">
        <v>15</v>
      </c>
      <c r="C15" s="433">
        <f t="shared" si="0"/>
        <v>45</v>
      </c>
      <c r="D15" s="433">
        <v>21</v>
      </c>
      <c r="E15" s="433">
        <v>24</v>
      </c>
      <c r="F15" s="30"/>
      <c r="G15" s="30"/>
    </row>
    <row r="16" spans="1:7">
      <c r="A16" s="432" t="s">
        <v>835</v>
      </c>
      <c r="B16" s="433">
        <v>1708</v>
      </c>
      <c r="C16" s="433">
        <f t="shared" si="0"/>
        <v>3167</v>
      </c>
      <c r="D16" s="433">
        <v>1574</v>
      </c>
      <c r="E16" s="433">
        <v>1593</v>
      </c>
      <c r="F16" s="30"/>
      <c r="G16" s="30"/>
    </row>
    <row r="17" spans="1:7">
      <c r="A17" s="432" t="s">
        <v>836</v>
      </c>
      <c r="B17" s="433">
        <v>952</v>
      </c>
      <c r="C17" s="433">
        <f t="shared" si="0"/>
        <v>1772</v>
      </c>
      <c r="D17" s="433">
        <v>908</v>
      </c>
      <c r="E17" s="433">
        <v>864</v>
      </c>
      <c r="F17" s="30"/>
      <c r="G17" s="30"/>
    </row>
    <row r="18" spans="1:7">
      <c r="A18" s="432" t="s">
        <v>837</v>
      </c>
      <c r="B18" s="433">
        <v>828</v>
      </c>
      <c r="C18" s="433">
        <f t="shared" si="0"/>
        <v>1422</v>
      </c>
      <c r="D18" s="433">
        <v>746</v>
      </c>
      <c r="E18" s="433">
        <v>676</v>
      </c>
      <c r="F18" s="30"/>
      <c r="G18" s="30"/>
    </row>
    <row r="19" spans="1:7">
      <c r="A19" s="432" t="s">
        <v>838</v>
      </c>
      <c r="B19" s="433">
        <v>873</v>
      </c>
      <c r="C19" s="433">
        <f t="shared" si="0"/>
        <v>2096</v>
      </c>
      <c r="D19" s="433">
        <v>1052</v>
      </c>
      <c r="E19" s="433">
        <v>1044</v>
      </c>
      <c r="F19" s="30"/>
      <c r="G19" s="30"/>
    </row>
    <row r="20" spans="1:7">
      <c r="A20" s="432" t="s">
        <v>839</v>
      </c>
      <c r="B20" s="433">
        <v>1617</v>
      </c>
      <c r="C20" s="433">
        <f t="shared" si="0"/>
        <v>3485</v>
      </c>
      <c r="D20" s="433">
        <v>1702</v>
      </c>
      <c r="E20" s="433">
        <v>1783</v>
      </c>
      <c r="F20" s="30"/>
      <c r="G20" s="30"/>
    </row>
    <row r="21" spans="1:7">
      <c r="A21" s="432" t="s">
        <v>840</v>
      </c>
      <c r="B21" s="433">
        <v>785</v>
      </c>
      <c r="C21" s="433">
        <f t="shared" si="0"/>
        <v>1762</v>
      </c>
      <c r="D21" s="433">
        <v>897</v>
      </c>
      <c r="E21" s="433">
        <v>865</v>
      </c>
      <c r="F21" s="30"/>
      <c r="G21" s="30"/>
    </row>
    <row r="22" spans="1:7">
      <c r="A22" s="432" t="s">
        <v>841</v>
      </c>
      <c r="B22" s="433">
        <v>31</v>
      </c>
      <c r="C22" s="433">
        <f t="shared" si="0"/>
        <v>79</v>
      </c>
      <c r="D22" s="433">
        <v>36</v>
      </c>
      <c r="E22" s="433">
        <v>43</v>
      </c>
      <c r="F22" s="30"/>
      <c r="G22" s="30"/>
    </row>
    <row r="23" spans="1:7">
      <c r="A23" s="432" t="s">
        <v>842</v>
      </c>
      <c r="B23" s="433">
        <v>40</v>
      </c>
      <c r="C23" s="433">
        <f t="shared" si="0"/>
        <v>81</v>
      </c>
      <c r="D23" s="433">
        <v>46</v>
      </c>
      <c r="E23" s="433">
        <v>35</v>
      </c>
      <c r="F23" s="30"/>
      <c r="G23" s="30"/>
    </row>
    <row r="24" spans="1:7">
      <c r="A24" s="432" t="s">
        <v>843</v>
      </c>
      <c r="B24" s="433">
        <v>93</v>
      </c>
      <c r="C24" s="433">
        <f t="shared" si="0"/>
        <v>242</v>
      </c>
      <c r="D24" s="433">
        <v>121</v>
      </c>
      <c r="E24" s="433">
        <v>121</v>
      </c>
      <c r="F24" s="30"/>
      <c r="G24" s="30"/>
    </row>
    <row r="25" spans="1:7">
      <c r="A25" s="432" t="s">
        <v>844</v>
      </c>
      <c r="B25" s="433">
        <v>1643</v>
      </c>
      <c r="C25" s="433">
        <f t="shared" si="0"/>
        <v>3414</v>
      </c>
      <c r="D25" s="433">
        <v>1704</v>
      </c>
      <c r="E25" s="433">
        <v>1710</v>
      </c>
      <c r="F25" s="30"/>
      <c r="G25" s="30"/>
    </row>
    <row r="26" spans="1:7">
      <c r="A26" s="432" t="s">
        <v>845</v>
      </c>
      <c r="B26" s="433">
        <v>502</v>
      </c>
      <c r="C26" s="433">
        <f t="shared" si="0"/>
        <v>958</v>
      </c>
      <c r="D26" s="433">
        <v>490</v>
      </c>
      <c r="E26" s="433">
        <v>468</v>
      </c>
      <c r="F26" s="30"/>
      <c r="G26" s="30"/>
    </row>
    <row r="27" spans="1:7">
      <c r="A27" s="432" t="s">
        <v>846</v>
      </c>
      <c r="B27" s="433">
        <v>476</v>
      </c>
      <c r="C27" s="433">
        <f t="shared" si="0"/>
        <v>921</v>
      </c>
      <c r="D27" s="433">
        <v>516</v>
      </c>
      <c r="E27" s="433">
        <v>405</v>
      </c>
      <c r="F27" s="30"/>
      <c r="G27" s="30"/>
    </row>
    <row r="28" spans="1:7">
      <c r="A28" s="432" t="s">
        <v>847</v>
      </c>
      <c r="B28" s="433">
        <v>101</v>
      </c>
      <c r="C28" s="433">
        <f t="shared" si="0"/>
        <v>244</v>
      </c>
      <c r="D28" s="433">
        <v>112</v>
      </c>
      <c r="E28" s="433">
        <v>132</v>
      </c>
      <c r="F28" s="30"/>
      <c r="G28" s="30"/>
    </row>
    <row r="29" spans="1:7">
      <c r="A29" s="432" t="s">
        <v>848</v>
      </c>
      <c r="B29" s="433">
        <v>81</v>
      </c>
      <c r="C29" s="433">
        <f t="shared" si="0"/>
        <v>453</v>
      </c>
      <c r="D29" s="433">
        <v>176</v>
      </c>
      <c r="E29" s="433">
        <v>277</v>
      </c>
      <c r="F29" s="30"/>
      <c r="G29" s="30"/>
    </row>
    <row r="30" spans="1:7">
      <c r="A30" s="432" t="s">
        <v>849</v>
      </c>
      <c r="B30" s="433">
        <v>59</v>
      </c>
      <c r="C30" s="433">
        <f t="shared" si="0"/>
        <v>152</v>
      </c>
      <c r="D30" s="433">
        <v>78</v>
      </c>
      <c r="E30" s="433">
        <v>74</v>
      </c>
      <c r="F30" s="30"/>
      <c r="G30" s="30"/>
    </row>
    <row r="31" spans="1:7">
      <c r="A31" s="432" t="s">
        <v>850</v>
      </c>
      <c r="B31" s="433">
        <v>692</v>
      </c>
      <c r="C31" s="433">
        <f t="shared" si="0"/>
        <v>1738</v>
      </c>
      <c r="D31" s="433">
        <v>851</v>
      </c>
      <c r="E31" s="433">
        <v>887</v>
      </c>
      <c r="F31" s="30"/>
      <c r="G31" s="30"/>
    </row>
    <row r="32" spans="1:7">
      <c r="A32" s="432" t="s">
        <v>851</v>
      </c>
      <c r="B32" s="433">
        <v>98</v>
      </c>
      <c r="C32" s="433">
        <f t="shared" si="0"/>
        <v>205</v>
      </c>
      <c r="D32" s="433">
        <v>97</v>
      </c>
      <c r="E32" s="433">
        <v>108</v>
      </c>
      <c r="F32" s="30"/>
      <c r="G32" s="30"/>
    </row>
    <row r="33" spans="1:7">
      <c r="A33" s="432" t="s">
        <v>852</v>
      </c>
      <c r="B33" s="433">
        <v>892</v>
      </c>
      <c r="C33" s="433">
        <f t="shared" si="0"/>
        <v>2006</v>
      </c>
      <c r="D33" s="433">
        <v>1020</v>
      </c>
      <c r="E33" s="433">
        <v>986</v>
      </c>
      <c r="F33" s="30"/>
      <c r="G33" s="30"/>
    </row>
    <row r="34" spans="1:7">
      <c r="A34" s="432" t="s">
        <v>853</v>
      </c>
      <c r="B34" s="433">
        <v>500</v>
      </c>
      <c r="C34" s="433">
        <f t="shared" si="0"/>
        <v>1434</v>
      </c>
      <c r="D34" s="433">
        <v>694</v>
      </c>
      <c r="E34" s="433">
        <v>740</v>
      </c>
      <c r="F34" s="30"/>
      <c r="G34" s="30"/>
    </row>
    <row r="35" spans="1:7">
      <c r="A35" s="432" t="s">
        <v>854</v>
      </c>
      <c r="B35" s="433">
        <v>84</v>
      </c>
      <c r="C35" s="433">
        <f t="shared" si="0"/>
        <v>238</v>
      </c>
      <c r="D35" s="433">
        <v>111</v>
      </c>
      <c r="E35" s="433">
        <v>127</v>
      </c>
      <c r="F35" s="30"/>
      <c r="G35" s="30"/>
    </row>
    <row r="36" spans="1:7">
      <c r="A36" s="432" t="s">
        <v>855</v>
      </c>
      <c r="B36" s="433">
        <v>46</v>
      </c>
      <c r="C36" s="433">
        <f t="shared" si="0"/>
        <v>141</v>
      </c>
      <c r="D36" s="433">
        <v>69</v>
      </c>
      <c r="E36" s="433">
        <v>72</v>
      </c>
      <c r="F36" s="30"/>
      <c r="G36" s="30"/>
    </row>
    <row r="37" spans="1:7">
      <c r="A37" s="432" t="s">
        <v>856</v>
      </c>
      <c r="B37" s="433">
        <v>41</v>
      </c>
      <c r="C37" s="433">
        <f t="shared" si="0"/>
        <v>105</v>
      </c>
      <c r="D37" s="433">
        <v>53</v>
      </c>
      <c r="E37" s="433">
        <v>52</v>
      </c>
      <c r="F37" s="30"/>
      <c r="G37" s="30"/>
    </row>
    <row r="38" spans="1:7">
      <c r="A38" s="432" t="s">
        <v>857</v>
      </c>
      <c r="B38" s="433">
        <v>158</v>
      </c>
      <c r="C38" s="433">
        <f t="shared" si="0"/>
        <v>402</v>
      </c>
      <c r="D38" s="433">
        <v>183</v>
      </c>
      <c r="E38" s="433">
        <v>219</v>
      </c>
      <c r="F38" s="30"/>
      <c r="G38" s="30"/>
    </row>
    <row r="39" spans="1:7">
      <c r="A39" s="432" t="s">
        <v>858</v>
      </c>
      <c r="B39" s="433">
        <v>83</v>
      </c>
      <c r="C39" s="433">
        <f t="shared" si="0"/>
        <v>242</v>
      </c>
      <c r="D39" s="433">
        <v>117</v>
      </c>
      <c r="E39" s="433">
        <v>125</v>
      </c>
      <c r="F39" s="30"/>
      <c r="G39" s="30"/>
    </row>
    <row r="40" spans="1:7">
      <c r="A40" s="432" t="s">
        <v>859</v>
      </c>
      <c r="B40" s="433">
        <v>85</v>
      </c>
      <c r="C40" s="433">
        <f t="shared" si="0"/>
        <v>288</v>
      </c>
      <c r="D40" s="433">
        <v>133</v>
      </c>
      <c r="E40" s="433">
        <v>155</v>
      </c>
      <c r="F40" s="30"/>
      <c r="G40" s="30"/>
    </row>
    <row r="41" spans="1:7">
      <c r="A41" s="432" t="s">
        <v>860</v>
      </c>
      <c r="B41" s="433">
        <v>55</v>
      </c>
      <c r="C41" s="433">
        <f t="shared" si="0"/>
        <v>172</v>
      </c>
      <c r="D41" s="433">
        <v>88</v>
      </c>
      <c r="E41" s="433">
        <v>84</v>
      </c>
      <c r="F41" s="30"/>
      <c r="G41" s="30"/>
    </row>
    <row r="42" spans="1:7">
      <c r="A42" s="432" t="s">
        <v>861</v>
      </c>
      <c r="B42" s="433">
        <v>165</v>
      </c>
      <c r="C42" s="433">
        <f t="shared" si="0"/>
        <v>463</v>
      </c>
      <c r="D42" s="433">
        <v>232</v>
      </c>
      <c r="E42" s="433">
        <v>231</v>
      </c>
      <c r="F42" s="30"/>
      <c r="G42" s="30"/>
    </row>
    <row r="43" spans="1:7">
      <c r="A43" s="432" t="s">
        <v>862</v>
      </c>
      <c r="B43" s="433">
        <v>110</v>
      </c>
      <c r="C43" s="433">
        <f t="shared" si="0"/>
        <v>519</v>
      </c>
      <c r="D43" s="433">
        <v>231</v>
      </c>
      <c r="E43" s="433">
        <v>288</v>
      </c>
      <c r="F43" s="30"/>
      <c r="G43" s="30"/>
    </row>
    <row r="44" spans="1:7">
      <c r="A44" s="432" t="s">
        <v>863</v>
      </c>
      <c r="B44" s="433">
        <v>810</v>
      </c>
      <c r="C44" s="433">
        <f t="shared" si="0"/>
        <v>1922</v>
      </c>
      <c r="D44" s="433">
        <v>959</v>
      </c>
      <c r="E44" s="433">
        <v>963</v>
      </c>
      <c r="F44" s="30"/>
      <c r="G44" s="30"/>
    </row>
    <row r="45" spans="1:7">
      <c r="A45" s="432" t="s">
        <v>864</v>
      </c>
      <c r="B45" s="433">
        <v>2486</v>
      </c>
      <c r="C45" s="433">
        <f t="shared" si="0"/>
        <v>5544</v>
      </c>
      <c r="D45" s="433">
        <v>2757</v>
      </c>
      <c r="E45" s="433">
        <v>2787</v>
      </c>
      <c r="F45" s="30"/>
      <c r="G45" s="30"/>
    </row>
    <row r="46" spans="1:7">
      <c r="A46" s="432" t="s">
        <v>865</v>
      </c>
      <c r="B46" s="433">
        <v>87</v>
      </c>
      <c r="C46" s="433">
        <f t="shared" si="0"/>
        <v>238</v>
      </c>
      <c r="D46" s="433">
        <v>114</v>
      </c>
      <c r="E46" s="433">
        <v>124</v>
      </c>
      <c r="F46" s="30"/>
      <c r="G46" s="30"/>
    </row>
    <row r="47" spans="1:7">
      <c r="A47" s="432" t="s">
        <v>866</v>
      </c>
      <c r="B47" s="433">
        <v>74</v>
      </c>
      <c r="C47" s="433">
        <f t="shared" si="0"/>
        <v>221</v>
      </c>
      <c r="D47" s="433">
        <v>118</v>
      </c>
      <c r="E47" s="433">
        <v>103</v>
      </c>
      <c r="F47" s="30"/>
      <c r="G47" s="30"/>
    </row>
    <row r="48" spans="1:7">
      <c r="A48" s="432" t="s">
        <v>867</v>
      </c>
      <c r="B48" s="433">
        <v>67</v>
      </c>
      <c r="C48" s="433">
        <f t="shared" si="0"/>
        <v>181</v>
      </c>
      <c r="D48" s="433">
        <v>93</v>
      </c>
      <c r="E48" s="433">
        <v>88</v>
      </c>
      <c r="F48" s="30"/>
      <c r="G48" s="30"/>
    </row>
    <row r="49" spans="1:7">
      <c r="A49" s="434" t="s">
        <v>868</v>
      </c>
      <c r="B49" s="435">
        <v>51</v>
      </c>
      <c r="C49" s="435">
        <f t="shared" si="0"/>
        <v>115</v>
      </c>
      <c r="D49" s="435">
        <v>56</v>
      </c>
      <c r="E49" s="435">
        <v>59</v>
      </c>
      <c r="F49" s="30"/>
      <c r="G49" s="30"/>
    </row>
    <row r="50" spans="1:7">
      <c r="A50" s="434" t="s">
        <v>869</v>
      </c>
      <c r="B50" s="435">
        <v>16</v>
      </c>
      <c r="C50" s="435">
        <f t="shared" si="0"/>
        <v>58</v>
      </c>
      <c r="D50" s="435">
        <v>25</v>
      </c>
      <c r="E50" s="435">
        <v>33</v>
      </c>
      <c r="F50" s="30"/>
      <c r="G50" s="30"/>
    </row>
    <row r="51" spans="1:7">
      <c r="A51" s="434" t="s">
        <v>870</v>
      </c>
      <c r="B51" s="435">
        <v>1820</v>
      </c>
      <c r="C51" s="435">
        <f t="shared" si="0"/>
        <v>4150</v>
      </c>
      <c r="D51" s="435">
        <v>2053</v>
      </c>
      <c r="E51" s="435">
        <v>2097</v>
      </c>
      <c r="F51" s="30"/>
      <c r="G51" s="30"/>
    </row>
    <row r="52" spans="1:7">
      <c r="A52" s="434" t="s">
        <v>871</v>
      </c>
      <c r="B52" s="435">
        <v>816</v>
      </c>
      <c r="C52" s="435">
        <f t="shared" si="0"/>
        <v>1460</v>
      </c>
      <c r="D52" s="435">
        <v>752</v>
      </c>
      <c r="E52" s="435">
        <v>708</v>
      </c>
      <c r="F52" s="30"/>
      <c r="G52" s="30"/>
    </row>
    <row r="53" spans="1:7">
      <c r="A53" s="434" t="s">
        <v>872</v>
      </c>
      <c r="B53" s="435">
        <v>3493</v>
      </c>
      <c r="C53" s="435">
        <f t="shared" si="0"/>
        <v>7152</v>
      </c>
      <c r="D53" s="435">
        <v>3506</v>
      </c>
      <c r="E53" s="435">
        <v>3646</v>
      </c>
      <c r="F53" s="30"/>
      <c r="G53" s="30"/>
    </row>
    <row r="54" spans="1:7">
      <c r="A54" s="434" t="s">
        <v>873</v>
      </c>
      <c r="B54" s="435">
        <v>1349</v>
      </c>
      <c r="C54" s="435">
        <f t="shared" si="0"/>
        <v>2595</v>
      </c>
      <c r="D54" s="435">
        <v>1314</v>
      </c>
      <c r="E54" s="435">
        <v>1281</v>
      </c>
      <c r="F54" s="30"/>
      <c r="G54" s="30"/>
    </row>
    <row r="55" spans="1:7">
      <c r="A55" s="434" t="s">
        <v>874</v>
      </c>
      <c r="B55" s="435">
        <v>11</v>
      </c>
      <c r="C55" s="435">
        <f t="shared" si="0"/>
        <v>32</v>
      </c>
      <c r="D55" s="435">
        <v>17</v>
      </c>
      <c r="E55" s="435">
        <v>15</v>
      </c>
      <c r="F55" s="30"/>
      <c r="G55" s="30"/>
    </row>
    <row r="56" spans="1:7">
      <c r="A56" s="434" t="s">
        <v>875</v>
      </c>
      <c r="B56" s="435">
        <v>4914</v>
      </c>
      <c r="C56" s="435">
        <f t="shared" si="0"/>
        <v>12037</v>
      </c>
      <c r="D56" s="435">
        <v>5756</v>
      </c>
      <c r="E56" s="435">
        <v>6281</v>
      </c>
      <c r="F56" s="30"/>
      <c r="G56" s="30"/>
    </row>
    <row r="57" spans="1:7">
      <c r="A57" s="434" t="s">
        <v>876</v>
      </c>
      <c r="B57" s="435">
        <v>547</v>
      </c>
      <c r="C57" s="435">
        <f t="shared" si="0"/>
        <v>1381</v>
      </c>
      <c r="D57" s="435">
        <v>669</v>
      </c>
      <c r="E57" s="435">
        <v>712</v>
      </c>
      <c r="F57" s="30"/>
      <c r="G57" s="30"/>
    </row>
    <row r="58" spans="1:7">
      <c r="A58" s="434" t="s">
        <v>877</v>
      </c>
      <c r="B58" s="435">
        <v>322</v>
      </c>
      <c r="C58" s="435">
        <f t="shared" si="0"/>
        <v>897</v>
      </c>
      <c r="D58" s="435">
        <v>429</v>
      </c>
      <c r="E58" s="435">
        <v>468</v>
      </c>
      <c r="F58" s="30"/>
      <c r="G58" s="30"/>
    </row>
    <row r="59" spans="1:7">
      <c r="A59" s="434" t="s">
        <v>878</v>
      </c>
      <c r="B59" s="435">
        <v>139</v>
      </c>
      <c r="C59" s="435">
        <f t="shared" si="0"/>
        <v>442</v>
      </c>
      <c r="D59" s="435">
        <v>222</v>
      </c>
      <c r="E59" s="435">
        <v>220</v>
      </c>
      <c r="F59" s="30"/>
      <c r="G59" s="30"/>
    </row>
    <row r="60" spans="1:7">
      <c r="A60" s="436"/>
      <c r="B60" s="437"/>
      <c r="C60" s="437"/>
      <c r="D60" s="437"/>
      <c r="E60" s="437"/>
      <c r="F60" s="30"/>
      <c r="G60" s="30"/>
    </row>
    <row r="61" spans="1:7">
      <c r="A61" s="438" t="s">
        <v>879</v>
      </c>
      <c r="B61" s="431">
        <f>SUM(B62:B108)</f>
        <v>34864</v>
      </c>
      <c r="C61" s="431">
        <f>SUM(C62:C108)</f>
        <v>80003</v>
      </c>
      <c r="D61" s="431">
        <f>SUM(D62:D108)</f>
        <v>39037</v>
      </c>
      <c r="E61" s="431">
        <f>SUM(E62:E108)</f>
        <v>40966</v>
      </c>
      <c r="F61" s="30"/>
      <c r="G61" s="30"/>
    </row>
    <row r="62" spans="1:7">
      <c r="A62" s="434" t="s">
        <v>880</v>
      </c>
      <c r="B62" s="433">
        <v>952</v>
      </c>
      <c r="C62" s="433">
        <v>2211</v>
      </c>
      <c r="D62" s="433">
        <v>1062</v>
      </c>
      <c r="E62" s="433">
        <v>1149</v>
      </c>
      <c r="F62" s="30"/>
      <c r="G62" s="30"/>
    </row>
    <row r="63" spans="1:7">
      <c r="A63" s="434" t="s">
        <v>881</v>
      </c>
      <c r="B63" s="433">
        <v>33</v>
      </c>
      <c r="C63" s="433">
        <v>88</v>
      </c>
      <c r="D63" s="433">
        <v>52</v>
      </c>
      <c r="E63" s="433">
        <v>36</v>
      </c>
      <c r="F63" s="30"/>
      <c r="G63" s="30"/>
    </row>
    <row r="64" spans="1:7">
      <c r="A64" s="434" t="s">
        <v>882</v>
      </c>
      <c r="B64" s="433">
        <v>166</v>
      </c>
      <c r="C64" s="433">
        <v>349</v>
      </c>
      <c r="D64" s="433">
        <v>160</v>
      </c>
      <c r="E64" s="433">
        <v>189</v>
      </c>
      <c r="F64" s="30"/>
      <c r="G64" s="30"/>
    </row>
    <row r="65" spans="1:7">
      <c r="A65" s="434" t="s">
        <v>883</v>
      </c>
      <c r="B65" s="433">
        <v>575</v>
      </c>
      <c r="C65" s="433">
        <v>1228</v>
      </c>
      <c r="D65" s="433">
        <v>569</v>
      </c>
      <c r="E65" s="433">
        <v>659</v>
      </c>
      <c r="F65" s="30"/>
      <c r="G65" s="30"/>
    </row>
    <row r="66" spans="1:7">
      <c r="A66" s="434" t="s">
        <v>884</v>
      </c>
      <c r="B66" s="433">
        <v>118</v>
      </c>
      <c r="C66" s="433">
        <v>279</v>
      </c>
      <c r="D66" s="433">
        <v>141</v>
      </c>
      <c r="E66" s="433">
        <v>138</v>
      </c>
      <c r="F66" s="30"/>
      <c r="G66" s="30"/>
    </row>
    <row r="67" spans="1:7">
      <c r="A67" s="434" t="s">
        <v>885</v>
      </c>
      <c r="B67" s="433">
        <v>1118</v>
      </c>
      <c r="C67" s="433">
        <v>2368</v>
      </c>
      <c r="D67" s="433">
        <v>1211</v>
      </c>
      <c r="E67" s="433">
        <v>1157</v>
      </c>
      <c r="F67" s="30"/>
      <c r="G67" s="30"/>
    </row>
    <row r="68" spans="1:7">
      <c r="A68" s="434" t="s">
        <v>232</v>
      </c>
      <c r="B68" s="433">
        <v>7429</v>
      </c>
      <c r="C68" s="433">
        <v>16091</v>
      </c>
      <c r="D68" s="433">
        <v>7833</v>
      </c>
      <c r="E68" s="433">
        <v>8258</v>
      </c>
      <c r="F68" s="30"/>
      <c r="G68" s="30"/>
    </row>
    <row r="69" spans="1:7">
      <c r="A69" s="434" t="s">
        <v>886</v>
      </c>
      <c r="B69" s="433">
        <v>2112</v>
      </c>
      <c r="C69" s="433">
        <v>4839</v>
      </c>
      <c r="D69" s="433">
        <v>2338</v>
      </c>
      <c r="E69" s="433">
        <v>2501</v>
      </c>
      <c r="F69" s="30"/>
      <c r="G69" s="30"/>
    </row>
    <row r="70" spans="1:7">
      <c r="A70" s="434" t="s">
        <v>887</v>
      </c>
      <c r="B70" s="433">
        <v>379</v>
      </c>
      <c r="C70" s="433">
        <v>691</v>
      </c>
      <c r="D70" s="433">
        <v>356</v>
      </c>
      <c r="E70" s="433">
        <v>335</v>
      </c>
      <c r="F70" s="30"/>
      <c r="G70" s="30"/>
    </row>
    <row r="71" spans="1:7">
      <c r="A71" s="434" t="s">
        <v>888</v>
      </c>
      <c r="B71" s="433">
        <v>3133</v>
      </c>
      <c r="C71" s="433">
        <v>6860</v>
      </c>
      <c r="D71" s="433">
        <v>3362</v>
      </c>
      <c r="E71" s="433">
        <v>3498</v>
      </c>
      <c r="F71" s="30"/>
      <c r="G71" s="30"/>
    </row>
    <row r="72" spans="1:7">
      <c r="A72" s="434" t="s">
        <v>889</v>
      </c>
      <c r="B72" s="433">
        <v>200</v>
      </c>
      <c r="C72" s="433">
        <v>446</v>
      </c>
      <c r="D72" s="433">
        <v>210</v>
      </c>
      <c r="E72" s="433">
        <v>236</v>
      </c>
      <c r="F72" s="30"/>
      <c r="G72" s="30"/>
    </row>
    <row r="73" spans="1:7">
      <c r="A73" s="434" t="s">
        <v>890</v>
      </c>
      <c r="B73" s="433">
        <v>878</v>
      </c>
      <c r="C73" s="433">
        <v>1967</v>
      </c>
      <c r="D73" s="433">
        <v>957</v>
      </c>
      <c r="E73" s="433">
        <v>1010</v>
      </c>
      <c r="F73" s="30"/>
      <c r="G73" s="30"/>
    </row>
    <row r="74" spans="1:7">
      <c r="A74" s="434" t="s">
        <v>891</v>
      </c>
      <c r="B74" s="433">
        <v>178</v>
      </c>
      <c r="C74" s="433">
        <v>457</v>
      </c>
      <c r="D74" s="433">
        <v>257</v>
      </c>
      <c r="E74" s="433">
        <v>200</v>
      </c>
      <c r="F74" s="30"/>
      <c r="G74" s="30"/>
    </row>
    <row r="75" spans="1:7">
      <c r="A75" s="434" t="s">
        <v>892</v>
      </c>
      <c r="B75" s="433">
        <v>353</v>
      </c>
      <c r="C75" s="433">
        <v>825</v>
      </c>
      <c r="D75" s="433">
        <v>404</v>
      </c>
      <c r="E75" s="433">
        <v>421</v>
      </c>
      <c r="F75" s="30"/>
      <c r="G75" s="30"/>
    </row>
    <row r="76" spans="1:7">
      <c r="A76" s="434" t="s">
        <v>893</v>
      </c>
      <c r="B76" s="433">
        <v>58</v>
      </c>
      <c r="C76" s="433">
        <v>133</v>
      </c>
      <c r="D76" s="433">
        <v>70</v>
      </c>
      <c r="E76" s="433">
        <v>63</v>
      </c>
      <c r="F76" s="30"/>
      <c r="G76" s="30"/>
    </row>
    <row r="77" spans="1:7">
      <c r="A77" s="434" t="s">
        <v>894</v>
      </c>
      <c r="B77" s="433">
        <v>634</v>
      </c>
      <c r="C77" s="433">
        <v>1406</v>
      </c>
      <c r="D77" s="433">
        <v>712</v>
      </c>
      <c r="E77" s="433">
        <v>694</v>
      </c>
      <c r="F77" s="30"/>
      <c r="G77" s="30"/>
    </row>
    <row r="78" spans="1:7">
      <c r="A78" s="434" t="s">
        <v>895</v>
      </c>
      <c r="B78" s="433">
        <v>89</v>
      </c>
      <c r="C78" s="433">
        <v>336</v>
      </c>
      <c r="D78" s="433">
        <v>124</v>
      </c>
      <c r="E78" s="433">
        <v>212</v>
      </c>
      <c r="F78" s="30"/>
      <c r="G78" s="30"/>
    </row>
    <row r="79" spans="1:7">
      <c r="A79" s="434" t="s">
        <v>896</v>
      </c>
      <c r="B79" s="433">
        <v>1284</v>
      </c>
      <c r="C79" s="433">
        <v>2935</v>
      </c>
      <c r="D79" s="433">
        <v>1372</v>
      </c>
      <c r="E79" s="433">
        <v>1563</v>
      </c>
      <c r="F79" s="30"/>
      <c r="G79" s="30"/>
    </row>
    <row r="80" spans="1:7">
      <c r="A80" s="434" t="s">
        <v>897</v>
      </c>
      <c r="B80" s="433">
        <v>617</v>
      </c>
      <c r="C80" s="433">
        <v>1200</v>
      </c>
      <c r="D80" s="433">
        <v>547</v>
      </c>
      <c r="E80" s="433">
        <v>653</v>
      </c>
      <c r="F80" s="30"/>
      <c r="G80" s="30"/>
    </row>
    <row r="81" spans="1:7">
      <c r="A81" s="434" t="s">
        <v>898</v>
      </c>
      <c r="B81" s="433">
        <v>306</v>
      </c>
      <c r="C81" s="433">
        <v>714</v>
      </c>
      <c r="D81" s="433">
        <v>320</v>
      </c>
      <c r="E81" s="433">
        <v>394</v>
      </c>
      <c r="F81" s="30"/>
      <c r="G81" s="30"/>
    </row>
    <row r="82" spans="1:7">
      <c r="A82" s="434" t="s">
        <v>899</v>
      </c>
      <c r="B82" s="433">
        <v>523</v>
      </c>
      <c r="C82" s="433">
        <v>1198</v>
      </c>
      <c r="D82" s="433">
        <v>573</v>
      </c>
      <c r="E82" s="433">
        <v>625</v>
      </c>
      <c r="F82" s="30"/>
      <c r="G82" s="30"/>
    </row>
    <row r="83" spans="1:7">
      <c r="A83" s="434" t="s">
        <v>900</v>
      </c>
      <c r="B83" s="433">
        <v>172</v>
      </c>
      <c r="C83" s="433">
        <v>518</v>
      </c>
      <c r="D83" s="433">
        <v>235</v>
      </c>
      <c r="E83" s="433">
        <v>283</v>
      </c>
      <c r="F83" s="30"/>
      <c r="G83" s="30"/>
    </row>
    <row r="84" spans="1:7">
      <c r="A84" s="434" t="s">
        <v>901</v>
      </c>
      <c r="B84" s="433">
        <v>40</v>
      </c>
      <c r="C84" s="433">
        <v>110</v>
      </c>
      <c r="D84" s="433">
        <v>58</v>
      </c>
      <c r="E84" s="433">
        <v>52</v>
      </c>
      <c r="F84" s="30"/>
      <c r="G84" s="30"/>
    </row>
    <row r="85" spans="1:7">
      <c r="A85" s="434" t="s">
        <v>902</v>
      </c>
      <c r="B85" s="433">
        <v>192</v>
      </c>
      <c r="C85" s="433">
        <v>398</v>
      </c>
      <c r="D85" s="433">
        <v>200</v>
      </c>
      <c r="E85" s="433">
        <v>198</v>
      </c>
      <c r="F85" s="30"/>
      <c r="G85" s="30"/>
    </row>
    <row r="86" spans="1:7">
      <c r="A86" s="434" t="s">
        <v>903</v>
      </c>
      <c r="B86" s="433">
        <v>116</v>
      </c>
      <c r="C86" s="433">
        <v>261</v>
      </c>
      <c r="D86" s="433">
        <v>122</v>
      </c>
      <c r="E86" s="433">
        <v>139</v>
      </c>
      <c r="F86" s="30"/>
      <c r="G86" s="30"/>
    </row>
    <row r="87" spans="1:7">
      <c r="A87" s="434" t="s">
        <v>904</v>
      </c>
      <c r="B87" s="433">
        <v>273</v>
      </c>
      <c r="C87" s="433">
        <v>654</v>
      </c>
      <c r="D87" s="433">
        <v>331</v>
      </c>
      <c r="E87" s="433">
        <v>323</v>
      </c>
      <c r="F87" s="30"/>
      <c r="G87" s="30"/>
    </row>
    <row r="88" spans="1:7">
      <c r="A88" s="434" t="s">
        <v>905</v>
      </c>
      <c r="B88" s="433">
        <v>94</v>
      </c>
      <c r="C88" s="433">
        <v>339</v>
      </c>
      <c r="D88" s="433">
        <v>174</v>
      </c>
      <c r="E88" s="433">
        <v>165</v>
      </c>
      <c r="F88" s="30"/>
      <c r="G88" s="30"/>
    </row>
    <row r="89" spans="1:7">
      <c r="A89" s="434" t="s">
        <v>906</v>
      </c>
      <c r="B89" s="433">
        <v>363</v>
      </c>
      <c r="C89" s="433">
        <v>889</v>
      </c>
      <c r="D89" s="433">
        <v>376</v>
      </c>
      <c r="E89" s="433">
        <v>513</v>
      </c>
      <c r="F89" s="30"/>
      <c r="G89" s="30"/>
    </row>
    <row r="90" spans="1:7">
      <c r="A90" s="434" t="s">
        <v>907</v>
      </c>
      <c r="B90" s="433">
        <v>1122</v>
      </c>
      <c r="C90" s="433">
        <v>2495</v>
      </c>
      <c r="D90" s="433">
        <v>1216</v>
      </c>
      <c r="E90" s="433">
        <v>1279</v>
      </c>
      <c r="F90" s="30"/>
      <c r="G90" s="30"/>
    </row>
    <row r="91" spans="1:7">
      <c r="A91" s="434" t="s">
        <v>908</v>
      </c>
      <c r="B91" s="433">
        <v>794</v>
      </c>
      <c r="C91" s="433">
        <v>1790</v>
      </c>
      <c r="D91" s="433">
        <v>896</v>
      </c>
      <c r="E91" s="433">
        <v>894</v>
      </c>
      <c r="F91" s="30"/>
      <c r="G91" s="30"/>
    </row>
    <row r="92" spans="1:7">
      <c r="A92" s="439" t="s">
        <v>909</v>
      </c>
      <c r="B92" s="433">
        <v>483</v>
      </c>
      <c r="C92" s="433">
        <v>1148</v>
      </c>
      <c r="D92" s="433">
        <v>587</v>
      </c>
      <c r="E92" s="433">
        <v>561</v>
      </c>
      <c r="F92" s="30"/>
      <c r="G92" s="30"/>
    </row>
    <row r="93" spans="1:7">
      <c r="A93" s="397" t="s">
        <v>910</v>
      </c>
      <c r="B93" s="440">
        <v>1691</v>
      </c>
      <c r="C93" s="440">
        <v>3550</v>
      </c>
      <c r="D93" s="440">
        <v>1755</v>
      </c>
      <c r="E93" s="440">
        <v>1795</v>
      </c>
      <c r="F93" s="30"/>
      <c r="G93" s="30"/>
    </row>
    <row r="94" spans="1:7">
      <c r="A94" s="432" t="s">
        <v>911</v>
      </c>
      <c r="B94" s="433">
        <v>55</v>
      </c>
      <c r="C94" s="433">
        <v>109</v>
      </c>
      <c r="D94" s="433">
        <v>61</v>
      </c>
      <c r="E94" s="433">
        <v>48</v>
      </c>
      <c r="F94" s="30"/>
      <c r="G94" s="30"/>
    </row>
    <row r="95" spans="1:7">
      <c r="A95" s="432" t="s">
        <v>912</v>
      </c>
      <c r="B95" s="433">
        <v>274</v>
      </c>
      <c r="C95" s="433">
        <v>750</v>
      </c>
      <c r="D95" s="433">
        <v>384</v>
      </c>
      <c r="E95" s="433">
        <v>366</v>
      </c>
      <c r="F95" s="30"/>
      <c r="G95" s="30"/>
    </row>
    <row r="96" spans="1:7">
      <c r="A96" s="432" t="s">
        <v>913</v>
      </c>
      <c r="B96" s="433">
        <v>22</v>
      </c>
      <c r="C96" s="433">
        <v>54</v>
      </c>
      <c r="D96" s="433">
        <v>24</v>
      </c>
      <c r="E96" s="433">
        <v>30</v>
      </c>
      <c r="F96" s="30"/>
      <c r="G96" s="30"/>
    </row>
    <row r="97" spans="1:7">
      <c r="A97" s="432" t="s">
        <v>914</v>
      </c>
      <c r="B97" s="433">
        <v>32</v>
      </c>
      <c r="C97" s="433">
        <v>93</v>
      </c>
      <c r="D97" s="433">
        <v>43</v>
      </c>
      <c r="E97" s="433">
        <v>50</v>
      </c>
      <c r="F97" s="30"/>
      <c r="G97" s="30"/>
    </row>
    <row r="98" spans="1:7">
      <c r="A98" s="432" t="s">
        <v>915</v>
      </c>
      <c r="B98" s="433">
        <v>155</v>
      </c>
      <c r="C98" s="433">
        <v>392</v>
      </c>
      <c r="D98" s="433">
        <v>189</v>
      </c>
      <c r="E98" s="433">
        <v>203</v>
      </c>
      <c r="F98" s="30"/>
      <c r="G98" s="30"/>
    </row>
    <row r="99" spans="1:7">
      <c r="A99" s="432" t="s">
        <v>916</v>
      </c>
      <c r="B99" s="433">
        <v>48</v>
      </c>
      <c r="C99" s="433">
        <v>144</v>
      </c>
      <c r="D99" s="433">
        <v>64</v>
      </c>
      <c r="E99" s="433">
        <v>80</v>
      </c>
      <c r="F99" s="30"/>
      <c r="G99" s="30"/>
    </row>
    <row r="100" spans="1:7">
      <c r="A100" s="432" t="s">
        <v>917</v>
      </c>
      <c r="B100" s="433">
        <v>39</v>
      </c>
      <c r="C100" s="433">
        <v>98</v>
      </c>
      <c r="D100" s="433">
        <v>50</v>
      </c>
      <c r="E100" s="433">
        <v>48</v>
      </c>
      <c r="F100" s="30"/>
      <c r="G100" s="30"/>
    </row>
    <row r="101" spans="1:7">
      <c r="A101" s="432" t="s">
        <v>918</v>
      </c>
      <c r="B101" s="433">
        <v>102</v>
      </c>
      <c r="C101" s="433">
        <v>248</v>
      </c>
      <c r="D101" s="433">
        <v>120</v>
      </c>
      <c r="E101" s="433">
        <v>128</v>
      </c>
      <c r="F101" s="30"/>
      <c r="G101" s="30"/>
    </row>
    <row r="102" spans="1:7">
      <c r="A102" s="432" t="s">
        <v>919</v>
      </c>
      <c r="B102" s="433">
        <v>686</v>
      </c>
      <c r="C102" s="433">
        <v>1822</v>
      </c>
      <c r="D102" s="433">
        <v>880</v>
      </c>
      <c r="E102" s="433">
        <v>942</v>
      </c>
      <c r="F102" s="30"/>
      <c r="G102" s="30"/>
    </row>
    <row r="103" spans="1:7">
      <c r="A103" s="432" t="s">
        <v>920</v>
      </c>
      <c r="B103" s="433">
        <v>1735</v>
      </c>
      <c r="C103" s="433">
        <v>4545</v>
      </c>
      <c r="D103" s="433">
        <v>2214</v>
      </c>
      <c r="E103" s="433">
        <v>2331</v>
      </c>
      <c r="F103" s="30"/>
      <c r="G103" s="30"/>
    </row>
    <row r="104" spans="1:7">
      <c r="A104" s="432" t="s">
        <v>921</v>
      </c>
      <c r="B104" s="433">
        <v>2053</v>
      </c>
      <c r="C104" s="433">
        <v>4461</v>
      </c>
      <c r="D104" s="433">
        <v>2202</v>
      </c>
      <c r="E104" s="433">
        <v>2259</v>
      </c>
      <c r="F104" s="30"/>
      <c r="G104" s="30"/>
    </row>
    <row r="105" spans="1:7">
      <c r="A105" s="432" t="s">
        <v>922</v>
      </c>
      <c r="B105" s="433">
        <v>406</v>
      </c>
      <c r="C105" s="433">
        <v>1022</v>
      </c>
      <c r="D105" s="433">
        <v>492</v>
      </c>
      <c r="E105" s="433">
        <v>530</v>
      </c>
      <c r="F105" s="30"/>
      <c r="G105" s="30"/>
    </row>
    <row r="106" spans="1:7">
      <c r="A106" s="432" t="s">
        <v>923</v>
      </c>
      <c r="B106" s="433">
        <v>533</v>
      </c>
      <c r="C106" s="433">
        <v>1623</v>
      </c>
      <c r="D106" s="433">
        <v>795</v>
      </c>
      <c r="E106" s="433">
        <v>828</v>
      </c>
      <c r="F106" s="30"/>
      <c r="G106" s="30"/>
    </row>
    <row r="107" spans="1:7">
      <c r="A107" s="432" t="s">
        <v>924</v>
      </c>
      <c r="B107" s="433">
        <v>1297</v>
      </c>
      <c r="C107" s="433">
        <v>3778</v>
      </c>
      <c r="D107" s="433">
        <v>1882</v>
      </c>
      <c r="E107" s="433">
        <v>1896</v>
      </c>
      <c r="F107" s="30"/>
      <c r="G107" s="30"/>
    </row>
    <row r="108" spans="1:7">
      <c r="A108" s="441" t="s">
        <v>925</v>
      </c>
      <c r="B108" s="433">
        <v>952</v>
      </c>
      <c r="C108" s="433">
        <v>2091</v>
      </c>
      <c r="D108" s="433">
        <v>1057</v>
      </c>
      <c r="E108" s="433">
        <v>1034</v>
      </c>
      <c r="F108" s="30"/>
      <c r="G108" s="30"/>
    </row>
    <row r="109" spans="1:7">
      <c r="A109" s="442"/>
      <c r="B109" s="431"/>
      <c r="C109" s="431"/>
      <c r="D109" s="431"/>
      <c r="E109" s="431"/>
      <c r="F109" s="30"/>
      <c r="G109" s="30"/>
    </row>
    <row r="110" spans="1:7">
      <c r="A110" s="443" t="s">
        <v>926</v>
      </c>
      <c r="B110" s="431">
        <f>SUM(B111:B123,B131:B140,G94:G95)</f>
        <v>19954</v>
      </c>
      <c r="C110" s="431">
        <f>SUM(C111:C123,C131:C140,H94:H95)</f>
        <v>46135</v>
      </c>
      <c r="D110" s="431">
        <f>SUM(D111:D123,D131:D140,I94:I95)</f>
        <v>22741</v>
      </c>
      <c r="E110" s="431">
        <f>SUM(E111:E123,E131:E140,J94:J95)</f>
        <v>23394</v>
      </c>
      <c r="F110" s="30"/>
      <c r="G110" s="30"/>
    </row>
    <row r="111" spans="1:7">
      <c r="A111" s="444" t="s">
        <v>927</v>
      </c>
      <c r="B111" s="433">
        <v>2045</v>
      </c>
      <c r="C111" s="433">
        <v>4446</v>
      </c>
      <c r="D111" s="433">
        <v>2153</v>
      </c>
      <c r="E111" s="433">
        <v>2293</v>
      </c>
      <c r="F111" s="30"/>
      <c r="G111" s="30"/>
    </row>
    <row r="112" spans="1:7">
      <c r="A112" s="432" t="s">
        <v>928</v>
      </c>
      <c r="B112" s="433">
        <v>215</v>
      </c>
      <c r="C112" s="433">
        <v>567</v>
      </c>
      <c r="D112" s="433">
        <v>275</v>
      </c>
      <c r="E112" s="433">
        <v>292</v>
      </c>
      <c r="F112" s="30"/>
      <c r="G112" s="30"/>
    </row>
    <row r="113" spans="1:7">
      <c r="A113" s="432" t="s">
        <v>929</v>
      </c>
      <c r="B113" s="433">
        <v>213</v>
      </c>
      <c r="C113" s="433">
        <v>511</v>
      </c>
      <c r="D113" s="433">
        <v>270</v>
      </c>
      <c r="E113" s="433">
        <v>241</v>
      </c>
      <c r="F113" s="30"/>
      <c r="G113" s="30"/>
    </row>
    <row r="114" spans="1:7">
      <c r="A114" s="432" t="s">
        <v>930</v>
      </c>
      <c r="B114" s="433">
        <v>65</v>
      </c>
      <c r="C114" s="433">
        <v>162</v>
      </c>
      <c r="D114" s="433">
        <v>82</v>
      </c>
      <c r="E114" s="433">
        <v>80</v>
      </c>
      <c r="F114" s="30"/>
      <c r="G114" s="30"/>
    </row>
    <row r="115" spans="1:7">
      <c r="A115" s="432" t="s">
        <v>931</v>
      </c>
      <c r="B115" s="433">
        <v>156</v>
      </c>
      <c r="C115" s="433">
        <v>400</v>
      </c>
      <c r="D115" s="433">
        <v>198</v>
      </c>
      <c r="E115" s="433">
        <v>202</v>
      </c>
      <c r="F115" s="30"/>
      <c r="G115" s="30"/>
    </row>
    <row r="116" spans="1:7">
      <c r="A116" s="432" t="s">
        <v>932</v>
      </c>
      <c r="B116" s="433">
        <v>47</v>
      </c>
      <c r="C116" s="433">
        <v>138</v>
      </c>
      <c r="D116" s="433">
        <v>76</v>
      </c>
      <c r="E116" s="433">
        <v>62</v>
      </c>
      <c r="F116" s="30"/>
      <c r="G116" s="30"/>
    </row>
    <row r="117" spans="1:7">
      <c r="A117" s="432" t="s">
        <v>933</v>
      </c>
      <c r="B117" s="433">
        <v>131</v>
      </c>
      <c r="C117" s="433">
        <v>335</v>
      </c>
      <c r="D117" s="433">
        <v>174</v>
      </c>
      <c r="E117" s="433">
        <v>161</v>
      </c>
      <c r="F117" s="30"/>
      <c r="G117" s="30"/>
    </row>
    <row r="118" spans="1:7">
      <c r="A118" s="432" t="s">
        <v>934</v>
      </c>
      <c r="B118" s="433">
        <v>1060</v>
      </c>
      <c r="C118" s="433">
        <v>2371</v>
      </c>
      <c r="D118" s="433">
        <v>1178</v>
      </c>
      <c r="E118" s="433">
        <v>1193</v>
      </c>
      <c r="F118" s="30"/>
      <c r="G118" s="30"/>
    </row>
    <row r="119" spans="1:7">
      <c r="A119" s="432" t="s">
        <v>935</v>
      </c>
      <c r="B119" s="433">
        <v>1280</v>
      </c>
      <c r="C119" s="433">
        <v>2795</v>
      </c>
      <c r="D119" s="433">
        <v>1436</v>
      </c>
      <c r="E119" s="433">
        <v>1359</v>
      </c>
      <c r="F119" s="30"/>
      <c r="G119" s="30"/>
    </row>
    <row r="120" spans="1:7">
      <c r="A120" s="432" t="s">
        <v>936</v>
      </c>
      <c r="B120" s="433">
        <v>123</v>
      </c>
      <c r="C120" s="433">
        <v>344</v>
      </c>
      <c r="D120" s="433">
        <v>170</v>
      </c>
      <c r="E120" s="433">
        <v>174</v>
      </c>
      <c r="F120" s="30"/>
      <c r="G120" s="30"/>
    </row>
    <row r="121" spans="1:7">
      <c r="A121" s="432" t="s">
        <v>937</v>
      </c>
      <c r="B121" s="433">
        <v>278</v>
      </c>
      <c r="C121" s="433">
        <v>704</v>
      </c>
      <c r="D121" s="433">
        <v>353</v>
      </c>
      <c r="E121" s="433">
        <v>351</v>
      </c>
      <c r="F121" s="30"/>
      <c r="G121" s="30"/>
    </row>
    <row r="122" spans="1:7">
      <c r="A122" s="432" t="s">
        <v>938</v>
      </c>
      <c r="B122" s="433">
        <v>4650</v>
      </c>
      <c r="C122" s="433">
        <v>10581</v>
      </c>
      <c r="D122" s="433">
        <v>5215</v>
      </c>
      <c r="E122" s="433">
        <v>5366</v>
      </c>
      <c r="F122" s="30"/>
      <c r="G122" s="30"/>
    </row>
    <row r="123" spans="1:7">
      <c r="A123" s="432" t="s">
        <v>939</v>
      </c>
      <c r="B123" s="433">
        <v>5319</v>
      </c>
      <c r="C123" s="433">
        <v>12312</v>
      </c>
      <c r="D123" s="433">
        <v>5966</v>
      </c>
      <c r="E123" s="433">
        <v>6346</v>
      </c>
      <c r="F123" s="30"/>
      <c r="G123" s="30"/>
    </row>
    <row r="124" spans="1:7">
      <c r="A124" s="445" t="s">
        <v>940</v>
      </c>
      <c r="B124" s="433">
        <v>1624</v>
      </c>
      <c r="C124" s="433">
        <v>3722</v>
      </c>
      <c r="D124" s="433">
        <v>1858</v>
      </c>
      <c r="E124" s="433">
        <v>1864</v>
      </c>
      <c r="F124" s="30"/>
      <c r="G124" s="30"/>
    </row>
    <row r="125" spans="1:7">
      <c r="A125" s="445" t="s">
        <v>941</v>
      </c>
      <c r="B125" s="433">
        <v>604</v>
      </c>
      <c r="C125" s="433">
        <v>1376</v>
      </c>
      <c r="D125" s="433">
        <v>645</v>
      </c>
      <c r="E125" s="433">
        <v>731</v>
      </c>
      <c r="F125" s="30"/>
      <c r="G125" s="30"/>
    </row>
    <row r="126" spans="1:7">
      <c r="A126" s="445" t="s">
        <v>942</v>
      </c>
      <c r="B126" s="433">
        <v>1005</v>
      </c>
      <c r="C126" s="433">
        <v>2140</v>
      </c>
      <c r="D126" s="433">
        <v>1014</v>
      </c>
      <c r="E126" s="433">
        <v>1126</v>
      </c>
      <c r="F126" s="30"/>
      <c r="G126" s="30"/>
    </row>
    <row r="127" spans="1:7">
      <c r="A127" s="445" t="s">
        <v>943</v>
      </c>
      <c r="B127" s="433">
        <v>74</v>
      </c>
      <c r="C127" s="433">
        <v>166</v>
      </c>
      <c r="D127" s="433">
        <v>75</v>
      </c>
      <c r="E127" s="433">
        <v>91</v>
      </c>
      <c r="F127" s="30"/>
      <c r="G127" s="30"/>
    </row>
    <row r="128" spans="1:7">
      <c r="A128" s="445" t="s">
        <v>944</v>
      </c>
      <c r="B128" s="433">
        <v>452</v>
      </c>
      <c r="C128" s="433">
        <v>1123</v>
      </c>
      <c r="D128" s="433">
        <v>541</v>
      </c>
      <c r="E128" s="433">
        <v>582</v>
      </c>
      <c r="F128" s="30"/>
      <c r="G128" s="30"/>
    </row>
    <row r="129" spans="1:7">
      <c r="A129" s="445" t="s">
        <v>945</v>
      </c>
      <c r="B129" s="433">
        <v>1027</v>
      </c>
      <c r="C129" s="433">
        <v>2352</v>
      </c>
      <c r="D129" s="433">
        <v>1158</v>
      </c>
      <c r="E129" s="433">
        <v>1194</v>
      </c>
      <c r="F129" s="30"/>
      <c r="G129" s="30"/>
    </row>
    <row r="130" spans="1:7">
      <c r="A130" s="445" t="s">
        <v>946</v>
      </c>
      <c r="B130" s="433">
        <v>533</v>
      </c>
      <c r="C130" s="433">
        <v>1433</v>
      </c>
      <c r="D130" s="433">
        <v>675</v>
      </c>
      <c r="E130" s="433">
        <v>758</v>
      </c>
      <c r="F130" s="30"/>
      <c r="G130" s="30"/>
    </row>
    <row r="131" spans="1:7">
      <c r="A131" s="432" t="s">
        <v>947</v>
      </c>
      <c r="B131" s="433">
        <v>287</v>
      </c>
      <c r="C131" s="433">
        <v>677</v>
      </c>
      <c r="D131" s="433">
        <v>326</v>
      </c>
      <c r="E131" s="433">
        <v>351</v>
      </c>
      <c r="F131" s="30"/>
      <c r="G131" s="30"/>
    </row>
    <row r="132" spans="1:7">
      <c r="A132" s="432" t="s">
        <v>948</v>
      </c>
      <c r="B132" s="433">
        <v>135</v>
      </c>
      <c r="C132" s="433">
        <v>300</v>
      </c>
      <c r="D132" s="433">
        <v>160</v>
      </c>
      <c r="E132" s="433">
        <v>140</v>
      </c>
      <c r="F132" s="30"/>
      <c r="G132" s="30"/>
    </row>
    <row r="133" spans="1:7">
      <c r="A133" s="432" t="s">
        <v>949</v>
      </c>
      <c r="B133" s="433">
        <v>107</v>
      </c>
      <c r="C133" s="433">
        <v>246</v>
      </c>
      <c r="D133" s="433">
        <v>133</v>
      </c>
      <c r="E133" s="433">
        <v>113</v>
      </c>
      <c r="F133" s="30"/>
      <c r="G133" s="30"/>
    </row>
    <row r="134" spans="1:7">
      <c r="A134" s="432" t="s">
        <v>950</v>
      </c>
      <c r="B134" s="433">
        <v>59</v>
      </c>
      <c r="C134" s="433">
        <v>156</v>
      </c>
      <c r="D134" s="433">
        <v>73</v>
      </c>
      <c r="E134" s="433">
        <v>83</v>
      </c>
      <c r="F134" s="30"/>
      <c r="G134" s="30"/>
    </row>
    <row r="135" spans="1:7">
      <c r="A135" s="432" t="s">
        <v>951</v>
      </c>
      <c r="B135" s="433">
        <v>64</v>
      </c>
      <c r="C135" s="433">
        <v>164</v>
      </c>
      <c r="D135" s="433">
        <v>83</v>
      </c>
      <c r="E135" s="433">
        <v>81</v>
      </c>
      <c r="F135" s="30"/>
      <c r="G135" s="30"/>
    </row>
    <row r="136" spans="1:7">
      <c r="A136" s="432" t="s">
        <v>952</v>
      </c>
      <c r="B136" s="433">
        <v>41</v>
      </c>
      <c r="C136" s="433">
        <v>115</v>
      </c>
      <c r="D136" s="433">
        <v>57</v>
      </c>
      <c r="E136" s="433">
        <v>58</v>
      </c>
      <c r="F136" s="30"/>
      <c r="G136" s="30"/>
    </row>
    <row r="137" spans="1:7">
      <c r="A137" s="432" t="s">
        <v>953</v>
      </c>
      <c r="B137" s="433">
        <v>1137</v>
      </c>
      <c r="C137" s="433">
        <v>2838</v>
      </c>
      <c r="D137" s="433">
        <v>1412</v>
      </c>
      <c r="E137" s="433">
        <v>1426</v>
      </c>
      <c r="F137" s="30"/>
      <c r="G137" s="30"/>
    </row>
    <row r="138" spans="1:7">
      <c r="A138" s="397" t="s">
        <v>954</v>
      </c>
      <c r="B138" s="433">
        <v>1033</v>
      </c>
      <c r="C138" s="433">
        <v>2653</v>
      </c>
      <c r="D138" s="433">
        <v>1272</v>
      </c>
      <c r="E138" s="433">
        <v>1381</v>
      </c>
      <c r="F138" s="30"/>
      <c r="G138" s="30"/>
    </row>
    <row r="139" spans="1:7">
      <c r="A139" s="432" t="s">
        <v>955</v>
      </c>
      <c r="B139" s="433">
        <v>1008</v>
      </c>
      <c r="C139" s="433">
        <v>2080</v>
      </c>
      <c r="D139" s="433">
        <v>1047</v>
      </c>
      <c r="E139" s="433">
        <v>1033</v>
      </c>
      <c r="F139" s="30"/>
      <c r="G139" s="30"/>
    </row>
    <row r="140" spans="1:7">
      <c r="A140" s="432" t="s">
        <v>956</v>
      </c>
      <c r="B140" s="433">
        <v>501</v>
      </c>
      <c r="C140" s="433">
        <v>1240</v>
      </c>
      <c r="D140" s="433">
        <v>632</v>
      </c>
      <c r="E140" s="433">
        <v>608</v>
      </c>
      <c r="F140" s="30"/>
      <c r="G140" s="30"/>
    </row>
    <row r="141" spans="1:7">
      <c r="A141" s="432"/>
      <c r="B141" s="433"/>
      <c r="C141" s="433"/>
      <c r="D141" s="433"/>
      <c r="E141" s="433"/>
      <c r="F141" s="30"/>
      <c r="G141" s="30"/>
    </row>
    <row r="142" spans="1:7">
      <c r="A142" s="446" t="s">
        <v>957</v>
      </c>
      <c r="B142" s="431">
        <f>SUM(B143:B161)</f>
        <v>13807</v>
      </c>
      <c r="C142" s="431">
        <f>SUM(C143:C161)</f>
        <v>31436</v>
      </c>
      <c r="D142" s="431">
        <f>SUM(D143:D161)</f>
        <v>15028</v>
      </c>
      <c r="E142" s="431">
        <f>SUM(E143:E161)</f>
        <v>16408</v>
      </c>
      <c r="F142" s="30"/>
      <c r="G142" s="30"/>
    </row>
    <row r="143" spans="1:7">
      <c r="A143" s="444" t="s">
        <v>958</v>
      </c>
      <c r="B143" s="433">
        <v>2648</v>
      </c>
      <c r="C143" s="433">
        <v>5609</v>
      </c>
      <c r="D143" s="433">
        <v>2610</v>
      </c>
      <c r="E143" s="433">
        <v>2999</v>
      </c>
      <c r="F143" s="30"/>
      <c r="G143" s="30"/>
    </row>
    <row r="144" spans="1:7">
      <c r="A144" s="444" t="s">
        <v>959</v>
      </c>
      <c r="B144" s="433">
        <v>1488</v>
      </c>
      <c r="C144" s="433">
        <v>3273</v>
      </c>
      <c r="D144" s="433">
        <v>1558</v>
      </c>
      <c r="E144" s="433">
        <v>1715</v>
      </c>
      <c r="F144" s="30"/>
      <c r="G144" s="30"/>
    </row>
    <row r="145" spans="1:7">
      <c r="A145" s="432" t="s">
        <v>960</v>
      </c>
      <c r="B145" s="433">
        <v>504</v>
      </c>
      <c r="C145" s="433">
        <v>1086</v>
      </c>
      <c r="D145" s="433">
        <v>544</v>
      </c>
      <c r="E145" s="433">
        <v>542</v>
      </c>
      <c r="F145" s="30"/>
      <c r="G145" s="30"/>
    </row>
    <row r="146" spans="1:7">
      <c r="A146" s="432" t="s">
        <v>961</v>
      </c>
      <c r="B146" s="433">
        <v>581</v>
      </c>
      <c r="C146" s="433">
        <v>1500</v>
      </c>
      <c r="D146" s="433">
        <v>689</v>
      </c>
      <c r="E146" s="433">
        <v>811</v>
      </c>
      <c r="F146" s="30"/>
      <c r="G146" s="30"/>
    </row>
    <row r="147" spans="1:7">
      <c r="A147" s="432" t="s">
        <v>962</v>
      </c>
      <c r="B147" s="433">
        <v>437</v>
      </c>
      <c r="C147" s="433">
        <v>1104</v>
      </c>
      <c r="D147" s="433">
        <v>534</v>
      </c>
      <c r="E147" s="433">
        <v>570</v>
      </c>
      <c r="F147" s="30"/>
      <c r="G147" s="30"/>
    </row>
    <row r="148" spans="1:7">
      <c r="A148" s="432" t="s">
        <v>963</v>
      </c>
      <c r="B148" s="433">
        <v>1080</v>
      </c>
      <c r="C148" s="433">
        <v>2675</v>
      </c>
      <c r="D148" s="433">
        <v>1311</v>
      </c>
      <c r="E148" s="433">
        <v>1364</v>
      </c>
      <c r="F148" s="30"/>
      <c r="G148" s="30"/>
    </row>
    <row r="149" spans="1:7">
      <c r="A149" s="432" t="s">
        <v>964</v>
      </c>
      <c r="B149" s="433">
        <v>48</v>
      </c>
      <c r="C149" s="433">
        <v>189</v>
      </c>
      <c r="D149" s="433">
        <v>65</v>
      </c>
      <c r="E149" s="433">
        <v>124</v>
      </c>
      <c r="F149" s="30"/>
      <c r="G149" s="30"/>
    </row>
    <row r="150" spans="1:7">
      <c r="A150" s="432" t="s">
        <v>965</v>
      </c>
      <c r="B150" s="433">
        <v>54</v>
      </c>
      <c r="C150" s="433">
        <v>149</v>
      </c>
      <c r="D150" s="433">
        <v>72</v>
      </c>
      <c r="E150" s="433">
        <v>77</v>
      </c>
      <c r="F150" s="30"/>
      <c r="G150" s="30"/>
    </row>
    <row r="151" spans="1:7">
      <c r="A151" s="432" t="s">
        <v>966</v>
      </c>
      <c r="B151" s="433">
        <v>40</v>
      </c>
      <c r="C151" s="433">
        <v>83</v>
      </c>
      <c r="D151" s="433">
        <v>45</v>
      </c>
      <c r="E151" s="433">
        <v>38</v>
      </c>
      <c r="F151" s="30"/>
      <c r="G151" s="30"/>
    </row>
    <row r="152" spans="1:7">
      <c r="A152" s="432" t="s">
        <v>967</v>
      </c>
      <c r="B152" s="433">
        <v>654</v>
      </c>
      <c r="C152" s="433">
        <v>1383</v>
      </c>
      <c r="D152" s="433">
        <v>696</v>
      </c>
      <c r="E152" s="433">
        <v>687</v>
      </c>
      <c r="F152" s="30"/>
      <c r="G152" s="30"/>
    </row>
    <row r="153" spans="1:7">
      <c r="A153" s="447" t="s">
        <v>968</v>
      </c>
      <c r="B153" s="433">
        <v>1166</v>
      </c>
      <c r="C153" s="433">
        <v>2525</v>
      </c>
      <c r="D153" s="433">
        <v>1229</v>
      </c>
      <c r="E153" s="433">
        <v>1296</v>
      </c>
      <c r="F153" s="30"/>
      <c r="G153" s="30"/>
    </row>
    <row r="154" spans="1:7">
      <c r="A154" s="447" t="s">
        <v>969</v>
      </c>
      <c r="B154" s="433">
        <v>2990</v>
      </c>
      <c r="C154" s="433">
        <v>6798</v>
      </c>
      <c r="D154" s="433">
        <v>3231</v>
      </c>
      <c r="E154" s="433">
        <v>3567</v>
      </c>
      <c r="F154" s="30"/>
      <c r="G154" s="30"/>
    </row>
    <row r="155" spans="1:7">
      <c r="A155" s="432" t="s">
        <v>970</v>
      </c>
      <c r="B155" s="433">
        <v>26</v>
      </c>
      <c r="C155" s="433">
        <v>64</v>
      </c>
      <c r="D155" s="433">
        <v>30</v>
      </c>
      <c r="E155" s="433">
        <v>34</v>
      </c>
      <c r="F155" s="30"/>
      <c r="G155" s="30"/>
    </row>
    <row r="156" spans="1:7">
      <c r="A156" s="447" t="s">
        <v>971</v>
      </c>
      <c r="B156" s="433">
        <v>23</v>
      </c>
      <c r="C156" s="433">
        <v>47</v>
      </c>
      <c r="D156" s="433">
        <v>20</v>
      </c>
      <c r="E156" s="433">
        <v>27</v>
      </c>
      <c r="F156" s="30"/>
      <c r="G156" s="30"/>
    </row>
    <row r="157" spans="1:7">
      <c r="A157" s="432" t="s">
        <v>972</v>
      </c>
      <c r="B157" s="433">
        <v>105</v>
      </c>
      <c r="C157" s="433">
        <v>329</v>
      </c>
      <c r="D157" s="433">
        <v>170</v>
      </c>
      <c r="E157" s="433">
        <v>159</v>
      </c>
      <c r="F157" s="30"/>
      <c r="G157" s="30"/>
    </row>
    <row r="158" spans="1:7">
      <c r="A158" s="432" t="s">
        <v>973</v>
      </c>
      <c r="B158" s="433">
        <v>641</v>
      </c>
      <c r="C158" s="433">
        <v>1471</v>
      </c>
      <c r="D158" s="433">
        <v>687</v>
      </c>
      <c r="E158" s="433">
        <v>784</v>
      </c>
      <c r="F158" s="30"/>
      <c r="G158" s="30"/>
    </row>
    <row r="159" spans="1:7">
      <c r="A159" s="432" t="s">
        <v>974</v>
      </c>
      <c r="B159" s="433">
        <v>601</v>
      </c>
      <c r="C159" s="433">
        <v>1350</v>
      </c>
      <c r="D159" s="433">
        <v>666</v>
      </c>
      <c r="E159" s="433">
        <v>684</v>
      </c>
      <c r="F159" s="30"/>
      <c r="G159" s="30"/>
    </row>
    <row r="160" spans="1:7">
      <c r="A160" s="432" t="s">
        <v>975</v>
      </c>
      <c r="B160" s="433">
        <v>144</v>
      </c>
      <c r="C160" s="433">
        <v>337</v>
      </c>
      <c r="D160" s="433">
        <v>146</v>
      </c>
      <c r="E160" s="433">
        <v>191</v>
      </c>
      <c r="F160" s="30"/>
      <c r="G160" s="30"/>
    </row>
    <row r="161" spans="1:7">
      <c r="A161" s="432" t="s">
        <v>976</v>
      </c>
      <c r="B161" s="433">
        <v>577</v>
      </c>
      <c r="C161" s="433">
        <v>1464</v>
      </c>
      <c r="D161" s="433">
        <v>725</v>
      </c>
      <c r="E161" s="433">
        <v>739</v>
      </c>
      <c r="F161" s="30"/>
      <c r="G161" s="30"/>
    </row>
    <row r="162" spans="1:7">
      <c r="A162" s="448"/>
      <c r="B162" s="433"/>
      <c r="C162" s="433"/>
      <c r="D162" s="433"/>
      <c r="E162" s="433"/>
      <c r="F162" s="30"/>
      <c r="G162" s="30"/>
    </row>
    <row r="163" spans="1:7">
      <c r="A163" s="443" t="s">
        <v>977</v>
      </c>
      <c r="B163" s="431">
        <f>SUM(B164:B173)</f>
        <v>10986</v>
      </c>
      <c r="C163" s="431">
        <f>SUM(C164:C173)</f>
        <v>23563</v>
      </c>
      <c r="D163" s="431">
        <f>SUM(D164:D173)</f>
        <v>11541</v>
      </c>
      <c r="E163" s="431">
        <f>SUM(E164:E173)</f>
        <v>12022</v>
      </c>
      <c r="F163" s="30"/>
      <c r="G163" s="30"/>
    </row>
    <row r="164" spans="1:7">
      <c r="A164" s="444" t="s">
        <v>978</v>
      </c>
      <c r="B164" s="433">
        <v>499</v>
      </c>
      <c r="C164" s="433">
        <v>1044</v>
      </c>
      <c r="D164" s="433">
        <v>533</v>
      </c>
      <c r="E164" s="433">
        <v>511</v>
      </c>
      <c r="F164" s="30"/>
      <c r="G164" s="30"/>
    </row>
    <row r="165" spans="1:7">
      <c r="A165" s="444" t="s">
        <v>979</v>
      </c>
      <c r="B165" s="433">
        <v>1328</v>
      </c>
      <c r="C165" s="433">
        <v>3130</v>
      </c>
      <c r="D165" s="433">
        <v>1500</v>
      </c>
      <c r="E165" s="433">
        <v>1630</v>
      </c>
      <c r="F165" s="30"/>
      <c r="G165" s="30"/>
    </row>
    <row r="166" spans="1:7">
      <c r="A166" s="432" t="s">
        <v>980</v>
      </c>
      <c r="B166" s="433">
        <v>983</v>
      </c>
      <c r="C166" s="433">
        <v>2215</v>
      </c>
      <c r="D166" s="433">
        <v>1037</v>
      </c>
      <c r="E166" s="433">
        <v>1178</v>
      </c>
      <c r="F166" s="30"/>
      <c r="G166" s="30"/>
    </row>
    <row r="167" spans="1:7">
      <c r="A167" s="432" t="s">
        <v>981</v>
      </c>
      <c r="B167" s="433">
        <v>1386</v>
      </c>
      <c r="C167" s="433">
        <v>2821</v>
      </c>
      <c r="D167" s="433">
        <v>1377</v>
      </c>
      <c r="E167" s="433">
        <v>1444</v>
      </c>
      <c r="F167" s="30"/>
      <c r="G167" s="30"/>
    </row>
    <row r="168" spans="1:7">
      <c r="A168" s="432" t="s">
        <v>982</v>
      </c>
      <c r="B168" s="433">
        <v>2798</v>
      </c>
      <c r="C168" s="433">
        <v>6235</v>
      </c>
      <c r="D168" s="433">
        <v>3013</v>
      </c>
      <c r="E168" s="433">
        <v>3222</v>
      </c>
      <c r="F168" s="30"/>
      <c r="G168" s="30"/>
    </row>
    <row r="169" spans="1:7">
      <c r="A169" s="432" t="s">
        <v>983</v>
      </c>
      <c r="B169" s="433">
        <v>1585</v>
      </c>
      <c r="C169" s="433">
        <v>3069</v>
      </c>
      <c r="D169" s="433">
        <v>1482</v>
      </c>
      <c r="E169" s="433">
        <v>1587</v>
      </c>
      <c r="F169" s="30"/>
      <c r="G169" s="30"/>
    </row>
    <row r="170" spans="1:7">
      <c r="A170" s="432" t="s">
        <v>984</v>
      </c>
      <c r="B170" s="433">
        <v>1091</v>
      </c>
      <c r="C170" s="433">
        <v>2190</v>
      </c>
      <c r="D170" s="433">
        <v>1131</v>
      </c>
      <c r="E170" s="433">
        <v>1059</v>
      </c>
      <c r="F170" s="30"/>
      <c r="G170" s="30"/>
    </row>
    <row r="171" spans="1:7">
      <c r="A171" s="432" t="s">
        <v>985</v>
      </c>
      <c r="B171" s="433">
        <v>165</v>
      </c>
      <c r="C171" s="433">
        <v>353</v>
      </c>
      <c r="D171" s="433">
        <v>173</v>
      </c>
      <c r="E171" s="433">
        <v>180</v>
      </c>
      <c r="F171" s="30"/>
      <c r="G171" s="30"/>
    </row>
    <row r="172" spans="1:7">
      <c r="A172" s="432" t="s">
        <v>986</v>
      </c>
      <c r="B172" s="433">
        <v>626</v>
      </c>
      <c r="C172" s="433">
        <v>1510</v>
      </c>
      <c r="D172" s="433">
        <v>790</v>
      </c>
      <c r="E172" s="433">
        <v>720</v>
      </c>
      <c r="F172" s="30"/>
      <c r="G172" s="30"/>
    </row>
    <row r="173" spans="1:7">
      <c r="A173" s="432" t="s">
        <v>987</v>
      </c>
      <c r="B173" s="433">
        <v>525</v>
      </c>
      <c r="C173" s="433">
        <v>996</v>
      </c>
      <c r="D173" s="433">
        <v>505</v>
      </c>
      <c r="E173" s="433">
        <v>491</v>
      </c>
      <c r="F173" s="30"/>
      <c r="G173" s="30"/>
    </row>
    <row r="174" spans="1:7">
      <c r="A174" s="448"/>
      <c r="B174" s="433"/>
      <c r="C174" s="433"/>
      <c r="D174" s="433"/>
      <c r="E174" s="433"/>
      <c r="F174" s="30"/>
      <c r="G174" s="30"/>
    </row>
    <row r="175" spans="1:7">
      <c r="A175" s="443" t="s">
        <v>988</v>
      </c>
      <c r="B175" s="431">
        <f>SUM(B176:B195)</f>
        <v>5983</v>
      </c>
      <c r="C175" s="431">
        <f>SUM(C176:C195)</f>
        <v>14009</v>
      </c>
      <c r="D175" s="431">
        <f>SUM(D176:D195)</f>
        <v>6766</v>
      </c>
      <c r="E175" s="431">
        <f>SUM(E176:E195)</f>
        <v>7243</v>
      </c>
      <c r="F175" s="30"/>
      <c r="G175" s="30"/>
    </row>
    <row r="176" spans="1:7">
      <c r="A176" s="444" t="s">
        <v>989</v>
      </c>
      <c r="B176" s="433">
        <v>2934</v>
      </c>
      <c r="C176" s="433">
        <v>6356</v>
      </c>
      <c r="D176" s="433">
        <v>3036</v>
      </c>
      <c r="E176" s="433">
        <v>3320</v>
      </c>
      <c r="F176" s="30"/>
      <c r="G176" s="30"/>
    </row>
    <row r="177" spans="1:7">
      <c r="A177" s="449" t="s">
        <v>990</v>
      </c>
      <c r="B177" s="433">
        <v>1767</v>
      </c>
      <c r="C177" s="433">
        <v>4071</v>
      </c>
      <c r="D177" s="433">
        <v>1965</v>
      </c>
      <c r="E177" s="433">
        <v>2106</v>
      </c>
      <c r="F177" s="30"/>
      <c r="G177" s="30"/>
    </row>
    <row r="178" spans="1:7">
      <c r="A178" s="432" t="s">
        <v>991</v>
      </c>
      <c r="B178" s="433">
        <v>41</v>
      </c>
      <c r="C178" s="433">
        <v>112</v>
      </c>
      <c r="D178" s="433">
        <v>55</v>
      </c>
      <c r="E178" s="433">
        <v>57</v>
      </c>
      <c r="F178" s="30"/>
      <c r="G178" s="30"/>
    </row>
    <row r="179" spans="1:7">
      <c r="A179" s="448" t="s">
        <v>992</v>
      </c>
      <c r="B179" s="433">
        <v>94</v>
      </c>
      <c r="C179" s="433">
        <v>521</v>
      </c>
      <c r="D179" s="433">
        <v>210</v>
      </c>
      <c r="E179" s="433">
        <v>311</v>
      </c>
      <c r="F179" s="30"/>
      <c r="G179" s="30"/>
    </row>
    <row r="180" spans="1:7">
      <c r="A180" s="432" t="s">
        <v>993</v>
      </c>
      <c r="B180" s="433">
        <v>171</v>
      </c>
      <c r="C180" s="433">
        <v>509</v>
      </c>
      <c r="D180" s="433">
        <v>272</v>
      </c>
      <c r="E180" s="433">
        <v>237</v>
      </c>
      <c r="F180" s="30"/>
      <c r="G180" s="30"/>
    </row>
    <row r="181" spans="1:7">
      <c r="A181" s="434" t="s">
        <v>994</v>
      </c>
      <c r="B181" s="433">
        <v>80</v>
      </c>
      <c r="C181" s="433">
        <v>220</v>
      </c>
      <c r="D181" s="433">
        <v>115</v>
      </c>
      <c r="E181" s="433">
        <v>105</v>
      </c>
      <c r="F181" s="30"/>
      <c r="G181" s="30"/>
    </row>
    <row r="182" spans="1:7">
      <c r="A182" s="439" t="s">
        <v>11825</v>
      </c>
      <c r="B182" s="433">
        <v>179</v>
      </c>
      <c r="C182" s="433">
        <v>450</v>
      </c>
      <c r="D182" s="433">
        <v>229</v>
      </c>
      <c r="E182" s="433">
        <v>221</v>
      </c>
      <c r="F182" s="30"/>
      <c r="G182" s="30"/>
    </row>
    <row r="183" spans="1:7">
      <c r="A183" s="432" t="s">
        <v>995</v>
      </c>
      <c r="B183" s="433">
        <v>42</v>
      </c>
      <c r="C183" s="433">
        <v>96</v>
      </c>
      <c r="D183" s="433">
        <v>50</v>
      </c>
      <c r="E183" s="433">
        <v>46</v>
      </c>
      <c r="F183" s="30"/>
      <c r="G183" s="30"/>
    </row>
    <row r="184" spans="1:7">
      <c r="A184" s="432" t="s">
        <v>996</v>
      </c>
      <c r="B184" s="433">
        <v>67</v>
      </c>
      <c r="C184" s="433">
        <v>170</v>
      </c>
      <c r="D184" s="433">
        <v>88</v>
      </c>
      <c r="E184" s="433">
        <v>82</v>
      </c>
      <c r="F184" s="30"/>
      <c r="G184" s="30"/>
    </row>
    <row r="185" spans="1:7">
      <c r="A185" s="432" t="s">
        <v>997</v>
      </c>
      <c r="B185" s="433">
        <v>74</v>
      </c>
      <c r="C185" s="433">
        <v>215</v>
      </c>
      <c r="D185" s="433">
        <v>110</v>
      </c>
      <c r="E185" s="433">
        <v>105</v>
      </c>
      <c r="F185" s="30"/>
      <c r="G185" s="30"/>
    </row>
    <row r="186" spans="1:7">
      <c r="A186" s="432" t="s">
        <v>998</v>
      </c>
      <c r="B186" s="433">
        <v>31</v>
      </c>
      <c r="C186" s="433">
        <v>85</v>
      </c>
      <c r="D186" s="433">
        <v>46</v>
      </c>
      <c r="E186" s="433">
        <v>39</v>
      </c>
      <c r="F186" s="30"/>
      <c r="G186" s="30"/>
    </row>
    <row r="187" spans="1:7">
      <c r="A187" s="432" t="s">
        <v>999</v>
      </c>
      <c r="B187" s="433">
        <v>48</v>
      </c>
      <c r="C187" s="433">
        <v>112</v>
      </c>
      <c r="D187" s="433">
        <v>56</v>
      </c>
      <c r="E187" s="433">
        <v>56</v>
      </c>
      <c r="F187" s="30"/>
      <c r="G187" s="30"/>
    </row>
    <row r="188" spans="1:7">
      <c r="A188" s="432" t="s">
        <v>1000</v>
      </c>
      <c r="B188" s="433">
        <v>166</v>
      </c>
      <c r="C188" s="433">
        <v>380</v>
      </c>
      <c r="D188" s="433">
        <v>186</v>
      </c>
      <c r="E188" s="433">
        <v>194</v>
      </c>
      <c r="F188" s="30"/>
      <c r="G188" s="30"/>
    </row>
    <row r="189" spans="1:7">
      <c r="A189" s="448" t="s">
        <v>1001</v>
      </c>
      <c r="B189" s="433">
        <v>44</v>
      </c>
      <c r="C189" s="433">
        <v>103</v>
      </c>
      <c r="D189" s="433">
        <v>47</v>
      </c>
      <c r="E189" s="433">
        <v>56</v>
      </c>
      <c r="F189" s="30"/>
      <c r="G189" s="30"/>
    </row>
    <row r="190" spans="1:7">
      <c r="A190" s="432" t="s">
        <v>1002</v>
      </c>
      <c r="B190" s="433">
        <v>35</v>
      </c>
      <c r="C190" s="433">
        <v>87</v>
      </c>
      <c r="D190" s="433">
        <v>48</v>
      </c>
      <c r="E190" s="433">
        <v>39</v>
      </c>
      <c r="F190" s="30"/>
      <c r="G190" s="30"/>
    </row>
    <row r="191" spans="1:7">
      <c r="A191" s="432" t="s">
        <v>1003</v>
      </c>
      <c r="B191" s="433">
        <v>29</v>
      </c>
      <c r="C191" s="433">
        <v>65</v>
      </c>
      <c r="D191" s="433">
        <v>34</v>
      </c>
      <c r="E191" s="433">
        <v>31</v>
      </c>
      <c r="F191" s="30"/>
      <c r="G191" s="30"/>
    </row>
    <row r="192" spans="1:7">
      <c r="A192" s="432" t="s">
        <v>1004</v>
      </c>
      <c r="B192" s="433">
        <v>24</v>
      </c>
      <c r="C192" s="433">
        <v>70</v>
      </c>
      <c r="D192" s="433">
        <v>33</v>
      </c>
      <c r="E192" s="433">
        <v>37</v>
      </c>
      <c r="F192" s="30"/>
      <c r="G192" s="30"/>
    </row>
    <row r="193" spans="1:7">
      <c r="A193" s="432" t="s">
        <v>1005</v>
      </c>
      <c r="B193" s="433">
        <v>110</v>
      </c>
      <c r="C193" s="433">
        <v>284</v>
      </c>
      <c r="D193" s="433">
        <v>135</v>
      </c>
      <c r="E193" s="433">
        <v>149</v>
      </c>
      <c r="F193" s="30"/>
      <c r="G193" s="30"/>
    </row>
    <row r="194" spans="1:7">
      <c r="A194" s="432" t="s">
        <v>1006</v>
      </c>
      <c r="B194" s="433">
        <v>27</v>
      </c>
      <c r="C194" s="433">
        <v>56</v>
      </c>
      <c r="D194" s="433">
        <v>29</v>
      </c>
      <c r="E194" s="433">
        <v>27</v>
      </c>
      <c r="F194" s="30"/>
      <c r="G194" s="30"/>
    </row>
    <row r="195" spans="1:7">
      <c r="A195" s="432" t="s">
        <v>1007</v>
      </c>
      <c r="B195" s="433">
        <v>20</v>
      </c>
      <c r="C195" s="433">
        <v>47</v>
      </c>
      <c r="D195" s="433">
        <v>22</v>
      </c>
      <c r="E195" s="433">
        <v>25</v>
      </c>
      <c r="F195" s="30"/>
      <c r="G195" s="30"/>
    </row>
    <row r="196" spans="1:7">
      <c r="A196" s="448"/>
      <c r="B196" s="433"/>
      <c r="C196" s="433"/>
      <c r="D196" s="433"/>
      <c r="E196" s="433"/>
      <c r="F196" s="30"/>
      <c r="G196" s="30"/>
    </row>
    <row r="197" spans="1:7">
      <c r="A197" s="446" t="s">
        <v>1008</v>
      </c>
      <c r="B197" s="431">
        <f>SUM(B198:B204)</f>
        <v>1764</v>
      </c>
      <c r="C197" s="431">
        <f>SUM(C198:C204)</f>
        <v>4578</v>
      </c>
      <c r="D197" s="431">
        <f>SUM(D198:D204)</f>
        <v>2302</v>
      </c>
      <c r="E197" s="431">
        <f>SUM(E198:E204)</f>
        <v>2276</v>
      </c>
      <c r="F197" s="30"/>
      <c r="G197" s="30"/>
    </row>
    <row r="198" spans="1:7">
      <c r="A198" s="444" t="s">
        <v>1009</v>
      </c>
      <c r="B198" s="433">
        <v>251</v>
      </c>
      <c r="C198" s="433">
        <v>650</v>
      </c>
      <c r="D198" s="433">
        <v>324</v>
      </c>
      <c r="E198" s="433">
        <v>326</v>
      </c>
      <c r="F198" s="30"/>
      <c r="G198" s="30"/>
    </row>
    <row r="199" spans="1:7">
      <c r="A199" s="444" t="s">
        <v>1010</v>
      </c>
      <c r="B199" s="433">
        <v>398</v>
      </c>
      <c r="C199" s="433">
        <v>1127</v>
      </c>
      <c r="D199" s="433">
        <v>540</v>
      </c>
      <c r="E199" s="433">
        <v>587</v>
      </c>
      <c r="F199" s="30"/>
      <c r="G199" s="30"/>
    </row>
    <row r="200" spans="1:7">
      <c r="A200" s="432" t="s">
        <v>1011</v>
      </c>
      <c r="B200" s="433">
        <v>359</v>
      </c>
      <c r="C200" s="433">
        <v>919</v>
      </c>
      <c r="D200" s="433">
        <v>483</v>
      </c>
      <c r="E200" s="433">
        <v>436</v>
      </c>
      <c r="F200" s="30"/>
      <c r="G200" s="30"/>
    </row>
    <row r="201" spans="1:7">
      <c r="A201" s="432" t="s">
        <v>1012</v>
      </c>
      <c r="B201" s="433">
        <v>197</v>
      </c>
      <c r="C201" s="433">
        <v>457</v>
      </c>
      <c r="D201" s="433">
        <v>236</v>
      </c>
      <c r="E201" s="433">
        <v>221</v>
      </c>
      <c r="F201" s="30"/>
      <c r="G201" s="30"/>
    </row>
    <row r="202" spans="1:7">
      <c r="A202" s="432" t="s">
        <v>1013</v>
      </c>
      <c r="B202" s="433">
        <v>196</v>
      </c>
      <c r="C202" s="433">
        <v>524</v>
      </c>
      <c r="D202" s="433">
        <v>273</v>
      </c>
      <c r="E202" s="433">
        <v>251</v>
      </c>
      <c r="F202" s="30"/>
      <c r="G202" s="30"/>
    </row>
    <row r="203" spans="1:7">
      <c r="A203" s="432" t="s">
        <v>1014</v>
      </c>
      <c r="B203" s="433">
        <v>264</v>
      </c>
      <c r="C203" s="433">
        <v>664</v>
      </c>
      <c r="D203" s="433">
        <v>332</v>
      </c>
      <c r="E203" s="433">
        <v>332</v>
      </c>
      <c r="F203" s="30"/>
      <c r="G203" s="30"/>
    </row>
    <row r="204" spans="1:7">
      <c r="A204" s="432" t="s">
        <v>1015</v>
      </c>
      <c r="B204" s="433">
        <v>99</v>
      </c>
      <c r="C204" s="433">
        <v>237</v>
      </c>
      <c r="D204" s="433">
        <v>114</v>
      </c>
      <c r="E204" s="433">
        <v>123</v>
      </c>
      <c r="F204" s="30"/>
      <c r="G204" s="30"/>
    </row>
    <row r="205" spans="1:7">
      <c r="A205" s="448"/>
      <c r="B205" s="433"/>
      <c r="C205" s="433"/>
      <c r="D205" s="433"/>
      <c r="E205" s="433"/>
      <c r="F205" s="30"/>
      <c r="G205" s="30"/>
    </row>
    <row r="206" spans="1:7">
      <c r="A206" s="446" t="s">
        <v>1016</v>
      </c>
      <c r="B206" s="431">
        <f>SUM(B207:B216)</f>
        <v>2408</v>
      </c>
      <c r="C206" s="431">
        <f>SUM(C207:C216)</f>
        <v>6234</v>
      </c>
      <c r="D206" s="431">
        <f>SUM(D207:D216)</f>
        <v>3009</v>
      </c>
      <c r="E206" s="431">
        <f>SUM(E207:E216)</f>
        <v>3225</v>
      </c>
      <c r="F206" s="30"/>
      <c r="G206" s="30"/>
    </row>
    <row r="207" spans="1:7">
      <c r="A207" s="444" t="s">
        <v>1017</v>
      </c>
      <c r="B207" s="433">
        <v>110</v>
      </c>
      <c r="C207" s="433">
        <v>300</v>
      </c>
      <c r="D207" s="433">
        <v>138</v>
      </c>
      <c r="E207" s="433">
        <v>162</v>
      </c>
      <c r="F207" s="30"/>
      <c r="G207" s="30"/>
    </row>
    <row r="208" spans="1:7">
      <c r="A208" s="444" t="s">
        <v>1018</v>
      </c>
      <c r="B208" s="433">
        <v>43</v>
      </c>
      <c r="C208" s="433">
        <v>139</v>
      </c>
      <c r="D208" s="433">
        <v>71</v>
      </c>
      <c r="E208" s="433">
        <v>68</v>
      </c>
      <c r="F208" s="30"/>
      <c r="G208" s="30"/>
    </row>
    <row r="209" spans="1:7">
      <c r="A209" s="432" t="s">
        <v>1019</v>
      </c>
      <c r="B209" s="433">
        <v>217</v>
      </c>
      <c r="C209" s="433">
        <v>511</v>
      </c>
      <c r="D209" s="433">
        <v>240</v>
      </c>
      <c r="E209" s="433">
        <v>271</v>
      </c>
      <c r="F209" s="30"/>
      <c r="G209" s="30"/>
    </row>
    <row r="210" spans="1:7">
      <c r="A210" s="432" t="s">
        <v>1020</v>
      </c>
      <c r="B210" s="433">
        <v>292</v>
      </c>
      <c r="C210" s="433">
        <v>748</v>
      </c>
      <c r="D210" s="433">
        <v>372</v>
      </c>
      <c r="E210" s="433">
        <v>376</v>
      </c>
      <c r="F210" s="30"/>
      <c r="G210" s="30"/>
    </row>
    <row r="211" spans="1:7">
      <c r="A211" s="432" t="s">
        <v>1021</v>
      </c>
      <c r="B211" s="433">
        <v>45</v>
      </c>
      <c r="C211" s="433">
        <v>113</v>
      </c>
      <c r="D211" s="433">
        <v>51</v>
      </c>
      <c r="E211" s="433">
        <v>62</v>
      </c>
      <c r="F211" s="30"/>
      <c r="G211" s="30"/>
    </row>
    <row r="212" spans="1:7">
      <c r="A212" s="432" t="s">
        <v>1022</v>
      </c>
      <c r="B212" s="433">
        <v>564</v>
      </c>
      <c r="C212" s="433">
        <v>1461</v>
      </c>
      <c r="D212" s="433">
        <v>678</v>
      </c>
      <c r="E212" s="433">
        <v>783</v>
      </c>
      <c r="F212" s="30"/>
      <c r="G212" s="30"/>
    </row>
    <row r="213" spans="1:7">
      <c r="A213" s="432" t="s">
        <v>1023</v>
      </c>
      <c r="B213" s="433">
        <v>204</v>
      </c>
      <c r="C213" s="433">
        <v>564</v>
      </c>
      <c r="D213" s="433">
        <v>272</v>
      </c>
      <c r="E213" s="433">
        <v>292</v>
      </c>
      <c r="F213" s="30"/>
      <c r="G213" s="30"/>
    </row>
    <row r="214" spans="1:7">
      <c r="A214" s="432" t="s">
        <v>1024</v>
      </c>
      <c r="B214" s="433">
        <v>533</v>
      </c>
      <c r="C214" s="433">
        <v>1343</v>
      </c>
      <c r="D214" s="433">
        <v>659</v>
      </c>
      <c r="E214" s="433">
        <v>684</v>
      </c>
      <c r="F214" s="30"/>
      <c r="G214" s="30"/>
    </row>
    <row r="215" spans="1:7">
      <c r="A215" s="432" t="s">
        <v>1025</v>
      </c>
      <c r="B215" s="433">
        <v>47</v>
      </c>
      <c r="C215" s="433">
        <v>121</v>
      </c>
      <c r="D215" s="433">
        <v>58</v>
      </c>
      <c r="E215" s="433">
        <v>63</v>
      </c>
      <c r="F215" s="30"/>
      <c r="G215" s="30"/>
    </row>
    <row r="216" spans="1:7">
      <c r="A216" s="432" t="s">
        <v>1026</v>
      </c>
      <c r="B216" s="433">
        <v>353</v>
      </c>
      <c r="C216" s="433">
        <v>934</v>
      </c>
      <c r="D216" s="433">
        <v>470</v>
      </c>
      <c r="E216" s="433">
        <v>464</v>
      </c>
      <c r="F216" s="30"/>
      <c r="G216" s="30"/>
    </row>
    <row r="217" spans="1:7">
      <c r="A217" s="448"/>
      <c r="B217" s="433"/>
      <c r="C217" s="433"/>
      <c r="D217" s="433"/>
      <c r="E217" s="433"/>
      <c r="F217" s="30"/>
      <c r="G217" s="30"/>
    </row>
    <row r="218" spans="1:7">
      <c r="A218" s="446" t="s">
        <v>1027</v>
      </c>
      <c r="B218" s="431">
        <f>SUM(B219:B228,G184)</f>
        <v>5731</v>
      </c>
      <c r="C218" s="431">
        <f>SUM(C219:C228,H184)</f>
        <v>12288</v>
      </c>
      <c r="D218" s="431">
        <f>SUM(D219:D228,I184)</f>
        <v>6037</v>
      </c>
      <c r="E218" s="431">
        <f>SUM(E219:E228,J184)</f>
        <v>6251</v>
      </c>
      <c r="F218" s="30"/>
      <c r="G218" s="30"/>
    </row>
    <row r="219" spans="1:7">
      <c r="A219" s="444" t="s">
        <v>1028</v>
      </c>
      <c r="B219" s="433">
        <v>83</v>
      </c>
      <c r="C219" s="433">
        <v>189</v>
      </c>
      <c r="D219" s="433">
        <v>94</v>
      </c>
      <c r="E219" s="433">
        <v>95</v>
      </c>
      <c r="F219" s="30"/>
      <c r="G219" s="30"/>
    </row>
    <row r="220" spans="1:7">
      <c r="A220" s="444" t="s">
        <v>1029</v>
      </c>
      <c r="B220" s="433">
        <v>166</v>
      </c>
      <c r="C220" s="433">
        <v>404</v>
      </c>
      <c r="D220" s="433">
        <v>189</v>
      </c>
      <c r="E220" s="433">
        <v>215</v>
      </c>
      <c r="F220" s="30"/>
      <c r="G220" s="30"/>
    </row>
    <row r="221" spans="1:7">
      <c r="A221" s="432" t="s">
        <v>1030</v>
      </c>
      <c r="B221" s="433">
        <v>1020</v>
      </c>
      <c r="C221" s="433">
        <v>2059</v>
      </c>
      <c r="D221" s="433">
        <v>994</v>
      </c>
      <c r="E221" s="433">
        <v>1065</v>
      </c>
      <c r="F221" s="30"/>
      <c r="G221" s="30"/>
    </row>
    <row r="222" spans="1:7">
      <c r="A222" s="432" t="s">
        <v>1031</v>
      </c>
      <c r="B222" s="433">
        <v>1037</v>
      </c>
      <c r="C222" s="433">
        <v>2520</v>
      </c>
      <c r="D222" s="433">
        <v>1228</v>
      </c>
      <c r="E222" s="433">
        <v>1292</v>
      </c>
      <c r="F222" s="30"/>
      <c r="G222" s="30"/>
    </row>
    <row r="223" spans="1:7">
      <c r="A223" s="432" t="s">
        <v>1032</v>
      </c>
      <c r="B223" s="433">
        <v>678</v>
      </c>
      <c r="C223" s="433">
        <v>1368</v>
      </c>
      <c r="D223" s="433">
        <v>703</v>
      </c>
      <c r="E223" s="433">
        <v>665</v>
      </c>
      <c r="F223" s="30"/>
      <c r="G223" s="30"/>
    </row>
    <row r="224" spans="1:7">
      <c r="A224" s="432" t="s">
        <v>1033</v>
      </c>
      <c r="B224" s="433">
        <v>1998</v>
      </c>
      <c r="C224" s="433">
        <v>4173</v>
      </c>
      <c r="D224" s="433">
        <v>2083</v>
      </c>
      <c r="E224" s="433">
        <v>2090</v>
      </c>
      <c r="F224" s="30"/>
      <c r="G224" s="30"/>
    </row>
    <row r="225" spans="1:7">
      <c r="A225" s="432" t="s">
        <v>1034</v>
      </c>
      <c r="B225" s="433">
        <v>463</v>
      </c>
      <c r="C225" s="433">
        <v>896</v>
      </c>
      <c r="D225" s="433">
        <v>409</v>
      </c>
      <c r="E225" s="433">
        <v>487</v>
      </c>
      <c r="F225" s="30"/>
      <c r="G225" s="30"/>
    </row>
    <row r="226" spans="1:7">
      <c r="A226" s="451" t="s">
        <v>1035</v>
      </c>
      <c r="B226" s="440">
        <v>78</v>
      </c>
      <c r="C226" s="433">
        <v>160</v>
      </c>
      <c r="D226" s="440">
        <v>82</v>
      </c>
      <c r="E226" s="440">
        <v>78</v>
      </c>
      <c r="F226" s="30"/>
      <c r="G226" s="30"/>
    </row>
    <row r="227" spans="1:7">
      <c r="A227" s="451" t="s">
        <v>1036</v>
      </c>
      <c r="B227" s="440">
        <v>93</v>
      </c>
      <c r="C227" s="433">
        <v>243</v>
      </c>
      <c r="D227" s="440">
        <v>121</v>
      </c>
      <c r="E227" s="440">
        <v>122</v>
      </c>
      <c r="F227" s="30"/>
      <c r="G227" s="30"/>
    </row>
    <row r="228" spans="1:7">
      <c r="A228" s="452" t="s">
        <v>1037</v>
      </c>
      <c r="B228" s="433">
        <v>115</v>
      </c>
      <c r="C228" s="433">
        <v>276</v>
      </c>
      <c r="D228" s="433">
        <v>134</v>
      </c>
      <c r="E228" s="433">
        <v>142</v>
      </c>
      <c r="F228" s="30"/>
      <c r="G228" s="30"/>
    </row>
    <row r="229" spans="1:7">
      <c r="A229" s="453"/>
      <c r="B229" s="433"/>
      <c r="C229" s="433"/>
      <c r="D229" s="433"/>
      <c r="E229" s="433"/>
      <c r="F229" s="30"/>
      <c r="G229" s="30"/>
    </row>
    <row r="230" spans="1:7">
      <c r="A230" s="454" t="s">
        <v>1038</v>
      </c>
      <c r="B230" s="431">
        <f>SUM(B231:B241)</f>
        <v>929</v>
      </c>
      <c r="C230" s="431">
        <f>SUM(C231:C241)</f>
        <v>2319</v>
      </c>
      <c r="D230" s="431">
        <f>SUM(D231:D241)</f>
        <v>1136</v>
      </c>
      <c r="E230" s="431">
        <f>SUM(E231:E241)</f>
        <v>1183</v>
      </c>
      <c r="F230" s="30"/>
      <c r="G230" s="30"/>
    </row>
    <row r="231" spans="1:7">
      <c r="A231" s="455" t="s">
        <v>1039</v>
      </c>
      <c r="B231" s="433">
        <v>87</v>
      </c>
      <c r="C231" s="433">
        <v>215</v>
      </c>
      <c r="D231" s="433">
        <v>105</v>
      </c>
      <c r="E231" s="433">
        <v>110</v>
      </c>
      <c r="F231" s="30"/>
      <c r="G231" s="30"/>
    </row>
    <row r="232" spans="1:7">
      <c r="A232" s="456" t="s">
        <v>1040</v>
      </c>
      <c r="B232" s="433">
        <v>97</v>
      </c>
      <c r="C232" s="433">
        <v>271</v>
      </c>
      <c r="D232" s="433">
        <v>125</v>
      </c>
      <c r="E232" s="433">
        <v>146</v>
      </c>
      <c r="F232" s="30"/>
      <c r="G232" s="30"/>
    </row>
    <row r="233" spans="1:7">
      <c r="A233" s="439" t="s">
        <v>1041</v>
      </c>
      <c r="B233" s="433">
        <v>98</v>
      </c>
      <c r="C233" s="433">
        <v>218</v>
      </c>
      <c r="D233" s="433">
        <v>112</v>
      </c>
      <c r="E233" s="433">
        <v>106</v>
      </c>
      <c r="F233" s="30"/>
      <c r="G233" s="30"/>
    </row>
    <row r="234" spans="1:7">
      <c r="A234" s="439" t="s">
        <v>1042</v>
      </c>
      <c r="B234" s="433">
        <v>55</v>
      </c>
      <c r="C234" s="433">
        <v>150</v>
      </c>
      <c r="D234" s="433">
        <v>79</v>
      </c>
      <c r="E234" s="433">
        <v>71</v>
      </c>
      <c r="F234" s="30"/>
      <c r="G234" s="30"/>
    </row>
    <row r="235" spans="1:7">
      <c r="A235" s="439" t="s">
        <v>1043</v>
      </c>
      <c r="B235" s="433">
        <v>65</v>
      </c>
      <c r="C235" s="433">
        <v>170</v>
      </c>
      <c r="D235" s="433">
        <v>84</v>
      </c>
      <c r="E235" s="433">
        <v>86</v>
      </c>
      <c r="F235" s="30"/>
      <c r="G235" s="30"/>
    </row>
    <row r="236" spans="1:7">
      <c r="A236" s="439" t="s">
        <v>1044</v>
      </c>
      <c r="B236" s="433">
        <v>110</v>
      </c>
      <c r="C236" s="433">
        <v>270</v>
      </c>
      <c r="D236" s="433">
        <v>123</v>
      </c>
      <c r="E236" s="433">
        <v>147</v>
      </c>
      <c r="F236" s="30"/>
      <c r="G236" s="30"/>
    </row>
    <row r="237" spans="1:7">
      <c r="A237" s="439" t="s">
        <v>1045</v>
      </c>
      <c r="B237" s="433">
        <v>107</v>
      </c>
      <c r="C237" s="433">
        <v>275</v>
      </c>
      <c r="D237" s="433">
        <v>146</v>
      </c>
      <c r="E237" s="433">
        <v>129</v>
      </c>
      <c r="F237" s="30"/>
      <c r="G237" s="30"/>
    </row>
    <row r="238" spans="1:7">
      <c r="A238" s="439" t="s">
        <v>1046</v>
      </c>
      <c r="B238" s="433">
        <v>103</v>
      </c>
      <c r="C238" s="433">
        <v>278</v>
      </c>
      <c r="D238" s="433">
        <v>139</v>
      </c>
      <c r="E238" s="433">
        <v>139</v>
      </c>
      <c r="F238" s="30"/>
      <c r="G238" s="30"/>
    </row>
    <row r="239" spans="1:7">
      <c r="A239" s="439" t="s">
        <v>1047</v>
      </c>
      <c r="B239" s="433">
        <v>47</v>
      </c>
      <c r="C239" s="433">
        <v>127</v>
      </c>
      <c r="D239" s="433">
        <v>62</v>
      </c>
      <c r="E239" s="433">
        <v>65</v>
      </c>
      <c r="F239" s="30"/>
      <c r="G239" s="30"/>
    </row>
    <row r="240" spans="1:7">
      <c r="A240" s="439" t="s">
        <v>1048</v>
      </c>
      <c r="B240" s="433">
        <v>136</v>
      </c>
      <c r="C240" s="433">
        <v>289</v>
      </c>
      <c r="D240" s="433">
        <v>136</v>
      </c>
      <c r="E240" s="433">
        <v>153</v>
      </c>
      <c r="F240" s="30"/>
      <c r="G240" s="30"/>
    </row>
    <row r="241" spans="1:7">
      <c r="A241" s="439" t="s">
        <v>1049</v>
      </c>
      <c r="B241" s="433">
        <v>24</v>
      </c>
      <c r="C241" s="433">
        <v>56</v>
      </c>
      <c r="D241" s="433">
        <v>25</v>
      </c>
      <c r="E241" s="433">
        <v>31</v>
      </c>
      <c r="F241" s="30"/>
      <c r="G241" s="30"/>
    </row>
    <row r="242" spans="1:7">
      <c r="A242" s="450"/>
      <c r="B242" s="433"/>
      <c r="C242" s="433"/>
      <c r="D242" s="433"/>
      <c r="E242" s="433"/>
      <c r="F242" s="30"/>
      <c r="G242" s="30"/>
    </row>
    <row r="243" spans="1:7">
      <c r="A243" s="457" t="s">
        <v>1050</v>
      </c>
      <c r="B243" s="431">
        <f>SUM(B244:B249)</f>
        <v>532</v>
      </c>
      <c r="C243" s="431">
        <f>SUM(C244:C249)</f>
        <v>1194</v>
      </c>
      <c r="D243" s="431">
        <f>SUM(D244:D249)</f>
        <v>601</v>
      </c>
      <c r="E243" s="431">
        <f>SUM(E244:E249)</f>
        <v>593</v>
      </c>
      <c r="F243" s="30"/>
      <c r="G243" s="30"/>
    </row>
    <row r="244" spans="1:7">
      <c r="A244" s="458" t="s">
        <v>1051</v>
      </c>
      <c r="B244" s="433">
        <v>40</v>
      </c>
      <c r="C244" s="433">
        <v>80</v>
      </c>
      <c r="D244" s="433">
        <v>40</v>
      </c>
      <c r="E244" s="433">
        <v>40</v>
      </c>
      <c r="F244" s="30"/>
      <c r="G244" s="30"/>
    </row>
    <row r="245" spans="1:7">
      <c r="A245" s="456" t="s">
        <v>1052</v>
      </c>
      <c r="B245" s="433">
        <v>171</v>
      </c>
      <c r="C245" s="433">
        <v>375</v>
      </c>
      <c r="D245" s="433">
        <v>183</v>
      </c>
      <c r="E245" s="433">
        <v>192</v>
      </c>
      <c r="F245" s="30"/>
      <c r="G245" s="30"/>
    </row>
    <row r="246" spans="1:7">
      <c r="A246" s="439" t="s">
        <v>1053</v>
      </c>
      <c r="B246" s="433">
        <v>183</v>
      </c>
      <c r="C246" s="433">
        <v>441</v>
      </c>
      <c r="D246" s="433">
        <v>217</v>
      </c>
      <c r="E246" s="433">
        <v>224</v>
      </c>
      <c r="F246" s="30"/>
      <c r="G246" s="30"/>
    </row>
    <row r="247" spans="1:7">
      <c r="A247" s="439" t="s">
        <v>1054</v>
      </c>
      <c r="B247" s="433">
        <v>61</v>
      </c>
      <c r="C247" s="433">
        <v>145</v>
      </c>
      <c r="D247" s="433">
        <v>78</v>
      </c>
      <c r="E247" s="433">
        <v>67</v>
      </c>
      <c r="F247" s="30"/>
      <c r="G247" s="30"/>
    </row>
    <row r="248" spans="1:7">
      <c r="A248" s="439" t="s">
        <v>1055</v>
      </c>
      <c r="B248" s="433">
        <v>37</v>
      </c>
      <c r="C248" s="433">
        <v>70</v>
      </c>
      <c r="D248" s="433">
        <v>35</v>
      </c>
      <c r="E248" s="433">
        <v>35</v>
      </c>
      <c r="F248" s="30"/>
      <c r="G248" s="30"/>
    </row>
    <row r="249" spans="1:7">
      <c r="A249" s="439" t="s">
        <v>1056</v>
      </c>
      <c r="B249" s="433">
        <v>40</v>
      </c>
      <c r="C249" s="433">
        <v>83</v>
      </c>
      <c r="D249" s="433">
        <v>48</v>
      </c>
      <c r="E249" s="433">
        <v>35</v>
      </c>
      <c r="F249" s="30"/>
      <c r="G249" s="30"/>
    </row>
    <row r="250" spans="1:7">
      <c r="A250" s="450"/>
      <c r="B250" s="433"/>
      <c r="C250" s="433"/>
      <c r="D250" s="433"/>
      <c r="E250" s="433"/>
      <c r="F250" s="30"/>
      <c r="G250" s="30"/>
    </row>
    <row r="251" spans="1:7">
      <c r="A251" s="457" t="s">
        <v>1057</v>
      </c>
      <c r="B251" s="431">
        <f>SUM(B252:B255)</f>
        <v>365</v>
      </c>
      <c r="C251" s="431">
        <f>SUM(C252:C255)</f>
        <v>778</v>
      </c>
      <c r="D251" s="431">
        <f>SUM(D252:D255)</f>
        <v>396</v>
      </c>
      <c r="E251" s="431">
        <f>SUM(E252:E255)</f>
        <v>382</v>
      </c>
      <c r="F251" s="30"/>
      <c r="G251" s="30"/>
    </row>
    <row r="252" spans="1:7">
      <c r="A252" s="458" t="s">
        <v>1058</v>
      </c>
      <c r="B252" s="433">
        <v>105</v>
      </c>
      <c r="C252" s="433">
        <v>215</v>
      </c>
      <c r="D252" s="433">
        <v>104</v>
      </c>
      <c r="E252" s="433">
        <v>111</v>
      </c>
      <c r="F252" s="30"/>
      <c r="G252" s="30"/>
    </row>
    <row r="253" spans="1:7">
      <c r="A253" s="456" t="s">
        <v>1059</v>
      </c>
      <c r="B253" s="433">
        <v>119</v>
      </c>
      <c r="C253" s="433">
        <v>242</v>
      </c>
      <c r="D253" s="433">
        <v>123</v>
      </c>
      <c r="E253" s="433">
        <v>119</v>
      </c>
      <c r="F253" s="30"/>
      <c r="G253" s="30"/>
    </row>
    <row r="254" spans="1:7">
      <c r="A254" s="459" t="s">
        <v>1060</v>
      </c>
      <c r="B254" s="433">
        <v>71</v>
      </c>
      <c r="C254" s="433">
        <v>156</v>
      </c>
      <c r="D254" s="433">
        <v>81</v>
      </c>
      <c r="E254" s="433">
        <v>75</v>
      </c>
      <c r="F254" s="30"/>
      <c r="G254" s="30"/>
    </row>
    <row r="255" spans="1:7">
      <c r="A255" s="459" t="s">
        <v>1061</v>
      </c>
      <c r="B255" s="433">
        <v>70</v>
      </c>
      <c r="C255" s="433">
        <v>165</v>
      </c>
      <c r="D255" s="433">
        <v>88</v>
      </c>
      <c r="E255" s="433">
        <v>77</v>
      </c>
      <c r="F255" s="30"/>
      <c r="G255" s="30"/>
    </row>
    <row r="256" spans="1:7">
      <c r="A256" s="460"/>
      <c r="B256" s="433"/>
      <c r="C256" s="433"/>
      <c r="D256" s="433"/>
      <c r="E256" s="433"/>
      <c r="F256" s="30"/>
      <c r="G256" s="30"/>
    </row>
    <row r="257" spans="1:7">
      <c r="A257" s="461" t="s">
        <v>1062</v>
      </c>
      <c r="B257" s="431">
        <f>SUM(B258:B262)</f>
        <v>1502</v>
      </c>
      <c r="C257" s="431">
        <f>SUM(C258:C262)</f>
        <v>3166</v>
      </c>
      <c r="D257" s="431">
        <f>SUM(D258:D262)</f>
        <v>1670</v>
      </c>
      <c r="E257" s="431">
        <f>SUM(E258:E262)</f>
        <v>1496</v>
      </c>
      <c r="F257" s="30"/>
      <c r="G257" s="30"/>
    </row>
    <row r="258" spans="1:7">
      <c r="A258" s="455" t="s">
        <v>1063</v>
      </c>
      <c r="B258" s="433">
        <v>182</v>
      </c>
      <c r="C258" s="433">
        <v>396</v>
      </c>
      <c r="D258" s="433">
        <v>221</v>
      </c>
      <c r="E258" s="433">
        <v>175</v>
      </c>
      <c r="F258" s="30"/>
      <c r="G258" s="30"/>
    </row>
    <row r="259" spans="1:7">
      <c r="A259" s="462" t="s">
        <v>1064</v>
      </c>
      <c r="B259" s="433">
        <v>10</v>
      </c>
      <c r="C259" s="433">
        <v>26</v>
      </c>
      <c r="D259" s="433">
        <v>17</v>
      </c>
      <c r="E259" s="433">
        <v>9</v>
      </c>
      <c r="F259" s="30"/>
      <c r="G259" s="30"/>
    </row>
    <row r="260" spans="1:7">
      <c r="A260" s="463" t="s">
        <v>1065</v>
      </c>
      <c r="B260" s="433">
        <v>958</v>
      </c>
      <c r="C260" s="433">
        <v>1929</v>
      </c>
      <c r="D260" s="433">
        <v>1027</v>
      </c>
      <c r="E260" s="433">
        <v>902</v>
      </c>
      <c r="F260" s="30"/>
      <c r="G260" s="30"/>
    </row>
    <row r="261" spans="1:7">
      <c r="A261" s="463" t="s">
        <v>1066</v>
      </c>
      <c r="B261" s="433">
        <v>76</v>
      </c>
      <c r="C261" s="433">
        <v>184</v>
      </c>
      <c r="D261" s="433">
        <v>92</v>
      </c>
      <c r="E261" s="433">
        <v>92</v>
      </c>
      <c r="F261" s="30"/>
      <c r="G261" s="30"/>
    </row>
    <row r="262" spans="1:7">
      <c r="A262" s="439" t="s">
        <v>1067</v>
      </c>
      <c r="B262" s="433">
        <v>276</v>
      </c>
      <c r="C262" s="433">
        <v>631</v>
      </c>
      <c r="D262" s="433">
        <v>313</v>
      </c>
      <c r="E262" s="433">
        <v>318</v>
      </c>
      <c r="F262" s="30"/>
      <c r="G262" s="30"/>
    </row>
    <row r="263" spans="1:7">
      <c r="A263" s="463"/>
      <c r="B263" s="433"/>
      <c r="C263" s="433"/>
      <c r="D263" s="433"/>
      <c r="E263" s="433"/>
      <c r="F263" s="30"/>
      <c r="G263" s="30"/>
    </row>
    <row r="264" spans="1:7">
      <c r="A264" s="454" t="s">
        <v>1068</v>
      </c>
      <c r="B264" s="431">
        <f>SUM(B265:B267)</f>
        <v>618</v>
      </c>
      <c r="C264" s="431">
        <f>SUM(C265:C267)</f>
        <v>1321</v>
      </c>
      <c r="D264" s="431">
        <f>SUM(D265:D267)</f>
        <v>724</v>
      </c>
      <c r="E264" s="431">
        <f>SUM(E265:E267)</f>
        <v>597</v>
      </c>
      <c r="F264" s="30"/>
      <c r="G264" s="30"/>
    </row>
    <row r="265" spans="1:7">
      <c r="A265" s="439" t="s">
        <v>1069</v>
      </c>
      <c r="B265" s="433">
        <v>449</v>
      </c>
      <c r="C265" s="433">
        <v>934</v>
      </c>
      <c r="D265" s="433">
        <v>528</v>
      </c>
      <c r="E265" s="433">
        <v>406</v>
      </c>
      <c r="F265" s="30"/>
      <c r="G265" s="30"/>
    </row>
    <row r="266" spans="1:7">
      <c r="A266" s="439" t="s">
        <v>1070</v>
      </c>
      <c r="B266" s="433">
        <v>148</v>
      </c>
      <c r="C266" s="433">
        <v>338</v>
      </c>
      <c r="D266" s="433">
        <v>171</v>
      </c>
      <c r="E266" s="433">
        <v>167</v>
      </c>
      <c r="F266" s="30"/>
      <c r="G266" s="30"/>
    </row>
    <row r="267" spans="1:7" ht="18.5" thickBot="1">
      <c r="A267" s="464" t="s">
        <v>1071</v>
      </c>
      <c r="B267" s="465">
        <v>21</v>
      </c>
      <c r="C267" s="465">
        <v>49</v>
      </c>
      <c r="D267" s="465">
        <v>25</v>
      </c>
      <c r="E267" s="465">
        <v>24</v>
      </c>
      <c r="F267" s="30"/>
      <c r="G267" s="30"/>
    </row>
    <row r="268" spans="1:7">
      <c r="A268" s="466"/>
      <c r="B268" s="433"/>
      <c r="C268" s="433"/>
      <c r="D268" s="433"/>
      <c r="E268" s="467" t="s">
        <v>134</v>
      </c>
      <c r="F268" s="468"/>
      <c r="G268" s="30"/>
    </row>
    <row r="269" spans="1:7">
      <c r="A269" s="30"/>
      <c r="B269" s="30"/>
      <c r="C269" s="30"/>
      <c r="D269" s="30"/>
      <c r="E269" s="30"/>
      <c r="F269" s="30"/>
      <c r="G269" s="30"/>
    </row>
    <row r="270" spans="1:7">
      <c r="A270" s="30"/>
      <c r="B270" s="30"/>
      <c r="C270" s="30"/>
      <c r="D270" s="30"/>
      <c r="E270" s="30"/>
      <c r="F270" s="30"/>
      <c r="G270" s="30"/>
    </row>
  </sheetData>
  <phoneticPr fontId="2"/>
  <hyperlinks>
    <hyperlink ref="F1" location="目次!A1" display="目次へ戻る" xr:uid="{CBAB0AD3-1C25-4DE0-B246-D3DE42F82198}"/>
  </hyperlink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26989-7E0C-44BB-9DC3-57AD5D2FE0A8}">
  <dimension ref="A1:G20"/>
  <sheetViews>
    <sheetView workbookViewId="0">
      <selection activeCell="G12" sqref="G12"/>
    </sheetView>
  </sheetViews>
  <sheetFormatPr defaultColWidth="9" defaultRowHeight="18"/>
  <cols>
    <col min="1" max="1" width="12.58203125" style="1140" customWidth="1"/>
    <col min="2" max="6" width="15.58203125" style="1140" customWidth="1"/>
    <col min="7" max="7" width="11" style="1140" bestFit="1" customWidth="1"/>
    <col min="8" max="16384" width="9" style="1140"/>
  </cols>
  <sheetData>
    <row r="1" spans="1:7" ht="18.75" customHeight="1">
      <c r="A1" s="3142" t="s">
        <v>11826</v>
      </c>
      <c r="B1" s="987"/>
      <c r="C1" s="987"/>
      <c r="D1" s="859"/>
      <c r="E1" s="859"/>
      <c r="F1" s="859"/>
      <c r="G1" s="859"/>
    </row>
    <row r="2" spans="1:7">
      <c r="A2" s="987" t="s">
        <v>10625</v>
      </c>
      <c r="B2" s="987"/>
      <c r="C2" s="987"/>
      <c r="D2" s="859"/>
      <c r="E2" s="859"/>
      <c r="F2" s="820" t="s">
        <v>721</v>
      </c>
      <c r="G2" s="859"/>
    </row>
    <row r="3" spans="1:7" ht="18.5" thickBot="1">
      <c r="A3" s="1752"/>
      <c r="B3" s="1752"/>
      <c r="C3" s="1752"/>
      <c r="D3" s="859"/>
      <c r="E3" s="1055" t="s">
        <v>8791</v>
      </c>
      <c r="F3" s="859"/>
    </row>
    <row r="4" spans="1:7">
      <c r="A4" s="1020" t="s">
        <v>10599</v>
      </c>
      <c r="B4" s="3731" t="s">
        <v>10626</v>
      </c>
      <c r="C4" s="3860"/>
      <c r="D4" s="3860"/>
      <c r="E4" s="3860"/>
      <c r="F4" s="859"/>
    </row>
    <row r="5" spans="1:7">
      <c r="A5" s="2799" t="s">
        <v>7926</v>
      </c>
      <c r="B5" s="1144" t="s">
        <v>4822</v>
      </c>
      <c r="C5" s="1302" t="s">
        <v>10627</v>
      </c>
      <c r="D5" s="1302" t="s">
        <v>10628</v>
      </c>
      <c r="E5" s="1302" t="s">
        <v>10629</v>
      </c>
      <c r="F5" s="987"/>
    </row>
    <row r="6" spans="1:7">
      <c r="A6" s="1006" t="s">
        <v>190</v>
      </c>
      <c r="B6" s="1068">
        <f>SUM(C6:E6)</f>
        <v>37447</v>
      </c>
      <c r="C6" s="1164">
        <v>8041</v>
      </c>
      <c r="D6" s="1164">
        <v>26737</v>
      </c>
      <c r="E6" s="1164">
        <v>2669</v>
      </c>
      <c r="F6" s="859"/>
    </row>
    <row r="7" spans="1:7">
      <c r="A7" s="2801" t="s">
        <v>191</v>
      </c>
      <c r="B7" s="1068">
        <f>SUM(C7:E7)</f>
        <v>74592</v>
      </c>
      <c r="C7" s="1164">
        <v>14178</v>
      </c>
      <c r="D7" s="1164">
        <v>57254</v>
      </c>
      <c r="E7" s="1164">
        <v>3160</v>
      </c>
      <c r="F7" s="859"/>
    </row>
    <row r="8" spans="1:7">
      <c r="A8" s="2801" t="s">
        <v>192</v>
      </c>
      <c r="B8" s="1068">
        <f>SUM(C8:E8)</f>
        <v>90252</v>
      </c>
      <c r="C8" s="1164">
        <v>21963</v>
      </c>
      <c r="D8" s="1164">
        <v>64766</v>
      </c>
      <c r="E8" s="1164">
        <v>3523</v>
      </c>
      <c r="F8" s="859"/>
    </row>
    <row r="9" spans="1:7" ht="18.5" thickBot="1">
      <c r="A9" s="2512" t="s">
        <v>193</v>
      </c>
      <c r="B9" s="2811">
        <f>SUM(C9:E9)</f>
        <v>55442</v>
      </c>
      <c r="C9" s="2812">
        <v>14466</v>
      </c>
      <c r="D9" s="2812">
        <v>36560</v>
      </c>
      <c r="E9" s="2812">
        <v>4416</v>
      </c>
      <c r="F9" s="859"/>
    </row>
    <row r="10" spans="1:7">
      <c r="A10" s="987"/>
      <c r="B10" s="1053"/>
      <c r="C10" s="1053"/>
      <c r="D10" s="1053"/>
      <c r="E10" s="1020" t="s">
        <v>10630</v>
      </c>
      <c r="F10" s="859"/>
    </row>
    <row r="11" spans="1:7">
      <c r="A11" s="987"/>
      <c r="B11" s="1264"/>
      <c r="C11" s="1264"/>
      <c r="D11" s="1264"/>
      <c r="E11" s="1264"/>
      <c r="F11" s="1021"/>
      <c r="G11" s="1021"/>
    </row>
    <row r="12" spans="1:7">
      <c r="A12" s="987" t="s">
        <v>10631</v>
      </c>
      <c r="B12" s="987"/>
      <c r="C12" s="987"/>
      <c r="D12" s="859"/>
      <c r="E12" s="859"/>
      <c r="F12" s="859"/>
      <c r="G12" s="820" t="s">
        <v>721</v>
      </c>
    </row>
    <row r="13" spans="1:7" ht="18.5" thickBot="1">
      <c r="A13" s="1752"/>
      <c r="B13" s="1752"/>
      <c r="C13" s="1752"/>
      <c r="D13" s="1745"/>
      <c r="E13" s="1745"/>
      <c r="F13" s="2501" t="s">
        <v>8791</v>
      </c>
    </row>
    <row r="14" spans="1:7">
      <c r="A14" s="1020" t="s">
        <v>10599</v>
      </c>
      <c r="B14" s="3807" t="s">
        <v>10632</v>
      </c>
      <c r="C14" s="3632" t="s">
        <v>10633</v>
      </c>
      <c r="D14" s="3807" t="s">
        <v>10634</v>
      </c>
      <c r="E14" s="3632" t="s">
        <v>10635</v>
      </c>
      <c r="F14" s="3589" t="s">
        <v>10636</v>
      </c>
    </row>
    <row r="15" spans="1:7">
      <c r="A15" s="2799" t="s">
        <v>7926</v>
      </c>
      <c r="B15" s="3778"/>
      <c r="C15" s="3748"/>
      <c r="D15" s="3778"/>
      <c r="E15" s="3748"/>
      <c r="F15" s="3971"/>
    </row>
    <row r="16" spans="1:7">
      <c r="A16" s="2800" t="s">
        <v>190</v>
      </c>
      <c r="B16" s="2813">
        <v>7053</v>
      </c>
      <c r="C16" s="2813">
        <v>4626</v>
      </c>
      <c r="D16" s="2813">
        <v>5461</v>
      </c>
      <c r="E16" s="2814">
        <v>607</v>
      </c>
      <c r="F16" s="1608">
        <v>10420</v>
      </c>
    </row>
    <row r="17" spans="1:6">
      <c r="A17" s="2801" t="s">
        <v>191</v>
      </c>
      <c r="B17" s="998">
        <v>14777</v>
      </c>
      <c r="C17" s="998">
        <v>5246</v>
      </c>
      <c r="D17" s="998">
        <v>8487</v>
      </c>
      <c r="E17" s="2815">
        <v>1177</v>
      </c>
      <c r="F17" s="1000">
        <v>13500</v>
      </c>
    </row>
    <row r="18" spans="1:6">
      <c r="A18" s="2801" t="s">
        <v>192</v>
      </c>
      <c r="B18" s="998">
        <v>15510</v>
      </c>
      <c r="C18" s="998">
        <v>4497</v>
      </c>
      <c r="D18" s="998">
        <v>10510</v>
      </c>
      <c r="E18" s="2815">
        <v>997</v>
      </c>
      <c r="F18" s="1000">
        <v>14263</v>
      </c>
    </row>
    <row r="19" spans="1:6" ht="18.5" thickBot="1">
      <c r="A19" s="2512" t="s">
        <v>193</v>
      </c>
      <c r="B19" s="1048">
        <v>11216</v>
      </c>
      <c r="C19" s="1048">
        <v>4900</v>
      </c>
      <c r="D19" s="1048">
        <v>5270</v>
      </c>
      <c r="E19" s="2816">
        <v>867</v>
      </c>
      <c r="F19" s="2802">
        <v>12361</v>
      </c>
    </row>
    <row r="20" spans="1:6">
      <c r="A20" s="859"/>
      <c r="B20" s="859"/>
      <c r="C20" s="859"/>
      <c r="D20" s="859"/>
      <c r="E20" s="859"/>
      <c r="F20" s="1020" t="s">
        <v>10614</v>
      </c>
    </row>
  </sheetData>
  <mergeCells count="6">
    <mergeCell ref="F14:F15"/>
    <mergeCell ref="B4:E4"/>
    <mergeCell ref="B14:B15"/>
    <mergeCell ref="C14:C15"/>
    <mergeCell ref="D14:D15"/>
    <mergeCell ref="E14:E15"/>
  </mergeCells>
  <phoneticPr fontId="2"/>
  <hyperlinks>
    <hyperlink ref="F2" location="目次!A1" display="目次へ戻る" xr:uid="{35B674A8-455B-474A-9E96-46006977BA06}"/>
    <hyperlink ref="G12" location="目次!A1" display="目次へ戻る" xr:uid="{EE6DB80D-2895-4A29-9EF2-4217F7E3A514}"/>
  </hyperlinks>
  <pageMargins left="0.7" right="0.7" top="0.75" bottom="0.75" header="0.3" footer="0.3"/>
  <drawing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F5F82-05AC-4B5A-BC9E-4D5DA824F95D}">
  <dimension ref="A1:T8"/>
  <sheetViews>
    <sheetView workbookViewId="0">
      <selection activeCell="P1" sqref="P1"/>
    </sheetView>
  </sheetViews>
  <sheetFormatPr defaultColWidth="8.58203125" defaultRowHeight="18"/>
  <cols>
    <col min="1" max="15" width="8.58203125" style="821"/>
    <col min="16" max="16" width="11" style="821" bestFit="1" customWidth="1"/>
    <col min="17" max="16384" width="8.58203125" style="821"/>
  </cols>
  <sheetData>
    <row r="1" spans="1:20">
      <c r="A1" s="987" t="s">
        <v>10637</v>
      </c>
      <c r="B1" s="987"/>
      <c r="C1" s="987"/>
      <c r="D1" s="987"/>
      <c r="E1" s="987"/>
      <c r="F1" s="987"/>
      <c r="G1" s="859"/>
      <c r="H1" s="859"/>
      <c r="I1" s="859"/>
      <c r="J1" s="859"/>
      <c r="K1" s="859"/>
      <c r="L1" s="859"/>
      <c r="M1" s="859"/>
      <c r="O1" s="987"/>
      <c r="P1" s="820" t="s">
        <v>721</v>
      </c>
    </row>
    <row r="2" spans="1:20" ht="18.5" thickBot="1">
      <c r="A2" s="1752"/>
      <c r="B2" s="1752"/>
      <c r="C2" s="1752"/>
      <c r="D2" s="1752"/>
      <c r="E2" s="1752"/>
      <c r="F2" s="1752"/>
      <c r="G2" s="1745"/>
      <c r="H2" s="1745"/>
      <c r="I2" s="1745"/>
      <c r="J2" s="1745"/>
      <c r="K2" s="1745"/>
      <c r="L2" s="1745"/>
      <c r="M2" s="1745"/>
      <c r="N2" s="1752"/>
      <c r="O2" s="1021" t="s">
        <v>10638</v>
      </c>
    </row>
    <row r="3" spans="1:20" ht="37" customHeight="1">
      <c r="A3" s="1134" t="s">
        <v>4864</v>
      </c>
      <c r="B3" s="1138" t="s">
        <v>4724</v>
      </c>
      <c r="C3" s="1138" t="s">
        <v>10639</v>
      </c>
      <c r="D3" s="1138" t="s">
        <v>10640</v>
      </c>
      <c r="E3" s="1138" t="s">
        <v>10641</v>
      </c>
      <c r="F3" s="1138" t="s">
        <v>10642</v>
      </c>
      <c r="G3" s="1138" t="s">
        <v>10643</v>
      </c>
      <c r="H3" s="1138" t="s">
        <v>10644</v>
      </c>
      <c r="I3" s="1138" t="s">
        <v>10645</v>
      </c>
      <c r="J3" s="1138" t="s">
        <v>10646</v>
      </c>
      <c r="K3" s="1135" t="s">
        <v>10647</v>
      </c>
      <c r="L3" s="1138" t="s">
        <v>10648</v>
      </c>
      <c r="M3" s="1135" t="s">
        <v>10649</v>
      </c>
      <c r="N3" s="1135" t="s">
        <v>10650</v>
      </c>
      <c r="O3" s="1135" t="s">
        <v>10651</v>
      </c>
    </row>
    <row r="4" spans="1:20" ht="18.75" customHeight="1">
      <c r="A4" s="1232" t="s">
        <v>4724</v>
      </c>
      <c r="B4" s="1532">
        <f>SUM(C4:O4)</f>
        <v>287</v>
      </c>
      <c r="C4" s="1532">
        <f t="shared" ref="C4:O4" si="0">SUM(C5:C7)</f>
        <v>33</v>
      </c>
      <c r="D4" s="1532">
        <f t="shared" si="0"/>
        <v>44</v>
      </c>
      <c r="E4" s="1532">
        <f t="shared" si="0"/>
        <v>42</v>
      </c>
      <c r="F4" s="1532">
        <f t="shared" si="0"/>
        <v>16</v>
      </c>
      <c r="G4" s="1532">
        <f t="shared" si="0"/>
        <v>19</v>
      </c>
      <c r="H4" s="1532">
        <f t="shared" si="0"/>
        <v>6</v>
      </c>
      <c r="I4" s="1532">
        <f t="shared" si="0"/>
        <v>14</v>
      </c>
      <c r="J4" s="1532">
        <f t="shared" si="0"/>
        <v>22</v>
      </c>
      <c r="K4" s="1532">
        <f t="shared" si="0"/>
        <v>38</v>
      </c>
      <c r="L4" s="1532">
        <f t="shared" si="0"/>
        <v>24</v>
      </c>
      <c r="M4" s="1532">
        <f t="shared" si="0"/>
        <v>12</v>
      </c>
      <c r="N4" s="1532">
        <f t="shared" si="0"/>
        <v>16</v>
      </c>
      <c r="O4" s="1532">
        <f t="shared" si="0"/>
        <v>1</v>
      </c>
    </row>
    <row r="5" spans="1:20">
      <c r="A5" s="1006" t="s">
        <v>10652</v>
      </c>
      <c r="B5" s="909">
        <f>SUM(C5:O5)</f>
        <v>25</v>
      </c>
      <c r="C5" s="910">
        <v>3</v>
      </c>
      <c r="D5" s="910">
        <v>2</v>
      </c>
      <c r="E5" s="910">
        <v>7</v>
      </c>
      <c r="F5" s="910">
        <v>2</v>
      </c>
      <c r="G5" s="910">
        <v>0</v>
      </c>
      <c r="H5" s="910">
        <v>1</v>
      </c>
      <c r="I5" s="910">
        <v>1</v>
      </c>
      <c r="J5" s="910">
        <v>4</v>
      </c>
      <c r="K5" s="910">
        <v>4</v>
      </c>
      <c r="L5" s="910">
        <v>0</v>
      </c>
      <c r="M5" s="910">
        <v>0</v>
      </c>
      <c r="N5" s="910">
        <v>1</v>
      </c>
      <c r="O5" s="910">
        <v>0</v>
      </c>
    </row>
    <row r="6" spans="1:20">
      <c r="A6" s="1006" t="s">
        <v>10653</v>
      </c>
      <c r="B6" s="909">
        <f>SUM(C6:O6)</f>
        <v>66</v>
      </c>
      <c r="C6" s="910">
        <v>6</v>
      </c>
      <c r="D6" s="910">
        <v>9</v>
      </c>
      <c r="E6" s="910">
        <v>13</v>
      </c>
      <c r="F6" s="910">
        <v>0</v>
      </c>
      <c r="G6" s="910">
        <v>5</v>
      </c>
      <c r="H6" s="910">
        <v>2</v>
      </c>
      <c r="I6" s="910">
        <v>9</v>
      </c>
      <c r="J6" s="910">
        <v>4</v>
      </c>
      <c r="K6" s="910">
        <v>8</v>
      </c>
      <c r="L6" s="910">
        <v>2</v>
      </c>
      <c r="M6" s="910">
        <v>2</v>
      </c>
      <c r="N6" s="910">
        <v>6</v>
      </c>
      <c r="O6" s="910">
        <v>0</v>
      </c>
    </row>
    <row r="7" spans="1:20" ht="18.5" thickBot="1">
      <c r="A7" s="1790" t="s">
        <v>10654</v>
      </c>
      <c r="B7" s="1126">
        <f>SUM(C7:O7)</f>
        <v>196</v>
      </c>
      <c r="C7" s="2500">
        <v>24</v>
      </c>
      <c r="D7" s="2500">
        <v>33</v>
      </c>
      <c r="E7" s="2500">
        <v>22</v>
      </c>
      <c r="F7" s="2500">
        <v>14</v>
      </c>
      <c r="G7" s="2500">
        <v>14</v>
      </c>
      <c r="H7" s="2500">
        <v>3</v>
      </c>
      <c r="I7" s="2500">
        <v>4</v>
      </c>
      <c r="J7" s="2500">
        <v>14</v>
      </c>
      <c r="K7" s="2500">
        <v>26</v>
      </c>
      <c r="L7" s="2500">
        <v>22</v>
      </c>
      <c r="M7" s="2500">
        <v>10</v>
      </c>
      <c r="N7" s="2500">
        <v>9</v>
      </c>
      <c r="O7" s="2500">
        <v>1</v>
      </c>
      <c r="T7" s="1899"/>
    </row>
    <row r="8" spans="1:20">
      <c r="A8" s="2817" t="s">
        <v>10655</v>
      </c>
      <c r="B8" s="2817"/>
      <c r="C8" s="2817"/>
      <c r="D8" s="2817"/>
      <c r="E8" s="2594"/>
      <c r="F8" s="859"/>
      <c r="G8" s="859"/>
      <c r="H8" s="859"/>
      <c r="I8" s="859"/>
      <c r="J8" s="859"/>
      <c r="K8" s="1020"/>
      <c r="L8" s="1020"/>
      <c r="M8" s="1020"/>
      <c r="N8" s="1020"/>
      <c r="O8" s="2595" t="s">
        <v>10656</v>
      </c>
    </row>
  </sheetData>
  <phoneticPr fontId="2"/>
  <hyperlinks>
    <hyperlink ref="P1" location="目次!A1" display="目次へ戻る" xr:uid="{CD9B2E65-045C-4D29-B53C-03AE1D26DF06}"/>
  </hyperlinks>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731E8-B6D3-4062-8B72-160B07FF5526}">
  <dimension ref="A1:D9"/>
  <sheetViews>
    <sheetView workbookViewId="0">
      <selection activeCell="D1" sqref="D1"/>
    </sheetView>
  </sheetViews>
  <sheetFormatPr defaultColWidth="8.58203125" defaultRowHeight="18"/>
  <cols>
    <col min="1" max="1" width="14.33203125" style="821" customWidth="1"/>
    <col min="2" max="3" width="18.5" style="821" customWidth="1"/>
    <col min="4" max="4" width="11" style="821" bestFit="1" customWidth="1"/>
    <col min="5" max="16384" width="8.58203125" style="821"/>
  </cols>
  <sheetData>
    <row r="1" spans="1:4">
      <c r="A1" s="1098" t="s">
        <v>10657</v>
      </c>
      <c r="B1" s="859"/>
      <c r="D1" s="820" t="s">
        <v>721</v>
      </c>
    </row>
    <row r="2" spans="1:4" ht="18.5" thickBot="1">
      <c r="A2" s="1098"/>
      <c r="B2" s="859"/>
      <c r="C2" s="1055" t="s">
        <v>8806</v>
      </c>
    </row>
    <row r="3" spans="1:4" ht="18.75" customHeight="1">
      <c r="A3" s="1808" t="s">
        <v>4751</v>
      </c>
      <c r="B3" s="1058" t="s">
        <v>10658</v>
      </c>
      <c r="C3" s="1058" t="s">
        <v>10659</v>
      </c>
    </row>
    <row r="4" spans="1:4" ht="18.75" customHeight="1">
      <c r="A4" s="2800" t="s">
        <v>10660</v>
      </c>
      <c r="B4" s="998">
        <v>124748</v>
      </c>
      <c r="C4" s="1000">
        <v>68924</v>
      </c>
    </row>
    <row r="5" spans="1:4">
      <c r="A5" s="2801" t="s">
        <v>191</v>
      </c>
      <c r="B5" s="995">
        <v>123290</v>
      </c>
      <c r="C5" s="972">
        <v>68156</v>
      </c>
    </row>
    <row r="6" spans="1:4">
      <c r="A6" s="2801" t="s">
        <v>192</v>
      </c>
      <c r="B6" s="995">
        <v>121870</v>
      </c>
      <c r="C6" s="972">
        <v>67517</v>
      </c>
    </row>
    <row r="7" spans="1:4" ht="18.5" thickBot="1">
      <c r="A7" s="2512" t="s">
        <v>193</v>
      </c>
      <c r="B7" s="1181">
        <v>120219</v>
      </c>
      <c r="C7" s="1073">
        <v>66853</v>
      </c>
    </row>
    <row r="8" spans="1:4" ht="18.75" customHeight="1">
      <c r="A8" s="1003" t="s">
        <v>10661</v>
      </c>
      <c r="B8" s="1003"/>
      <c r="C8" s="1003"/>
    </row>
    <row r="9" spans="1:4">
      <c r="A9" s="987"/>
      <c r="B9" s="987"/>
      <c r="C9" s="1021" t="s">
        <v>10662</v>
      </c>
    </row>
  </sheetData>
  <phoneticPr fontId="2"/>
  <hyperlinks>
    <hyperlink ref="D1" location="目次!A1" display="目次へ戻る" xr:uid="{302DCA04-4C68-4AAE-B874-5350EB7E856A}"/>
  </hyperlinks>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65E1-C57F-455F-88F1-2D9187082381}">
  <dimension ref="A1:P47"/>
  <sheetViews>
    <sheetView workbookViewId="0">
      <pane ySplit="4" topLeftCell="A5" activePane="bottomLeft" state="frozen"/>
      <selection pane="bottomLeft" activeCell="P1" sqref="P1"/>
    </sheetView>
  </sheetViews>
  <sheetFormatPr defaultColWidth="8.58203125" defaultRowHeight="18"/>
  <cols>
    <col min="1" max="1" width="17.5" style="821" customWidth="1"/>
    <col min="2" max="15" width="9.58203125" style="821" customWidth="1"/>
    <col min="16" max="16" width="11" style="821" bestFit="1" customWidth="1"/>
    <col min="17" max="16384" width="8.58203125" style="821"/>
  </cols>
  <sheetData>
    <row r="1" spans="1:16">
      <c r="A1" s="859" t="s">
        <v>10690</v>
      </c>
      <c r="B1" s="859"/>
      <c r="C1" s="859"/>
      <c r="D1" s="859"/>
      <c r="E1" s="859"/>
      <c r="F1" s="859"/>
      <c r="G1" s="859"/>
      <c r="H1" s="859"/>
      <c r="I1" s="859"/>
      <c r="J1" s="859"/>
      <c r="K1" s="859"/>
      <c r="L1" s="859"/>
      <c r="M1" s="859"/>
      <c r="N1" s="859"/>
      <c r="O1" s="859"/>
      <c r="P1" s="820" t="s">
        <v>721</v>
      </c>
    </row>
    <row r="2" spans="1:16" ht="18.5" thickBot="1">
      <c r="A2" s="1745"/>
      <c r="B2" s="1745"/>
      <c r="C2" s="1745"/>
      <c r="D2" s="1745"/>
      <c r="E2" s="1745"/>
      <c r="F2" s="1745"/>
      <c r="G2" s="1745"/>
      <c r="H2" s="1745"/>
      <c r="I2" s="1745"/>
      <c r="J2" s="1752"/>
      <c r="K2" s="1752"/>
      <c r="L2" s="1752"/>
      <c r="N2" s="1752"/>
      <c r="O2" s="1753" t="s">
        <v>4693</v>
      </c>
    </row>
    <row r="3" spans="1:16" ht="18" customHeight="1">
      <c r="A3" s="3804" t="s">
        <v>10691</v>
      </c>
      <c r="B3" s="3941" t="s">
        <v>5804</v>
      </c>
      <c r="C3" s="3731" t="s">
        <v>10692</v>
      </c>
      <c r="D3" s="3860"/>
      <c r="E3" s="3860"/>
      <c r="F3" s="3860"/>
      <c r="G3" s="3860"/>
      <c r="H3" s="3860"/>
      <c r="I3" s="3860"/>
      <c r="J3" s="3860"/>
      <c r="K3" s="3860"/>
      <c r="L3" s="3860"/>
      <c r="M3" s="3732"/>
      <c r="N3" s="3941" t="s">
        <v>10693</v>
      </c>
      <c r="O3" s="3938" t="s">
        <v>10694</v>
      </c>
    </row>
    <row r="4" spans="1:16" ht="90" customHeight="1">
      <c r="A4" s="3695"/>
      <c r="B4" s="3927"/>
      <c r="C4" s="2818" t="s">
        <v>5662</v>
      </c>
      <c r="D4" s="2818" t="s">
        <v>10695</v>
      </c>
      <c r="E4" s="2819" t="s">
        <v>10696</v>
      </c>
      <c r="F4" s="2820" t="s">
        <v>10697</v>
      </c>
      <c r="G4" s="2820" t="s">
        <v>10698</v>
      </c>
      <c r="H4" s="2820" t="s">
        <v>10699</v>
      </c>
      <c r="I4" s="2820" t="s">
        <v>10700</v>
      </c>
      <c r="J4" s="2820" t="s">
        <v>10701</v>
      </c>
      <c r="K4" s="2820" t="s">
        <v>10702</v>
      </c>
      <c r="L4" s="2818" t="s">
        <v>10703</v>
      </c>
      <c r="M4" s="2818" t="s">
        <v>10704</v>
      </c>
      <c r="N4" s="3927"/>
      <c r="O4" s="3939"/>
    </row>
    <row r="5" spans="1:16" ht="21.65" customHeight="1">
      <c r="A5" s="1255" t="s">
        <v>10705</v>
      </c>
      <c r="B5" s="1954">
        <v>2575</v>
      </c>
      <c r="C5" s="1954">
        <v>2409</v>
      </c>
      <c r="D5" s="1954">
        <v>21</v>
      </c>
      <c r="E5" s="1954">
        <v>96</v>
      </c>
      <c r="F5" s="1954">
        <v>195</v>
      </c>
      <c r="G5" s="1954">
        <v>0</v>
      </c>
      <c r="H5" s="1954">
        <v>339</v>
      </c>
      <c r="I5" s="1954">
        <v>0</v>
      </c>
      <c r="J5" s="2821">
        <v>929</v>
      </c>
      <c r="K5" s="2821">
        <v>0</v>
      </c>
      <c r="L5" s="1954">
        <v>478</v>
      </c>
      <c r="M5" s="1954">
        <v>351</v>
      </c>
      <c r="N5" s="1954">
        <v>96</v>
      </c>
      <c r="O5" s="1954">
        <v>70</v>
      </c>
    </row>
    <row r="6" spans="1:16" ht="21.65" customHeight="1">
      <c r="A6" s="2656" t="s">
        <v>191</v>
      </c>
      <c r="B6" s="1440">
        <v>2587</v>
      </c>
      <c r="C6" s="1440">
        <v>2428</v>
      </c>
      <c r="D6" s="1440">
        <v>23</v>
      </c>
      <c r="E6" s="1440">
        <v>96</v>
      </c>
      <c r="F6" s="1440">
        <v>202</v>
      </c>
      <c r="G6" s="1440">
        <v>0</v>
      </c>
      <c r="H6" s="1440">
        <v>335</v>
      </c>
      <c r="I6" s="1440">
        <v>0</v>
      </c>
      <c r="J6" s="1631">
        <v>954</v>
      </c>
      <c r="K6" s="1631">
        <v>0</v>
      </c>
      <c r="L6" s="1440">
        <v>467</v>
      </c>
      <c r="M6" s="1440">
        <v>351</v>
      </c>
      <c r="N6" s="1440">
        <v>99</v>
      </c>
      <c r="O6" s="1440">
        <v>60</v>
      </c>
    </row>
    <row r="7" spans="1:16" ht="21.65" customHeight="1">
      <c r="A7" s="2656" t="s">
        <v>266</v>
      </c>
      <c r="B7" s="1440">
        <v>2563</v>
      </c>
      <c r="C7" s="1440">
        <v>2411</v>
      </c>
      <c r="D7" s="1440">
        <v>21</v>
      </c>
      <c r="E7" s="1440">
        <v>103</v>
      </c>
      <c r="F7" s="1440">
        <v>195</v>
      </c>
      <c r="G7" s="1440">
        <v>0</v>
      </c>
      <c r="H7" s="1440">
        <v>339</v>
      </c>
      <c r="I7" s="1440">
        <v>0</v>
      </c>
      <c r="J7" s="1631">
        <v>966</v>
      </c>
      <c r="K7" s="1631">
        <v>0</v>
      </c>
      <c r="L7" s="1440">
        <v>471</v>
      </c>
      <c r="M7" s="1440">
        <v>316</v>
      </c>
      <c r="N7" s="1440">
        <v>96</v>
      </c>
      <c r="O7" s="1440">
        <v>56</v>
      </c>
    </row>
    <row r="8" spans="1:16" ht="21.65" customHeight="1">
      <c r="A8" s="2656" t="s">
        <v>268</v>
      </c>
      <c r="B8" s="1440">
        <v>2595</v>
      </c>
      <c r="C8" s="1440">
        <v>2435</v>
      </c>
      <c r="D8" s="1440">
        <v>19</v>
      </c>
      <c r="E8" s="1440">
        <v>93</v>
      </c>
      <c r="F8" s="1440">
        <v>217</v>
      </c>
      <c r="G8" s="1440">
        <v>151</v>
      </c>
      <c r="H8" s="1440">
        <v>0</v>
      </c>
      <c r="I8" s="1440">
        <v>438</v>
      </c>
      <c r="J8" s="1631">
        <v>0</v>
      </c>
      <c r="K8" s="1631">
        <v>746</v>
      </c>
      <c r="L8" s="1440">
        <v>468</v>
      </c>
      <c r="M8" s="1440">
        <v>303</v>
      </c>
      <c r="N8" s="1440">
        <v>99</v>
      </c>
      <c r="O8" s="1440">
        <v>61</v>
      </c>
    </row>
    <row r="9" spans="1:16" ht="21.65" customHeight="1">
      <c r="A9" s="2822" t="s">
        <v>209</v>
      </c>
      <c r="B9" s="1379">
        <f t="shared" ref="B9" si="0">SUM(B11:B44)</f>
        <v>2606</v>
      </c>
      <c r="C9" s="1073">
        <f>SUM(C11:C44)</f>
        <v>2453</v>
      </c>
      <c r="D9" s="1073">
        <f>SUM(D11:D44)</f>
        <v>19</v>
      </c>
      <c r="E9" s="1073">
        <f>SUM(E11:E44)</f>
        <v>89</v>
      </c>
      <c r="F9" s="1073">
        <f>SUM(F11:F44)</f>
        <v>214</v>
      </c>
      <c r="G9" s="1073">
        <f>SUM(G11:G44)</f>
        <v>161</v>
      </c>
      <c r="H9" s="1073">
        <v>0</v>
      </c>
      <c r="I9" s="1073">
        <f>SUM(I11:I44)</f>
        <v>434</v>
      </c>
      <c r="J9" s="1073">
        <v>0</v>
      </c>
      <c r="K9" s="1073">
        <f>SUM(K11:K44)</f>
        <v>754</v>
      </c>
      <c r="L9" s="1073">
        <f>SUM(L11:L44)</f>
        <v>487</v>
      </c>
      <c r="M9" s="1073">
        <f>SUM(M11:M44)</f>
        <v>295</v>
      </c>
      <c r="N9" s="1073">
        <f>SUM(N11:N44)</f>
        <v>97</v>
      </c>
      <c r="O9" s="1073">
        <f>SUM(O11:O44)</f>
        <v>56</v>
      </c>
    </row>
    <row r="10" spans="1:16" ht="21.65" customHeight="1">
      <c r="A10" s="2096"/>
      <c r="B10" s="972"/>
      <c r="C10" s="972"/>
      <c r="D10" s="972"/>
      <c r="E10" s="972"/>
      <c r="F10" s="972"/>
      <c r="G10" s="972"/>
      <c r="H10" s="972"/>
      <c r="I10" s="972"/>
      <c r="J10" s="972"/>
      <c r="K10" s="972"/>
      <c r="L10" s="972"/>
      <c r="M10" s="972"/>
      <c r="N10" s="972"/>
      <c r="O10" s="972"/>
    </row>
    <row r="11" spans="1:16" ht="21.65" customHeight="1">
      <c r="A11" s="2124" t="s">
        <v>10706</v>
      </c>
      <c r="B11" s="972">
        <f t="shared" ref="B11:B44" si="1">SUM(C11,N11,O11)</f>
        <v>59</v>
      </c>
      <c r="C11" s="972">
        <f>SUM(D11:M11)</f>
        <v>57</v>
      </c>
      <c r="D11" s="972">
        <v>1</v>
      </c>
      <c r="E11" s="972">
        <v>4</v>
      </c>
      <c r="F11" s="972">
        <v>9</v>
      </c>
      <c r="G11" s="972">
        <v>6</v>
      </c>
      <c r="H11" s="972">
        <v>0</v>
      </c>
      <c r="I11" s="972">
        <v>13</v>
      </c>
      <c r="J11" s="972">
        <v>0</v>
      </c>
      <c r="K11" s="972">
        <v>13</v>
      </c>
      <c r="L11" s="972">
        <v>11</v>
      </c>
      <c r="M11" s="972">
        <v>0</v>
      </c>
      <c r="N11" s="972">
        <v>0</v>
      </c>
      <c r="O11" s="972">
        <v>2</v>
      </c>
    </row>
    <row r="12" spans="1:16" ht="21.65" customHeight="1">
      <c r="A12" s="2124" t="s">
        <v>10707</v>
      </c>
      <c r="B12" s="972">
        <f t="shared" si="1"/>
        <v>23</v>
      </c>
      <c r="C12" s="972">
        <f t="shared" ref="C12:C44" si="2">SUM(D12:M12)</f>
        <v>23</v>
      </c>
      <c r="D12" s="972">
        <v>1</v>
      </c>
      <c r="E12" s="972">
        <v>2</v>
      </c>
      <c r="F12" s="972">
        <v>3</v>
      </c>
      <c r="G12" s="972">
        <v>2</v>
      </c>
      <c r="H12" s="972">
        <v>0</v>
      </c>
      <c r="I12" s="972">
        <v>4</v>
      </c>
      <c r="J12" s="972">
        <v>0</v>
      </c>
      <c r="K12" s="972">
        <v>5</v>
      </c>
      <c r="L12" s="972">
        <v>3</v>
      </c>
      <c r="M12" s="972">
        <v>3</v>
      </c>
      <c r="N12" s="972">
        <v>0</v>
      </c>
      <c r="O12" s="972">
        <v>0</v>
      </c>
    </row>
    <row r="13" spans="1:16" ht="21.65" customHeight="1">
      <c r="A13" s="2124" t="s">
        <v>10708</v>
      </c>
      <c r="B13" s="972">
        <f t="shared" si="1"/>
        <v>68</v>
      </c>
      <c r="C13" s="972">
        <f t="shared" si="2"/>
        <v>67</v>
      </c>
      <c r="D13" s="972">
        <v>1</v>
      </c>
      <c r="E13" s="972">
        <v>3</v>
      </c>
      <c r="F13" s="972">
        <v>10</v>
      </c>
      <c r="G13" s="972">
        <v>3</v>
      </c>
      <c r="H13" s="972">
        <v>0</v>
      </c>
      <c r="I13" s="972">
        <v>13</v>
      </c>
      <c r="J13" s="972">
        <v>0</v>
      </c>
      <c r="K13" s="972">
        <v>19</v>
      </c>
      <c r="L13" s="972">
        <v>14</v>
      </c>
      <c r="M13" s="972">
        <v>4</v>
      </c>
      <c r="N13" s="972">
        <v>0</v>
      </c>
      <c r="O13" s="972">
        <v>1</v>
      </c>
    </row>
    <row r="14" spans="1:16" ht="21.65" customHeight="1">
      <c r="A14" s="2124" t="s">
        <v>10709</v>
      </c>
      <c r="B14" s="972">
        <f>SUM(C14,N14,O14)</f>
        <v>170</v>
      </c>
      <c r="C14" s="972">
        <f t="shared" si="2"/>
        <v>170</v>
      </c>
      <c r="D14" s="972">
        <v>1</v>
      </c>
      <c r="E14" s="972">
        <v>5</v>
      </c>
      <c r="F14" s="972">
        <v>15</v>
      </c>
      <c r="G14" s="972">
        <v>6</v>
      </c>
      <c r="H14" s="972">
        <v>0</v>
      </c>
      <c r="I14" s="972">
        <v>22</v>
      </c>
      <c r="J14" s="972">
        <v>0</v>
      </c>
      <c r="K14" s="972">
        <v>60</v>
      </c>
      <c r="L14" s="972">
        <v>36</v>
      </c>
      <c r="M14" s="972">
        <v>25</v>
      </c>
      <c r="N14" s="972">
        <v>0</v>
      </c>
      <c r="O14" s="972">
        <v>0</v>
      </c>
    </row>
    <row r="15" spans="1:16" ht="21.65" customHeight="1">
      <c r="A15" s="2124" t="s">
        <v>10710</v>
      </c>
      <c r="B15" s="972">
        <f t="shared" si="1"/>
        <v>118</v>
      </c>
      <c r="C15" s="972">
        <f t="shared" si="2"/>
        <v>118</v>
      </c>
      <c r="D15" s="972">
        <v>1</v>
      </c>
      <c r="E15" s="972">
        <v>3</v>
      </c>
      <c r="F15" s="972">
        <v>9</v>
      </c>
      <c r="G15" s="972">
        <v>5</v>
      </c>
      <c r="H15" s="972">
        <v>0</v>
      </c>
      <c r="I15" s="972">
        <v>19</v>
      </c>
      <c r="J15" s="972">
        <v>0</v>
      </c>
      <c r="K15" s="972">
        <v>42</v>
      </c>
      <c r="L15" s="972">
        <v>18</v>
      </c>
      <c r="M15" s="972">
        <v>21</v>
      </c>
      <c r="N15" s="972">
        <v>0</v>
      </c>
      <c r="O15" s="972">
        <v>0</v>
      </c>
    </row>
    <row r="16" spans="1:16" ht="21.65" customHeight="1">
      <c r="A16" s="2124" t="s">
        <v>10711</v>
      </c>
      <c r="B16" s="972">
        <f t="shared" si="1"/>
        <v>133</v>
      </c>
      <c r="C16" s="972">
        <f t="shared" si="2"/>
        <v>131</v>
      </c>
      <c r="D16" s="972">
        <v>1</v>
      </c>
      <c r="E16" s="972">
        <v>7</v>
      </c>
      <c r="F16" s="972">
        <v>13</v>
      </c>
      <c r="G16" s="972">
        <v>9</v>
      </c>
      <c r="H16" s="972">
        <v>0</v>
      </c>
      <c r="I16" s="972">
        <v>22</v>
      </c>
      <c r="J16" s="972">
        <v>0</v>
      </c>
      <c r="K16" s="972">
        <v>42</v>
      </c>
      <c r="L16" s="972">
        <v>30</v>
      </c>
      <c r="M16" s="972">
        <v>7</v>
      </c>
      <c r="N16" s="972">
        <v>0</v>
      </c>
      <c r="O16" s="972">
        <v>2</v>
      </c>
    </row>
    <row r="17" spans="1:15" ht="21.65" customHeight="1">
      <c r="A17" s="2124" t="s">
        <v>10712</v>
      </c>
      <c r="B17" s="972">
        <f t="shared" si="1"/>
        <v>350</v>
      </c>
      <c r="C17" s="972">
        <f t="shared" si="2"/>
        <v>259</v>
      </c>
      <c r="D17" s="972">
        <v>1</v>
      </c>
      <c r="E17" s="972">
        <v>11</v>
      </c>
      <c r="F17" s="972">
        <v>24</v>
      </c>
      <c r="G17" s="972">
        <v>8</v>
      </c>
      <c r="H17" s="972">
        <v>0</v>
      </c>
      <c r="I17" s="972">
        <v>42</v>
      </c>
      <c r="J17" s="972">
        <v>0</v>
      </c>
      <c r="K17" s="972">
        <v>71</v>
      </c>
      <c r="L17" s="972">
        <v>70</v>
      </c>
      <c r="M17" s="972">
        <v>32</v>
      </c>
      <c r="N17" s="972">
        <v>88</v>
      </c>
      <c r="O17" s="972">
        <v>3</v>
      </c>
    </row>
    <row r="18" spans="1:15" ht="21.65" customHeight="1">
      <c r="A18" s="2124" t="s">
        <v>10713</v>
      </c>
      <c r="B18" s="972">
        <f t="shared" si="1"/>
        <v>302</v>
      </c>
      <c r="C18" s="972">
        <f t="shared" si="2"/>
        <v>255</v>
      </c>
      <c r="D18" s="972">
        <v>1</v>
      </c>
      <c r="E18" s="972">
        <v>1</v>
      </c>
      <c r="F18" s="972">
        <v>7</v>
      </c>
      <c r="G18" s="972">
        <v>10</v>
      </c>
      <c r="H18" s="972">
        <v>0</v>
      </c>
      <c r="I18" s="972">
        <v>33</v>
      </c>
      <c r="J18" s="972">
        <v>0</v>
      </c>
      <c r="K18" s="972">
        <v>75</v>
      </c>
      <c r="L18" s="972">
        <v>71</v>
      </c>
      <c r="M18" s="972">
        <v>57</v>
      </c>
      <c r="N18" s="972">
        <v>8</v>
      </c>
      <c r="O18" s="972">
        <v>39</v>
      </c>
    </row>
    <row r="19" spans="1:15" ht="21.65" customHeight="1">
      <c r="A19" s="2124" t="s">
        <v>10714</v>
      </c>
      <c r="B19" s="972">
        <f t="shared" si="1"/>
        <v>81</v>
      </c>
      <c r="C19" s="972">
        <f t="shared" si="2"/>
        <v>81</v>
      </c>
      <c r="D19" s="972">
        <v>1</v>
      </c>
      <c r="E19" s="972">
        <v>4</v>
      </c>
      <c r="F19" s="972">
        <v>7</v>
      </c>
      <c r="G19" s="972">
        <v>5</v>
      </c>
      <c r="H19" s="972">
        <v>0</v>
      </c>
      <c r="I19" s="972">
        <v>15</v>
      </c>
      <c r="J19" s="972">
        <v>0</v>
      </c>
      <c r="K19" s="972">
        <v>21</v>
      </c>
      <c r="L19" s="972">
        <v>18</v>
      </c>
      <c r="M19" s="972">
        <v>10</v>
      </c>
      <c r="N19" s="972">
        <v>0</v>
      </c>
      <c r="O19" s="972">
        <v>0</v>
      </c>
    </row>
    <row r="20" spans="1:15" ht="21.65" customHeight="1">
      <c r="A20" s="2124" t="s">
        <v>10715</v>
      </c>
      <c r="B20" s="972">
        <f t="shared" si="1"/>
        <v>46</v>
      </c>
      <c r="C20" s="972">
        <f t="shared" si="2"/>
        <v>44</v>
      </c>
      <c r="D20" s="972">
        <v>1</v>
      </c>
      <c r="E20" s="972">
        <v>3</v>
      </c>
      <c r="F20" s="972">
        <v>5</v>
      </c>
      <c r="G20" s="972">
        <v>5</v>
      </c>
      <c r="H20" s="972">
        <v>0</v>
      </c>
      <c r="I20" s="972">
        <v>8</v>
      </c>
      <c r="J20" s="972">
        <v>0</v>
      </c>
      <c r="K20" s="972">
        <v>12</v>
      </c>
      <c r="L20" s="972">
        <v>5</v>
      </c>
      <c r="M20" s="972">
        <v>5</v>
      </c>
      <c r="N20" s="972">
        <v>0</v>
      </c>
      <c r="O20" s="972">
        <v>2</v>
      </c>
    </row>
    <row r="21" spans="1:15" ht="21.65" customHeight="1">
      <c r="A21" s="2124" t="s">
        <v>10716</v>
      </c>
      <c r="B21" s="972">
        <f t="shared" si="1"/>
        <v>58</v>
      </c>
      <c r="C21" s="972">
        <f t="shared" si="2"/>
        <v>58</v>
      </c>
      <c r="D21" s="972">
        <v>1</v>
      </c>
      <c r="E21" s="972">
        <v>2</v>
      </c>
      <c r="F21" s="972">
        <v>8</v>
      </c>
      <c r="G21" s="972">
        <v>3</v>
      </c>
      <c r="H21" s="972">
        <v>0</v>
      </c>
      <c r="I21" s="972">
        <v>10</v>
      </c>
      <c r="J21" s="972">
        <v>0</v>
      </c>
      <c r="K21" s="972">
        <v>16</v>
      </c>
      <c r="L21" s="972">
        <v>7</v>
      </c>
      <c r="M21" s="972">
        <v>11</v>
      </c>
      <c r="N21" s="972">
        <v>0</v>
      </c>
      <c r="O21" s="972">
        <v>0</v>
      </c>
    </row>
    <row r="22" spans="1:15" ht="21.65" customHeight="1">
      <c r="A22" s="2124" t="s">
        <v>10717</v>
      </c>
      <c r="B22" s="972">
        <f t="shared" si="1"/>
        <v>107</v>
      </c>
      <c r="C22" s="972">
        <f t="shared" si="2"/>
        <v>106</v>
      </c>
      <c r="D22" s="972">
        <v>1</v>
      </c>
      <c r="E22" s="972">
        <v>5</v>
      </c>
      <c r="F22" s="972">
        <v>6</v>
      </c>
      <c r="G22" s="972">
        <v>7</v>
      </c>
      <c r="H22" s="972">
        <v>0</v>
      </c>
      <c r="I22" s="972">
        <v>17</v>
      </c>
      <c r="J22" s="972">
        <v>0</v>
      </c>
      <c r="K22" s="972">
        <v>38</v>
      </c>
      <c r="L22" s="972">
        <v>21</v>
      </c>
      <c r="M22" s="972">
        <v>11</v>
      </c>
      <c r="N22" s="972">
        <v>0</v>
      </c>
      <c r="O22" s="972">
        <v>1</v>
      </c>
    </row>
    <row r="23" spans="1:15" ht="21.65" customHeight="1">
      <c r="A23" s="2124" t="s">
        <v>10718</v>
      </c>
      <c r="B23" s="972">
        <f t="shared" si="1"/>
        <v>96</v>
      </c>
      <c r="C23" s="972">
        <f t="shared" si="2"/>
        <v>96</v>
      </c>
      <c r="D23" s="972">
        <v>1</v>
      </c>
      <c r="E23" s="972">
        <v>4</v>
      </c>
      <c r="F23" s="972">
        <v>9</v>
      </c>
      <c r="G23" s="972">
        <v>7</v>
      </c>
      <c r="H23" s="972">
        <v>0</v>
      </c>
      <c r="I23" s="972">
        <v>20</v>
      </c>
      <c r="J23" s="972">
        <v>0</v>
      </c>
      <c r="K23" s="972">
        <v>27</v>
      </c>
      <c r="L23" s="972">
        <v>18</v>
      </c>
      <c r="M23" s="972">
        <v>10</v>
      </c>
      <c r="N23" s="972">
        <v>0</v>
      </c>
      <c r="O23" s="972">
        <v>0</v>
      </c>
    </row>
    <row r="24" spans="1:15" ht="21.65" customHeight="1">
      <c r="A24" s="2124" t="s">
        <v>10719</v>
      </c>
      <c r="B24" s="972">
        <f t="shared" si="1"/>
        <v>17</v>
      </c>
      <c r="C24" s="972">
        <f t="shared" si="2"/>
        <v>17</v>
      </c>
      <c r="D24" s="972">
        <v>1</v>
      </c>
      <c r="E24" s="972">
        <v>1</v>
      </c>
      <c r="F24" s="972">
        <v>1</v>
      </c>
      <c r="G24" s="972">
        <v>0</v>
      </c>
      <c r="H24" s="972">
        <v>0</v>
      </c>
      <c r="I24" s="972">
        <v>4</v>
      </c>
      <c r="J24" s="972">
        <v>0</v>
      </c>
      <c r="K24" s="972">
        <v>8</v>
      </c>
      <c r="L24" s="972">
        <v>2</v>
      </c>
      <c r="M24" s="972">
        <v>0</v>
      </c>
      <c r="N24" s="972">
        <v>0</v>
      </c>
      <c r="O24" s="972">
        <v>0</v>
      </c>
    </row>
    <row r="25" spans="1:15" ht="21.65" customHeight="1">
      <c r="A25" s="2124" t="s">
        <v>10720</v>
      </c>
      <c r="B25" s="972">
        <f t="shared" si="1"/>
        <v>29</v>
      </c>
      <c r="C25" s="972">
        <f t="shared" si="2"/>
        <v>28</v>
      </c>
      <c r="D25" s="972">
        <v>0</v>
      </c>
      <c r="E25" s="972">
        <v>1</v>
      </c>
      <c r="F25" s="972">
        <v>5</v>
      </c>
      <c r="G25" s="972">
        <v>1</v>
      </c>
      <c r="H25" s="972">
        <v>0</v>
      </c>
      <c r="I25" s="972">
        <v>6</v>
      </c>
      <c r="J25" s="972">
        <v>0</v>
      </c>
      <c r="K25" s="972">
        <v>10</v>
      </c>
      <c r="L25" s="972">
        <v>3</v>
      </c>
      <c r="M25" s="972">
        <v>2</v>
      </c>
      <c r="N25" s="972">
        <v>0</v>
      </c>
      <c r="O25" s="972">
        <v>1</v>
      </c>
    </row>
    <row r="26" spans="1:15" ht="21.65" customHeight="1">
      <c r="A26" s="2124" t="s">
        <v>10721</v>
      </c>
      <c r="B26" s="972">
        <f t="shared" si="1"/>
        <v>23</v>
      </c>
      <c r="C26" s="972">
        <f t="shared" si="2"/>
        <v>23</v>
      </c>
      <c r="D26" s="972">
        <v>1</v>
      </c>
      <c r="E26" s="972">
        <v>2</v>
      </c>
      <c r="F26" s="972">
        <v>1</v>
      </c>
      <c r="G26" s="972">
        <v>2</v>
      </c>
      <c r="H26" s="972">
        <v>0</v>
      </c>
      <c r="I26" s="972">
        <v>5</v>
      </c>
      <c r="J26" s="972">
        <v>0</v>
      </c>
      <c r="K26" s="972">
        <v>10</v>
      </c>
      <c r="L26" s="972">
        <v>1</v>
      </c>
      <c r="M26" s="972">
        <v>1</v>
      </c>
      <c r="N26" s="972">
        <v>0</v>
      </c>
      <c r="O26" s="972">
        <v>0</v>
      </c>
    </row>
    <row r="27" spans="1:15" ht="21.65" customHeight="1">
      <c r="A27" s="2124" t="s">
        <v>10722</v>
      </c>
      <c r="B27" s="972">
        <f t="shared" si="1"/>
        <v>21</v>
      </c>
      <c r="C27" s="972">
        <f t="shared" si="2"/>
        <v>21</v>
      </c>
      <c r="D27" s="972">
        <v>0</v>
      </c>
      <c r="E27" s="972">
        <v>1</v>
      </c>
      <c r="F27" s="972">
        <v>4</v>
      </c>
      <c r="G27" s="972">
        <v>2</v>
      </c>
      <c r="H27" s="972">
        <v>0</v>
      </c>
      <c r="I27" s="972">
        <v>4</v>
      </c>
      <c r="J27" s="972">
        <v>0</v>
      </c>
      <c r="K27" s="972">
        <v>8</v>
      </c>
      <c r="L27" s="972">
        <v>2</v>
      </c>
      <c r="M27" s="972">
        <v>0</v>
      </c>
      <c r="N27" s="972">
        <v>0</v>
      </c>
      <c r="O27" s="972">
        <v>0</v>
      </c>
    </row>
    <row r="28" spans="1:15" ht="21.65" customHeight="1">
      <c r="A28" s="2124" t="s">
        <v>10723</v>
      </c>
      <c r="B28" s="972">
        <f t="shared" si="1"/>
        <v>13</v>
      </c>
      <c r="C28" s="972">
        <f t="shared" si="2"/>
        <v>13</v>
      </c>
      <c r="D28" s="972">
        <v>0</v>
      </c>
      <c r="E28" s="972">
        <v>1</v>
      </c>
      <c r="F28" s="972">
        <v>1</v>
      </c>
      <c r="G28" s="972">
        <v>2</v>
      </c>
      <c r="H28" s="972">
        <v>0</v>
      </c>
      <c r="I28" s="972">
        <v>1</v>
      </c>
      <c r="J28" s="972">
        <v>0</v>
      </c>
      <c r="K28" s="972">
        <v>8</v>
      </c>
      <c r="L28" s="972">
        <v>0</v>
      </c>
      <c r="M28" s="972">
        <v>0</v>
      </c>
      <c r="N28" s="972">
        <v>0</v>
      </c>
      <c r="O28" s="972">
        <v>0</v>
      </c>
    </row>
    <row r="29" spans="1:15" ht="21.65" customHeight="1">
      <c r="A29" s="2124" t="s">
        <v>10724</v>
      </c>
      <c r="B29" s="972">
        <f t="shared" si="1"/>
        <v>16</v>
      </c>
      <c r="C29" s="972">
        <f t="shared" si="2"/>
        <v>15</v>
      </c>
      <c r="D29" s="972">
        <v>0</v>
      </c>
      <c r="E29" s="972">
        <v>2</v>
      </c>
      <c r="F29" s="972">
        <v>4</v>
      </c>
      <c r="G29" s="972">
        <v>0</v>
      </c>
      <c r="H29" s="972">
        <v>0</v>
      </c>
      <c r="I29" s="972">
        <v>2</v>
      </c>
      <c r="J29" s="972">
        <v>0</v>
      </c>
      <c r="K29" s="972">
        <v>5</v>
      </c>
      <c r="L29" s="972">
        <v>2</v>
      </c>
      <c r="M29" s="972">
        <v>0</v>
      </c>
      <c r="N29" s="972">
        <v>0</v>
      </c>
      <c r="O29" s="972">
        <v>1</v>
      </c>
    </row>
    <row r="30" spans="1:15" ht="21.65" customHeight="1">
      <c r="A30" s="2124" t="s">
        <v>10725</v>
      </c>
      <c r="B30" s="972">
        <f t="shared" si="1"/>
        <v>8</v>
      </c>
      <c r="C30" s="972">
        <f t="shared" si="2"/>
        <v>8</v>
      </c>
      <c r="D30" s="972">
        <v>0</v>
      </c>
      <c r="E30" s="972">
        <v>1</v>
      </c>
      <c r="F30" s="972">
        <v>0</v>
      </c>
      <c r="G30" s="972">
        <v>2</v>
      </c>
      <c r="H30" s="972">
        <v>0</v>
      </c>
      <c r="I30" s="972">
        <v>1</v>
      </c>
      <c r="J30" s="972">
        <v>0</v>
      </c>
      <c r="K30" s="972">
        <v>4</v>
      </c>
      <c r="L30" s="972">
        <v>0</v>
      </c>
      <c r="M30" s="972">
        <v>0</v>
      </c>
      <c r="N30" s="972">
        <v>0</v>
      </c>
      <c r="O30" s="972">
        <v>0</v>
      </c>
    </row>
    <row r="31" spans="1:15" ht="21.65" customHeight="1">
      <c r="A31" s="2124" t="s">
        <v>10726</v>
      </c>
      <c r="B31" s="972">
        <f t="shared" si="1"/>
        <v>8</v>
      </c>
      <c r="C31" s="972">
        <f t="shared" si="2"/>
        <v>8</v>
      </c>
      <c r="D31" s="972">
        <v>0</v>
      </c>
      <c r="E31" s="972">
        <v>1</v>
      </c>
      <c r="F31" s="972">
        <v>0</v>
      </c>
      <c r="G31" s="972">
        <v>3</v>
      </c>
      <c r="H31" s="972">
        <v>0</v>
      </c>
      <c r="I31" s="972">
        <v>1</v>
      </c>
      <c r="J31" s="972">
        <v>0</v>
      </c>
      <c r="K31" s="972">
        <v>3</v>
      </c>
      <c r="L31" s="972">
        <v>0</v>
      </c>
      <c r="M31" s="972">
        <v>0</v>
      </c>
      <c r="N31" s="972">
        <v>0</v>
      </c>
      <c r="O31" s="972">
        <v>0</v>
      </c>
    </row>
    <row r="32" spans="1:15" ht="21.65" customHeight="1">
      <c r="A32" s="2124" t="s">
        <v>10727</v>
      </c>
      <c r="B32" s="972">
        <f t="shared" si="1"/>
        <v>9</v>
      </c>
      <c r="C32" s="972">
        <f t="shared" si="2"/>
        <v>9</v>
      </c>
      <c r="D32" s="972">
        <v>0</v>
      </c>
      <c r="E32" s="972">
        <v>0</v>
      </c>
      <c r="F32" s="972">
        <v>1</v>
      </c>
      <c r="G32" s="972">
        <v>2</v>
      </c>
      <c r="H32" s="972">
        <v>0</v>
      </c>
      <c r="I32" s="972">
        <v>1</v>
      </c>
      <c r="J32" s="972">
        <v>0</v>
      </c>
      <c r="K32" s="972">
        <v>3</v>
      </c>
      <c r="L32" s="972">
        <v>1</v>
      </c>
      <c r="M32" s="972">
        <v>1</v>
      </c>
      <c r="N32" s="972">
        <v>0</v>
      </c>
      <c r="O32" s="972">
        <v>0</v>
      </c>
    </row>
    <row r="33" spans="1:15" ht="21.65" customHeight="1">
      <c r="A33" s="2124" t="s">
        <v>10728</v>
      </c>
      <c r="B33" s="972">
        <f t="shared" si="1"/>
        <v>9</v>
      </c>
      <c r="C33" s="972">
        <f t="shared" si="2"/>
        <v>9</v>
      </c>
      <c r="D33" s="972">
        <v>0</v>
      </c>
      <c r="E33" s="972">
        <v>0</v>
      </c>
      <c r="F33" s="972">
        <v>2</v>
      </c>
      <c r="G33" s="972">
        <v>1</v>
      </c>
      <c r="H33" s="972">
        <v>0</v>
      </c>
      <c r="I33" s="972">
        <v>2</v>
      </c>
      <c r="J33" s="972">
        <v>0</v>
      </c>
      <c r="K33" s="972">
        <v>3</v>
      </c>
      <c r="L33" s="972">
        <v>0</v>
      </c>
      <c r="M33" s="972">
        <v>1</v>
      </c>
      <c r="N33" s="972">
        <v>0</v>
      </c>
      <c r="O33" s="972">
        <v>0</v>
      </c>
    </row>
    <row r="34" spans="1:15" ht="21.65" customHeight="1">
      <c r="A34" s="2124" t="s">
        <v>10729</v>
      </c>
      <c r="B34" s="972">
        <f t="shared" si="1"/>
        <v>8</v>
      </c>
      <c r="C34" s="972">
        <f t="shared" si="2"/>
        <v>8</v>
      </c>
      <c r="D34" s="972">
        <v>0</v>
      </c>
      <c r="E34" s="972">
        <v>1</v>
      </c>
      <c r="F34" s="972">
        <v>0</v>
      </c>
      <c r="G34" s="972">
        <v>2</v>
      </c>
      <c r="H34" s="972">
        <v>0</v>
      </c>
      <c r="I34" s="972">
        <v>2</v>
      </c>
      <c r="J34" s="972">
        <v>0</v>
      </c>
      <c r="K34" s="972">
        <v>1</v>
      </c>
      <c r="L34" s="972">
        <v>2</v>
      </c>
      <c r="M34" s="972">
        <v>0</v>
      </c>
      <c r="N34" s="972">
        <v>0</v>
      </c>
      <c r="O34" s="972">
        <v>0</v>
      </c>
    </row>
    <row r="35" spans="1:15" ht="21.65" customHeight="1">
      <c r="A35" s="2124" t="s">
        <v>10730</v>
      </c>
      <c r="B35" s="972">
        <f t="shared" si="1"/>
        <v>8</v>
      </c>
      <c r="C35" s="972">
        <f t="shared" si="2"/>
        <v>8</v>
      </c>
      <c r="D35" s="972">
        <v>0</v>
      </c>
      <c r="E35" s="972">
        <v>0</v>
      </c>
      <c r="F35" s="972">
        <v>1</v>
      </c>
      <c r="G35" s="972">
        <v>2</v>
      </c>
      <c r="H35" s="972">
        <v>0</v>
      </c>
      <c r="I35" s="972">
        <v>3</v>
      </c>
      <c r="J35" s="972">
        <v>0</v>
      </c>
      <c r="K35" s="972">
        <v>2</v>
      </c>
      <c r="L35" s="972">
        <v>0</v>
      </c>
      <c r="M35" s="972">
        <v>0</v>
      </c>
      <c r="N35" s="972">
        <v>0</v>
      </c>
      <c r="O35" s="972">
        <v>0</v>
      </c>
    </row>
    <row r="36" spans="1:15" ht="21.65" customHeight="1">
      <c r="A36" s="2124" t="s">
        <v>10731</v>
      </c>
      <c r="B36" s="972">
        <f t="shared" si="1"/>
        <v>8</v>
      </c>
      <c r="C36" s="972">
        <f t="shared" si="2"/>
        <v>8</v>
      </c>
      <c r="D36" s="972">
        <v>0</v>
      </c>
      <c r="E36" s="972">
        <v>0</v>
      </c>
      <c r="F36" s="972">
        <v>3</v>
      </c>
      <c r="G36" s="972">
        <v>0</v>
      </c>
      <c r="H36" s="972">
        <v>0</v>
      </c>
      <c r="I36" s="972">
        <v>1</v>
      </c>
      <c r="J36" s="972">
        <v>0</v>
      </c>
      <c r="K36" s="972">
        <v>2</v>
      </c>
      <c r="L36" s="972">
        <v>1</v>
      </c>
      <c r="M36" s="972">
        <v>1</v>
      </c>
      <c r="N36" s="972">
        <v>0</v>
      </c>
      <c r="O36" s="972">
        <v>0</v>
      </c>
    </row>
    <row r="37" spans="1:15" ht="21.65" customHeight="1">
      <c r="A37" s="2124" t="s">
        <v>10732</v>
      </c>
      <c r="B37" s="972">
        <f t="shared" si="1"/>
        <v>17</v>
      </c>
      <c r="C37" s="972">
        <f t="shared" si="2"/>
        <v>16</v>
      </c>
      <c r="D37" s="972">
        <v>1</v>
      </c>
      <c r="E37" s="972">
        <v>1</v>
      </c>
      <c r="F37" s="972">
        <v>1</v>
      </c>
      <c r="G37" s="972">
        <v>1</v>
      </c>
      <c r="H37" s="972">
        <v>0</v>
      </c>
      <c r="I37" s="972">
        <v>3</v>
      </c>
      <c r="J37" s="972">
        <v>0</v>
      </c>
      <c r="K37" s="972">
        <v>7</v>
      </c>
      <c r="L37" s="972">
        <v>1</v>
      </c>
      <c r="M37" s="972">
        <v>1</v>
      </c>
      <c r="N37" s="972">
        <v>0</v>
      </c>
      <c r="O37" s="972">
        <v>1</v>
      </c>
    </row>
    <row r="38" spans="1:15" ht="21.65" customHeight="1">
      <c r="A38" s="2102" t="s">
        <v>10733</v>
      </c>
      <c r="B38" s="972">
        <f t="shared" si="1"/>
        <v>7</v>
      </c>
      <c r="C38" s="972">
        <f t="shared" si="2"/>
        <v>7</v>
      </c>
      <c r="D38" s="972">
        <v>0</v>
      </c>
      <c r="E38" s="972">
        <v>2</v>
      </c>
      <c r="F38" s="972">
        <v>0</v>
      </c>
      <c r="G38" s="972">
        <v>0</v>
      </c>
      <c r="H38" s="972">
        <v>0</v>
      </c>
      <c r="I38" s="972">
        <v>2</v>
      </c>
      <c r="J38" s="972">
        <v>0</v>
      </c>
      <c r="K38" s="972">
        <v>2</v>
      </c>
      <c r="L38" s="972">
        <v>1</v>
      </c>
      <c r="M38" s="972">
        <v>0</v>
      </c>
      <c r="N38" s="972">
        <v>0</v>
      </c>
      <c r="O38" s="972">
        <v>0</v>
      </c>
    </row>
    <row r="39" spans="1:15" ht="21.65" customHeight="1">
      <c r="A39" s="2124" t="s">
        <v>10734</v>
      </c>
      <c r="B39" s="972">
        <f t="shared" si="1"/>
        <v>10</v>
      </c>
      <c r="C39" s="972">
        <f t="shared" si="2"/>
        <v>10</v>
      </c>
      <c r="D39" s="972">
        <v>0</v>
      </c>
      <c r="E39" s="972">
        <v>1</v>
      </c>
      <c r="F39" s="972">
        <v>1</v>
      </c>
      <c r="G39" s="972">
        <v>0</v>
      </c>
      <c r="H39" s="972">
        <v>0</v>
      </c>
      <c r="I39" s="972">
        <v>3</v>
      </c>
      <c r="J39" s="972">
        <v>0</v>
      </c>
      <c r="K39" s="972">
        <v>4</v>
      </c>
      <c r="L39" s="972">
        <v>1</v>
      </c>
      <c r="M39" s="972">
        <v>0</v>
      </c>
      <c r="N39" s="972">
        <v>0</v>
      </c>
      <c r="O39" s="972">
        <v>0</v>
      </c>
    </row>
    <row r="40" spans="1:15" ht="21.65" customHeight="1">
      <c r="A40" s="2124" t="s">
        <v>10735</v>
      </c>
      <c r="B40" s="972">
        <f t="shared" si="1"/>
        <v>0</v>
      </c>
      <c r="C40" s="972">
        <f t="shared" si="2"/>
        <v>0</v>
      </c>
      <c r="D40" s="972">
        <v>0</v>
      </c>
      <c r="E40" s="972">
        <v>0</v>
      </c>
      <c r="F40" s="972">
        <v>0</v>
      </c>
      <c r="G40" s="972">
        <v>0</v>
      </c>
      <c r="H40" s="972">
        <v>0</v>
      </c>
      <c r="I40" s="972">
        <v>0</v>
      </c>
      <c r="J40" s="972">
        <v>0</v>
      </c>
      <c r="K40" s="972">
        <v>0</v>
      </c>
      <c r="L40" s="972">
        <v>0</v>
      </c>
      <c r="M40" s="972">
        <v>0</v>
      </c>
      <c r="N40" s="972">
        <v>0</v>
      </c>
      <c r="O40" s="972">
        <v>0</v>
      </c>
    </row>
    <row r="41" spans="1:15" ht="21.65" customHeight="1">
      <c r="A41" s="2124" t="s">
        <v>10736</v>
      </c>
      <c r="B41" s="972">
        <f t="shared" si="1"/>
        <v>15</v>
      </c>
      <c r="C41" s="972">
        <f t="shared" si="2"/>
        <v>15</v>
      </c>
      <c r="D41" s="972">
        <v>0</v>
      </c>
      <c r="E41" s="972">
        <v>2</v>
      </c>
      <c r="F41" s="972">
        <v>0</v>
      </c>
      <c r="G41" s="972">
        <v>0</v>
      </c>
      <c r="H41" s="972">
        <v>0</v>
      </c>
      <c r="I41" s="972">
        <v>3</v>
      </c>
      <c r="J41" s="972">
        <v>0</v>
      </c>
      <c r="K41" s="972">
        <v>7</v>
      </c>
      <c r="L41" s="972">
        <v>1</v>
      </c>
      <c r="M41" s="972">
        <v>2</v>
      </c>
      <c r="N41" s="972">
        <v>0</v>
      </c>
      <c r="O41" s="972">
        <v>0</v>
      </c>
    </row>
    <row r="42" spans="1:15" ht="21.65" customHeight="1">
      <c r="A42" s="2124" t="s">
        <v>10737</v>
      </c>
      <c r="B42" s="972">
        <f t="shared" si="1"/>
        <v>229</v>
      </c>
      <c r="C42" s="972">
        <f t="shared" si="2"/>
        <v>225</v>
      </c>
      <c r="D42" s="972">
        <v>1</v>
      </c>
      <c r="E42" s="972">
        <v>8</v>
      </c>
      <c r="F42" s="972">
        <v>32</v>
      </c>
      <c r="G42" s="972">
        <v>34</v>
      </c>
      <c r="H42" s="972">
        <v>0</v>
      </c>
      <c r="I42" s="972">
        <v>47</v>
      </c>
      <c r="J42" s="972">
        <v>0</v>
      </c>
      <c r="K42" s="972">
        <v>54</v>
      </c>
      <c r="L42" s="972">
        <v>36</v>
      </c>
      <c r="M42" s="972">
        <v>13</v>
      </c>
      <c r="N42" s="972">
        <v>1</v>
      </c>
      <c r="O42" s="972">
        <v>3</v>
      </c>
    </row>
    <row r="43" spans="1:15" ht="21.65" customHeight="1">
      <c r="A43" s="2124" t="s">
        <v>10738</v>
      </c>
      <c r="B43" s="972">
        <f t="shared" si="1"/>
        <v>378</v>
      </c>
      <c r="C43" s="972">
        <f t="shared" si="2"/>
        <v>378</v>
      </c>
      <c r="D43" s="972">
        <v>1</v>
      </c>
      <c r="E43" s="972">
        <v>6</v>
      </c>
      <c r="F43" s="972">
        <v>20</v>
      </c>
      <c r="G43" s="972">
        <v>19</v>
      </c>
      <c r="H43" s="972">
        <v>0</v>
      </c>
      <c r="I43" s="972">
        <v>70</v>
      </c>
      <c r="J43" s="972">
        <v>0</v>
      </c>
      <c r="K43" s="972">
        <v>118</v>
      </c>
      <c r="L43" s="972">
        <v>83</v>
      </c>
      <c r="M43" s="972">
        <v>61</v>
      </c>
      <c r="N43" s="972">
        <v>0</v>
      </c>
      <c r="O43" s="972">
        <v>0</v>
      </c>
    </row>
    <row r="44" spans="1:15" ht="21.65" customHeight="1" thickBot="1">
      <c r="A44" s="1634" t="s">
        <v>10739</v>
      </c>
      <c r="B44" s="972">
        <f t="shared" si="1"/>
        <v>162</v>
      </c>
      <c r="C44" s="972">
        <f t="shared" si="2"/>
        <v>162</v>
      </c>
      <c r="D44" s="972">
        <v>1</v>
      </c>
      <c r="E44" s="972">
        <v>4</v>
      </c>
      <c r="F44" s="972">
        <v>12</v>
      </c>
      <c r="G44" s="972">
        <v>12</v>
      </c>
      <c r="H44" s="972">
        <v>0</v>
      </c>
      <c r="I44" s="972">
        <v>35</v>
      </c>
      <c r="J44" s="972">
        <v>0</v>
      </c>
      <c r="K44" s="972">
        <v>54</v>
      </c>
      <c r="L44" s="972">
        <v>28</v>
      </c>
      <c r="M44" s="972">
        <v>16</v>
      </c>
      <c r="N44" s="972">
        <v>0</v>
      </c>
      <c r="O44" s="972">
        <v>0</v>
      </c>
    </row>
    <row r="45" spans="1:15" ht="21.65" customHeight="1" thickBot="1">
      <c r="A45" s="987"/>
      <c r="B45" s="1003"/>
      <c r="C45" s="1003"/>
      <c r="D45" s="1003"/>
      <c r="E45" s="2570"/>
      <c r="F45" s="1003"/>
      <c r="G45" s="1003"/>
      <c r="H45" s="1003"/>
      <c r="I45" s="1003"/>
      <c r="J45" s="1003"/>
      <c r="K45" s="1003"/>
      <c r="L45" s="1003"/>
      <c r="M45" s="1020"/>
      <c r="N45" s="1020"/>
      <c r="O45" s="1020"/>
    </row>
    <row r="46" spans="1:15" ht="21.65" customHeight="1" thickBot="1">
      <c r="A46" s="2823" t="s">
        <v>10740</v>
      </c>
      <c r="B46" s="2824">
        <f>SUM(C46,N46)</f>
        <v>1123</v>
      </c>
      <c r="C46" s="2825">
        <f>SUM(D46:M46)</f>
        <v>66</v>
      </c>
      <c r="D46" s="2825">
        <v>1</v>
      </c>
      <c r="E46" s="2825">
        <v>1</v>
      </c>
      <c r="F46" s="2825">
        <v>9</v>
      </c>
      <c r="G46" s="2825">
        <v>2</v>
      </c>
      <c r="H46" s="2825">
        <v>0</v>
      </c>
      <c r="I46" s="2825">
        <v>11</v>
      </c>
      <c r="J46" s="2825">
        <v>0</v>
      </c>
      <c r="K46" s="2825">
        <v>26</v>
      </c>
      <c r="L46" s="2825">
        <v>11</v>
      </c>
      <c r="M46" s="2825">
        <v>5</v>
      </c>
      <c r="N46" s="2826">
        <v>1057</v>
      </c>
      <c r="O46" s="2825">
        <v>0</v>
      </c>
    </row>
    <row r="47" spans="1:15">
      <c r="A47" s="1003" t="s">
        <v>10741</v>
      </c>
      <c r="B47" s="1051"/>
      <c r="C47" s="1051"/>
      <c r="D47" s="1051"/>
      <c r="E47" s="1051"/>
      <c r="F47" s="1051"/>
      <c r="G47" s="1051"/>
      <c r="H47" s="1051"/>
      <c r="I47" s="1051"/>
      <c r="J47" s="1051"/>
      <c r="K47" s="1051"/>
      <c r="L47" s="1051"/>
      <c r="N47" s="1003"/>
      <c r="O47" s="1020" t="s">
        <v>10742</v>
      </c>
    </row>
  </sheetData>
  <mergeCells count="5">
    <mergeCell ref="A3:A4"/>
    <mergeCell ref="B3:B4"/>
    <mergeCell ref="C3:M3"/>
    <mergeCell ref="N3:N4"/>
    <mergeCell ref="O3:O4"/>
  </mergeCells>
  <phoneticPr fontId="2"/>
  <hyperlinks>
    <hyperlink ref="P1" location="目次!A1" display="目次へ戻る" xr:uid="{E9F76A9A-8373-4922-9D40-430FDC379060}"/>
  </hyperlinks>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CBB1D-7932-449C-B4CA-5130AD8B8A98}">
  <dimension ref="A1:M22"/>
  <sheetViews>
    <sheetView workbookViewId="0">
      <selection activeCell="M9" sqref="M9"/>
    </sheetView>
  </sheetViews>
  <sheetFormatPr defaultColWidth="8.58203125" defaultRowHeight="18"/>
  <cols>
    <col min="1" max="1" width="13.33203125" style="821" customWidth="1"/>
    <col min="2" max="12" width="8.58203125" style="821"/>
    <col min="13" max="13" width="11" style="821" bestFit="1" customWidth="1"/>
    <col min="14" max="16384" width="8.58203125" style="821"/>
  </cols>
  <sheetData>
    <row r="1" spans="1:13">
      <c r="A1" s="859" t="s">
        <v>10743</v>
      </c>
      <c r="B1" s="859"/>
      <c r="C1" s="859"/>
      <c r="D1" s="859"/>
      <c r="E1" s="859"/>
      <c r="F1" s="859"/>
      <c r="G1" s="859"/>
      <c r="H1" s="859"/>
      <c r="J1" s="859"/>
      <c r="K1" s="859"/>
      <c r="L1" s="859"/>
    </row>
    <row r="2" spans="1:13" ht="18.5" thickBot="1">
      <c r="A2" s="859" t="s">
        <v>10744</v>
      </c>
      <c r="B2" s="859"/>
      <c r="C2" s="859"/>
      <c r="D2" s="859"/>
      <c r="E2" s="859"/>
      <c r="F2" s="859"/>
      <c r="G2" s="859"/>
      <c r="H2" s="859"/>
      <c r="I2" s="859"/>
      <c r="J2" s="859"/>
      <c r="K2" s="820" t="s">
        <v>721</v>
      </c>
      <c r="L2" s="859"/>
    </row>
    <row r="3" spans="1:13" ht="105.75" customHeight="1">
      <c r="A3" s="3762" t="s">
        <v>10745</v>
      </c>
      <c r="B3" s="2827" t="s">
        <v>10746</v>
      </c>
      <c r="C3" s="2828" t="s">
        <v>10747</v>
      </c>
      <c r="D3" s="2828" t="s">
        <v>10748</v>
      </c>
      <c r="E3" s="2828" t="s">
        <v>10749</v>
      </c>
      <c r="F3" s="2828" t="s">
        <v>10750</v>
      </c>
      <c r="G3" s="2828" t="s">
        <v>10751</v>
      </c>
      <c r="H3" s="2829" t="s">
        <v>10752</v>
      </c>
      <c r="I3" s="2830" t="s">
        <v>10753</v>
      </c>
      <c r="J3" s="2830" t="s">
        <v>10754</v>
      </c>
    </row>
    <row r="4" spans="1:13" ht="34.5" customHeight="1" thickBot="1">
      <c r="A4" s="4056"/>
      <c r="B4" s="2831">
        <v>37</v>
      </c>
      <c r="C4" s="1745">
        <v>13</v>
      </c>
      <c r="D4" s="1745">
        <v>7</v>
      </c>
      <c r="E4" s="1745">
        <v>5</v>
      </c>
      <c r="F4" s="1745">
        <v>4</v>
      </c>
      <c r="G4" s="1745">
        <v>3</v>
      </c>
      <c r="H4" s="859">
        <v>3</v>
      </c>
      <c r="I4" s="859">
        <v>1</v>
      </c>
      <c r="J4" s="2832">
        <v>1</v>
      </c>
      <c r="K4" s="859"/>
    </row>
    <row r="5" spans="1:13">
      <c r="A5" s="859"/>
      <c r="B5" s="859"/>
      <c r="C5" s="859"/>
      <c r="D5" s="859"/>
      <c r="E5" s="859"/>
      <c r="F5" s="1006"/>
      <c r="H5" s="1004"/>
      <c r="I5" s="1004"/>
      <c r="J5" s="1055" t="s">
        <v>10755</v>
      </c>
      <c r="K5" s="1055"/>
      <c r="L5" s="1055"/>
    </row>
    <row r="7" spans="1:13">
      <c r="A7" s="856" t="s">
        <v>6376</v>
      </c>
      <c r="F7" s="820" t="s">
        <v>721</v>
      </c>
    </row>
    <row r="9" spans="1:13">
      <c r="A9" s="859" t="s">
        <v>10756</v>
      </c>
      <c r="B9" s="859"/>
      <c r="C9" s="859"/>
      <c r="D9" s="859"/>
      <c r="E9" s="859"/>
      <c r="F9" s="859"/>
      <c r="G9" s="859"/>
      <c r="H9" s="859"/>
      <c r="I9" s="859"/>
      <c r="J9" s="859"/>
      <c r="K9" s="859"/>
      <c r="L9" s="859"/>
      <c r="M9" s="820" t="s">
        <v>721</v>
      </c>
    </row>
    <row r="10" spans="1:13" ht="18.5" thickBot="1">
      <c r="A10" s="1745"/>
      <c r="B10" s="1745"/>
      <c r="C10" s="1745"/>
      <c r="D10" s="1745"/>
      <c r="E10" s="1745"/>
      <c r="F10" s="1745"/>
      <c r="G10" s="1745"/>
      <c r="H10" s="1745"/>
      <c r="I10" s="1745"/>
      <c r="J10" s="1745"/>
      <c r="K10" s="1745"/>
      <c r="L10" s="1753" t="s">
        <v>9414</v>
      </c>
    </row>
    <row r="11" spans="1:13" ht="57" customHeight="1">
      <c r="A11" s="2065" t="s">
        <v>4864</v>
      </c>
      <c r="B11" s="2833" t="s">
        <v>5491</v>
      </c>
      <c r="C11" s="2834" t="s">
        <v>10757</v>
      </c>
      <c r="D11" s="2834" t="s">
        <v>10758</v>
      </c>
      <c r="E11" s="2835" t="s">
        <v>10759</v>
      </c>
      <c r="F11" s="2834" t="s">
        <v>10760</v>
      </c>
      <c r="G11" s="2834" t="s">
        <v>10761</v>
      </c>
      <c r="H11" s="2836" t="s">
        <v>10762</v>
      </c>
      <c r="I11" s="2834" t="s">
        <v>10763</v>
      </c>
      <c r="J11" s="2834" t="s">
        <v>10764</v>
      </c>
      <c r="K11" s="2835" t="s">
        <v>10765</v>
      </c>
      <c r="L11" s="2834" t="s">
        <v>10766</v>
      </c>
    </row>
    <row r="12" spans="1:13">
      <c r="A12" s="1625" t="s">
        <v>10767</v>
      </c>
      <c r="B12" s="1096">
        <v>220</v>
      </c>
      <c r="C12" s="1428">
        <f t="shared" ref="C12:L12" si="0">SUM(C13:C20)</f>
        <v>76</v>
      </c>
      <c r="D12" s="1428">
        <f t="shared" si="0"/>
        <v>50</v>
      </c>
      <c r="E12" s="1428">
        <f t="shared" si="0"/>
        <v>29</v>
      </c>
      <c r="F12" s="1428">
        <f t="shared" si="0"/>
        <v>11</v>
      </c>
      <c r="G12" s="1428">
        <f t="shared" si="0"/>
        <v>21</v>
      </c>
      <c r="H12" s="1428">
        <f t="shared" si="0"/>
        <v>2</v>
      </c>
      <c r="I12" s="1428">
        <f t="shared" si="0"/>
        <v>14</v>
      </c>
      <c r="J12" s="1428">
        <f t="shared" si="0"/>
        <v>1</v>
      </c>
      <c r="K12" s="1428">
        <f t="shared" si="0"/>
        <v>16</v>
      </c>
      <c r="L12" s="1428">
        <f t="shared" si="0"/>
        <v>0</v>
      </c>
    </row>
    <row r="13" spans="1:13">
      <c r="A13" s="2078" t="s">
        <v>10768</v>
      </c>
      <c r="B13" s="1181">
        <f t="shared" ref="B13:B20" si="1">SUM(C13:L13)</f>
        <v>172</v>
      </c>
      <c r="C13" s="975">
        <v>76</v>
      </c>
      <c r="D13" s="975">
        <v>50</v>
      </c>
      <c r="E13" s="975">
        <v>29</v>
      </c>
      <c r="F13" s="975">
        <v>0</v>
      </c>
      <c r="G13" s="975">
        <v>0</v>
      </c>
      <c r="H13" s="975">
        <v>0</v>
      </c>
      <c r="I13" s="975">
        <v>0</v>
      </c>
      <c r="J13" s="975">
        <v>1</v>
      </c>
      <c r="K13" s="975">
        <v>16</v>
      </c>
      <c r="L13" s="975">
        <v>0</v>
      </c>
    </row>
    <row r="14" spans="1:13">
      <c r="A14" s="2078" t="s">
        <v>10769</v>
      </c>
      <c r="B14" s="1181">
        <f t="shared" si="1"/>
        <v>0</v>
      </c>
      <c r="C14" s="975">
        <v>0</v>
      </c>
      <c r="D14" s="975">
        <v>0</v>
      </c>
      <c r="E14" s="975">
        <v>0</v>
      </c>
      <c r="F14" s="975">
        <v>0</v>
      </c>
      <c r="G14" s="975">
        <v>0</v>
      </c>
      <c r="H14" s="975">
        <v>0</v>
      </c>
      <c r="I14" s="975">
        <v>0</v>
      </c>
      <c r="J14" s="975">
        <v>0</v>
      </c>
      <c r="K14" s="975">
        <v>0</v>
      </c>
      <c r="L14" s="975">
        <v>0</v>
      </c>
    </row>
    <row r="15" spans="1:13">
      <c r="A15" s="2078" t="s">
        <v>10770</v>
      </c>
      <c r="B15" s="1181">
        <f t="shared" si="1"/>
        <v>0</v>
      </c>
      <c r="C15" s="975">
        <v>0</v>
      </c>
      <c r="D15" s="975">
        <v>0</v>
      </c>
      <c r="E15" s="975">
        <v>0</v>
      </c>
      <c r="F15" s="975">
        <v>0</v>
      </c>
      <c r="G15" s="975">
        <v>0</v>
      </c>
      <c r="H15" s="975">
        <v>0</v>
      </c>
      <c r="I15" s="975">
        <v>0</v>
      </c>
      <c r="J15" s="975">
        <v>0</v>
      </c>
      <c r="K15" s="975">
        <v>0</v>
      </c>
      <c r="L15" s="975">
        <v>0</v>
      </c>
    </row>
    <row r="16" spans="1:13">
      <c r="A16" s="2078" t="s">
        <v>10771</v>
      </c>
      <c r="B16" s="1181">
        <f t="shared" si="1"/>
        <v>0</v>
      </c>
      <c r="C16" s="975">
        <v>0</v>
      </c>
      <c r="D16" s="975">
        <v>0</v>
      </c>
      <c r="E16" s="975">
        <v>0</v>
      </c>
      <c r="F16" s="975">
        <v>0</v>
      </c>
      <c r="G16" s="975">
        <v>0</v>
      </c>
      <c r="H16" s="975">
        <v>0</v>
      </c>
      <c r="I16" s="975">
        <v>0</v>
      </c>
      <c r="J16" s="975">
        <v>0</v>
      </c>
      <c r="K16" s="975">
        <v>0</v>
      </c>
      <c r="L16" s="975">
        <v>0</v>
      </c>
    </row>
    <row r="17" spans="1:12">
      <c r="A17" s="2078" t="s">
        <v>10772</v>
      </c>
      <c r="B17" s="1181">
        <f t="shared" si="1"/>
        <v>25</v>
      </c>
      <c r="C17" s="975">
        <v>0</v>
      </c>
      <c r="D17" s="975">
        <v>0</v>
      </c>
      <c r="E17" s="975">
        <v>0</v>
      </c>
      <c r="F17" s="975">
        <v>11</v>
      </c>
      <c r="G17" s="975">
        <v>0</v>
      </c>
      <c r="H17" s="975">
        <v>0</v>
      </c>
      <c r="I17" s="975">
        <v>14</v>
      </c>
      <c r="J17" s="975">
        <v>0</v>
      </c>
      <c r="K17" s="975">
        <v>0</v>
      </c>
      <c r="L17" s="975">
        <v>0</v>
      </c>
    </row>
    <row r="18" spans="1:12">
      <c r="A18" s="2078" t="s">
        <v>10773</v>
      </c>
      <c r="B18" s="1181">
        <f t="shared" si="1"/>
        <v>21</v>
      </c>
      <c r="C18" s="975">
        <v>0</v>
      </c>
      <c r="D18" s="975">
        <v>0</v>
      </c>
      <c r="E18" s="975">
        <v>0</v>
      </c>
      <c r="F18" s="975">
        <v>0</v>
      </c>
      <c r="G18" s="975">
        <v>21</v>
      </c>
      <c r="H18" s="975">
        <v>0</v>
      </c>
      <c r="I18" s="975">
        <v>0</v>
      </c>
      <c r="J18" s="975">
        <v>0</v>
      </c>
      <c r="K18" s="975">
        <v>0</v>
      </c>
      <c r="L18" s="975">
        <v>0</v>
      </c>
    </row>
    <row r="19" spans="1:12">
      <c r="A19" s="2078" t="s">
        <v>10774</v>
      </c>
      <c r="B19" s="1181">
        <f t="shared" si="1"/>
        <v>2</v>
      </c>
      <c r="C19" s="975">
        <v>0</v>
      </c>
      <c r="D19" s="975">
        <v>0</v>
      </c>
      <c r="E19" s="975">
        <v>0</v>
      </c>
      <c r="F19" s="975">
        <v>0</v>
      </c>
      <c r="G19" s="975">
        <v>0</v>
      </c>
      <c r="H19" s="975">
        <v>2</v>
      </c>
      <c r="I19" s="975">
        <v>0</v>
      </c>
      <c r="J19" s="975">
        <v>0</v>
      </c>
      <c r="K19" s="975">
        <v>0</v>
      </c>
      <c r="L19" s="975">
        <v>0</v>
      </c>
    </row>
    <row r="20" spans="1:12" ht="18.5" thickBot="1">
      <c r="A20" s="1367" t="s">
        <v>5070</v>
      </c>
      <c r="B20" s="1181">
        <f t="shared" si="1"/>
        <v>0</v>
      </c>
      <c r="C20" s="975">
        <v>0</v>
      </c>
      <c r="D20" s="975">
        <v>0</v>
      </c>
      <c r="E20" s="975">
        <v>0</v>
      </c>
      <c r="F20" s="975">
        <v>0</v>
      </c>
      <c r="G20" s="975">
        <v>0</v>
      </c>
      <c r="H20" s="975">
        <v>0</v>
      </c>
      <c r="I20" s="1751">
        <v>0</v>
      </c>
      <c r="J20" s="1751">
        <v>0</v>
      </c>
      <c r="K20" s="1751">
        <v>0</v>
      </c>
      <c r="L20" s="1751">
        <v>0</v>
      </c>
    </row>
    <row r="21" spans="1:12">
      <c r="B21" s="1003"/>
      <c r="C21" s="1003"/>
      <c r="D21" s="1003"/>
      <c r="E21" s="1003"/>
      <c r="F21" s="1003"/>
      <c r="G21" s="1003"/>
      <c r="H21" s="1003"/>
      <c r="I21" s="1003"/>
      <c r="K21" s="1003"/>
      <c r="L21" s="1020" t="s">
        <v>10775</v>
      </c>
    </row>
    <row r="22" spans="1:12">
      <c r="A22" s="987" t="s">
        <v>10776</v>
      </c>
      <c r="B22" s="987"/>
      <c r="C22" s="987"/>
      <c r="D22" s="987"/>
      <c r="E22" s="987"/>
      <c r="F22" s="987"/>
      <c r="G22" s="987"/>
      <c r="H22" s="987"/>
      <c r="I22" s="987"/>
      <c r="J22" s="987"/>
      <c r="K22" s="987"/>
      <c r="L22" s="987"/>
    </row>
  </sheetData>
  <mergeCells count="1">
    <mergeCell ref="A3:A4"/>
  </mergeCells>
  <phoneticPr fontId="2"/>
  <hyperlinks>
    <hyperlink ref="K2" location="目次!A1" display="目次へ戻る" xr:uid="{09947E4E-B448-4242-97E0-0FBDA6522E26}"/>
    <hyperlink ref="M9" location="目次!A1" display="目次へ戻る" xr:uid="{6C4A4A75-A26A-4C0F-966B-4198C9375C8E}"/>
    <hyperlink ref="F7" location="目次!A1" display="目次へ戻る" xr:uid="{4FF9C5CD-0499-4361-827D-0F6F00B4FB4E}"/>
  </hyperlinks>
  <pageMargins left="0.7" right="0.7" top="0.75" bottom="0.75" header="0.3" footer="0.3"/>
  <pageSetup paperSize="9" orientation="portrait" verticalDpi="0"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4F9CC-6A9B-454E-8EF1-7548B7EAE12B}">
  <dimension ref="A1:V65"/>
  <sheetViews>
    <sheetView zoomScale="80" zoomScaleNormal="80" workbookViewId="0">
      <selection activeCell="P19" sqref="P19"/>
    </sheetView>
  </sheetViews>
  <sheetFormatPr defaultColWidth="8.58203125" defaultRowHeight="18"/>
  <cols>
    <col min="1" max="1" width="31.83203125" style="821" customWidth="1"/>
    <col min="2" max="7" width="12.58203125" style="821" customWidth="1"/>
    <col min="8" max="8" width="19.33203125" style="821" customWidth="1"/>
    <col min="9" max="15" width="8.58203125" style="821"/>
    <col min="16" max="16" width="11.25" style="821" bestFit="1" customWidth="1"/>
    <col min="17" max="16384" width="8.58203125" style="821"/>
  </cols>
  <sheetData>
    <row r="1" spans="1:8">
      <c r="A1" s="859" t="s">
        <v>10777</v>
      </c>
      <c r="B1" s="859"/>
      <c r="C1" s="859"/>
      <c r="D1" s="859"/>
      <c r="E1" s="859"/>
      <c r="F1" s="859"/>
      <c r="G1" s="859"/>
    </row>
    <row r="2" spans="1:8">
      <c r="A2" s="859" t="s">
        <v>8585</v>
      </c>
      <c r="B2" s="859"/>
      <c r="C2" s="859"/>
      <c r="D2" s="859"/>
      <c r="E2" s="859"/>
      <c r="F2" s="859"/>
      <c r="G2" s="859"/>
    </row>
    <row r="3" spans="1:8" ht="18.5" thickBot="1">
      <c r="A3" s="1745"/>
      <c r="B3" s="1745"/>
      <c r="C3" s="1745"/>
      <c r="D3" s="1745"/>
      <c r="E3" s="1745"/>
      <c r="F3" s="1752"/>
      <c r="G3" s="1752"/>
      <c r="H3" s="820" t="s">
        <v>721</v>
      </c>
    </row>
    <row r="4" spans="1:8" ht="30" customHeight="1">
      <c r="A4" s="1103" t="s">
        <v>10778</v>
      </c>
      <c r="B4" s="1345" t="s">
        <v>10779</v>
      </c>
      <c r="C4" s="990" t="s">
        <v>10780</v>
      </c>
      <c r="D4" s="1345" t="s">
        <v>10781</v>
      </c>
      <c r="E4" s="1251" t="s">
        <v>10782</v>
      </c>
      <c r="F4" s="1345" t="s">
        <v>10783</v>
      </c>
      <c r="G4" s="2837" t="s">
        <v>10784</v>
      </c>
    </row>
    <row r="5" spans="1:8">
      <c r="A5" s="1674" t="s">
        <v>10785</v>
      </c>
      <c r="B5" s="2838" t="s">
        <v>10786</v>
      </c>
      <c r="C5" s="1608">
        <v>255582</v>
      </c>
      <c r="D5" s="1608">
        <v>106945</v>
      </c>
      <c r="E5" s="2839">
        <f>D5/C5*100</f>
        <v>41.843713563552988</v>
      </c>
      <c r="F5" s="1615">
        <v>1</v>
      </c>
      <c r="G5" s="1615">
        <v>3</v>
      </c>
    </row>
    <row r="6" spans="1:8" ht="18" customHeight="1">
      <c r="A6" s="2449" t="s">
        <v>10787</v>
      </c>
      <c r="B6" s="2840" t="s">
        <v>10788</v>
      </c>
      <c r="C6" s="1000">
        <v>258654</v>
      </c>
      <c r="D6" s="999">
        <v>106768</v>
      </c>
      <c r="E6" s="2839">
        <f>D6/C6*100</f>
        <v>41.278310020336043</v>
      </c>
      <c r="F6" s="975">
        <v>37</v>
      </c>
      <c r="G6" s="975">
        <v>47</v>
      </c>
    </row>
    <row r="7" spans="1:8" ht="18" customHeight="1">
      <c r="A7" s="2449" t="s">
        <v>10789</v>
      </c>
      <c r="B7" s="2840" t="s">
        <v>10790</v>
      </c>
      <c r="C7" s="1000">
        <v>264278</v>
      </c>
      <c r="D7" s="999">
        <v>92308</v>
      </c>
      <c r="E7" s="2839">
        <f>D7/C7*100</f>
        <v>34.928370882177099</v>
      </c>
      <c r="F7" s="975">
        <v>1</v>
      </c>
      <c r="G7" s="975">
        <v>2</v>
      </c>
    </row>
    <row r="8" spans="1:8" ht="18" customHeight="1">
      <c r="A8" s="2841" t="s">
        <v>10791</v>
      </c>
      <c r="B8" s="2840" t="s">
        <v>10792</v>
      </c>
      <c r="C8" s="1000">
        <v>261106</v>
      </c>
      <c r="D8" s="1000">
        <v>103251</v>
      </c>
      <c r="E8" s="2839">
        <v>39.54</v>
      </c>
      <c r="F8" s="975">
        <v>10</v>
      </c>
      <c r="G8" s="975">
        <v>13</v>
      </c>
    </row>
    <row r="9" spans="1:8">
      <c r="A9" s="2841" t="s">
        <v>10793</v>
      </c>
      <c r="B9" s="2840" t="s">
        <v>10794</v>
      </c>
      <c r="C9" s="1000">
        <v>259709</v>
      </c>
      <c r="D9" s="1000">
        <v>119415</v>
      </c>
      <c r="E9" s="2839">
        <v>45.98</v>
      </c>
      <c r="F9" s="975">
        <v>1</v>
      </c>
      <c r="G9" s="975">
        <v>3</v>
      </c>
    </row>
    <row r="10" spans="1:8">
      <c r="A10" s="2841" t="s">
        <v>10795</v>
      </c>
      <c r="B10" s="2840" t="s">
        <v>10794</v>
      </c>
      <c r="C10" s="1000">
        <v>259709</v>
      </c>
      <c r="D10" s="1000">
        <v>119405</v>
      </c>
      <c r="E10" s="2839">
        <v>45.98</v>
      </c>
      <c r="F10" s="975">
        <v>12</v>
      </c>
      <c r="G10" s="975">
        <v>60</v>
      </c>
    </row>
    <row r="11" spans="1:8" ht="18" customHeight="1">
      <c r="A11" s="2841" t="s">
        <v>10796</v>
      </c>
      <c r="B11" s="2840" t="s">
        <v>10797</v>
      </c>
      <c r="C11" s="1000">
        <v>266877</v>
      </c>
      <c r="D11" s="1000">
        <v>125233</v>
      </c>
      <c r="E11" s="2839">
        <f>D11/C11*100</f>
        <v>46.925362620233294</v>
      </c>
      <c r="F11" s="975">
        <v>1</v>
      </c>
      <c r="G11" s="975">
        <v>5</v>
      </c>
    </row>
    <row r="12" spans="1:8">
      <c r="A12" s="2841" t="s">
        <v>10798</v>
      </c>
      <c r="B12" s="2840" t="s">
        <v>10797</v>
      </c>
      <c r="C12" s="1000">
        <v>266877</v>
      </c>
      <c r="D12" s="1000">
        <v>125223</v>
      </c>
      <c r="E12" s="2839">
        <f>D12/C12*100</f>
        <v>46.921615575714654</v>
      </c>
      <c r="F12" s="975">
        <v>50</v>
      </c>
      <c r="G12" s="975">
        <v>178</v>
      </c>
    </row>
    <row r="13" spans="1:8" ht="18" customHeight="1">
      <c r="A13" s="2841" t="s">
        <v>10796</v>
      </c>
      <c r="B13" s="2840" t="s">
        <v>10799</v>
      </c>
      <c r="C13" s="1000">
        <v>257144</v>
      </c>
      <c r="D13" s="1000">
        <v>138682</v>
      </c>
      <c r="E13" s="2839">
        <f>D13/C13*100</f>
        <v>53.93164919267025</v>
      </c>
      <c r="F13" s="975">
        <v>1</v>
      </c>
      <c r="G13" s="975">
        <v>5</v>
      </c>
    </row>
    <row r="14" spans="1:8" ht="18.5" thickBot="1">
      <c r="A14" s="2842" t="s">
        <v>10798</v>
      </c>
      <c r="B14" s="2843" t="s">
        <v>10799</v>
      </c>
      <c r="C14" s="2511">
        <v>257144</v>
      </c>
      <c r="D14" s="2511">
        <v>138678</v>
      </c>
      <c r="E14" s="2844">
        <f>D14/C14*100</f>
        <v>53.930093644028254</v>
      </c>
      <c r="F14" s="1751">
        <v>50</v>
      </c>
      <c r="G14" s="1751">
        <v>172</v>
      </c>
    </row>
    <row r="15" spans="1:8">
      <c r="A15" s="987" t="s">
        <v>10800</v>
      </c>
      <c r="B15" s="987"/>
      <c r="C15" s="859"/>
      <c r="D15" s="859"/>
      <c r="F15" s="1003"/>
      <c r="G15" s="1020" t="s">
        <v>10801</v>
      </c>
    </row>
    <row r="16" spans="1:8">
      <c r="A16" s="987"/>
      <c r="B16" s="987"/>
      <c r="C16" s="859"/>
      <c r="D16" s="859"/>
      <c r="F16" s="987"/>
      <c r="G16" s="1021"/>
    </row>
    <row r="18" spans="1:20">
      <c r="A18" s="859" t="s">
        <v>10802</v>
      </c>
      <c r="B18" s="859"/>
      <c r="C18" s="859"/>
      <c r="D18" s="859"/>
      <c r="E18" s="859"/>
      <c r="F18" s="859"/>
      <c r="G18" s="859"/>
      <c r="H18" s="859"/>
      <c r="I18" s="859"/>
      <c r="J18" s="859"/>
      <c r="K18" s="859"/>
      <c r="L18" s="859"/>
      <c r="M18" s="859"/>
      <c r="N18" s="859"/>
      <c r="O18" s="859"/>
      <c r="P18" s="859"/>
      <c r="Q18" s="987"/>
      <c r="R18" s="987"/>
      <c r="S18" s="987"/>
      <c r="T18" s="987"/>
    </row>
    <row r="19" spans="1:20" ht="18.5" thickBot="1">
      <c r="A19" s="1745"/>
      <c r="B19" s="1745"/>
      <c r="C19" s="1745"/>
      <c r="D19" s="1745"/>
      <c r="E19" s="1745"/>
      <c r="F19" s="1745"/>
      <c r="G19" s="1745"/>
      <c r="H19" s="1745"/>
      <c r="I19" s="1745"/>
      <c r="J19" s="1745"/>
      <c r="K19" s="1745"/>
      <c r="L19" s="1745"/>
      <c r="M19" s="1745"/>
      <c r="N19" s="1745"/>
      <c r="O19" s="1752"/>
      <c r="P19" s="820" t="s">
        <v>721</v>
      </c>
    </row>
    <row r="20" spans="1:20" ht="18" customHeight="1">
      <c r="A20" s="4035" t="s">
        <v>10803</v>
      </c>
      <c r="B20" s="3620" t="s">
        <v>10804</v>
      </c>
      <c r="C20" s="3847"/>
      <c r="D20" s="3622"/>
      <c r="E20" s="3620" t="s">
        <v>10781</v>
      </c>
      <c r="F20" s="3847"/>
      <c r="G20" s="3622"/>
      <c r="H20" s="1283" t="s">
        <v>10805</v>
      </c>
      <c r="I20" s="3620" t="s">
        <v>10782</v>
      </c>
      <c r="J20" s="3847"/>
      <c r="K20" s="3622"/>
      <c r="L20" s="3620" t="s">
        <v>10806</v>
      </c>
      <c r="M20" s="3847"/>
      <c r="N20" s="3622"/>
      <c r="O20" s="3994" t="s">
        <v>10807</v>
      </c>
    </row>
    <row r="21" spans="1:20">
      <c r="A21" s="4038"/>
      <c r="B21" s="1268" t="s">
        <v>5048</v>
      </c>
      <c r="C21" s="1268" t="s">
        <v>4717</v>
      </c>
      <c r="D21" s="1268" t="s">
        <v>4718</v>
      </c>
      <c r="E21" s="1268" t="s">
        <v>5048</v>
      </c>
      <c r="F21" s="1268" t="s">
        <v>4717</v>
      </c>
      <c r="G21" s="1268" t="s">
        <v>4718</v>
      </c>
      <c r="H21" s="2845" t="s">
        <v>10808</v>
      </c>
      <c r="I21" s="1268" t="s">
        <v>5048</v>
      </c>
      <c r="J21" s="1268" t="s">
        <v>4717</v>
      </c>
      <c r="K21" s="1268" t="s">
        <v>4718</v>
      </c>
      <c r="L21" s="1268" t="s">
        <v>5048</v>
      </c>
      <c r="M21" s="1268" t="s">
        <v>10809</v>
      </c>
      <c r="N21" s="1268" t="s">
        <v>10810</v>
      </c>
      <c r="O21" s="3995"/>
    </row>
    <row r="22" spans="1:20">
      <c r="A22" s="3738" t="s">
        <v>10811</v>
      </c>
      <c r="B22" s="4071">
        <v>267281</v>
      </c>
      <c r="C22" s="4068">
        <v>130500</v>
      </c>
      <c r="D22" s="4068">
        <v>136781</v>
      </c>
      <c r="E22" s="4068">
        <v>127447</v>
      </c>
      <c r="F22" s="4068">
        <v>60531</v>
      </c>
      <c r="G22" s="4068">
        <v>66916</v>
      </c>
      <c r="H22" s="908">
        <v>41532</v>
      </c>
      <c r="I22" s="4069">
        <f>E22/B22*100</f>
        <v>47.682775805238684</v>
      </c>
      <c r="J22" s="4069">
        <f>F22/C22*100</f>
        <v>46.383908045977016</v>
      </c>
      <c r="K22" s="4069">
        <f>G22/D22*100</f>
        <v>48.921999400501534</v>
      </c>
      <c r="L22" s="4061">
        <v>127446</v>
      </c>
      <c r="M22" s="4061">
        <v>126313</v>
      </c>
      <c r="N22" s="4061">
        <v>1133</v>
      </c>
      <c r="O22" s="4061">
        <v>138</v>
      </c>
    </row>
    <row r="23" spans="1:20">
      <c r="A23" s="3816"/>
      <c r="B23" s="4064"/>
      <c r="C23" s="4066"/>
      <c r="D23" s="4066"/>
      <c r="E23" s="4066"/>
      <c r="F23" s="4066"/>
      <c r="G23" s="4066"/>
      <c r="H23" s="908">
        <v>1347</v>
      </c>
      <c r="I23" s="4057"/>
      <c r="J23" s="4057"/>
      <c r="K23" s="4057"/>
      <c r="L23" s="4059"/>
      <c r="M23" s="4059"/>
      <c r="N23" s="4059"/>
      <c r="O23" s="4059"/>
    </row>
    <row r="24" spans="1:20">
      <c r="A24" s="3816" t="s">
        <v>10786</v>
      </c>
      <c r="B24" s="4064">
        <v>255582</v>
      </c>
      <c r="C24" s="4066">
        <v>124818</v>
      </c>
      <c r="D24" s="4066">
        <v>130764</v>
      </c>
      <c r="E24" s="4066">
        <v>106945</v>
      </c>
      <c r="F24" s="4066">
        <v>51003</v>
      </c>
      <c r="G24" s="4066">
        <v>55942</v>
      </c>
      <c r="H24" s="908">
        <v>44610</v>
      </c>
      <c r="I24" s="4057">
        <f>E24/B24*100</f>
        <v>41.843713563552988</v>
      </c>
      <c r="J24" s="4057">
        <f>F24/C24*100</f>
        <v>40.861894919002069</v>
      </c>
      <c r="K24" s="4057">
        <f>G24/D24*100</f>
        <v>42.780887706096479</v>
      </c>
      <c r="L24" s="4059">
        <v>106945</v>
      </c>
      <c r="M24" s="4059">
        <v>106196</v>
      </c>
      <c r="N24" s="4059">
        <v>749</v>
      </c>
      <c r="O24" s="4059">
        <v>135</v>
      </c>
    </row>
    <row r="25" spans="1:20" ht="18.5" thickBot="1">
      <c r="A25" s="3595"/>
      <c r="B25" s="4065"/>
      <c r="C25" s="4067"/>
      <c r="D25" s="4067"/>
      <c r="E25" s="4067"/>
      <c r="F25" s="4067"/>
      <c r="G25" s="4067"/>
      <c r="H25" s="2577">
        <v>1212</v>
      </c>
      <c r="I25" s="4058"/>
      <c r="J25" s="4058"/>
      <c r="K25" s="4058"/>
      <c r="L25" s="4060"/>
      <c r="M25" s="4060"/>
      <c r="N25" s="4060"/>
      <c r="O25" s="4060"/>
    </row>
    <row r="26" spans="1:20">
      <c r="A26" s="987" t="s">
        <v>10812</v>
      </c>
      <c r="B26" s="859"/>
      <c r="C26" s="859"/>
      <c r="D26" s="859"/>
      <c r="E26" s="859"/>
      <c r="F26" s="859"/>
      <c r="G26" s="859"/>
      <c r="H26" s="859"/>
      <c r="I26" s="859"/>
      <c r="J26" s="859"/>
      <c r="K26" s="859"/>
      <c r="L26" s="859"/>
      <c r="M26" s="859"/>
      <c r="N26" s="859"/>
      <c r="O26" s="1020" t="s">
        <v>10801</v>
      </c>
    </row>
    <row r="27" spans="1:20">
      <c r="A27" s="987"/>
      <c r="B27" s="859"/>
      <c r="C27" s="859"/>
      <c r="D27" s="859"/>
      <c r="E27" s="859"/>
      <c r="F27" s="859"/>
      <c r="G27" s="859"/>
      <c r="H27" s="859"/>
      <c r="I27" s="859"/>
      <c r="J27" s="859"/>
      <c r="K27" s="859"/>
      <c r="L27" s="859"/>
      <c r="M27" s="859"/>
      <c r="N27" s="859"/>
      <c r="O27" s="1021"/>
    </row>
    <row r="28" spans="1:20">
      <c r="A28" s="859"/>
      <c r="B28" s="859"/>
      <c r="C28" s="859"/>
      <c r="D28" s="859"/>
      <c r="E28" s="859"/>
      <c r="F28" s="859"/>
      <c r="G28" s="859"/>
      <c r="H28" s="859"/>
      <c r="I28" s="859"/>
      <c r="J28" s="859"/>
      <c r="K28" s="859"/>
      <c r="L28" s="859"/>
      <c r="M28" s="859"/>
      <c r="N28" s="859"/>
      <c r="O28" s="859"/>
    </row>
    <row r="29" spans="1:20">
      <c r="A29" s="859" t="s">
        <v>10813</v>
      </c>
      <c r="B29" s="859"/>
      <c r="C29" s="859"/>
      <c r="D29" s="859"/>
      <c r="E29" s="859"/>
      <c r="F29" s="859"/>
      <c r="G29" s="859"/>
      <c r="H29" s="859"/>
      <c r="I29" s="859"/>
      <c r="J29" s="859"/>
      <c r="K29" s="859"/>
      <c r="L29" s="859"/>
      <c r="M29" s="859"/>
      <c r="N29" s="859"/>
      <c r="O29" s="987"/>
    </row>
    <row r="30" spans="1:20" ht="18.5" thickBot="1">
      <c r="A30" s="1745"/>
      <c r="B30" s="1745"/>
      <c r="C30" s="1745"/>
      <c r="D30" s="1745"/>
      <c r="E30" s="1745"/>
      <c r="F30" s="1745"/>
      <c r="G30" s="1745"/>
      <c r="H30" s="1745"/>
      <c r="I30" s="859"/>
      <c r="J30" s="859"/>
      <c r="K30" s="859"/>
      <c r="L30" s="859"/>
      <c r="M30" s="859"/>
      <c r="N30" s="859"/>
      <c r="O30" s="1752"/>
      <c r="P30" s="820" t="s">
        <v>721</v>
      </c>
    </row>
    <row r="31" spans="1:20" ht="18" customHeight="1">
      <c r="A31" s="4035" t="s">
        <v>10803</v>
      </c>
      <c r="B31" s="3620" t="s">
        <v>10804</v>
      </c>
      <c r="C31" s="3847"/>
      <c r="D31" s="3622"/>
      <c r="E31" s="3620" t="s">
        <v>10781</v>
      </c>
      <c r="F31" s="3847"/>
      <c r="G31" s="3622"/>
      <c r="H31" s="1283" t="s">
        <v>10805</v>
      </c>
      <c r="I31" s="3620" t="s">
        <v>10782</v>
      </c>
      <c r="J31" s="3847"/>
      <c r="K31" s="3622"/>
      <c r="L31" s="3620" t="s">
        <v>10806</v>
      </c>
      <c r="M31" s="3847"/>
      <c r="N31" s="3622"/>
      <c r="O31" s="3994" t="s">
        <v>10807</v>
      </c>
    </row>
    <row r="32" spans="1:20">
      <c r="A32" s="4038"/>
      <c r="B32" s="1268" t="s">
        <v>5048</v>
      </c>
      <c r="C32" s="1268" t="s">
        <v>4717</v>
      </c>
      <c r="D32" s="1268" t="s">
        <v>4718</v>
      </c>
      <c r="E32" s="1268" t="s">
        <v>5048</v>
      </c>
      <c r="F32" s="1268" t="s">
        <v>4717</v>
      </c>
      <c r="G32" s="1268" t="s">
        <v>4718</v>
      </c>
      <c r="H32" s="2845" t="s">
        <v>10808</v>
      </c>
      <c r="I32" s="1268" t="s">
        <v>5048</v>
      </c>
      <c r="J32" s="1268" t="s">
        <v>4717</v>
      </c>
      <c r="K32" s="1268" t="s">
        <v>4718</v>
      </c>
      <c r="L32" s="1268" t="s">
        <v>5048</v>
      </c>
      <c r="M32" s="1268" t="s">
        <v>10809</v>
      </c>
      <c r="N32" s="1268" t="s">
        <v>10810</v>
      </c>
      <c r="O32" s="3995"/>
    </row>
    <row r="33" spans="1:16">
      <c r="A33" s="3690" t="s">
        <v>10814</v>
      </c>
      <c r="B33" s="4071">
        <v>269318</v>
      </c>
      <c r="C33" s="4068">
        <v>131468</v>
      </c>
      <c r="D33" s="4068">
        <v>137850</v>
      </c>
      <c r="E33" s="4068">
        <v>120573</v>
      </c>
      <c r="F33" s="4068">
        <v>57445</v>
      </c>
      <c r="G33" s="4068">
        <v>63128</v>
      </c>
      <c r="H33" s="908">
        <v>37636</v>
      </c>
      <c r="I33" s="4069">
        <f>E33/B33*100</f>
        <v>44.769751743292318</v>
      </c>
      <c r="J33" s="4069">
        <f>F33/C33*100</f>
        <v>43.695043660814797</v>
      </c>
      <c r="K33" s="4069">
        <f>G33/D33*100</f>
        <v>45.794704388828436</v>
      </c>
      <c r="L33" s="4061">
        <v>120572</v>
      </c>
      <c r="M33" s="4061">
        <v>119092</v>
      </c>
      <c r="N33" s="4061">
        <v>1480</v>
      </c>
      <c r="O33" s="4061">
        <v>138</v>
      </c>
    </row>
    <row r="34" spans="1:16">
      <c r="A34" s="4072"/>
      <c r="B34" s="4064"/>
      <c r="C34" s="4066"/>
      <c r="D34" s="4066"/>
      <c r="E34" s="4066"/>
      <c r="F34" s="4066"/>
      <c r="G34" s="4066"/>
      <c r="H34" s="908">
        <v>1266</v>
      </c>
      <c r="I34" s="4057"/>
      <c r="J34" s="4057"/>
      <c r="K34" s="4057"/>
      <c r="L34" s="4059"/>
      <c r="M34" s="4059"/>
      <c r="N34" s="4059"/>
      <c r="O34" s="4059"/>
    </row>
    <row r="35" spans="1:16">
      <c r="A35" s="4072" t="s">
        <v>10788</v>
      </c>
      <c r="B35" s="4064">
        <v>258654</v>
      </c>
      <c r="C35" s="4066">
        <v>126319</v>
      </c>
      <c r="D35" s="4066">
        <v>132335</v>
      </c>
      <c r="E35" s="4066">
        <v>106768</v>
      </c>
      <c r="F35" s="4066">
        <v>50832</v>
      </c>
      <c r="G35" s="4066">
        <v>55936</v>
      </c>
      <c r="H35" s="908">
        <v>41436</v>
      </c>
      <c r="I35" s="4057">
        <f>E35/B35*100</f>
        <v>41.278310020336043</v>
      </c>
      <c r="J35" s="4057">
        <f>F35/C35*100</f>
        <v>40.240977208495949</v>
      </c>
      <c r="K35" s="4057">
        <f>G35/D35*100</f>
        <v>42.268485283560658</v>
      </c>
      <c r="L35" s="4059">
        <v>106768</v>
      </c>
      <c r="M35" s="4059">
        <v>105404</v>
      </c>
      <c r="N35" s="4059">
        <v>1364</v>
      </c>
      <c r="O35" s="4059">
        <v>135</v>
      </c>
    </row>
    <row r="36" spans="1:16" ht="18.5" thickBot="1">
      <c r="A36" s="3692"/>
      <c r="B36" s="4065"/>
      <c r="C36" s="4067"/>
      <c r="D36" s="4067"/>
      <c r="E36" s="4067"/>
      <c r="F36" s="4067"/>
      <c r="G36" s="4067"/>
      <c r="H36" s="2577">
        <v>1081</v>
      </c>
      <c r="I36" s="4058"/>
      <c r="J36" s="4058"/>
      <c r="K36" s="4058"/>
      <c r="L36" s="4060"/>
      <c r="M36" s="4060"/>
      <c r="N36" s="4060"/>
      <c r="O36" s="4060"/>
    </row>
    <row r="37" spans="1:16">
      <c r="A37" s="987" t="s">
        <v>10812</v>
      </c>
      <c r="B37" s="859"/>
      <c r="C37" s="859"/>
      <c r="D37" s="859"/>
      <c r="E37" s="859"/>
      <c r="F37" s="859"/>
      <c r="G37" s="859"/>
      <c r="H37" s="859"/>
      <c r="I37" s="859"/>
      <c r="J37" s="859"/>
      <c r="K37" s="859"/>
      <c r="L37" s="859"/>
      <c r="M37" s="859"/>
      <c r="N37" s="1133"/>
      <c r="O37" s="1020" t="s">
        <v>10801</v>
      </c>
    </row>
    <row r="38" spans="1:16">
      <c r="A38" s="987"/>
      <c r="B38" s="859"/>
      <c r="C38" s="859"/>
      <c r="D38" s="859"/>
      <c r="E38" s="859"/>
      <c r="F38" s="859"/>
      <c r="G38" s="859"/>
      <c r="H38" s="859"/>
      <c r="I38" s="859"/>
      <c r="J38" s="859"/>
      <c r="K38" s="859"/>
      <c r="L38" s="859"/>
      <c r="M38" s="859"/>
      <c r="N38" s="859"/>
      <c r="O38" s="1021"/>
    </row>
    <row r="39" spans="1:16">
      <c r="A39" s="859"/>
      <c r="B39" s="859"/>
      <c r="C39" s="859"/>
      <c r="D39" s="859"/>
      <c r="E39" s="859"/>
      <c r="F39" s="859"/>
      <c r="G39" s="859"/>
      <c r="H39" s="859"/>
      <c r="I39" s="859"/>
      <c r="J39" s="859"/>
      <c r="K39" s="859"/>
      <c r="L39" s="859"/>
      <c r="M39" s="859"/>
      <c r="N39" s="859"/>
      <c r="O39" s="859"/>
    </row>
    <row r="40" spans="1:16">
      <c r="A40" s="859" t="s">
        <v>10815</v>
      </c>
      <c r="B40" s="859"/>
      <c r="C40" s="859"/>
      <c r="D40" s="859"/>
      <c r="E40" s="859"/>
      <c r="F40" s="859"/>
      <c r="G40" s="859"/>
      <c r="H40" s="859"/>
      <c r="I40" s="859"/>
      <c r="J40" s="859"/>
      <c r="K40" s="859"/>
      <c r="L40" s="859"/>
      <c r="M40" s="859"/>
      <c r="N40" s="859"/>
      <c r="O40" s="987"/>
    </row>
    <row r="41" spans="1:16" ht="18.5" thickBot="1">
      <c r="A41" s="1745"/>
      <c r="B41" s="1745"/>
      <c r="C41" s="1745"/>
      <c r="D41" s="1745"/>
      <c r="E41" s="1745"/>
      <c r="F41" s="1745"/>
      <c r="G41" s="1745"/>
      <c r="H41" s="1745"/>
      <c r="I41" s="859"/>
      <c r="J41" s="859"/>
      <c r="K41" s="859"/>
      <c r="L41" s="859"/>
      <c r="M41" s="859"/>
      <c r="N41" s="859"/>
      <c r="O41" s="1752"/>
      <c r="P41" s="820" t="s">
        <v>721</v>
      </c>
    </row>
    <row r="42" spans="1:16" ht="18" customHeight="1">
      <c r="A42" s="4035" t="s">
        <v>10803</v>
      </c>
      <c r="B42" s="3620" t="s">
        <v>10804</v>
      </c>
      <c r="C42" s="3847"/>
      <c r="D42" s="3622"/>
      <c r="E42" s="3620" t="s">
        <v>10781</v>
      </c>
      <c r="F42" s="3847"/>
      <c r="G42" s="3622"/>
      <c r="H42" s="1283" t="s">
        <v>10805</v>
      </c>
      <c r="I42" s="3620" t="s">
        <v>10782</v>
      </c>
      <c r="J42" s="3847"/>
      <c r="K42" s="3622"/>
      <c r="L42" s="3620" t="s">
        <v>10806</v>
      </c>
      <c r="M42" s="3847"/>
      <c r="N42" s="3622"/>
      <c r="O42" s="3994" t="s">
        <v>10807</v>
      </c>
    </row>
    <row r="43" spans="1:16">
      <c r="A43" s="4038"/>
      <c r="B43" s="1268" t="s">
        <v>5048</v>
      </c>
      <c r="C43" s="1268" t="s">
        <v>4717</v>
      </c>
      <c r="D43" s="1268" t="s">
        <v>4718</v>
      </c>
      <c r="E43" s="1268" t="s">
        <v>5048</v>
      </c>
      <c r="F43" s="1268" t="s">
        <v>4717</v>
      </c>
      <c r="G43" s="1268" t="s">
        <v>4718</v>
      </c>
      <c r="H43" s="2845" t="s">
        <v>10808</v>
      </c>
      <c r="I43" s="1268" t="s">
        <v>5048</v>
      </c>
      <c r="J43" s="1268" t="s">
        <v>4717</v>
      </c>
      <c r="K43" s="1268" t="s">
        <v>4718</v>
      </c>
      <c r="L43" s="1268" t="s">
        <v>5048</v>
      </c>
      <c r="M43" s="1268" t="s">
        <v>10809</v>
      </c>
      <c r="N43" s="1268" t="s">
        <v>10810</v>
      </c>
      <c r="O43" s="3995"/>
    </row>
    <row r="44" spans="1:16">
      <c r="A44" s="3690" t="s">
        <v>10816</v>
      </c>
      <c r="B44" s="4071">
        <v>272892</v>
      </c>
      <c r="C44" s="4068">
        <v>133107</v>
      </c>
      <c r="D44" s="4068">
        <v>139785</v>
      </c>
      <c r="E44" s="4068">
        <v>101945</v>
      </c>
      <c r="F44" s="4068">
        <v>47419</v>
      </c>
      <c r="G44" s="4068">
        <v>54526</v>
      </c>
      <c r="H44" s="908">
        <v>34882</v>
      </c>
      <c r="I44" s="4069">
        <v>37.36</v>
      </c>
      <c r="J44" s="4069">
        <v>35.619999999999997</v>
      </c>
      <c r="K44" s="4069">
        <v>39.01</v>
      </c>
      <c r="L44" s="4061">
        <v>101945</v>
      </c>
      <c r="M44" s="4061">
        <v>100909</v>
      </c>
      <c r="N44" s="4061">
        <v>1036</v>
      </c>
      <c r="O44" s="4061">
        <v>138</v>
      </c>
    </row>
    <row r="45" spans="1:16">
      <c r="A45" s="4072"/>
      <c r="B45" s="4064"/>
      <c r="C45" s="4066"/>
      <c r="D45" s="4066"/>
      <c r="E45" s="4066"/>
      <c r="F45" s="4066"/>
      <c r="G45" s="4066"/>
      <c r="H45" s="908">
        <v>1481</v>
      </c>
      <c r="I45" s="4057"/>
      <c r="J45" s="4057"/>
      <c r="K45" s="4057"/>
      <c r="L45" s="4059"/>
      <c r="M45" s="4059"/>
      <c r="N45" s="4059"/>
      <c r="O45" s="4059"/>
    </row>
    <row r="46" spans="1:16">
      <c r="A46" s="4072" t="s">
        <v>10817</v>
      </c>
      <c r="B46" s="4064">
        <v>264278</v>
      </c>
      <c r="C46" s="4066">
        <v>129057</v>
      </c>
      <c r="D46" s="4066">
        <v>135221</v>
      </c>
      <c r="E46" s="4066">
        <v>92308</v>
      </c>
      <c r="F46" s="4066">
        <v>43194</v>
      </c>
      <c r="G46" s="4066">
        <v>49114</v>
      </c>
      <c r="H46" s="908">
        <v>37400</v>
      </c>
      <c r="I46" s="4057">
        <v>34.93</v>
      </c>
      <c r="J46" s="4057">
        <v>33.47</v>
      </c>
      <c r="K46" s="4057">
        <v>36.32</v>
      </c>
      <c r="L46" s="4059">
        <v>92300</v>
      </c>
      <c r="M46" s="4059">
        <v>91583</v>
      </c>
      <c r="N46" s="4059">
        <v>717</v>
      </c>
      <c r="O46" s="4059">
        <v>138</v>
      </c>
    </row>
    <row r="47" spans="1:16" ht="18.5" thickBot="1">
      <c r="A47" s="3692"/>
      <c r="B47" s="4065"/>
      <c r="C47" s="4067"/>
      <c r="D47" s="4067"/>
      <c r="E47" s="4067"/>
      <c r="F47" s="4067"/>
      <c r="G47" s="4067"/>
      <c r="H47" s="2577">
        <v>1248</v>
      </c>
      <c r="I47" s="4058"/>
      <c r="J47" s="4058"/>
      <c r="K47" s="4058"/>
      <c r="L47" s="4060"/>
      <c r="M47" s="4060"/>
      <c r="N47" s="4060"/>
      <c r="O47" s="4060"/>
    </row>
    <row r="48" spans="1:16">
      <c r="A48" s="987" t="s">
        <v>10812</v>
      </c>
      <c r="B48" s="859"/>
      <c r="C48" s="859"/>
      <c r="D48" s="859"/>
      <c r="E48" s="859"/>
      <c r="F48" s="859"/>
      <c r="G48" s="859"/>
      <c r="H48" s="859"/>
      <c r="I48" s="859"/>
      <c r="J48" s="859"/>
      <c r="K48" s="859"/>
      <c r="L48" s="859"/>
      <c r="M48" s="859"/>
      <c r="N48" s="1133"/>
      <c r="O48" s="1020" t="s">
        <v>10801</v>
      </c>
    </row>
    <row r="49" spans="1:22">
      <c r="A49" s="987"/>
      <c r="B49" s="859"/>
      <c r="C49" s="859"/>
      <c r="D49" s="859"/>
      <c r="E49" s="859"/>
      <c r="F49" s="859"/>
      <c r="G49" s="859"/>
      <c r="H49" s="859"/>
      <c r="I49" s="859"/>
      <c r="J49" s="859"/>
      <c r="K49" s="859"/>
      <c r="L49" s="859"/>
      <c r="M49" s="859"/>
      <c r="N49" s="1055"/>
      <c r="O49" s="1055"/>
    </row>
    <row r="50" spans="1:22">
      <c r="A50" s="859"/>
      <c r="B50" s="859"/>
      <c r="C50" s="859"/>
      <c r="D50" s="859"/>
      <c r="E50" s="859"/>
      <c r="F50" s="859"/>
      <c r="G50" s="859"/>
      <c r="H50" s="859"/>
      <c r="I50" s="859"/>
      <c r="J50" s="859"/>
      <c r="K50" s="859"/>
      <c r="L50" s="859"/>
      <c r="M50" s="859"/>
      <c r="N50" s="1021"/>
      <c r="O50" s="1021"/>
    </row>
    <row r="51" spans="1:22">
      <c r="A51" s="859" t="s">
        <v>10818</v>
      </c>
      <c r="B51" s="859"/>
      <c r="C51" s="859"/>
      <c r="D51" s="859"/>
      <c r="E51" s="859"/>
      <c r="F51" s="859"/>
      <c r="G51" s="859"/>
      <c r="H51" s="859"/>
      <c r="I51" s="859"/>
      <c r="J51" s="859"/>
      <c r="K51" s="859"/>
      <c r="L51" s="859"/>
      <c r="M51" s="859"/>
      <c r="N51" s="859"/>
      <c r="O51" s="987"/>
    </row>
    <row r="52" spans="1:22" ht="18.5" thickBot="1">
      <c r="A52" s="1745"/>
      <c r="B52" s="1745"/>
      <c r="C52" s="1745"/>
      <c r="D52" s="1745"/>
      <c r="E52" s="1745"/>
      <c r="F52" s="1745"/>
      <c r="G52" s="1745"/>
      <c r="H52" s="1745"/>
      <c r="I52" s="859"/>
      <c r="J52" s="859"/>
      <c r="K52" s="859"/>
      <c r="L52" s="859"/>
      <c r="M52" s="859"/>
      <c r="N52" s="859"/>
      <c r="O52" s="1752"/>
      <c r="P52" s="820" t="s">
        <v>721</v>
      </c>
    </row>
    <row r="53" spans="1:22" ht="18" customHeight="1">
      <c r="A53" s="4035" t="s">
        <v>10803</v>
      </c>
      <c r="B53" s="3620" t="s">
        <v>10804</v>
      </c>
      <c r="C53" s="3847"/>
      <c r="D53" s="3622"/>
      <c r="E53" s="3620" t="s">
        <v>10781</v>
      </c>
      <c r="F53" s="3847"/>
      <c r="G53" s="3622"/>
      <c r="H53" s="1283" t="s">
        <v>10805</v>
      </c>
      <c r="I53" s="3620" t="s">
        <v>10782</v>
      </c>
      <c r="J53" s="3847"/>
      <c r="K53" s="3622"/>
      <c r="L53" s="3620" t="s">
        <v>10806</v>
      </c>
      <c r="M53" s="3847"/>
      <c r="N53" s="3622"/>
      <c r="O53" s="3994" t="s">
        <v>10807</v>
      </c>
    </row>
    <row r="54" spans="1:22">
      <c r="A54" s="4038"/>
      <c r="B54" s="1268" t="s">
        <v>5048</v>
      </c>
      <c r="C54" s="1268" t="s">
        <v>4717</v>
      </c>
      <c r="D54" s="1268" t="s">
        <v>4718</v>
      </c>
      <c r="E54" s="1268" t="s">
        <v>5048</v>
      </c>
      <c r="F54" s="1268" t="s">
        <v>4717</v>
      </c>
      <c r="G54" s="1268" t="s">
        <v>4718</v>
      </c>
      <c r="H54" s="2845" t="s">
        <v>10808</v>
      </c>
      <c r="I54" s="1268" t="s">
        <v>5048</v>
      </c>
      <c r="J54" s="1268" t="s">
        <v>4717</v>
      </c>
      <c r="K54" s="1268" t="s">
        <v>4718</v>
      </c>
      <c r="L54" s="1268" t="s">
        <v>5048</v>
      </c>
      <c r="M54" s="1268" t="s">
        <v>10809</v>
      </c>
      <c r="N54" s="1268" t="s">
        <v>10810</v>
      </c>
      <c r="O54" s="3995"/>
    </row>
    <row r="55" spans="1:22">
      <c r="A55" s="4070" t="s">
        <v>10819</v>
      </c>
      <c r="B55" s="4071">
        <v>270953</v>
      </c>
      <c r="C55" s="4068">
        <v>132212</v>
      </c>
      <c r="D55" s="4068">
        <v>138741</v>
      </c>
      <c r="E55" s="4068">
        <v>106012</v>
      </c>
      <c r="F55" s="4068">
        <v>50538</v>
      </c>
      <c r="G55" s="4068">
        <v>55474</v>
      </c>
      <c r="H55" s="908">
        <v>34684</v>
      </c>
      <c r="I55" s="4069">
        <v>39.130000000000003</v>
      </c>
      <c r="J55" s="4069">
        <v>38.22</v>
      </c>
      <c r="K55" s="4069">
        <f>G55/D55*100</f>
        <v>39.983854808600199</v>
      </c>
      <c r="L55" s="4061">
        <v>106011</v>
      </c>
      <c r="M55" s="4061">
        <v>104697</v>
      </c>
      <c r="N55" s="4061">
        <v>1314</v>
      </c>
      <c r="O55" s="4061">
        <v>135</v>
      </c>
    </row>
    <row r="56" spans="1:22">
      <c r="A56" s="4062"/>
      <c r="B56" s="4064"/>
      <c r="C56" s="4066"/>
      <c r="D56" s="4066"/>
      <c r="E56" s="4066"/>
      <c r="F56" s="4066"/>
      <c r="G56" s="4066"/>
      <c r="H56" s="908">
        <v>1279</v>
      </c>
      <c r="I56" s="4057"/>
      <c r="J56" s="4057"/>
      <c r="K56" s="4057"/>
      <c r="L56" s="4059"/>
      <c r="M56" s="4059"/>
      <c r="N56" s="4059"/>
      <c r="O56" s="4059"/>
    </row>
    <row r="57" spans="1:22">
      <c r="A57" s="4062" t="s">
        <v>10792</v>
      </c>
      <c r="B57" s="4064">
        <v>261106</v>
      </c>
      <c r="C57" s="4066">
        <v>127509</v>
      </c>
      <c r="D57" s="4066">
        <v>133597</v>
      </c>
      <c r="E57" s="4066">
        <v>103251</v>
      </c>
      <c r="F57" s="4066">
        <v>49263</v>
      </c>
      <c r="G57" s="4066">
        <v>53988</v>
      </c>
      <c r="H57" s="908">
        <v>43036</v>
      </c>
      <c r="I57" s="4057">
        <v>39.54</v>
      </c>
      <c r="J57" s="4057">
        <v>38.630000000000003</v>
      </c>
      <c r="K57" s="4057">
        <v>40.409999999999997</v>
      </c>
      <c r="L57" s="4059">
        <v>103251</v>
      </c>
      <c r="M57" s="4059">
        <v>102019</v>
      </c>
      <c r="N57" s="4059">
        <v>1232</v>
      </c>
      <c r="O57" s="4059">
        <v>135</v>
      </c>
    </row>
    <row r="58" spans="1:22" ht="18.5" thickBot="1">
      <c r="A58" s="4063"/>
      <c r="B58" s="4065"/>
      <c r="C58" s="4067"/>
      <c r="D58" s="4067"/>
      <c r="E58" s="4067"/>
      <c r="F58" s="4067"/>
      <c r="G58" s="4067"/>
      <c r="H58" s="2577">
        <v>1198</v>
      </c>
      <c r="I58" s="4058"/>
      <c r="J58" s="4058"/>
      <c r="K58" s="4058"/>
      <c r="L58" s="4060"/>
      <c r="M58" s="4060"/>
      <c r="N58" s="4060"/>
      <c r="O58" s="4060"/>
    </row>
    <row r="59" spans="1:22">
      <c r="A59" s="987" t="s">
        <v>10812</v>
      </c>
      <c r="B59" s="859"/>
      <c r="C59" s="859"/>
      <c r="D59" s="859"/>
      <c r="E59" s="859"/>
      <c r="F59" s="859"/>
      <c r="G59" s="859"/>
      <c r="H59" s="859"/>
      <c r="I59" s="859"/>
      <c r="J59" s="859"/>
      <c r="K59" s="859"/>
      <c r="L59" s="859"/>
      <c r="M59" s="859"/>
      <c r="N59" s="1133"/>
      <c r="O59" s="1020" t="s">
        <v>10801</v>
      </c>
    </row>
    <row r="60" spans="1:22">
      <c r="A60" s="987"/>
      <c r="B60" s="859"/>
      <c r="C60" s="859"/>
      <c r="D60" s="859"/>
      <c r="E60" s="859"/>
      <c r="F60" s="859"/>
      <c r="G60" s="859"/>
      <c r="H60" s="859"/>
      <c r="I60" s="859"/>
      <c r="J60" s="859"/>
      <c r="K60" s="859"/>
      <c r="L60" s="859"/>
      <c r="M60" s="859"/>
      <c r="N60" s="1021"/>
      <c r="O60" s="1055"/>
      <c r="P60" s="1055"/>
      <c r="Q60" s="1055"/>
    </row>
    <row r="61" spans="1:22">
      <c r="A61" s="987"/>
      <c r="B61" s="859"/>
      <c r="C61" s="859"/>
      <c r="D61" s="859"/>
      <c r="E61" s="859"/>
      <c r="F61" s="859"/>
      <c r="G61" s="859"/>
      <c r="H61" s="859"/>
      <c r="I61" s="859"/>
      <c r="J61" s="859"/>
      <c r="K61" s="859"/>
      <c r="L61" s="859"/>
      <c r="M61" s="859"/>
      <c r="N61" s="859"/>
      <c r="O61" s="1021"/>
      <c r="P61" s="1055"/>
      <c r="Q61" s="1055"/>
      <c r="R61" s="1055"/>
      <c r="S61" s="1055"/>
      <c r="T61" s="1055"/>
      <c r="U61" s="1055"/>
      <c r="V61" s="1055"/>
    </row>
    <row r="62" spans="1:22">
      <c r="A62" s="987"/>
      <c r="D62" s="859"/>
      <c r="E62" s="859"/>
    </row>
    <row r="65" ht="18" customHeight="1"/>
  </sheetData>
  <mergeCells count="136">
    <mergeCell ref="A20:A21"/>
    <mergeCell ref="B20:D20"/>
    <mergeCell ref="E20:G20"/>
    <mergeCell ref="I20:K20"/>
    <mergeCell ref="L20:N20"/>
    <mergeCell ref="O20:O21"/>
    <mergeCell ref="N22:N23"/>
    <mergeCell ref="O22:O23"/>
    <mergeCell ref="A24:A25"/>
    <mergeCell ref="B24:B25"/>
    <mergeCell ref="C24:C25"/>
    <mergeCell ref="D24:D25"/>
    <mergeCell ref="E24:E25"/>
    <mergeCell ref="F24:F25"/>
    <mergeCell ref="G24:G25"/>
    <mergeCell ref="I24:I25"/>
    <mergeCell ref="G22:G23"/>
    <mergeCell ref="I22:I23"/>
    <mergeCell ref="J22:J23"/>
    <mergeCell ref="K22:K23"/>
    <mergeCell ref="L22:L23"/>
    <mergeCell ref="M22:M23"/>
    <mergeCell ref="A22:A23"/>
    <mergeCell ref="B22:B23"/>
    <mergeCell ref="C22:C23"/>
    <mergeCell ref="D22:D23"/>
    <mergeCell ref="E22:E23"/>
    <mergeCell ref="F22:F23"/>
    <mergeCell ref="A31:A32"/>
    <mergeCell ref="B31:D31"/>
    <mergeCell ref="E31:G31"/>
    <mergeCell ref="I31:K31"/>
    <mergeCell ref="L31:N31"/>
    <mergeCell ref="J24:J25"/>
    <mergeCell ref="K24:K25"/>
    <mergeCell ref="L24:L25"/>
    <mergeCell ref="M24:M25"/>
    <mergeCell ref="N24:N25"/>
    <mergeCell ref="O24:O25"/>
    <mergeCell ref="N33:N34"/>
    <mergeCell ref="O33:O34"/>
    <mergeCell ref="J33:J34"/>
    <mergeCell ref="K33:K34"/>
    <mergeCell ref="L33:L34"/>
    <mergeCell ref="M33:M34"/>
    <mergeCell ref="G33:G34"/>
    <mergeCell ref="I33:I34"/>
    <mergeCell ref="A33:A34"/>
    <mergeCell ref="B33:B34"/>
    <mergeCell ref="C33:C34"/>
    <mergeCell ref="D33:D34"/>
    <mergeCell ref="E33:E34"/>
    <mergeCell ref="F33:F34"/>
    <mergeCell ref="O31:O32"/>
    <mergeCell ref="A42:A43"/>
    <mergeCell ref="B42:D42"/>
    <mergeCell ref="E42:G42"/>
    <mergeCell ref="I42:K42"/>
    <mergeCell ref="L42:N42"/>
    <mergeCell ref="O42:O43"/>
    <mergeCell ref="J35:J36"/>
    <mergeCell ref="K35:K36"/>
    <mergeCell ref="L35:L36"/>
    <mergeCell ref="M35:M36"/>
    <mergeCell ref="N35:N36"/>
    <mergeCell ref="O35:O36"/>
    <mergeCell ref="A35:A36"/>
    <mergeCell ref="B35:B36"/>
    <mergeCell ref="C35:C36"/>
    <mergeCell ref="D35:D36"/>
    <mergeCell ref="E35:E36"/>
    <mergeCell ref="F35:F36"/>
    <mergeCell ref="G35:G36"/>
    <mergeCell ref="I35:I36"/>
    <mergeCell ref="A46:A47"/>
    <mergeCell ref="B46:B47"/>
    <mergeCell ref="C46:C47"/>
    <mergeCell ref="D46:D47"/>
    <mergeCell ref="E46:E47"/>
    <mergeCell ref="F46:F47"/>
    <mergeCell ref="G46:G47"/>
    <mergeCell ref="I46:I47"/>
    <mergeCell ref="G44:G45"/>
    <mergeCell ref="I44:I45"/>
    <mergeCell ref="A44:A45"/>
    <mergeCell ref="B44:B45"/>
    <mergeCell ref="C44:C45"/>
    <mergeCell ref="D44:D45"/>
    <mergeCell ref="E44:E45"/>
    <mergeCell ref="F44:F45"/>
    <mergeCell ref="O53:O54"/>
    <mergeCell ref="J46:J47"/>
    <mergeCell ref="K46:K47"/>
    <mergeCell ref="L46:L47"/>
    <mergeCell ref="M46:M47"/>
    <mergeCell ref="N46:N47"/>
    <mergeCell ref="O46:O47"/>
    <mergeCell ref="N44:N45"/>
    <mergeCell ref="O44:O45"/>
    <mergeCell ref="J44:J45"/>
    <mergeCell ref="K44:K45"/>
    <mergeCell ref="L44:L45"/>
    <mergeCell ref="M44:M45"/>
    <mergeCell ref="C55:C56"/>
    <mergeCell ref="D55:D56"/>
    <mergeCell ref="E55:E56"/>
    <mergeCell ref="F55:F56"/>
    <mergeCell ref="A53:A54"/>
    <mergeCell ref="B53:D53"/>
    <mergeCell ref="E53:G53"/>
    <mergeCell ref="I53:K53"/>
    <mergeCell ref="L53:N53"/>
    <mergeCell ref="J57:J58"/>
    <mergeCell ref="K57:K58"/>
    <mergeCell ref="L57:L58"/>
    <mergeCell ref="M57:M58"/>
    <mergeCell ref="N57:N58"/>
    <mergeCell ref="O57:O58"/>
    <mergeCell ref="N55:N56"/>
    <mergeCell ref="O55:O56"/>
    <mergeCell ref="A57:A58"/>
    <mergeCell ref="B57:B58"/>
    <mergeCell ref="C57:C58"/>
    <mergeCell ref="D57:D58"/>
    <mergeCell ref="E57:E58"/>
    <mergeCell ref="F57:F58"/>
    <mergeCell ref="G57:G58"/>
    <mergeCell ref="I57:I58"/>
    <mergeCell ref="G55:G56"/>
    <mergeCell ref="I55:I56"/>
    <mergeCell ref="J55:J56"/>
    <mergeCell ref="K55:K56"/>
    <mergeCell ref="L55:L56"/>
    <mergeCell ref="M55:M56"/>
    <mergeCell ref="A55:A56"/>
    <mergeCell ref="B55:B56"/>
  </mergeCells>
  <phoneticPr fontId="2"/>
  <hyperlinks>
    <hyperlink ref="H3" location="目次!A1" display="目次へ戻る" xr:uid="{AD6A6586-7E18-44C5-807E-3AFD2DE8A163}"/>
    <hyperlink ref="P19" location="目次!A1" display="目次へ戻る" xr:uid="{65433756-D28D-4370-9005-6EAF1130E8BB}"/>
    <hyperlink ref="P30" location="目次!A1" display="目次へ戻る" xr:uid="{39F8E848-2B63-42F1-8588-3953FF9EC33C}"/>
    <hyperlink ref="P41" location="目次!A1" display="目次へ戻る" xr:uid="{25717BC6-B994-4726-8AD6-CC4F1BB4A823}"/>
    <hyperlink ref="P52" location="目次!A1" display="目次へ戻る" xr:uid="{0C477EB0-D86A-47E4-B57B-CC02A4DDECC6}"/>
  </hyperlinks>
  <pageMargins left="0.7" right="0.7" top="0.75" bottom="0.75" header="0.3" footer="0.3"/>
  <pageSetup paperSize="9" orientation="portrait" verticalDpi="0"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9FCFC-745A-4D5B-A284-F76D5D1CC6C4}">
  <dimension ref="A1:Q36"/>
  <sheetViews>
    <sheetView workbookViewId="0">
      <selection activeCell="Q18" sqref="Q18"/>
    </sheetView>
  </sheetViews>
  <sheetFormatPr defaultColWidth="8.58203125" defaultRowHeight="18"/>
  <cols>
    <col min="1" max="1" width="11.5" style="821" customWidth="1"/>
    <col min="2" max="2" width="15.33203125" style="821" customWidth="1"/>
    <col min="3" max="8" width="9.25" style="821" customWidth="1"/>
    <col min="9" max="9" width="18.5" style="821" customWidth="1"/>
    <col min="10" max="16" width="9.25" style="821" customWidth="1"/>
    <col min="17" max="17" width="11" style="821" bestFit="1" customWidth="1"/>
    <col min="18" max="16384" width="8.58203125" style="821"/>
  </cols>
  <sheetData>
    <row r="1" spans="1:17">
      <c r="A1" s="859" t="s">
        <v>10777</v>
      </c>
      <c r="B1" s="859"/>
      <c r="C1" s="859"/>
      <c r="D1" s="859"/>
      <c r="E1" s="859"/>
      <c r="F1" s="859"/>
      <c r="G1" s="859"/>
      <c r="H1" s="859"/>
      <c r="I1" s="859"/>
      <c r="J1" s="859"/>
      <c r="K1" s="859"/>
      <c r="L1" s="859"/>
      <c r="M1" s="859"/>
      <c r="N1" s="859"/>
      <c r="O1" s="859"/>
      <c r="P1" s="859"/>
      <c r="Q1" s="859"/>
    </row>
    <row r="2" spans="1:17">
      <c r="A2" s="859" t="s">
        <v>10820</v>
      </c>
      <c r="B2" s="859"/>
      <c r="C2" s="859"/>
      <c r="D2" s="859"/>
      <c r="E2" s="859"/>
      <c r="F2" s="859"/>
      <c r="G2" s="859"/>
      <c r="H2" s="859"/>
      <c r="I2" s="859"/>
      <c r="J2" s="859"/>
      <c r="K2" s="859"/>
      <c r="L2" s="859"/>
      <c r="M2" s="859"/>
      <c r="N2" s="859"/>
      <c r="O2" s="859"/>
      <c r="P2" s="859"/>
      <c r="Q2" s="859"/>
    </row>
    <row r="3" spans="1:17" ht="18.5" thickBot="1">
      <c r="A3" s="1788"/>
      <c r="B3" s="1788"/>
      <c r="C3" s="1788"/>
      <c r="D3" s="1788"/>
      <c r="E3" s="1788"/>
      <c r="F3" s="1788"/>
      <c r="G3" s="1788"/>
      <c r="H3" s="1788"/>
      <c r="I3" s="1788"/>
      <c r="J3" s="1788"/>
      <c r="K3" s="1788"/>
      <c r="L3" s="1788"/>
      <c r="M3" s="1788"/>
      <c r="N3" s="1788"/>
      <c r="O3" s="1788"/>
      <c r="P3" s="1788"/>
      <c r="Q3" s="820" t="s">
        <v>721</v>
      </c>
    </row>
    <row r="4" spans="1:17">
      <c r="A4" s="4034" t="s">
        <v>10821</v>
      </c>
      <c r="B4" s="4035"/>
      <c r="C4" s="3620" t="s">
        <v>10804</v>
      </c>
      <c r="D4" s="3847"/>
      <c r="E4" s="3622"/>
      <c r="F4" s="3620" t="s">
        <v>10781</v>
      </c>
      <c r="G4" s="3847"/>
      <c r="H4" s="3622"/>
      <c r="I4" s="1139" t="s">
        <v>10822</v>
      </c>
      <c r="J4" s="3620" t="s">
        <v>10782</v>
      </c>
      <c r="K4" s="3847"/>
      <c r="L4" s="3622"/>
      <c r="M4" s="3620" t="s">
        <v>10806</v>
      </c>
      <c r="N4" s="3847"/>
      <c r="O4" s="3622"/>
      <c r="P4" s="4015" t="s">
        <v>10823</v>
      </c>
      <c r="Q4" s="859"/>
    </row>
    <row r="5" spans="1:17">
      <c r="A5" s="4037"/>
      <c r="B5" s="4038"/>
      <c r="C5" s="1268" t="s">
        <v>5048</v>
      </c>
      <c r="D5" s="1268" t="s">
        <v>4717</v>
      </c>
      <c r="E5" s="1268" t="s">
        <v>4718</v>
      </c>
      <c r="F5" s="1268" t="s">
        <v>5048</v>
      </c>
      <c r="G5" s="1268" t="s">
        <v>4717</v>
      </c>
      <c r="H5" s="1268" t="s">
        <v>4718</v>
      </c>
      <c r="I5" s="1143" t="s">
        <v>10824</v>
      </c>
      <c r="J5" s="1268" t="s">
        <v>5048</v>
      </c>
      <c r="K5" s="1268" t="s">
        <v>4717</v>
      </c>
      <c r="L5" s="1268" t="s">
        <v>4718</v>
      </c>
      <c r="M5" s="1268" t="s">
        <v>5048</v>
      </c>
      <c r="N5" s="1268" t="s">
        <v>10809</v>
      </c>
      <c r="O5" s="1268" t="s">
        <v>10810</v>
      </c>
      <c r="P5" s="4017"/>
      <c r="Q5" s="859"/>
    </row>
    <row r="6" spans="1:17">
      <c r="A6" s="3690" t="s">
        <v>10825</v>
      </c>
      <c r="B6" s="3834" t="s">
        <v>10826</v>
      </c>
      <c r="C6" s="4082">
        <f>SUM(D6:E7)</f>
        <v>268303</v>
      </c>
      <c r="D6" s="4082">
        <v>131122</v>
      </c>
      <c r="E6" s="4082">
        <v>137181</v>
      </c>
      <c r="F6" s="4082">
        <f>SUM(G6:H7)</f>
        <v>128464</v>
      </c>
      <c r="G6" s="4082">
        <v>62637</v>
      </c>
      <c r="H6" s="4082">
        <v>65827</v>
      </c>
      <c r="I6" s="2846">
        <v>49510</v>
      </c>
      <c r="J6" s="4083">
        <v>47.88</v>
      </c>
      <c r="K6" s="4083">
        <v>47.77</v>
      </c>
      <c r="L6" s="4083">
        <v>47.99</v>
      </c>
      <c r="M6" s="4082">
        <v>128462</v>
      </c>
      <c r="N6" s="4082">
        <v>124480</v>
      </c>
      <c r="O6" s="4082">
        <v>3982</v>
      </c>
      <c r="P6" s="4082">
        <v>138</v>
      </c>
      <c r="Q6" s="859"/>
    </row>
    <row r="7" spans="1:17">
      <c r="A7" s="4072"/>
      <c r="B7" s="4075"/>
      <c r="C7" s="4073"/>
      <c r="D7" s="4073"/>
      <c r="E7" s="4073"/>
      <c r="F7" s="4073"/>
      <c r="G7" s="4073"/>
      <c r="H7" s="4073"/>
      <c r="I7" s="2847">
        <v>1361</v>
      </c>
      <c r="J7" s="4079"/>
      <c r="K7" s="4079"/>
      <c r="L7" s="4079"/>
      <c r="M7" s="4073"/>
      <c r="N7" s="4073"/>
      <c r="O7" s="4073"/>
      <c r="P7" s="4073"/>
      <c r="Q7" s="859"/>
    </row>
    <row r="8" spans="1:17">
      <c r="A8" s="4072"/>
      <c r="B8" s="4075" t="s">
        <v>10827</v>
      </c>
      <c r="C8" s="4073">
        <f>SUM(D8:E9)</f>
        <v>268303</v>
      </c>
      <c r="D8" s="4073">
        <v>131122</v>
      </c>
      <c r="E8" s="4073">
        <v>137181</v>
      </c>
      <c r="F8" s="4073">
        <f>SUM(G8:H9)</f>
        <v>128452</v>
      </c>
      <c r="G8" s="4073">
        <v>62633</v>
      </c>
      <c r="H8" s="4073">
        <v>65819</v>
      </c>
      <c r="I8" s="2847">
        <v>49508</v>
      </c>
      <c r="J8" s="4079">
        <v>47.88</v>
      </c>
      <c r="K8" s="4079">
        <v>47.77</v>
      </c>
      <c r="L8" s="4079">
        <v>47.98</v>
      </c>
      <c r="M8" s="4073">
        <v>128450</v>
      </c>
      <c r="N8" s="4073">
        <v>124989</v>
      </c>
      <c r="O8" s="4073">
        <v>3461</v>
      </c>
      <c r="P8" s="4073">
        <v>138</v>
      </c>
      <c r="Q8" s="859"/>
    </row>
    <row r="9" spans="1:17">
      <c r="A9" s="4072"/>
      <c r="B9" s="4075"/>
      <c r="C9" s="4073"/>
      <c r="D9" s="4073"/>
      <c r="E9" s="4073"/>
      <c r="F9" s="4073"/>
      <c r="G9" s="4073"/>
      <c r="H9" s="4073"/>
      <c r="I9" s="2847">
        <v>1365</v>
      </c>
      <c r="J9" s="4079"/>
      <c r="K9" s="4079"/>
      <c r="L9" s="4079"/>
      <c r="M9" s="4073"/>
      <c r="N9" s="4073"/>
      <c r="O9" s="4073"/>
      <c r="P9" s="4073"/>
      <c r="Q9" s="859"/>
    </row>
    <row r="10" spans="1:17">
      <c r="A10" s="4072" t="s">
        <v>10794</v>
      </c>
      <c r="B10" s="4075" t="s">
        <v>10826</v>
      </c>
      <c r="C10" s="4073">
        <f>SUM(D10:E11)</f>
        <v>259709</v>
      </c>
      <c r="D10" s="4073">
        <v>126895</v>
      </c>
      <c r="E10" s="4073">
        <v>132814</v>
      </c>
      <c r="F10" s="4073">
        <v>119415</v>
      </c>
      <c r="G10" s="4073">
        <v>58773</v>
      </c>
      <c r="H10" s="4073">
        <v>60642</v>
      </c>
      <c r="I10" s="2847">
        <v>52152</v>
      </c>
      <c r="J10" s="4079">
        <v>45.98</v>
      </c>
      <c r="K10" s="4079">
        <v>46.32</v>
      </c>
      <c r="L10" s="4079">
        <v>45.66</v>
      </c>
      <c r="M10" s="4073">
        <v>119413</v>
      </c>
      <c r="N10" s="4073">
        <v>115253</v>
      </c>
      <c r="O10" s="4073">
        <v>4160</v>
      </c>
      <c r="P10" s="4073">
        <v>135</v>
      </c>
      <c r="Q10" s="859"/>
    </row>
    <row r="11" spans="1:17">
      <c r="A11" s="4072"/>
      <c r="B11" s="4075"/>
      <c r="C11" s="4073"/>
      <c r="D11" s="4073"/>
      <c r="E11" s="4073"/>
      <c r="F11" s="4073"/>
      <c r="G11" s="4073"/>
      <c r="H11" s="4073"/>
      <c r="I11" s="2847">
        <v>1293</v>
      </c>
      <c r="J11" s="4079"/>
      <c r="K11" s="4079"/>
      <c r="L11" s="4079"/>
      <c r="M11" s="4073"/>
      <c r="N11" s="4073"/>
      <c r="O11" s="4073"/>
      <c r="P11" s="4073"/>
      <c r="Q11" s="859"/>
    </row>
    <row r="12" spans="1:17">
      <c r="A12" s="4072"/>
      <c r="B12" s="4075" t="s">
        <v>10827</v>
      </c>
      <c r="C12" s="4077">
        <f>SUM(D12:E13)</f>
        <v>259709</v>
      </c>
      <c r="D12" s="4073">
        <v>126895</v>
      </c>
      <c r="E12" s="4073">
        <v>132814</v>
      </c>
      <c r="F12" s="4073">
        <v>119405</v>
      </c>
      <c r="G12" s="4073">
        <v>58765</v>
      </c>
      <c r="H12" s="4073">
        <v>60640</v>
      </c>
      <c r="I12" s="2847">
        <v>52149</v>
      </c>
      <c r="J12" s="4079">
        <v>45.98</v>
      </c>
      <c r="K12" s="4079">
        <v>46.31</v>
      </c>
      <c r="L12" s="4079">
        <v>45.66</v>
      </c>
      <c r="M12" s="4073">
        <v>119402</v>
      </c>
      <c r="N12" s="4073">
        <v>116412</v>
      </c>
      <c r="O12" s="4073">
        <v>2990</v>
      </c>
      <c r="P12" s="4073">
        <v>135</v>
      </c>
      <c r="Q12" s="859"/>
    </row>
    <row r="13" spans="1:17" ht="18.5" thickBot="1">
      <c r="A13" s="3692"/>
      <c r="B13" s="4076"/>
      <c r="C13" s="4078"/>
      <c r="D13" s="4074"/>
      <c r="E13" s="4074"/>
      <c r="F13" s="4074"/>
      <c r="G13" s="4074"/>
      <c r="H13" s="4074"/>
      <c r="I13" s="2848">
        <v>1290</v>
      </c>
      <c r="J13" s="4080"/>
      <c r="K13" s="4080"/>
      <c r="L13" s="4080"/>
      <c r="M13" s="4074"/>
      <c r="N13" s="4074"/>
      <c r="O13" s="4074"/>
      <c r="P13" s="4074"/>
      <c r="Q13" s="859"/>
    </row>
    <row r="14" spans="1:17">
      <c r="A14" s="987" t="s">
        <v>10828</v>
      </c>
      <c r="B14" s="859"/>
      <c r="C14" s="859"/>
      <c r="D14" s="859"/>
      <c r="E14" s="859"/>
      <c r="F14" s="859"/>
      <c r="G14" s="859"/>
      <c r="H14" s="859"/>
      <c r="I14" s="859"/>
      <c r="J14" s="859"/>
      <c r="K14" s="859"/>
      <c r="L14" s="859"/>
      <c r="M14" s="859"/>
      <c r="N14" s="859"/>
      <c r="O14" s="859"/>
      <c r="P14" s="1021" t="s">
        <v>10801</v>
      </c>
      <c r="Q14" s="859"/>
    </row>
    <row r="15" spans="1:17">
      <c r="A15" s="859"/>
      <c r="B15" s="859"/>
      <c r="C15" s="859"/>
      <c r="D15" s="859"/>
      <c r="E15" s="859"/>
      <c r="F15" s="859"/>
      <c r="G15" s="859"/>
      <c r="H15" s="859"/>
      <c r="I15" s="859"/>
      <c r="J15" s="859"/>
      <c r="K15" s="859"/>
      <c r="L15" s="859"/>
      <c r="M15" s="859"/>
      <c r="N15" s="859"/>
      <c r="O15" s="859"/>
      <c r="P15" s="859"/>
      <c r="Q15" s="859"/>
    </row>
    <row r="16" spans="1:17">
      <c r="A16" s="859"/>
      <c r="B16" s="859"/>
      <c r="C16" s="859"/>
      <c r="D16" s="859"/>
      <c r="E16" s="859"/>
      <c r="F16" s="859"/>
      <c r="G16" s="859"/>
      <c r="H16" s="859"/>
      <c r="I16" s="859"/>
      <c r="J16" s="859"/>
      <c r="K16" s="859"/>
      <c r="L16" s="859"/>
      <c r="M16" s="859"/>
      <c r="N16" s="859"/>
      <c r="O16" s="859"/>
      <c r="P16" s="859"/>
      <c r="Q16" s="859"/>
    </row>
    <row r="17" spans="1:17">
      <c r="A17" s="859" t="s">
        <v>10829</v>
      </c>
      <c r="B17" s="859"/>
      <c r="C17" s="859"/>
      <c r="D17" s="859"/>
      <c r="E17" s="859"/>
      <c r="F17" s="859"/>
      <c r="G17" s="859"/>
      <c r="H17" s="859"/>
      <c r="I17" s="859"/>
      <c r="J17" s="859"/>
      <c r="K17" s="859"/>
      <c r="L17" s="859"/>
      <c r="M17" s="859"/>
      <c r="N17" s="859"/>
      <c r="O17" s="859"/>
      <c r="P17" s="859"/>
      <c r="Q17" s="859"/>
    </row>
    <row r="18" spans="1:17" ht="18.5" thickBot="1">
      <c r="A18" s="1745"/>
      <c r="B18" s="1745"/>
      <c r="C18" s="1745"/>
      <c r="D18" s="1745"/>
      <c r="E18" s="1745"/>
      <c r="F18" s="1745"/>
      <c r="G18" s="1745"/>
      <c r="H18" s="1745"/>
      <c r="I18" s="1745"/>
      <c r="J18" s="1745"/>
      <c r="K18" s="1745"/>
      <c r="L18" s="1745"/>
      <c r="M18" s="1745"/>
      <c r="N18" s="1745"/>
      <c r="O18" s="1745"/>
      <c r="P18" s="1752"/>
      <c r="Q18" s="820" t="s">
        <v>721</v>
      </c>
    </row>
    <row r="19" spans="1:17" ht="18" customHeight="1">
      <c r="A19" s="4034" t="s">
        <v>10803</v>
      </c>
      <c r="B19" s="4035"/>
      <c r="C19" s="3620" t="s">
        <v>10830</v>
      </c>
      <c r="D19" s="3847"/>
      <c r="E19" s="3622"/>
      <c r="F19" s="3620" t="s">
        <v>10781</v>
      </c>
      <c r="G19" s="3847"/>
      <c r="H19" s="3622"/>
      <c r="I19" s="1139" t="s">
        <v>10822</v>
      </c>
      <c r="J19" s="3620" t="s">
        <v>10782</v>
      </c>
      <c r="K19" s="3847"/>
      <c r="L19" s="3622"/>
      <c r="M19" s="3620" t="s">
        <v>10806</v>
      </c>
      <c r="N19" s="3847"/>
      <c r="O19" s="3622"/>
      <c r="P19" s="4015" t="s">
        <v>10831</v>
      </c>
      <c r="Q19" s="859"/>
    </row>
    <row r="20" spans="1:17">
      <c r="A20" s="4037"/>
      <c r="B20" s="4038"/>
      <c r="C20" s="1268" t="s">
        <v>5048</v>
      </c>
      <c r="D20" s="1268" t="s">
        <v>4717</v>
      </c>
      <c r="E20" s="1268" t="s">
        <v>4718</v>
      </c>
      <c r="F20" s="1268" t="s">
        <v>5048</v>
      </c>
      <c r="G20" s="1268" t="s">
        <v>4717</v>
      </c>
      <c r="H20" s="1268" t="s">
        <v>4718</v>
      </c>
      <c r="I20" s="1143" t="s">
        <v>10824</v>
      </c>
      <c r="J20" s="1268" t="s">
        <v>5048</v>
      </c>
      <c r="K20" s="1268" t="s">
        <v>4717</v>
      </c>
      <c r="L20" s="1268" t="s">
        <v>4718</v>
      </c>
      <c r="M20" s="1268" t="s">
        <v>5048</v>
      </c>
      <c r="N20" s="1268" t="s">
        <v>10809</v>
      </c>
      <c r="O20" s="1268" t="s">
        <v>10810</v>
      </c>
      <c r="P20" s="4017"/>
      <c r="Q20" s="859"/>
    </row>
    <row r="21" spans="1:17">
      <c r="A21" s="3690" t="s">
        <v>10832</v>
      </c>
      <c r="B21" s="3834" t="s">
        <v>10833</v>
      </c>
      <c r="C21" s="4082">
        <v>272912</v>
      </c>
      <c r="D21" s="4082">
        <v>133271</v>
      </c>
      <c r="E21" s="4082">
        <v>139641</v>
      </c>
      <c r="F21" s="4082">
        <v>129800</v>
      </c>
      <c r="G21" s="4082">
        <v>63213</v>
      </c>
      <c r="H21" s="4082">
        <v>66587</v>
      </c>
      <c r="I21" s="2846">
        <v>46293</v>
      </c>
      <c r="J21" s="4083">
        <v>47.56</v>
      </c>
      <c r="K21" s="4083">
        <v>47.43</v>
      </c>
      <c r="L21" s="4083">
        <v>47.68</v>
      </c>
      <c r="M21" s="4082">
        <f>SUM(N21:O22)</f>
        <v>129789</v>
      </c>
      <c r="N21" s="4082">
        <v>127430</v>
      </c>
      <c r="O21" s="4082">
        <v>2359</v>
      </c>
      <c r="P21" s="4082">
        <v>138</v>
      </c>
      <c r="Q21" s="859"/>
    </row>
    <row r="22" spans="1:17">
      <c r="A22" s="4072"/>
      <c r="B22" s="4075"/>
      <c r="C22" s="4073"/>
      <c r="D22" s="4073"/>
      <c r="E22" s="4073"/>
      <c r="F22" s="4073"/>
      <c r="G22" s="4073"/>
      <c r="H22" s="4073"/>
      <c r="I22" s="2847">
        <v>1500</v>
      </c>
      <c r="J22" s="4079"/>
      <c r="K22" s="4079"/>
      <c r="L22" s="4079"/>
      <c r="M22" s="4073"/>
      <c r="N22" s="4073"/>
      <c r="O22" s="4073"/>
      <c r="P22" s="4073"/>
      <c r="Q22" s="859"/>
    </row>
    <row r="23" spans="1:17">
      <c r="A23" s="4072"/>
      <c r="B23" s="4075" t="s">
        <v>10834</v>
      </c>
      <c r="C23" s="4073">
        <v>272912</v>
      </c>
      <c r="D23" s="4073">
        <v>133271</v>
      </c>
      <c r="E23" s="4073">
        <v>139641</v>
      </c>
      <c r="F23" s="4073">
        <v>129783</v>
      </c>
      <c r="G23" s="4073">
        <v>63204</v>
      </c>
      <c r="H23" s="4073">
        <v>66579</v>
      </c>
      <c r="I23" s="2847">
        <v>46290</v>
      </c>
      <c r="J23" s="4079">
        <v>47.55</v>
      </c>
      <c r="K23" s="4079">
        <v>47.43</v>
      </c>
      <c r="L23" s="4079">
        <v>47.68</v>
      </c>
      <c r="M23" s="4073">
        <f>SUM(N23:O24)</f>
        <v>129772</v>
      </c>
      <c r="N23" s="4073">
        <v>123960</v>
      </c>
      <c r="O23" s="4073">
        <v>5812</v>
      </c>
      <c r="P23" s="4073">
        <v>138</v>
      </c>
      <c r="Q23" s="859"/>
    </row>
    <row r="24" spans="1:17">
      <c r="A24" s="4072"/>
      <c r="B24" s="4075"/>
      <c r="C24" s="4073"/>
      <c r="D24" s="4073"/>
      <c r="E24" s="4073"/>
      <c r="F24" s="4073"/>
      <c r="G24" s="4073"/>
      <c r="H24" s="4073"/>
      <c r="I24" s="2847">
        <v>1493</v>
      </c>
      <c r="J24" s="4079"/>
      <c r="K24" s="4079"/>
      <c r="L24" s="4079"/>
      <c r="M24" s="4073"/>
      <c r="N24" s="4073"/>
      <c r="O24" s="4073"/>
      <c r="P24" s="4073"/>
      <c r="Q24" s="859"/>
    </row>
    <row r="25" spans="1:17">
      <c r="A25" s="4081" t="s">
        <v>10835</v>
      </c>
      <c r="B25" s="4075" t="s">
        <v>10833</v>
      </c>
      <c r="C25" s="4073">
        <v>266877</v>
      </c>
      <c r="D25" s="4073">
        <v>130445</v>
      </c>
      <c r="E25" s="4073">
        <v>136432</v>
      </c>
      <c r="F25" s="4073">
        <v>125233</v>
      </c>
      <c r="G25" s="4073">
        <v>61083</v>
      </c>
      <c r="H25" s="4073">
        <v>64150</v>
      </c>
      <c r="I25" s="2847">
        <v>49027</v>
      </c>
      <c r="J25" s="4079">
        <v>46.93</v>
      </c>
      <c r="K25" s="4079">
        <v>46.83</v>
      </c>
      <c r="L25" s="4079">
        <v>47.02</v>
      </c>
      <c r="M25" s="4073">
        <v>125231</v>
      </c>
      <c r="N25" s="4073">
        <v>120270</v>
      </c>
      <c r="O25" s="4073">
        <v>4961</v>
      </c>
      <c r="P25" s="4073">
        <v>138</v>
      </c>
      <c r="Q25" s="859"/>
    </row>
    <row r="26" spans="1:17">
      <c r="A26" s="4081"/>
      <c r="B26" s="4075"/>
      <c r="C26" s="4073"/>
      <c r="D26" s="4073"/>
      <c r="E26" s="4073"/>
      <c r="F26" s="4073"/>
      <c r="G26" s="4073"/>
      <c r="H26" s="4073"/>
      <c r="I26" s="2847">
        <v>1505</v>
      </c>
      <c r="J26" s="4079"/>
      <c r="K26" s="4079"/>
      <c r="L26" s="4079"/>
      <c r="M26" s="4073"/>
      <c r="N26" s="4073"/>
      <c r="O26" s="4073"/>
      <c r="P26" s="4073"/>
      <c r="Q26" s="859"/>
    </row>
    <row r="27" spans="1:17">
      <c r="A27" s="4081"/>
      <c r="B27" s="4075" t="s">
        <v>10834</v>
      </c>
      <c r="C27" s="4073">
        <v>266877</v>
      </c>
      <c r="D27" s="4073">
        <v>130445</v>
      </c>
      <c r="E27" s="4073">
        <v>136432</v>
      </c>
      <c r="F27" s="4073">
        <v>125223</v>
      </c>
      <c r="G27" s="4073">
        <v>61074</v>
      </c>
      <c r="H27" s="4073">
        <v>64149</v>
      </c>
      <c r="I27" s="2847">
        <v>49022</v>
      </c>
      <c r="J27" s="4079">
        <v>46.92</v>
      </c>
      <c r="K27" s="4079">
        <v>46.82</v>
      </c>
      <c r="L27" s="4079">
        <v>47.02</v>
      </c>
      <c r="M27" s="4073">
        <v>125211</v>
      </c>
      <c r="N27" s="4073">
        <v>121502</v>
      </c>
      <c r="O27" s="4073">
        <v>3709</v>
      </c>
      <c r="P27" s="4073">
        <v>138</v>
      </c>
      <c r="Q27" s="859"/>
    </row>
    <row r="28" spans="1:17">
      <c r="A28" s="4081"/>
      <c r="B28" s="4075"/>
      <c r="C28" s="4073"/>
      <c r="D28" s="4073"/>
      <c r="E28" s="4073"/>
      <c r="F28" s="4073"/>
      <c r="G28" s="4073"/>
      <c r="H28" s="4073"/>
      <c r="I28" s="2847">
        <v>1501</v>
      </c>
      <c r="J28" s="4079"/>
      <c r="K28" s="4079"/>
      <c r="L28" s="4079"/>
      <c r="M28" s="4073"/>
      <c r="N28" s="4073"/>
      <c r="O28" s="4073"/>
      <c r="P28" s="4073"/>
      <c r="Q28" s="859"/>
    </row>
    <row r="29" spans="1:17">
      <c r="A29" s="4072" t="s">
        <v>10836</v>
      </c>
      <c r="B29" s="4075" t="s">
        <v>10833</v>
      </c>
      <c r="C29" s="4073">
        <v>257144</v>
      </c>
      <c r="D29" s="4073">
        <v>125677</v>
      </c>
      <c r="E29" s="4073">
        <v>131467</v>
      </c>
      <c r="F29" s="4073">
        <v>138682</v>
      </c>
      <c r="G29" s="4073">
        <v>68507</v>
      </c>
      <c r="H29" s="4073">
        <v>70175</v>
      </c>
      <c r="I29" s="2847">
        <v>65932</v>
      </c>
      <c r="J29" s="4079">
        <v>53.93</v>
      </c>
      <c r="K29" s="4079">
        <v>54.51</v>
      </c>
      <c r="L29" s="4079">
        <v>53.38</v>
      </c>
      <c r="M29" s="4073">
        <v>138681</v>
      </c>
      <c r="N29" s="4073">
        <v>134365</v>
      </c>
      <c r="O29" s="4073">
        <v>4316</v>
      </c>
      <c r="P29" s="4073">
        <v>135</v>
      </c>
      <c r="Q29" s="859"/>
    </row>
    <row r="30" spans="1:17">
      <c r="A30" s="4072"/>
      <c r="B30" s="4075"/>
      <c r="C30" s="4073"/>
      <c r="D30" s="4073"/>
      <c r="E30" s="4073"/>
      <c r="F30" s="4073"/>
      <c r="G30" s="4073"/>
      <c r="H30" s="4073"/>
      <c r="I30" s="2847">
        <v>1481</v>
      </c>
      <c r="J30" s="4079"/>
      <c r="K30" s="4079"/>
      <c r="L30" s="4079"/>
      <c r="M30" s="4073"/>
      <c r="N30" s="4073"/>
      <c r="O30" s="4073"/>
      <c r="P30" s="4073"/>
      <c r="Q30" s="859"/>
    </row>
    <row r="31" spans="1:17">
      <c r="A31" s="4072"/>
      <c r="B31" s="4075" t="s">
        <v>10834</v>
      </c>
      <c r="C31" s="4077">
        <v>257144</v>
      </c>
      <c r="D31" s="4073">
        <v>125677</v>
      </c>
      <c r="E31" s="4073">
        <v>131467</v>
      </c>
      <c r="F31" s="4073">
        <v>138678</v>
      </c>
      <c r="G31" s="4073">
        <v>68505</v>
      </c>
      <c r="H31" s="4073">
        <v>70173</v>
      </c>
      <c r="I31" s="2847">
        <v>65931</v>
      </c>
      <c r="J31" s="4079">
        <v>53.93</v>
      </c>
      <c r="K31" s="4079">
        <v>54.51</v>
      </c>
      <c r="L31" s="4079">
        <v>53.38</v>
      </c>
      <c r="M31" s="4073">
        <v>138677</v>
      </c>
      <c r="N31" s="4073">
        <v>134193</v>
      </c>
      <c r="O31" s="4073">
        <v>4484</v>
      </c>
      <c r="P31" s="4073">
        <v>135</v>
      </c>
      <c r="Q31" s="859"/>
    </row>
    <row r="32" spans="1:17" ht="18.5" thickBot="1">
      <c r="A32" s="3692"/>
      <c r="B32" s="4076"/>
      <c r="C32" s="4078"/>
      <c r="D32" s="4074"/>
      <c r="E32" s="4074"/>
      <c r="F32" s="4074"/>
      <c r="G32" s="4074"/>
      <c r="H32" s="4074"/>
      <c r="I32" s="2848">
        <v>1478</v>
      </c>
      <c r="J32" s="4080"/>
      <c r="K32" s="4080"/>
      <c r="L32" s="4080"/>
      <c r="M32" s="4074"/>
      <c r="N32" s="4074"/>
      <c r="O32" s="4074"/>
      <c r="P32" s="4074"/>
      <c r="Q32" s="859"/>
    </row>
    <row r="33" spans="1:17">
      <c r="A33" s="987" t="s">
        <v>10837</v>
      </c>
      <c r="B33" s="859"/>
      <c r="C33" s="859"/>
      <c r="D33" s="859"/>
      <c r="E33" s="859"/>
      <c r="F33" s="859"/>
      <c r="G33" s="859"/>
      <c r="H33" s="859"/>
      <c r="I33" s="859"/>
      <c r="J33" s="859"/>
      <c r="K33" s="859"/>
      <c r="L33" s="859"/>
      <c r="M33" s="859"/>
      <c r="N33" s="859"/>
      <c r="P33" s="1021" t="s">
        <v>10801</v>
      </c>
      <c r="Q33" s="859"/>
    </row>
    <row r="34" spans="1:17">
      <c r="A34" s="859"/>
      <c r="B34" s="859"/>
      <c r="C34" s="859"/>
      <c r="D34" s="859"/>
      <c r="E34" s="859"/>
      <c r="F34" s="859"/>
      <c r="G34" s="859"/>
      <c r="H34" s="859"/>
      <c r="I34" s="859"/>
      <c r="J34" s="859"/>
      <c r="K34" s="859"/>
      <c r="L34" s="859"/>
      <c r="M34" s="859"/>
      <c r="N34" s="859"/>
      <c r="O34" s="859"/>
      <c r="P34" s="859"/>
      <c r="Q34" s="859"/>
    </row>
    <row r="36" spans="1:17">
      <c r="A36" s="856" t="s">
        <v>10838</v>
      </c>
      <c r="E36" s="820" t="s">
        <v>721</v>
      </c>
    </row>
  </sheetData>
  <mergeCells count="157">
    <mergeCell ref="A4:B5"/>
    <mergeCell ref="C4:E4"/>
    <mergeCell ref="F4:H4"/>
    <mergeCell ref="J4:L4"/>
    <mergeCell ref="M4:O4"/>
    <mergeCell ref="P4:P5"/>
    <mergeCell ref="N6:N7"/>
    <mergeCell ref="O6:O7"/>
    <mergeCell ref="P6:P7"/>
    <mergeCell ref="J6:J7"/>
    <mergeCell ref="K6:K7"/>
    <mergeCell ref="L6:L7"/>
    <mergeCell ref="M6:M7"/>
    <mergeCell ref="B8:B9"/>
    <mergeCell ref="C8:C9"/>
    <mergeCell ref="D8:D9"/>
    <mergeCell ref="E8:E9"/>
    <mergeCell ref="F8:F9"/>
    <mergeCell ref="G8:G9"/>
    <mergeCell ref="H8:H9"/>
    <mergeCell ref="G6:G7"/>
    <mergeCell ref="H6:H7"/>
    <mergeCell ref="B6:B7"/>
    <mergeCell ref="C6:C7"/>
    <mergeCell ref="D6:D7"/>
    <mergeCell ref="E6:E7"/>
    <mergeCell ref="F6:F7"/>
    <mergeCell ref="K10:K11"/>
    <mergeCell ref="L10:L11"/>
    <mergeCell ref="M10:M11"/>
    <mergeCell ref="N10:N11"/>
    <mergeCell ref="O10:O11"/>
    <mergeCell ref="P10:P11"/>
    <mergeCell ref="P8:P9"/>
    <mergeCell ref="A10:A13"/>
    <mergeCell ref="B10:B11"/>
    <mergeCell ref="C10:C11"/>
    <mergeCell ref="D10:D11"/>
    <mergeCell ref="E10:E11"/>
    <mergeCell ref="F10:F11"/>
    <mergeCell ref="G10:G11"/>
    <mergeCell ref="H10:H11"/>
    <mergeCell ref="J10:J11"/>
    <mergeCell ref="J8:J9"/>
    <mergeCell ref="K8:K9"/>
    <mergeCell ref="L8:L9"/>
    <mergeCell ref="M8:M9"/>
    <mergeCell ref="N8:N9"/>
    <mergeCell ref="O8:O9"/>
    <mergeCell ref="A6:A9"/>
    <mergeCell ref="O12:O13"/>
    <mergeCell ref="P12:P13"/>
    <mergeCell ref="A19:B20"/>
    <mergeCell ref="C19:E19"/>
    <mergeCell ref="F19:H19"/>
    <mergeCell ref="J19:L19"/>
    <mergeCell ref="M19:O19"/>
    <mergeCell ref="P19:P20"/>
    <mergeCell ref="H12:H13"/>
    <mergeCell ref="J12:J13"/>
    <mergeCell ref="K12:K13"/>
    <mergeCell ref="L12:L13"/>
    <mergeCell ref="M12:M13"/>
    <mergeCell ref="N12:N13"/>
    <mergeCell ref="B12:B13"/>
    <mergeCell ref="C12:C13"/>
    <mergeCell ref="D12:D13"/>
    <mergeCell ref="E12:E13"/>
    <mergeCell ref="F12:F13"/>
    <mergeCell ref="G12:G13"/>
    <mergeCell ref="N21:N22"/>
    <mergeCell ref="O21:O22"/>
    <mergeCell ref="P21:P22"/>
    <mergeCell ref="B23:B24"/>
    <mergeCell ref="C23:C24"/>
    <mergeCell ref="D23:D24"/>
    <mergeCell ref="E23:E24"/>
    <mergeCell ref="F23:F24"/>
    <mergeCell ref="G23:G24"/>
    <mergeCell ref="H23:H24"/>
    <mergeCell ref="G21:G22"/>
    <mergeCell ref="H21:H22"/>
    <mergeCell ref="J21:J22"/>
    <mergeCell ref="K21:K22"/>
    <mergeCell ref="L21:L22"/>
    <mergeCell ref="M21:M22"/>
    <mergeCell ref="B21:B22"/>
    <mergeCell ref="C21:C22"/>
    <mergeCell ref="D21:D22"/>
    <mergeCell ref="E21:E22"/>
    <mergeCell ref="F21:F22"/>
    <mergeCell ref="K25:K26"/>
    <mergeCell ref="L25:L26"/>
    <mergeCell ref="M25:M26"/>
    <mergeCell ref="N25:N26"/>
    <mergeCell ref="O25:O26"/>
    <mergeCell ref="P25:P26"/>
    <mergeCell ref="P23:P24"/>
    <mergeCell ref="A25:A28"/>
    <mergeCell ref="B25:B26"/>
    <mergeCell ref="C25:C26"/>
    <mergeCell ref="D25:D26"/>
    <mergeCell ref="E25:E26"/>
    <mergeCell ref="F25:F26"/>
    <mergeCell ref="G25:G26"/>
    <mergeCell ref="H25:H26"/>
    <mergeCell ref="J25:J26"/>
    <mergeCell ref="J23:J24"/>
    <mergeCell ref="K23:K24"/>
    <mergeCell ref="L23:L24"/>
    <mergeCell ref="M23:M24"/>
    <mergeCell ref="N23:N24"/>
    <mergeCell ref="O23:O24"/>
    <mergeCell ref="A21:A24"/>
    <mergeCell ref="O27:O28"/>
    <mergeCell ref="P27:P28"/>
    <mergeCell ref="A29:A32"/>
    <mergeCell ref="B29:B30"/>
    <mergeCell ref="C29:C30"/>
    <mergeCell ref="D29:D30"/>
    <mergeCell ref="E29:E30"/>
    <mergeCell ref="F29:F30"/>
    <mergeCell ref="G29:G30"/>
    <mergeCell ref="H29:H30"/>
    <mergeCell ref="H27:H28"/>
    <mergeCell ref="J27:J28"/>
    <mergeCell ref="K27:K28"/>
    <mergeCell ref="L27:L28"/>
    <mergeCell ref="M27:M28"/>
    <mergeCell ref="N27:N28"/>
    <mergeCell ref="B27:B28"/>
    <mergeCell ref="C27:C28"/>
    <mergeCell ref="D27:D28"/>
    <mergeCell ref="E27:E28"/>
    <mergeCell ref="F27:F28"/>
    <mergeCell ref="G27:G28"/>
    <mergeCell ref="L31:L32"/>
    <mergeCell ref="M31:M32"/>
    <mergeCell ref="N31:N32"/>
    <mergeCell ref="O31:O32"/>
    <mergeCell ref="P31:P32"/>
    <mergeCell ref="P29:P30"/>
    <mergeCell ref="B31:B32"/>
    <mergeCell ref="C31:C32"/>
    <mergeCell ref="D31:D32"/>
    <mergeCell ref="E31:E32"/>
    <mergeCell ref="F31:F32"/>
    <mergeCell ref="G31:G32"/>
    <mergeCell ref="H31:H32"/>
    <mergeCell ref="J31:J32"/>
    <mergeCell ref="K31:K32"/>
    <mergeCell ref="J29:J30"/>
    <mergeCell ref="K29:K30"/>
    <mergeCell ref="L29:L30"/>
    <mergeCell ref="M29:M30"/>
    <mergeCell ref="N29:N30"/>
    <mergeCell ref="O29:O30"/>
  </mergeCells>
  <phoneticPr fontId="2"/>
  <hyperlinks>
    <hyperlink ref="Q3" location="目次!A1" display="目次へ戻る" xr:uid="{63F42D18-BF64-45FE-A783-81A48A9E0855}"/>
    <hyperlink ref="Q18" location="目次!A1" display="目次へ戻る" xr:uid="{5D93A298-9963-4FFC-A82C-E8C189FCAE60}"/>
    <hyperlink ref="E36" location="目次!A1" display="目次へ戻る" xr:uid="{F861EDC7-8D27-42EB-B3B0-597B703DF823}"/>
  </hyperlink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0DA4C-F3AD-43C3-8F68-630BD7A9D87D}">
  <dimension ref="A1:N169"/>
  <sheetViews>
    <sheetView workbookViewId="0">
      <pane ySplit="4" topLeftCell="A165" activePane="bottomLeft" state="frozen"/>
      <selection pane="bottomLeft" activeCell="F2" sqref="F2"/>
    </sheetView>
  </sheetViews>
  <sheetFormatPr defaultColWidth="8.58203125" defaultRowHeight="18"/>
  <cols>
    <col min="1" max="1" width="12.75" style="821" customWidth="1"/>
    <col min="2" max="2" width="29.25" style="821" customWidth="1"/>
    <col min="3" max="5" width="12.25" style="821" customWidth="1"/>
    <col min="6" max="6" width="11" style="821" bestFit="1" customWidth="1"/>
    <col min="7" max="16384" width="8.58203125" style="821"/>
  </cols>
  <sheetData>
    <row r="1" spans="1:13">
      <c r="A1" s="859" t="s">
        <v>10839</v>
      </c>
      <c r="B1" s="859"/>
      <c r="C1" s="859"/>
      <c r="D1" s="859"/>
      <c r="E1" s="859"/>
      <c r="F1" s="859"/>
      <c r="G1" s="859"/>
      <c r="H1" s="859"/>
      <c r="I1" s="859"/>
      <c r="J1" s="859"/>
      <c r="K1" s="859"/>
      <c r="L1" s="859"/>
      <c r="M1" s="859"/>
    </row>
    <row r="2" spans="1:13" ht="18.5" thickBot="1">
      <c r="A2" s="859"/>
      <c r="B2" s="859"/>
      <c r="C2" s="1745"/>
      <c r="D2" s="1745"/>
      <c r="E2" s="1745"/>
      <c r="F2" s="820" t="s">
        <v>721</v>
      </c>
      <c r="G2" s="859"/>
      <c r="H2" s="859"/>
      <c r="I2" s="859"/>
      <c r="J2" s="859"/>
      <c r="K2" s="859"/>
      <c r="L2" s="859"/>
      <c r="M2" s="859"/>
    </row>
    <row r="3" spans="1:13">
      <c r="A3" s="3596" t="s">
        <v>10840</v>
      </c>
      <c r="B3" s="3566"/>
      <c r="C3" s="3775" t="s">
        <v>10841</v>
      </c>
      <c r="D3" s="3775"/>
      <c r="E3" s="3775"/>
      <c r="F3" s="859"/>
      <c r="G3" s="859"/>
      <c r="H3" s="859"/>
      <c r="I3" s="859"/>
      <c r="J3" s="859"/>
      <c r="K3" s="859"/>
      <c r="L3" s="859"/>
      <c r="M3" s="859"/>
    </row>
    <row r="4" spans="1:13">
      <c r="A4" s="3597"/>
      <c r="B4" s="3568"/>
      <c r="C4" s="1624" t="s">
        <v>4822</v>
      </c>
      <c r="D4" s="992" t="s">
        <v>4717</v>
      </c>
      <c r="E4" s="991" t="s">
        <v>4718</v>
      </c>
      <c r="F4" s="859"/>
      <c r="G4" s="859"/>
      <c r="H4" s="859"/>
      <c r="I4" s="859"/>
      <c r="J4" s="859"/>
      <c r="K4" s="859"/>
      <c r="L4" s="859"/>
      <c r="M4" s="859"/>
    </row>
    <row r="5" spans="1:13">
      <c r="A5" s="4090" t="s">
        <v>5466</v>
      </c>
      <c r="B5" s="3710"/>
      <c r="C5" s="2849">
        <v>256725</v>
      </c>
      <c r="D5" s="2849">
        <v>125516</v>
      </c>
      <c r="E5" s="2849">
        <v>131209</v>
      </c>
      <c r="F5" s="859"/>
      <c r="G5" s="859"/>
      <c r="H5" s="859"/>
      <c r="I5" s="859"/>
      <c r="J5" s="859"/>
      <c r="K5" s="859"/>
      <c r="L5" s="859"/>
      <c r="M5" s="859"/>
    </row>
    <row r="6" spans="1:13">
      <c r="A6" s="3920" t="s">
        <v>10842</v>
      </c>
      <c r="B6" s="3921"/>
      <c r="C6" s="2850"/>
      <c r="D6" s="2850"/>
      <c r="E6" s="2851"/>
      <c r="F6" s="859"/>
      <c r="G6" s="859"/>
      <c r="H6" s="859"/>
      <c r="I6" s="859"/>
      <c r="J6" s="859"/>
      <c r="K6" s="859"/>
      <c r="L6" s="859"/>
      <c r="M6" s="859"/>
    </row>
    <row r="7" spans="1:13">
      <c r="A7" s="4086" t="s">
        <v>10843</v>
      </c>
      <c r="B7" s="4087"/>
      <c r="C7" s="2849">
        <v>71480</v>
      </c>
      <c r="D7" s="2849">
        <v>34968</v>
      </c>
      <c r="E7" s="2849">
        <v>36512</v>
      </c>
      <c r="F7" s="859"/>
      <c r="G7" s="859"/>
      <c r="H7" s="859"/>
      <c r="I7" s="859"/>
      <c r="J7" s="859"/>
      <c r="K7" s="859"/>
      <c r="L7" s="859"/>
      <c r="M7" s="859"/>
    </row>
    <row r="8" spans="1:13" ht="37" customHeight="1">
      <c r="A8" s="1896" t="s">
        <v>10844</v>
      </c>
      <c r="B8" s="2263" t="s">
        <v>10845</v>
      </c>
      <c r="C8" s="2850">
        <v>3424</v>
      </c>
      <c r="D8" s="2852">
        <v>1679</v>
      </c>
      <c r="E8" s="2852">
        <v>1745</v>
      </c>
      <c r="F8" s="859"/>
      <c r="G8" s="859"/>
      <c r="H8" s="859"/>
      <c r="I8" s="859"/>
      <c r="J8" s="859"/>
      <c r="K8" s="859"/>
      <c r="L8" s="859"/>
      <c r="M8" s="859"/>
    </row>
    <row r="9" spans="1:13" ht="18" customHeight="1">
      <c r="A9" s="1021" t="s">
        <v>10846</v>
      </c>
      <c r="B9" s="2263" t="s">
        <v>10847</v>
      </c>
      <c r="C9" s="2850">
        <v>2956</v>
      </c>
      <c r="D9" s="2852">
        <v>1429</v>
      </c>
      <c r="E9" s="2852">
        <v>1527</v>
      </c>
      <c r="F9" s="859"/>
      <c r="G9" s="859"/>
      <c r="H9" s="859"/>
      <c r="I9" s="859"/>
      <c r="J9" s="859"/>
      <c r="K9" s="859"/>
      <c r="L9" s="859"/>
      <c r="M9" s="859"/>
    </row>
    <row r="10" spans="1:13">
      <c r="A10" s="1021" t="s">
        <v>10848</v>
      </c>
      <c r="B10" s="2263" t="s">
        <v>10849</v>
      </c>
      <c r="C10" s="2850">
        <v>6018</v>
      </c>
      <c r="D10" s="2852">
        <v>2975</v>
      </c>
      <c r="E10" s="2852">
        <v>3043</v>
      </c>
      <c r="F10" s="859"/>
      <c r="G10" s="859"/>
      <c r="H10" s="859"/>
      <c r="I10" s="859"/>
      <c r="J10" s="859"/>
      <c r="K10" s="859"/>
      <c r="L10" s="859"/>
      <c r="M10" s="859"/>
    </row>
    <row r="11" spans="1:13">
      <c r="A11" s="1021" t="s">
        <v>10850</v>
      </c>
      <c r="B11" s="2263" t="s">
        <v>10851</v>
      </c>
      <c r="C11" s="2850">
        <v>2527</v>
      </c>
      <c r="D11" s="2852">
        <v>1241</v>
      </c>
      <c r="E11" s="2852">
        <v>1286</v>
      </c>
      <c r="F11" s="859"/>
      <c r="G11" s="859"/>
      <c r="H11" s="859"/>
      <c r="I11" s="859"/>
      <c r="J11" s="859"/>
      <c r="K11" s="859"/>
      <c r="L11" s="859"/>
      <c r="M11" s="859"/>
    </row>
    <row r="12" spans="1:13">
      <c r="A12" s="1021" t="s">
        <v>10852</v>
      </c>
      <c r="B12" s="2263" t="s">
        <v>10853</v>
      </c>
      <c r="C12" s="2851">
        <v>2809</v>
      </c>
      <c r="D12" s="2853">
        <v>1344</v>
      </c>
      <c r="E12" s="2853">
        <v>1465</v>
      </c>
      <c r="F12" s="859"/>
      <c r="G12" s="859"/>
      <c r="H12" s="859"/>
      <c r="I12" s="859"/>
      <c r="J12" s="859"/>
      <c r="K12" s="859"/>
      <c r="L12" s="859"/>
      <c r="M12" s="859"/>
    </row>
    <row r="13" spans="1:13" ht="18" customHeight="1">
      <c r="A13" s="1021" t="s">
        <v>10854</v>
      </c>
      <c r="B13" s="2263" t="s">
        <v>10855</v>
      </c>
      <c r="C13" s="2851">
        <v>5062</v>
      </c>
      <c r="D13" s="2853">
        <v>2539</v>
      </c>
      <c r="E13" s="2853">
        <v>2523</v>
      </c>
      <c r="F13" s="859"/>
      <c r="G13" s="859"/>
      <c r="H13" s="859"/>
      <c r="I13" s="859"/>
      <c r="J13" s="859"/>
      <c r="K13" s="859"/>
      <c r="L13" s="859"/>
      <c r="M13" s="859"/>
    </row>
    <row r="14" spans="1:13">
      <c r="A14" s="1021" t="s">
        <v>10856</v>
      </c>
      <c r="B14" s="2263" t="s">
        <v>10857</v>
      </c>
      <c r="C14" s="2851">
        <v>2207</v>
      </c>
      <c r="D14" s="2853">
        <v>1031</v>
      </c>
      <c r="E14" s="2853">
        <v>1176</v>
      </c>
      <c r="F14" s="859"/>
      <c r="G14" s="859"/>
      <c r="H14" s="859"/>
      <c r="I14" s="859"/>
      <c r="J14" s="859"/>
      <c r="K14" s="859"/>
      <c r="L14" s="859"/>
      <c r="M14" s="859"/>
    </row>
    <row r="15" spans="1:13">
      <c r="A15" s="1021" t="s">
        <v>10858</v>
      </c>
      <c r="B15" s="2263" t="s">
        <v>10859</v>
      </c>
      <c r="C15" s="2851">
        <v>5161</v>
      </c>
      <c r="D15" s="2853">
        <v>2535</v>
      </c>
      <c r="E15" s="2853">
        <v>2626</v>
      </c>
      <c r="F15" s="859"/>
      <c r="G15" s="859"/>
      <c r="H15" s="859"/>
      <c r="I15" s="859"/>
      <c r="J15" s="859"/>
      <c r="K15" s="859"/>
      <c r="L15" s="859"/>
      <c r="M15" s="859"/>
    </row>
    <row r="16" spans="1:13">
      <c r="A16" s="1021" t="s">
        <v>10860</v>
      </c>
      <c r="B16" s="2263" t="s">
        <v>10861</v>
      </c>
      <c r="C16" s="2851">
        <v>4402</v>
      </c>
      <c r="D16" s="2853">
        <v>2159</v>
      </c>
      <c r="E16" s="2853">
        <v>2243</v>
      </c>
      <c r="F16" s="859"/>
      <c r="G16" s="859"/>
      <c r="H16" s="859"/>
      <c r="I16" s="859"/>
      <c r="J16" s="859"/>
      <c r="K16" s="859"/>
      <c r="L16" s="859"/>
      <c r="M16" s="859"/>
    </row>
    <row r="17" spans="1:13">
      <c r="A17" s="1021" t="s">
        <v>10862</v>
      </c>
      <c r="B17" s="2263" t="s">
        <v>10863</v>
      </c>
      <c r="C17" s="2851">
        <v>1318</v>
      </c>
      <c r="D17" s="2853">
        <v>699</v>
      </c>
      <c r="E17" s="2853">
        <v>619</v>
      </c>
      <c r="F17" s="859"/>
      <c r="G17" s="859"/>
      <c r="H17" s="859"/>
      <c r="I17" s="859"/>
      <c r="J17" s="859"/>
      <c r="K17" s="859"/>
      <c r="L17" s="859"/>
      <c r="M17" s="859"/>
    </row>
    <row r="18" spans="1:13">
      <c r="A18" s="1021" t="s">
        <v>10864</v>
      </c>
      <c r="B18" s="2263" t="s">
        <v>10865</v>
      </c>
      <c r="C18" s="2851">
        <v>3230</v>
      </c>
      <c r="D18" s="2853">
        <v>1550</v>
      </c>
      <c r="E18" s="2853">
        <v>1680</v>
      </c>
      <c r="F18" s="859"/>
      <c r="G18" s="859"/>
      <c r="H18" s="859"/>
      <c r="I18" s="859"/>
      <c r="J18" s="859"/>
      <c r="K18" s="859"/>
      <c r="L18" s="859"/>
      <c r="M18" s="859"/>
    </row>
    <row r="19" spans="1:13" ht="18" customHeight="1">
      <c r="A19" s="1021" t="s">
        <v>10866</v>
      </c>
      <c r="B19" s="2263" t="s">
        <v>10867</v>
      </c>
      <c r="C19" s="2851">
        <v>2212</v>
      </c>
      <c r="D19" s="2853">
        <v>1089</v>
      </c>
      <c r="E19" s="2853">
        <v>1123</v>
      </c>
      <c r="F19" s="859"/>
      <c r="G19" s="859"/>
      <c r="H19" s="859"/>
      <c r="I19" s="859"/>
      <c r="J19" s="859"/>
      <c r="K19" s="859"/>
      <c r="L19" s="859"/>
      <c r="M19" s="859"/>
    </row>
    <row r="20" spans="1:13" ht="18.649999999999999" customHeight="1">
      <c r="A20" s="1021" t="s">
        <v>10868</v>
      </c>
      <c r="B20" s="2263" t="s">
        <v>10869</v>
      </c>
      <c r="C20" s="2851">
        <v>1324</v>
      </c>
      <c r="D20" s="2853">
        <v>635</v>
      </c>
      <c r="E20" s="2853">
        <v>689</v>
      </c>
      <c r="F20" s="859"/>
      <c r="G20" s="859"/>
      <c r="H20" s="859"/>
      <c r="I20" s="859"/>
      <c r="J20" s="859"/>
      <c r="K20" s="859"/>
      <c r="L20" s="859"/>
      <c r="M20" s="859"/>
    </row>
    <row r="21" spans="1:13" ht="18" customHeight="1">
      <c r="A21" s="1021" t="s">
        <v>10870</v>
      </c>
      <c r="B21" s="2267" t="s">
        <v>10871</v>
      </c>
      <c r="C21" s="2854">
        <v>1377</v>
      </c>
      <c r="D21" s="2853">
        <v>673</v>
      </c>
      <c r="E21" s="2853">
        <v>704</v>
      </c>
      <c r="F21" s="859"/>
      <c r="G21" s="859"/>
      <c r="H21" s="859"/>
      <c r="I21" s="859"/>
      <c r="J21" s="859"/>
      <c r="K21" s="859"/>
      <c r="L21" s="859"/>
      <c r="M21" s="859"/>
    </row>
    <row r="22" spans="1:13">
      <c r="A22" s="1021" t="s">
        <v>10872</v>
      </c>
      <c r="B22" s="2267" t="s">
        <v>10873</v>
      </c>
      <c r="C22" s="2854">
        <v>504</v>
      </c>
      <c r="D22" s="2853">
        <v>244</v>
      </c>
      <c r="E22" s="2853">
        <v>260</v>
      </c>
      <c r="F22" s="859"/>
      <c r="G22" s="859"/>
      <c r="H22" s="859"/>
      <c r="I22" s="859"/>
      <c r="J22" s="859"/>
      <c r="K22" s="859"/>
      <c r="L22" s="859"/>
      <c r="M22" s="859"/>
    </row>
    <row r="23" spans="1:13" ht="18" customHeight="1">
      <c r="A23" s="1021" t="s">
        <v>10874</v>
      </c>
      <c r="B23" s="2267" t="s">
        <v>10875</v>
      </c>
      <c r="C23" s="2854">
        <v>1624</v>
      </c>
      <c r="D23" s="2853">
        <v>828</v>
      </c>
      <c r="E23" s="2853">
        <v>796</v>
      </c>
      <c r="F23" s="859"/>
      <c r="G23" s="859"/>
      <c r="H23" s="859"/>
      <c r="I23" s="859"/>
      <c r="J23" s="859"/>
      <c r="K23" s="859"/>
      <c r="L23" s="859"/>
      <c r="M23" s="859"/>
    </row>
    <row r="24" spans="1:13">
      <c r="A24" s="1021" t="s">
        <v>10876</v>
      </c>
      <c r="B24" s="2263" t="s">
        <v>10877</v>
      </c>
      <c r="C24" s="2854">
        <v>1743</v>
      </c>
      <c r="D24" s="2853">
        <v>854</v>
      </c>
      <c r="E24" s="2853">
        <v>889</v>
      </c>
      <c r="F24" s="859"/>
      <c r="G24" s="859"/>
      <c r="H24" s="859"/>
      <c r="I24" s="859"/>
      <c r="J24" s="859"/>
      <c r="K24" s="859"/>
      <c r="L24" s="859"/>
      <c r="M24" s="859"/>
    </row>
    <row r="25" spans="1:13">
      <c r="A25" s="1021" t="s">
        <v>10878</v>
      </c>
      <c r="B25" s="2263" t="s">
        <v>10879</v>
      </c>
      <c r="C25" s="2854">
        <v>1480</v>
      </c>
      <c r="D25" s="2853">
        <v>738</v>
      </c>
      <c r="E25" s="2853">
        <v>742</v>
      </c>
      <c r="F25" s="859"/>
      <c r="G25" s="859"/>
      <c r="H25" s="859"/>
      <c r="I25" s="859"/>
      <c r="J25" s="859"/>
      <c r="K25" s="859"/>
      <c r="L25" s="859"/>
      <c r="M25" s="859"/>
    </row>
    <row r="26" spans="1:13">
      <c r="A26" s="1021" t="s">
        <v>10880</v>
      </c>
      <c r="B26" s="2263" t="s">
        <v>10881</v>
      </c>
      <c r="C26" s="2854">
        <v>6198</v>
      </c>
      <c r="D26" s="2853">
        <v>3063</v>
      </c>
      <c r="E26" s="2853">
        <v>3135</v>
      </c>
      <c r="F26" s="859"/>
      <c r="G26" s="859"/>
      <c r="H26" s="859"/>
      <c r="I26" s="859"/>
      <c r="J26" s="859"/>
      <c r="K26" s="859"/>
      <c r="L26" s="859"/>
      <c r="M26" s="859"/>
    </row>
    <row r="27" spans="1:13" ht="18" customHeight="1">
      <c r="A27" s="1021" t="s">
        <v>10882</v>
      </c>
      <c r="B27" s="2855" t="s">
        <v>10883</v>
      </c>
      <c r="C27" s="2854">
        <v>533</v>
      </c>
      <c r="D27" s="2853">
        <v>258</v>
      </c>
      <c r="E27" s="2853">
        <v>275</v>
      </c>
      <c r="F27" s="859"/>
      <c r="G27" s="859"/>
      <c r="H27" s="859"/>
      <c r="I27" s="859"/>
      <c r="J27" s="859"/>
      <c r="K27" s="859"/>
      <c r="L27" s="859"/>
      <c r="M27" s="859"/>
    </row>
    <row r="28" spans="1:13" ht="18" customHeight="1">
      <c r="A28" s="1021" t="s">
        <v>10884</v>
      </c>
      <c r="B28" s="2263" t="s">
        <v>10885</v>
      </c>
      <c r="C28" s="2854">
        <v>5271</v>
      </c>
      <c r="D28" s="2853">
        <v>2569</v>
      </c>
      <c r="E28" s="2853">
        <v>2702</v>
      </c>
      <c r="F28" s="859"/>
      <c r="G28" s="859"/>
      <c r="H28" s="859"/>
      <c r="I28" s="859"/>
      <c r="J28" s="859"/>
      <c r="K28" s="859"/>
      <c r="L28" s="859"/>
      <c r="M28" s="859"/>
    </row>
    <row r="29" spans="1:13" ht="18" customHeight="1">
      <c r="A29" s="1021" t="s">
        <v>10886</v>
      </c>
      <c r="B29" s="2263" t="s">
        <v>10887</v>
      </c>
      <c r="C29" s="2854">
        <v>3200</v>
      </c>
      <c r="D29" s="2853">
        <v>1492</v>
      </c>
      <c r="E29" s="2853">
        <v>1708</v>
      </c>
      <c r="F29" s="859"/>
      <c r="G29" s="859"/>
      <c r="H29" s="859"/>
      <c r="I29" s="859"/>
      <c r="J29" s="859"/>
      <c r="K29" s="859"/>
      <c r="L29" s="859"/>
      <c r="M29" s="859"/>
    </row>
    <row r="30" spans="1:13" ht="18" customHeight="1">
      <c r="A30" s="1021" t="s">
        <v>10888</v>
      </c>
      <c r="B30" s="2263" t="s">
        <v>10889</v>
      </c>
      <c r="C30" s="2854">
        <v>6900</v>
      </c>
      <c r="D30" s="2853">
        <v>3344</v>
      </c>
      <c r="E30" s="2853">
        <v>3556</v>
      </c>
      <c r="F30" s="859"/>
      <c r="G30" s="859"/>
      <c r="H30" s="859"/>
      <c r="I30" s="859"/>
      <c r="J30" s="859"/>
      <c r="K30" s="859"/>
      <c r="L30" s="859"/>
      <c r="M30" s="859"/>
    </row>
    <row r="31" spans="1:13">
      <c r="A31" s="987"/>
      <c r="B31" s="2263"/>
      <c r="C31" s="2856"/>
      <c r="D31" s="2857"/>
      <c r="E31" s="2857"/>
      <c r="F31" s="859"/>
      <c r="G31" s="859"/>
      <c r="H31" s="859"/>
      <c r="I31" s="859"/>
      <c r="J31" s="859"/>
      <c r="K31" s="859"/>
      <c r="L31" s="859"/>
      <c r="M31" s="859"/>
    </row>
    <row r="32" spans="1:13" ht="18" customHeight="1">
      <c r="A32" s="4086" t="s">
        <v>10890</v>
      </c>
      <c r="B32" s="4087"/>
      <c r="C32" s="2858">
        <v>62775</v>
      </c>
      <c r="D32" s="2858">
        <v>30773</v>
      </c>
      <c r="E32" s="2858">
        <v>32002</v>
      </c>
      <c r="F32" s="859"/>
      <c r="G32" s="859"/>
      <c r="H32" s="859"/>
      <c r="I32" s="859"/>
      <c r="J32" s="859"/>
      <c r="K32" s="859"/>
      <c r="L32" s="859"/>
      <c r="M32" s="859"/>
    </row>
    <row r="33" spans="1:13" ht="37" customHeight="1">
      <c r="A33" s="1896" t="s">
        <v>10891</v>
      </c>
      <c r="B33" s="2267" t="s">
        <v>10892</v>
      </c>
      <c r="C33" s="2854">
        <v>1726</v>
      </c>
      <c r="D33" s="2853">
        <v>828</v>
      </c>
      <c r="E33" s="2853">
        <v>898</v>
      </c>
      <c r="F33" s="859"/>
      <c r="G33" s="859"/>
      <c r="H33" s="859"/>
      <c r="I33" s="859"/>
      <c r="J33" s="859"/>
      <c r="K33" s="859"/>
      <c r="L33" s="859"/>
      <c r="M33" s="859"/>
    </row>
    <row r="34" spans="1:13" ht="18" customHeight="1">
      <c r="A34" s="1021" t="s">
        <v>10846</v>
      </c>
      <c r="B34" s="2267" t="s">
        <v>10893</v>
      </c>
      <c r="C34" s="2854">
        <v>239</v>
      </c>
      <c r="D34" s="2853">
        <v>117</v>
      </c>
      <c r="E34" s="2853">
        <v>122</v>
      </c>
      <c r="F34" s="859"/>
      <c r="G34" s="859"/>
      <c r="H34" s="859"/>
      <c r="I34" s="859"/>
      <c r="J34" s="859"/>
      <c r="K34" s="859"/>
      <c r="L34" s="859"/>
      <c r="M34" s="859"/>
    </row>
    <row r="35" spans="1:13" ht="18" customHeight="1">
      <c r="A35" s="1021" t="s">
        <v>10848</v>
      </c>
      <c r="B35" s="2267" t="s">
        <v>10894</v>
      </c>
      <c r="C35" s="2854">
        <v>3267</v>
      </c>
      <c r="D35" s="2853">
        <v>1594</v>
      </c>
      <c r="E35" s="2853">
        <v>1673</v>
      </c>
      <c r="F35" s="859"/>
      <c r="G35" s="859"/>
      <c r="H35" s="859"/>
      <c r="I35" s="859"/>
      <c r="J35" s="859"/>
      <c r="K35" s="859"/>
      <c r="L35" s="859"/>
      <c r="M35" s="859"/>
    </row>
    <row r="36" spans="1:13" ht="18.649999999999999" customHeight="1">
      <c r="A36" s="1021" t="s">
        <v>10850</v>
      </c>
      <c r="B36" s="2267" t="s">
        <v>10895</v>
      </c>
      <c r="C36" s="2854">
        <v>3262</v>
      </c>
      <c r="D36" s="2853">
        <v>1598</v>
      </c>
      <c r="E36" s="2853">
        <v>1664</v>
      </c>
      <c r="F36" s="859"/>
      <c r="G36" s="859"/>
      <c r="H36" s="859"/>
      <c r="I36" s="859"/>
      <c r="J36" s="859"/>
      <c r="K36" s="859"/>
      <c r="L36" s="859"/>
      <c r="M36" s="859"/>
    </row>
    <row r="37" spans="1:13" ht="18" customHeight="1">
      <c r="A37" s="1021" t="s">
        <v>10852</v>
      </c>
      <c r="B37" s="2263" t="s">
        <v>10896</v>
      </c>
      <c r="C37" s="2851">
        <v>2996</v>
      </c>
      <c r="D37" s="2859">
        <v>1452</v>
      </c>
      <c r="E37" s="2859">
        <v>1544</v>
      </c>
      <c r="F37" s="1031"/>
      <c r="G37" s="859"/>
      <c r="H37" s="859"/>
    </row>
    <row r="38" spans="1:13" ht="18" customHeight="1">
      <c r="A38" s="1021" t="s">
        <v>10854</v>
      </c>
      <c r="B38" s="2263" t="s">
        <v>10897</v>
      </c>
      <c r="C38" s="2851">
        <v>2567</v>
      </c>
      <c r="D38" s="2859">
        <v>1275</v>
      </c>
      <c r="E38" s="2859">
        <v>1292</v>
      </c>
      <c r="F38" s="1031"/>
      <c r="G38" s="859"/>
      <c r="H38" s="859"/>
    </row>
    <row r="39" spans="1:13" ht="18" customHeight="1">
      <c r="A39" s="1021" t="s">
        <v>10856</v>
      </c>
      <c r="B39" s="2263" t="s">
        <v>10898</v>
      </c>
      <c r="C39" s="2851">
        <v>4440</v>
      </c>
      <c r="D39" s="2859">
        <v>2157</v>
      </c>
      <c r="E39" s="2859">
        <v>2283</v>
      </c>
      <c r="F39" s="1031"/>
      <c r="G39" s="859"/>
      <c r="H39" s="859"/>
    </row>
    <row r="40" spans="1:13" ht="18" customHeight="1">
      <c r="A40" s="1021" t="s">
        <v>10858</v>
      </c>
      <c r="B40" s="2267" t="s">
        <v>10899</v>
      </c>
      <c r="C40" s="2851">
        <v>1834</v>
      </c>
      <c r="D40" s="2859">
        <v>934</v>
      </c>
      <c r="E40" s="2859">
        <v>900</v>
      </c>
      <c r="F40" s="1031"/>
      <c r="G40" s="859"/>
      <c r="H40" s="859"/>
    </row>
    <row r="41" spans="1:13" ht="18" customHeight="1">
      <c r="A41" s="1021" t="s">
        <v>10860</v>
      </c>
      <c r="B41" s="2263" t="s">
        <v>10900</v>
      </c>
      <c r="C41" s="2851">
        <v>2914</v>
      </c>
      <c r="D41" s="2859">
        <v>1439</v>
      </c>
      <c r="E41" s="2859">
        <v>1475</v>
      </c>
      <c r="F41" s="1031"/>
      <c r="G41" s="859"/>
      <c r="H41" s="859"/>
    </row>
    <row r="42" spans="1:13" ht="18" customHeight="1">
      <c r="A42" s="1021" t="s">
        <v>10862</v>
      </c>
      <c r="B42" s="2855" t="s">
        <v>10901</v>
      </c>
      <c r="C42" s="2851">
        <v>3640</v>
      </c>
      <c r="D42" s="2859">
        <v>1761</v>
      </c>
      <c r="E42" s="2859">
        <v>1879</v>
      </c>
      <c r="F42" s="1031"/>
      <c r="G42" s="859"/>
      <c r="H42" s="859"/>
    </row>
    <row r="43" spans="1:13" ht="18" customHeight="1">
      <c r="A43" s="1021" t="s">
        <v>10864</v>
      </c>
      <c r="B43" s="2263" t="s">
        <v>10902</v>
      </c>
      <c r="C43" s="2851">
        <v>2514</v>
      </c>
      <c r="D43" s="2859">
        <v>1230</v>
      </c>
      <c r="E43" s="2859">
        <v>1284</v>
      </c>
      <c r="F43" s="1031"/>
      <c r="G43" s="859"/>
      <c r="H43" s="859"/>
    </row>
    <row r="44" spans="1:13">
      <c r="A44" s="1021" t="s">
        <v>10866</v>
      </c>
      <c r="B44" s="2263" t="s">
        <v>10903</v>
      </c>
      <c r="C44" s="2851">
        <v>1992</v>
      </c>
      <c r="D44" s="2859">
        <v>959</v>
      </c>
      <c r="E44" s="2859">
        <v>1033</v>
      </c>
      <c r="F44" s="1031"/>
      <c r="G44" s="859"/>
      <c r="H44" s="859"/>
    </row>
    <row r="45" spans="1:13" ht="18" customHeight="1">
      <c r="A45" s="1021" t="s">
        <v>10868</v>
      </c>
      <c r="B45" s="2263" t="s">
        <v>10904</v>
      </c>
      <c r="C45" s="2851">
        <v>547</v>
      </c>
      <c r="D45" s="2859">
        <v>262</v>
      </c>
      <c r="E45" s="2859">
        <v>285</v>
      </c>
      <c r="F45" s="1031"/>
      <c r="G45" s="859"/>
      <c r="H45" s="859"/>
    </row>
    <row r="46" spans="1:13">
      <c r="A46" s="1021" t="s">
        <v>10870</v>
      </c>
      <c r="B46" s="2263" t="s">
        <v>10905</v>
      </c>
      <c r="C46" s="2851">
        <v>2419</v>
      </c>
      <c r="D46" s="2859">
        <v>1136</v>
      </c>
      <c r="E46" s="2859">
        <v>1283</v>
      </c>
      <c r="F46" s="1031"/>
      <c r="G46" s="859"/>
      <c r="H46" s="859"/>
    </row>
    <row r="47" spans="1:13" ht="18" customHeight="1">
      <c r="A47" s="1021" t="s">
        <v>10872</v>
      </c>
      <c r="B47" s="2263" t="s">
        <v>10906</v>
      </c>
      <c r="C47" s="2851">
        <v>296</v>
      </c>
      <c r="D47" s="2859">
        <v>152</v>
      </c>
      <c r="E47" s="2859">
        <v>144</v>
      </c>
      <c r="F47" s="1031"/>
      <c r="G47" s="859"/>
      <c r="H47" s="859"/>
    </row>
    <row r="48" spans="1:13" ht="18" customHeight="1">
      <c r="A48" s="1021" t="s">
        <v>10874</v>
      </c>
      <c r="B48" s="2267" t="s">
        <v>10907</v>
      </c>
      <c r="C48" s="2851">
        <v>1571</v>
      </c>
      <c r="D48" s="2859">
        <v>790</v>
      </c>
      <c r="E48" s="2859">
        <v>781</v>
      </c>
      <c r="F48" s="1031"/>
      <c r="G48" s="859"/>
      <c r="H48" s="859"/>
    </row>
    <row r="49" spans="1:8" ht="18" customHeight="1">
      <c r="A49" s="1021" t="s">
        <v>10876</v>
      </c>
      <c r="B49" s="2263" t="s">
        <v>10908</v>
      </c>
      <c r="C49" s="2851">
        <v>1349</v>
      </c>
      <c r="D49" s="2859">
        <v>672</v>
      </c>
      <c r="E49" s="2859">
        <v>677</v>
      </c>
      <c r="F49" s="1031"/>
      <c r="G49" s="859"/>
      <c r="H49" s="859"/>
    </row>
    <row r="50" spans="1:8" ht="18" customHeight="1">
      <c r="A50" s="1021" t="s">
        <v>10878</v>
      </c>
      <c r="B50" s="2263" t="s">
        <v>10909</v>
      </c>
      <c r="C50" s="2851">
        <v>7306</v>
      </c>
      <c r="D50" s="2859">
        <v>3645</v>
      </c>
      <c r="E50" s="2859">
        <v>3661</v>
      </c>
      <c r="F50" s="1031"/>
      <c r="G50" s="859"/>
      <c r="H50" s="859"/>
    </row>
    <row r="51" spans="1:8" ht="18" customHeight="1">
      <c r="A51" s="1021" t="s">
        <v>10880</v>
      </c>
      <c r="B51" s="2263" t="s">
        <v>10910</v>
      </c>
      <c r="C51" s="2851">
        <v>1441</v>
      </c>
      <c r="D51" s="2859">
        <v>723</v>
      </c>
      <c r="E51" s="2859">
        <v>718</v>
      </c>
      <c r="F51" s="1031"/>
      <c r="G51" s="859"/>
      <c r="H51" s="859"/>
    </row>
    <row r="52" spans="1:8" ht="18.649999999999999" customHeight="1">
      <c r="A52" s="1021" t="s">
        <v>10882</v>
      </c>
      <c r="B52" s="2263" t="s">
        <v>10911</v>
      </c>
      <c r="C52" s="2851">
        <v>1225</v>
      </c>
      <c r="D52" s="2859">
        <v>607</v>
      </c>
      <c r="E52" s="2859">
        <v>618</v>
      </c>
      <c r="F52" s="1031"/>
      <c r="G52" s="859"/>
      <c r="H52" s="859"/>
    </row>
    <row r="53" spans="1:8" ht="18" customHeight="1">
      <c r="A53" s="1021" t="s">
        <v>10884</v>
      </c>
      <c r="B53" s="2267" t="s">
        <v>10912</v>
      </c>
      <c r="C53" s="2851">
        <v>976</v>
      </c>
      <c r="D53" s="2851">
        <v>501</v>
      </c>
      <c r="E53" s="2851">
        <v>475</v>
      </c>
      <c r="F53" s="1321"/>
      <c r="G53" s="859"/>
      <c r="H53" s="859"/>
    </row>
    <row r="54" spans="1:8" ht="18" customHeight="1">
      <c r="A54" s="1021" t="s">
        <v>10886</v>
      </c>
      <c r="B54" s="2267" t="s">
        <v>10913</v>
      </c>
      <c r="C54" s="2851">
        <v>3814</v>
      </c>
      <c r="D54" s="2851">
        <v>1905</v>
      </c>
      <c r="E54" s="2851">
        <v>1909</v>
      </c>
      <c r="F54" s="1321"/>
      <c r="G54" s="859"/>
      <c r="H54" s="859"/>
    </row>
    <row r="55" spans="1:8" ht="18" customHeight="1">
      <c r="A55" s="1021" t="s">
        <v>10888</v>
      </c>
      <c r="B55" s="2263" t="s">
        <v>10914</v>
      </c>
      <c r="C55" s="2851">
        <v>1817</v>
      </c>
      <c r="D55" s="2851">
        <v>828</v>
      </c>
      <c r="E55" s="2851">
        <v>989</v>
      </c>
      <c r="F55" s="1321"/>
      <c r="G55" s="859"/>
      <c r="H55" s="859"/>
    </row>
    <row r="56" spans="1:8" ht="18" customHeight="1">
      <c r="A56" s="1021" t="s">
        <v>10915</v>
      </c>
      <c r="B56" s="2860" t="s">
        <v>10916</v>
      </c>
      <c r="C56" s="2851">
        <v>3467</v>
      </c>
      <c r="D56" s="2851">
        <v>1705</v>
      </c>
      <c r="E56" s="2851">
        <v>1762</v>
      </c>
      <c r="F56" s="1321"/>
      <c r="G56" s="859"/>
      <c r="H56" s="859"/>
    </row>
    <row r="57" spans="1:8" ht="18" customHeight="1">
      <c r="A57" s="1021" t="s">
        <v>10917</v>
      </c>
      <c r="B57" s="2267" t="s">
        <v>10918</v>
      </c>
      <c r="C57" s="2851">
        <v>5156</v>
      </c>
      <c r="D57" s="2851">
        <v>2503</v>
      </c>
      <c r="E57" s="2851">
        <v>2653</v>
      </c>
      <c r="F57" s="1321"/>
      <c r="G57" s="859"/>
      <c r="H57" s="859"/>
    </row>
    <row r="58" spans="1:8">
      <c r="A58" s="987"/>
      <c r="B58" s="2263"/>
      <c r="C58" s="2851"/>
      <c r="D58" s="2851"/>
      <c r="E58" s="2851"/>
      <c r="F58" s="1321"/>
      <c r="G58" s="859"/>
      <c r="H58" s="859"/>
    </row>
    <row r="59" spans="1:8" ht="18" customHeight="1">
      <c r="A59" s="4086" t="s">
        <v>10919</v>
      </c>
      <c r="B59" s="4087"/>
      <c r="C59" s="2861">
        <v>38979</v>
      </c>
      <c r="D59" s="2861">
        <v>19182</v>
      </c>
      <c r="E59" s="2861">
        <v>19797</v>
      </c>
      <c r="F59" s="1318"/>
      <c r="G59" s="859"/>
      <c r="H59" s="859"/>
    </row>
    <row r="60" spans="1:8" ht="37" customHeight="1">
      <c r="A60" s="1896" t="s">
        <v>10920</v>
      </c>
      <c r="B60" s="2263" t="s">
        <v>10921</v>
      </c>
      <c r="C60" s="2851">
        <v>2496</v>
      </c>
      <c r="D60" s="2862">
        <v>1244</v>
      </c>
      <c r="E60" s="2862">
        <v>1252</v>
      </c>
      <c r="F60" s="1971"/>
      <c r="G60" s="859"/>
      <c r="H60" s="859"/>
    </row>
    <row r="61" spans="1:8" ht="18" customHeight="1">
      <c r="A61" s="1021" t="s">
        <v>10846</v>
      </c>
      <c r="B61" s="2267" t="s">
        <v>10922</v>
      </c>
      <c r="C61" s="2851">
        <v>3021</v>
      </c>
      <c r="D61" s="2851">
        <v>1488</v>
      </c>
      <c r="E61" s="2851">
        <v>1533</v>
      </c>
      <c r="F61" s="1321"/>
      <c r="G61" s="859"/>
      <c r="H61" s="859"/>
    </row>
    <row r="62" spans="1:8">
      <c r="A62" s="1021" t="s">
        <v>10848</v>
      </c>
      <c r="B62" s="2263" t="s">
        <v>10923</v>
      </c>
      <c r="C62" s="2851">
        <v>2246</v>
      </c>
      <c r="D62" s="2851">
        <v>1094</v>
      </c>
      <c r="E62" s="2851">
        <v>1152</v>
      </c>
      <c r="F62" s="1321"/>
      <c r="G62" s="859"/>
      <c r="H62" s="859"/>
    </row>
    <row r="63" spans="1:8">
      <c r="A63" s="1021" t="s">
        <v>10850</v>
      </c>
      <c r="B63" s="2267" t="s">
        <v>10924</v>
      </c>
      <c r="C63" s="2851">
        <v>248</v>
      </c>
      <c r="D63" s="2851">
        <v>124</v>
      </c>
      <c r="E63" s="2851">
        <v>124</v>
      </c>
      <c r="F63" s="1321"/>
      <c r="G63" s="859"/>
      <c r="H63" s="859"/>
    </row>
    <row r="64" spans="1:8" ht="18" customHeight="1">
      <c r="A64" s="1021" t="s">
        <v>10852</v>
      </c>
      <c r="B64" s="2263" t="s">
        <v>10925</v>
      </c>
      <c r="C64" s="2851">
        <v>2112</v>
      </c>
      <c r="D64" s="2851">
        <v>1051</v>
      </c>
      <c r="E64" s="2851">
        <v>1061</v>
      </c>
      <c r="F64" s="1321"/>
      <c r="G64" s="859"/>
      <c r="H64" s="859"/>
    </row>
    <row r="65" spans="1:13" ht="18" customHeight="1">
      <c r="A65" s="1021" t="s">
        <v>10854</v>
      </c>
      <c r="B65" s="2855" t="s">
        <v>10926</v>
      </c>
      <c r="C65" s="2851">
        <v>3749</v>
      </c>
      <c r="D65" s="2851">
        <v>1847</v>
      </c>
      <c r="E65" s="2851">
        <v>1902</v>
      </c>
      <c r="F65" s="1321"/>
      <c r="G65" s="859"/>
      <c r="H65" s="859"/>
    </row>
    <row r="66" spans="1:13">
      <c r="A66" s="1021" t="s">
        <v>10856</v>
      </c>
      <c r="B66" s="2263" t="s">
        <v>10927</v>
      </c>
      <c r="C66" s="2851">
        <v>2198</v>
      </c>
      <c r="D66" s="2851">
        <v>1097</v>
      </c>
      <c r="E66" s="2851">
        <v>1101</v>
      </c>
      <c r="F66" s="1321"/>
      <c r="G66" s="859"/>
      <c r="H66" s="859"/>
    </row>
    <row r="67" spans="1:13" ht="18" customHeight="1">
      <c r="A67" s="1021" t="s">
        <v>10858</v>
      </c>
      <c r="B67" s="2263" t="s">
        <v>10928</v>
      </c>
      <c r="C67" s="2851">
        <v>2513</v>
      </c>
      <c r="D67" s="2851">
        <v>1219</v>
      </c>
      <c r="E67" s="2851">
        <v>1294</v>
      </c>
      <c r="F67" s="1321"/>
      <c r="G67" s="859"/>
      <c r="H67" s="859"/>
    </row>
    <row r="68" spans="1:13">
      <c r="A68" s="1021" t="s">
        <v>10860</v>
      </c>
      <c r="B68" s="2263" t="s">
        <v>10929</v>
      </c>
      <c r="C68" s="2851">
        <v>2717</v>
      </c>
      <c r="D68" s="2851">
        <v>1325</v>
      </c>
      <c r="E68" s="2851">
        <v>1392</v>
      </c>
      <c r="F68" s="1321"/>
      <c r="G68" s="859"/>
      <c r="H68" s="859"/>
    </row>
    <row r="69" spans="1:13">
      <c r="A69" s="1021" t="s">
        <v>10862</v>
      </c>
      <c r="B69" s="2263" t="s">
        <v>10930</v>
      </c>
      <c r="C69" s="2851">
        <v>1332</v>
      </c>
      <c r="D69" s="2857">
        <v>672</v>
      </c>
      <c r="E69" s="2857">
        <v>660</v>
      </c>
      <c r="F69" s="859"/>
      <c r="G69" s="859"/>
      <c r="H69" s="859"/>
      <c r="I69" s="859"/>
      <c r="J69" s="859"/>
      <c r="K69" s="859"/>
      <c r="L69" s="859"/>
      <c r="M69" s="859"/>
    </row>
    <row r="70" spans="1:13" ht="18" customHeight="1">
      <c r="A70" s="1021" t="s">
        <v>10864</v>
      </c>
      <c r="B70" s="2263" t="s">
        <v>10931</v>
      </c>
      <c r="C70" s="2851">
        <v>4953</v>
      </c>
      <c r="D70" s="2857">
        <v>2423</v>
      </c>
      <c r="E70" s="2857">
        <v>2530</v>
      </c>
      <c r="F70" s="859"/>
      <c r="G70" s="859"/>
      <c r="H70" s="859"/>
      <c r="I70" s="859"/>
      <c r="J70" s="859"/>
      <c r="K70" s="859"/>
      <c r="L70" s="859"/>
      <c r="M70" s="859"/>
    </row>
    <row r="71" spans="1:13" ht="18" customHeight="1">
      <c r="A71" s="1021" t="s">
        <v>10866</v>
      </c>
      <c r="B71" s="2263" t="s">
        <v>10932</v>
      </c>
      <c r="C71" s="2851">
        <v>2274</v>
      </c>
      <c r="D71" s="2857">
        <v>1085</v>
      </c>
      <c r="E71" s="2857">
        <v>1189</v>
      </c>
      <c r="F71" s="859"/>
      <c r="G71" s="859"/>
      <c r="H71" s="859"/>
      <c r="I71" s="859"/>
      <c r="J71" s="859"/>
      <c r="K71" s="859"/>
      <c r="L71" s="859"/>
      <c r="M71" s="859"/>
    </row>
    <row r="72" spans="1:13" ht="18" customHeight="1">
      <c r="A72" s="1021" t="s">
        <v>10868</v>
      </c>
      <c r="B72" s="2263" t="s">
        <v>10933</v>
      </c>
      <c r="C72" s="2851">
        <v>468</v>
      </c>
      <c r="D72" s="2857">
        <v>239</v>
      </c>
      <c r="E72" s="2857">
        <v>229</v>
      </c>
      <c r="F72" s="859"/>
      <c r="G72" s="859"/>
      <c r="H72" s="859"/>
      <c r="I72" s="859"/>
      <c r="J72" s="859"/>
      <c r="K72" s="859"/>
      <c r="L72" s="859"/>
      <c r="M72" s="859"/>
    </row>
    <row r="73" spans="1:13" ht="18" customHeight="1">
      <c r="A73" s="1021" t="s">
        <v>10870</v>
      </c>
      <c r="B73" s="2263" t="s">
        <v>10934</v>
      </c>
      <c r="C73" s="2851">
        <v>167</v>
      </c>
      <c r="D73" s="2857">
        <v>85</v>
      </c>
      <c r="E73" s="2857">
        <v>82</v>
      </c>
      <c r="F73" s="859"/>
      <c r="G73" s="859"/>
      <c r="H73" s="859"/>
      <c r="I73" s="859"/>
      <c r="J73" s="859"/>
      <c r="K73" s="859"/>
      <c r="L73" s="859"/>
      <c r="M73" s="859"/>
    </row>
    <row r="74" spans="1:13" ht="18" customHeight="1">
      <c r="A74" s="1021" t="s">
        <v>10872</v>
      </c>
      <c r="B74" s="2263" t="s">
        <v>10935</v>
      </c>
      <c r="C74" s="2851">
        <v>1290</v>
      </c>
      <c r="D74" s="2857">
        <v>624</v>
      </c>
      <c r="E74" s="2857">
        <v>666</v>
      </c>
      <c r="F74" s="859"/>
      <c r="G74" s="859"/>
      <c r="H74" s="859"/>
      <c r="I74" s="859"/>
      <c r="J74" s="859"/>
      <c r="K74" s="859"/>
      <c r="L74" s="859"/>
      <c r="M74" s="859"/>
    </row>
    <row r="75" spans="1:13">
      <c r="A75" s="1021" t="s">
        <v>10874</v>
      </c>
      <c r="B75" s="2263" t="s">
        <v>10936</v>
      </c>
      <c r="C75" s="2851">
        <v>1412</v>
      </c>
      <c r="D75" s="2857">
        <v>680</v>
      </c>
      <c r="E75" s="2857">
        <v>732</v>
      </c>
      <c r="F75" s="859"/>
      <c r="G75" s="859"/>
      <c r="H75" s="859"/>
      <c r="I75" s="859"/>
      <c r="J75" s="859"/>
      <c r="K75" s="859"/>
      <c r="L75" s="859"/>
      <c r="M75" s="859"/>
    </row>
    <row r="76" spans="1:13" ht="18" customHeight="1">
      <c r="A76" s="1021" t="s">
        <v>10876</v>
      </c>
      <c r="B76" s="2263" t="s">
        <v>10937</v>
      </c>
      <c r="C76" s="2851">
        <v>730</v>
      </c>
      <c r="D76" s="2857">
        <v>362</v>
      </c>
      <c r="E76" s="2857">
        <v>368</v>
      </c>
      <c r="F76" s="859"/>
      <c r="G76" s="859"/>
      <c r="H76" s="859"/>
      <c r="I76" s="859"/>
      <c r="J76" s="859"/>
      <c r="K76" s="859"/>
      <c r="L76" s="859"/>
      <c r="M76" s="859"/>
    </row>
    <row r="77" spans="1:13" ht="18" customHeight="1">
      <c r="A77" s="1021" t="s">
        <v>10878</v>
      </c>
      <c r="B77" s="2263" t="s">
        <v>10938</v>
      </c>
      <c r="C77" s="2851">
        <v>451</v>
      </c>
      <c r="D77" s="2857">
        <v>224</v>
      </c>
      <c r="E77" s="2857">
        <v>227</v>
      </c>
      <c r="F77" s="859"/>
      <c r="G77" s="859"/>
      <c r="H77" s="859"/>
      <c r="I77" s="859"/>
      <c r="J77" s="859"/>
      <c r="K77" s="859"/>
      <c r="L77" s="859"/>
      <c r="M77" s="859"/>
    </row>
    <row r="78" spans="1:13" ht="18" customHeight="1">
      <c r="A78" s="1021" t="s">
        <v>10880</v>
      </c>
      <c r="B78" s="2263" t="s">
        <v>10939</v>
      </c>
      <c r="C78" s="2851">
        <v>190</v>
      </c>
      <c r="D78" s="2857">
        <v>95</v>
      </c>
      <c r="E78" s="2857">
        <v>95</v>
      </c>
      <c r="F78" s="859"/>
      <c r="G78" s="859"/>
      <c r="H78" s="859"/>
      <c r="I78" s="859"/>
      <c r="J78" s="859"/>
      <c r="K78" s="859"/>
      <c r="L78" s="859"/>
      <c r="M78" s="859"/>
    </row>
    <row r="79" spans="1:13" ht="18" customHeight="1">
      <c r="A79" s="1021" t="s">
        <v>10882</v>
      </c>
      <c r="B79" s="2263" t="s">
        <v>10940</v>
      </c>
      <c r="C79" s="2851">
        <v>2789</v>
      </c>
      <c r="D79" s="2857">
        <v>1403</v>
      </c>
      <c r="E79" s="2857">
        <v>1386</v>
      </c>
      <c r="F79" s="859"/>
      <c r="G79" s="859"/>
      <c r="H79" s="859"/>
      <c r="I79" s="859"/>
      <c r="J79" s="859"/>
      <c r="K79" s="859"/>
      <c r="L79" s="859"/>
      <c r="M79" s="859"/>
    </row>
    <row r="80" spans="1:13" ht="18" customHeight="1">
      <c r="A80" s="1021" t="s">
        <v>10884</v>
      </c>
      <c r="B80" s="2263" t="s">
        <v>10941</v>
      </c>
      <c r="C80" s="2851">
        <v>1623</v>
      </c>
      <c r="D80" s="2857">
        <v>801</v>
      </c>
      <c r="E80" s="2857">
        <v>822</v>
      </c>
      <c r="F80" s="859"/>
      <c r="G80" s="859"/>
      <c r="H80" s="859"/>
      <c r="I80" s="859"/>
      <c r="J80" s="859"/>
      <c r="K80" s="859"/>
      <c r="L80" s="859"/>
      <c r="M80" s="859"/>
    </row>
    <row r="81" spans="1:13">
      <c r="A81" s="987"/>
      <c r="B81" s="2263"/>
      <c r="C81" s="2851"/>
      <c r="D81" s="2857"/>
      <c r="E81" s="2857"/>
      <c r="F81" s="859"/>
      <c r="G81" s="859"/>
      <c r="H81" s="859"/>
      <c r="I81" s="859"/>
      <c r="J81" s="859"/>
      <c r="K81" s="859"/>
      <c r="L81" s="859"/>
      <c r="M81" s="859"/>
    </row>
    <row r="82" spans="1:13" ht="18" customHeight="1">
      <c r="A82" s="4086" t="s">
        <v>10942</v>
      </c>
      <c r="B82" s="4087"/>
      <c r="C82" s="2861">
        <v>25942</v>
      </c>
      <c r="D82" s="2861">
        <v>12373</v>
      </c>
      <c r="E82" s="2861">
        <v>13569</v>
      </c>
      <c r="F82" s="859"/>
      <c r="G82" s="859"/>
      <c r="H82" s="859"/>
      <c r="I82" s="859"/>
      <c r="J82" s="859"/>
      <c r="K82" s="859"/>
      <c r="L82" s="859"/>
      <c r="M82" s="859"/>
    </row>
    <row r="83" spans="1:13" ht="37" customHeight="1">
      <c r="A83" s="1896" t="s">
        <v>10943</v>
      </c>
      <c r="B83" s="2263" t="s">
        <v>10944</v>
      </c>
      <c r="C83" s="2851">
        <v>1331</v>
      </c>
      <c r="D83" s="2857">
        <v>660</v>
      </c>
      <c r="E83" s="2853">
        <v>671</v>
      </c>
      <c r="F83" s="859"/>
      <c r="G83" s="859"/>
      <c r="H83" s="859"/>
      <c r="I83" s="859"/>
      <c r="J83" s="859"/>
      <c r="K83" s="859"/>
      <c r="L83" s="859"/>
      <c r="M83" s="859"/>
    </row>
    <row r="84" spans="1:13" ht="18" customHeight="1">
      <c r="A84" s="1021" t="s">
        <v>10846</v>
      </c>
      <c r="B84" s="2267" t="s">
        <v>10945</v>
      </c>
      <c r="C84" s="2851">
        <v>1550</v>
      </c>
      <c r="D84" s="2857">
        <v>643</v>
      </c>
      <c r="E84" s="2853">
        <v>907</v>
      </c>
      <c r="F84" s="859"/>
      <c r="G84" s="859"/>
      <c r="H84" s="859"/>
      <c r="I84" s="859"/>
      <c r="J84" s="859"/>
      <c r="K84" s="859"/>
      <c r="L84" s="859"/>
      <c r="M84" s="859"/>
    </row>
    <row r="85" spans="1:13" ht="18" customHeight="1">
      <c r="A85" s="1021" t="s">
        <v>10848</v>
      </c>
      <c r="B85" s="2263" t="s">
        <v>10946</v>
      </c>
      <c r="C85" s="2851">
        <v>943</v>
      </c>
      <c r="D85" s="2857">
        <v>438</v>
      </c>
      <c r="E85" s="2853">
        <v>505</v>
      </c>
      <c r="F85" s="859"/>
      <c r="G85" s="859"/>
      <c r="H85" s="859"/>
      <c r="I85" s="859"/>
      <c r="J85" s="859"/>
      <c r="K85" s="859"/>
      <c r="L85" s="859"/>
      <c r="M85" s="859"/>
    </row>
    <row r="86" spans="1:13" ht="18" customHeight="1">
      <c r="A86" s="1021" t="s">
        <v>10850</v>
      </c>
      <c r="B86" s="2263" t="s">
        <v>10947</v>
      </c>
      <c r="C86" s="2851">
        <v>2879</v>
      </c>
      <c r="D86" s="2857">
        <v>1353</v>
      </c>
      <c r="E86" s="2853">
        <v>1526</v>
      </c>
      <c r="F86" s="859"/>
      <c r="G86" s="859"/>
      <c r="H86" s="859"/>
      <c r="I86" s="859"/>
      <c r="J86" s="859"/>
      <c r="K86" s="859"/>
      <c r="L86" s="859"/>
      <c r="M86" s="859"/>
    </row>
    <row r="87" spans="1:13" ht="18" customHeight="1">
      <c r="A87" s="1021" t="s">
        <v>10852</v>
      </c>
      <c r="B87" s="2860" t="s">
        <v>10948</v>
      </c>
      <c r="C87" s="2851">
        <v>1807</v>
      </c>
      <c r="D87" s="2853">
        <v>901</v>
      </c>
      <c r="E87" s="2853">
        <v>906</v>
      </c>
      <c r="F87" s="859"/>
      <c r="G87" s="859"/>
      <c r="H87" s="859"/>
      <c r="I87" s="859"/>
      <c r="J87" s="859"/>
      <c r="K87" s="859"/>
      <c r="L87" s="859"/>
      <c r="M87" s="859"/>
    </row>
    <row r="88" spans="1:13" ht="18" customHeight="1">
      <c r="A88" s="1021" t="s">
        <v>10854</v>
      </c>
      <c r="B88" s="2263" t="s">
        <v>10949</v>
      </c>
      <c r="C88" s="2851">
        <v>1177</v>
      </c>
      <c r="D88" s="2853">
        <v>567</v>
      </c>
      <c r="E88" s="2853">
        <v>610</v>
      </c>
      <c r="F88" s="859"/>
      <c r="G88" s="859"/>
      <c r="H88" s="859"/>
      <c r="I88" s="859"/>
      <c r="J88" s="859"/>
      <c r="K88" s="859"/>
      <c r="L88" s="859"/>
      <c r="M88" s="859"/>
    </row>
    <row r="89" spans="1:13">
      <c r="A89" s="1021" t="s">
        <v>10856</v>
      </c>
      <c r="B89" s="2263" t="s">
        <v>10950</v>
      </c>
      <c r="C89" s="2851">
        <v>5226</v>
      </c>
      <c r="D89" s="2853">
        <v>2528</v>
      </c>
      <c r="E89" s="2853">
        <v>2698</v>
      </c>
      <c r="F89" s="859"/>
      <c r="G89" s="859"/>
      <c r="H89" s="859"/>
      <c r="I89" s="859"/>
      <c r="J89" s="859"/>
      <c r="K89" s="859"/>
      <c r="L89" s="859"/>
      <c r="M89" s="859"/>
    </row>
    <row r="90" spans="1:13" ht="18" customHeight="1">
      <c r="A90" s="1021" t="s">
        <v>10858</v>
      </c>
      <c r="B90" s="2263" t="s">
        <v>10951</v>
      </c>
      <c r="C90" s="2851">
        <v>1184</v>
      </c>
      <c r="D90" s="2853">
        <v>593</v>
      </c>
      <c r="E90" s="2853">
        <v>591</v>
      </c>
      <c r="F90" s="859"/>
      <c r="G90" s="859"/>
      <c r="H90" s="859"/>
      <c r="I90" s="859"/>
      <c r="J90" s="859"/>
      <c r="K90" s="859"/>
      <c r="L90" s="859"/>
      <c r="M90" s="859"/>
    </row>
    <row r="91" spans="1:13" ht="18" customHeight="1">
      <c r="A91" s="1021" t="s">
        <v>10860</v>
      </c>
      <c r="B91" s="2267" t="s">
        <v>10952</v>
      </c>
      <c r="C91" s="2851">
        <v>2010</v>
      </c>
      <c r="D91" s="2853">
        <v>966</v>
      </c>
      <c r="E91" s="2853">
        <v>1044</v>
      </c>
      <c r="F91" s="859"/>
      <c r="G91" s="859"/>
      <c r="H91" s="859"/>
      <c r="I91" s="859"/>
      <c r="J91" s="859"/>
      <c r="K91" s="859"/>
      <c r="L91" s="859"/>
      <c r="M91" s="859"/>
    </row>
    <row r="92" spans="1:13" ht="18" customHeight="1">
      <c r="A92" s="1021" t="s">
        <v>10862</v>
      </c>
      <c r="B92" s="2267" t="s">
        <v>10953</v>
      </c>
      <c r="C92" s="2851">
        <v>1420</v>
      </c>
      <c r="D92" s="2853">
        <v>646</v>
      </c>
      <c r="E92" s="2853">
        <v>774</v>
      </c>
      <c r="F92" s="859"/>
      <c r="G92" s="859"/>
      <c r="H92" s="859"/>
      <c r="I92" s="859"/>
      <c r="J92" s="859"/>
      <c r="K92" s="859"/>
      <c r="L92" s="859"/>
      <c r="M92" s="859"/>
    </row>
    <row r="93" spans="1:13" ht="18" customHeight="1">
      <c r="A93" s="1021" t="s">
        <v>10864</v>
      </c>
      <c r="B93" s="2263" t="s">
        <v>10954</v>
      </c>
      <c r="C93" s="2851">
        <v>318</v>
      </c>
      <c r="D93" s="2853">
        <v>168</v>
      </c>
      <c r="E93" s="2853">
        <v>150</v>
      </c>
      <c r="F93" s="859"/>
      <c r="G93" s="859"/>
      <c r="H93" s="859"/>
      <c r="I93" s="859"/>
      <c r="J93" s="859"/>
      <c r="K93" s="859"/>
      <c r="L93" s="859"/>
      <c r="M93" s="859"/>
    </row>
    <row r="94" spans="1:13" ht="18" customHeight="1">
      <c r="A94" s="1021" t="s">
        <v>10866</v>
      </c>
      <c r="B94" s="2863" t="s">
        <v>10955</v>
      </c>
      <c r="C94" s="2851">
        <v>1055</v>
      </c>
      <c r="D94" s="2853">
        <v>507</v>
      </c>
      <c r="E94" s="2853">
        <v>548</v>
      </c>
      <c r="F94" s="859"/>
      <c r="G94" s="859"/>
      <c r="H94" s="859"/>
      <c r="I94" s="859"/>
      <c r="J94" s="859"/>
      <c r="K94" s="859"/>
      <c r="L94" s="859"/>
      <c r="M94" s="859"/>
    </row>
    <row r="95" spans="1:13" ht="18" customHeight="1">
      <c r="A95" s="1021" t="s">
        <v>10868</v>
      </c>
      <c r="B95" s="2863" t="s">
        <v>10956</v>
      </c>
      <c r="C95" s="2851">
        <v>3775</v>
      </c>
      <c r="D95" s="2853">
        <v>1814</v>
      </c>
      <c r="E95" s="2853">
        <v>1961</v>
      </c>
      <c r="F95" s="859"/>
      <c r="G95" s="859"/>
      <c r="H95" s="859"/>
      <c r="I95" s="859"/>
      <c r="J95" s="859"/>
      <c r="K95" s="859"/>
      <c r="L95" s="859"/>
      <c r="M95" s="859"/>
    </row>
    <row r="96" spans="1:13" ht="18" customHeight="1">
      <c r="A96" s="1021" t="s">
        <v>10870</v>
      </c>
      <c r="B96" s="2263" t="s">
        <v>10957</v>
      </c>
      <c r="C96" s="2851">
        <v>1267</v>
      </c>
      <c r="D96" s="2853">
        <v>589</v>
      </c>
      <c r="E96" s="2853">
        <v>678</v>
      </c>
      <c r="F96" s="859"/>
      <c r="G96" s="859"/>
      <c r="H96" s="859"/>
      <c r="I96" s="859"/>
      <c r="J96" s="859"/>
      <c r="K96" s="859"/>
      <c r="L96" s="859"/>
      <c r="M96" s="859"/>
    </row>
    <row r="97" spans="1:13">
      <c r="A97" s="1021"/>
      <c r="B97" s="2263"/>
      <c r="C97" s="2851"/>
      <c r="D97" s="2857"/>
      <c r="E97" s="2857"/>
      <c r="F97" s="859"/>
      <c r="G97" s="859"/>
      <c r="H97" s="859"/>
      <c r="I97" s="859"/>
      <c r="J97" s="859"/>
      <c r="K97" s="859"/>
      <c r="L97" s="859"/>
      <c r="M97" s="859"/>
    </row>
    <row r="98" spans="1:13" ht="18" customHeight="1">
      <c r="A98" s="4086" t="s">
        <v>10958</v>
      </c>
      <c r="B98" s="4087"/>
      <c r="C98" s="2861">
        <v>19441</v>
      </c>
      <c r="D98" s="2861">
        <v>9481</v>
      </c>
      <c r="E98" s="2861">
        <v>9960</v>
      </c>
      <c r="F98" s="859"/>
      <c r="G98" s="859"/>
      <c r="H98" s="859"/>
      <c r="I98" s="859"/>
      <c r="J98" s="859"/>
      <c r="K98" s="859"/>
      <c r="L98" s="859"/>
      <c r="M98" s="859"/>
    </row>
    <row r="99" spans="1:13" ht="37" customHeight="1">
      <c r="A99" s="1896" t="s">
        <v>10959</v>
      </c>
      <c r="B99" s="2267" t="s">
        <v>10960</v>
      </c>
      <c r="C99" s="2851">
        <v>394</v>
      </c>
      <c r="D99" s="2853">
        <v>203</v>
      </c>
      <c r="E99" s="2853">
        <v>191</v>
      </c>
      <c r="F99" s="859"/>
      <c r="G99" s="859"/>
      <c r="H99" s="859"/>
      <c r="I99" s="859"/>
      <c r="J99" s="859"/>
      <c r="K99" s="859"/>
      <c r="L99" s="859"/>
      <c r="M99" s="859"/>
    </row>
    <row r="100" spans="1:13" ht="18" customHeight="1">
      <c r="A100" s="1021" t="s">
        <v>10846</v>
      </c>
      <c r="B100" s="2267" t="s">
        <v>10961</v>
      </c>
      <c r="C100" s="2851">
        <v>2456</v>
      </c>
      <c r="D100" s="2853">
        <v>1166</v>
      </c>
      <c r="E100" s="2853">
        <v>1290</v>
      </c>
      <c r="F100" s="859"/>
      <c r="G100" s="859"/>
      <c r="H100" s="859"/>
      <c r="I100" s="859"/>
      <c r="J100" s="859"/>
      <c r="K100" s="859"/>
      <c r="L100" s="859"/>
      <c r="M100" s="859"/>
    </row>
    <row r="101" spans="1:13" ht="18.649999999999999" customHeight="1">
      <c r="A101" s="1021" t="s">
        <v>10848</v>
      </c>
      <c r="B101" s="2263" t="s">
        <v>10962</v>
      </c>
      <c r="C101" s="2851">
        <v>2950</v>
      </c>
      <c r="D101" s="2853">
        <v>1392</v>
      </c>
      <c r="E101" s="2853">
        <v>1558</v>
      </c>
      <c r="F101" s="859"/>
      <c r="G101" s="859"/>
      <c r="H101" s="859"/>
      <c r="I101" s="859"/>
      <c r="J101" s="859"/>
      <c r="K101" s="859"/>
      <c r="L101" s="859"/>
      <c r="M101" s="859"/>
    </row>
    <row r="102" spans="1:13">
      <c r="A102" s="1021" t="s">
        <v>10850</v>
      </c>
      <c r="B102" s="2268" t="s">
        <v>10963</v>
      </c>
      <c r="C102" s="2851">
        <v>2202</v>
      </c>
      <c r="D102" s="2853">
        <v>1067</v>
      </c>
      <c r="E102" s="2853">
        <v>1135</v>
      </c>
      <c r="F102" s="859"/>
      <c r="G102" s="859"/>
      <c r="H102" s="859"/>
      <c r="I102" s="859"/>
      <c r="J102" s="859"/>
      <c r="K102" s="859"/>
      <c r="L102" s="859"/>
      <c r="M102" s="859"/>
    </row>
    <row r="103" spans="1:13" ht="18" customHeight="1">
      <c r="A103" s="1021" t="s">
        <v>10852</v>
      </c>
      <c r="B103" s="2864" t="s">
        <v>10964</v>
      </c>
      <c r="C103" s="2851">
        <v>1032</v>
      </c>
      <c r="D103" s="2853">
        <v>533</v>
      </c>
      <c r="E103" s="2853">
        <v>499</v>
      </c>
      <c r="F103" s="859"/>
      <c r="G103" s="859"/>
      <c r="H103" s="859"/>
      <c r="I103" s="859"/>
      <c r="J103" s="859"/>
      <c r="K103" s="859"/>
      <c r="L103" s="859"/>
      <c r="M103" s="859"/>
    </row>
    <row r="104" spans="1:13" ht="18" customHeight="1">
      <c r="A104" s="1021" t="s">
        <v>10854</v>
      </c>
      <c r="B104" s="2864" t="s">
        <v>10965</v>
      </c>
      <c r="C104" s="2851">
        <v>1849</v>
      </c>
      <c r="D104" s="2853">
        <v>946</v>
      </c>
      <c r="E104" s="2853">
        <v>903</v>
      </c>
      <c r="F104" s="859"/>
      <c r="G104" s="859"/>
      <c r="H104" s="859"/>
      <c r="I104" s="859"/>
      <c r="J104" s="859"/>
      <c r="K104" s="859"/>
      <c r="L104" s="859"/>
      <c r="M104" s="859"/>
    </row>
    <row r="105" spans="1:13" ht="18" customHeight="1">
      <c r="A105" s="1021" t="s">
        <v>10856</v>
      </c>
      <c r="B105" s="2267" t="s">
        <v>10966</v>
      </c>
      <c r="C105" s="2851">
        <v>3053</v>
      </c>
      <c r="D105" s="2853">
        <v>1438</v>
      </c>
      <c r="E105" s="2853">
        <v>1615</v>
      </c>
      <c r="F105" s="859"/>
      <c r="G105" s="859"/>
      <c r="H105" s="859"/>
      <c r="I105" s="859"/>
      <c r="J105" s="859"/>
      <c r="K105" s="859"/>
      <c r="L105" s="859"/>
      <c r="M105" s="859"/>
    </row>
    <row r="106" spans="1:13" ht="18" customHeight="1">
      <c r="A106" s="1021" t="s">
        <v>10858</v>
      </c>
      <c r="B106" s="2863" t="s">
        <v>10967</v>
      </c>
      <c r="C106" s="2851">
        <v>2183</v>
      </c>
      <c r="D106" s="2853">
        <v>1083</v>
      </c>
      <c r="E106" s="2853">
        <v>1100</v>
      </c>
      <c r="F106" s="859"/>
      <c r="G106" s="859"/>
      <c r="H106" s="859"/>
      <c r="I106" s="859"/>
      <c r="J106" s="859"/>
      <c r="K106" s="859"/>
      <c r="L106" s="859"/>
      <c r="M106" s="859"/>
    </row>
    <row r="107" spans="1:13" ht="18" customHeight="1">
      <c r="A107" s="1021" t="s">
        <v>10860</v>
      </c>
      <c r="B107" s="2865" t="s">
        <v>10968</v>
      </c>
      <c r="C107" s="2851">
        <v>1022</v>
      </c>
      <c r="D107" s="2853">
        <v>490</v>
      </c>
      <c r="E107" s="2853">
        <v>532</v>
      </c>
      <c r="F107" s="859"/>
      <c r="G107" s="859"/>
      <c r="H107" s="859"/>
      <c r="I107" s="859"/>
      <c r="J107" s="859"/>
      <c r="K107" s="859"/>
      <c r="L107" s="859"/>
      <c r="M107" s="859"/>
    </row>
    <row r="108" spans="1:13">
      <c r="A108" s="1021" t="s">
        <v>10862</v>
      </c>
      <c r="B108" s="2865" t="s">
        <v>10969</v>
      </c>
      <c r="C108" s="2851">
        <v>1006</v>
      </c>
      <c r="D108" s="2853">
        <v>486</v>
      </c>
      <c r="E108" s="2853">
        <v>520</v>
      </c>
      <c r="F108" s="859"/>
      <c r="G108" s="859"/>
      <c r="H108" s="859"/>
      <c r="I108" s="859"/>
      <c r="J108" s="859"/>
      <c r="K108" s="859"/>
      <c r="L108" s="859"/>
      <c r="M108" s="859"/>
    </row>
    <row r="109" spans="1:13" ht="18" customHeight="1">
      <c r="A109" s="1021" t="s">
        <v>10864</v>
      </c>
      <c r="B109" s="2268" t="s">
        <v>10970</v>
      </c>
      <c r="C109" s="2851">
        <v>1294</v>
      </c>
      <c r="D109" s="2853">
        <v>677</v>
      </c>
      <c r="E109" s="2853">
        <v>617</v>
      </c>
      <c r="F109" s="859"/>
      <c r="G109" s="859"/>
      <c r="H109" s="859"/>
      <c r="I109" s="859"/>
      <c r="J109" s="859"/>
      <c r="K109" s="859"/>
      <c r="L109" s="859"/>
      <c r="M109" s="859"/>
    </row>
    <row r="110" spans="1:13">
      <c r="A110" s="987"/>
      <c r="B110" s="2263"/>
      <c r="C110" s="2851"/>
      <c r="D110" s="2857"/>
      <c r="E110" s="2857"/>
      <c r="F110" s="859"/>
      <c r="G110" s="859"/>
      <c r="H110" s="859"/>
      <c r="I110" s="859"/>
      <c r="J110" s="859"/>
      <c r="K110" s="859"/>
      <c r="L110" s="859"/>
      <c r="M110" s="859"/>
    </row>
    <row r="111" spans="1:13" ht="18" customHeight="1">
      <c r="A111" s="4086" t="s">
        <v>10971</v>
      </c>
      <c r="B111" s="4087"/>
      <c r="C111" s="2861">
        <v>11096</v>
      </c>
      <c r="D111" s="2861">
        <v>5362</v>
      </c>
      <c r="E111" s="2861">
        <v>5734</v>
      </c>
      <c r="F111" s="859"/>
      <c r="G111" s="859"/>
      <c r="H111" s="859"/>
      <c r="I111" s="859"/>
      <c r="J111" s="859"/>
      <c r="K111" s="859"/>
      <c r="L111" s="859"/>
      <c r="M111" s="859"/>
    </row>
    <row r="112" spans="1:13" ht="37" customHeight="1">
      <c r="A112" s="1896" t="s">
        <v>10972</v>
      </c>
      <c r="B112" s="2865" t="s">
        <v>10973</v>
      </c>
      <c r="C112" s="2851">
        <v>2853</v>
      </c>
      <c r="D112" s="2853">
        <v>1356</v>
      </c>
      <c r="E112" s="2853">
        <v>1497</v>
      </c>
      <c r="F112" s="859"/>
      <c r="G112" s="859"/>
      <c r="H112" s="859"/>
      <c r="I112" s="859"/>
      <c r="J112" s="859"/>
      <c r="K112" s="859"/>
      <c r="L112" s="859"/>
      <c r="M112" s="859"/>
    </row>
    <row r="113" spans="1:13" ht="18" customHeight="1">
      <c r="A113" s="1021" t="s">
        <v>10846</v>
      </c>
      <c r="B113" s="2268" t="s">
        <v>10974</v>
      </c>
      <c r="C113" s="2851">
        <v>1917</v>
      </c>
      <c r="D113" s="2853">
        <v>913</v>
      </c>
      <c r="E113" s="2853">
        <v>1004</v>
      </c>
      <c r="F113" s="859"/>
      <c r="G113" s="859"/>
      <c r="H113" s="859"/>
      <c r="I113" s="859"/>
      <c r="J113" s="859"/>
      <c r="K113" s="859"/>
      <c r="L113" s="859"/>
      <c r="M113" s="859"/>
    </row>
    <row r="114" spans="1:13">
      <c r="A114" s="1021" t="s">
        <v>10848</v>
      </c>
      <c r="B114" s="2863" t="s">
        <v>10975</v>
      </c>
      <c r="C114" s="2851">
        <v>1619</v>
      </c>
      <c r="D114" s="2853">
        <v>804</v>
      </c>
      <c r="E114" s="2853">
        <v>815</v>
      </c>
      <c r="F114" s="859"/>
      <c r="G114" s="859"/>
      <c r="H114" s="859"/>
      <c r="I114" s="859"/>
      <c r="J114" s="859"/>
      <c r="K114" s="859"/>
      <c r="L114" s="859"/>
      <c r="M114" s="859"/>
    </row>
    <row r="115" spans="1:13">
      <c r="A115" s="1021" t="s">
        <v>10850</v>
      </c>
      <c r="B115" s="2865" t="s">
        <v>10976</v>
      </c>
      <c r="C115" s="2851">
        <v>3258</v>
      </c>
      <c r="D115" s="2853">
        <v>1561</v>
      </c>
      <c r="E115" s="2853">
        <v>1697</v>
      </c>
      <c r="F115" s="859"/>
      <c r="G115" s="859"/>
      <c r="H115" s="859"/>
      <c r="I115" s="859"/>
      <c r="J115" s="859"/>
      <c r="K115" s="859"/>
      <c r="L115" s="859"/>
      <c r="M115" s="859"/>
    </row>
    <row r="116" spans="1:13" ht="18" customHeight="1">
      <c r="A116" s="1021" t="s">
        <v>10852</v>
      </c>
      <c r="B116" s="2865" t="s">
        <v>10977</v>
      </c>
      <c r="C116" s="2851">
        <v>864</v>
      </c>
      <c r="D116" s="2853">
        <v>438</v>
      </c>
      <c r="E116" s="2853">
        <v>426</v>
      </c>
      <c r="F116" s="859"/>
      <c r="G116" s="859"/>
      <c r="H116" s="859"/>
      <c r="I116" s="859"/>
      <c r="J116" s="859"/>
      <c r="K116" s="859"/>
      <c r="L116" s="859"/>
      <c r="M116" s="859"/>
    </row>
    <row r="117" spans="1:13" ht="18" customHeight="1">
      <c r="A117" s="1021" t="s">
        <v>10854</v>
      </c>
      <c r="B117" s="2863" t="s">
        <v>10978</v>
      </c>
      <c r="C117" s="2851">
        <v>585</v>
      </c>
      <c r="D117" s="2853">
        <v>290</v>
      </c>
      <c r="E117" s="2853">
        <v>295</v>
      </c>
      <c r="F117" s="859"/>
      <c r="G117" s="859"/>
      <c r="H117" s="859"/>
      <c r="I117" s="859"/>
      <c r="J117" s="859"/>
      <c r="K117" s="859"/>
      <c r="L117" s="859"/>
      <c r="M117" s="859"/>
    </row>
    <row r="118" spans="1:13">
      <c r="A118" s="987"/>
      <c r="B118" s="2263"/>
      <c r="C118" s="2851"/>
      <c r="D118" s="2857"/>
      <c r="E118" s="2857"/>
      <c r="F118" s="859"/>
      <c r="G118" s="859"/>
      <c r="H118" s="859"/>
      <c r="I118" s="859"/>
      <c r="J118" s="859"/>
      <c r="K118" s="859"/>
      <c r="L118" s="859"/>
      <c r="M118" s="859"/>
    </row>
    <row r="119" spans="1:13" ht="18" customHeight="1">
      <c r="A119" s="4086" t="s">
        <v>10979</v>
      </c>
      <c r="B119" s="4087"/>
      <c r="C119" s="2861">
        <v>4158</v>
      </c>
      <c r="D119" s="2861">
        <v>2091</v>
      </c>
      <c r="E119" s="2861">
        <v>2067</v>
      </c>
      <c r="F119" s="859"/>
      <c r="G119" s="859"/>
      <c r="H119" s="859"/>
      <c r="I119" s="859"/>
      <c r="J119" s="859"/>
      <c r="K119" s="859"/>
      <c r="L119" s="859"/>
      <c r="M119" s="859"/>
    </row>
    <row r="120" spans="1:13" ht="37" customHeight="1">
      <c r="A120" s="1896" t="s">
        <v>10980</v>
      </c>
      <c r="B120" s="2267" t="s">
        <v>10981</v>
      </c>
      <c r="C120" s="2851">
        <v>1611</v>
      </c>
      <c r="D120" s="2853">
        <v>791</v>
      </c>
      <c r="E120" s="2853">
        <v>820</v>
      </c>
      <c r="F120" s="859"/>
      <c r="G120" s="859"/>
      <c r="H120" s="859"/>
      <c r="I120" s="859"/>
      <c r="J120" s="859"/>
      <c r="K120" s="859"/>
      <c r="L120" s="859"/>
      <c r="M120" s="859"/>
    </row>
    <row r="121" spans="1:13" ht="18" customHeight="1">
      <c r="A121" s="1021" t="s">
        <v>10846</v>
      </c>
      <c r="B121" s="2855" t="s">
        <v>10982</v>
      </c>
      <c r="C121" s="2851">
        <v>313</v>
      </c>
      <c r="D121" s="2853">
        <v>153</v>
      </c>
      <c r="E121" s="2853">
        <v>160</v>
      </c>
      <c r="F121" s="859"/>
      <c r="G121" s="859"/>
      <c r="H121" s="859"/>
      <c r="I121" s="859"/>
      <c r="J121" s="859"/>
      <c r="K121" s="859"/>
      <c r="L121" s="859"/>
      <c r="M121" s="859"/>
    </row>
    <row r="122" spans="1:13" ht="18" customHeight="1">
      <c r="A122" s="1021" t="s">
        <v>10848</v>
      </c>
      <c r="B122" s="2863" t="s">
        <v>10983</v>
      </c>
      <c r="C122" s="2851">
        <v>504</v>
      </c>
      <c r="D122" s="2853">
        <v>272</v>
      </c>
      <c r="E122" s="2853">
        <v>232</v>
      </c>
      <c r="F122" s="859"/>
      <c r="G122" s="859"/>
      <c r="H122" s="859"/>
      <c r="I122" s="859"/>
      <c r="J122" s="859"/>
      <c r="K122" s="859"/>
      <c r="L122" s="859"/>
      <c r="M122" s="859"/>
    </row>
    <row r="123" spans="1:13" ht="18" customHeight="1">
      <c r="A123" s="1021" t="s">
        <v>10850</v>
      </c>
      <c r="B123" s="2263" t="s">
        <v>10984</v>
      </c>
      <c r="C123" s="2851">
        <v>379</v>
      </c>
      <c r="D123" s="2853">
        <v>193</v>
      </c>
      <c r="E123" s="2853">
        <v>186</v>
      </c>
      <c r="F123" s="859"/>
      <c r="G123" s="859"/>
      <c r="H123" s="859"/>
      <c r="I123" s="859"/>
      <c r="J123" s="859"/>
      <c r="K123" s="859"/>
      <c r="L123" s="859"/>
      <c r="M123" s="859"/>
    </row>
    <row r="124" spans="1:13" ht="18" customHeight="1">
      <c r="A124" s="1021" t="s">
        <v>10852</v>
      </c>
      <c r="B124" s="2263" t="s">
        <v>10985</v>
      </c>
      <c r="C124" s="2851">
        <v>310</v>
      </c>
      <c r="D124" s="2853">
        <v>154</v>
      </c>
      <c r="E124" s="2853">
        <v>156</v>
      </c>
      <c r="F124" s="859"/>
      <c r="G124" s="859"/>
      <c r="H124" s="859"/>
      <c r="I124" s="859"/>
      <c r="J124" s="859"/>
      <c r="K124" s="859"/>
      <c r="L124" s="859"/>
      <c r="M124" s="859"/>
    </row>
    <row r="125" spans="1:13" ht="18" customHeight="1">
      <c r="A125" s="1021" t="s">
        <v>10854</v>
      </c>
      <c r="B125" s="2267" t="s">
        <v>10986</v>
      </c>
      <c r="C125" s="2851">
        <v>505</v>
      </c>
      <c r="D125" s="2853">
        <v>254</v>
      </c>
      <c r="E125" s="2853">
        <v>251</v>
      </c>
      <c r="F125" s="859"/>
      <c r="G125" s="859"/>
      <c r="H125" s="859"/>
      <c r="I125" s="859"/>
      <c r="J125" s="859"/>
      <c r="K125" s="859"/>
      <c r="L125" s="859"/>
      <c r="M125" s="859"/>
    </row>
    <row r="126" spans="1:13" ht="18" customHeight="1">
      <c r="A126" s="1021" t="s">
        <v>10856</v>
      </c>
      <c r="B126" s="2268" t="s">
        <v>10987</v>
      </c>
      <c r="C126" s="2851">
        <v>312</v>
      </c>
      <c r="D126" s="2853">
        <v>165</v>
      </c>
      <c r="E126" s="2853">
        <v>147</v>
      </c>
      <c r="F126" s="859"/>
      <c r="G126" s="859"/>
      <c r="H126" s="859"/>
      <c r="I126" s="859"/>
      <c r="J126" s="859"/>
      <c r="K126" s="859"/>
      <c r="L126" s="859"/>
      <c r="M126" s="859"/>
    </row>
    <row r="127" spans="1:13" ht="18" customHeight="1">
      <c r="A127" s="1021" t="s">
        <v>10858</v>
      </c>
      <c r="B127" s="2268" t="s">
        <v>10988</v>
      </c>
      <c r="C127" s="2851">
        <v>224</v>
      </c>
      <c r="D127" s="2853">
        <v>109</v>
      </c>
      <c r="E127" s="2853">
        <v>115</v>
      </c>
      <c r="F127" s="859"/>
      <c r="G127" s="859"/>
      <c r="H127" s="859"/>
      <c r="I127" s="859"/>
      <c r="J127" s="859"/>
      <c r="K127" s="859"/>
      <c r="L127" s="859"/>
      <c r="M127" s="859"/>
    </row>
    <row r="128" spans="1:13">
      <c r="A128" s="987"/>
      <c r="B128" s="2263"/>
      <c r="C128" s="2851"/>
      <c r="D128" s="2866"/>
      <c r="E128" s="2866"/>
      <c r="F128" s="859"/>
      <c r="G128" s="859"/>
      <c r="H128" s="859"/>
      <c r="I128" s="859"/>
      <c r="J128" s="859"/>
      <c r="K128" s="859"/>
      <c r="L128" s="859"/>
      <c r="M128" s="859"/>
    </row>
    <row r="129" spans="1:13" ht="18" customHeight="1">
      <c r="A129" s="4088" t="s">
        <v>10989</v>
      </c>
      <c r="B129" s="4089"/>
      <c r="C129" s="2861">
        <v>5195</v>
      </c>
      <c r="D129" s="2861">
        <v>2561</v>
      </c>
      <c r="E129" s="2861">
        <v>2634</v>
      </c>
      <c r="F129" s="859"/>
      <c r="G129" s="859"/>
      <c r="H129" s="859"/>
      <c r="I129" s="859"/>
      <c r="J129" s="859"/>
      <c r="K129" s="859"/>
      <c r="L129" s="859"/>
      <c r="M129" s="859"/>
    </row>
    <row r="130" spans="1:13" ht="37" customHeight="1">
      <c r="A130" s="1896" t="s">
        <v>10990</v>
      </c>
      <c r="B130" s="2863" t="s">
        <v>10991</v>
      </c>
      <c r="C130" s="2867">
        <v>2780</v>
      </c>
      <c r="D130" s="2853">
        <v>1349</v>
      </c>
      <c r="E130" s="2853">
        <v>1431</v>
      </c>
      <c r="F130" s="859"/>
      <c r="G130" s="859"/>
      <c r="H130" s="859"/>
      <c r="I130" s="859"/>
      <c r="J130" s="859"/>
      <c r="K130" s="859"/>
      <c r="L130" s="859"/>
      <c r="M130" s="859"/>
    </row>
    <row r="131" spans="1:13" ht="18" customHeight="1">
      <c r="A131" s="1021" t="s">
        <v>10846</v>
      </c>
      <c r="B131" s="2868" t="s">
        <v>10992</v>
      </c>
      <c r="C131" s="2867">
        <v>2415</v>
      </c>
      <c r="D131" s="2853">
        <v>1212</v>
      </c>
      <c r="E131" s="2853">
        <v>1203</v>
      </c>
      <c r="F131" s="859"/>
      <c r="G131" s="859"/>
      <c r="H131" s="859"/>
      <c r="I131" s="859"/>
      <c r="J131" s="859"/>
      <c r="K131" s="859"/>
      <c r="L131" s="859"/>
      <c r="M131" s="859"/>
    </row>
    <row r="132" spans="1:13">
      <c r="A132" s="987"/>
      <c r="B132" s="2268"/>
      <c r="C132" s="2851"/>
      <c r="D132" s="2866"/>
      <c r="E132" s="2866"/>
      <c r="F132" s="859"/>
      <c r="G132" s="859"/>
      <c r="H132" s="859"/>
      <c r="I132" s="859"/>
      <c r="J132" s="859"/>
      <c r="K132" s="859"/>
      <c r="L132" s="859"/>
      <c r="M132" s="859"/>
    </row>
    <row r="133" spans="1:13" ht="18" customHeight="1">
      <c r="A133" s="4086" t="s">
        <v>10993</v>
      </c>
      <c r="B133" s="4087"/>
      <c r="C133" s="2861">
        <v>9717</v>
      </c>
      <c r="D133" s="2861">
        <v>4769</v>
      </c>
      <c r="E133" s="2861">
        <v>4948</v>
      </c>
      <c r="F133" s="1318"/>
      <c r="G133" s="859"/>
      <c r="H133" s="859"/>
    </row>
    <row r="134" spans="1:13" ht="37" customHeight="1">
      <c r="A134" s="1896" t="s">
        <v>10994</v>
      </c>
      <c r="B134" s="2263" t="s">
        <v>10995</v>
      </c>
      <c r="C134" s="2851">
        <v>2638</v>
      </c>
      <c r="D134" s="2851">
        <v>1257</v>
      </c>
      <c r="E134" s="2851">
        <v>1381</v>
      </c>
      <c r="F134" s="1321"/>
      <c r="G134" s="859"/>
      <c r="H134" s="859"/>
    </row>
    <row r="135" spans="1:13" ht="18" customHeight="1">
      <c r="A135" s="1021" t="s">
        <v>10846</v>
      </c>
      <c r="B135" s="2263" t="s">
        <v>10996</v>
      </c>
      <c r="C135" s="2851">
        <v>934</v>
      </c>
      <c r="D135" s="2851">
        <v>451</v>
      </c>
      <c r="E135" s="2851">
        <v>483</v>
      </c>
      <c r="F135" s="1321"/>
      <c r="G135" s="859"/>
      <c r="H135" s="859"/>
    </row>
    <row r="136" spans="1:13" ht="18" customHeight="1">
      <c r="A136" s="1021" t="s">
        <v>10848</v>
      </c>
      <c r="B136" s="2263" t="s">
        <v>10997</v>
      </c>
      <c r="C136" s="2851">
        <v>914</v>
      </c>
      <c r="D136" s="2851">
        <v>475</v>
      </c>
      <c r="E136" s="2851">
        <v>439</v>
      </c>
      <c r="F136" s="1321"/>
      <c r="G136" s="859"/>
      <c r="H136" s="859"/>
    </row>
    <row r="137" spans="1:13" ht="18" customHeight="1">
      <c r="A137" s="1021" t="s">
        <v>10850</v>
      </c>
      <c r="B137" s="2263" t="s">
        <v>10998</v>
      </c>
      <c r="C137" s="2851">
        <v>529</v>
      </c>
      <c r="D137" s="2851">
        <v>263</v>
      </c>
      <c r="E137" s="2851">
        <v>266</v>
      </c>
      <c r="F137" s="1321"/>
      <c r="G137" s="859"/>
      <c r="H137" s="859"/>
    </row>
    <row r="138" spans="1:13" ht="18" customHeight="1">
      <c r="A138" s="1021" t="s">
        <v>10852</v>
      </c>
      <c r="B138" s="2268" t="s">
        <v>10999</v>
      </c>
      <c r="C138" s="2851">
        <v>4023</v>
      </c>
      <c r="D138" s="2851">
        <v>1985</v>
      </c>
      <c r="E138" s="2851">
        <v>2038</v>
      </c>
      <c r="F138" s="1321"/>
      <c r="G138" s="859"/>
      <c r="H138" s="859"/>
    </row>
    <row r="139" spans="1:13" ht="18" customHeight="1">
      <c r="A139" s="1021" t="s">
        <v>10854</v>
      </c>
      <c r="B139" s="2263" t="s">
        <v>11000</v>
      </c>
      <c r="C139" s="2851">
        <v>679</v>
      </c>
      <c r="D139" s="2854">
        <v>338</v>
      </c>
      <c r="E139" s="2854">
        <v>341</v>
      </c>
      <c r="F139" s="1043"/>
      <c r="G139" s="859"/>
      <c r="H139" s="859"/>
    </row>
    <row r="140" spans="1:13">
      <c r="A140" s="1053"/>
      <c r="B140" s="2263"/>
      <c r="C140" s="2854"/>
      <c r="D140" s="2854"/>
      <c r="E140" s="2854"/>
      <c r="F140" s="1043"/>
      <c r="G140" s="859"/>
      <c r="H140" s="859"/>
    </row>
    <row r="141" spans="1:13" ht="18" customHeight="1">
      <c r="A141" s="4086" t="s">
        <v>11001</v>
      </c>
      <c r="B141" s="4087"/>
      <c r="C141" s="2858">
        <v>2252</v>
      </c>
      <c r="D141" s="2858">
        <v>1106</v>
      </c>
      <c r="E141" s="2858">
        <v>1146</v>
      </c>
      <c r="F141" s="2155"/>
      <c r="G141" s="859"/>
      <c r="H141" s="859"/>
    </row>
    <row r="142" spans="1:13" ht="37" customHeight="1">
      <c r="A142" s="2869" t="s">
        <v>11002</v>
      </c>
      <c r="B142" s="2267" t="s">
        <v>11003</v>
      </c>
      <c r="C142" s="2854">
        <v>469</v>
      </c>
      <c r="D142" s="2854">
        <v>218</v>
      </c>
      <c r="E142" s="2854">
        <v>251</v>
      </c>
      <c r="F142" s="1043"/>
      <c r="G142" s="859"/>
      <c r="H142" s="859"/>
    </row>
    <row r="143" spans="1:13" ht="18" customHeight="1">
      <c r="A143" s="1065" t="s">
        <v>10846</v>
      </c>
      <c r="B143" s="2267" t="s">
        <v>11004</v>
      </c>
      <c r="C143" s="2854">
        <v>706</v>
      </c>
      <c r="D143" s="2854">
        <v>346</v>
      </c>
      <c r="E143" s="2854">
        <v>360</v>
      </c>
      <c r="F143" s="1043"/>
      <c r="G143" s="859"/>
      <c r="H143" s="859"/>
    </row>
    <row r="144" spans="1:13" ht="18" customHeight="1">
      <c r="A144" s="1065" t="s">
        <v>10848</v>
      </c>
      <c r="B144" s="2268" t="s">
        <v>11005</v>
      </c>
      <c r="C144" s="2854">
        <v>141</v>
      </c>
      <c r="D144" s="2854">
        <v>73</v>
      </c>
      <c r="E144" s="2854">
        <v>68</v>
      </c>
      <c r="F144" s="1043"/>
      <c r="G144" s="859"/>
      <c r="H144" s="859"/>
    </row>
    <row r="145" spans="1:8" ht="18" customHeight="1">
      <c r="A145" s="1065" t="s">
        <v>10850</v>
      </c>
      <c r="B145" s="2267" t="s">
        <v>11006</v>
      </c>
      <c r="C145" s="2854">
        <v>522</v>
      </c>
      <c r="D145" s="2854">
        <v>269</v>
      </c>
      <c r="E145" s="2854">
        <v>253</v>
      </c>
      <c r="F145" s="1043"/>
      <c r="G145" s="859"/>
      <c r="H145" s="859"/>
    </row>
    <row r="146" spans="1:8" ht="18" customHeight="1">
      <c r="A146" s="1065" t="s">
        <v>10852</v>
      </c>
      <c r="B146" s="2267" t="s">
        <v>11007</v>
      </c>
      <c r="C146" s="2854">
        <v>414</v>
      </c>
      <c r="D146" s="2854">
        <v>200</v>
      </c>
      <c r="E146" s="2854">
        <v>214</v>
      </c>
      <c r="F146" s="1043"/>
      <c r="G146" s="859"/>
      <c r="H146" s="859"/>
    </row>
    <row r="147" spans="1:8">
      <c r="A147" s="1235"/>
      <c r="B147" s="2259"/>
      <c r="C147" s="2858"/>
      <c r="D147" s="2858"/>
      <c r="E147" s="2858"/>
      <c r="F147" s="2155"/>
      <c r="G147" s="859"/>
      <c r="H147" s="859"/>
    </row>
    <row r="148" spans="1:8" ht="18" customHeight="1">
      <c r="A148" s="4086" t="s">
        <v>11008</v>
      </c>
      <c r="B148" s="4087"/>
      <c r="C148" s="2858">
        <v>1143</v>
      </c>
      <c r="D148" s="2858">
        <v>575</v>
      </c>
      <c r="E148" s="2858">
        <v>568</v>
      </c>
      <c r="F148" s="2155"/>
      <c r="G148" s="859"/>
      <c r="H148" s="859"/>
    </row>
    <row r="149" spans="1:8" ht="37" customHeight="1">
      <c r="A149" s="1896" t="s">
        <v>11009</v>
      </c>
      <c r="B149" s="2267" t="s">
        <v>11010</v>
      </c>
      <c r="C149" s="2854">
        <v>206</v>
      </c>
      <c r="D149" s="2854">
        <v>105</v>
      </c>
      <c r="E149" s="2854">
        <v>101</v>
      </c>
      <c r="F149" s="1043"/>
      <c r="G149" s="859"/>
      <c r="H149" s="859"/>
    </row>
    <row r="150" spans="1:8" ht="18" customHeight="1">
      <c r="A150" s="1021" t="s">
        <v>10846</v>
      </c>
      <c r="B150" s="2855" t="s">
        <v>11011</v>
      </c>
      <c r="C150" s="2854">
        <v>777</v>
      </c>
      <c r="D150" s="2854">
        <v>389</v>
      </c>
      <c r="E150" s="2854">
        <v>388</v>
      </c>
      <c r="F150" s="1043"/>
      <c r="G150" s="859"/>
      <c r="H150" s="859"/>
    </row>
    <row r="151" spans="1:8" ht="18" customHeight="1">
      <c r="A151" s="1021" t="s">
        <v>10848</v>
      </c>
      <c r="B151" s="2267" t="s">
        <v>11012</v>
      </c>
      <c r="C151" s="2854">
        <v>74</v>
      </c>
      <c r="D151" s="2854">
        <v>36</v>
      </c>
      <c r="E151" s="2854">
        <v>38</v>
      </c>
      <c r="F151" s="1043"/>
      <c r="G151" s="859"/>
      <c r="H151" s="859"/>
    </row>
    <row r="152" spans="1:8" ht="18" customHeight="1">
      <c r="A152" s="1021" t="s">
        <v>10850</v>
      </c>
      <c r="B152" s="2267" t="s">
        <v>11013</v>
      </c>
      <c r="C152" s="2854">
        <v>86</v>
      </c>
      <c r="D152" s="2854">
        <v>45</v>
      </c>
      <c r="E152" s="2854">
        <v>41</v>
      </c>
      <c r="F152" s="1043"/>
      <c r="G152" s="859"/>
      <c r="H152" s="859"/>
    </row>
    <row r="153" spans="1:8">
      <c r="A153" s="1235"/>
      <c r="B153" s="2259"/>
      <c r="C153" s="2858"/>
      <c r="D153" s="2858"/>
      <c r="E153" s="2858"/>
      <c r="F153" s="2155"/>
      <c r="G153" s="859"/>
      <c r="H153" s="859"/>
    </row>
    <row r="154" spans="1:8" ht="18" customHeight="1">
      <c r="A154" s="4086" t="s">
        <v>7863</v>
      </c>
      <c r="B154" s="4087"/>
      <c r="C154" s="2858">
        <v>788</v>
      </c>
      <c r="D154" s="2858">
        <v>398</v>
      </c>
      <c r="E154" s="2858">
        <v>390</v>
      </c>
      <c r="F154" s="2155"/>
      <c r="G154" s="859"/>
      <c r="H154" s="859"/>
    </row>
    <row r="155" spans="1:8" ht="37" customHeight="1">
      <c r="A155" s="1896" t="s">
        <v>11014</v>
      </c>
      <c r="B155" s="2263" t="s">
        <v>11015</v>
      </c>
      <c r="C155" s="2854">
        <v>246</v>
      </c>
      <c r="D155" s="2854">
        <v>123</v>
      </c>
      <c r="E155" s="2854">
        <v>123</v>
      </c>
      <c r="F155" s="1043"/>
      <c r="G155" s="859"/>
      <c r="H155" s="859"/>
    </row>
    <row r="156" spans="1:8" ht="18" customHeight="1">
      <c r="A156" s="1021" t="s">
        <v>10846</v>
      </c>
      <c r="B156" s="2863" t="s">
        <v>11016</v>
      </c>
      <c r="C156" s="2854">
        <v>314</v>
      </c>
      <c r="D156" s="2854">
        <v>159</v>
      </c>
      <c r="E156" s="2854">
        <v>155</v>
      </c>
      <c r="F156" s="1043"/>
      <c r="G156" s="859"/>
      <c r="H156" s="859"/>
    </row>
    <row r="157" spans="1:8" ht="18" customHeight="1">
      <c r="A157" s="1021" t="s">
        <v>10848</v>
      </c>
      <c r="B157" s="2263" t="s">
        <v>11017</v>
      </c>
      <c r="C157" s="2854">
        <v>158</v>
      </c>
      <c r="D157" s="2854">
        <v>86</v>
      </c>
      <c r="E157" s="2854">
        <v>72</v>
      </c>
      <c r="F157" s="1043"/>
      <c r="G157" s="859"/>
      <c r="H157" s="859"/>
    </row>
    <row r="158" spans="1:8" ht="18" customHeight="1">
      <c r="A158" s="1021" t="s">
        <v>10850</v>
      </c>
      <c r="B158" s="2263" t="s">
        <v>11018</v>
      </c>
      <c r="C158" s="2854">
        <v>70</v>
      </c>
      <c r="D158" s="2854">
        <v>30</v>
      </c>
      <c r="E158" s="2854">
        <v>40</v>
      </c>
      <c r="F158" s="1043"/>
      <c r="G158" s="859"/>
      <c r="H158" s="859"/>
    </row>
    <row r="159" spans="1:8">
      <c r="A159" s="859"/>
      <c r="B159" s="2263"/>
      <c r="C159" s="2856"/>
      <c r="D159" s="2856"/>
      <c r="E159" s="2856"/>
      <c r="F159" s="2151"/>
      <c r="G159" s="859"/>
      <c r="H159" s="859"/>
    </row>
    <row r="160" spans="1:8" ht="18" customHeight="1">
      <c r="A160" s="4086" t="s">
        <v>11019</v>
      </c>
      <c r="B160" s="4087"/>
      <c r="C160" s="2861">
        <v>3759</v>
      </c>
      <c r="D160" s="2861">
        <v>1877</v>
      </c>
      <c r="E160" s="2861">
        <v>1882</v>
      </c>
      <c r="F160" s="1318"/>
      <c r="G160" s="859"/>
      <c r="H160" s="859"/>
    </row>
    <row r="161" spans="1:14" ht="37" customHeight="1">
      <c r="A161" s="1896" t="s">
        <v>11020</v>
      </c>
      <c r="B161" s="2268" t="s">
        <v>11021</v>
      </c>
      <c r="C161" s="2851">
        <v>2252</v>
      </c>
      <c r="D161" s="2851">
        <v>1143</v>
      </c>
      <c r="E161" s="2851">
        <v>1109</v>
      </c>
      <c r="F161" s="1321"/>
      <c r="G161" s="859"/>
      <c r="H161" s="859"/>
    </row>
    <row r="162" spans="1:14" ht="18" customHeight="1">
      <c r="A162" s="1021" t="s">
        <v>10846</v>
      </c>
      <c r="B162" s="2263" t="s">
        <v>11022</v>
      </c>
      <c r="C162" s="2851">
        <v>190</v>
      </c>
      <c r="D162" s="2851">
        <v>92</v>
      </c>
      <c r="E162" s="2851">
        <v>98</v>
      </c>
      <c r="F162" s="1321"/>
      <c r="G162" s="859"/>
      <c r="H162" s="859"/>
    </row>
    <row r="163" spans="1:14" ht="18" customHeight="1">
      <c r="A163" s="1021" t="s">
        <v>10848</v>
      </c>
      <c r="B163" s="2263" t="s">
        <v>11023</v>
      </c>
      <c r="C163" s="2851">
        <v>297</v>
      </c>
      <c r="D163" s="2851">
        <v>134</v>
      </c>
      <c r="E163" s="2851">
        <v>163</v>
      </c>
      <c r="F163" s="1321"/>
      <c r="G163" s="859"/>
      <c r="H163" s="859"/>
    </row>
    <row r="164" spans="1:14" ht="18.649999999999999" customHeight="1">
      <c r="A164" s="1021" t="s">
        <v>10850</v>
      </c>
      <c r="B164" s="2263" t="s">
        <v>11024</v>
      </c>
      <c r="C164" s="2851">
        <v>420</v>
      </c>
      <c r="D164" s="2851">
        <v>206</v>
      </c>
      <c r="E164" s="2851">
        <v>214</v>
      </c>
      <c r="F164" s="1321"/>
      <c r="G164" s="859"/>
      <c r="H164" s="859"/>
    </row>
    <row r="165" spans="1:14" ht="18" customHeight="1">
      <c r="A165" s="1021" t="s">
        <v>10852</v>
      </c>
      <c r="B165" s="2268" t="s">
        <v>11025</v>
      </c>
      <c r="C165" s="2851">
        <v>282</v>
      </c>
      <c r="D165" s="2851">
        <v>142</v>
      </c>
      <c r="E165" s="2851">
        <v>140</v>
      </c>
      <c r="F165" s="1321"/>
      <c r="G165" s="859"/>
      <c r="H165" s="859"/>
    </row>
    <row r="166" spans="1:14" ht="18" customHeight="1">
      <c r="A166" s="1021" t="s">
        <v>10854</v>
      </c>
      <c r="B166" s="2863" t="s">
        <v>11026</v>
      </c>
      <c r="C166" s="2851">
        <v>318</v>
      </c>
      <c r="D166" s="2851">
        <v>160</v>
      </c>
      <c r="E166" s="2851">
        <v>158</v>
      </c>
      <c r="F166" s="1321"/>
      <c r="G166" s="859"/>
      <c r="H166" s="859"/>
    </row>
    <row r="167" spans="1:14">
      <c r="A167" s="1021"/>
      <c r="B167" s="2263"/>
      <c r="C167" s="2851"/>
      <c r="D167" s="2851"/>
      <c r="E167" s="2851"/>
      <c r="F167" s="1321"/>
      <c r="G167" s="859"/>
      <c r="H167" s="859"/>
    </row>
    <row r="168" spans="1:14" ht="18" customHeight="1" thickBot="1">
      <c r="A168" s="4084" t="s">
        <v>11027</v>
      </c>
      <c r="B168" s="4085"/>
      <c r="C168" s="2870">
        <v>134</v>
      </c>
      <c r="D168" s="2870">
        <v>59</v>
      </c>
      <c r="E168" s="2870">
        <v>75</v>
      </c>
      <c r="F168" s="1043"/>
      <c r="G168" s="859"/>
      <c r="H168" s="859"/>
    </row>
    <row r="169" spans="1:14">
      <c r="A169" s="859"/>
      <c r="B169" s="859"/>
      <c r="C169" s="859"/>
      <c r="D169" s="859"/>
      <c r="E169" s="1020" t="s">
        <v>10801</v>
      </c>
      <c r="F169" s="1140"/>
      <c r="G169" s="1140"/>
      <c r="H169" s="1140"/>
      <c r="I169" s="1140"/>
      <c r="J169" s="1140"/>
      <c r="K169" s="1140"/>
      <c r="L169" s="1140"/>
      <c r="M169" s="1140"/>
      <c r="N169" s="1140"/>
    </row>
  </sheetData>
  <mergeCells count="18">
    <mergeCell ref="A32:B32"/>
    <mergeCell ref="A3:B4"/>
    <mergeCell ref="C3:E3"/>
    <mergeCell ref="A5:B5"/>
    <mergeCell ref="A6:B6"/>
    <mergeCell ref="A7:B7"/>
    <mergeCell ref="A168:B168"/>
    <mergeCell ref="A59:B59"/>
    <mergeCell ref="A82:B82"/>
    <mergeCell ref="A98:B98"/>
    <mergeCell ref="A111:B111"/>
    <mergeCell ref="A119:B119"/>
    <mergeCell ref="A129:B129"/>
    <mergeCell ref="A133:B133"/>
    <mergeCell ref="A141:B141"/>
    <mergeCell ref="A148:B148"/>
    <mergeCell ref="A154:B154"/>
    <mergeCell ref="A160:B160"/>
  </mergeCells>
  <phoneticPr fontId="2"/>
  <hyperlinks>
    <hyperlink ref="F2" location="目次!A1" display="目次へ戻る" xr:uid="{93F5BB58-15CC-49E7-95AC-8A1FEDFCD613}"/>
  </hyperlink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45FE7-D49F-446C-93F0-3C1DFE61ED84}">
  <dimension ref="A1:I21"/>
  <sheetViews>
    <sheetView workbookViewId="0">
      <selection activeCell="F2" sqref="F2"/>
    </sheetView>
  </sheetViews>
  <sheetFormatPr defaultColWidth="8.58203125" defaultRowHeight="18"/>
  <cols>
    <col min="1" max="1" width="11.25" style="821" customWidth="1"/>
    <col min="2" max="5" width="14.75" style="821" customWidth="1"/>
    <col min="6" max="6" width="11" style="821" bestFit="1" customWidth="1"/>
    <col min="7" max="7" width="12.75" style="821" bestFit="1" customWidth="1"/>
    <col min="8" max="8" width="8.58203125" style="821"/>
    <col min="9" max="9" width="12.75" style="821" bestFit="1" customWidth="1"/>
    <col min="10" max="16384" width="8.58203125" style="821"/>
  </cols>
  <sheetData>
    <row r="1" spans="1:6">
      <c r="A1" s="859" t="s">
        <v>11051</v>
      </c>
      <c r="B1" s="859"/>
      <c r="C1" s="859"/>
      <c r="D1" s="859"/>
      <c r="E1" s="859"/>
      <c r="F1" s="859"/>
    </row>
    <row r="2" spans="1:6">
      <c r="A2" s="859" t="s">
        <v>11052</v>
      </c>
      <c r="B2" s="859"/>
      <c r="C2" s="859"/>
      <c r="D2" s="859"/>
      <c r="E2" s="859"/>
      <c r="F2" s="820" t="s">
        <v>721</v>
      </c>
    </row>
    <row r="3" spans="1:6" ht="18.5" thickBot="1">
      <c r="A3" s="1745"/>
      <c r="B3" s="1745"/>
      <c r="C3" s="1745"/>
      <c r="D3" s="1745"/>
      <c r="E3" s="1753" t="s">
        <v>11053</v>
      </c>
      <c r="F3" s="859"/>
    </row>
    <row r="4" spans="1:6">
      <c r="A4" s="1903" t="s">
        <v>7926</v>
      </c>
      <c r="B4" s="1345" t="s">
        <v>5417</v>
      </c>
      <c r="C4" s="1007" t="s">
        <v>11054</v>
      </c>
      <c r="D4" s="1007" t="s">
        <v>11055</v>
      </c>
      <c r="E4" s="1007" t="s">
        <v>11056</v>
      </c>
      <c r="F4" s="859"/>
    </row>
    <row r="5" spans="1:6">
      <c r="A5" s="1103" t="s">
        <v>6351</v>
      </c>
      <c r="B5" s="2871">
        <v>346069407</v>
      </c>
      <c r="C5" s="2166">
        <v>199390707</v>
      </c>
      <c r="D5" s="2166">
        <v>90227585</v>
      </c>
      <c r="E5" s="2166">
        <v>56451115</v>
      </c>
      <c r="F5" s="859"/>
    </row>
    <row r="6" spans="1:6">
      <c r="A6" s="2872" t="s">
        <v>4755</v>
      </c>
      <c r="B6" s="2871">
        <v>322752843</v>
      </c>
      <c r="C6" s="1488">
        <v>172846348</v>
      </c>
      <c r="D6" s="1488">
        <v>95137536</v>
      </c>
      <c r="E6" s="1488">
        <v>54768959</v>
      </c>
      <c r="F6" s="859"/>
    </row>
    <row r="7" spans="1:6">
      <c r="A7" s="1044" t="s">
        <v>191</v>
      </c>
      <c r="B7" s="2871">
        <v>317058107</v>
      </c>
      <c r="C7" s="1488">
        <v>162096800</v>
      </c>
      <c r="D7" s="1488">
        <v>99270496</v>
      </c>
      <c r="E7" s="1488">
        <v>55690811</v>
      </c>
      <c r="F7" s="859"/>
    </row>
    <row r="8" spans="1:6">
      <c r="A8" s="1044" t="s">
        <v>192</v>
      </c>
      <c r="B8" s="2871">
        <f>SUM(C8:E8)</f>
        <v>325339007</v>
      </c>
      <c r="C8" s="1488">
        <v>169537009</v>
      </c>
      <c r="D8" s="1488">
        <v>96818041</v>
      </c>
      <c r="E8" s="1488">
        <v>58983957</v>
      </c>
    </row>
    <row r="9" spans="1:6" ht="18.5" thickBot="1">
      <c r="A9" s="2605" t="s">
        <v>193</v>
      </c>
      <c r="B9" s="2873">
        <f>SUM(C9:E9)</f>
        <v>324208353</v>
      </c>
      <c r="C9" s="2601">
        <v>162539391</v>
      </c>
      <c r="D9" s="2601">
        <v>104843638</v>
      </c>
      <c r="E9" s="2593">
        <v>56825324</v>
      </c>
    </row>
    <row r="10" spans="1:6">
      <c r="A10" s="987" t="s">
        <v>11057</v>
      </c>
      <c r="B10" s="1098"/>
      <c r="C10" s="1098"/>
      <c r="D10" s="859"/>
      <c r="E10" s="1021" t="s">
        <v>11059</v>
      </c>
      <c r="F10" s="859"/>
    </row>
    <row r="11" spans="1:6">
      <c r="A11" s="859"/>
      <c r="B11" s="859"/>
      <c r="C11" s="859"/>
      <c r="D11" s="859"/>
      <c r="E11" s="859"/>
      <c r="F11" s="859"/>
    </row>
    <row r="12" spans="1:6">
      <c r="A12" s="859" t="s">
        <v>11060</v>
      </c>
      <c r="B12" s="859"/>
      <c r="C12" s="859"/>
      <c r="D12" s="859"/>
      <c r="E12" s="859"/>
      <c r="F12" s="820" t="s">
        <v>721</v>
      </c>
    </row>
    <row r="13" spans="1:6" ht="18.5" thickBot="1">
      <c r="A13" s="859"/>
      <c r="B13" s="1745"/>
      <c r="C13" s="1745"/>
      <c r="D13" s="1745"/>
      <c r="E13" s="1753" t="s">
        <v>11053</v>
      </c>
      <c r="F13" s="859"/>
    </row>
    <row r="14" spans="1:6">
      <c r="A14" s="1903" t="s">
        <v>7926</v>
      </c>
      <c r="B14" s="1251" t="s">
        <v>5417</v>
      </c>
      <c r="C14" s="1007" t="s">
        <v>11054</v>
      </c>
      <c r="D14" s="1007" t="s">
        <v>11055</v>
      </c>
      <c r="E14" s="1007" t="s">
        <v>11056</v>
      </c>
      <c r="F14" s="859"/>
    </row>
    <row r="15" spans="1:6">
      <c r="A15" s="1103" t="s">
        <v>6351</v>
      </c>
      <c r="B15" s="2871">
        <f>SUM(C15:E15)</f>
        <v>342681536</v>
      </c>
      <c r="C15" s="2166">
        <v>192147475</v>
      </c>
      <c r="D15" s="2166">
        <v>88501722</v>
      </c>
      <c r="E15" s="2166">
        <v>62032339</v>
      </c>
      <c r="F15" s="859"/>
    </row>
    <row r="16" spans="1:6">
      <c r="A16" s="2872" t="s">
        <v>4755</v>
      </c>
      <c r="B16" s="2871">
        <f>SUM(C16:E16)</f>
        <v>316187244</v>
      </c>
      <c r="C16" s="1488">
        <v>163654091</v>
      </c>
      <c r="D16" s="1488">
        <v>93153562</v>
      </c>
      <c r="E16" s="1488">
        <v>59379591</v>
      </c>
      <c r="F16" s="859"/>
    </row>
    <row r="17" spans="1:9">
      <c r="A17" s="1044" t="s">
        <v>191</v>
      </c>
      <c r="B17" s="2871">
        <f>SUM(C17:E17)</f>
        <v>313377379</v>
      </c>
      <c r="C17" s="1488">
        <v>155216443</v>
      </c>
      <c r="D17" s="1488">
        <v>97241907</v>
      </c>
      <c r="E17" s="1488">
        <v>60919029</v>
      </c>
      <c r="F17" s="859"/>
    </row>
    <row r="18" spans="1:9">
      <c r="A18" s="1044" t="s">
        <v>192</v>
      </c>
      <c r="B18" s="2871">
        <f t="shared" ref="B18:B19" si="0">SUM(C18:E18)</f>
        <v>321833464</v>
      </c>
      <c r="C18" s="1488">
        <v>161601299</v>
      </c>
      <c r="D18" s="1488">
        <v>94555706</v>
      </c>
      <c r="E18" s="1488">
        <v>65676459</v>
      </c>
      <c r="F18" s="859"/>
      <c r="I18" s="2874"/>
    </row>
    <row r="19" spans="1:9" ht="18.5" thickBot="1">
      <c r="A19" s="2605" t="s">
        <v>193</v>
      </c>
      <c r="B19" s="2873">
        <f t="shared" si="0"/>
        <v>324527529</v>
      </c>
      <c r="C19" s="2601">
        <v>155415604</v>
      </c>
      <c r="D19" s="2601">
        <v>102921111</v>
      </c>
      <c r="E19" s="2601">
        <v>66190814</v>
      </c>
      <c r="F19" s="859"/>
    </row>
    <row r="20" spans="1:9">
      <c r="A20" s="987" t="s">
        <v>11061</v>
      </c>
      <c r="B20" s="987"/>
      <c r="C20" s="987"/>
      <c r="D20" s="859"/>
      <c r="E20" s="1021" t="s">
        <v>11059</v>
      </c>
      <c r="F20" s="859"/>
    </row>
    <row r="21" spans="1:9">
      <c r="A21" s="859"/>
      <c r="B21" s="859"/>
      <c r="C21" s="859"/>
      <c r="D21" s="859"/>
      <c r="E21" s="859"/>
      <c r="F21" s="859"/>
    </row>
  </sheetData>
  <phoneticPr fontId="2"/>
  <hyperlinks>
    <hyperlink ref="F2" location="目次!A1" display="目次へ戻る" xr:uid="{C938E7C3-BCEF-4A93-B5CD-528A25897DE7}"/>
    <hyperlink ref="F12" location="目次!A1" display="目次へ戻る" xr:uid="{E11795D0-3D66-49D7-BD73-0E6014BCB8F7}"/>
  </hyperlinks>
  <pageMargins left="0.7" right="0.7" top="0.75" bottom="0.75" header="0.3" footer="0.3"/>
  <pageSetup paperSize="9" orientation="portrait" verticalDpi="0"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3F276-B915-426D-83A7-9D1E69004237}">
  <dimension ref="A1:K78"/>
  <sheetViews>
    <sheetView workbookViewId="0">
      <pane ySplit="4" topLeftCell="A61" activePane="bottomLeft" state="frozen"/>
      <selection pane="bottomLeft" activeCell="G1" sqref="G1"/>
    </sheetView>
  </sheetViews>
  <sheetFormatPr defaultColWidth="8.58203125" defaultRowHeight="18"/>
  <cols>
    <col min="1" max="1" width="50.25" style="821" customWidth="1"/>
    <col min="2" max="6" width="16.33203125" style="821" customWidth="1"/>
    <col min="7" max="7" width="11" style="821" bestFit="1" customWidth="1"/>
    <col min="8" max="16384" width="8.58203125" style="821"/>
  </cols>
  <sheetData>
    <row r="1" spans="1:10">
      <c r="A1" s="3684" t="s">
        <v>11062</v>
      </c>
      <c r="B1" s="3684"/>
      <c r="C1" s="859"/>
      <c r="D1" s="975"/>
      <c r="E1" s="859"/>
      <c r="F1" s="859"/>
      <c r="G1" s="820" t="s">
        <v>721</v>
      </c>
      <c r="H1" s="859"/>
      <c r="I1" s="859"/>
      <c r="J1" s="859"/>
    </row>
    <row r="2" spans="1:10" ht="18.5" thickBot="1">
      <c r="A2" s="1745"/>
      <c r="B2" s="1745"/>
      <c r="C2" s="1745"/>
      <c r="D2" s="1745"/>
      <c r="E2" s="1745"/>
      <c r="F2" s="1753" t="s">
        <v>11063</v>
      </c>
      <c r="G2" s="987"/>
      <c r="H2" s="987"/>
      <c r="I2" s="987"/>
      <c r="J2" s="859"/>
    </row>
    <row r="3" spans="1:10">
      <c r="A3" s="3566" t="s">
        <v>11065</v>
      </c>
      <c r="B3" s="3569" t="s">
        <v>8588</v>
      </c>
      <c r="C3" s="3576"/>
      <c r="D3" s="3569" t="s">
        <v>8495</v>
      </c>
      <c r="E3" s="3576"/>
      <c r="F3" s="3623" t="s">
        <v>11067</v>
      </c>
      <c r="G3" s="859"/>
      <c r="H3" s="859"/>
      <c r="I3" s="859"/>
      <c r="J3" s="859"/>
    </row>
    <row r="4" spans="1:10">
      <c r="A4" s="3568"/>
      <c r="B4" s="2875" t="s">
        <v>11069</v>
      </c>
      <c r="C4" s="991" t="s">
        <v>11071</v>
      </c>
      <c r="D4" s="2875" t="s">
        <v>11069</v>
      </c>
      <c r="E4" s="991" t="s">
        <v>11071</v>
      </c>
      <c r="F4" s="3572"/>
      <c r="G4" s="859"/>
      <c r="H4" s="859"/>
      <c r="I4" s="859"/>
      <c r="J4" s="859"/>
    </row>
    <row r="5" spans="1:10">
      <c r="A5" s="1757" t="s">
        <v>11073</v>
      </c>
      <c r="B5" s="2876">
        <v>180190269</v>
      </c>
      <c r="C5" s="2876">
        <v>169537009</v>
      </c>
      <c r="D5" s="2876">
        <v>168365007</v>
      </c>
      <c r="E5" s="2876">
        <v>162539391</v>
      </c>
      <c r="F5" s="2876">
        <v>150837883</v>
      </c>
      <c r="G5" s="859"/>
      <c r="H5" s="859"/>
      <c r="I5" s="859"/>
      <c r="J5" s="859"/>
    </row>
    <row r="6" spans="1:10">
      <c r="A6" s="2877" t="s">
        <v>11074</v>
      </c>
      <c r="B6" s="2876">
        <v>51778577</v>
      </c>
      <c r="C6" s="2876">
        <v>51853520</v>
      </c>
      <c r="D6" s="2876">
        <v>50881570</v>
      </c>
      <c r="E6" s="2876">
        <v>51150501</v>
      </c>
      <c r="F6" s="2876">
        <v>52546962</v>
      </c>
      <c r="G6" s="859"/>
      <c r="H6" s="859"/>
      <c r="I6" s="859"/>
      <c r="J6" s="859"/>
    </row>
    <row r="7" spans="1:10">
      <c r="A7" s="2878" t="s">
        <v>11075</v>
      </c>
      <c r="B7" s="2879">
        <v>19851305</v>
      </c>
      <c r="C7" s="2879">
        <v>19874264</v>
      </c>
      <c r="D7" s="2879">
        <v>18645619</v>
      </c>
      <c r="E7" s="2879">
        <v>18849150</v>
      </c>
      <c r="F7" s="2879">
        <v>19859498</v>
      </c>
      <c r="G7" s="859"/>
      <c r="H7" s="859"/>
      <c r="I7" s="859"/>
      <c r="J7" s="859"/>
    </row>
    <row r="8" spans="1:10" ht="18" customHeight="1">
      <c r="A8" s="2878" t="s">
        <v>11076</v>
      </c>
      <c r="B8" s="2879">
        <v>22005085</v>
      </c>
      <c r="C8" s="2879">
        <v>22000903</v>
      </c>
      <c r="D8" s="2879">
        <v>22285434</v>
      </c>
      <c r="E8" s="2879">
        <v>22332122</v>
      </c>
      <c r="F8" s="2879">
        <v>22693590</v>
      </c>
      <c r="G8" s="859"/>
      <c r="H8" s="859"/>
      <c r="I8" s="859"/>
      <c r="J8" s="859"/>
    </row>
    <row r="9" spans="1:10" ht="18" customHeight="1">
      <c r="A9" s="2878" t="s">
        <v>11077</v>
      </c>
      <c r="B9" s="2879">
        <v>1023719</v>
      </c>
      <c r="C9" s="2879">
        <v>1017335</v>
      </c>
      <c r="D9" s="2879">
        <v>1044701</v>
      </c>
      <c r="E9" s="2879">
        <v>1055839</v>
      </c>
      <c r="F9" s="2879">
        <v>1069638</v>
      </c>
      <c r="G9" s="859"/>
      <c r="H9" s="859"/>
      <c r="I9" s="859"/>
      <c r="J9" s="859"/>
    </row>
    <row r="10" spans="1:10" ht="18" customHeight="1">
      <c r="A10" s="2878" t="s">
        <v>11078</v>
      </c>
      <c r="B10" s="2879">
        <v>2922426</v>
      </c>
      <c r="C10" s="2879">
        <v>2947085</v>
      </c>
      <c r="D10" s="2879">
        <v>2877022</v>
      </c>
      <c r="E10" s="2879">
        <v>2880243</v>
      </c>
      <c r="F10" s="2879">
        <v>2834598</v>
      </c>
      <c r="G10" s="859"/>
      <c r="H10" s="859"/>
      <c r="I10" s="859"/>
      <c r="J10" s="859"/>
    </row>
    <row r="11" spans="1:10">
      <c r="A11" s="2878" t="s">
        <v>11079</v>
      </c>
      <c r="B11" s="2879">
        <v>1</v>
      </c>
      <c r="C11" s="2879">
        <v>1</v>
      </c>
      <c r="D11" s="2879">
        <v>1</v>
      </c>
      <c r="E11" s="2879">
        <v>1</v>
      </c>
      <c r="F11" s="2879">
        <v>1</v>
      </c>
      <c r="G11" s="859"/>
      <c r="H11" s="859"/>
      <c r="I11" s="859"/>
      <c r="J11" s="859"/>
    </row>
    <row r="12" spans="1:10" ht="18" customHeight="1">
      <c r="A12" s="2878" t="s">
        <v>11080</v>
      </c>
      <c r="B12" s="2879">
        <v>0</v>
      </c>
      <c r="C12" s="2879">
        <v>0</v>
      </c>
      <c r="D12" s="2879">
        <v>0</v>
      </c>
      <c r="E12" s="2879">
        <v>0</v>
      </c>
      <c r="F12" s="2879">
        <v>0</v>
      </c>
      <c r="G12" s="859"/>
      <c r="H12" s="859"/>
      <c r="I12" s="859"/>
      <c r="J12" s="859"/>
    </row>
    <row r="13" spans="1:10">
      <c r="A13" s="2878" t="s">
        <v>11081</v>
      </c>
      <c r="B13" s="2879">
        <v>83853</v>
      </c>
      <c r="C13" s="2879">
        <v>80175</v>
      </c>
      <c r="D13" s="2879">
        <v>96276</v>
      </c>
      <c r="E13" s="2879">
        <v>82740</v>
      </c>
      <c r="F13" s="2879">
        <v>86714</v>
      </c>
      <c r="G13" s="859"/>
      <c r="H13" s="859"/>
      <c r="I13" s="859"/>
      <c r="J13" s="859"/>
    </row>
    <row r="14" spans="1:10" ht="18" customHeight="1">
      <c r="A14" s="2878" t="s">
        <v>11082</v>
      </c>
      <c r="B14" s="2879">
        <v>3460485</v>
      </c>
      <c r="C14" s="2879">
        <v>3463556</v>
      </c>
      <c r="D14" s="2879">
        <v>3472615</v>
      </c>
      <c r="E14" s="2879">
        <v>3483620</v>
      </c>
      <c r="F14" s="2879">
        <v>3560874</v>
      </c>
      <c r="G14" s="859"/>
      <c r="H14" s="859"/>
      <c r="I14" s="859"/>
      <c r="J14" s="859"/>
    </row>
    <row r="15" spans="1:10">
      <c r="A15" s="2878" t="s">
        <v>11083</v>
      </c>
      <c r="B15" s="2879">
        <v>2431703</v>
      </c>
      <c r="C15" s="2879">
        <v>2470200</v>
      </c>
      <c r="D15" s="2879">
        <v>2460202</v>
      </c>
      <c r="E15" s="2879">
        <v>2466785</v>
      </c>
      <c r="F15" s="2879">
        <v>2442049</v>
      </c>
      <c r="G15" s="859"/>
      <c r="H15" s="859"/>
      <c r="I15" s="859"/>
      <c r="J15" s="859"/>
    </row>
    <row r="16" spans="1:10" s="2225" customFormat="1">
      <c r="A16" s="2877" t="s">
        <v>11084</v>
      </c>
      <c r="B16" s="2876">
        <v>1397515</v>
      </c>
      <c r="C16" s="2876">
        <v>1387242</v>
      </c>
      <c r="D16" s="2876">
        <v>1447497</v>
      </c>
      <c r="E16" s="2876">
        <v>1441703</v>
      </c>
      <c r="F16" s="2876">
        <v>1425964</v>
      </c>
      <c r="G16" s="1860"/>
      <c r="H16" s="1860"/>
      <c r="I16" s="1860"/>
      <c r="J16" s="1860"/>
    </row>
    <row r="17" spans="1:10" ht="18" customHeight="1">
      <c r="A17" s="2878" t="s">
        <v>11085</v>
      </c>
      <c r="B17" s="2879">
        <v>305814</v>
      </c>
      <c r="C17" s="2879">
        <v>284769</v>
      </c>
      <c r="D17" s="2879">
        <v>278709</v>
      </c>
      <c r="E17" s="2879">
        <v>280549</v>
      </c>
      <c r="F17" s="2879">
        <v>262251</v>
      </c>
      <c r="G17" s="859"/>
      <c r="H17" s="859"/>
      <c r="I17" s="859"/>
      <c r="J17" s="859"/>
    </row>
    <row r="18" spans="1:10" ht="18" customHeight="1">
      <c r="A18" s="2878" t="s">
        <v>11086</v>
      </c>
      <c r="B18" s="2879">
        <v>841662</v>
      </c>
      <c r="C18" s="2879">
        <v>858500</v>
      </c>
      <c r="D18" s="2879">
        <v>864321</v>
      </c>
      <c r="E18" s="2879">
        <v>858555</v>
      </c>
      <c r="F18" s="2879">
        <v>864549</v>
      </c>
      <c r="G18" s="859"/>
      <c r="H18" s="859"/>
      <c r="I18" s="859"/>
      <c r="J18" s="859"/>
    </row>
    <row r="19" spans="1:10" ht="18" customHeight="1">
      <c r="A19" s="2878" t="s">
        <v>11087</v>
      </c>
      <c r="B19" s="2879">
        <v>87315</v>
      </c>
      <c r="C19" s="2879">
        <v>81716</v>
      </c>
      <c r="D19" s="2879">
        <v>87840</v>
      </c>
      <c r="E19" s="2879">
        <v>90045</v>
      </c>
      <c r="F19" s="2879">
        <v>82537</v>
      </c>
      <c r="G19" s="859"/>
      <c r="H19" s="859"/>
      <c r="I19" s="859"/>
      <c r="J19" s="859"/>
    </row>
    <row r="20" spans="1:10" ht="18" customHeight="1">
      <c r="A20" s="2878" t="s">
        <v>11088</v>
      </c>
      <c r="B20" s="2879">
        <v>162724</v>
      </c>
      <c r="C20" s="2879">
        <v>162257</v>
      </c>
      <c r="D20" s="2879">
        <v>216627</v>
      </c>
      <c r="E20" s="2879">
        <v>212554</v>
      </c>
      <c r="F20" s="2879">
        <v>216627</v>
      </c>
      <c r="G20" s="859"/>
      <c r="H20" s="859"/>
      <c r="I20" s="859"/>
      <c r="J20" s="859"/>
    </row>
    <row r="21" spans="1:10" ht="18" customHeight="1">
      <c r="A21" s="2878" t="s">
        <v>11089</v>
      </c>
      <c r="B21" s="2879">
        <v>0</v>
      </c>
      <c r="C21" s="2879">
        <v>0</v>
      </c>
      <c r="D21" s="2879">
        <v>0</v>
      </c>
      <c r="E21" s="2879">
        <v>0</v>
      </c>
      <c r="F21" s="2879">
        <v>0</v>
      </c>
      <c r="G21" s="859"/>
      <c r="H21" s="859"/>
      <c r="I21" s="859"/>
      <c r="J21" s="859"/>
    </row>
    <row r="22" spans="1:10" s="2225" customFormat="1">
      <c r="A22" s="2877" t="s">
        <v>11090</v>
      </c>
      <c r="B22" s="2876">
        <v>15912</v>
      </c>
      <c r="C22" s="2876">
        <v>13310</v>
      </c>
      <c r="D22" s="2876">
        <v>14031</v>
      </c>
      <c r="E22" s="2876">
        <v>16674</v>
      </c>
      <c r="F22" s="2876">
        <v>27224</v>
      </c>
      <c r="G22" s="1860"/>
      <c r="H22" s="1860"/>
      <c r="I22" s="1860"/>
      <c r="J22" s="1860"/>
    </row>
    <row r="23" spans="1:10" ht="18" customHeight="1">
      <c r="A23" s="2878" t="s">
        <v>11091</v>
      </c>
      <c r="B23" s="2879">
        <v>15912</v>
      </c>
      <c r="C23" s="2879">
        <v>13310</v>
      </c>
      <c r="D23" s="2879">
        <v>14031</v>
      </c>
      <c r="E23" s="2879">
        <v>16674</v>
      </c>
      <c r="F23" s="2879">
        <v>27224</v>
      </c>
      <c r="G23" s="859"/>
      <c r="H23" s="859"/>
      <c r="I23" s="859"/>
      <c r="J23" s="859"/>
    </row>
    <row r="24" spans="1:10" s="2225" customFormat="1">
      <c r="A24" s="2877" t="s">
        <v>11092</v>
      </c>
      <c r="B24" s="2876">
        <v>118231</v>
      </c>
      <c r="C24" s="2876">
        <v>176430</v>
      </c>
      <c r="D24" s="2876">
        <v>118527</v>
      </c>
      <c r="E24" s="2876">
        <v>264220</v>
      </c>
      <c r="F24" s="2876">
        <v>120137</v>
      </c>
      <c r="G24" s="1860"/>
      <c r="H24" s="1860"/>
      <c r="I24" s="1860"/>
      <c r="J24" s="1860"/>
    </row>
    <row r="25" spans="1:10" ht="18" customHeight="1">
      <c r="A25" s="2878" t="s">
        <v>11093</v>
      </c>
      <c r="B25" s="2879">
        <v>118231</v>
      </c>
      <c r="C25" s="2879">
        <v>176430</v>
      </c>
      <c r="D25" s="2879">
        <v>118527</v>
      </c>
      <c r="E25" s="2879">
        <v>264220</v>
      </c>
      <c r="F25" s="2879">
        <v>120137</v>
      </c>
      <c r="G25" s="859"/>
      <c r="H25" s="859"/>
      <c r="I25" s="859"/>
      <c r="J25" s="859"/>
    </row>
    <row r="26" spans="1:10" s="2225" customFormat="1">
      <c r="A26" s="2877" t="s">
        <v>11094</v>
      </c>
      <c r="B26" s="2876">
        <v>60688</v>
      </c>
      <c r="C26" s="2876">
        <v>190842</v>
      </c>
      <c r="D26" s="2876">
        <v>60555</v>
      </c>
      <c r="E26" s="2876">
        <v>340334</v>
      </c>
      <c r="F26" s="2876">
        <v>66479</v>
      </c>
      <c r="G26" s="1860"/>
      <c r="H26" s="1860"/>
      <c r="I26" s="1860"/>
      <c r="J26" s="1860"/>
    </row>
    <row r="27" spans="1:10" ht="18" customHeight="1">
      <c r="A27" s="2878" t="s">
        <v>11095</v>
      </c>
      <c r="B27" s="2879">
        <v>60688</v>
      </c>
      <c r="C27" s="2879">
        <v>190842</v>
      </c>
      <c r="D27" s="2879">
        <v>60555</v>
      </c>
      <c r="E27" s="2879">
        <v>340334</v>
      </c>
      <c r="F27" s="2879">
        <v>66479</v>
      </c>
      <c r="G27" s="859"/>
      <c r="H27" s="859"/>
      <c r="I27" s="859"/>
      <c r="J27" s="859"/>
    </row>
    <row r="28" spans="1:10" s="2225" customFormat="1">
      <c r="A28" s="2877" t="s">
        <v>11096</v>
      </c>
      <c r="B28" s="2876">
        <v>838409</v>
      </c>
      <c r="C28" s="2876">
        <v>883602</v>
      </c>
      <c r="D28" s="2876">
        <v>809936</v>
      </c>
      <c r="E28" s="2876">
        <v>832225</v>
      </c>
      <c r="F28" s="2876">
        <v>819828</v>
      </c>
      <c r="G28" s="1860"/>
      <c r="H28" s="1860"/>
      <c r="I28" s="1860"/>
      <c r="J28" s="1860"/>
    </row>
    <row r="29" spans="1:10" ht="18" customHeight="1">
      <c r="A29" s="2878" t="s">
        <v>11097</v>
      </c>
      <c r="B29" s="2879">
        <v>838409</v>
      </c>
      <c r="C29" s="2879">
        <v>883602</v>
      </c>
      <c r="D29" s="2879">
        <v>809936</v>
      </c>
      <c r="E29" s="2879">
        <v>832225</v>
      </c>
      <c r="F29" s="2879">
        <v>819828</v>
      </c>
      <c r="G29" s="859"/>
      <c r="H29" s="859"/>
      <c r="I29" s="859"/>
      <c r="J29" s="859"/>
    </row>
    <row r="30" spans="1:10" s="2225" customFormat="1">
      <c r="A30" s="2877" t="s">
        <v>11098</v>
      </c>
      <c r="B30" s="2876">
        <v>8568954</v>
      </c>
      <c r="C30" s="2876">
        <v>8662975</v>
      </c>
      <c r="D30" s="2876">
        <v>8029350</v>
      </c>
      <c r="E30" s="2876">
        <v>8841367</v>
      </c>
      <c r="F30" s="2876">
        <v>8655017</v>
      </c>
      <c r="G30" s="1860"/>
      <c r="H30" s="1860"/>
      <c r="I30" s="1860"/>
      <c r="J30" s="1860"/>
    </row>
    <row r="31" spans="1:10" ht="18" customHeight="1">
      <c r="A31" s="2878" t="s">
        <v>11099</v>
      </c>
      <c r="B31" s="2879">
        <v>8568954</v>
      </c>
      <c r="C31" s="2879">
        <v>8662975</v>
      </c>
      <c r="D31" s="2879">
        <v>8029350</v>
      </c>
      <c r="E31" s="2879">
        <v>8841367</v>
      </c>
      <c r="F31" s="2879">
        <v>8655017</v>
      </c>
      <c r="G31" s="859"/>
      <c r="H31" s="859"/>
      <c r="I31" s="859"/>
      <c r="J31" s="859"/>
    </row>
    <row r="32" spans="1:10" s="2225" customFormat="1">
      <c r="A32" s="2877" t="s">
        <v>11100</v>
      </c>
      <c r="B32" s="2876">
        <v>138725</v>
      </c>
      <c r="C32" s="2876">
        <v>127581</v>
      </c>
      <c r="D32" s="2876">
        <v>128980</v>
      </c>
      <c r="E32" s="2876">
        <v>121862</v>
      </c>
      <c r="F32" s="2876">
        <v>122522</v>
      </c>
      <c r="G32" s="1860"/>
      <c r="H32" s="1860"/>
      <c r="I32" s="1860"/>
      <c r="J32" s="1860"/>
    </row>
    <row r="33" spans="1:10" ht="18" customHeight="1">
      <c r="A33" s="2878" t="s">
        <v>11101</v>
      </c>
      <c r="B33" s="2879">
        <v>138725</v>
      </c>
      <c r="C33" s="2879">
        <v>127581</v>
      </c>
      <c r="D33" s="2879">
        <v>128980</v>
      </c>
      <c r="E33" s="2879">
        <v>121862</v>
      </c>
      <c r="F33" s="2879">
        <v>122522</v>
      </c>
      <c r="G33" s="859"/>
      <c r="H33" s="859"/>
      <c r="I33" s="859"/>
      <c r="J33" s="859"/>
    </row>
    <row r="34" spans="1:10" s="2225" customFormat="1">
      <c r="A34" s="2877" t="s">
        <v>11102</v>
      </c>
      <c r="B34" s="2876">
        <v>82692</v>
      </c>
      <c r="C34" s="2876">
        <v>113874</v>
      </c>
      <c r="D34" s="2876">
        <v>102026</v>
      </c>
      <c r="E34" s="2876">
        <v>106281</v>
      </c>
      <c r="F34" s="2876">
        <v>106978</v>
      </c>
      <c r="G34" s="1860"/>
      <c r="H34" s="1860"/>
      <c r="I34" s="1860"/>
      <c r="J34" s="1860"/>
    </row>
    <row r="35" spans="1:10" ht="18" customHeight="1">
      <c r="A35" s="2878" t="s">
        <v>11102</v>
      </c>
      <c r="B35" s="2879">
        <v>82692</v>
      </c>
      <c r="C35" s="2879">
        <v>113874</v>
      </c>
      <c r="D35" s="2879">
        <v>102026</v>
      </c>
      <c r="E35" s="2879">
        <v>106281</v>
      </c>
      <c r="F35" s="2879">
        <v>106978</v>
      </c>
      <c r="G35" s="859"/>
      <c r="H35" s="859"/>
      <c r="I35" s="859"/>
      <c r="J35" s="859"/>
    </row>
    <row r="36" spans="1:10" s="2225" customFormat="1">
      <c r="A36" s="2877" t="s">
        <v>11103</v>
      </c>
      <c r="B36" s="2876">
        <v>331894</v>
      </c>
      <c r="C36" s="2876">
        <v>332082</v>
      </c>
      <c r="D36" s="2876">
        <v>1666838</v>
      </c>
      <c r="E36" s="2876">
        <v>1667641</v>
      </c>
      <c r="F36" s="2876">
        <v>316937</v>
      </c>
      <c r="G36" s="1860"/>
      <c r="H36" s="1860"/>
      <c r="I36" s="1860"/>
      <c r="J36" s="1860"/>
    </row>
    <row r="37" spans="1:10" ht="18" customHeight="1">
      <c r="A37" s="2878" t="s">
        <v>11104</v>
      </c>
      <c r="B37" s="2879">
        <v>320158</v>
      </c>
      <c r="C37" s="2879">
        <v>320158</v>
      </c>
      <c r="D37" s="2879">
        <v>1657670</v>
      </c>
      <c r="E37" s="2879">
        <v>1657670</v>
      </c>
      <c r="F37" s="2879">
        <v>311991</v>
      </c>
      <c r="G37" s="859"/>
      <c r="H37" s="859"/>
      <c r="I37" s="859"/>
      <c r="J37" s="859"/>
    </row>
    <row r="38" spans="1:10" ht="18" customHeight="1">
      <c r="A38" s="2878" t="s">
        <v>11105</v>
      </c>
      <c r="B38" s="2879">
        <v>11736</v>
      </c>
      <c r="C38" s="2879">
        <v>11924</v>
      </c>
      <c r="D38" s="2879">
        <v>9168</v>
      </c>
      <c r="E38" s="2879">
        <v>9971</v>
      </c>
      <c r="F38" s="2879">
        <v>4946</v>
      </c>
      <c r="G38" s="859"/>
      <c r="H38" s="859"/>
      <c r="I38" s="859"/>
      <c r="J38" s="859"/>
    </row>
    <row r="39" spans="1:10" s="2225" customFormat="1">
      <c r="A39" s="2877" t="s">
        <v>11106</v>
      </c>
      <c r="B39" s="2876">
        <v>19934903</v>
      </c>
      <c r="C39" s="2876">
        <v>21245172</v>
      </c>
      <c r="D39" s="2876">
        <v>21018380</v>
      </c>
      <c r="E39" s="2876">
        <v>21376200</v>
      </c>
      <c r="F39" s="2876">
        <v>20371547</v>
      </c>
      <c r="G39" s="1860"/>
      <c r="H39" s="1860"/>
      <c r="I39" s="1860"/>
      <c r="J39" s="1860"/>
    </row>
    <row r="40" spans="1:10" ht="18" customHeight="1">
      <c r="A40" s="2878" t="s">
        <v>11106</v>
      </c>
      <c r="B40" s="2879">
        <v>19934903</v>
      </c>
      <c r="C40" s="2879">
        <v>21245172</v>
      </c>
      <c r="D40" s="2879">
        <v>21018380</v>
      </c>
      <c r="E40" s="2879">
        <v>21376200</v>
      </c>
      <c r="F40" s="2879">
        <v>20371547</v>
      </c>
      <c r="G40" s="859"/>
      <c r="H40" s="859"/>
      <c r="I40" s="859"/>
      <c r="J40" s="859"/>
    </row>
    <row r="41" spans="1:10" s="2225" customFormat="1">
      <c r="A41" s="2877" t="s">
        <v>11107</v>
      </c>
      <c r="B41" s="2876">
        <v>45121</v>
      </c>
      <c r="C41" s="2876">
        <v>39551</v>
      </c>
      <c r="D41" s="2876">
        <v>44000</v>
      </c>
      <c r="E41" s="2876">
        <v>36957</v>
      </c>
      <c r="F41" s="2876">
        <v>39000</v>
      </c>
      <c r="G41" s="1860"/>
      <c r="H41" s="1860"/>
      <c r="I41" s="1860"/>
      <c r="J41" s="1860"/>
    </row>
    <row r="42" spans="1:10" ht="18.649999999999999" customHeight="1">
      <c r="A42" s="2878" t="s">
        <v>11107</v>
      </c>
      <c r="B42" s="2879">
        <v>45121</v>
      </c>
      <c r="C42" s="2879">
        <v>39551</v>
      </c>
      <c r="D42" s="2879">
        <v>44000</v>
      </c>
      <c r="E42" s="2879">
        <v>36957</v>
      </c>
      <c r="F42" s="2879">
        <v>39000</v>
      </c>
      <c r="G42" s="859"/>
      <c r="H42" s="859"/>
      <c r="I42" s="859"/>
      <c r="J42" s="859"/>
    </row>
    <row r="43" spans="1:10" s="2225" customFormat="1">
      <c r="A43" s="2877" t="s">
        <v>11108</v>
      </c>
      <c r="B43" s="2876">
        <v>597865</v>
      </c>
      <c r="C43" s="2876">
        <v>605337</v>
      </c>
      <c r="D43" s="2876">
        <v>579091</v>
      </c>
      <c r="E43" s="2876">
        <v>575951</v>
      </c>
      <c r="F43" s="2876">
        <v>620443</v>
      </c>
      <c r="G43" s="1860"/>
      <c r="H43" s="1860"/>
      <c r="I43" s="1860"/>
      <c r="J43" s="1860"/>
    </row>
    <row r="44" spans="1:10">
      <c r="A44" s="2878" t="s">
        <v>11109</v>
      </c>
      <c r="B44" s="2879">
        <v>3945</v>
      </c>
      <c r="C44" s="2879">
        <v>4944</v>
      </c>
      <c r="D44" s="2879">
        <v>5577</v>
      </c>
      <c r="E44" s="2879">
        <v>4366</v>
      </c>
      <c r="F44" s="2879">
        <v>5087</v>
      </c>
      <c r="G44" s="859"/>
      <c r="H44" s="859"/>
      <c r="I44" s="859"/>
      <c r="J44" s="859"/>
    </row>
    <row r="45" spans="1:10">
      <c r="A45" s="2878" t="s">
        <v>11110</v>
      </c>
      <c r="B45" s="2879">
        <v>593920</v>
      </c>
      <c r="C45" s="2879">
        <v>600392</v>
      </c>
      <c r="D45" s="2879">
        <v>573514</v>
      </c>
      <c r="E45" s="2879">
        <v>571586</v>
      </c>
      <c r="F45" s="2879">
        <v>615356</v>
      </c>
      <c r="G45" s="859"/>
      <c r="H45" s="859"/>
      <c r="I45" s="859"/>
      <c r="J45" s="859"/>
    </row>
    <row r="46" spans="1:10" s="2225" customFormat="1">
      <c r="A46" s="2877" t="s">
        <v>11111</v>
      </c>
      <c r="B46" s="2876">
        <v>2517980</v>
      </c>
      <c r="C46" s="2876">
        <v>2546922</v>
      </c>
      <c r="D46" s="2876">
        <v>2533287</v>
      </c>
      <c r="E46" s="2876">
        <v>2520289</v>
      </c>
      <c r="F46" s="2876">
        <v>2492360</v>
      </c>
      <c r="G46" s="1860"/>
      <c r="H46" s="1860"/>
      <c r="I46" s="1860"/>
      <c r="J46" s="1860"/>
    </row>
    <row r="47" spans="1:10">
      <c r="A47" s="2878" t="s">
        <v>11112</v>
      </c>
      <c r="B47" s="2879">
        <v>1916660</v>
      </c>
      <c r="C47" s="2879">
        <v>1928161</v>
      </c>
      <c r="D47" s="2879">
        <v>1940201</v>
      </c>
      <c r="E47" s="2879">
        <v>1928387</v>
      </c>
      <c r="F47" s="2879">
        <v>1885563</v>
      </c>
      <c r="G47" s="859"/>
      <c r="H47" s="859"/>
      <c r="I47" s="859"/>
      <c r="J47" s="859"/>
    </row>
    <row r="48" spans="1:10">
      <c r="A48" s="2878" t="s">
        <v>11113</v>
      </c>
      <c r="B48" s="2879">
        <v>601320</v>
      </c>
      <c r="C48" s="2879">
        <v>618760</v>
      </c>
      <c r="D48" s="2879">
        <v>593086</v>
      </c>
      <c r="E48" s="2879">
        <v>591902</v>
      </c>
      <c r="F48" s="2879">
        <v>606797</v>
      </c>
      <c r="G48" s="859"/>
      <c r="H48" s="859"/>
      <c r="I48" s="859"/>
      <c r="J48" s="859"/>
    </row>
    <row r="49" spans="1:10" s="2225" customFormat="1">
      <c r="A49" s="2877" t="s">
        <v>11115</v>
      </c>
      <c r="B49" s="2876">
        <v>35895199</v>
      </c>
      <c r="C49" s="2876">
        <v>30883014</v>
      </c>
      <c r="D49" s="2876">
        <v>32641347</v>
      </c>
      <c r="E49" s="2876">
        <v>30834883</v>
      </c>
      <c r="F49" s="2876">
        <v>27387903</v>
      </c>
      <c r="G49" s="1860"/>
      <c r="H49" s="1860"/>
      <c r="I49" s="1860"/>
      <c r="J49" s="1860"/>
    </row>
    <row r="50" spans="1:10" ht="18" customHeight="1">
      <c r="A50" s="2878" t="s">
        <v>11116</v>
      </c>
      <c r="B50" s="2879">
        <v>18926220</v>
      </c>
      <c r="C50" s="2879">
        <v>18073009</v>
      </c>
      <c r="D50" s="2879">
        <v>19248559</v>
      </c>
      <c r="E50" s="2879">
        <v>18953984</v>
      </c>
      <c r="F50" s="2879">
        <v>20934489</v>
      </c>
      <c r="G50" s="859"/>
      <c r="H50" s="859"/>
      <c r="I50" s="859"/>
      <c r="J50" s="859"/>
    </row>
    <row r="51" spans="1:10" ht="18" customHeight="1">
      <c r="A51" s="2878" t="s">
        <v>11117</v>
      </c>
      <c r="B51" s="2879">
        <v>16897444</v>
      </c>
      <c r="C51" s="2879">
        <v>12733200</v>
      </c>
      <c r="D51" s="2879">
        <v>13320990</v>
      </c>
      <c r="E51" s="2879">
        <v>11804116</v>
      </c>
      <c r="F51" s="2879">
        <v>6376719</v>
      </c>
      <c r="G51" s="859"/>
      <c r="H51" s="859"/>
      <c r="I51" s="859"/>
      <c r="J51" s="859"/>
    </row>
    <row r="52" spans="1:10" ht="18" customHeight="1">
      <c r="A52" s="2878" t="s">
        <v>11118</v>
      </c>
      <c r="B52" s="2879">
        <v>71535</v>
      </c>
      <c r="C52" s="2879">
        <v>76805</v>
      </c>
      <c r="D52" s="2879">
        <v>71798</v>
      </c>
      <c r="E52" s="2879">
        <v>76784</v>
      </c>
      <c r="F52" s="2879">
        <v>76695</v>
      </c>
      <c r="G52" s="859"/>
      <c r="H52" s="859"/>
      <c r="I52" s="859"/>
      <c r="J52" s="859"/>
    </row>
    <row r="53" spans="1:10" s="2225" customFormat="1">
      <c r="A53" s="2877" t="s">
        <v>11119</v>
      </c>
      <c r="B53" s="2876">
        <v>1214905</v>
      </c>
      <c r="C53" s="2876">
        <v>10314620</v>
      </c>
      <c r="D53" s="2876">
        <v>10870731</v>
      </c>
      <c r="E53" s="2876">
        <v>10255601</v>
      </c>
      <c r="F53" s="2876">
        <v>10702668</v>
      </c>
      <c r="G53" s="1860"/>
      <c r="H53" s="1860"/>
      <c r="I53" s="1860"/>
      <c r="J53" s="1860"/>
    </row>
    <row r="54" spans="1:10">
      <c r="A54" s="2878" t="s">
        <v>11120</v>
      </c>
      <c r="B54" s="2879">
        <v>7029300</v>
      </c>
      <c r="C54" s="2879">
        <v>6335418</v>
      </c>
      <c r="D54" s="2879">
        <v>6530628</v>
      </c>
      <c r="E54" s="2879">
        <v>6363311</v>
      </c>
      <c r="F54" s="2879">
        <v>6540852</v>
      </c>
      <c r="G54" s="859"/>
      <c r="H54" s="859"/>
      <c r="I54" s="859"/>
      <c r="J54" s="859"/>
    </row>
    <row r="55" spans="1:10">
      <c r="A55" s="2878" t="s">
        <v>11121</v>
      </c>
      <c r="B55" s="2879">
        <v>4386978</v>
      </c>
      <c r="C55" s="2879">
        <v>3261778</v>
      </c>
      <c r="D55" s="2879">
        <v>3616982</v>
      </c>
      <c r="E55" s="2879">
        <v>3174356</v>
      </c>
      <c r="F55" s="2879">
        <v>3247281</v>
      </c>
      <c r="G55" s="859"/>
      <c r="H55" s="859"/>
      <c r="I55" s="859"/>
      <c r="J55" s="859"/>
    </row>
    <row r="56" spans="1:10">
      <c r="A56" s="2878" t="s">
        <v>11122</v>
      </c>
      <c r="B56" s="2879">
        <v>732817</v>
      </c>
      <c r="C56" s="2879">
        <v>717424</v>
      </c>
      <c r="D56" s="2879">
        <v>723121</v>
      </c>
      <c r="E56" s="2879">
        <v>717934</v>
      </c>
      <c r="F56" s="2879">
        <v>914535</v>
      </c>
      <c r="G56" s="859"/>
      <c r="H56" s="859"/>
      <c r="I56" s="859"/>
      <c r="J56" s="859"/>
    </row>
    <row r="57" spans="1:10" s="2225" customFormat="1">
      <c r="A57" s="2877" t="s">
        <v>11123</v>
      </c>
      <c r="B57" s="2876">
        <v>444852</v>
      </c>
      <c r="C57" s="2876">
        <v>424343</v>
      </c>
      <c r="D57" s="2876">
        <v>433870</v>
      </c>
      <c r="E57" s="2876">
        <v>480118</v>
      </c>
      <c r="F57" s="2876">
        <v>443391</v>
      </c>
      <c r="G57" s="1860"/>
      <c r="H57" s="1860"/>
      <c r="I57" s="1860"/>
      <c r="J57" s="1860"/>
    </row>
    <row r="58" spans="1:10" ht="18" customHeight="1">
      <c r="A58" s="2878" t="s">
        <v>11124</v>
      </c>
      <c r="B58" s="2879">
        <v>149592</v>
      </c>
      <c r="C58" s="2879">
        <v>141526</v>
      </c>
      <c r="D58" s="2879">
        <v>151102</v>
      </c>
      <c r="E58" s="2879">
        <v>159462</v>
      </c>
      <c r="F58" s="2879">
        <v>206052</v>
      </c>
      <c r="G58" s="859"/>
      <c r="H58" s="859"/>
      <c r="I58" s="859"/>
      <c r="J58" s="859"/>
    </row>
    <row r="59" spans="1:10" ht="18" customHeight="1">
      <c r="A59" s="2878" t="s">
        <v>11125</v>
      </c>
      <c r="B59" s="2879">
        <v>295260</v>
      </c>
      <c r="C59" s="2879">
        <v>282816</v>
      </c>
      <c r="D59" s="2879">
        <v>282768</v>
      </c>
      <c r="E59" s="2879">
        <v>320657</v>
      </c>
      <c r="F59" s="2879">
        <v>237339</v>
      </c>
      <c r="G59" s="859"/>
      <c r="H59" s="859"/>
      <c r="I59" s="859"/>
      <c r="J59" s="859"/>
    </row>
    <row r="60" spans="1:10" s="2225" customFormat="1">
      <c r="A60" s="2877" t="s">
        <v>11126</v>
      </c>
      <c r="B60" s="2876">
        <v>1157097</v>
      </c>
      <c r="C60" s="2876">
        <v>1033651</v>
      </c>
      <c r="D60" s="2876">
        <v>997728</v>
      </c>
      <c r="E60" s="2876">
        <v>788335</v>
      </c>
      <c r="F60" s="2876">
        <v>1176319</v>
      </c>
      <c r="G60" s="1860"/>
      <c r="H60" s="1860"/>
      <c r="I60" s="1860"/>
      <c r="J60" s="1860"/>
    </row>
    <row r="61" spans="1:10">
      <c r="A61" s="2878" t="s">
        <v>11126</v>
      </c>
      <c r="B61" s="2879">
        <v>1157097</v>
      </c>
      <c r="C61" s="2879">
        <v>1033651</v>
      </c>
      <c r="D61" s="2879">
        <v>997728</v>
      </c>
      <c r="E61" s="2879">
        <v>788335</v>
      </c>
      <c r="F61" s="2879">
        <v>1176319</v>
      </c>
      <c r="G61" s="859"/>
      <c r="H61" s="859"/>
      <c r="I61" s="859"/>
      <c r="J61" s="859"/>
    </row>
    <row r="62" spans="1:10" s="2225" customFormat="1">
      <c r="A62" s="2877" t="s">
        <v>11127</v>
      </c>
      <c r="B62" s="2876">
        <v>16862201</v>
      </c>
      <c r="C62" s="2876">
        <v>16685539</v>
      </c>
      <c r="D62" s="2876">
        <v>6148212</v>
      </c>
      <c r="E62" s="2876">
        <v>5411432</v>
      </c>
      <c r="F62" s="2876">
        <v>9810035</v>
      </c>
      <c r="G62" s="1860"/>
      <c r="H62" s="1860"/>
      <c r="I62" s="1860"/>
      <c r="J62" s="1860"/>
    </row>
    <row r="63" spans="1:10" ht="18" customHeight="1">
      <c r="A63" s="2878" t="s">
        <v>11128</v>
      </c>
      <c r="B63" s="2879">
        <v>0</v>
      </c>
      <c r="C63" s="2879">
        <v>0</v>
      </c>
      <c r="D63" s="2879">
        <v>0</v>
      </c>
      <c r="E63" s="2879">
        <v>0</v>
      </c>
      <c r="F63" s="2879">
        <v>153613</v>
      </c>
      <c r="G63" s="859"/>
      <c r="H63" s="859"/>
      <c r="I63" s="859"/>
      <c r="J63" s="859"/>
    </row>
    <row r="64" spans="1:10" ht="18" customHeight="1">
      <c r="A64" s="2878" t="s">
        <v>11129</v>
      </c>
      <c r="B64" s="2879">
        <v>16862201</v>
      </c>
      <c r="C64" s="2879">
        <v>16685539</v>
      </c>
      <c r="D64" s="2879">
        <v>6148212</v>
      </c>
      <c r="E64" s="2879">
        <v>5411432</v>
      </c>
      <c r="F64" s="2879">
        <v>9653485</v>
      </c>
      <c r="G64" s="859"/>
      <c r="H64" s="859"/>
      <c r="I64" s="859"/>
      <c r="J64" s="859"/>
    </row>
    <row r="65" spans="1:11" ht="18" customHeight="1">
      <c r="A65" s="2878" t="s">
        <v>11130</v>
      </c>
      <c r="B65" s="2879">
        <v>0</v>
      </c>
      <c r="C65" s="2879">
        <v>0</v>
      </c>
      <c r="D65" s="2879">
        <v>0</v>
      </c>
      <c r="E65" s="2879">
        <v>0</v>
      </c>
      <c r="F65" s="2879">
        <v>2937</v>
      </c>
      <c r="G65" s="859"/>
      <c r="H65" s="859"/>
      <c r="I65" s="859"/>
      <c r="J65" s="859"/>
    </row>
    <row r="66" spans="1:11" s="2225" customFormat="1">
      <c r="A66" s="2877" t="s">
        <v>11131</v>
      </c>
      <c r="B66" s="2876">
        <v>6880356</v>
      </c>
      <c r="C66" s="2876">
        <v>6880356</v>
      </c>
      <c r="D66" s="2876">
        <v>7935710</v>
      </c>
      <c r="E66" s="2876">
        <v>7935710</v>
      </c>
      <c r="F66" s="2876">
        <v>1000000</v>
      </c>
      <c r="G66" s="1860"/>
      <c r="H66" s="1860"/>
      <c r="I66" s="1860"/>
      <c r="J66" s="1860"/>
    </row>
    <row r="67" spans="1:11">
      <c r="A67" s="2878" t="s">
        <v>11133</v>
      </c>
      <c r="B67" s="2879">
        <v>6880356</v>
      </c>
      <c r="C67" s="2879">
        <v>6880356</v>
      </c>
      <c r="D67" s="2879">
        <v>7935710</v>
      </c>
      <c r="E67" s="2879">
        <v>7935710</v>
      </c>
      <c r="F67" s="2879">
        <v>1000000</v>
      </c>
      <c r="G67" s="859"/>
      <c r="H67" s="859"/>
      <c r="I67" s="859"/>
      <c r="J67" s="859"/>
    </row>
    <row r="68" spans="1:11" s="2225" customFormat="1">
      <c r="A68" s="2877" t="s">
        <v>11134</v>
      </c>
      <c r="B68" s="2876">
        <v>6140525</v>
      </c>
      <c r="C68" s="2876">
        <v>6136668</v>
      </c>
      <c r="D68" s="2876">
        <v>7348804</v>
      </c>
      <c r="E68" s="2876">
        <v>7197064</v>
      </c>
      <c r="F68" s="2876">
        <v>5938269</v>
      </c>
      <c r="G68" s="1860"/>
      <c r="H68" s="1860"/>
      <c r="I68" s="1860"/>
      <c r="J68" s="1860"/>
    </row>
    <row r="69" spans="1:11" ht="18" customHeight="1">
      <c r="A69" s="2878" t="s">
        <v>11135</v>
      </c>
      <c r="B69" s="2879">
        <v>42088</v>
      </c>
      <c r="C69" s="2879">
        <v>43996</v>
      </c>
      <c r="D69" s="2879">
        <v>44838</v>
      </c>
      <c r="E69" s="2879">
        <v>66211</v>
      </c>
      <c r="F69" s="2879">
        <v>42109</v>
      </c>
      <c r="G69" s="859"/>
      <c r="H69" s="859"/>
      <c r="I69" s="859"/>
      <c r="J69" s="859"/>
    </row>
    <row r="70" spans="1:11" ht="18" customHeight="1">
      <c r="A70" s="2878" t="s">
        <v>11136</v>
      </c>
      <c r="B70" s="2879">
        <v>645</v>
      </c>
      <c r="C70" s="2879">
        <v>864</v>
      </c>
      <c r="D70" s="2879">
        <v>732</v>
      </c>
      <c r="E70" s="2879">
        <v>13572</v>
      </c>
      <c r="F70" s="2879">
        <v>9172</v>
      </c>
      <c r="G70" s="859"/>
      <c r="H70" s="859"/>
      <c r="I70" s="859"/>
      <c r="J70" s="859"/>
    </row>
    <row r="71" spans="1:11" ht="18" customHeight="1">
      <c r="A71" s="2878" t="s">
        <v>11137</v>
      </c>
      <c r="B71" s="2879">
        <v>2130395</v>
      </c>
      <c r="C71" s="2879">
        <v>2044648</v>
      </c>
      <c r="D71" s="2879">
        <v>1991990</v>
      </c>
      <c r="E71" s="2879">
        <v>1904719</v>
      </c>
      <c r="F71" s="2879">
        <v>1853109</v>
      </c>
      <c r="G71" s="859"/>
      <c r="H71" s="859"/>
      <c r="I71" s="859"/>
      <c r="J71" s="859"/>
    </row>
    <row r="72" spans="1:11" ht="18" customHeight="1">
      <c r="A72" s="2878" t="s">
        <v>11138</v>
      </c>
      <c r="B72" s="2879">
        <v>139323</v>
      </c>
      <c r="C72" s="2879">
        <v>138122</v>
      </c>
      <c r="D72" s="2879">
        <v>146671</v>
      </c>
      <c r="E72" s="2879">
        <v>148949</v>
      </c>
      <c r="F72" s="2879">
        <v>150260</v>
      </c>
      <c r="G72" s="859"/>
      <c r="H72" s="859"/>
      <c r="I72" s="859"/>
      <c r="J72" s="859"/>
    </row>
    <row r="73" spans="1:11" ht="18" customHeight="1">
      <c r="A73" s="2878" t="s">
        <v>11139</v>
      </c>
      <c r="B73" s="2879">
        <v>390000</v>
      </c>
      <c r="C73" s="2879">
        <v>390000</v>
      </c>
      <c r="D73" s="2879">
        <v>500000</v>
      </c>
      <c r="E73" s="2879">
        <v>500000</v>
      </c>
      <c r="F73" s="2879">
        <v>300000</v>
      </c>
      <c r="G73" s="859"/>
      <c r="H73" s="859"/>
      <c r="I73" s="859"/>
      <c r="J73" s="859"/>
    </row>
    <row r="74" spans="1:11">
      <c r="A74" s="2878" t="s">
        <v>11140</v>
      </c>
      <c r="B74" s="2879">
        <v>3438074</v>
      </c>
      <c r="C74" s="2879">
        <v>3519038</v>
      </c>
      <c r="D74" s="2879">
        <v>4664573</v>
      </c>
      <c r="E74" s="2879">
        <v>4563613</v>
      </c>
      <c r="F74" s="2879">
        <v>3583619</v>
      </c>
      <c r="G74" s="859"/>
      <c r="H74" s="859"/>
      <c r="I74" s="859"/>
      <c r="J74" s="859"/>
    </row>
    <row r="75" spans="1:11" s="2225" customFormat="1">
      <c r="A75" s="2877" t="s">
        <v>11141</v>
      </c>
      <c r="B75" s="2876">
        <v>14233479</v>
      </c>
      <c r="C75" s="2876">
        <v>9000379</v>
      </c>
      <c r="D75" s="2876">
        <v>14554537</v>
      </c>
      <c r="E75" s="2876">
        <v>10344042</v>
      </c>
      <c r="F75" s="2876">
        <v>6647900</v>
      </c>
      <c r="G75" s="1860"/>
      <c r="H75" s="1860"/>
      <c r="I75" s="1860"/>
      <c r="J75" s="1860"/>
    </row>
    <row r="76" spans="1:11" ht="18.5" thickBot="1">
      <c r="A76" s="2880" t="s">
        <v>11143</v>
      </c>
      <c r="B76" s="2881">
        <v>14233479</v>
      </c>
      <c r="C76" s="2882">
        <v>9000379</v>
      </c>
      <c r="D76" s="2882">
        <v>14554537</v>
      </c>
      <c r="E76" s="2882">
        <v>10344042</v>
      </c>
      <c r="F76" s="2882">
        <v>6647900</v>
      </c>
      <c r="G76" s="859"/>
      <c r="H76" s="859"/>
      <c r="I76" s="859"/>
      <c r="J76" s="859"/>
    </row>
    <row r="77" spans="1:11">
      <c r="A77" s="987" t="s">
        <v>11144</v>
      </c>
      <c r="B77" s="859"/>
      <c r="C77" s="2883"/>
      <c r="D77" s="2883"/>
      <c r="F77" s="1021" t="s">
        <v>11059</v>
      </c>
      <c r="G77" s="1167"/>
      <c r="H77" s="1167"/>
      <c r="I77" s="1167"/>
      <c r="J77" s="1167"/>
      <c r="K77" s="1167"/>
    </row>
    <row r="78" spans="1:11">
      <c r="A78" s="859"/>
      <c r="B78" s="859"/>
      <c r="C78" s="859"/>
      <c r="D78" s="859"/>
      <c r="E78" s="859"/>
      <c r="F78" s="859"/>
      <c r="G78" s="859"/>
      <c r="H78" s="859"/>
      <c r="I78" s="859"/>
      <c r="J78" s="859"/>
    </row>
  </sheetData>
  <mergeCells count="5">
    <mergeCell ref="A1:B1"/>
    <mergeCell ref="A3:A4"/>
    <mergeCell ref="B3:C3"/>
    <mergeCell ref="D3:E3"/>
    <mergeCell ref="F3:F4"/>
  </mergeCells>
  <phoneticPr fontId="2"/>
  <hyperlinks>
    <hyperlink ref="G1" location="目次!A1" display="目次へ戻る" xr:uid="{A98E9D4C-F99D-4975-943C-FBA4FBBDB987}"/>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D7D1C-E523-437E-A805-728C630FAE1B}">
  <dimension ref="A1:J3842"/>
  <sheetViews>
    <sheetView zoomScaleNormal="100" workbookViewId="0">
      <pane ySplit="3" topLeftCell="A293" activePane="bottomLeft" state="frozen"/>
      <selection pane="bottomLeft" activeCell="F1" sqref="F1"/>
    </sheetView>
  </sheetViews>
  <sheetFormatPr defaultRowHeight="18"/>
  <cols>
    <col min="1" max="1" width="27.58203125" style="3166" bestFit="1" customWidth="1"/>
    <col min="5" max="5" width="9.08203125" customWidth="1"/>
    <col min="6" max="6" width="11" bestFit="1" customWidth="1"/>
  </cols>
  <sheetData>
    <row r="1" spans="1:7" ht="18.75" customHeight="1">
      <c r="A1" s="3152" t="s">
        <v>11835</v>
      </c>
      <c r="B1" s="3148"/>
      <c r="C1" s="3148"/>
      <c r="D1" s="3148"/>
      <c r="E1" s="3148"/>
      <c r="F1" s="341" t="s">
        <v>721</v>
      </c>
    </row>
    <row r="2" spans="1:7" ht="18.75" customHeight="1" thickBot="1">
      <c r="A2" s="3153"/>
      <c r="B2" s="3149"/>
      <c r="C2" s="3150"/>
      <c r="D2" s="3150"/>
      <c r="E2" s="3150"/>
      <c r="F2" s="3148"/>
      <c r="G2" s="3151"/>
    </row>
    <row r="3" spans="1:7">
      <c r="A3" s="3094" t="s">
        <v>1072</v>
      </c>
      <c r="B3" s="3128" t="s">
        <v>1073</v>
      </c>
      <c r="C3" s="3093" t="s">
        <v>11799</v>
      </c>
      <c r="D3" s="3093" t="s">
        <v>11801</v>
      </c>
      <c r="E3" s="351" t="s">
        <v>11800</v>
      </c>
      <c r="F3" s="3149"/>
      <c r="G3" s="3151"/>
    </row>
    <row r="4" spans="1:7">
      <c r="A4" s="3167" t="s">
        <v>825</v>
      </c>
      <c r="B4" s="469">
        <v>141682</v>
      </c>
      <c r="C4" s="469">
        <v>317814</v>
      </c>
      <c r="D4" s="469">
        <v>155919</v>
      </c>
      <c r="E4" s="469">
        <v>161895</v>
      </c>
      <c r="F4" s="30"/>
    </row>
    <row r="5" spans="1:7">
      <c r="A5" s="634"/>
      <c r="B5" s="470"/>
      <c r="C5" s="470"/>
      <c r="D5" s="470"/>
      <c r="E5" s="470"/>
      <c r="F5" s="30"/>
    </row>
    <row r="6" spans="1:7">
      <c r="A6" s="3154" t="s">
        <v>1074</v>
      </c>
      <c r="B6" s="469">
        <v>42239</v>
      </c>
      <c r="C6" s="469">
        <v>90790</v>
      </c>
      <c r="D6" s="469">
        <v>44931</v>
      </c>
      <c r="E6" s="469">
        <v>45859</v>
      </c>
      <c r="F6" s="30"/>
    </row>
    <row r="7" spans="1:7">
      <c r="A7" s="634"/>
      <c r="B7" s="471"/>
      <c r="C7" s="472"/>
      <c r="D7" s="472"/>
      <c r="E7" s="472"/>
      <c r="F7" s="30"/>
    </row>
    <row r="8" spans="1:7">
      <c r="A8" s="634" t="s">
        <v>1075</v>
      </c>
      <c r="B8" s="473">
        <v>9370</v>
      </c>
      <c r="C8" s="472">
        <v>17065</v>
      </c>
      <c r="D8" s="473">
        <v>8584</v>
      </c>
      <c r="E8" s="473">
        <v>8481</v>
      </c>
      <c r="F8" s="30"/>
    </row>
    <row r="9" spans="1:7">
      <c r="A9" s="634" t="s">
        <v>1076</v>
      </c>
      <c r="B9" s="473">
        <v>15</v>
      </c>
      <c r="C9" s="472">
        <v>42</v>
      </c>
      <c r="D9" s="473">
        <v>16</v>
      </c>
      <c r="E9" s="473">
        <v>26</v>
      </c>
      <c r="F9" s="30"/>
    </row>
    <row r="10" spans="1:7">
      <c r="A10" s="634" t="s">
        <v>1077</v>
      </c>
      <c r="B10" s="473">
        <v>142</v>
      </c>
      <c r="C10" s="472">
        <v>293</v>
      </c>
      <c r="D10" s="473">
        <v>133</v>
      </c>
      <c r="E10" s="473">
        <v>160</v>
      </c>
      <c r="F10" s="30"/>
    </row>
    <row r="11" spans="1:7">
      <c r="A11" s="634" t="s">
        <v>1078</v>
      </c>
      <c r="B11" s="473">
        <v>56</v>
      </c>
      <c r="C11" s="472">
        <v>107</v>
      </c>
      <c r="D11" s="473">
        <v>66</v>
      </c>
      <c r="E11" s="473">
        <v>41</v>
      </c>
      <c r="F11" s="30"/>
    </row>
    <row r="12" spans="1:7">
      <c r="A12" s="634" t="s">
        <v>1079</v>
      </c>
      <c r="B12" s="473">
        <v>246</v>
      </c>
      <c r="C12" s="472">
        <v>454</v>
      </c>
      <c r="D12" s="473">
        <v>214</v>
      </c>
      <c r="E12" s="473">
        <v>240</v>
      </c>
      <c r="F12" s="30"/>
    </row>
    <row r="13" spans="1:7">
      <c r="A13" s="634" t="s">
        <v>1080</v>
      </c>
      <c r="B13" s="473">
        <v>140</v>
      </c>
      <c r="C13" s="472">
        <v>268</v>
      </c>
      <c r="D13" s="473">
        <v>132</v>
      </c>
      <c r="E13" s="473">
        <v>136</v>
      </c>
      <c r="F13" s="30"/>
    </row>
    <row r="14" spans="1:7">
      <c r="A14" s="634" t="s">
        <v>1081</v>
      </c>
      <c r="B14" s="473">
        <v>97</v>
      </c>
      <c r="C14" s="472">
        <v>128</v>
      </c>
      <c r="D14" s="473">
        <v>85</v>
      </c>
      <c r="E14" s="473">
        <v>43</v>
      </c>
      <c r="F14" s="30"/>
    </row>
    <row r="15" spans="1:7">
      <c r="A15" s="634" t="s">
        <v>1082</v>
      </c>
      <c r="B15" s="473">
        <v>78</v>
      </c>
      <c r="C15" s="472">
        <v>142</v>
      </c>
      <c r="D15" s="473">
        <v>61</v>
      </c>
      <c r="E15" s="473">
        <v>81</v>
      </c>
      <c r="F15" s="30"/>
    </row>
    <row r="16" spans="1:7">
      <c r="A16" s="634" t="s">
        <v>1083</v>
      </c>
      <c r="B16" s="473">
        <v>168</v>
      </c>
      <c r="C16" s="472">
        <v>291</v>
      </c>
      <c r="D16" s="473">
        <v>140</v>
      </c>
      <c r="E16" s="473">
        <v>151</v>
      </c>
      <c r="F16" s="30"/>
    </row>
    <row r="17" spans="1:6">
      <c r="A17" s="634" t="s">
        <v>1084</v>
      </c>
      <c r="B17" s="473">
        <v>38</v>
      </c>
      <c r="C17" s="472">
        <v>77</v>
      </c>
      <c r="D17" s="473">
        <v>37</v>
      </c>
      <c r="E17" s="473">
        <v>40</v>
      </c>
      <c r="F17" s="30"/>
    </row>
    <row r="18" spans="1:6">
      <c r="A18" s="634" t="s">
        <v>1085</v>
      </c>
      <c r="B18" s="473">
        <v>49</v>
      </c>
      <c r="C18" s="472">
        <v>88</v>
      </c>
      <c r="D18" s="473">
        <v>54</v>
      </c>
      <c r="E18" s="473">
        <v>34</v>
      </c>
      <c r="F18" s="30"/>
    </row>
    <row r="19" spans="1:6">
      <c r="A19" s="634" t="s">
        <v>1086</v>
      </c>
      <c r="B19" s="473">
        <v>31</v>
      </c>
      <c r="C19" s="472">
        <v>45</v>
      </c>
      <c r="D19" s="473">
        <v>20</v>
      </c>
      <c r="E19" s="473">
        <v>25</v>
      </c>
      <c r="F19" s="30"/>
    </row>
    <row r="20" spans="1:6">
      <c r="A20" s="634" t="s">
        <v>1087</v>
      </c>
      <c r="B20" s="473">
        <v>63</v>
      </c>
      <c r="C20" s="472">
        <v>150</v>
      </c>
      <c r="D20" s="473">
        <v>72</v>
      </c>
      <c r="E20" s="473">
        <v>78</v>
      </c>
      <c r="F20" s="30"/>
    </row>
    <row r="21" spans="1:6">
      <c r="A21" s="634" t="s">
        <v>1088</v>
      </c>
      <c r="B21" s="473">
        <v>63</v>
      </c>
      <c r="C21" s="472">
        <v>129</v>
      </c>
      <c r="D21" s="473">
        <v>64</v>
      </c>
      <c r="E21" s="473">
        <v>65</v>
      </c>
      <c r="F21" s="30"/>
    </row>
    <row r="22" spans="1:6">
      <c r="A22" s="634" t="s">
        <v>1089</v>
      </c>
      <c r="B22" s="473">
        <v>58</v>
      </c>
      <c r="C22" s="472">
        <v>101</v>
      </c>
      <c r="D22" s="473">
        <v>45</v>
      </c>
      <c r="E22" s="473">
        <v>56</v>
      </c>
      <c r="F22" s="30"/>
    </row>
    <row r="23" spans="1:6">
      <c r="A23" s="634" t="s">
        <v>1090</v>
      </c>
      <c r="B23" s="473">
        <v>13</v>
      </c>
      <c r="C23" s="472">
        <v>22</v>
      </c>
      <c r="D23" s="473">
        <v>6</v>
      </c>
      <c r="E23" s="473">
        <v>16</v>
      </c>
      <c r="F23" s="30"/>
    </row>
    <row r="24" spans="1:6">
      <c r="A24" s="634" t="s">
        <v>1091</v>
      </c>
      <c r="B24" s="473">
        <v>21</v>
      </c>
      <c r="C24" s="472">
        <v>54</v>
      </c>
      <c r="D24" s="473">
        <v>25</v>
      </c>
      <c r="E24" s="473">
        <v>29</v>
      </c>
      <c r="F24" s="30"/>
    </row>
    <row r="25" spans="1:6">
      <c r="A25" s="634" t="s">
        <v>1092</v>
      </c>
      <c r="B25" s="473">
        <v>23</v>
      </c>
      <c r="C25" s="472">
        <v>49</v>
      </c>
      <c r="D25" s="473">
        <v>23</v>
      </c>
      <c r="E25" s="473">
        <v>26</v>
      </c>
      <c r="F25" s="30"/>
    </row>
    <row r="26" spans="1:6">
      <c r="A26" s="634" t="s">
        <v>1093</v>
      </c>
      <c r="B26" s="473">
        <v>160</v>
      </c>
      <c r="C26" s="472">
        <v>245</v>
      </c>
      <c r="D26" s="473">
        <v>127</v>
      </c>
      <c r="E26" s="473">
        <v>118</v>
      </c>
      <c r="F26" s="30"/>
    </row>
    <row r="27" spans="1:6">
      <c r="A27" s="634" t="s">
        <v>1094</v>
      </c>
      <c r="B27" s="473">
        <v>28</v>
      </c>
      <c r="C27" s="472">
        <v>39</v>
      </c>
      <c r="D27" s="473">
        <v>20</v>
      </c>
      <c r="E27" s="473">
        <v>19</v>
      </c>
      <c r="F27" s="30"/>
    </row>
    <row r="28" spans="1:6">
      <c r="A28" s="634" t="s">
        <v>1095</v>
      </c>
      <c r="B28" s="473">
        <v>43</v>
      </c>
      <c r="C28" s="472">
        <v>84</v>
      </c>
      <c r="D28" s="473">
        <v>44</v>
      </c>
      <c r="E28" s="473">
        <v>40</v>
      </c>
      <c r="F28" s="30"/>
    </row>
    <row r="29" spans="1:6">
      <c r="A29" s="634" t="s">
        <v>1096</v>
      </c>
      <c r="B29" s="473">
        <v>159</v>
      </c>
      <c r="C29" s="472">
        <v>318</v>
      </c>
      <c r="D29" s="473">
        <v>145</v>
      </c>
      <c r="E29" s="473">
        <v>173</v>
      </c>
      <c r="F29" s="30"/>
    </row>
    <row r="30" spans="1:6">
      <c r="A30" s="634" t="s">
        <v>1097</v>
      </c>
      <c r="B30" s="473">
        <v>21</v>
      </c>
      <c r="C30" s="472">
        <v>48</v>
      </c>
      <c r="D30" s="473">
        <v>21</v>
      </c>
      <c r="E30" s="473">
        <v>27</v>
      </c>
      <c r="F30" s="30"/>
    </row>
    <row r="31" spans="1:6">
      <c r="A31" s="634" t="s">
        <v>1098</v>
      </c>
      <c r="B31" s="473">
        <v>5</v>
      </c>
      <c r="C31" s="472">
        <v>12</v>
      </c>
      <c r="D31" s="473">
        <v>7</v>
      </c>
      <c r="E31" s="473">
        <v>5</v>
      </c>
      <c r="F31" s="30"/>
    </row>
    <row r="32" spans="1:6">
      <c r="A32" s="634" t="s">
        <v>1099</v>
      </c>
      <c r="B32" s="473">
        <v>85</v>
      </c>
      <c r="C32" s="472">
        <v>119</v>
      </c>
      <c r="D32" s="473">
        <v>70</v>
      </c>
      <c r="E32" s="473">
        <v>49</v>
      </c>
      <c r="F32" s="30"/>
    </row>
    <row r="33" spans="1:6">
      <c r="A33" s="634" t="s">
        <v>1100</v>
      </c>
      <c r="B33" s="473">
        <v>169</v>
      </c>
      <c r="C33" s="472">
        <v>294</v>
      </c>
      <c r="D33" s="473">
        <v>130</v>
      </c>
      <c r="E33" s="473">
        <v>164</v>
      </c>
      <c r="F33" s="30"/>
    </row>
    <row r="34" spans="1:6">
      <c r="A34" s="634" t="s">
        <v>1101</v>
      </c>
      <c r="B34" s="473">
        <v>134</v>
      </c>
      <c r="C34" s="472">
        <v>225</v>
      </c>
      <c r="D34" s="473">
        <v>116</v>
      </c>
      <c r="E34" s="473">
        <v>109</v>
      </c>
      <c r="F34" s="30"/>
    </row>
    <row r="35" spans="1:6">
      <c r="A35" s="634" t="s">
        <v>1102</v>
      </c>
      <c r="B35" s="473">
        <v>218</v>
      </c>
      <c r="C35" s="472">
        <v>350</v>
      </c>
      <c r="D35" s="473">
        <v>178</v>
      </c>
      <c r="E35" s="473">
        <v>172</v>
      </c>
      <c r="F35" s="30"/>
    </row>
    <row r="36" spans="1:6">
      <c r="A36" s="634" t="s">
        <v>1103</v>
      </c>
      <c r="B36" s="473">
        <v>190</v>
      </c>
      <c r="C36" s="472">
        <v>270</v>
      </c>
      <c r="D36" s="473">
        <v>139</v>
      </c>
      <c r="E36" s="473">
        <v>131</v>
      </c>
      <c r="F36" s="30"/>
    </row>
    <row r="37" spans="1:6">
      <c r="A37" s="634" t="s">
        <v>1104</v>
      </c>
      <c r="B37" s="473">
        <v>239</v>
      </c>
      <c r="C37" s="472">
        <v>389</v>
      </c>
      <c r="D37" s="473">
        <v>188</v>
      </c>
      <c r="E37" s="473">
        <v>201</v>
      </c>
      <c r="F37" s="30"/>
    </row>
    <row r="38" spans="1:6">
      <c r="A38" s="634" t="s">
        <v>1105</v>
      </c>
      <c r="B38" s="473">
        <v>239</v>
      </c>
      <c r="C38" s="472">
        <v>448</v>
      </c>
      <c r="D38" s="473">
        <v>223</v>
      </c>
      <c r="E38" s="473">
        <v>225</v>
      </c>
      <c r="F38" s="30"/>
    </row>
    <row r="39" spans="1:6">
      <c r="A39" s="634" t="s">
        <v>1106</v>
      </c>
      <c r="B39" s="473">
        <v>8</v>
      </c>
      <c r="C39" s="472">
        <v>18</v>
      </c>
      <c r="D39" s="473">
        <v>10</v>
      </c>
      <c r="E39" s="473">
        <v>8</v>
      </c>
      <c r="F39" s="30"/>
    </row>
    <row r="40" spans="1:6">
      <c r="A40" s="634" t="s">
        <v>1107</v>
      </c>
      <c r="B40" s="473">
        <v>93</v>
      </c>
      <c r="C40" s="472">
        <v>168</v>
      </c>
      <c r="D40" s="473">
        <v>90</v>
      </c>
      <c r="E40" s="473">
        <v>78</v>
      </c>
      <c r="F40" s="30"/>
    </row>
    <row r="41" spans="1:6">
      <c r="A41" s="634" t="s">
        <v>1108</v>
      </c>
      <c r="B41" s="473">
        <v>160</v>
      </c>
      <c r="C41" s="472">
        <v>290</v>
      </c>
      <c r="D41" s="473">
        <v>144</v>
      </c>
      <c r="E41" s="473">
        <v>146</v>
      </c>
      <c r="F41" s="30"/>
    </row>
    <row r="42" spans="1:6">
      <c r="A42" s="634" t="s">
        <v>1109</v>
      </c>
      <c r="B42" s="473">
        <v>144</v>
      </c>
      <c r="C42" s="472">
        <v>281</v>
      </c>
      <c r="D42" s="473">
        <v>139</v>
      </c>
      <c r="E42" s="473">
        <v>142</v>
      </c>
      <c r="F42" s="30"/>
    </row>
    <row r="43" spans="1:6">
      <c r="A43" s="634" t="s">
        <v>1110</v>
      </c>
      <c r="B43" s="473">
        <v>128</v>
      </c>
      <c r="C43" s="472">
        <v>203</v>
      </c>
      <c r="D43" s="473">
        <v>106</v>
      </c>
      <c r="E43" s="473">
        <v>97</v>
      </c>
      <c r="F43" s="30"/>
    </row>
    <row r="44" spans="1:6">
      <c r="A44" s="634" t="s">
        <v>1111</v>
      </c>
      <c r="B44" s="473">
        <v>81</v>
      </c>
      <c r="C44" s="472">
        <v>132</v>
      </c>
      <c r="D44" s="473">
        <v>74</v>
      </c>
      <c r="E44" s="473">
        <v>58</v>
      </c>
      <c r="F44" s="30"/>
    </row>
    <row r="45" spans="1:6">
      <c r="A45" s="634" t="s">
        <v>1112</v>
      </c>
      <c r="B45" s="473">
        <v>139</v>
      </c>
      <c r="C45" s="473">
        <v>276</v>
      </c>
      <c r="D45" s="473">
        <v>134</v>
      </c>
      <c r="E45" s="473">
        <v>142</v>
      </c>
      <c r="F45" s="30"/>
    </row>
    <row r="46" spans="1:6">
      <c r="A46" s="3155" t="s">
        <v>1113</v>
      </c>
      <c r="B46" s="470">
        <v>174</v>
      </c>
      <c r="C46" s="470">
        <v>281</v>
      </c>
      <c r="D46" s="470">
        <v>126</v>
      </c>
      <c r="E46" s="470">
        <v>155</v>
      </c>
      <c r="F46" s="30"/>
    </row>
    <row r="47" spans="1:6">
      <c r="A47" s="634" t="s">
        <v>1114</v>
      </c>
      <c r="B47" s="473">
        <v>78</v>
      </c>
      <c r="C47" s="472">
        <v>134</v>
      </c>
      <c r="D47" s="473">
        <v>72</v>
      </c>
      <c r="E47" s="473">
        <v>62</v>
      </c>
      <c r="F47" s="30"/>
    </row>
    <row r="48" spans="1:6">
      <c r="A48" s="634" t="s">
        <v>1115</v>
      </c>
      <c r="B48" s="473">
        <v>90</v>
      </c>
      <c r="C48" s="473">
        <v>108</v>
      </c>
      <c r="D48" s="473">
        <v>64</v>
      </c>
      <c r="E48" s="473">
        <v>44</v>
      </c>
      <c r="F48" s="30"/>
    </row>
    <row r="49" spans="1:6">
      <c r="A49" s="634" t="s">
        <v>1116</v>
      </c>
      <c r="B49" s="473"/>
      <c r="C49" s="473"/>
      <c r="D49" s="473"/>
      <c r="E49" s="473"/>
      <c r="F49" s="30"/>
    </row>
    <row r="50" spans="1:6">
      <c r="A50" s="634" t="s">
        <v>1117</v>
      </c>
      <c r="B50" s="473">
        <v>144</v>
      </c>
      <c r="C50" s="473">
        <v>212</v>
      </c>
      <c r="D50" s="473">
        <v>118</v>
      </c>
      <c r="E50" s="473">
        <v>94</v>
      </c>
      <c r="F50" s="30"/>
    </row>
    <row r="51" spans="1:6">
      <c r="A51" s="634" t="s">
        <v>1118</v>
      </c>
      <c r="B51" s="473">
        <v>119</v>
      </c>
      <c r="C51" s="473">
        <v>226</v>
      </c>
      <c r="D51" s="473">
        <v>123</v>
      </c>
      <c r="E51" s="473">
        <v>103</v>
      </c>
      <c r="F51" s="30"/>
    </row>
    <row r="52" spans="1:6">
      <c r="A52" s="634" t="s">
        <v>1119</v>
      </c>
      <c r="B52" s="473">
        <v>148</v>
      </c>
      <c r="C52" s="473">
        <v>311</v>
      </c>
      <c r="D52" s="473">
        <v>153</v>
      </c>
      <c r="E52" s="473">
        <v>158</v>
      </c>
      <c r="F52" s="30"/>
    </row>
    <row r="53" spans="1:6">
      <c r="A53" s="634" t="s">
        <v>1120</v>
      </c>
      <c r="B53" s="473">
        <v>53</v>
      </c>
      <c r="C53" s="473">
        <v>91</v>
      </c>
      <c r="D53" s="473">
        <v>54</v>
      </c>
      <c r="E53" s="473">
        <v>37</v>
      </c>
      <c r="F53" s="30"/>
    </row>
    <row r="54" spans="1:6">
      <c r="A54" s="634" t="s">
        <v>1121</v>
      </c>
      <c r="B54" s="473">
        <v>36</v>
      </c>
      <c r="C54" s="473">
        <v>68</v>
      </c>
      <c r="D54" s="473">
        <v>34</v>
      </c>
      <c r="E54" s="473">
        <v>34</v>
      </c>
      <c r="F54" s="30"/>
    </row>
    <row r="55" spans="1:6">
      <c r="A55" s="634" t="s">
        <v>1122</v>
      </c>
      <c r="B55" s="473">
        <v>191</v>
      </c>
      <c r="C55" s="473">
        <v>372</v>
      </c>
      <c r="D55" s="473">
        <v>200</v>
      </c>
      <c r="E55" s="473">
        <v>172</v>
      </c>
      <c r="F55" s="30"/>
    </row>
    <row r="56" spans="1:6">
      <c r="A56" s="634" t="s">
        <v>1123</v>
      </c>
      <c r="B56" s="473">
        <v>140</v>
      </c>
      <c r="C56" s="473">
        <v>232</v>
      </c>
      <c r="D56" s="473">
        <v>123</v>
      </c>
      <c r="E56" s="473">
        <v>109</v>
      </c>
      <c r="F56" s="30"/>
    </row>
    <row r="57" spans="1:6">
      <c r="A57" s="634" t="s">
        <v>1124</v>
      </c>
      <c r="B57" s="473">
        <v>74</v>
      </c>
      <c r="C57" s="473">
        <v>147</v>
      </c>
      <c r="D57" s="473">
        <v>61</v>
      </c>
      <c r="E57" s="473">
        <v>86</v>
      </c>
      <c r="F57" s="30"/>
    </row>
    <row r="58" spans="1:6">
      <c r="A58" s="634" t="s">
        <v>1125</v>
      </c>
      <c r="B58" s="473">
        <v>201</v>
      </c>
      <c r="C58" s="473">
        <v>439</v>
      </c>
      <c r="D58" s="473">
        <v>188</v>
      </c>
      <c r="E58" s="473">
        <v>251</v>
      </c>
      <c r="F58" s="30"/>
    </row>
    <row r="59" spans="1:6">
      <c r="A59" s="634" t="s">
        <v>1126</v>
      </c>
      <c r="B59" s="473">
        <v>61</v>
      </c>
      <c r="C59" s="473">
        <v>118</v>
      </c>
      <c r="D59" s="473">
        <v>53</v>
      </c>
      <c r="E59" s="473">
        <v>65</v>
      </c>
      <c r="F59" s="30"/>
    </row>
    <row r="60" spans="1:6">
      <c r="A60" s="634" t="s">
        <v>1127</v>
      </c>
      <c r="B60" s="473">
        <v>207</v>
      </c>
      <c r="C60" s="473">
        <v>376</v>
      </c>
      <c r="D60" s="473">
        <v>195</v>
      </c>
      <c r="E60" s="473">
        <v>181</v>
      </c>
      <c r="F60" s="30"/>
    </row>
    <row r="61" spans="1:6">
      <c r="A61" s="634" t="s">
        <v>1128</v>
      </c>
      <c r="B61" s="473">
        <v>158</v>
      </c>
      <c r="C61" s="473">
        <v>336</v>
      </c>
      <c r="D61" s="473">
        <v>162</v>
      </c>
      <c r="E61" s="473">
        <v>174</v>
      </c>
      <c r="F61" s="30"/>
    </row>
    <row r="62" spans="1:6">
      <c r="A62" s="634" t="s">
        <v>1129</v>
      </c>
      <c r="B62" s="473">
        <v>87</v>
      </c>
      <c r="C62" s="473">
        <v>172</v>
      </c>
      <c r="D62" s="473">
        <v>85</v>
      </c>
      <c r="E62" s="473">
        <v>87</v>
      </c>
      <c r="F62" s="30"/>
    </row>
    <row r="63" spans="1:6">
      <c r="A63" s="634" t="s">
        <v>1130</v>
      </c>
      <c r="B63" s="473">
        <v>122</v>
      </c>
      <c r="C63" s="473">
        <v>195</v>
      </c>
      <c r="D63" s="473">
        <v>96</v>
      </c>
      <c r="E63" s="473">
        <v>99</v>
      </c>
      <c r="F63" s="30"/>
    </row>
    <row r="64" spans="1:6">
      <c r="A64" s="634" t="s">
        <v>1131</v>
      </c>
      <c r="B64" s="473">
        <v>68</v>
      </c>
      <c r="C64" s="473">
        <v>119</v>
      </c>
      <c r="D64" s="473">
        <v>62</v>
      </c>
      <c r="E64" s="473">
        <v>57</v>
      </c>
      <c r="F64" s="30"/>
    </row>
    <row r="65" spans="1:6">
      <c r="A65" s="634" t="s">
        <v>1132</v>
      </c>
      <c r="B65" s="473">
        <v>83</v>
      </c>
      <c r="C65" s="473">
        <v>200</v>
      </c>
      <c r="D65" s="473">
        <v>92</v>
      </c>
      <c r="E65" s="473">
        <v>108</v>
      </c>
      <c r="F65" s="30"/>
    </row>
    <row r="66" spans="1:6">
      <c r="A66" s="634" t="s">
        <v>1133</v>
      </c>
      <c r="B66" s="473">
        <v>332</v>
      </c>
      <c r="C66" s="473">
        <v>664</v>
      </c>
      <c r="D66" s="473">
        <v>353</v>
      </c>
      <c r="E66" s="473">
        <v>311</v>
      </c>
      <c r="F66" s="30"/>
    </row>
    <row r="67" spans="1:6">
      <c r="A67" s="634" t="s">
        <v>1134</v>
      </c>
      <c r="B67" s="473">
        <v>166</v>
      </c>
      <c r="C67" s="473">
        <v>260</v>
      </c>
      <c r="D67" s="473">
        <v>150</v>
      </c>
      <c r="E67" s="473">
        <v>110</v>
      </c>
      <c r="F67" s="30"/>
    </row>
    <row r="68" spans="1:6">
      <c r="A68" s="634" t="s">
        <v>1135</v>
      </c>
      <c r="B68" s="473">
        <v>23</v>
      </c>
      <c r="C68" s="473">
        <v>41</v>
      </c>
      <c r="D68" s="473">
        <v>21</v>
      </c>
      <c r="E68" s="473">
        <v>20</v>
      </c>
      <c r="F68" s="30"/>
    </row>
    <row r="69" spans="1:6">
      <c r="A69" s="634" t="s">
        <v>1136</v>
      </c>
      <c r="B69" s="473">
        <v>93</v>
      </c>
      <c r="C69" s="473">
        <v>160</v>
      </c>
      <c r="D69" s="473">
        <v>84</v>
      </c>
      <c r="E69" s="473">
        <v>76</v>
      </c>
      <c r="F69" s="30"/>
    </row>
    <row r="70" spans="1:6">
      <c r="A70" s="634" t="s">
        <v>1137</v>
      </c>
      <c r="B70" s="473">
        <v>3</v>
      </c>
      <c r="C70" s="473">
        <v>8</v>
      </c>
      <c r="D70" s="473">
        <v>5</v>
      </c>
      <c r="E70" s="473">
        <v>3</v>
      </c>
      <c r="F70" s="30"/>
    </row>
    <row r="71" spans="1:6">
      <c r="A71" s="634" t="s">
        <v>1138</v>
      </c>
      <c r="B71" s="473">
        <v>190</v>
      </c>
      <c r="C71" s="473">
        <v>398</v>
      </c>
      <c r="D71" s="473">
        <v>211</v>
      </c>
      <c r="E71" s="473">
        <v>187</v>
      </c>
      <c r="F71" s="30"/>
    </row>
    <row r="72" spans="1:6">
      <c r="A72" s="634" t="s">
        <v>1139</v>
      </c>
      <c r="B72" s="470">
        <v>96</v>
      </c>
      <c r="C72" s="470">
        <v>240</v>
      </c>
      <c r="D72" s="470">
        <v>114</v>
      </c>
      <c r="E72" s="470">
        <v>126</v>
      </c>
      <c r="F72" s="30"/>
    </row>
    <row r="73" spans="1:6">
      <c r="A73" s="634" t="s">
        <v>1140</v>
      </c>
      <c r="B73" s="473">
        <v>219</v>
      </c>
      <c r="C73" s="473">
        <v>400</v>
      </c>
      <c r="D73" s="473">
        <v>184</v>
      </c>
      <c r="E73" s="473">
        <v>216</v>
      </c>
      <c r="F73" s="30"/>
    </row>
    <row r="74" spans="1:6">
      <c r="A74" s="634" t="s">
        <v>1141</v>
      </c>
      <c r="B74" s="473">
        <v>169</v>
      </c>
      <c r="C74" s="473">
        <v>257</v>
      </c>
      <c r="D74" s="473">
        <v>134</v>
      </c>
      <c r="E74" s="473">
        <v>123</v>
      </c>
      <c r="F74" s="30"/>
    </row>
    <row r="75" spans="1:6">
      <c r="A75" s="634" t="s">
        <v>1142</v>
      </c>
      <c r="B75" s="473">
        <v>238</v>
      </c>
      <c r="C75" s="473">
        <v>419</v>
      </c>
      <c r="D75" s="473">
        <v>212</v>
      </c>
      <c r="E75" s="473">
        <v>207</v>
      </c>
      <c r="F75" s="30"/>
    </row>
    <row r="76" spans="1:6">
      <c r="A76" s="634" t="s">
        <v>1143</v>
      </c>
      <c r="B76" s="473">
        <v>132</v>
      </c>
      <c r="C76" s="473">
        <v>276</v>
      </c>
      <c r="D76" s="473">
        <v>130</v>
      </c>
      <c r="E76" s="473">
        <v>146</v>
      </c>
      <c r="F76" s="30"/>
    </row>
    <row r="77" spans="1:6">
      <c r="A77" s="634" t="s">
        <v>1144</v>
      </c>
      <c r="B77" s="473">
        <v>146</v>
      </c>
      <c r="C77" s="473">
        <v>291</v>
      </c>
      <c r="D77" s="473">
        <v>143</v>
      </c>
      <c r="E77" s="473">
        <v>148</v>
      </c>
      <c r="F77" s="30"/>
    </row>
    <row r="78" spans="1:6">
      <c r="A78" s="634" t="s">
        <v>1145</v>
      </c>
      <c r="B78" s="473">
        <v>203</v>
      </c>
      <c r="C78" s="473">
        <v>374</v>
      </c>
      <c r="D78" s="473">
        <v>165</v>
      </c>
      <c r="E78" s="473">
        <v>209</v>
      </c>
      <c r="F78" s="30"/>
    </row>
    <row r="79" spans="1:6">
      <c r="A79" s="634" t="s">
        <v>1146</v>
      </c>
      <c r="B79" s="473">
        <v>126</v>
      </c>
      <c r="C79" s="473">
        <v>251</v>
      </c>
      <c r="D79" s="473">
        <v>129</v>
      </c>
      <c r="E79" s="473">
        <v>122</v>
      </c>
      <c r="F79" s="30"/>
    </row>
    <row r="80" spans="1:6">
      <c r="A80" s="634" t="s">
        <v>1147</v>
      </c>
      <c r="B80" s="473">
        <v>142</v>
      </c>
      <c r="C80" s="473">
        <v>251</v>
      </c>
      <c r="D80" s="473">
        <v>112</v>
      </c>
      <c r="E80" s="473">
        <v>139</v>
      </c>
      <c r="F80" s="30"/>
    </row>
    <row r="81" spans="1:6">
      <c r="A81" s="634" t="s">
        <v>1148</v>
      </c>
      <c r="B81" s="473">
        <v>160</v>
      </c>
      <c r="C81" s="473">
        <v>335</v>
      </c>
      <c r="D81" s="473">
        <v>168</v>
      </c>
      <c r="E81" s="473">
        <v>167</v>
      </c>
      <c r="F81" s="30"/>
    </row>
    <row r="82" spans="1:6">
      <c r="A82" s="634" t="s">
        <v>1149</v>
      </c>
      <c r="B82" s="473">
        <v>218</v>
      </c>
      <c r="C82" s="473">
        <v>419</v>
      </c>
      <c r="D82" s="473">
        <v>212</v>
      </c>
      <c r="E82" s="473">
        <v>207</v>
      </c>
      <c r="F82" s="30"/>
    </row>
    <row r="83" spans="1:6">
      <c r="A83" s="634" t="s">
        <v>1150</v>
      </c>
      <c r="B83" s="473">
        <v>161</v>
      </c>
      <c r="C83" s="473">
        <v>395</v>
      </c>
      <c r="D83" s="473">
        <v>181</v>
      </c>
      <c r="E83" s="473">
        <v>214</v>
      </c>
      <c r="F83" s="30"/>
    </row>
    <row r="84" spans="1:6">
      <c r="A84" s="634" t="s">
        <v>1151</v>
      </c>
      <c r="B84" s="473">
        <v>166</v>
      </c>
      <c r="C84" s="473">
        <v>270</v>
      </c>
      <c r="D84" s="473">
        <v>137</v>
      </c>
      <c r="E84" s="473">
        <v>133</v>
      </c>
      <c r="F84" s="30"/>
    </row>
    <row r="85" spans="1:6">
      <c r="A85" s="634" t="s">
        <v>1152</v>
      </c>
      <c r="B85" s="473">
        <v>35</v>
      </c>
      <c r="C85" s="473">
        <v>70</v>
      </c>
      <c r="D85" s="473">
        <v>37</v>
      </c>
      <c r="E85" s="473">
        <v>33</v>
      </c>
      <c r="F85" s="30"/>
    </row>
    <row r="86" spans="1:6">
      <c r="A86" s="634" t="s">
        <v>1153</v>
      </c>
      <c r="B86" s="470">
        <v>66</v>
      </c>
      <c r="C86" s="470">
        <v>89</v>
      </c>
      <c r="D86" s="470">
        <v>39</v>
      </c>
      <c r="E86" s="470">
        <v>50</v>
      </c>
      <c r="F86" s="30"/>
    </row>
    <row r="87" spans="1:6">
      <c r="A87" s="634" t="s">
        <v>1154</v>
      </c>
      <c r="B87" s="473">
        <v>205</v>
      </c>
      <c r="C87" s="473">
        <v>220</v>
      </c>
      <c r="D87" s="473">
        <v>203</v>
      </c>
      <c r="E87" s="473">
        <v>17</v>
      </c>
      <c r="F87" s="30"/>
    </row>
    <row r="88" spans="1:6">
      <c r="A88" s="634" t="s">
        <v>1155</v>
      </c>
      <c r="B88" s="473">
        <v>103</v>
      </c>
      <c r="C88" s="473">
        <v>191</v>
      </c>
      <c r="D88" s="473">
        <v>101</v>
      </c>
      <c r="E88" s="473">
        <v>90</v>
      </c>
      <c r="F88" s="30"/>
    </row>
    <row r="89" spans="1:6">
      <c r="A89" s="3155"/>
      <c r="B89" s="474"/>
      <c r="C89" s="470"/>
      <c r="D89" s="474"/>
      <c r="E89" s="474"/>
      <c r="F89" s="30"/>
    </row>
    <row r="90" spans="1:6">
      <c r="A90" s="634" t="s">
        <v>1156</v>
      </c>
      <c r="B90" s="473">
        <v>211</v>
      </c>
      <c r="C90" s="473">
        <v>686</v>
      </c>
      <c r="D90" s="473">
        <v>334</v>
      </c>
      <c r="E90" s="473">
        <v>352</v>
      </c>
      <c r="F90" s="30"/>
    </row>
    <row r="91" spans="1:6">
      <c r="A91" s="634" t="s">
        <v>1157</v>
      </c>
      <c r="B91" s="473">
        <v>21</v>
      </c>
      <c r="C91" s="473">
        <v>49</v>
      </c>
      <c r="D91" s="473">
        <v>23</v>
      </c>
      <c r="E91" s="473">
        <v>26</v>
      </c>
      <c r="F91" s="30"/>
    </row>
    <row r="92" spans="1:6">
      <c r="A92" s="634" t="s">
        <v>1158</v>
      </c>
      <c r="B92" s="473">
        <v>7</v>
      </c>
      <c r="C92" s="473">
        <v>19</v>
      </c>
      <c r="D92" s="473">
        <v>8</v>
      </c>
      <c r="E92" s="473">
        <v>11</v>
      </c>
      <c r="F92" s="30"/>
    </row>
    <row r="93" spans="1:6">
      <c r="A93" s="634" t="s">
        <v>1159</v>
      </c>
      <c r="B93" s="475"/>
      <c r="C93" s="473"/>
      <c r="D93" s="473"/>
      <c r="E93" s="473"/>
      <c r="F93" s="30"/>
    </row>
    <row r="94" spans="1:6">
      <c r="A94" s="634" t="s">
        <v>1160</v>
      </c>
      <c r="B94" s="473">
        <v>45</v>
      </c>
      <c r="C94" s="473">
        <v>182</v>
      </c>
      <c r="D94" s="473">
        <v>71</v>
      </c>
      <c r="E94" s="473">
        <v>111</v>
      </c>
      <c r="F94" s="30"/>
    </row>
    <row r="95" spans="1:6">
      <c r="A95" s="634" t="s">
        <v>1161</v>
      </c>
      <c r="B95" s="473">
        <v>8</v>
      </c>
      <c r="C95" s="473">
        <v>18</v>
      </c>
      <c r="D95" s="473">
        <v>10</v>
      </c>
      <c r="E95" s="473">
        <v>8</v>
      </c>
      <c r="F95" s="30"/>
    </row>
    <row r="96" spans="1:6">
      <c r="A96" s="634" t="s">
        <v>1162</v>
      </c>
      <c r="B96" s="473">
        <v>15</v>
      </c>
      <c r="C96" s="473">
        <v>35</v>
      </c>
      <c r="D96" s="473">
        <v>20</v>
      </c>
      <c r="E96" s="473">
        <v>15</v>
      </c>
      <c r="F96" s="30"/>
    </row>
    <row r="97" spans="1:6">
      <c r="A97" s="634" t="s">
        <v>1163</v>
      </c>
      <c r="B97" s="473">
        <v>6</v>
      </c>
      <c r="C97" s="473">
        <v>12</v>
      </c>
      <c r="D97" s="473">
        <v>5</v>
      </c>
      <c r="E97" s="473">
        <v>7</v>
      </c>
      <c r="F97" s="30"/>
    </row>
    <row r="98" spans="1:6">
      <c r="A98" s="634" t="s">
        <v>1164</v>
      </c>
      <c r="B98" s="473"/>
      <c r="C98" s="473"/>
      <c r="D98" s="473"/>
      <c r="E98" s="473"/>
      <c r="F98" s="30"/>
    </row>
    <row r="99" spans="1:6">
      <c r="A99" s="634" t="s">
        <v>1165</v>
      </c>
      <c r="B99" s="473">
        <v>9</v>
      </c>
      <c r="C99" s="473">
        <v>21</v>
      </c>
      <c r="D99" s="473">
        <v>12</v>
      </c>
      <c r="E99" s="473">
        <v>9</v>
      </c>
      <c r="F99" s="30"/>
    </row>
    <row r="100" spans="1:6">
      <c r="A100" s="634" t="s">
        <v>1166</v>
      </c>
      <c r="B100" s="473"/>
      <c r="C100" s="473"/>
      <c r="D100" s="473"/>
      <c r="E100" s="473"/>
      <c r="F100" s="30"/>
    </row>
    <row r="101" spans="1:6">
      <c r="A101" s="634" t="s">
        <v>1167</v>
      </c>
      <c r="B101" s="473"/>
      <c r="C101" s="473"/>
      <c r="D101" s="473"/>
      <c r="E101" s="473"/>
      <c r="F101" s="30"/>
    </row>
    <row r="102" spans="1:6">
      <c r="A102" s="634" t="s">
        <v>1168</v>
      </c>
      <c r="B102" s="473">
        <v>10</v>
      </c>
      <c r="C102" s="473">
        <v>17</v>
      </c>
      <c r="D102" s="473">
        <v>7</v>
      </c>
      <c r="E102" s="473">
        <v>10</v>
      </c>
      <c r="F102" s="30"/>
    </row>
    <row r="103" spans="1:6">
      <c r="A103" s="634" t="s">
        <v>1169</v>
      </c>
      <c r="B103" s="473"/>
      <c r="C103" s="473"/>
      <c r="D103" s="473"/>
      <c r="E103" s="473"/>
      <c r="F103" s="30"/>
    </row>
    <row r="104" spans="1:6">
      <c r="A104" s="634" t="s">
        <v>1170</v>
      </c>
      <c r="B104" s="473"/>
      <c r="C104" s="473"/>
      <c r="D104" s="473"/>
      <c r="E104" s="473"/>
      <c r="F104" s="30"/>
    </row>
    <row r="105" spans="1:6">
      <c r="A105" s="634" t="s">
        <v>1171</v>
      </c>
      <c r="B105" s="473">
        <v>9</v>
      </c>
      <c r="C105" s="473">
        <v>23</v>
      </c>
      <c r="D105" s="473">
        <v>12</v>
      </c>
      <c r="E105" s="473">
        <v>11</v>
      </c>
      <c r="F105" s="30"/>
    </row>
    <row r="106" spans="1:6">
      <c r="A106" s="634" t="s">
        <v>1172</v>
      </c>
      <c r="B106" s="473"/>
      <c r="C106" s="473"/>
      <c r="D106" s="473"/>
      <c r="E106" s="473"/>
      <c r="F106" s="30"/>
    </row>
    <row r="107" spans="1:6">
      <c r="A107" s="634" t="s">
        <v>1173</v>
      </c>
      <c r="B107" s="473">
        <v>4</v>
      </c>
      <c r="C107" s="473">
        <v>6</v>
      </c>
      <c r="D107" s="473">
        <v>5</v>
      </c>
      <c r="E107" s="473">
        <v>1</v>
      </c>
      <c r="F107" s="30"/>
    </row>
    <row r="108" spans="1:6">
      <c r="A108" s="634" t="s">
        <v>1174</v>
      </c>
      <c r="B108" s="473">
        <v>19</v>
      </c>
      <c r="C108" s="473">
        <v>32</v>
      </c>
      <c r="D108" s="473">
        <v>11</v>
      </c>
      <c r="E108" s="473">
        <v>21</v>
      </c>
      <c r="F108" s="30"/>
    </row>
    <row r="109" spans="1:6">
      <c r="A109" s="634" t="s">
        <v>1175</v>
      </c>
      <c r="B109" s="473">
        <v>5</v>
      </c>
      <c r="C109" s="473">
        <v>14</v>
      </c>
      <c r="D109" s="473">
        <v>9</v>
      </c>
      <c r="E109" s="473">
        <v>5</v>
      </c>
      <c r="F109" s="30"/>
    </row>
    <row r="110" spans="1:6">
      <c r="A110" s="634" t="s">
        <v>1176</v>
      </c>
      <c r="B110" s="473">
        <v>4</v>
      </c>
      <c r="C110" s="473">
        <v>13</v>
      </c>
      <c r="D110" s="473">
        <v>5</v>
      </c>
      <c r="E110" s="473">
        <v>8</v>
      </c>
      <c r="F110" s="30"/>
    </row>
    <row r="111" spans="1:6">
      <c r="A111" s="634" t="s">
        <v>1177</v>
      </c>
      <c r="B111" s="473"/>
      <c r="C111" s="473"/>
      <c r="D111" s="473"/>
      <c r="E111" s="473"/>
      <c r="F111" s="30"/>
    </row>
    <row r="112" spans="1:6">
      <c r="A112" s="634" t="s">
        <v>1178</v>
      </c>
      <c r="B112" s="473">
        <v>49</v>
      </c>
      <c r="C112" s="473">
        <v>245</v>
      </c>
      <c r="D112" s="473">
        <v>136</v>
      </c>
      <c r="E112" s="473">
        <v>109</v>
      </c>
      <c r="F112" s="30"/>
    </row>
    <row r="113" spans="1:6">
      <c r="A113" s="634" t="s">
        <v>1179</v>
      </c>
      <c r="B113" s="473"/>
      <c r="C113" s="473"/>
      <c r="D113" s="473"/>
      <c r="E113" s="473"/>
      <c r="F113" s="30"/>
    </row>
    <row r="114" spans="1:6">
      <c r="A114" s="634" t="s">
        <v>1180</v>
      </c>
      <c r="B114" s="473"/>
      <c r="C114" s="473"/>
      <c r="D114" s="473"/>
      <c r="E114" s="473"/>
      <c r="F114" s="30"/>
    </row>
    <row r="115" spans="1:6">
      <c r="A115" s="634"/>
      <c r="B115" s="473"/>
      <c r="C115" s="473"/>
      <c r="D115" s="473"/>
      <c r="E115" s="473"/>
      <c r="F115" s="30"/>
    </row>
    <row r="116" spans="1:6">
      <c r="A116" s="634" t="s">
        <v>1181</v>
      </c>
      <c r="B116" s="473">
        <v>711</v>
      </c>
      <c r="C116" s="473">
        <v>1644</v>
      </c>
      <c r="D116" s="473">
        <v>794</v>
      </c>
      <c r="E116" s="473">
        <v>850</v>
      </c>
      <c r="F116" s="30"/>
    </row>
    <row r="117" spans="1:6">
      <c r="A117" s="634" t="s">
        <v>1182</v>
      </c>
      <c r="B117" s="472">
        <v>3</v>
      </c>
      <c r="C117" s="472">
        <v>11</v>
      </c>
      <c r="D117" s="472">
        <v>5</v>
      </c>
      <c r="E117" s="472">
        <v>6</v>
      </c>
      <c r="F117" s="30"/>
    </row>
    <row r="118" spans="1:6">
      <c r="A118" s="634" t="s">
        <v>1183</v>
      </c>
      <c r="B118" s="473">
        <v>8</v>
      </c>
      <c r="C118" s="473">
        <v>20</v>
      </c>
      <c r="D118" s="473">
        <v>9</v>
      </c>
      <c r="E118" s="473">
        <v>11</v>
      </c>
      <c r="F118" s="30"/>
    </row>
    <row r="119" spans="1:6">
      <c r="A119" s="634" t="s">
        <v>1184</v>
      </c>
      <c r="B119" s="473">
        <v>5</v>
      </c>
      <c r="C119" s="473">
        <v>12</v>
      </c>
      <c r="D119" s="473">
        <v>6</v>
      </c>
      <c r="E119" s="473">
        <v>6</v>
      </c>
      <c r="F119" s="30"/>
    </row>
    <row r="120" spans="1:6">
      <c r="A120" s="634" t="s">
        <v>1185</v>
      </c>
      <c r="B120" s="473">
        <v>6</v>
      </c>
      <c r="C120" s="473">
        <v>16</v>
      </c>
      <c r="D120" s="473">
        <v>7</v>
      </c>
      <c r="E120" s="473">
        <v>9</v>
      </c>
      <c r="F120" s="30"/>
    </row>
    <row r="121" spans="1:6">
      <c r="A121" s="634" t="s">
        <v>1186</v>
      </c>
      <c r="B121" s="473">
        <v>10</v>
      </c>
      <c r="C121" s="473">
        <v>19</v>
      </c>
      <c r="D121" s="473">
        <v>9</v>
      </c>
      <c r="E121" s="473">
        <v>10</v>
      </c>
      <c r="F121" s="30"/>
    </row>
    <row r="122" spans="1:6">
      <c r="A122" s="634" t="s">
        <v>1187</v>
      </c>
      <c r="B122" s="470"/>
      <c r="C122" s="470"/>
      <c r="D122" s="470"/>
      <c r="E122" s="470"/>
      <c r="F122" s="30"/>
    </row>
    <row r="123" spans="1:6">
      <c r="A123" s="634" t="s">
        <v>1188</v>
      </c>
      <c r="B123" s="50">
        <v>6</v>
      </c>
      <c r="C123" s="470">
        <v>16</v>
      </c>
      <c r="D123" s="470">
        <v>9</v>
      </c>
      <c r="E123" s="470">
        <v>7</v>
      </c>
      <c r="F123" s="30"/>
    </row>
    <row r="124" spans="1:6">
      <c r="A124" s="634" t="s">
        <v>1189</v>
      </c>
      <c r="B124" s="470"/>
      <c r="C124" s="470"/>
      <c r="D124" s="470"/>
      <c r="E124" s="470"/>
      <c r="F124" s="30"/>
    </row>
    <row r="125" spans="1:6">
      <c r="A125" s="634" t="s">
        <v>1190</v>
      </c>
      <c r="B125" s="470">
        <v>15</v>
      </c>
      <c r="C125" s="470">
        <v>28</v>
      </c>
      <c r="D125" s="470">
        <v>16</v>
      </c>
      <c r="E125" s="470">
        <v>12</v>
      </c>
      <c r="F125" s="30"/>
    </row>
    <row r="126" spans="1:6">
      <c r="A126" s="634" t="s">
        <v>1191</v>
      </c>
      <c r="B126" s="50">
        <v>6</v>
      </c>
      <c r="C126" s="470">
        <v>15</v>
      </c>
      <c r="D126" s="470">
        <v>9</v>
      </c>
      <c r="E126" s="470">
        <v>6</v>
      </c>
      <c r="F126" s="30"/>
    </row>
    <row r="127" spans="1:6">
      <c r="A127" s="634" t="s">
        <v>1192</v>
      </c>
      <c r="B127" s="470">
        <v>56</v>
      </c>
      <c r="C127" s="470">
        <v>129</v>
      </c>
      <c r="D127" s="470">
        <v>68</v>
      </c>
      <c r="E127" s="470">
        <v>61</v>
      </c>
      <c r="F127" s="30"/>
    </row>
    <row r="128" spans="1:6">
      <c r="A128" s="634" t="s">
        <v>1193</v>
      </c>
      <c r="B128" s="470">
        <v>13</v>
      </c>
      <c r="C128" s="470">
        <v>20</v>
      </c>
      <c r="D128" s="470">
        <v>14</v>
      </c>
      <c r="E128" s="470">
        <v>6</v>
      </c>
      <c r="F128" s="30"/>
    </row>
    <row r="129" spans="1:6">
      <c r="A129" s="634" t="s">
        <v>1194</v>
      </c>
      <c r="B129" s="470">
        <v>68</v>
      </c>
      <c r="C129" s="470">
        <v>137</v>
      </c>
      <c r="D129" s="470">
        <v>63</v>
      </c>
      <c r="E129" s="470">
        <v>74</v>
      </c>
      <c r="F129" s="30"/>
    </row>
    <row r="130" spans="1:6">
      <c r="A130" s="634" t="s">
        <v>1195</v>
      </c>
      <c r="B130" s="470">
        <v>17</v>
      </c>
      <c r="C130" s="470">
        <v>48</v>
      </c>
      <c r="D130" s="470">
        <v>19</v>
      </c>
      <c r="E130" s="470">
        <v>29</v>
      </c>
      <c r="F130" s="30"/>
    </row>
    <row r="131" spans="1:6">
      <c r="A131" s="634" t="s">
        <v>1196</v>
      </c>
      <c r="B131" s="470"/>
      <c r="C131" s="470"/>
      <c r="D131" s="470"/>
      <c r="E131" s="470"/>
      <c r="F131" s="30"/>
    </row>
    <row r="132" spans="1:6">
      <c r="A132" s="634" t="s">
        <v>1197</v>
      </c>
      <c r="B132" s="470">
        <v>52</v>
      </c>
      <c r="C132" s="470">
        <v>107</v>
      </c>
      <c r="D132" s="470">
        <v>57</v>
      </c>
      <c r="E132" s="470">
        <v>50</v>
      </c>
      <c r="F132" s="30"/>
    </row>
    <row r="133" spans="1:6">
      <c r="A133" s="634" t="s">
        <v>1198</v>
      </c>
      <c r="B133" s="473"/>
      <c r="C133" s="473"/>
      <c r="D133" s="473"/>
      <c r="E133" s="473"/>
      <c r="F133" s="30"/>
    </row>
    <row r="134" spans="1:6">
      <c r="A134" s="634" t="s">
        <v>1199</v>
      </c>
      <c r="B134" s="50">
        <v>18</v>
      </c>
      <c r="C134" s="470">
        <v>85</v>
      </c>
      <c r="D134" s="470">
        <v>40</v>
      </c>
      <c r="E134" s="470">
        <v>45</v>
      </c>
      <c r="F134" s="30"/>
    </row>
    <row r="135" spans="1:6">
      <c r="A135" s="634" t="s">
        <v>1200</v>
      </c>
      <c r="B135" s="50"/>
      <c r="C135" s="470"/>
      <c r="D135" s="470"/>
      <c r="E135" s="470"/>
      <c r="F135" s="30"/>
    </row>
    <row r="136" spans="1:6">
      <c r="A136" s="634" t="s">
        <v>1201</v>
      </c>
      <c r="B136" s="470">
        <v>6</v>
      </c>
      <c r="C136" s="470">
        <v>10</v>
      </c>
      <c r="D136" s="470">
        <v>4</v>
      </c>
      <c r="E136" s="470">
        <v>6</v>
      </c>
      <c r="F136" s="30"/>
    </row>
    <row r="137" spans="1:6">
      <c r="A137" s="634" t="s">
        <v>1202</v>
      </c>
      <c r="B137" s="470">
        <v>62</v>
      </c>
      <c r="C137" s="470">
        <v>159</v>
      </c>
      <c r="D137" s="470">
        <v>88</v>
      </c>
      <c r="E137" s="470">
        <v>71</v>
      </c>
      <c r="F137" s="30"/>
    </row>
    <row r="138" spans="1:6">
      <c r="A138" s="634" t="s">
        <v>1203</v>
      </c>
      <c r="B138" s="470">
        <v>81</v>
      </c>
      <c r="C138" s="470">
        <v>194</v>
      </c>
      <c r="D138" s="470">
        <v>85</v>
      </c>
      <c r="E138" s="470">
        <v>109</v>
      </c>
      <c r="F138" s="30"/>
    </row>
    <row r="139" spans="1:6">
      <c r="A139" s="634" t="s">
        <v>1204</v>
      </c>
      <c r="B139" s="470">
        <v>45</v>
      </c>
      <c r="C139" s="470">
        <v>112</v>
      </c>
      <c r="D139" s="470">
        <v>49</v>
      </c>
      <c r="E139" s="470">
        <v>63</v>
      </c>
      <c r="F139" s="30"/>
    </row>
    <row r="140" spans="1:6">
      <c r="A140" s="634" t="s">
        <v>1205</v>
      </c>
      <c r="B140" s="470">
        <v>4</v>
      </c>
      <c r="C140" s="470">
        <v>8</v>
      </c>
      <c r="D140" s="470">
        <v>4</v>
      </c>
      <c r="E140" s="470">
        <v>4</v>
      </c>
      <c r="F140" s="30"/>
    </row>
    <row r="141" spans="1:6">
      <c r="A141" s="634" t="s">
        <v>1206</v>
      </c>
      <c r="B141" s="470">
        <v>58</v>
      </c>
      <c r="C141" s="470">
        <v>123</v>
      </c>
      <c r="D141" s="470">
        <v>60</v>
      </c>
      <c r="E141" s="470">
        <v>63</v>
      </c>
      <c r="F141" s="30"/>
    </row>
    <row r="142" spans="1:6">
      <c r="A142" s="634" t="s">
        <v>1207</v>
      </c>
      <c r="B142" s="470">
        <v>15</v>
      </c>
      <c r="C142" s="470">
        <v>69</v>
      </c>
      <c r="D142" s="470">
        <v>37</v>
      </c>
      <c r="E142" s="470">
        <v>32</v>
      </c>
      <c r="F142" s="30"/>
    </row>
    <row r="143" spans="1:6">
      <c r="A143" s="634" t="s">
        <v>1208</v>
      </c>
      <c r="B143" s="470">
        <v>34</v>
      </c>
      <c r="C143" s="470">
        <v>56</v>
      </c>
      <c r="D143" s="470">
        <v>28</v>
      </c>
      <c r="E143" s="470">
        <v>28</v>
      </c>
      <c r="F143" s="30"/>
    </row>
    <row r="144" spans="1:6">
      <c r="A144" s="634" t="s">
        <v>1209</v>
      </c>
      <c r="B144" s="470">
        <v>123</v>
      </c>
      <c r="C144" s="470">
        <v>250</v>
      </c>
      <c r="D144" s="470">
        <v>108</v>
      </c>
      <c r="E144" s="470">
        <v>142</v>
      </c>
      <c r="F144" s="30"/>
    </row>
    <row r="145" spans="1:6">
      <c r="A145" s="634"/>
      <c r="B145" s="470"/>
      <c r="C145" s="470"/>
      <c r="D145" s="470"/>
      <c r="E145" s="470"/>
      <c r="F145" s="30"/>
    </row>
    <row r="146" spans="1:6">
      <c r="A146" s="634" t="s">
        <v>1210</v>
      </c>
      <c r="B146" s="470">
        <v>1627</v>
      </c>
      <c r="C146" s="470">
        <v>3533</v>
      </c>
      <c r="D146" s="470">
        <v>1787</v>
      </c>
      <c r="E146" s="470">
        <v>1746</v>
      </c>
      <c r="F146" s="30"/>
    </row>
    <row r="147" spans="1:6">
      <c r="A147" s="634" t="s">
        <v>1211</v>
      </c>
      <c r="B147" s="476">
        <v>58</v>
      </c>
      <c r="C147" s="476">
        <v>145</v>
      </c>
      <c r="D147" s="476">
        <v>75</v>
      </c>
      <c r="E147" s="476">
        <v>70</v>
      </c>
      <c r="F147" s="30"/>
    </row>
    <row r="148" spans="1:6">
      <c r="A148" s="634" t="s">
        <v>1212</v>
      </c>
      <c r="B148" s="470">
        <v>62</v>
      </c>
      <c r="C148" s="470">
        <v>113</v>
      </c>
      <c r="D148" s="470">
        <v>67</v>
      </c>
      <c r="E148" s="470">
        <v>46</v>
      </c>
      <c r="F148" s="30"/>
    </row>
    <row r="149" spans="1:6">
      <c r="A149" s="634" t="s">
        <v>1213</v>
      </c>
      <c r="B149" s="473"/>
      <c r="C149" s="473"/>
      <c r="D149" s="473"/>
      <c r="E149" s="473"/>
      <c r="F149" s="30"/>
    </row>
    <row r="150" spans="1:6">
      <c r="A150" s="634" t="s">
        <v>1214</v>
      </c>
      <c r="B150" s="470">
        <v>56</v>
      </c>
      <c r="C150" s="470">
        <v>115</v>
      </c>
      <c r="D150" s="470">
        <v>55</v>
      </c>
      <c r="E150" s="470">
        <v>60</v>
      </c>
      <c r="F150" s="30"/>
    </row>
    <row r="151" spans="1:6">
      <c r="A151" s="3155" t="s">
        <v>1215</v>
      </c>
      <c r="B151" s="470"/>
      <c r="C151" s="470"/>
      <c r="D151" s="470"/>
      <c r="E151" s="470"/>
      <c r="F151" s="30"/>
    </row>
    <row r="152" spans="1:6">
      <c r="A152" s="3155" t="s">
        <v>1216</v>
      </c>
      <c r="B152" s="470">
        <v>46</v>
      </c>
      <c r="C152" s="470">
        <v>80</v>
      </c>
      <c r="D152" s="470">
        <v>43</v>
      </c>
      <c r="E152" s="470">
        <v>37</v>
      </c>
      <c r="F152" s="30"/>
    </row>
    <row r="153" spans="1:6">
      <c r="A153" s="3155" t="s">
        <v>1217</v>
      </c>
      <c r="B153" s="470">
        <v>101</v>
      </c>
      <c r="C153" s="470">
        <v>206</v>
      </c>
      <c r="D153" s="470">
        <v>119</v>
      </c>
      <c r="E153" s="470">
        <v>87</v>
      </c>
      <c r="F153" s="30"/>
    </row>
    <row r="154" spans="1:6">
      <c r="A154" s="634" t="s">
        <v>1218</v>
      </c>
      <c r="B154" s="470">
        <v>93</v>
      </c>
      <c r="C154" s="470">
        <v>246</v>
      </c>
      <c r="D154" s="470">
        <v>127</v>
      </c>
      <c r="E154" s="470">
        <v>119</v>
      </c>
      <c r="F154" s="30"/>
    </row>
    <row r="155" spans="1:6">
      <c r="A155" s="634" t="s">
        <v>1219</v>
      </c>
      <c r="B155" s="470">
        <v>135</v>
      </c>
      <c r="C155" s="470">
        <v>284</v>
      </c>
      <c r="D155" s="470">
        <v>147</v>
      </c>
      <c r="E155" s="470">
        <v>137</v>
      </c>
      <c r="F155" s="30"/>
    </row>
    <row r="156" spans="1:6">
      <c r="A156" s="634" t="s">
        <v>1220</v>
      </c>
      <c r="B156" s="470">
        <v>90</v>
      </c>
      <c r="C156" s="470">
        <v>194</v>
      </c>
      <c r="D156" s="470">
        <v>95</v>
      </c>
      <c r="E156" s="470">
        <v>99</v>
      </c>
      <c r="F156" s="30"/>
    </row>
    <row r="157" spans="1:6">
      <c r="A157" s="634" t="s">
        <v>1221</v>
      </c>
      <c r="B157" s="470">
        <v>116</v>
      </c>
      <c r="C157" s="470">
        <v>285</v>
      </c>
      <c r="D157" s="470">
        <v>139</v>
      </c>
      <c r="E157" s="470">
        <v>146</v>
      </c>
      <c r="F157" s="30"/>
    </row>
    <row r="158" spans="1:6">
      <c r="A158" s="634" t="s">
        <v>1222</v>
      </c>
      <c r="B158" s="470">
        <v>56</v>
      </c>
      <c r="C158" s="470">
        <v>123</v>
      </c>
      <c r="D158" s="470">
        <v>66</v>
      </c>
      <c r="E158" s="470">
        <v>57</v>
      </c>
      <c r="F158" s="30"/>
    </row>
    <row r="159" spans="1:6">
      <c r="A159" s="634" t="s">
        <v>1223</v>
      </c>
      <c r="B159" s="470">
        <v>45</v>
      </c>
      <c r="C159" s="470">
        <v>95</v>
      </c>
      <c r="D159" s="470">
        <v>50</v>
      </c>
      <c r="E159" s="470">
        <v>45</v>
      </c>
      <c r="F159" s="30"/>
    </row>
    <row r="160" spans="1:6">
      <c r="A160" s="634" t="s">
        <v>1224</v>
      </c>
      <c r="B160" s="470">
        <v>56</v>
      </c>
      <c r="C160" s="470">
        <v>97</v>
      </c>
      <c r="D160" s="470">
        <v>58</v>
      </c>
      <c r="E160" s="470">
        <v>39</v>
      </c>
      <c r="F160" s="30"/>
    </row>
    <row r="161" spans="1:6">
      <c r="A161" s="634" t="s">
        <v>1225</v>
      </c>
      <c r="B161" s="470">
        <v>83</v>
      </c>
      <c r="C161" s="470">
        <v>171</v>
      </c>
      <c r="D161" s="470">
        <v>84</v>
      </c>
      <c r="E161" s="470">
        <v>87</v>
      </c>
      <c r="F161" s="30"/>
    </row>
    <row r="162" spans="1:6">
      <c r="A162" s="634" t="s">
        <v>1226</v>
      </c>
      <c r="B162" s="470">
        <v>5</v>
      </c>
      <c r="C162" s="470">
        <v>13</v>
      </c>
      <c r="D162" s="470">
        <v>10</v>
      </c>
      <c r="E162" s="470">
        <v>3</v>
      </c>
      <c r="F162" s="30"/>
    </row>
    <row r="163" spans="1:6">
      <c r="A163" s="634" t="s">
        <v>1227</v>
      </c>
      <c r="B163" s="470">
        <v>53</v>
      </c>
      <c r="C163" s="470">
        <v>119</v>
      </c>
      <c r="D163" s="470">
        <v>42</v>
      </c>
      <c r="E163" s="470">
        <v>77</v>
      </c>
      <c r="F163" s="30"/>
    </row>
    <row r="164" spans="1:6">
      <c r="A164" s="634" t="s">
        <v>1228</v>
      </c>
      <c r="B164" s="473"/>
      <c r="C164" s="473"/>
      <c r="D164" s="473"/>
      <c r="E164" s="473"/>
      <c r="F164" s="30"/>
    </row>
    <row r="165" spans="1:6">
      <c r="A165" s="634" t="s">
        <v>1229</v>
      </c>
      <c r="B165" s="473"/>
      <c r="C165" s="473"/>
      <c r="D165" s="473"/>
      <c r="E165" s="473"/>
      <c r="F165" s="30"/>
    </row>
    <row r="166" spans="1:6">
      <c r="A166" s="634" t="s">
        <v>1230</v>
      </c>
      <c r="B166" s="470">
        <v>9</v>
      </c>
      <c r="C166" s="470">
        <v>52</v>
      </c>
      <c r="D166" s="470">
        <v>31</v>
      </c>
      <c r="E166" s="470">
        <v>21</v>
      </c>
      <c r="F166" s="30"/>
    </row>
    <row r="167" spans="1:6">
      <c r="A167" s="634" t="s">
        <v>1231</v>
      </c>
      <c r="B167" s="470"/>
      <c r="C167" s="470"/>
      <c r="D167" s="470"/>
      <c r="E167" s="470"/>
      <c r="F167" s="30"/>
    </row>
    <row r="168" spans="1:6">
      <c r="A168" s="634" t="s">
        <v>1232</v>
      </c>
      <c r="B168" s="470"/>
      <c r="C168" s="470"/>
      <c r="D168" s="470"/>
      <c r="E168" s="470"/>
      <c r="F168" s="30"/>
    </row>
    <row r="169" spans="1:6">
      <c r="A169" s="634" t="s">
        <v>1233</v>
      </c>
      <c r="B169" s="470">
        <v>36</v>
      </c>
      <c r="C169" s="470">
        <v>85</v>
      </c>
      <c r="D169" s="470">
        <v>35</v>
      </c>
      <c r="E169" s="470">
        <v>50</v>
      </c>
      <c r="F169" s="30"/>
    </row>
    <row r="170" spans="1:6">
      <c r="A170" s="634" t="s">
        <v>1234</v>
      </c>
      <c r="B170" s="473">
        <v>94</v>
      </c>
      <c r="C170" s="473">
        <v>239</v>
      </c>
      <c r="D170" s="473">
        <v>109</v>
      </c>
      <c r="E170" s="473">
        <v>130</v>
      </c>
      <c r="F170" s="30"/>
    </row>
    <row r="171" spans="1:6">
      <c r="A171" s="634" t="s">
        <v>1235</v>
      </c>
      <c r="B171" s="473">
        <v>114</v>
      </c>
      <c r="C171" s="473">
        <v>186</v>
      </c>
      <c r="D171" s="473">
        <v>91</v>
      </c>
      <c r="E171" s="473">
        <v>95</v>
      </c>
      <c r="F171" s="30"/>
    </row>
    <row r="172" spans="1:6">
      <c r="A172" s="634" t="s">
        <v>1236</v>
      </c>
      <c r="B172" s="473">
        <v>75</v>
      </c>
      <c r="C172" s="473">
        <v>179</v>
      </c>
      <c r="D172" s="473">
        <v>89</v>
      </c>
      <c r="E172" s="473">
        <v>90</v>
      </c>
      <c r="F172" s="30"/>
    </row>
    <row r="173" spans="1:6">
      <c r="A173" s="634" t="s">
        <v>1237</v>
      </c>
      <c r="B173" s="473">
        <v>174</v>
      </c>
      <c r="C173" s="473">
        <v>362</v>
      </c>
      <c r="D173" s="473">
        <v>172</v>
      </c>
      <c r="E173" s="473">
        <v>190</v>
      </c>
      <c r="F173" s="30"/>
    </row>
    <row r="174" spans="1:6">
      <c r="A174" s="634" t="s">
        <v>1238</v>
      </c>
      <c r="B174" s="473">
        <v>70</v>
      </c>
      <c r="C174" s="473">
        <v>144</v>
      </c>
      <c r="D174" s="473">
        <v>83</v>
      </c>
      <c r="E174" s="473">
        <v>61</v>
      </c>
      <c r="F174" s="30"/>
    </row>
    <row r="175" spans="1:6">
      <c r="A175" s="634"/>
      <c r="B175" s="473"/>
      <c r="C175" s="473"/>
      <c r="D175" s="473"/>
      <c r="E175" s="473"/>
      <c r="F175" s="30"/>
    </row>
    <row r="176" spans="1:6">
      <c r="A176" s="634" t="s">
        <v>1239</v>
      </c>
      <c r="B176" s="476">
        <v>91</v>
      </c>
      <c r="C176" s="476">
        <v>208</v>
      </c>
      <c r="D176" s="476">
        <v>106</v>
      </c>
      <c r="E176" s="476">
        <v>102</v>
      </c>
      <c r="F176" s="30"/>
    </row>
    <row r="177" spans="1:6">
      <c r="A177" s="634" t="s">
        <v>1240</v>
      </c>
      <c r="B177" s="473">
        <v>15</v>
      </c>
      <c r="C177" s="473">
        <v>37</v>
      </c>
      <c r="D177" s="473">
        <v>18</v>
      </c>
      <c r="E177" s="473">
        <v>19</v>
      </c>
      <c r="F177" s="30"/>
    </row>
    <row r="178" spans="1:6">
      <c r="A178" s="634" t="s">
        <v>1241</v>
      </c>
      <c r="B178" s="473">
        <v>6</v>
      </c>
      <c r="C178" s="473">
        <v>23</v>
      </c>
      <c r="D178" s="473">
        <v>14</v>
      </c>
      <c r="E178" s="473">
        <v>9</v>
      </c>
      <c r="F178" s="30"/>
    </row>
    <row r="179" spans="1:6">
      <c r="A179" s="634" t="s">
        <v>1242</v>
      </c>
      <c r="B179" s="477"/>
      <c r="C179" s="470"/>
      <c r="D179" s="470"/>
      <c r="E179" s="470"/>
      <c r="F179" s="30"/>
    </row>
    <row r="180" spans="1:6">
      <c r="A180" s="634" t="s">
        <v>1243</v>
      </c>
      <c r="B180" s="473">
        <v>8</v>
      </c>
      <c r="C180" s="473">
        <v>23</v>
      </c>
      <c r="D180" s="473">
        <v>11</v>
      </c>
      <c r="E180" s="473">
        <v>12</v>
      </c>
      <c r="F180" s="30"/>
    </row>
    <row r="181" spans="1:6">
      <c r="A181" s="634" t="s">
        <v>1244</v>
      </c>
      <c r="B181" s="473">
        <v>9</v>
      </c>
      <c r="C181" s="473">
        <v>22</v>
      </c>
      <c r="D181" s="473">
        <v>7</v>
      </c>
      <c r="E181" s="473">
        <v>15</v>
      </c>
      <c r="F181" s="30"/>
    </row>
    <row r="182" spans="1:6">
      <c r="A182" s="634" t="s">
        <v>1245</v>
      </c>
      <c r="B182" s="473">
        <v>6</v>
      </c>
      <c r="C182" s="473">
        <v>15</v>
      </c>
      <c r="D182" s="473">
        <v>6</v>
      </c>
      <c r="E182" s="473">
        <v>9</v>
      </c>
      <c r="F182" s="30"/>
    </row>
    <row r="183" spans="1:6">
      <c r="A183" s="634" t="s">
        <v>1246</v>
      </c>
      <c r="B183" s="473">
        <v>10</v>
      </c>
      <c r="C183" s="473">
        <v>10</v>
      </c>
      <c r="D183" s="473">
        <v>5</v>
      </c>
      <c r="E183" s="473">
        <v>5</v>
      </c>
      <c r="F183" s="30"/>
    </row>
    <row r="184" spans="1:6">
      <c r="A184" s="634" t="s">
        <v>1247</v>
      </c>
      <c r="B184" s="473"/>
      <c r="C184" s="473"/>
      <c r="D184" s="473"/>
      <c r="E184" s="473"/>
      <c r="F184" s="30"/>
    </row>
    <row r="185" spans="1:6">
      <c r="A185" s="634" t="s">
        <v>1248</v>
      </c>
      <c r="B185" s="473">
        <v>10</v>
      </c>
      <c r="C185" s="473">
        <v>15</v>
      </c>
      <c r="D185" s="473">
        <v>11</v>
      </c>
      <c r="E185" s="473">
        <v>4</v>
      </c>
      <c r="F185" s="30"/>
    </row>
    <row r="186" spans="1:6">
      <c r="A186" s="634" t="s">
        <v>1249</v>
      </c>
      <c r="B186" s="470"/>
      <c r="C186" s="470"/>
      <c r="D186" s="470"/>
      <c r="E186" s="470"/>
      <c r="F186" s="30"/>
    </row>
    <row r="187" spans="1:6">
      <c r="A187" s="634" t="s">
        <v>1250</v>
      </c>
      <c r="B187" s="473">
        <v>10</v>
      </c>
      <c r="C187" s="473">
        <v>18</v>
      </c>
      <c r="D187" s="473">
        <v>8</v>
      </c>
      <c r="E187" s="473">
        <v>10</v>
      </c>
      <c r="F187" s="30"/>
    </row>
    <row r="188" spans="1:6">
      <c r="A188" s="634" t="s">
        <v>1251</v>
      </c>
      <c r="B188" s="473">
        <v>17</v>
      </c>
      <c r="C188" s="473">
        <v>45</v>
      </c>
      <c r="D188" s="473">
        <v>26</v>
      </c>
      <c r="E188" s="473">
        <v>19</v>
      </c>
      <c r="F188" s="30"/>
    </row>
    <row r="189" spans="1:6">
      <c r="A189" s="634"/>
      <c r="B189" s="470"/>
      <c r="C189" s="470"/>
      <c r="D189" s="470"/>
      <c r="E189" s="470"/>
      <c r="F189" s="30"/>
    </row>
    <row r="190" spans="1:6">
      <c r="A190" s="634" t="s">
        <v>1252</v>
      </c>
      <c r="B190" s="473">
        <v>153</v>
      </c>
      <c r="C190" s="473">
        <v>344</v>
      </c>
      <c r="D190" s="473">
        <v>138</v>
      </c>
      <c r="E190" s="473">
        <v>206</v>
      </c>
      <c r="F190" s="30"/>
    </row>
    <row r="191" spans="1:6">
      <c r="A191" s="634" t="s">
        <v>1253</v>
      </c>
      <c r="B191" s="472">
        <v>19</v>
      </c>
      <c r="C191" s="472">
        <v>37</v>
      </c>
      <c r="D191" s="472">
        <v>19</v>
      </c>
      <c r="E191" s="472">
        <v>18</v>
      </c>
      <c r="F191" s="30"/>
    </row>
    <row r="192" spans="1:6">
      <c r="A192" s="634" t="s">
        <v>1254</v>
      </c>
      <c r="B192" s="473">
        <v>119</v>
      </c>
      <c r="C192" s="473">
        <v>269</v>
      </c>
      <c r="D192" s="473">
        <v>102</v>
      </c>
      <c r="E192" s="473">
        <v>167</v>
      </c>
      <c r="F192" s="30"/>
    </row>
    <row r="193" spans="1:6">
      <c r="A193" s="634" t="s">
        <v>1255</v>
      </c>
      <c r="B193" s="473">
        <v>5</v>
      </c>
      <c r="C193" s="473">
        <v>12</v>
      </c>
      <c r="D193" s="473">
        <v>5</v>
      </c>
      <c r="E193" s="473">
        <v>7</v>
      </c>
      <c r="F193" s="30"/>
    </row>
    <row r="194" spans="1:6">
      <c r="A194" s="634" t="s">
        <v>1256</v>
      </c>
      <c r="B194" s="473">
        <v>7</v>
      </c>
      <c r="C194" s="473">
        <v>19</v>
      </c>
      <c r="D194" s="473">
        <v>10</v>
      </c>
      <c r="E194" s="473">
        <v>9</v>
      </c>
      <c r="F194" s="30"/>
    </row>
    <row r="195" spans="1:6">
      <c r="A195" s="634" t="s">
        <v>1257</v>
      </c>
      <c r="B195" s="473">
        <v>3</v>
      </c>
      <c r="C195" s="473">
        <v>7</v>
      </c>
      <c r="D195" s="473">
        <v>2</v>
      </c>
      <c r="E195" s="473">
        <v>5</v>
      </c>
      <c r="F195" s="30"/>
    </row>
    <row r="196" spans="1:6">
      <c r="A196" s="634"/>
      <c r="B196" s="473"/>
      <c r="C196" s="473"/>
      <c r="D196" s="28"/>
      <c r="E196" s="473"/>
      <c r="F196" s="30"/>
    </row>
    <row r="197" spans="1:6">
      <c r="A197" s="634" t="s">
        <v>1258</v>
      </c>
      <c r="B197" s="473">
        <v>95</v>
      </c>
      <c r="C197" s="473">
        <v>287</v>
      </c>
      <c r="D197" s="473">
        <v>136</v>
      </c>
      <c r="E197" s="473">
        <v>151</v>
      </c>
      <c r="F197" s="30"/>
    </row>
    <row r="198" spans="1:6">
      <c r="A198" s="634" t="s">
        <v>1259</v>
      </c>
      <c r="B198" s="472">
        <v>7</v>
      </c>
      <c r="C198" s="472">
        <v>22</v>
      </c>
      <c r="D198" s="472">
        <v>13</v>
      </c>
      <c r="E198" s="472">
        <v>9</v>
      </c>
      <c r="F198" s="30"/>
    </row>
    <row r="199" spans="1:6">
      <c r="A199" s="634" t="s">
        <v>1260</v>
      </c>
      <c r="B199" s="473">
        <v>7</v>
      </c>
      <c r="C199" s="473">
        <v>20</v>
      </c>
      <c r="D199" s="473">
        <v>9</v>
      </c>
      <c r="E199" s="473">
        <v>11</v>
      </c>
      <c r="F199" s="30"/>
    </row>
    <row r="200" spans="1:6">
      <c r="A200" s="634" t="s">
        <v>1261</v>
      </c>
      <c r="B200" s="473">
        <v>20</v>
      </c>
      <c r="C200" s="473">
        <v>42</v>
      </c>
      <c r="D200" s="473">
        <v>20</v>
      </c>
      <c r="E200" s="473">
        <v>22</v>
      </c>
      <c r="F200" s="30"/>
    </row>
    <row r="201" spans="1:6">
      <c r="A201" s="634" t="s">
        <v>1262</v>
      </c>
      <c r="B201" s="473">
        <v>13</v>
      </c>
      <c r="C201" s="473">
        <v>48</v>
      </c>
      <c r="D201" s="473">
        <v>21</v>
      </c>
      <c r="E201" s="473">
        <v>27</v>
      </c>
      <c r="F201" s="30"/>
    </row>
    <row r="202" spans="1:6">
      <c r="A202" s="634" t="s">
        <v>1263</v>
      </c>
      <c r="B202" s="473">
        <v>15</v>
      </c>
      <c r="C202" s="473">
        <v>33</v>
      </c>
      <c r="D202" s="473">
        <v>17</v>
      </c>
      <c r="E202" s="473">
        <v>16</v>
      </c>
      <c r="F202" s="30"/>
    </row>
    <row r="203" spans="1:6">
      <c r="A203" s="634" t="s">
        <v>1264</v>
      </c>
      <c r="B203" s="470"/>
      <c r="C203" s="470"/>
      <c r="D203" s="470"/>
      <c r="E203" s="470"/>
      <c r="F203" s="30"/>
    </row>
    <row r="204" spans="1:6">
      <c r="A204" s="634" t="s">
        <v>1265</v>
      </c>
      <c r="B204" s="473">
        <v>9</v>
      </c>
      <c r="C204" s="473">
        <v>25</v>
      </c>
      <c r="D204" s="473">
        <v>10</v>
      </c>
      <c r="E204" s="473">
        <v>15</v>
      </c>
      <c r="F204" s="30"/>
    </row>
    <row r="205" spans="1:6">
      <c r="A205" s="634" t="s">
        <v>1266</v>
      </c>
      <c r="B205" s="473">
        <v>4</v>
      </c>
      <c r="C205" s="473">
        <v>9</v>
      </c>
      <c r="D205" s="473">
        <v>3</v>
      </c>
      <c r="E205" s="473">
        <v>6</v>
      </c>
      <c r="F205" s="30"/>
    </row>
    <row r="206" spans="1:6">
      <c r="A206" s="634" t="s">
        <v>1267</v>
      </c>
      <c r="B206" s="473">
        <v>4</v>
      </c>
      <c r="C206" s="473">
        <v>16</v>
      </c>
      <c r="D206" s="473">
        <v>7</v>
      </c>
      <c r="E206" s="473">
        <v>9</v>
      </c>
      <c r="F206" s="30"/>
    </row>
    <row r="207" spans="1:6">
      <c r="A207" s="634" t="s">
        <v>1268</v>
      </c>
      <c r="B207" s="473"/>
      <c r="C207" s="473"/>
      <c r="D207" s="473"/>
      <c r="E207" s="473"/>
      <c r="F207" s="30"/>
    </row>
    <row r="208" spans="1:6">
      <c r="A208" s="634" t="s">
        <v>1269</v>
      </c>
      <c r="B208" s="473">
        <v>16</v>
      </c>
      <c r="C208" s="473">
        <v>72</v>
      </c>
      <c r="D208" s="473">
        <v>36</v>
      </c>
      <c r="E208" s="473">
        <v>36</v>
      </c>
      <c r="F208" s="30"/>
    </row>
    <row r="209" spans="1:6">
      <c r="A209" s="634" t="s">
        <v>1270</v>
      </c>
      <c r="B209" s="473"/>
      <c r="C209" s="473"/>
      <c r="D209" s="473"/>
      <c r="E209" s="473"/>
      <c r="F209" s="30"/>
    </row>
    <row r="210" spans="1:6">
      <c r="A210" s="634"/>
      <c r="B210" s="473"/>
      <c r="C210" s="473"/>
      <c r="D210" s="473"/>
      <c r="E210" s="473"/>
      <c r="F210" s="30"/>
    </row>
    <row r="211" spans="1:6">
      <c r="A211" s="634" t="s">
        <v>1271</v>
      </c>
      <c r="B211" s="473">
        <v>166</v>
      </c>
      <c r="C211" s="473">
        <v>352</v>
      </c>
      <c r="D211" s="473">
        <v>154</v>
      </c>
      <c r="E211" s="473">
        <v>198</v>
      </c>
      <c r="F211" s="30"/>
    </row>
    <row r="212" spans="1:6">
      <c r="A212" s="634" t="s">
        <v>1272</v>
      </c>
      <c r="B212" s="472">
        <v>11</v>
      </c>
      <c r="C212" s="472">
        <v>33</v>
      </c>
      <c r="D212" s="472">
        <v>15</v>
      </c>
      <c r="E212" s="472">
        <v>18</v>
      </c>
      <c r="F212" s="30"/>
    </row>
    <row r="213" spans="1:6">
      <c r="A213" s="634" t="s">
        <v>1273</v>
      </c>
      <c r="B213" s="473">
        <v>5</v>
      </c>
      <c r="C213" s="473">
        <v>8</v>
      </c>
      <c r="D213" s="473">
        <v>5</v>
      </c>
      <c r="E213" s="473">
        <v>3</v>
      </c>
      <c r="F213" s="30"/>
    </row>
    <row r="214" spans="1:6">
      <c r="A214" s="634" t="s">
        <v>1274</v>
      </c>
      <c r="B214" s="470"/>
      <c r="C214" s="470"/>
      <c r="D214" s="470"/>
      <c r="E214" s="470"/>
      <c r="F214" s="30"/>
    </row>
    <row r="215" spans="1:6">
      <c r="A215" s="634" t="s">
        <v>1275</v>
      </c>
      <c r="B215" s="473">
        <v>5</v>
      </c>
      <c r="C215" s="473">
        <v>10</v>
      </c>
      <c r="D215" s="473">
        <v>4</v>
      </c>
      <c r="E215" s="473">
        <v>6</v>
      </c>
      <c r="F215" s="30"/>
    </row>
    <row r="216" spans="1:6">
      <c r="A216" s="634" t="s">
        <v>1276</v>
      </c>
      <c r="B216" s="470"/>
      <c r="C216" s="470"/>
      <c r="D216" s="470"/>
      <c r="E216" s="470"/>
      <c r="F216" s="30"/>
    </row>
    <row r="217" spans="1:6">
      <c r="A217" s="634" t="s">
        <v>1277</v>
      </c>
      <c r="B217" s="473">
        <v>8</v>
      </c>
      <c r="C217" s="473">
        <v>15</v>
      </c>
      <c r="D217" s="473">
        <v>8</v>
      </c>
      <c r="E217" s="473">
        <v>7</v>
      </c>
      <c r="F217" s="30"/>
    </row>
    <row r="218" spans="1:6">
      <c r="A218" s="634" t="s">
        <v>1278</v>
      </c>
      <c r="B218" s="470"/>
      <c r="C218" s="470"/>
      <c r="D218" s="470"/>
      <c r="E218" s="470"/>
      <c r="F218" s="30"/>
    </row>
    <row r="219" spans="1:6">
      <c r="A219" s="634" t="s">
        <v>1279</v>
      </c>
      <c r="B219" s="473">
        <v>6</v>
      </c>
      <c r="C219" s="473">
        <v>14</v>
      </c>
      <c r="D219" s="473">
        <v>6</v>
      </c>
      <c r="E219" s="473">
        <v>8</v>
      </c>
      <c r="F219" s="30"/>
    </row>
    <row r="220" spans="1:6">
      <c r="A220" s="634" t="s">
        <v>1280</v>
      </c>
      <c r="B220" s="473">
        <v>131</v>
      </c>
      <c r="C220" s="473">
        <v>272</v>
      </c>
      <c r="D220" s="473">
        <v>116</v>
      </c>
      <c r="E220" s="473">
        <v>156</v>
      </c>
      <c r="F220" s="30"/>
    </row>
    <row r="221" spans="1:6">
      <c r="A221" s="634" t="s">
        <v>1281</v>
      </c>
      <c r="B221" s="473">
        <v>15</v>
      </c>
      <c r="C221" s="473">
        <v>45</v>
      </c>
      <c r="D221" s="473">
        <v>21</v>
      </c>
      <c r="E221" s="473">
        <v>24</v>
      </c>
      <c r="F221" s="30"/>
    </row>
    <row r="222" spans="1:6">
      <c r="A222" s="634" t="s">
        <v>1282</v>
      </c>
      <c r="B222" s="473">
        <v>12</v>
      </c>
      <c r="C222" s="473">
        <v>34</v>
      </c>
      <c r="D222" s="473">
        <v>15</v>
      </c>
      <c r="E222" s="473">
        <v>19</v>
      </c>
      <c r="F222" s="30"/>
    </row>
    <row r="223" spans="1:6">
      <c r="A223" s="634" t="s">
        <v>1283</v>
      </c>
      <c r="B223" s="472">
        <v>3</v>
      </c>
      <c r="C223" s="472">
        <v>11</v>
      </c>
      <c r="D223" s="472">
        <v>6</v>
      </c>
      <c r="E223" s="472">
        <v>5</v>
      </c>
      <c r="F223" s="30"/>
    </row>
    <row r="224" spans="1:6">
      <c r="A224" s="634" t="s">
        <v>1284</v>
      </c>
      <c r="B224" s="473"/>
      <c r="C224" s="473"/>
      <c r="D224" s="473"/>
      <c r="E224" s="473"/>
      <c r="F224" s="30"/>
    </row>
    <row r="225" spans="1:6">
      <c r="A225" s="634"/>
      <c r="B225" s="472"/>
      <c r="C225" s="472"/>
      <c r="D225" s="472"/>
      <c r="E225" s="472"/>
      <c r="F225" s="30"/>
    </row>
    <row r="226" spans="1:6">
      <c r="A226" s="634" t="s">
        <v>1285</v>
      </c>
      <c r="B226" s="473">
        <v>1708</v>
      </c>
      <c r="C226" s="473">
        <v>3167</v>
      </c>
      <c r="D226" s="473">
        <v>1574</v>
      </c>
      <c r="E226" s="473">
        <v>1593</v>
      </c>
      <c r="F226" s="30"/>
    </row>
    <row r="227" spans="1:6">
      <c r="A227" s="634" t="s">
        <v>1286</v>
      </c>
      <c r="B227" s="473">
        <v>7</v>
      </c>
      <c r="C227" s="473">
        <v>9</v>
      </c>
      <c r="D227" s="473">
        <v>4</v>
      </c>
      <c r="E227" s="473">
        <v>5</v>
      </c>
      <c r="F227" s="30"/>
    </row>
    <row r="228" spans="1:6">
      <c r="A228" s="634" t="s">
        <v>1287</v>
      </c>
      <c r="B228" s="473">
        <v>47</v>
      </c>
      <c r="C228" s="473">
        <v>82</v>
      </c>
      <c r="D228" s="473">
        <v>41</v>
      </c>
      <c r="E228" s="473">
        <v>41</v>
      </c>
      <c r="F228" s="30"/>
    </row>
    <row r="229" spans="1:6">
      <c r="A229" s="634" t="s">
        <v>1288</v>
      </c>
      <c r="B229" s="472">
        <v>4</v>
      </c>
      <c r="C229" s="472">
        <v>10</v>
      </c>
      <c r="D229" s="472">
        <v>6</v>
      </c>
      <c r="E229" s="472">
        <v>4</v>
      </c>
      <c r="F229" s="30"/>
    </row>
    <row r="230" spans="1:6">
      <c r="A230" s="634" t="s">
        <v>1289</v>
      </c>
      <c r="B230" s="473">
        <v>35</v>
      </c>
      <c r="C230" s="473">
        <v>53</v>
      </c>
      <c r="D230" s="473">
        <v>33</v>
      </c>
      <c r="E230" s="473">
        <v>20</v>
      </c>
      <c r="F230" s="30"/>
    </row>
    <row r="231" spans="1:6">
      <c r="A231" s="634" t="s">
        <v>1290</v>
      </c>
      <c r="B231" s="473">
        <v>13</v>
      </c>
      <c r="C231" s="473">
        <v>41</v>
      </c>
      <c r="D231" s="473">
        <v>18</v>
      </c>
      <c r="E231" s="473">
        <v>23</v>
      </c>
      <c r="F231" s="30"/>
    </row>
    <row r="232" spans="1:6">
      <c r="A232" s="634" t="s">
        <v>1291</v>
      </c>
      <c r="B232" s="473">
        <v>19</v>
      </c>
      <c r="C232" s="473">
        <v>38</v>
      </c>
      <c r="D232" s="473">
        <v>22</v>
      </c>
      <c r="E232" s="473">
        <v>16</v>
      </c>
      <c r="F232" s="30"/>
    </row>
    <row r="233" spans="1:6">
      <c r="A233" s="634" t="s">
        <v>1292</v>
      </c>
      <c r="B233" s="473">
        <v>14</v>
      </c>
      <c r="C233" s="473">
        <v>32</v>
      </c>
      <c r="D233" s="473">
        <v>17</v>
      </c>
      <c r="E233" s="473">
        <v>15</v>
      </c>
      <c r="F233" s="30"/>
    </row>
    <row r="234" spans="1:6">
      <c r="A234" s="634" t="s">
        <v>1293</v>
      </c>
      <c r="B234" s="473">
        <v>8</v>
      </c>
      <c r="C234" s="473">
        <v>27</v>
      </c>
      <c r="D234" s="473">
        <v>12</v>
      </c>
      <c r="E234" s="473">
        <v>15</v>
      </c>
      <c r="F234" s="30"/>
    </row>
    <row r="235" spans="1:6">
      <c r="A235" s="634" t="s">
        <v>1294</v>
      </c>
      <c r="B235" s="473">
        <v>34</v>
      </c>
      <c r="C235" s="473">
        <v>91</v>
      </c>
      <c r="D235" s="473">
        <v>48</v>
      </c>
      <c r="E235" s="473">
        <v>43</v>
      </c>
      <c r="F235" s="30"/>
    </row>
    <row r="236" spans="1:6">
      <c r="A236" s="634" t="s">
        <v>1295</v>
      </c>
      <c r="B236" s="473">
        <v>27</v>
      </c>
      <c r="C236" s="473">
        <v>49</v>
      </c>
      <c r="D236" s="473">
        <v>26</v>
      </c>
      <c r="E236" s="473">
        <v>23</v>
      </c>
      <c r="F236" s="30"/>
    </row>
    <row r="237" spans="1:6">
      <c r="A237" s="634" t="s">
        <v>1296</v>
      </c>
      <c r="B237" s="473">
        <v>72</v>
      </c>
      <c r="C237" s="473">
        <v>130</v>
      </c>
      <c r="D237" s="473">
        <v>68</v>
      </c>
      <c r="E237" s="473">
        <v>52</v>
      </c>
      <c r="F237" s="30"/>
    </row>
    <row r="238" spans="1:6">
      <c r="A238" s="634" t="s">
        <v>1297</v>
      </c>
      <c r="B238" s="473"/>
      <c r="C238" s="473"/>
      <c r="D238" s="473"/>
      <c r="E238" s="473"/>
      <c r="F238" s="30"/>
    </row>
    <row r="239" spans="1:6">
      <c r="A239" s="634" t="s">
        <v>1298</v>
      </c>
      <c r="B239" s="473">
        <v>49</v>
      </c>
      <c r="C239" s="473">
        <v>102</v>
      </c>
      <c r="D239" s="473">
        <v>50</v>
      </c>
      <c r="E239" s="473">
        <v>52</v>
      </c>
      <c r="F239" s="30"/>
    </row>
    <row r="240" spans="1:6">
      <c r="A240" s="634" t="s">
        <v>1299</v>
      </c>
      <c r="B240" s="470">
        <v>315</v>
      </c>
      <c r="C240" s="470">
        <v>492</v>
      </c>
      <c r="D240" s="470">
        <v>235</v>
      </c>
      <c r="E240" s="470">
        <v>257</v>
      </c>
      <c r="F240" s="30"/>
    </row>
    <row r="241" spans="1:6">
      <c r="A241" s="3155" t="s">
        <v>1300</v>
      </c>
      <c r="B241" s="470"/>
      <c r="C241" s="470"/>
      <c r="D241" s="470"/>
      <c r="E241" s="470"/>
      <c r="F241" s="30"/>
    </row>
    <row r="242" spans="1:6">
      <c r="A242" s="634" t="s">
        <v>1301</v>
      </c>
      <c r="B242" s="473">
        <v>331</v>
      </c>
      <c r="C242" s="473">
        <v>588</v>
      </c>
      <c r="D242" s="473">
        <v>276</v>
      </c>
      <c r="E242" s="473">
        <v>312</v>
      </c>
      <c r="F242" s="30"/>
    </row>
    <row r="243" spans="1:6">
      <c r="A243" s="3156" t="s">
        <v>1302</v>
      </c>
      <c r="B243" s="473">
        <v>13</v>
      </c>
      <c r="C243" s="473">
        <v>29</v>
      </c>
      <c r="D243" s="473">
        <v>18</v>
      </c>
      <c r="E243" s="473">
        <v>11</v>
      </c>
      <c r="F243" s="30"/>
    </row>
    <row r="244" spans="1:6">
      <c r="A244" s="3156" t="s">
        <v>1303</v>
      </c>
      <c r="B244" s="473"/>
      <c r="C244" s="473"/>
      <c r="D244" s="473"/>
      <c r="E244" s="473"/>
      <c r="F244" s="30"/>
    </row>
    <row r="245" spans="1:6">
      <c r="A245" s="3156" t="s">
        <v>1304</v>
      </c>
      <c r="B245" s="473">
        <v>3</v>
      </c>
      <c r="C245" s="473">
        <v>6</v>
      </c>
      <c r="D245" s="473">
        <v>1</v>
      </c>
      <c r="E245" s="473">
        <v>5</v>
      </c>
      <c r="F245" s="30"/>
    </row>
    <row r="246" spans="1:6">
      <c r="A246" s="3156" t="s">
        <v>1305</v>
      </c>
      <c r="B246" s="473"/>
      <c r="C246" s="473"/>
      <c r="D246" s="473"/>
      <c r="E246" s="473"/>
      <c r="F246" s="30"/>
    </row>
    <row r="247" spans="1:6">
      <c r="A247" s="3156" t="s">
        <v>1306</v>
      </c>
      <c r="B247" s="473">
        <v>9</v>
      </c>
      <c r="C247" s="473">
        <v>18</v>
      </c>
      <c r="D247" s="473">
        <v>9</v>
      </c>
      <c r="E247" s="473">
        <v>9</v>
      </c>
      <c r="F247" s="30"/>
    </row>
    <row r="248" spans="1:6">
      <c r="A248" s="3156" t="s">
        <v>1307</v>
      </c>
      <c r="B248" s="470"/>
      <c r="C248" s="470"/>
      <c r="D248" s="470"/>
      <c r="E248" s="470"/>
      <c r="F248" s="30"/>
    </row>
    <row r="249" spans="1:6">
      <c r="A249" s="3156" t="s">
        <v>1308</v>
      </c>
      <c r="B249" s="473">
        <v>35</v>
      </c>
      <c r="C249" s="473">
        <v>79</v>
      </c>
      <c r="D249" s="473">
        <v>39</v>
      </c>
      <c r="E249" s="473">
        <v>40</v>
      </c>
      <c r="F249" s="30"/>
    </row>
    <row r="250" spans="1:6">
      <c r="A250" s="3156" t="s">
        <v>1309</v>
      </c>
      <c r="B250" s="473">
        <v>308</v>
      </c>
      <c r="C250" s="473">
        <v>602</v>
      </c>
      <c r="D250" s="473">
        <v>301</v>
      </c>
      <c r="E250" s="473">
        <v>301</v>
      </c>
      <c r="F250" s="30"/>
    </row>
    <row r="251" spans="1:6">
      <c r="A251" s="3156" t="s">
        <v>1310</v>
      </c>
      <c r="B251" s="473">
        <v>365</v>
      </c>
      <c r="C251" s="473">
        <v>689</v>
      </c>
      <c r="D251" s="473">
        <v>350</v>
      </c>
      <c r="E251" s="473">
        <v>339</v>
      </c>
      <c r="F251" s="30"/>
    </row>
    <row r="252" spans="1:6">
      <c r="A252" s="634"/>
      <c r="B252" s="473"/>
      <c r="C252" s="473"/>
      <c r="D252" s="473"/>
      <c r="E252" s="473"/>
      <c r="F252" s="30"/>
    </row>
    <row r="253" spans="1:6">
      <c r="A253" s="634" t="s">
        <v>1311</v>
      </c>
      <c r="B253" s="473">
        <v>952</v>
      </c>
      <c r="C253" s="473">
        <v>1772</v>
      </c>
      <c r="D253" s="473">
        <v>908</v>
      </c>
      <c r="E253" s="473">
        <v>864</v>
      </c>
      <c r="F253" s="30"/>
    </row>
    <row r="254" spans="1:6">
      <c r="A254" s="634" t="s">
        <v>1312</v>
      </c>
      <c r="B254" s="470">
        <v>220</v>
      </c>
      <c r="C254" s="470">
        <v>498</v>
      </c>
      <c r="D254" s="470">
        <v>240</v>
      </c>
      <c r="E254" s="470">
        <v>258</v>
      </c>
      <c r="F254" s="30"/>
    </row>
    <row r="255" spans="1:6">
      <c r="A255" s="634" t="s">
        <v>1313</v>
      </c>
      <c r="B255" s="470">
        <v>33</v>
      </c>
      <c r="C255" s="470">
        <v>59</v>
      </c>
      <c r="D255" s="470">
        <v>25</v>
      </c>
      <c r="E255" s="470">
        <v>34</v>
      </c>
      <c r="F255" s="30"/>
    </row>
    <row r="256" spans="1:6">
      <c r="A256" s="634" t="s">
        <v>1314</v>
      </c>
      <c r="B256" s="472">
        <v>71</v>
      </c>
      <c r="C256" s="472">
        <v>121</v>
      </c>
      <c r="D256" s="472">
        <v>63</v>
      </c>
      <c r="E256" s="472">
        <v>58</v>
      </c>
      <c r="F256" s="30"/>
    </row>
    <row r="257" spans="1:6">
      <c r="A257" s="634" t="s">
        <v>1315</v>
      </c>
      <c r="B257" s="473">
        <v>4</v>
      </c>
      <c r="C257" s="473">
        <v>10</v>
      </c>
      <c r="D257" s="473">
        <v>5</v>
      </c>
      <c r="E257" s="473">
        <v>5</v>
      </c>
      <c r="F257" s="30"/>
    </row>
    <row r="258" spans="1:6">
      <c r="A258" s="634" t="s">
        <v>1316</v>
      </c>
      <c r="B258" s="473">
        <v>20</v>
      </c>
      <c r="C258" s="473">
        <v>24</v>
      </c>
      <c r="D258" s="473">
        <v>21</v>
      </c>
      <c r="E258" s="473">
        <v>3</v>
      </c>
      <c r="F258" s="30"/>
    </row>
    <row r="259" spans="1:6">
      <c r="A259" s="634" t="s">
        <v>1317</v>
      </c>
      <c r="B259" s="473">
        <v>39</v>
      </c>
      <c r="C259" s="473">
        <v>89</v>
      </c>
      <c r="D259" s="473">
        <v>46</v>
      </c>
      <c r="E259" s="473">
        <v>43</v>
      </c>
      <c r="F259" s="30"/>
    </row>
    <row r="260" spans="1:6">
      <c r="A260" s="634" t="s">
        <v>1318</v>
      </c>
      <c r="B260" s="473">
        <v>19</v>
      </c>
      <c r="C260" s="473">
        <v>39</v>
      </c>
      <c r="D260" s="473">
        <v>25</v>
      </c>
      <c r="E260" s="473">
        <v>14</v>
      </c>
      <c r="F260" s="30"/>
    </row>
    <row r="261" spans="1:6">
      <c r="A261" s="634" t="s">
        <v>1319</v>
      </c>
      <c r="B261" s="473">
        <v>15</v>
      </c>
      <c r="C261" s="473">
        <v>32</v>
      </c>
      <c r="D261" s="473">
        <v>14</v>
      </c>
      <c r="E261" s="473">
        <v>18</v>
      </c>
      <c r="F261" s="30"/>
    </row>
    <row r="262" spans="1:6">
      <c r="A262" s="634" t="s">
        <v>1320</v>
      </c>
      <c r="B262" s="473">
        <v>3</v>
      </c>
      <c r="C262" s="473">
        <v>14</v>
      </c>
      <c r="D262" s="473">
        <v>7</v>
      </c>
      <c r="E262" s="473">
        <v>7</v>
      </c>
      <c r="F262" s="30"/>
    </row>
    <row r="263" spans="1:6">
      <c r="A263" s="3156" t="s">
        <v>1321</v>
      </c>
      <c r="B263" s="473">
        <v>15</v>
      </c>
      <c r="C263" s="473">
        <v>46</v>
      </c>
      <c r="D263" s="473">
        <v>24</v>
      </c>
      <c r="E263" s="473">
        <v>22</v>
      </c>
      <c r="F263" s="30"/>
    </row>
    <row r="264" spans="1:6">
      <c r="A264" s="3156" t="s">
        <v>1322</v>
      </c>
      <c r="B264" s="473">
        <v>151</v>
      </c>
      <c r="C264" s="473">
        <v>251</v>
      </c>
      <c r="D264" s="473">
        <v>128</v>
      </c>
      <c r="E264" s="473">
        <v>123</v>
      </c>
      <c r="F264" s="30"/>
    </row>
    <row r="265" spans="1:6">
      <c r="A265" s="3156" t="s">
        <v>1323</v>
      </c>
      <c r="B265" s="470">
        <v>354</v>
      </c>
      <c r="C265" s="470">
        <v>574</v>
      </c>
      <c r="D265" s="470">
        <v>302</v>
      </c>
      <c r="E265" s="470">
        <v>272</v>
      </c>
      <c r="F265" s="30"/>
    </row>
    <row r="266" spans="1:6">
      <c r="A266" s="3157" t="s">
        <v>1324</v>
      </c>
      <c r="B266" s="473"/>
      <c r="C266" s="473"/>
      <c r="D266" s="473"/>
      <c r="E266" s="473"/>
      <c r="F266" s="30"/>
    </row>
    <row r="267" spans="1:6">
      <c r="A267" s="3157" t="s">
        <v>1325</v>
      </c>
      <c r="B267" s="473">
        <v>8</v>
      </c>
      <c r="C267" s="473">
        <v>15</v>
      </c>
      <c r="D267" s="473">
        <v>8</v>
      </c>
      <c r="E267" s="473">
        <v>7</v>
      </c>
      <c r="F267" s="30"/>
    </row>
    <row r="268" spans="1:6">
      <c r="A268" s="3157" t="s">
        <v>1326</v>
      </c>
      <c r="B268" s="473"/>
      <c r="C268" s="473"/>
      <c r="D268" s="473"/>
      <c r="E268" s="473"/>
      <c r="F268" s="30"/>
    </row>
    <row r="269" spans="1:6">
      <c r="A269" s="3157" t="s">
        <v>1327</v>
      </c>
      <c r="B269" s="475"/>
      <c r="C269" s="473"/>
      <c r="D269" s="473"/>
      <c r="E269" s="473"/>
      <c r="F269" s="30"/>
    </row>
    <row r="270" spans="1:6">
      <c r="A270" s="634"/>
      <c r="B270" s="470"/>
      <c r="C270" s="470"/>
      <c r="D270" s="470"/>
      <c r="E270" s="470"/>
      <c r="F270" s="30"/>
    </row>
    <row r="271" spans="1:6">
      <c r="A271" s="634" t="s">
        <v>1328</v>
      </c>
      <c r="B271" s="470">
        <v>828</v>
      </c>
      <c r="C271" s="473">
        <v>1422</v>
      </c>
      <c r="D271" s="470">
        <v>746</v>
      </c>
      <c r="E271" s="470">
        <v>676</v>
      </c>
      <c r="F271" s="30"/>
    </row>
    <row r="272" spans="1:6">
      <c r="A272" s="3158" t="s">
        <v>1329</v>
      </c>
      <c r="B272" s="470"/>
      <c r="C272" s="470"/>
      <c r="D272" s="470"/>
      <c r="E272" s="470"/>
      <c r="F272" s="30"/>
    </row>
    <row r="273" spans="1:6">
      <c r="A273" s="3158" t="s">
        <v>1330</v>
      </c>
      <c r="B273" s="473"/>
      <c r="C273" s="473"/>
      <c r="D273" s="473"/>
      <c r="E273" s="473"/>
      <c r="F273" s="30"/>
    </row>
    <row r="274" spans="1:6">
      <c r="A274" s="3158" t="s">
        <v>1331</v>
      </c>
      <c r="B274" s="478">
        <v>69</v>
      </c>
      <c r="C274" s="478">
        <v>122</v>
      </c>
      <c r="D274" s="478">
        <v>57</v>
      </c>
      <c r="E274" s="478">
        <v>65</v>
      </c>
      <c r="F274" s="30"/>
    </row>
    <row r="275" spans="1:6">
      <c r="A275" s="3158" t="s">
        <v>1332</v>
      </c>
      <c r="B275" s="470"/>
      <c r="C275" s="470"/>
      <c r="D275" s="470"/>
      <c r="E275" s="470"/>
      <c r="F275" s="30"/>
    </row>
    <row r="276" spans="1:6">
      <c r="A276" s="3158" t="s">
        <v>1333</v>
      </c>
      <c r="B276" s="470"/>
      <c r="C276" s="470"/>
      <c r="D276" s="470"/>
      <c r="E276" s="470"/>
      <c r="F276" s="30"/>
    </row>
    <row r="277" spans="1:6">
      <c r="A277" s="3158" t="s">
        <v>1334</v>
      </c>
      <c r="B277" s="478">
        <v>28</v>
      </c>
      <c r="C277" s="478">
        <v>56</v>
      </c>
      <c r="D277" s="478">
        <v>28</v>
      </c>
      <c r="E277" s="478">
        <v>28</v>
      </c>
      <c r="F277" s="30"/>
    </row>
    <row r="278" spans="1:6">
      <c r="A278" s="3158" t="s">
        <v>1335</v>
      </c>
      <c r="B278" s="478">
        <v>19</v>
      </c>
      <c r="C278" s="478">
        <v>36</v>
      </c>
      <c r="D278" s="478">
        <v>15</v>
      </c>
      <c r="E278" s="478">
        <v>21</v>
      </c>
      <c r="F278" s="30"/>
    </row>
    <row r="279" spans="1:6">
      <c r="A279" s="3158" t="s">
        <v>1336</v>
      </c>
      <c r="B279" s="478">
        <v>4</v>
      </c>
      <c r="C279" s="478">
        <v>10</v>
      </c>
      <c r="D279" s="478">
        <v>4</v>
      </c>
      <c r="E279" s="478">
        <v>6</v>
      </c>
      <c r="F279" s="30"/>
    </row>
    <row r="280" spans="1:6">
      <c r="A280" s="3158" t="s">
        <v>1337</v>
      </c>
      <c r="B280" s="478">
        <v>23</v>
      </c>
      <c r="C280" s="478">
        <v>107</v>
      </c>
      <c r="D280" s="478">
        <v>39</v>
      </c>
      <c r="E280" s="478">
        <v>68</v>
      </c>
      <c r="F280" s="30"/>
    </row>
    <row r="281" spans="1:6">
      <c r="A281" s="3158" t="s">
        <v>1338</v>
      </c>
      <c r="B281" s="478">
        <v>22</v>
      </c>
      <c r="C281" s="478">
        <v>39</v>
      </c>
      <c r="D281" s="478">
        <v>22</v>
      </c>
      <c r="E281" s="478">
        <v>17</v>
      </c>
      <c r="F281" s="30"/>
    </row>
    <row r="282" spans="1:6">
      <c r="A282" s="3158" t="s">
        <v>1339</v>
      </c>
      <c r="B282" s="478">
        <v>6</v>
      </c>
      <c r="C282" s="478">
        <v>20</v>
      </c>
      <c r="D282" s="478">
        <v>13</v>
      </c>
      <c r="E282" s="478">
        <v>7</v>
      </c>
      <c r="F282" s="30"/>
    </row>
    <row r="283" spans="1:6">
      <c r="A283" s="3158" t="s">
        <v>1340</v>
      </c>
      <c r="B283" s="478">
        <v>203</v>
      </c>
      <c r="C283" s="478">
        <v>302</v>
      </c>
      <c r="D283" s="478">
        <v>174</v>
      </c>
      <c r="E283" s="478">
        <v>128</v>
      </c>
      <c r="F283" s="30"/>
    </row>
    <row r="284" spans="1:6">
      <c r="A284" s="3158" t="s">
        <v>1341</v>
      </c>
      <c r="B284" s="478">
        <v>305</v>
      </c>
      <c r="C284" s="478">
        <v>460</v>
      </c>
      <c r="D284" s="478">
        <v>249</v>
      </c>
      <c r="E284" s="478">
        <v>211</v>
      </c>
      <c r="F284" s="30"/>
    </row>
    <row r="285" spans="1:6">
      <c r="A285" s="3158" t="s">
        <v>1342</v>
      </c>
      <c r="B285" s="478">
        <v>149</v>
      </c>
      <c r="C285" s="478">
        <v>270</v>
      </c>
      <c r="D285" s="478">
        <v>145</v>
      </c>
      <c r="E285" s="478">
        <v>125</v>
      </c>
      <c r="F285" s="30"/>
    </row>
    <row r="286" spans="1:6">
      <c r="A286" s="634"/>
      <c r="B286" s="473"/>
      <c r="C286" s="473"/>
      <c r="D286" s="473"/>
      <c r="E286" s="473"/>
      <c r="F286" s="30"/>
    </row>
    <row r="287" spans="1:6">
      <c r="A287" s="634" t="s">
        <v>1343</v>
      </c>
      <c r="B287" s="473">
        <v>873</v>
      </c>
      <c r="C287" s="473">
        <v>2096</v>
      </c>
      <c r="D287" s="473">
        <v>1052</v>
      </c>
      <c r="E287" s="473">
        <v>1044</v>
      </c>
      <c r="F287" s="30"/>
    </row>
    <row r="288" spans="1:6">
      <c r="A288" s="634" t="s">
        <v>1344</v>
      </c>
      <c r="B288" s="473">
        <v>144</v>
      </c>
      <c r="C288" s="473">
        <v>285</v>
      </c>
      <c r="D288" s="473">
        <v>132</v>
      </c>
      <c r="E288" s="473">
        <v>153</v>
      </c>
      <c r="F288" s="30"/>
    </row>
    <row r="289" spans="1:6">
      <c r="A289" s="634" t="s">
        <v>1345</v>
      </c>
      <c r="B289" s="473">
        <v>164</v>
      </c>
      <c r="C289" s="473">
        <v>283</v>
      </c>
      <c r="D289" s="473">
        <v>146</v>
      </c>
      <c r="E289" s="473">
        <v>137</v>
      </c>
      <c r="F289" s="30"/>
    </row>
    <row r="290" spans="1:6">
      <c r="A290" s="634" t="s">
        <v>1346</v>
      </c>
      <c r="B290" s="470">
        <v>107</v>
      </c>
      <c r="C290" s="470">
        <v>196</v>
      </c>
      <c r="D290" s="470">
        <v>93</v>
      </c>
      <c r="E290" s="470">
        <v>103</v>
      </c>
      <c r="F290" s="30"/>
    </row>
    <row r="291" spans="1:6">
      <c r="A291" s="634" t="s">
        <v>1347</v>
      </c>
      <c r="B291" s="470">
        <v>237</v>
      </c>
      <c r="C291" s="470">
        <v>379</v>
      </c>
      <c r="D291" s="470">
        <v>220</v>
      </c>
      <c r="E291" s="470">
        <v>159</v>
      </c>
      <c r="F291" s="30"/>
    </row>
    <row r="292" spans="1:6">
      <c r="A292" s="634" t="s">
        <v>1348</v>
      </c>
      <c r="B292" s="472">
        <v>75</v>
      </c>
      <c r="C292" s="472">
        <v>321</v>
      </c>
      <c r="D292" s="472">
        <v>206</v>
      </c>
      <c r="E292" s="472">
        <v>115</v>
      </c>
      <c r="F292" s="30"/>
    </row>
    <row r="293" spans="1:6">
      <c r="A293" s="634" t="s">
        <v>1349</v>
      </c>
      <c r="B293" s="473">
        <v>45</v>
      </c>
      <c r="C293" s="473">
        <v>87</v>
      </c>
      <c r="D293" s="473">
        <v>37</v>
      </c>
      <c r="E293" s="473">
        <v>50</v>
      </c>
      <c r="F293" s="30"/>
    </row>
    <row r="294" spans="1:6">
      <c r="A294" s="634" t="s">
        <v>1350</v>
      </c>
      <c r="B294" s="473">
        <v>20</v>
      </c>
      <c r="C294" s="473">
        <v>141</v>
      </c>
      <c r="D294" s="473">
        <v>38</v>
      </c>
      <c r="E294" s="473">
        <v>103</v>
      </c>
      <c r="F294" s="30"/>
    </row>
    <row r="295" spans="1:6">
      <c r="A295" s="634" t="s">
        <v>1351</v>
      </c>
      <c r="B295" s="473">
        <v>3</v>
      </c>
      <c r="C295" s="473">
        <v>8</v>
      </c>
      <c r="D295" s="473">
        <v>3</v>
      </c>
      <c r="E295" s="473">
        <v>5</v>
      </c>
      <c r="F295" s="30"/>
    </row>
    <row r="296" spans="1:6">
      <c r="A296" s="634" t="s">
        <v>1352</v>
      </c>
      <c r="B296" s="473">
        <v>47</v>
      </c>
      <c r="C296" s="473">
        <v>122</v>
      </c>
      <c r="D296" s="473">
        <v>66</v>
      </c>
      <c r="E296" s="473">
        <v>56</v>
      </c>
      <c r="F296" s="30"/>
    </row>
    <row r="297" spans="1:6">
      <c r="A297" s="634" t="s">
        <v>1353</v>
      </c>
      <c r="B297" s="473">
        <v>31</v>
      </c>
      <c r="C297" s="473">
        <v>274</v>
      </c>
      <c r="D297" s="473">
        <v>111</v>
      </c>
      <c r="E297" s="473">
        <v>163</v>
      </c>
      <c r="F297" s="30"/>
    </row>
    <row r="298" spans="1:6">
      <c r="A298" s="634"/>
      <c r="B298" s="473"/>
      <c r="C298" s="473"/>
      <c r="D298" s="473"/>
      <c r="E298" s="473"/>
      <c r="F298" s="30"/>
    </row>
    <row r="299" spans="1:6">
      <c r="A299" s="634" t="s">
        <v>1354</v>
      </c>
      <c r="B299" s="473">
        <v>1617</v>
      </c>
      <c r="C299" s="473">
        <v>3485</v>
      </c>
      <c r="D299" s="473">
        <v>1702</v>
      </c>
      <c r="E299" s="473">
        <v>1783</v>
      </c>
      <c r="F299" s="30"/>
    </row>
    <row r="300" spans="1:6">
      <c r="A300" s="634" t="s">
        <v>1355</v>
      </c>
      <c r="B300" s="473">
        <v>133</v>
      </c>
      <c r="C300" s="473">
        <v>254</v>
      </c>
      <c r="D300" s="473">
        <v>125</v>
      </c>
      <c r="E300" s="473">
        <v>129</v>
      </c>
      <c r="F300" s="30"/>
    </row>
    <row r="301" spans="1:6">
      <c r="A301" s="634" t="s">
        <v>1356</v>
      </c>
      <c r="B301" s="473">
        <v>244</v>
      </c>
      <c r="C301" s="473">
        <v>541</v>
      </c>
      <c r="D301" s="473">
        <v>246</v>
      </c>
      <c r="E301" s="473">
        <v>295</v>
      </c>
      <c r="F301" s="30"/>
    </row>
    <row r="302" spans="1:6">
      <c r="A302" s="634" t="s">
        <v>1357</v>
      </c>
      <c r="B302" s="473">
        <v>93</v>
      </c>
      <c r="C302" s="473">
        <v>200</v>
      </c>
      <c r="D302" s="473">
        <v>101</v>
      </c>
      <c r="E302" s="473">
        <v>99</v>
      </c>
      <c r="F302" s="30"/>
    </row>
    <row r="303" spans="1:6">
      <c r="A303" s="634" t="s">
        <v>1358</v>
      </c>
      <c r="B303" s="470">
        <v>235</v>
      </c>
      <c r="C303" s="470">
        <v>539</v>
      </c>
      <c r="D303" s="470">
        <v>280</v>
      </c>
      <c r="E303" s="470">
        <v>259</v>
      </c>
      <c r="F303" s="30"/>
    </row>
    <row r="304" spans="1:6">
      <c r="A304" s="634" t="s">
        <v>1359</v>
      </c>
      <c r="B304" s="472">
        <v>110</v>
      </c>
      <c r="C304" s="472">
        <v>301</v>
      </c>
      <c r="D304" s="472">
        <v>144</v>
      </c>
      <c r="E304" s="472">
        <v>157</v>
      </c>
      <c r="F304" s="30"/>
    </row>
    <row r="305" spans="1:6">
      <c r="A305" s="634" t="s">
        <v>1360</v>
      </c>
      <c r="B305" s="473">
        <v>636</v>
      </c>
      <c r="C305" s="473">
        <v>1265</v>
      </c>
      <c r="D305" s="473">
        <v>622</v>
      </c>
      <c r="E305" s="473">
        <v>643</v>
      </c>
      <c r="F305" s="30"/>
    </row>
    <row r="306" spans="1:6">
      <c r="A306" s="634" t="s">
        <v>1361</v>
      </c>
      <c r="B306" s="473">
        <v>121</v>
      </c>
      <c r="C306" s="473">
        <v>245</v>
      </c>
      <c r="D306" s="473">
        <v>128</v>
      </c>
      <c r="E306" s="473">
        <v>117</v>
      </c>
      <c r="F306" s="30"/>
    </row>
    <row r="307" spans="1:6">
      <c r="A307" s="634" t="s">
        <v>1362</v>
      </c>
      <c r="B307" s="473">
        <v>7</v>
      </c>
      <c r="C307" s="473">
        <v>86</v>
      </c>
      <c r="D307" s="473">
        <v>27</v>
      </c>
      <c r="E307" s="473">
        <v>59</v>
      </c>
      <c r="F307" s="30"/>
    </row>
    <row r="308" spans="1:6">
      <c r="A308" s="634" t="s">
        <v>1363</v>
      </c>
      <c r="B308" s="473">
        <v>38</v>
      </c>
      <c r="C308" s="473">
        <v>54</v>
      </c>
      <c r="D308" s="473">
        <v>29</v>
      </c>
      <c r="E308" s="473">
        <v>25</v>
      </c>
      <c r="F308" s="30"/>
    </row>
    <row r="309" spans="1:6">
      <c r="A309" s="634"/>
      <c r="B309" s="473"/>
      <c r="C309" s="473"/>
      <c r="D309" s="473"/>
      <c r="E309" s="473"/>
      <c r="F309" s="30"/>
    </row>
    <row r="310" spans="1:6">
      <c r="A310" s="634"/>
      <c r="B310" s="470"/>
      <c r="C310" s="470"/>
      <c r="D310" s="470"/>
      <c r="E310" s="470"/>
      <c r="F310" s="30"/>
    </row>
    <row r="311" spans="1:6">
      <c r="A311" s="634" t="s">
        <v>1364</v>
      </c>
      <c r="B311" s="473">
        <v>785</v>
      </c>
      <c r="C311" s="473">
        <v>1762</v>
      </c>
      <c r="D311" s="473">
        <v>897</v>
      </c>
      <c r="E311" s="473">
        <v>865</v>
      </c>
      <c r="F311" s="30"/>
    </row>
    <row r="312" spans="1:6">
      <c r="A312" s="634" t="s">
        <v>1365</v>
      </c>
      <c r="B312" s="473">
        <v>113</v>
      </c>
      <c r="C312" s="473">
        <v>207</v>
      </c>
      <c r="D312" s="473">
        <v>104</v>
      </c>
      <c r="E312" s="473">
        <v>103</v>
      </c>
      <c r="F312" s="30"/>
    </row>
    <row r="313" spans="1:6">
      <c r="A313" s="634" t="s">
        <v>1366</v>
      </c>
      <c r="B313" s="473">
        <v>129</v>
      </c>
      <c r="C313" s="473">
        <v>291</v>
      </c>
      <c r="D313" s="473">
        <v>152</v>
      </c>
      <c r="E313" s="473">
        <v>139</v>
      </c>
      <c r="F313" s="30"/>
    </row>
    <row r="314" spans="1:6">
      <c r="A314" s="634" t="s">
        <v>1367</v>
      </c>
      <c r="B314" s="473">
        <v>38</v>
      </c>
      <c r="C314" s="473">
        <v>145</v>
      </c>
      <c r="D314" s="473">
        <v>77</v>
      </c>
      <c r="E314" s="473">
        <v>68</v>
      </c>
      <c r="F314" s="30"/>
    </row>
    <row r="315" spans="1:6">
      <c r="A315" s="634" t="s">
        <v>1368</v>
      </c>
      <c r="B315" s="473">
        <v>7</v>
      </c>
      <c r="C315" s="473">
        <v>17</v>
      </c>
      <c r="D315" s="473">
        <v>8</v>
      </c>
      <c r="E315" s="473">
        <v>9</v>
      </c>
      <c r="F315" s="30"/>
    </row>
    <row r="316" spans="1:6">
      <c r="A316" s="634" t="s">
        <v>1369</v>
      </c>
      <c r="B316" s="472">
        <v>17</v>
      </c>
      <c r="C316" s="472">
        <v>54</v>
      </c>
      <c r="D316" s="472">
        <v>26</v>
      </c>
      <c r="E316" s="472">
        <v>28</v>
      </c>
      <c r="F316" s="30"/>
    </row>
    <row r="317" spans="1:6">
      <c r="A317" s="634" t="s">
        <v>1370</v>
      </c>
      <c r="B317" s="473">
        <v>9</v>
      </c>
      <c r="C317" s="473">
        <v>29</v>
      </c>
      <c r="D317" s="473">
        <v>15</v>
      </c>
      <c r="E317" s="473">
        <v>14</v>
      </c>
      <c r="F317" s="30"/>
    </row>
    <row r="318" spans="1:6">
      <c r="A318" s="634" t="s">
        <v>1371</v>
      </c>
      <c r="B318" s="473">
        <v>10</v>
      </c>
      <c r="C318" s="473">
        <v>29</v>
      </c>
      <c r="D318" s="473">
        <v>15</v>
      </c>
      <c r="E318" s="473">
        <v>14</v>
      </c>
      <c r="F318" s="30"/>
    </row>
    <row r="319" spans="1:6">
      <c r="A319" s="634" t="s">
        <v>1372</v>
      </c>
      <c r="B319" s="473">
        <v>306</v>
      </c>
      <c r="C319" s="473">
        <v>658</v>
      </c>
      <c r="D319" s="473">
        <v>332</v>
      </c>
      <c r="E319" s="473">
        <v>326</v>
      </c>
      <c r="F319" s="30"/>
    </row>
    <row r="320" spans="1:6">
      <c r="A320" s="634" t="s">
        <v>1373</v>
      </c>
      <c r="B320" s="473">
        <v>7</v>
      </c>
      <c r="C320" s="473">
        <v>19</v>
      </c>
      <c r="D320" s="473">
        <v>10</v>
      </c>
      <c r="E320" s="473">
        <v>9</v>
      </c>
      <c r="F320" s="30"/>
    </row>
    <row r="321" spans="1:6">
      <c r="A321" s="634" t="s">
        <v>1374</v>
      </c>
      <c r="B321" s="473">
        <v>149</v>
      </c>
      <c r="C321" s="473">
        <v>313</v>
      </c>
      <c r="D321" s="473">
        <v>158</v>
      </c>
      <c r="E321" s="473">
        <v>155</v>
      </c>
      <c r="F321" s="30"/>
    </row>
    <row r="322" spans="1:6">
      <c r="A322" s="634"/>
      <c r="B322" s="473"/>
      <c r="C322" s="473"/>
      <c r="D322" s="473"/>
      <c r="E322" s="473"/>
      <c r="F322" s="30"/>
    </row>
    <row r="323" spans="1:6">
      <c r="A323" s="634" t="s">
        <v>1375</v>
      </c>
      <c r="B323" s="473">
        <v>30</v>
      </c>
      <c r="C323" s="473">
        <v>82</v>
      </c>
      <c r="D323" s="473">
        <v>38</v>
      </c>
      <c r="E323" s="473">
        <v>44</v>
      </c>
      <c r="F323" s="30"/>
    </row>
    <row r="324" spans="1:6">
      <c r="A324" s="634" t="s">
        <v>1376</v>
      </c>
      <c r="B324" s="473">
        <v>11</v>
      </c>
      <c r="C324" s="473">
        <v>24</v>
      </c>
      <c r="D324" s="473">
        <v>10</v>
      </c>
      <c r="E324" s="473">
        <v>14</v>
      </c>
      <c r="F324" s="30"/>
    </row>
    <row r="325" spans="1:6">
      <c r="A325" s="634" t="s">
        <v>1377</v>
      </c>
      <c r="B325" s="473"/>
      <c r="C325" s="473"/>
      <c r="D325" s="473"/>
      <c r="E325" s="473"/>
      <c r="F325" s="30"/>
    </row>
    <row r="326" spans="1:6">
      <c r="A326" s="634" t="s">
        <v>1378</v>
      </c>
      <c r="B326" s="473">
        <v>15</v>
      </c>
      <c r="C326" s="473">
        <v>48</v>
      </c>
      <c r="D326" s="473">
        <v>23</v>
      </c>
      <c r="E326" s="473">
        <v>25</v>
      </c>
      <c r="F326" s="30"/>
    </row>
    <row r="327" spans="1:6">
      <c r="A327" s="634" t="s">
        <v>1379</v>
      </c>
      <c r="B327" s="470"/>
      <c r="C327" s="470"/>
      <c r="D327" s="470"/>
      <c r="E327" s="470"/>
      <c r="F327" s="30"/>
    </row>
    <row r="328" spans="1:6">
      <c r="A328" s="634" t="s">
        <v>1380</v>
      </c>
      <c r="B328" s="470">
        <v>4</v>
      </c>
      <c r="C328" s="470">
        <v>10</v>
      </c>
      <c r="D328" s="470">
        <v>5</v>
      </c>
      <c r="E328" s="470">
        <v>5</v>
      </c>
      <c r="F328" s="30"/>
    </row>
    <row r="329" spans="1:6">
      <c r="A329" s="634"/>
      <c r="B329" s="472"/>
      <c r="C329" s="472"/>
      <c r="D329" s="472"/>
      <c r="E329" s="472"/>
      <c r="F329" s="30"/>
    </row>
    <row r="330" spans="1:6">
      <c r="A330" s="634" t="s">
        <v>1381</v>
      </c>
      <c r="B330" s="473">
        <v>40</v>
      </c>
      <c r="C330" s="473">
        <v>81</v>
      </c>
      <c r="D330" s="473">
        <v>46</v>
      </c>
      <c r="E330" s="473">
        <v>35</v>
      </c>
      <c r="F330" s="30"/>
    </row>
    <row r="331" spans="1:6">
      <c r="A331" s="634" t="s">
        <v>1382</v>
      </c>
      <c r="B331" s="470">
        <v>10</v>
      </c>
      <c r="C331" s="470">
        <v>19</v>
      </c>
      <c r="D331" s="470">
        <v>13</v>
      </c>
      <c r="E331" s="470">
        <v>6</v>
      </c>
      <c r="F331" s="30"/>
    </row>
    <row r="332" spans="1:6">
      <c r="A332" s="634" t="s">
        <v>1383</v>
      </c>
      <c r="B332" s="470">
        <v>17</v>
      </c>
      <c r="C332" s="470">
        <v>45</v>
      </c>
      <c r="D332" s="470">
        <v>23</v>
      </c>
      <c r="E332" s="470">
        <v>22</v>
      </c>
      <c r="F332" s="30"/>
    </row>
    <row r="333" spans="1:6">
      <c r="A333" s="634" t="s">
        <v>1384</v>
      </c>
      <c r="B333" s="470">
        <v>6</v>
      </c>
      <c r="C333" s="470">
        <v>6</v>
      </c>
      <c r="D333" s="470">
        <v>4</v>
      </c>
      <c r="E333" s="470">
        <v>2</v>
      </c>
      <c r="F333" s="30"/>
    </row>
    <row r="334" spans="1:6">
      <c r="A334" s="634" t="s">
        <v>1385</v>
      </c>
      <c r="B334" s="473">
        <v>7</v>
      </c>
      <c r="C334" s="473">
        <v>11</v>
      </c>
      <c r="D334" s="473">
        <v>6</v>
      </c>
      <c r="E334" s="473">
        <v>5</v>
      </c>
      <c r="F334" s="30"/>
    </row>
    <row r="335" spans="1:6">
      <c r="A335" s="634" t="s">
        <v>1386</v>
      </c>
      <c r="B335" s="470"/>
      <c r="C335" s="470"/>
      <c r="D335" s="470"/>
      <c r="E335" s="470"/>
      <c r="F335" s="30"/>
    </row>
    <row r="336" spans="1:6">
      <c r="A336" s="634"/>
      <c r="B336" s="472"/>
      <c r="C336" s="472"/>
      <c r="D336" s="472"/>
      <c r="E336" s="472"/>
      <c r="F336" s="30"/>
    </row>
    <row r="337" spans="1:6">
      <c r="A337" s="634" t="s">
        <v>1387</v>
      </c>
      <c r="B337" s="470">
        <v>93</v>
      </c>
      <c r="C337" s="470">
        <v>242</v>
      </c>
      <c r="D337" s="470">
        <v>121</v>
      </c>
      <c r="E337" s="470">
        <v>121</v>
      </c>
      <c r="F337" s="30"/>
    </row>
    <row r="338" spans="1:6">
      <c r="A338" s="634" t="s">
        <v>1388</v>
      </c>
      <c r="B338" s="470">
        <v>13</v>
      </c>
      <c r="C338" s="470">
        <v>31</v>
      </c>
      <c r="D338" s="470">
        <v>13</v>
      </c>
      <c r="E338" s="470">
        <v>18</v>
      </c>
      <c r="F338" s="30"/>
    </row>
    <row r="339" spans="1:6">
      <c r="A339" s="634" t="s">
        <v>1389</v>
      </c>
      <c r="B339" s="470"/>
      <c r="C339" s="470"/>
      <c r="D339" s="470"/>
      <c r="E339" s="470"/>
      <c r="F339" s="30"/>
    </row>
    <row r="340" spans="1:6">
      <c r="A340" s="634" t="s">
        <v>1390</v>
      </c>
      <c r="B340" s="473"/>
      <c r="C340" s="473"/>
      <c r="D340" s="473"/>
      <c r="E340" s="473"/>
      <c r="F340" s="30"/>
    </row>
    <row r="341" spans="1:6">
      <c r="A341" s="634" t="s">
        <v>1391</v>
      </c>
      <c r="B341" s="473">
        <v>22</v>
      </c>
      <c r="C341" s="473">
        <v>53</v>
      </c>
      <c r="D341" s="473">
        <v>28</v>
      </c>
      <c r="E341" s="473">
        <v>25</v>
      </c>
      <c r="F341" s="30"/>
    </row>
    <row r="342" spans="1:6">
      <c r="A342" s="634" t="s">
        <v>1392</v>
      </c>
      <c r="B342" s="470"/>
      <c r="C342" s="470"/>
      <c r="D342" s="470"/>
      <c r="E342" s="470"/>
      <c r="F342" s="30"/>
    </row>
    <row r="343" spans="1:6">
      <c r="A343" s="634" t="s">
        <v>1393</v>
      </c>
      <c r="B343" s="472">
        <v>5</v>
      </c>
      <c r="C343" s="472">
        <v>19</v>
      </c>
      <c r="D343" s="472">
        <v>10</v>
      </c>
      <c r="E343" s="472">
        <v>9</v>
      </c>
      <c r="F343" s="30"/>
    </row>
    <row r="344" spans="1:6">
      <c r="A344" s="634" t="s">
        <v>1394</v>
      </c>
      <c r="B344" s="470">
        <v>8</v>
      </c>
      <c r="C344" s="470">
        <v>19</v>
      </c>
      <c r="D344" s="470">
        <v>11</v>
      </c>
      <c r="E344" s="470">
        <v>8</v>
      </c>
      <c r="F344" s="30"/>
    </row>
    <row r="345" spans="1:6">
      <c r="A345" s="634" t="s">
        <v>1395</v>
      </c>
      <c r="B345" s="470"/>
      <c r="C345" s="470"/>
      <c r="D345" s="470"/>
      <c r="E345" s="470"/>
      <c r="F345" s="30"/>
    </row>
    <row r="346" spans="1:6">
      <c r="A346" s="634" t="s">
        <v>1396</v>
      </c>
      <c r="B346" s="470">
        <v>15</v>
      </c>
      <c r="C346" s="470">
        <v>38</v>
      </c>
      <c r="D346" s="470">
        <v>18</v>
      </c>
      <c r="E346" s="470">
        <v>20</v>
      </c>
      <c r="F346" s="30"/>
    </row>
    <row r="347" spans="1:6">
      <c r="A347" s="634" t="s">
        <v>1397</v>
      </c>
      <c r="B347" s="470"/>
      <c r="C347" s="470"/>
      <c r="D347" s="470"/>
      <c r="E347" s="470"/>
      <c r="F347" s="30"/>
    </row>
    <row r="348" spans="1:6">
      <c r="A348" s="634" t="s">
        <v>1398</v>
      </c>
      <c r="B348" s="470"/>
      <c r="C348" s="470"/>
      <c r="D348" s="470"/>
      <c r="E348" s="470"/>
      <c r="F348" s="30"/>
    </row>
    <row r="349" spans="1:6">
      <c r="A349" s="634" t="s">
        <v>1399</v>
      </c>
      <c r="B349" s="473"/>
      <c r="C349" s="473"/>
      <c r="D349" s="473"/>
      <c r="E349" s="473"/>
      <c r="F349" s="30"/>
    </row>
    <row r="350" spans="1:6">
      <c r="A350" s="634" t="s">
        <v>1400</v>
      </c>
      <c r="B350" s="473">
        <v>13</v>
      </c>
      <c r="C350" s="473">
        <v>33</v>
      </c>
      <c r="D350" s="473">
        <v>17</v>
      </c>
      <c r="E350" s="473">
        <v>16</v>
      </c>
      <c r="F350" s="30"/>
    </row>
    <row r="351" spans="1:6">
      <c r="A351" s="634" t="s">
        <v>1401</v>
      </c>
      <c r="B351" s="470"/>
      <c r="C351" s="470"/>
      <c r="D351" s="470"/>
      <c r="E351" s="470"/>
      <c r="F351" s="30"/>
    </row>
    <row r="352" spans="1:6">
      <c r="A352" s="634" t="s">
        <v>1402</v>
      </c>
      <c r="B352" s="470"/>
      <c r="C352" s="470"/>
      <c r="D352" s="470"/>
      <c r="E352" s="470"/>
      <c r="F352" s="30"/>
    </row>
    <row r="353" spans="1:6">
      <c r="A353" s="634" t="s">
        <v>1403</v>
      </c>
      <c r="B353" s="470"/>
      <c r="C353" s="470"/>
      <c r="D353" s="470"/>
      <c r="E353" s="470"/>
      <c r="F353" s="30"/>
    </row>
    <row r="354" spans="1:6">
      <c r="A354" s="634" t="s">
        <v>1404</v>
      </c>
      <c r="B354" s="470">
        <v>9</v>
      </c>
      <c r="C354" s="470">
        <v>31</v>
      </c>
      <c r="D354" s="470">
        <v>16</v>
      </c>
      <c r="E354" s="470">
        <v>15</v>
      </c>
      <c r="F354" s="30"/>
    </row>
    <row r="355" spans="1:6">
      <c r="A355" s="634" t="s">
        <v>1405</v>
      </c>
      <c r="B355" s="470"/>
      <c r="C355" s="470"/>
      <c r="D355" s="470"/>
      <c r="E355" s="470"/>
      <c r="F355" s="30"/>
    </row>
    <row r="356" spans="1:6">
      <c r="A356" s="634" t="s">
        <v>1406</v>
      </c>
      <c r="B356" s="470">
        <v>3</v>
      </c>
      <c r="C356" s="470">
        <v>10</v>
      </c>
      <c r="D356" s="470">
        <v>4</v>
      </c>
      <c r="E356" s="470">
        <v>6</v>
      </c>
      <c r="F356" s="30"/>
    </row>
    <row r="357" spans="1:6">
      <c r="A357" s="634" t="s">
        <v>1407</v>
      </c>
      <c r="B357" s="478">
        <v>5</v>
      </c>
      <c r="C357" s="478">
        <v>8</v>
      </c>
      <c r="D357" s="478">
        <v>4</v>
      </c>
      <c r="E357" s="478">
        <v>4</v>
      </c>
      <c r="F357" s="30"/>
    </row>
    <row r="358" spans="1:6">
      <c r="A358" s="634"/>
      <c r="B358" s="50"/>
      <c r="C358" s="470"/>
      <c r="D358" s="470"/>
      <c r="E358" s="470"/>
      <c r="F358" s="30"/>
    </row>
    <row r="359" spans="1:6">
      <c r="A359" s="634" t="s">
        <v>1408</v>
      </c>
      <c r="B359" s="477">
        <v>1643</v>
      </c>
      <c r="C359" s="470">
        <v>3414</v>
      </c>
      <c r="D359" s="470">
        <v>1704</v>
      </c>
      <c r="E359" s="470">
        <v>1710</v>
      </c>
      <c r="F359" s="30"/>
    </row>
    <row r="360" spans="1:6">
      <c r="A360" s="634" t="s">
        <v>1409</v>
      </c>
      <c r="B360" s="470">
        <v>5</v>
      </c>
      <c r="C360" s="470">
        <v>18</v>
      </c>
      <c r="D360" s="470">
        <v>6</v>
      </c>
      <c r="E360" s="470">
        <v>12</v>
      </c>
      <c r="F360" s="30"/>
    </row>
    <row r="361" spans="1:6">
      <c r="A361" s="634" t="s">
        <v>1410</v>
      </c>
      <c r="B361" s="470"/>
      <c r="C361" s="470"/>
      <c r="D361" s="470"/>
      <c r="E361" s="470"/>
      <c r="F361" s="30"/>
    </row>
    <row r="362" spans="1:6">
      <c r="A362" s="634" t="s">
        <v>1411</v>
      </c>
      <c r="B362" s="470">
        <v>8</v>
      </c>
      <c r="C362" s="470">
        <v>18</v>
      </c>
      <c r="D362" s="470">
        <v>10</v>
      </c>
      <c r="E362" s="470">
        <v>8</v>
      </c>
      <c r="F362" s="30"/>
    </row>
    <row r="363" spans="1:6">
      <c r="A363" s="634" t="s">
        <v>1412</v>
      </c>
      <c r="B363" s="470">
        <v>3</v>
      </c>
      <c r="C363" s="470">
        <v>9</v>
      </c>
      <c r="D363" s="470">
        <v>5</v>
      </c>
      <c r="E363" s="470">
        <v>4</v>
      </c>
      <c r="F363" s="30"/>
    </row>
    <row r="364" spans="1:6">
      <c r="A364" s="634" t="s">
        <v>1413</v>
      </c>
      <c r="B364" s="470">
        <v>3</v>
      </c>
      <c r="C364" s="470">
        <v>14</v>
      </c>
      <c r="D364" s="470">
        <v>6</v>
      </c>
      <c r="E364" s="470">
        <v>8</v>
      </c>
      <c r="F364" s="30"/>
    </row>
    <row r="365" spans="1:6">
      <c r="A365" s="634" t="s">
        <v>1414</v>
      </c>
      <c r="B365" s="470">
        <v>102</v>
      </c>
      <c r="C365" s="470">
        <v>172</v>
      </c>
      <c r="D365" s="473">
        <v>98</v>
      </c>
      <c r="E365" s="473">
        <v>74</v>
      </c>
      <c r="F365" s="30"/>
    </row>
    <row r="366" spans="1:6">
      <c r="A366" s="634" t="s">
        <v>1415</v>
      </c>
      <c r="B366" s="470">
        <v>97</v>
      </c>
      <c r="C366" s="470">
        <v>193</v>
      </c>
      <c r="D366" s="470">
        <v>104</v>
      </c>
      <c r="E366" s="470">
        <v>89</v>
      </c>
      <c r="F366" s="30"/>
    </row>
    <row r="367" spans="1:6">
      <c r="A367" s="3159" t="s">
        <v>1416</v>
      </c>
      <c r="B367" s="476">
        <v>5</v>
      </c>
      <c r="C367" s="476">
        <v>10</v>
      </c>
      <c r="D367" s="476">
        <v>7</v>
      </c>
      <c r="E367" s="476">
        <v>3</v>
      </c>
      <c r="F367" s="30"/>
    </row>
    <row r="368" spans="1:6">
      <c r="A368" s="634" t="s">
        <v>1417</v>
      </c>
      <c r="B368" s="470">
        <v>166</v>
      </c>
      <c r="C368" s="470">
        <v>335</v>
      </c>
      <c r="D368" s="470">
        <v>171</v>
      </c>
      <c r="E368" s="470">
        <v>164</v>
      </c>
      <c r="F368" s="30"/>
    </row>
    <row r="369" spans="1:6">
      <c r="A369" s="634" t="s">
        <v>1418</v>
      </c>
      <c r="B369" s="470">
        <v>113</v>
      </c>
      <c r="C369" s="470">
        <v>264</v>
      </c>
      <c r="D369" s="470">
        <v>138</v>
      </c>
      <c r="E369" s="470">
        <v>126</v>
      </c>
      <c r="F369" s="30"/>
    </row>
    <row r="370" spans="1:6">
      <c r="A370" s="634" t="s">
        <v>1419</v>
      </c>
      <c r="B370" s="470">
        <v>46</v>
      </c>
      <c r="C370" s="470">
        <v>110</v>
      </c>
      <c r="D370" s="470">
        <v>58</v>
      </c>
      <c r="E370" s="470">
        <v>52</v>
      </c>
      <c r="F370" s="30"/>
    </row>
    <row r="371" spans="1:6">
      <c r="A371" s="634" t="s">
        <v>1420</v>
      </c>
      <c r="B371" s="470">
        <v>46</v>
      </c>
      <c r="C371" s="470">
        <v>87</v>
      </c>
      <c r="D371" s="470">
        <v>44</v>
      </c>
      <c r="E371" s="470">
        <v>43</v>
      </c>
      <c r="F371" s="30"/>
    </row>
    <row r="372" spans="1:6">
      <c r="A372" s="634" t="s">
        <v>1421</v>
      </c>
      <c r="B372" s="470">
        <v>3</v>
      </c>
      <c r="C372" s="470">
        <v>5</v>
      </c>
      <c r="D372" s="470">
        <v>2</v>
      </c>
      <c r="E372" s="470">
        <v>3</v>
      </c>
      <c r="F372" s="30"/>
    </row>
    <row r="373" spans="1:6">
      <c r="A373" s="634" t="s">
        <v>1422</v>
      </c>
      <c r="B373" s="470"/>
      <c r="C373" s="470"/>
      <c r="D373" s="470"/>
      <c r="E373" s="470"/>
      <c r="F373" s="30"/>
    </row>
    <row r="374" spans="1:6">
      <c r="A374" s="634" t="s">
        <v>1423</v>
      </c>
      <c r="B374" s="470">
        <v>4</v>
      </c>
      <c r="C374" s="470">
        <v>4</v>
      </c>
      <c r="D374" s="470">
        <v>1</v>
      </c>
      <c r="E374" s="470">
        <v>3</v>
      </c>
      <c r="F374" s="30"/>
    </row>
    <row r="375" spans="1:6">
      <c r="A375" s="634" t="s">
        <v>1424</v>
      </c>
      <c r="B375" s="470">
        <v>44</v>
      </c>
      <c r="C375" s="470">
        <v>97</v>
      </c>
      <c r="D375" s="470">
        <v>44</v>
      </c>
      <c r="E375" s="470">
        <v>53</v>
      </c>
      <c r="F375" s="30"/>
    </row>
    <row r="376" spans="1:6">
      <c r="A376" s="634" t="s">
        <v>1425</v>
      </c>
      <c r="B376" s="470">
        <v>210</v>
      </c>
      <c r="C376" s="470">
        <v>449</v>
      </c>
      <c r="D376" s="470">
        <v>225</v>
      </c>
      <c r="E376" s="470">
        <v>224</v>
      </c>
      <c r="F376" s="30"/>
    </row>
    <row r="377" spans="1:6">
      <c r="A377" s="634" t="s">
        <v>1426</v>
      </c>
      <c r="B377" s="470">
        <v>25</v>
      </c>
      <c r="C377" s="470">
        <v>53</v>
      </c>
      <c r="D377" s="470">
        <v>28</v>
      </c>
      <c r="E377" s="470">
        <v>25</v>
      </c>
      <c r="F377" s="30"/>
    </row>
    <row r="378" spans="1:6">
      <c r="A378" s="634" t="s">
        <v>1427</v>
      </c>
      <c r="B378" s="470">
        <v>48</v>
      </c>
      <c r="C378" s="470">
        <v>101</v>
      </c>
      <c r="D378" s="470">
        <v>50</v>
      </c>
      <c r="E378" s="470">
        <v>51</v>
      </c>
      <c r="F378" s="30"/>
    </row>
    <row r="379" spans="1:6">
      <c r="A379" s="634" t="s">
        <v>1428</v>
      </c>
      <c r="B379" s="470">
        <v>220</v>
      </c>
      <c r="C379" s="470">
        <v>421</v>
      </c>
      <c r="D379" s="470">
        <v>195</v>
      </c>
      <c r="E379" s="470">
        <v>226</v>
      </c>
      <c r="F379" s="30"/>
    </row>
    <row r="380" spans="1:6">
      <c r="A380" s="634" t="s">
        <v>1429</v>
      </c>
      <c r="B380" s="470">
        <v>20</v>
      </c>
      <c r="C380" s="470">
        <v>68</v>
      </c>
      <c r="D380" s="470">
        <v>30</v>
      </c>
      <c r="E380" s="470">
        <v>38</v>
      </c>
      <c r="F380" s="30"/>
    </row>
    <row r="381" spans="1:6">
      <c r="A381" s="634" t="s">
        <v>1430</v>
      </c>
      <c r="B381" s="470">
        <v>4</v>
      </c>
      <c r="C381" s="470">
        <v>14</v>
      </c>
      <c r="D381" s="470">
        <v>6</v>
      </c>
      <c r="E381" s="470">
        <v>8</v>
      </c>
      <c r="F381" s="30"/>
    </row>
    <row r="382" spans="1:6">
      <c r="A382" s="634" t="s">
        <v>1431</v>
      </c>
      <c r="B382" s="470"/>
      <c r="C382" s="470"/>
      <c r="D382" s="470"/>
      <c r="E382" s="470"/>
      <c r="F382" s="30"/>
    </row>
    <row r="383" spans="1:6">
      <c r="A383" s="3155" t="s">
        <v>1432</v>
      </c>
      <c r="B383" s="470">
        <v>116</v>
      </c>
      <c r="C383" s="470">
        <v>257</v>
      </c>
      <c r="D383" s="470">
        <v>135</v>
      </c>
      <c r="E383" s="470">
        <v>122</v>
      </c>
      <c r="F383" s="30"/>
    </row>
    <row r="384" spans="1:6">
      <c r="A384" s="634" t="s">
        <v>1433</v>
      </c>
      <c r="B384" s="470">
        <v>39</v>
      </c>
      <c r="C384" s="470">
        <v>101</v>
      </c>
      <c r="D384" s="470">
        <v>52</v>
      </c>
      <c r="E384" s="470">
        <v>49</v>
      </c>
      <c r="F384" s="30"/>
    </row>
    <row r="385" spans="1:6">
      <c r="A385" s="634" t="s">
        <v>1434</v>
      </c>
      <c r="B385" s="470">
        <v>87</v>
      </c>
      <c r="C385" s="470">
        <v>176</v>
      </c>
      <c r="D385" s="470">
        <v>88</v>
      </c>
      <c r="E385" s="470">
        <v>88</v>
      </c>
      <c r="F385" s="30"/>
    </row>
    <row r="386" spans="1:6">
      <c r="A386" s="634" t="s">
        <v>1435</v>
      </c>
      <c r="B386" s="470">
        <v>168</v>
      </c>
      <c r="C386" s="470">
        <v>338</v>
      </c>
      <c r="D386" s="470">
        <v>148</v>
      </c>
      <c r="E386" s="470">
        <v>190</v>
      </c>
      <c r="F386" s="30"/>
    </row>
    <row r="387" spans="1:6">
      <c r="A387" s="634" t="s">
        <v>1436</v>
      </c>
      <c r="B387" s="470">
        <v>61</v>
      </c>
      <c r="C387" s="470">
        <v>100</v>
      </c>
      <c r="D387" s="470">
        <v>53</v>
      </c>
      <c r="E387" s="470">
        <v>47</v>
      </c>
      <c r="F387" s="30"/>
    </row>
    <row r="388" spans="1:6">
      <c r="A388" s="634" t="s">
        <v>1437</v>
      </c>
      <c r="B388" s="470"/>
      <c r="C388" s="470"/>
      <c r="D388" s="470"/>
      <c r="E388" s="470"/>
      <c r="F388" s="30"/>
    </row>
    <row r="389" spans="1:6">
      <c r="A389" s="634"/>
      <c r="B389" s="470"/>
      <c r="C389" s="470"/>
      <c r="D389" s="470"/>
      <c r="E389" s="470"/>
      <c r="F389" s="30"/>
    </row>
    <row r="390" spans="1:6">
      <c r="A390" s="634" t="s">
        <v>1438</v>
      </c>
      <c r="B390" s="470">
        <v>502</v>
      </c>
      <c r="C390" s="470">
        <v>958</v>
      </c>
      <c r="D390" s="470">
        <v>490</v>
      </c>
      <c r="E390" s="470">
        <v>468</v>
      </c>
      <c r="F390" s="30"/>
    </row>
    <row r="391" spans="1:6">
      <c r="A391" s="634" t="s">
        <v>1439</v>
      </c>
      <c r="B391" s="470">
        <v>30</v>
      </c>
      <c r="C391" s="470">
        <v>61</v>
      </c>
      <c r="D391" s="470">
        <v>26</v>
      </c>
      <c r="E391" s="470">
        <v>35</v>
      </c>
      <c r="F391" s="30"/>
    </row>
    <row r="392" spans="1:6">
      <c r="A392" s="634" t="s">
        <v>1440</v>
      </c>
      <c r="B392" s="470">
        <v>31</v>
      </c>
      <c r="C392" s="470">
        <v>74</v>
      </c>
      <c r="D392" s="470">
        <v>38</v>
      </c>
      <c r="E392" s="470">
        <v>36</v>
      </c>
      <c r="F392" s="30"/>
    </row>
    <row r="393" spans="1:6">
      <c r="A393" s="634" t="s">
        <v>1441</v>
      </c>
      <c r="B393" s="470">
        <v>70</v>
      </c>
      <c r="C393" s="470">
        <v>129</v>
      </c>
      <c r="D393" s="470">
        <v>71</v>
      </c>
      <c r="E393" s="470">
        <v>58</v>
      </c>
      <c r="F393" s="30"/>
    </row>
    <row r="394" spans="1:6">
      <c r="A394" s="634" t="s">
        <v>1442</v>
      </c>
      <c r="B394" s="470">
        <v>134</v>
      </c>
      <c r="C394" s="470">
        <v>258</v>
      </c>
      <c r="D394" s="470">
        <v>122</v>
      </c>
      <c r="E394" s="470">
        <v>136</v>
      </c>
      <c r="F394" s="30"/>
    </row>
    <row r="395" spans="1:6">
      <c r="A395" s="634" t="s">
        <v>1443</v>
      </c>
      <c r="B395" s="470"/>
      <c r="C395" s="470"/>
      <c r="D395" s="470"/>
      <c r="E395" s="470"/>
      <c r="F395" s="30"/>
    </row>
    <row r="396" spans="1:6">
      <c r="A396" s="634" t="s">
        <v>1444</v>
      </c>
      <c r="B396" s="476">
        <v>38</v>
      </c>
      <c r="C396" s="476">
        <v>60</v>
      </c>
      <c r="D396" s="476">
        <v>31</v>
      </c>
      <c r="E396" s="476">
        <v>29</v>
      </c>
      <c r="F396" s="30"/>
    </row>
    <row r="397" spans="1:6">
      <c r="A397" s="634" t="s">
        <v>1445</v>
      </c>
      <c r="B397" s="470"/>
      <c r="C397" s="470"/>
      <c r="D397" s="470"/>
      <c r="E397" s="470"/>
      <c r="F397" s="30"/>
    </row>
    <row r="398" spans="1:6">
      <c r="A398" s="634" t="s">
        <v>1446</v>
      </c>
      <c r="B398" s="470">
        <v>11</v>
      </c>
      <c r="C398" s="470">
        <v>20</v>
      </c>
      <c r="D398" s="470">
        <v>12</v>
      </c>
      <c r="E398" s="470">
        <v>8</v>
      </c>
      <c r="F398" s="30"/>
    </row>
    <row r="399" spans="1:6">
      <c r="A399" s="634" t="s">
        <v>1447</v>
      </c>
      <c r="B399" s="470">
        <v>67</v>
      </c>
      <c r="C399" s="470">
        <v>138</v>
      </c>
      <c r="D399" s="470">
        <v>73</v>
      </c>
      <c r="E399" s="470">
        <v>65</v>
      </c>
      <c r="F399" s="30"/>
    </row>
    <row r="400" spans="1:6">
      <c r="A400" s="634" t="s">
        <v>1448</v>
      </c>
      <c r="B400" s="470">
        <v>62</v>
      </c>
      <c r="C400" s="470">
        <v>115</v>
      </c>
      <c r="D400" s="470">
        <v>64</v>
      </c>
      <c r="E400" s="470">
        <v>51</v>
      </c>
      <c r="F400" s="30"/>
    </row>
    <row r="401" spans="1:6">
      <c r="A401" s="634" t="s">
        <v>1449</v>
      </c>
      <c r="B401" s="470">
        <v>51</v>
      </c>
      <c r="C401" s="470">
        <v>94</v>
      </c>
      <c r="D401" s="470">
        <v>48</v>
      </c>
      <c r="E401" s="470">
        <v>46</v>
      </c>
      <c r="F401" s="30"/>
    </row>
    <row r="402" spans="1:6">
      <c r="A402" s="634" t="s">
        <v>1450</v>
      </c>
      <c r="B402" s="470">
        <v>8</v>
      </c>
      <c r="C402" s="470">
        <v>9</v>
      </c>
      <c r="D402" s="470">
        <v>5</v>
      </c>
      <c r="E402" s="470">
        <v>4</v>
      </c>
      <c r="F402" s="30"/>
    </row>
    <row r="403" spans="1:6">
      <c r="A403" s="634"/>
      <c r="B403" s="470"/>
      <c r="C403" s="470"/>
      <c r="D403" s="470"/>
      <c r="E403" s="470"/>
      <c r="F403" s="30"/>
    </row>
    <row r="404" spans="1:6">
      <c r="A404" s="634" t="s">
        <v>1451</v>
      </c>
      <c r="B404" s="470">
        <v>476</v>
      </c>
      <c r="C404" s="470">
        <v>921</v>
      </c>
      <c r="D404" s="470">
        <v>516</v>
      </c>
      <c r="E404" s="470">
        <v>405</v>
      </c>
      <c r="F404" s="30"/>
    </row>
    <row r="405" spans="1:6">
      <c r="A405" s="634" t="s">
        <v>1452</v>
      </c>
      <c r="B405" s="470">
        <v>4</v>
      </c>
      <c r="C405" s="470">
        <v>10</v>
      </c>
      <c r="D405" s="470">
        <v>6</v>
      </c>
      <c r="E405" s="470">
        <v>4</v>
      </c>
      <c r="F405" s="30"/>
    </row>
    <row r="406" spans="1:6">
      <c r="A406" s="634" t="s">
        <v>1453</v>
      </c>
      <c r="B406" s="470">
        <v>141</v>
      </c>
      <c r="C406" s="470">
        <v>378</v>
      </c>
      <c r="D406" s="470">
        <v>216</v>
      </c>
      <c r="E406" s="470">
        <v>162</v>
      </c>
      <c r="F406" s="30"/>
    </row>
    <row r="407" spans="1:6">
      <c r="A407" s="634" t="s">
        <v>1454</v>
      </c>
      <c r="B407" s="470">
        <v>3</v>
      </c>
      <c r="C407" s="470">
        <v>7</v>
      </c>
      <c r="D407" s="470">
        <v>4</v>
      </c>
      <c r="E407" s="470">
        <v>3</v>
      </c>
      <c r="F407" s="30"/>
    </row>
    <row r="408" spans="1:6">
      <c r="A408" s="634" t="s">
        <v>1455</v>
      </c>
      <c r="B408" s="470">
        <v>4</v>
      </c>
      <c r="C408" s="470">
        <v>10</v>
      </c>
      <c r="D408" s="470">
        <v>5</v>
      </c>
      <c r="E408" s="470">
        <v>5</v>
      </c>
      <c r="F408" s="30"/>
    </row>
    <row r="409" spans="1:6">
      <c r="A409" s="634" t="s">
        <v>1456</v>
      </c>
      <c r="B409" s="470">
        <v>3</v>
      </c>
      <c r="C409" s="470">
        <v>5</v>
      </c>
      <c r="D409" s="470">
        <v>4</v>
      </c>
      <c r="E409" s="470">
        <v>1</v>
      </c>
      <c r="F409" s="30"/>
    </row>
    <row r="410" spans="1:6">
      <c r="A410" s="634" t="s">
        <v>1457</v>
      </c>
      <c r="B410" s="470">
        <v>6</v>
      </c>
      <c r="C410" s="470">
        <v>12</v>
      </c>
      <c r="D410" s="470">
        <v>8</v>
      </c>
      <c r="E410" s="470">
        <v>4</v>
      </c>
      <c r="F410" s="30"/>
    </row>
    <row r="411" spans="1:6">
      <c r="A411" s="634" t="s">
        <v>1458</v>
      </c>
      <c r="B411" s="476">
        <v>81</v>
      </c>
      <c r="C411" s="476">
        <v>128</v>
      </c>
      <c r="D411" s="476">
        <v>61</v>
      </c>
      <c r="E411" s="476">
        <v>67</v>
      </c>
      <c r="F411" s="30"/>
    </row>
    <row r="412" spans="1:6">
      <c r="A412" s="634" t="s">
        <v>1459</v>
      </c>
      <c r="B412" s="470">
        <v>4</v>
      </c>
      <c r="C412" s="470">
        <v>6</v>
      </c>
      <c r="D412" s="470">
        <v>4</v>
      </c>
      <c r="E412" s="470">
        <v>2</v>
      </c>
      <c r="F412" s="30"/>
    </row>
    <row r="413" spans="1:6">
      <c r="A413" s="634" t="s">
        <v>1460</v>
      </c>
      <c r="B413" s="470">
        <v>15</v>
      </c>
      <c r="C413" s="470">
        <v>33</v>
      </c>
      <c r="D413" s="470">
        <v>19</v>
      </c>
      <c r="E413" s="470">
        <v>14</v>
      </c>
      <c r="F413" s="30"/>
    </row>
    <row r="414" spans="1:6">
      <c r="A414" s="634" t="s">
        <v>1461</v>
      </c>
      <c r="B414" s="470">
        <v>4</v>
      </c>
      <c r="C414" s="470">
        <v>7</v>
      </c>
      <c r="D414" s="470">
        <v>5</v>
      </c>
      <c r="E414" s="470">
        <v>2</v>
      </c>
      <c r="F414" s="30"/>
    </row>
    <row r="415" spans="1:6">
      <c r="A415" s="634" t="s">
        <v>1462</v>
      </c>
      <c r="B415" s="470">
        <v>4</v>
      </c>
      <c r="C415" s="470">
        <v>12</v>
      </c>
      <c r="D415" s="470">
        <v>8</v>
      </c>
      <c r="E415" s="470">
        <v>4</v>
      </c>
      <c r="F415" s="30"/>
    </row>
    <row r="416" spans="1:6">
      <c r="A416" s="634" t="s">
        <v>1463</v>
      </c>
      <c r="B416" s="470">
        <v>7</v>
      </c>
      <c r="C416" s="470">
        <v>12</v>
      </c>
      <c r="D416" s="470">
        <v>6</v>
      </c>
      <c r="E416" s="470">
        <v>6</v>
      </c>
      <c r="F416" s="30"/>
    </row>
    <row r="417" spans="1:6">
      <c r="A417" s="634" t="s">
        <v>1464</v>
      </c>
      <c r="B417" s="470">
        <v>9</v>
      </c>
      <c r="C417" s="470">
        <v>25</v>
      </c>
      <c r="D417" s="470">
        <v>14</v>
      </c>
      <c r="E417" s="470">
        <v>11</v>
      </c>
      <c r="F417" s="30"/>
    </row>
    <row r="418" spans="1:6">
      <c r="A418" s="634" t="s">
        <v>1465</v>
      </c>
      <c r="B418" s="470">
        <v>148</v>
      </c>
      <c r="C418" s="470">
        <v>200</v>
      </c>
      <c r="D418" s="470">
        <v>117</v>
      </c>
      <c r="E418" s="470">
        <v>83</v>
      </c>
      <c r="F418" s="30"/>
    </row>
    <row r="419" spans="1:6">
      <c r="A419" s="634" t="s">
        <v>1466</v>
      </c>
      <c r="B419" s="470">
        <v>43</v>
      </c>
      <c r="C419" s="470">
        <v>76</v>
      </c>
      <c r="D419" s="470">
        <v>39</v>
      </c>
      <c r="E419" s="470">
        <v>37</v>
      </c>
      <c r="F419" s="30"/>
    </row>
    <row r="420" spans="1:6">
      <c r="A420" s="634"/>
      <c r="B420" s="470"/>
      <c r="C420" s="470"/>
      <c r="D420" s="470"/>
      <c r="E420" s="470"/>
      <c r="F420" s="30"/>
    </row>
    <row r="421" spans="1:6">
      <c r="A421" s="634" t="s">
        <v>1467</v>
      </c>
      <c r="B421" s="470">
        <v>101</v>
      </c>
      <c r="C421" s="470">
        <v>244</v>
      </c>
      <c r="D421" s="470">
        <v>112</v>
      </c>
      <c r="E421" s="470">
        <v>132</v>
      </c>
      <c r="F421" s="30"/>
    </row>
    <row r="422" spans="1:6">
      <c r="A422" s="634" t="s">
        <v>1468</v>
      </c>
      <c r="B422" s="470">
        <v>8</v>
      </c>
      <c r="C422" s="470">
        <v>21</v>
      </c>
      <c r="D422" s="470">
        <v>9</v>
      </c>
      <c r="E422" s="470">
        <v>12</v>
      </c>
      <c r="F422" s="30"/>
    </row>
    <row r="423" spans="1:6">
      <c r="A423" s="634" t="s">
        <v>1469</v>
      </c>
      <c r="B423" s="470">
        <v>7</v>
      </c>
      <c r="C423" s="470">
        <v>22</v>
      </c>
      <c r="D423" s="470">
        <v>10</v>
      </c>
      <c r="E423" s="470">
        <v>12</v>
      </c>
      <c r="F423" s="30"/>
    </row>
    <row r="424" spans="1:6">
      <c r="A424" s="634" t="s">
        <v>1470</v>
      </c>
      <c r="B424" s="470">
        <v>10</v>
      </c>
      <c r="C424" s="470">
        <v>21</v>
      </c>
      <c r="D424" s="470">
        <v>8</v>
      </c>
      <c r="E424" s="470">
        <v>13</v>
      </c>
      <c r="F424" s="30"/>
    </row>
    <row r="425" spans="1:6">
      <c r="A425" s="634" t="s">
        <v>1471</v>
      </c>
      <c r="B425" s="470">
        <v>30</v>
      </c>
      <c r="C425" s="470">
        <v>64</v>
      </c>
      <c r="D425" s="470">
        <v>28</v>
      </c>
      <c r="E425" s="470">
        <v>36</v>
      </c>
      <c r="F425" s="30"/>
    </row>
    <row r="426" spans="1:6">
      <c r="A426" s="634" t="s">
        <v>1472</v>
      </c>
      <c r="B426" s="470">
        <v>4</v>
      </c>
      <c r="C426" s="470">
        <v>12</v>
      </c>
      <c r="D426" s="470">
        <v>6</v>
      </c>
      <c r="E426" s="470">
        <v>6</v>
      </c>
      <c r="F426" s="30"/>
    </row>
    <row r="427" spans="1:6">
      <c r="A427" s="634" t="s">
        <v>1473</v>
      </c>
      <c r="B427" s="470">
        <v>17</v>
      </c>
      <c r="C427" s="470">
        <v>47</v>
      </c>
      <c r="D427" s="470">
        <v>20</v>
      </c>
      <c r="E427" s="470">
        <v>27</v>
      </c>
      <c r="F427" s="30"/>
    </row>
    <row r="428" spans="1:6">
      <c r="A428" s="634" t="s">
        <v>1474</v>
      </c>
      <c r="B428" s="476">
        <v>3</v>
      </c>
      <c r="C428" s="476">
        <v>6</v>
      </c>
      <c r="D428" s="476">
        <v>4</v>
      </c>
      <c r="E428" s="476">
        <v>2</v>
      </c>
      <c r="F428" s="30"/>
    </row>
    <row r="429" spans="1:6">
      <c r="A429" s="634" t="s">
        <v>1475</v>
      </c>
      <c r="B429" s="470"/>
      <c r="C429" s="470"/>
      <c r="D429" s="470"/>
      <c r="E429" s="470"/>
      <c r="F429" s="30"/>
    </row>
    <row r="430" spans="1:6">
      <c r="A430" s="634" t="s">
        <v>1476</v>
      </c>
      <c r="B430" s="470">
        <v>4</v>
      </c>
      <c r="C430" s="470">
        <v>11</v>
      </c>
      <c r="D430" s="470">
        <v>7</v>
      </c>
      <c r="E430" s="470">
        <v>4</v>
      </c>
      <c r="F430" s="30"/>
    </row>
    <row r="431" spans="1:6">
      <c r="A431" s="634" t="s">
        <v>1477</v>
      </c>
      <c r="B431" s="470"/>
      <c r="C431" s="470"/>
      <c r="D431" s="470"/>
      <c r="E431" s="470"/>
      <c r="F431" s="30"/>
    </row>
    <row r="432" spans="1:6">
      <c r="A432" s="634" t="s">
        <v>1478</v>
      </c>
      <c r="B432" s="470">
        <v>18</v>
      </c>
      <c r="C432" s="470">
        <v>40</v>
      </c>
      <c r="D432" s="470">
        <v>20</v>
      </c>
      <c r="E432" s="470">
        <v>20</v>
      </c>
      <c r="F432" s="30"/>
    </row>
    <row r="433" spans="1:6">
      <c r="A433" s="634"/>
      <c r="B433" s="470"/>
      <c r="C433" s="470"/>
      <c r="D433" s="470"/>
      <c r="E433" s="470"/>
      <c r="F433" s="30"/>
    </row>
    <row r="434" spans="1:6">
      <c r="A434" s="634" t="s">
        <v>1479</v>
      </c>
      <c r="B434" s="470">
        <v>81</v>
      </c>
      <c r="C434" s="470">
        <v>453</v>
      </c>
      <c r="D434" s="470">
        <v>176</v>
      </c>
      <c r="E434" s="470">
        <v>277</v>
      </c>
      <c r="F434" s="30"/>
    </row>
    <row r="435" spans="1:6">
      <c r="A435" s="634" t="s">
        <v>1480</v>
      </c>
      <c r="B435" s="470">
        <v>7</v>
      </c>
      <c r="C435" s="470">
        <v>17</v>
      </c>
      <c r="D435" s="470">
        <v>9</v>
      </c>
      <c r="E435" s="470">
        <v>8</v>
      </c>
      <c r="F435" s="30"/>
    </row>
    <row r="436" spans="1:6">
      <c r="A436" s="634" t="s">
        <v>1481</v>
      </c>
      <c r="B436" s="470"/>
      <c r="C436" s="470"/>
      <c r="D436" s="470"/>
      <c r="E436" s="470"/>
      <c r="F436" s="30"/>
    </row>
    <row r="437" spans="1:6">
      <c r="A437" s="634" t="s">
        <v>1482</v>
      </c>
      <c r="B437" s="470">
        <v>3</v>
      </c>
      <c r="C437" s="470">
        <v>9</v>
      </c>
      <c r="D437" s="470">
        <v>6</v>
      </c>
      <c r="E437" s="470">
        <v>3</v>
      </c>
      <c r="F437" s="30"/>
    </row>
    <row r="438" spans="1:6">
      <c r="A438" s="634" t="s">
        <v>1483</v>
      </c>
      <c r="B438" s="470"/>
      <c r="C438" s="470"/>
      <c r="D438" s="470"/>
      <c r="E438" s="470"/>
      <c r="F438" s="30"/>
    </row>
    <row r="439" spans="1:6">
      <c r="A439" s="634" t="s">
        <v>1484</v>
      </c>
      <c r="B439" s="470">
        <v>4</v>
      </c>
      <c r="C439" s="470">
        <v>8</v>
      </c>
      <c r="D439" s="470">
        <v>5</v>
      </c>
      <c r="E439" s="470">
        <v>3</v>
      </c>
      <c r="F439" s="30"/>
    </row>
    <row r="440" spans="1:6">
      <c r="A440" s="634" t="s">
        <v>1485</v>
      </c>
      <c r="B440" s="472">
        <v>7</v>
      </c>
      <c r="C440" s="472">
        <v>11</v>
      </c>
      <c r="D440" s="472">
        <v>8</v>
      </c>
      <c r="E440" s="472">
        <v>3</v>
      </c>
      <c r="F440" s="30"/>
    </row>
    <row r="441" spans="1:6">
      <c r="A441" s="634" t="s">
        <v>1486</v>
      </c>
      <c r="B441" s="470">
        <v>7</v>
      </c>
      <c r="C441" s="470">
        <v>20</v>
      </c>
      <c r="D441" s="470">
        <v>10</v>
      </c>
      <c r="E441" s="470">
        <v>10</v>
      </c>
      <c r="F441" s="30"/>
    </row>
    <row r="442" spans="1:6">
      <c r="A442" s="634" t="s">
        <v>1487</v>
      </c>
      <c r="B442" s="470">
        <v>3</v>
      </c>
      <c r="C442" s="470">
        <v>8</v>
      </c>
      <c r="D442" s="470">
        <v>4</v>
      </c>
      <c r="E442" s="470">
        <v>4</v>
      </c>
      <c r="F442" s="30"/>
    </row>
    <row r="443" spans="1:6">
      <c r="A443" s="634" t="s">
        <v>1488</v>
      </c>
      <c r="B443" s="477"/>
      <c r="C443" s="470"/>
      <c r="D443" s="470"/>
      <c r="E443" s="470"/>
      <c r="F443" s="30"/>
    </row>
    <row r="444" spans="1:6">
      <c r="A444" s="634" t="s">
        <v>1489</v>
      </c>
      <c r="B444" s="470">
        <v>3</v>
      </c>
      <c r="C444" s="470">
        <v>6</v>
      </c>
      <c r="D444" s="470">
        <v>4</v>
      </c>
      <c r="E444" s="470">
        <v>2</v>
      </c>
      <c r="F444" s="30"/>
    </row>
    <row r="445" spans="1:6">
      <c r="A445" s="634" t="s">
        <v>1490</v>
      </c>
      <c r="B445" s="470"/>
      <c r="C445" s="470"/>
      <c r="D445" s="470"/>
      <c r="E445" s="470"/>
      <c r="F445" s="30"/>
    </row>
    <row r="446" spans="1:6">
      <c r="A446" s="634" t="s">
        <v>1491</v>
      </c>
      <c r="B446" s="470">
        <v>4</v>
      </c>
      <c r="C446" s="470">
        <v>9</v>
      </c>
      <c r="D446" s="470">
        <v>5</v>
      </c>
      <c r="E446" s="470">
        <v>4</v>
      </c>
      <c r="F446" s="30"/>
    </row>
    <row r="447" spans="1:6">
      <c r="A447" s="634" t="s">
        <v>1492</v>
      </c>
      <c r="B447" s="470">
        <v>4</v>
      </c>
      <c r="C447" s="470">
        <v>9</v>
      </c>
      <c r="D447" s="470">
        <v>4</v>
      </c>
      <c r="E447" s="470">
        <v>5</v>
      </c>
      <c r="F447" s="30"/>
    </row>
    <row r="448" spans="1:6">
      <c r="A448" s="3157" t="s">
        <v>1493</v>
      </c>
      <c r="B448" s="470"/>
      <c r="C448" s="470"/>
      <c r="D448" s="470"/>
      <c r="E448" s="470"/>
      <c r="F448" s="30"/>
    </row>
    <row r="449" spans="1:6">
      <c r="A449" s="3157" t="s">
        <v>1494</v>
      </c>
      <c r="B449" s="470">
        <v>13</v>
      </c>
      <c r="C449" s="470">
        <v>37</v>
      </c>
      <c r="D449" s="470">
        <v>19</v>
      </c>
      <c r="E449" s="470">
        <v>18</v>
      </c>
      <c r="F449" s="30"/>
    </row>
    <row r="450" spans="1:6">
      <c r="A450" s="3157" t="s">
        <v>1495</v>
      </c>
      <c r="B450" s="470"/>
      <c r="C450" s="470"/>
      <c r="D450" s="470"/>
      <c r="E450" s="470"/>
      <c r="F450" s="30"/>
    </row>
    <row r="451" spans="1:6">
      <c r="A451" s="3157" t="s">
        <v>1496</v>
      </c>
      <c r="B451" s="470">
        <v>4</v>
      </c>
      <c r="C451" s="470">
        <v>10</v>
      </c>
      <c r="D451" s="470">
        <v>5</v>
      </c>
      <c r="E451" s="470">
        <v>5</v>
      </c>
      <c r="F451" s="30"/>
    </row>
    <row r="452" spans="1:6">
      <c r="A452" s="634" t="s">
        <v>1497</v>
      </c>
      <c r="B452" s="470">
        <v>22</v>
      </c>
      <c r="C452" s="470">
        <v>309</v>
      </c>
      <c r="D452" s="470">
        <v>97</v>
      </c>
      <c r="E452" s="470">
        <v>212</v>
      </c>
      <c r="F452" s="30"/>
    </row>
    <row r="453" spans="1:6">
      <c r="A453" s="634"/>
      <c r="B453" s="470"/>
      <c r="C453" s="470"/>
      <c r="D453" s="470"/>
      <c r="E453" s="470"/>
      <c r="F453" s="30"/>
    </row>
    <row r="454" spans="1:6">
      <c r="A454" s="634" t="s">
        <v>1498</v>
      </c>
      <c r="B454" s="470">
        <v>59</v>
      </c>
      <c r="C454" s="470">
        <v>152</v>
      </c>
      <c r="D454" s="50">
        <v>78</v>
      </c>
      <c r="E454" s="470">
        <v>74</v>
      </c>
      <c r="F454" s="30"/>
    </row>
    <row r="455" spans="1:6">
      <c r="A455" s="634" t="s">
        <v>1499</v>
      </c>
      <c r="B455" s="470">
        <v>5</v>
      </c>
      <c r="C455" s="470">
        <v>15</v>
      </c>
      <c r="D455" s="470">
        <v>8</v>
      </c>
      <c r="E455" s="470">
        <v>7</v>
      </c>
      <c r="F455" s="30"/>
    </row>
    <row r="456" spans="1:6">
      <c r="A456" s="634" t="s">
        <v>1500</v>
      </c>
      <c r="B456" s="470"/>
      <c r="C456" s="470"/>
      <c r="D456" s="50"/>
      <c r="E456" s="470"/>
      <c r="F456" s="30"/>
    </row>
    <row r="457" spans="1:6">
      <c r="A457" s="634" t="s">
        <v>1501</v>
      </c>
      <c r="B457" s="470">
        <v>13</v>
      </c>
      <c r="C457" s="470">
        <v>27</v>
      </c>
      <c r="D457" s="470">
        <v>11</v>
      </c>
      <c r="E457" s="470">
        <v>16</v>
      </c>
      <c r="F457" s="30"/>
    </row>
    <row r="458" spans="1:6">
      <c r="A458" s="634" t="s">
        <v>1502</v>
      </c>
      <c r="B458" s="473">
        <v>4</v>
      </c>
      <c r="C458" s="473">
        <v>7</v>
      </c>
      <c r="D458" s="470">
        <v>3</v>
      </c>
      <c r="E458" s="473">
        <v>4</v>
      </c>
      <c r="F458" s="30"/>
    </row>
    <row r="459" spans="1:6">
      <c r="A459" s="634" t="s">
        <v>1503</v>
      </c>
      <c r="B459" s="473"/>
      <c r="C459" s="473"/>
      <c r="D459" s="473"/>
      <c r="E459" s="473"/>
      <c r="F459" s="30"/>
    </row>
    <row r="460" spans="1:6">
      <c r="A460" s="634" t="s">
        <v>1504</v>
      </c>
      <c r="B460" s="470"/>
      <c r="C460" s="470"/>
      <c r="D460" s="470"/>
      <c r="E460" s="470"/>
      <c r="F460" s="30"/>
    </row>
    <row r="461" spans="1:6">
      <c r="A461" s="634" t="s">
        <v>1505</v>
      </c>
      <c r="B461" s="472">
        <v>6</v>
      </c>
      <c r="C461" s="472">
        <v>12</v>
      </c>
      <c r="D461" s="472">
        <v>7</v>
      </c>
      <c r="E461" s="472">
        <v>5</v>
      </c>
      <c r="F461" s="30"/>
    </row>
    <row r="462" spans="1:6">
      <c r="A462" s="3157" t="s">
        <v>1506</v>
      </c>
      <c r="B462" s="472"/>
      <c r="C462" s="472"/>
      <c r="D462" s="472"/>
      <c r="E462" s="472"/>
      <c r="F462" s="30"/>
    </row>
    <row r="463" spans="1:6">
      <c r="A463" s="634" t="s">
        <v>1507</v>
      </c>
      <c r="B463" s="470">
        <v>15</v>
      </c>
      <c r="C463" s="470">
        <v>47</v>
      </c>
      <c r="D463" s="470">
        <v>26</v>
      </c>
      <c r="E463" s="470">
        <v>21</v>
      </c>
      <c r="F463" s="30"/>
    </row>
    <row r="464" spans="1:6">
      <c r="A464" s="634" t="s">
        <v>1508</v>
      </c>
      <c r="B464" s="470">
        <v>6</v>
      </c>
      <c r="C464" s="470">
        <v>20</v>
      </c>
      <c r="D464" s="470">
        <v>10</v>
      </c>
      <c r="E464" s="470">
        <v>10</v>
      </c>
      <c r="F464" s="30"/>
    </row>
    <row r="465" spans="1:6">
      <c r="A465" s="634" t="s">
        <v>1509</v>
      </c>
      <c r="B465" s="470">
        <v>3</v>
      </c>
      <c r="C465" s="470">
        <v>7</v>
      </c>
      <c r="D465" s="470">
        <v>5</v>
      </c>
      <c r="E465" s="470">
        <v>2</v>
      </c>
      <c r="F465" s="30"/>
    </row>
    <row r="466" spans="1:6">
      <c r="A466" s="634" t="s">
        <v>1510</v>
      </c>
      <c r="B466" s="470">
        <v>7</v>
      </c>
      <c r="C466" s="470">
        <v>17</v>
      </c>
      <c r="D466" s="470">
        <v>8</v>
      </c>
      <c r="E466" s="470">
        <v>9</v>
      </c>
      <c r="F466" s="30"/>
    </row>
    <row r="467" spans="1:6">
      <c r="A467" s="634" t="s">
        <v>1511</v>
      </c>
      <c r="B467" s="470"/>
      <c r="C467" s="470"/>
      <c r="D467" s="470"/>
      <c r="E467" s="470"/>
      <c r="F467" s="30"/>
    </row>
    <row r="468" spans="1:6">
      <c r="A468" s="634"/>
      <c r="B468" s="470"/>
      <c r="C468" s="470"/>
      <c r="D468" s="470"/>
      <c r="E468" s="470"/>
      <c r="F468" s="30"/>
    </row>
    <row r="469" spans="1:6">
      <c r="A469" s="634" t="s">
        <v>1512</v>
      </c>
      <c r="B469" s="470">
        <v>692</v>
      </c>
      <c r="C469" s="470">
        <v>1738</v>
      </c>
      <c r="D469" s="470">
        <v>851</v>
      </c>
      <c r="E469" s="470">
        <v>887</v>
      </c>
      <c r="F469" s="30"/>
    </row>
    <row r="470" spans="1:6">
      <c r="A470" s="634" t="s">
        <v>1513</v>
      </c>
      <c r="B470" s="470">
        <v>32</v>
      </c>
      <c r="C470" s="470">
        <v>80</v>
      </c>
      <c r="D470" s="470">
        <v>37</v>
      </c>
      <c r="E470" s="470">
        <v>43</v>
      </c>
      <c r="F470" s="30"/>
    </row>
    <row r="471" spans="1:6">
      <c r="A471" s="634" t="s">
        <v>1514</v>
      </c>
      <c r="B471" s="470"/>
      <c r="C471" s="470"/>
      <c r="D471" s="50"/>
      <c r="E471" s="470"/>
      <c r="F471" s="30"/>
    </row>
    <row r="472" spans="1:6">
      <c r="A472" s="634" t="s">
        <v>1515</v>
      </c>
      <c r="B472" s="470">
        <v>14</v>
      </c>
      <c r="C472" s="470">
        <v>33</v>
      </c>
      <c r="D472" s="470">
        <v>14</v>
      </c>
      <c r="E472" s="470">
        <v>19</v>
      </c>
      <c r="F472" s="30"/>
    </row>
    <row r="473" spans="1:6">
      <c r="A473" s="634" t="s">
        <v>1516</v>
      </c>
      <c r="B473" s="470"/>
      <c r="C473" s="470"/>
      <c r="D473" s="470"/>
      <c r="E473" s="470"/>
      <c r="F473" s="30"/>
    </row>
    <row r="474" spans="1:6">
      <c r="A474" s="634" t="s">
        <v>1517</v>
      </c>
      <c r="B474" s="470">
        <v>67</v>
      </c>
      <c r="C474" s="470">
        <v>188</v>
      </c>
      <c r="D474" s="470">
        <v>89</v>
      </c>
      <c r="E474" s="470">
        <v>99</v>
      </c>
      <c r="F474" s="30"/>
    </row>
    <row r="475" spans="1:6">
      <c r="A475" s="634" t="s">
        <v>1518</v>
      </c>
      <c r="B475" s="473">
        <v>67</v>
      </c>
      <c r="C475" s="473">
        <v>168</v>
      </c>
      <c r="D475" s="470">
        <v>86</v>
      </c>
      <c r="E475" s="473">
        <v>82</v>
      </c>
      <c r="F475" s="30"/>
    </row>
    <row r="476" spans="1:6">
      <c r="A476" s="634" t="s">
        <v>1519</v>
      </c>
      <c r="B476" s="470">
        <v>37</v>
      </c>
      <c r="C476" s="470">
        <v>85</v>
      </c>
      <c r="D476" s="470">
        <v>49</v>
      </c>
      <c r="E476" s="470">
        <v>36</v>
      </c>
      <c r="F476" s="30"/>
    </row>
    <row r="477" spans="1:6">
      <c r="A477" s="634" t="s">
        <v>1520</v>
      </c>
      <c r="B477" s="472">
        <v>71</v>
      </c>
      <c r="C477" s="472">
        <v>229</v>
      </c>
      <c r="D477" s="472">
        <v>108</v>
      </c>
      <c r="E477" s="472">
        <v>121</v>
      </c>
      <c r="F477" s="30"/>
    </row>
    <row r="478" spans="1:6">
      <c r="A478" s="634" t="s">
        <v>1521</v>
      </c>
      <c r="B478" s="470">
        <v>68</v>
      </c>
      <c r="C478" s="470">
        <v>162</v>
      </c>
      <c r="D478" s="470">
        <v>84</v>
      </c>
      <c r="E478" s="470">
        <v>78</v>
      </c>
      <c r="F478" s="30"/>
    </row>
    <row r="479" spans="1:6">
      <c r="A479" s="634" t="s">
        <v>1522</v>
      </c>
      <c r="B479" s="470">
        <v>7</v>
      </c>
      <c r="C479" s="470">
        <v>18</v>
      </c>
      <c r="D479" s="470">
        <v>8</v>
      </c>
      <c r="E479" s="470">
        <v>10</v>
      </c>
      <c r="F479" s="30"/>
    </row>
    <row r="480" spans="1:6">
      <c r="A480" s="634" t="s">
        <v>1523</v>
      </c>
      <c r="B480" s="470">
        <v>3</v>
      </c>
      <c r="C480" s="470">
        <v>6</v>
      </c>
      <c r="D480" s="470">
        <v>2</v>
      </c>
      <c r="E480" s="470">
        <v>4</v>
      </c>
      <c r="F480" s="30"/>
    </row>
    <row r="481" spans="1:6">
      <c r="A481" s="634" t="s">
        <v>1524</v>
      </c>
      <c r="B481" s="470">
        <v>3</v>
      </c>
      <c r="C481" s="470">
        <v>10</v>
      </c>
      <c r="D481" s="470">
        <v>5</v>
      </c>
      <c r="E481" s="470">
        <v>5</v>
      </c>
      <c r="F481" s="30"/>
    </row>
    <row r="482" spans="1:6">
      <c r="A482" s="634" t="s">
        <v>1525</v>
      </c>
      <c r="B482" s="470"/>
      <c r="C482" s="470"/>
      <c r="D482" s="470"/>
      <c r="E482" s="470"/>
      <c r="F482" s="30"/>
    </row>
    <row r="483" spans="1:6">
      <c r="A483" s="634" t="s">
        <v>1526</v>
      </c>
      <c r="B483" s="470">
        <v>7</v>
      </c>
      <c r="C483" s="470">
        <v>13</v>
      </c>
      <c r="D483" s="470">
        <v>4</v>
      </c>
      <c r="E483" s="470">
        <v>9</v>
      </c>
      <c r="F483" s="30"/>
    </row>
    <row r="484" spans="1:6">
      <c r="A484" s="634" t="s">
        <v>1527</v>
      </c>
      <c r="B484" s="470"/>
      <c r="C484" s="470"/>
      <c r="D484" s="470"/>
      <c r="E484" s="470"/>
      <c r="F484" s="30"/>
    </row>
    <row r="485" spans="1:6">
      <c r="A485" s="634" t="s">
        <v>1528</v>
      </c>
      <c r="B485" s="470">
        <v>194</v>
      </c>
      <c r="C485" s="470">
        <v>330</v>
      </c>
      <c r="D485" s="470">
        <v>158</v>
      </c>
      <c r="E485" s="470">
        <v>172</v>
      </c>
      <c r="F485" s="30"/>
    </row>
    <row r="486" spans="1:6">
      <c r="A486" s="634" t="s">
        <v>1529</v>
      </c>
      <c r="B486" s="470">
        <v>97</v>
      </c>
      <c r="C486" s="470">
        <v>336</v>
      </c>
      <c r="D486" s="470">
        <v>168</v>
      </c>
      <c r="E486" s="470">
        <v>168</v>
      </c>
      <c r="F486" s="30"/>
    </row>
    <row r="487" spans="1:6">
      <c r="A487" s="634" t="s">
        <v>1530</v>
      </c>
      <c r="B487" s="470"/>
      <c r="C487" s="470"/>
      <c r="D487" s="470"/>
      <c r="E487" s="470"/>
      <c r="F487" s="30"/>
    </row>
    <row r="488" spans="1:6">
      <c r="A488" s="634" t="s">
        <v>1531</v>
      </c>
      <c r="B488" s="470">
        <v>25</v>
      </c>
      <c r="C488" s="470">
        <v>80</v>
      </c>
      <c r="D488" s="470">
        <v>39</v>
      </c>
      <c r="E488" s="470">
        <v>41</v>
      </c>
      <c r="F488" s="30"/>
    </row>
    <row r="489" spans="1:6">
      <c r="A489" s="634"/>
      <c r="B489" s="470"/>
      <c r="C489" s="470"/>
      <c r="D489" s="470"/>
      <c r="E489" s="470"/>
      <c r="F489" s="30"/>
    </row>
    <row r="490" spans="1:6">
      <c r="A490" s="634" t="s">
        <v>1532</v>
      </c>
      <c r="B490" s="470">
        <v>98</v>
      </c>
      <c r="C490" s="470">
        <v>205</v>
      </c>
      <c r="D490" s="470">
        <v>97</v>
      </c>
      <c r="E490" s="470">
        <v>108</v>
      </c>
      <c r="F490" s="30"/>
    </row>
    <row r="491" spans="1:6">
      <c r="A491" s="634" t="s">
        <v>1533</v>
      </c>
      <c r="B491" s="470"/>
      <c r="C491" s="470"/>
      <c r="D491" s="470"/>
      <c r="E491" s="470"/>
      <c r="F491" s="30"/>
    </row>
    <row r="492" spans="1:6">
      <c r="A492" s="634" t="s">
        <v>1534</v>
      </c>
      <c r="B492" s="470">
        <v>6</v>
      </c>
      <c r="C492" s="470">
        <v>19</v>
      </c>
      <c r="D492" s="470">
        <v>8</v>
      </c>
      <c r="E492" s="470">
        <v>11</v>
      </c>
      <c r="F492" s="30"/>
    </row>
    <row r="493" spans="1:6">
      <c r="A493" s="634" t="s">
        <v>1535</v>
      </c>
      <c r="B493" s="470"/>
      <c r="C493" s="470"/>
      <c r="D493" s="470"/>
      <c r="E493" s="470"/>
      <c r="F493" s="30"/>
    </row>
    <row r="494" spans="1:6">
      <c r="A494" s="634" t="s">
        <v>1536</v>
      </c>
      <c r="B494" s="470">
        <v>84</v>
      </c>
      <c r="C494" s="470">
        <v>166</v>
      </c>
      <c r="D494" s="470">
        <v>80</v>
      </c>
      <c r="E494" s="470">
        <v>86</v>
      </c>
      <c r="F494" s="30"/>
    </row>
    <row r="495" spans="1:6">
      <c r="A495" s="634" t="s">
        <v>1537</v>
      </c>
      <c r="B495" s="470">
        <v>8</v>
      </c>
      <c r="C495" s="470">
        <v>20</v>
      </c>
      <c r="D495" s="470">
        <v>9</v>
      </c>
      <c r="E495" s="470">
        <v>11</v>
      </c>
      <c r="F495" s="30"/>
    </row>
    <row r="496" spans="1:6">
      <c r="A496" s="634"/>
      <c r="B496" s="470"/>
      <c r="C496" s="470"/>
      <c r="D496" s="470"/>
      <c r="E496" s="470"/>
      <c r="F496" s="30"/>
    </row>
    <row r="497" spans="1:6">
      <c r="A497" s="634" t="s">
        <v>1538</v>
      </c>
      <c r="B497" s="473">
        <v>892</v>
      </c>
      <c r="C497" s="470">
        <v>2006</v>
      </c>
      <c r="D497" s="473">
        <v>1020</v>
      </c>
      <c r="E497" s="473">
        <v>986</v>
      </c>
      <c r="F497" s="30"/>
    </row>
    <row r="498" spans="1:6">
      <c r="A498" s="634" t="s">
        <v>1539</v>
      </c>
      <c r="B498" s="473">
        <v>124</v>
      </c>
      <c r="C498" s="470">
        <v>320</v>
      </c>
      <c r="D498" s="473">
        <v>171</v>
      </c>
      <c r="E498" s="473">
        <v>149</v>
      </c>
      <c r="F498" s="30"/>
    </row>
    <row r="499" spans="1:6">
      <c r="A499" s="634" t="s">
        <v>1540</v>
      </c>
      <c r="B499" s="472">
        <v>43</v>
      </c>
      <c r="C499" s="472">
        <v>104</v>
      </c>
      <c r="D499" s="472">
        <v>51</v>
      </c>
      <c r="E499" s="472">
        <v>53</v>
      </c>
      <c r="F499" s="30"/>
    </row>
    <row r="500" spans="1:6">
      <c r="A500" s="634" t="s">
        <v>1541</v>
      </c>
      <c r="B500" s="470">
        <v>7</v>
      </c>
      <c r="C500" s="470">
        <v>14</v>
      </c>
      <c r="D500" s="470">
        <v>6</v>
      </c>
      <c r="E500" s="470">
        <v>8</v>
      </c>
      <c r="F500" s="30"/>
    </row>
    <row r="501" spans="1:6">
      <c r="A501" s="634" t="s">
        <v>1542</v>
      </c>
      <c r="B501" s="470">
        <v>4</v>
      </c>
      <c r="C501" s="470">
        <v>8</v>
      </c>
      <c r="D501" s="470">
        <v>5</v>
      </c>
      <c r="E501" s="470">
        <v>3</v>
      </c>
      <c r="F501" s="30"/>
    </row>
    <row r="502" spans="1:6">
      <c r="A502" s="634" t="s">
        <v>1543</v>
      </c>
      <c r="B502" s="470">
        <v>61</v>
      </c>
      <c r="C502" s="470">
        <v>154</v>
      </c>
      <c r="D502" s="470">
        <v>77</v>
      </c>
      <c r="E502" s="470">
        <v>77</v>
      </c>
      <c r="F502" s="30"/>
    </row>
    <row r="503" spans="1:6">
      <c r="A503" s="634" t="s">
        <v>1544</v>
      </c>
      <c r="B503" s="470">
        <v>33</v>
      </c>
      <c r="C503" s="470">
        <v>87</v>
      </c>
      <c r="D503" s="470">
        <v>43</v>
      </c>
      <c r="E503" s="470">
        <v>44</v>
      </c>
      <c r="F503" s="30"/>
    </row>
    <row r="504" spans="1:6">
      <c r="A504" s="634" t="s">
        <v>1545</v>
      </c>
      <c r="B504" s="473">
        <v>59</v>
      </c>
      <c r="C504" s="470">
        <v>107</v>
      </c>
      <c r="D504" s="473">
        <v>48</v>
      </c>
      <c r="E504" s="473">
        <v>59</v>
      </c>
      <c r="F504" s="30"/>
    </row>
    <row r="505" spans="1:6">
      <c r="A505" s="634" t="s">
        <v>1546</v>
      </c>
      <c r="B505" s="470"/>
      <c r="C505" s="470"/>
      <c r="D505" s="470"/>
      <c r="E505" s="470"/>
      <c r="F505" s="30"/>
    </row>
    <row r="506" spans="1:6">
      <c r="A506" s="634" t="s">
        <v>1547</v>
      </c>
      <c r="B506" s="470">
        <v>408</v>
      </c>
      <c r="C506" s="470">
        <v>873</v>
      </c>
      <c r="D506" s="470">
        <v>443</v>
      </c>
      <c r="E506" s="470">
        <v>430</v>
      </c>
      <c r="F506" s="30"/>
    </row>
    <row r="507" spans="1:6">
      <c r="A507" s="634" t="s">
        <v>1548</v>
      </c>
      <c r="B507" s="470">
        <v>153</v>
      </c>
      <c r="C507" s="470">
        <v>339</v>
      </c>
      <c r="D507" s="470">
        <v>176</v>
      </c>
      <c r="E507" s="470">
        <v>163</v>
      </c>
      <c r="F507" s="30"/>
    </row>
    <row r="508" spans="1:6">
      <c r="A508" s="634"/>
      <c r="B508" s="472"/>
      <c r="C508" s="472"/>
      <c r="D508" s="472"/>
      <c r="E508" s="472"/>
      <c r="F508" s="30"/>
    </row>
    <row r="509" spans="1:6">
      <c r="A509" s="634" t="s">
        <v>1549</v>
      </c>
      <c r="B509" s="470">
        <v>500</v>
      </c>
      <c r="C509" s="470">
        <v>1434</v>
      </c>
      <c r="D509" s="470">
        <v>694</v>
      </c>
      <c r="E509" s="470">
        <v>740</v>
      </c>
      <c r="F509" s="30"/>
    </row>
    <row r="510" spans="1:6">
      <c r="A510" s="634" t="s">
        <v>1550</v>
      </c>
      <c r="B510" s="470">
        <v>13</v>
      </c>
      <c r="C510" s="470">
        <v>27</v>
      </c>
      <c r="D510" s="470">
        <v>13</v>
      </c>
      <c r="E510" s="470">
        <v>14</v>
      </c>
      <c r="F510" s="30"/>
    </row>
    <row r="511" spans="1:6">
      <c r="A511" s="634" t="s">
        <v>1551</v>
      </c>
      <c r="B511" s="470">
        <v>5</v>
      </c>
      <c r="C511" s="470">
        <v>17</v>
      </c>
      <c r="D511" s="470">
        <v>8</v>
      </c>
      <c r="E511" s="470">
        <v>9</v>
      </c>
      <c r="F511" s="30"/>
    </row>
    <row r="512" spans="1:6">
      <c r="A512" s="634" t="s">
        <v>1552</v>
      </c>
      <c r="B512" s="470"/>
      <c r="C512" s="470"/>
      <c r="D512" s="470"/>
      <c r="E512" s="470"/>
      <c r="F512" s="30"/>
    </row>
    <row r="513" spans="1:6">
      <c r="A513" s="634" t="s">
        <v>1553</v>
      </c>
      <c r="B513" s="470">
        <v>5</v>
      </c>
      <c r="C513" s="470">
        <v>16</v>
      </c>
      <c r="D513" s="470">
        <v>10</v>
      </c>
      <c r="E513" s="470">
        <v>6</v>
      </c>
      <c r="F513" s="30"/>
    </row>
    <row r="514" spans="1:6">
      <c r="A514" s="634" t="s">
        <v>1554</v>
      </c>
      <c r="B514" s="470">
        <v>28</v>
      </c>
      <c r="C514" s="470">
        <v>67</v>
      </c>
      <c r="D514" s="470">
        <v>32</v>
      </c>
      <c r="E514" s="470">
        <v>35</v>
      </c>
      <c r="F514" s="30"/>
    </row>
    <row r="515" spans="1:6">
      <c r="A515" s="634" t="s">
        <v>1555</v>
      </c>
      <c r="B515" s="470">
        <v>57</v>
      </c>
      <c r="C515" s="470">
        <v>174</v>
      </c>
      <c r="D515" s="470">
        <v>83</v>
      </c>
      <c r="E515" s="470">
        <v>91</v>
      </c>
      <c r="F515" s="30"/>
    </row>
    <row r="516" spans="1:6">
      <c r="A516" s="634" t="s">
        <v>1556</v>
      </c>
      <c r="B516" s="470">
        <v>29</v>
      </c>
      <c r="C516" s="470">
        <v>74</v>
      </c>
      <c r="D516" s="470">
        <v>40</v>
      </c>
      <c r="E516" s="470">
        <v>34</v>
      </c>
      <c r="F516" s="30"/>
    </row>
    <row r="517" spans="1:6">
      <c r="A517" s="634" t="s">
        <v>1557</v>
      </c>
      <c r="B517" s="470"/>
      <c r="C517" s="470"/>
      <c r="D517" s="470"/>
      <c r="E517" s="470"/>
      <c r="F517" s="30"/>
    </row>
    <row r="518" spans="1:6">
      <c r="A518" s="634" t="s">
        <v>1558</v>
      </c>
      <c r="B518" s="470">
        <v>8</v>
      </c>
      <c r="C518" s="470">
        <v>19</v>
      </c>
      <c r="D518" s="470">
        <v>10</v>
      </c>
      <c r="E518" s="470">
        <v>9</v>
      </c>
      <c r="F518" s="30"/>
    </row>
    <row r="519" spans="1:6">
      <c r="A519" s="634" t="s">
        <v>1559</v>
      </c>
      <c r="B519" s="470">
        <v>27</v>
      </c>
      <c r="C519" s="470">
        <v>78</v>
      </c>
      <c r="D519" s="470">
        <v>31</v>
      </c>
      <c r="E519" s="470">
        <v>47</v>
      </c>
      <c r="F519" s="30"/>
    </row>
    <row r="520" spans="1:6">
      <c r="A520" s="634" t="s">
        <v>1560</v>
      </c>
      <c r="B520" s="472">
        <v>24</v>
      </c>
      <c r="C520" s="472">
        <v>64</v>
      </c>
      <c r="D520" s="472">
        <v>30</v>
      </c>
      <c r="E520" s="472">
        <v>34</v>
      </c>
      <c r="F520" s="30"/>
    </row>
    <row r="521" spans="1:6">
      <c r="A521" s="634" t="s">
        <v>1561</v>
      </c>
      <c r="B521" s="470">
        <v>70</v>
      </c>
      <c r="C521" s="470">
        <v>173</v>
      </c>
      <c r="D521" s="470">
        <v>89</v>
      </c>
      <c r="E521" s="470">
        <v>84</v>
      </c>
      <c r="F521" s="30"/>
    </row>
    <row r="522" spans="1:6">
      <c r="A522" s="634" t="s">
        <v>1562</v>
      </c>
      <c r="B522" s="470">
        <v>26</v>
      </c>
      <c r="C522" s="470">
        <v>61</v>
      </c>
      <c r="D522" s="470">
        <v>34</v>
      </c>
      <c r="E522" s="470">
        <v>27</v>
      </c>
      <c r="F522" s="30"/>
    </row>
    <row r="523" spans="1:6">
      <c r="A523" s="634" t="s">
        <v>1563</v>
      </c>
      <c r="B523" s="470">
        <v>39</v>
      </c>
      <c r="C523" s="470">
        <v>109</v>
      </c>
      <c r="D523" s="470">
        <v>58</v>
      </c>
      <c r="E523" s="470">
        <v>51</v>
      </c>
      <c r="F523" s="30"/>
    </row>
    <row r="524" spans="1:6">
      <c r="A524" s="634" t="s">
        <v>1564</v>
      </c>
      <c r="B524" s="470">
        <v>57</v>
      </c>
      <c r="C524" s="470">
        <v>160</v>
      </c>
      <c r="D524" s="470">
        <v>75</v>
      </c>
      <c r="E524" s="470">
        <v>85</v>
      </c>
      <c r="F524" s="30"/>
    </row>
    <row r="525" spans="1:6">
      <c r="A525" s="634" t="s">
        <v>1565</v>
      </c>
      <c r="B525" s="470">
        <v>21</v>
      </c>
      <c r="C525" s="470">
        <v>147</v>
      </c>
      <c r="D525" s="470">
        <v>62</v>
      </c>
      <c r="E525" s="470">
        <v>85</v>
      </c>
      <c r="F525" s="30"/>
    </row>
    <row r="526" spans="1:6">
      <c r="A526" s="634" t="s">
        <v>1566</v>
      </c>
      <c r="B526" s="470">
        <v>4</v>
      </c>
      <c r="C526" s="470">
        <v>10</v>
      </c>
      <c r="D526" s="470">
        <v>4</v>
      </c>
      <c r="E526" s="470">
        <v>6</v>
      </c>
      <c r="F526" s="30"/>
    </row>
    <row r="527" spans="1:6">
      <c r="A527" s="634" t="s">
        <v>1567</v>
      </c>
      <c r="B527" s="470">
        <v>9</v>
      </c>
      <c r="C527" s="470">
        <v>18</v>
      </c>
      <c r="D527" s="470">
        <v>8</v>
      </c>
      <c r="E527" s="470">
        <v>10</v>
      </c>
      <c r="F527" s="30"/>
    </row>
    <row r="528" spans="1:6">
      <c r="A528" s="634" t="s">
        <v>1568</v>
      </c>
      <c r="B528" s="470">
        <v>40</v>
      </c>
      <c r="C528" s="470">
        <v>118</v>
      </c>
      <c r="D528" s="470">
        <v>53</v>
      </c>
      <c r="E528" s="470">
        <v>65</v>
      </c>
      <c r="F528" s="30"/>
    </row>
    <row r="529" spans="1:6">
      <c r="A529" s="634" t="s">
        <v>1569</v>
      </c>
      <c r="B529" s="470">
        <v>8</v>
      </c>
      <c r="C529" s="470">
        <v>19</v>
      </c>
      <c r="D529" s="470">
        <v>9</v>
      </c>
      <c r="E529" s="470">
        <v>10</v>
      </c>
      <c r="F529" s="30"/>
    </row>
    <row r="530" spans="1:6">
      <c r="A530" s="634" t="s">
        <v>1570</v>
      </c>
      <c r="B530" s="470">
        <v>10</v>
      </c>
      <c r="C530" s="470">
        <v>23</v>
      </c>
      <c r="D530" s="470">
        <v>11</v>
      </c>
      <c r="E530" s="470">
        <v>12</v>
      </c>
      <c r="F530" s="30"/>
    </row>
    <row r="531" spans="1:6">
      <c r="A531" s="634" t="s">
        <v>1571</v>
      </c>
      <c r="B531" s="476">
        <v>6</v>
      </c>
      <c r="C531" s="476">
        <v>21</v>
      </c>
      <c r="D531" s="476">
        <v>12</v>
      </c>
      <c r="E531" s="476">
        <v>9</v>
      </c>
      <c r="F531" s="30"/>
    </row>
    <row r="532" spans="1:6">
      <c r="A532" s="634" t="s">
        <v>1572</v>
      </c>
      <c r="B532" s="476"/>
      <c r="C532" s="476"/>
      <c r="D532" s="476"/>
      <c r="E532" s="476"/>
      <c r="F532" s="30"/>
    </row>
    <row r="533" spans="1:6">
      <c r="A533" s="634" t="s">
        <v>1573</v>
      </c>
      <c r="B533" s="476">
        <v>6</v>
      </c>
      <c r="C533" s="476">
        <v>22</v>
      </c>
      <c r="D533" s="476">
        <v>11</v>
      </c>
      <c r="E533" s="476">
        <v>11</v>
      </c>
      <c r="F533" s="30"/>
    </row>
    <row r="534" spans="1:6">
      <c r="A534" s="634" t="s">
        <v>1574</v>
      </c>
      <c r="B534" s="479">
        <v>8</v>
      </c>
      <c r="C534" s="476">
        <v>17</v>
      </c>
      <c r="D534" s="476">
        <v>11</v>
      </c>
      <c r="E534" s="476">
        <v>6</v>
      </c>
      <c r="F534" s="30"/>
    </row>
    <row r="535" spans="1:6">
      <c r="A535" s="634"/>
      <c r="B535" s="476"/>
      <c r="C535" s="476"/>
      <c r="D535" s="476"/>
      <c r="E535" s="476"/>
      <c r="F535" s="30"/>
    </row>
    <row r="536" spans="1:6">
      <c r="A536" s="634" t="s">
        <v>1575</v>
      </c>
      <c r="B536" s="476">
        <v>84</v>
      </c>
      <c r="C536" s="476">
        <v>238</v>
      </c>
      <c r="D536" s="476">
        <v>111</v>
      </c>
      <c r="E536" s="476">
        <v>127</v>
      </c>
      <c r="F536" s="30"/>
    </row>
    <row r="537" spans="1:6">
      <c r="A537" s="634" t="s">
        <v>1576</v>
      </c>
      <c r="B537" s="476">
        <v>10</v>
      </c>
      <c r="C537" s="476">
        <v>28</v>
      </c>
      <c r="D537" s="476">
        <v>13</v>
      </c>
      <c r="E537" s="476">
        <v>15</v>
      </c>
      <c r="F537" s="30"/>
    </row>
    <row r="538" spans="1:6">
      <c r="A538" s="634" t="s">
        <v>1577</v>
      </c>
      <c r="B538" s="476">
        <v>6</v>
      </c>
      <c r="C538" s="476">
        <v>12</v>
      </c>
      <c r="D538" s="476">
        <v>8</v>
      </c>
      <c r="E538" s="476">
        <v>4</v>
      </c>
      <c r="F538" s="30"/>
    </row>
    <row r="539" spans="1:6">
      <c r="A539" s="634" t="s">
        <v>1578</v>
      </c>
      <c r="B539" s="476">
        <v>39</v>
      </c>
      <c r="C539" s="476">
        <v>116</v>
      </c>
      <c r="D539" s="476">
        <v>55</v>
      </c>
      <c r="E539" s="476">
        <v>61</v>
      </c>
      <c r="F539" s="30"/>
    </row>
    <row r="540" spans="1:6">
      <c r="A540" s="634" t="s">
        <v>1579</v>
      </c>
      <c r="B540" s="476">
        <v>16</v>
      </c>
      <c r="C540" s="476">
        <v>48</v>
      </c>
      <c r="D540" s="476">
        <v>20</v>
      </c>
      <c r="E540" s="476">
        <v>28</v>
      </c>
      <c r="F540" s="30"/>
    </row>
    <row r="541" spans="1:6">
      <c r="A541" s="634" t="s">
        <v>1580</v>
      </c>
      <c r="B541" s="476">
        <v>8</v>
      </c>
      <c r="C541" s="476">
        <v>21</v>
      </c>
      <c r="D541" s="476">
        <v>9</v>
      </c>
      <c r="E541" s="476">
        <v>12</v>
      </c>
      <c r="F541" s="30"/>
    </row>
    <row r="542" spans="1:6">
      <c r="A542" s="634" t="s">
        <v>1581</v>
      </c>
      <c r="B542" s="476"/>
      <c r="C542" s="476"/>
      <c r="D542" s="476"/>
      <c r="E542" s="476"/>
      <c r="F542" s="30"/>
    </row>
    <row r="543" spans="1:6">
      <c r="A543" s="634" t="s">
        <v>1582</v>
      </c>
      <c r="B543" s="476">
        <v>5</v>
      </c>
      <c r="C543" s="476">
        <v>13</v>
      </c>
      <c r="D543" s="476">
        <v>6</v>
      </c>
      <c r="E543" s="476">
        <v>7</v>
      </c>
      <c r="F543" s="30"/>
    </row>
    <row r="544" spans="1:6">
      <c r="A544" s="634" t="s">
        <v>1583</v>
      </c>
      <c r="B544" s="476"/>
      <c r="C544" s="476"/>
      <c r="D544" s="476"/>
      <c r="E544" s="476"/>
      <c r="F544" s="30"/>
    </row>
    <row r="545" spans="1:6">
      <c r="A545" s="634" t="s">
        <v>1584</v>
      </c>
      <c r="B545" s="476"/>
      <c r="C545" s="476"/>
      <c r="D545" s="476"/>
      <c r="E545" s="476"/>
      <c r="F545" s="30"/>
    </row>
    <row r="546" spans="1:6">
      <c r="A546" s="634"/>
      <c r="B546" s="476"/>
      <c r="C546" s="476"/>
      <c r="D546" s="476"/>
      <c r="E546" s="476"/>
      <c r="F546" s="30"/>
    </row>
    <row r="547" spans="1:6">
      <c r="A547" s="634" t="s">
        <v>1585</v>
      </c>
      <c r="B547" s="476">
        <v>46</v>
      </c>
      <c r="C547" s="476">
        <v>141</v>
      </c>
      <c r="D547" s="476">
        <v>69</v>
      </c>
      <c r="E547" s="476">
        <v>72</v>
      </c>
      <c r="F547" s="30"/>
    </row>
    <row r="548" spans="1:6">
      <c r="A548" s="634" t="s">
        <v>1586</v>
      </c>
      <c r="B548" s="476">
        <v>3</v>
      </c>
      <c r="C548" s="476">
        <v>16</v>
      </c>
      <c r="D548" s="476">
        <v>6</v>
      </c>
      <c r="E548" s="476">
        <v>10</v>
      </c>
      <c r="F548" s="30"/>
    </row>
    <row r="549" spans="1:6">
      <c r="A549" s="634" t="s">
        <v>1587</v>
      </c>
      <c r="B549" s="476"/>
      <c r="C549" s="476"/>
      <c r="D549" s="476"/>
      <c r="E549" s="476"/>
      <c r="F549" s="30"/>
    </row>
    <row r="550" spans="1:6">
      <c r="A550" s="634" t="s">
        <v>1588</v>
      </c>
      <c r="B550" s="476">
        <v>5</v>
      </c>
      <c r="C550" s="476">
        <v>15</v>
      </c>
      <c r="D550" s="476">
        <v>9</v>
      </c>
      <c r="E550" s="476">
        <v>6</v>
      </c>
      <c r="F550" s="30"/>
    </row>
    <row r="551" spans="1:6">
      <c r="A551" s="634" t="s">
        <v>1589</v>
      </c>
      <c r="B551" s="476"/>
      <c r="C551" s="476"/>
      <c r="D551" s="476"/>
      <c r="E551" s="476"/>
      <c r="F551" s="30"/>
    </row>
    <row r="552" spans="1:6">
      <c r="A552" s="634" t="s">
        <v>1590</v>
      </c>
      <c r="B552" s="476">
        <v>7</v>
      </c>
      <c r="C552" s="476">
        <v>17</v>
      </c>
      <c r="D552" s="476">
        <v>10</v>
      </c>
      <c r="E552" s="476">
        <v>7</v>
      </c>
      <c r="F552" s="30"/>
    </row>
    <row r="553" spans="1:6">
      <c r="A553" s="634" t="s">
        <v>1591</v>
      </c>
      <c r="B553" s="476">
        <v>4</v>
      </c>
      <c r="C553" s="476">
        <v>10</v>
      </c>
      <c r="D553" s="476">
        <v>5</v>
      </c>
      <c r="E553" s="476">
        <v>5</v>
      </c>
      <c r="F553" s="30"/>
    </row>
    <row r="554" spans="1:6">
      <c r="A554" s="634" t="s">
        <v>1592</v>
      </c>
      <c r="B554" s="476">
        <v>7</v>
      </c>
      <c r="C554" s="476">
        <v>23</v>
      </c>
      <c r="D554" s="476">
        <v>12</v>
      </c>
      <c r="E554" s="476">
        <v>11</v>
      </c>
      <c r="F554" s="30"/>
    </row>
    <row r="555" spans="1:6">
      <c r="A555" s="634" t="s">
        <v>1593</v>
      </c>
      <c r="B555" s="476">
        <v>4</v>
      </c>
      <c r="C555" s="476">
        <v>13</v>
      </c>
      <c r="D555" s="476">
        <v>5</v>
      </c>
      <c r="E555" s="476">
        <v>8</v>
      </c>
      <c r="F555" s="30"/>
    </row>
    <row r="556" spans="1:6">
      <c r="A556" s="634" t="s">
        <v>1594</v>
      </c>
      <c r="B556" s="476"/>
      <c r="C556" s="476"/>
      <c r="D556" s="476"/>
      <c r="E556" s="476"/>
      <c r="F556" s="30"/>
    </row>
    <row r="557" spans="1:6">
      <c r="A557" s="634" t="s">
        <v>1595</v>
      </c>
      <c r="B557" s="476">
        <v>8</v>
      </c>
      <c r="C557" s="476">
        <v>21</v>
      </c>
      <c r="D557" s="476">
        <v>12</v>
      </c>
      <c r="E557" s="476">
        <v>9</v>
      </c>
      <c r="F557" s="30"/>
    </row>
    <row r="558" spans="1:6">
      <c r="A558" s="634" t="s">
        <v>1596</v>
      </c>
      <c r="B558" s="476"/>
      <c r="C558" s="476"/>
      <c r="D558" s="476"/>
      <c r="E558" s="476"/>
      <c r="F558" s="30"/>
    </row>
    <row r="559" spans="1:6">
      <c r="A559" s="634" t="s">
        <v>1597</v>
      </c>
      <c r="B559" s="476"/>
      <c r="C559" s="476"/>
      <c r="D559" s="476"/>
      <c r="E559" s="476"/>
      <c r="F559" s="30"/>
    </row>
    <row r="560" spans="1:6">
      <c r="A560" s="634" t="s">
        <v>1598</v>
      </c>
      <c r="B560" s="476">
        <v>3</v>
      </c>
      <c r="C560" s="476">
        <v>14</v>
      </c>
      <c r="D560" s="476">
        <v>3</v>
      </c>
      <c r="E560" s="476">
        <v>11</v>
      </c>
      <c r="F560" s="30"/>
    </row>
    <row r="561" spans="1:6">
      <c r="A561" s="634" t="s">
        <v>1599</v>
      </c>
      <c r="B561" s="476"/>
      <c r="C561" s="476"/>
      <c r="D561" s="476"/>
      <c r="E561" s="476"/>
      <c r="F561" s="30"/>
    </row>
    <row r="562" spans="1:6">
      <c r="A562" s="634" t="s">
        <v>1600</v>
      </c>
      <c r="B562" s="476"/>
      <c r="C562" s="476"/>
      <c r="D562" s="476"/>
      <c r="E562" s="476"/>
      <c r="F562" s="30"/>
    </row>
    <row r="563" spans="1:6">
      <c r="A563" s="634" t="s">
        <v>1601</v>
      </c>
      <c r="B563" s="476">
        <v>5</v>
      </c>
      <c r="C563" s="476">
        <v>12</v>
      </c>
      <c r="D563" s="476">
        <v>7</v>
      </c>
      <c r="E563" s="476">
        <v>5</v>
      </c>
      <c r="F563" s="30"/>
    </row>
    <row r="564" spans="1:6">
      <c r="A564" s="634" t="s">
        <v>1602</v>
      </c>
      <c r="B564" s="476"/>
      <c r="C564" s="476"/>
      <c r="D564" s="476"/>
      <c r="E564" s="476"/>
      <c r="F564" s="30"/>
    </row>
    <row r="565" spans="1:6">
      <c r="A565" s="634"/>
      <c r="B565" s="476"/>
      <c r="C565" s="476"/>
      <c r="D565" s="476"/>
      <c r="E565" s="476"/>
      <c r="F565" s="30"/>
    </row>
    <row r="566" spans="1:6">
      <c r="A566" s="634" t="s">
        <v>1603</v>
      </c>
      <c r="B566" s="476">
        <v>41</v>
      </c>
      <c r="C566" s="476">
        <v>105</v>
      </c>
      <c r="D566" s="476">
        <v>53</v>
      </c>
      <c r="E566" s="476">
        <v>52</v>
      </c>
      <c r="F566" s="30"/>
    </row>
    <row r="567" spans="1:6">
      <c r="A567" s="634" t="s">
        <v>1604</v>
      </c>
      <c r="B567" s="476">
        <v>4</v>
      </c>
      <c r="C567" s="476">
        <v>8</v>
      </c>
      <c r="D567" s="476">
        <v>4</v>
      </c>
      <c r="E567" s="476">
        <v>4</v>
      </c>
      <c r="F567" s="30"/>
    </row>
    <row r="568" spans="1:6">
      <c r="A568" s="634" t="s">
        <v>1605</v>
      </c>
      <c r="B568" s="476"/>
      <c r="C568" s="476"/>
      <c r="D568" s="476"/>
      <c r="E568" s="476"/>
      <c r="F568" s="30"/>
    </row>
    <row r="569" spans="1:6">
      <c r="A569" s="634" t="s">
        <v>1606</v>
      </c>
      <c r="B569" s="476">
        <v>3</v>
      </c>
      <c r="C569" s="476">
        <v>7</v>
      </c>
      <c r="D569" s="476">
        <v>3</v>
      </c>
      <c r="E569" s="476">
        <v>4</v>
      </c>
      <c r="F569" s="30"/>
    </row>
    <row r="570" spans="1:6">
      <c r="A570" s="634" t="s">
        <v>1607</v>
      </c>
      <c r="B570" s="476"/>
      <c r="C570" s="476"/>
      <c r="D570" s="476"/>
      <c r="E570" s="476"/>
      <c r="F570" s="30"/>
    </row>
    <row r="571" spans="1:6">
      <c r="A571" s="634" t="s">
        <v>1608</v>
      </c>
      <c r="B571" s="476">
        <v>3</v>
      </c>
      <c r="C571" s="476">
        <v>9</v>
      </c>
      <c r="D571" s="476">
        <v>5</v>
      </c>
      <c r="E571" s="476">
        <v>4</v>
      </c>
      <c r="F571" s="30"/>
    </row>
    <row r="572" spans="1:6">
      <c r="A572" s="634" t="s">
        <v>1609</v>
      </c>
      <c r="B572" s="476">
        <v>3</v>
      </c>
      <c r="C572" s="476">
        <v>4</v>
      </c>
      <c r="D572" s="476">
        <v>1</v>
      </c>
      <c r="E572" s="476">
        <v>3</v>
      </c>
      <c r="F572" s="30"/>
    </row>
    <row r="573" spans="1:6">
      <c r="A573" s="634" t="s">
        <v>1610</v>
      </c>
      <c r="B573" s="476">
        <v>6</v>
      </c>
      <c r="C573" s="476">
        <v>13</v>
      </c>
      <c r="D573" s="476">
        <v>10</v>
      </c>
      <c r="E573" s="476">
        <v>3</v>
      </c>
      <c r="F573" s="30"/>
    </row>
    <row r="574" spans="1:6">
      <c r="A574" s="634" t="s">
        <v>1611</v>
      </c>
      <c r="B574" s="476"/>
      <c r="C574" s="476"/>
      <c r="D574" s="476"/>
      <c r="E574" s="476"/>
      <c r="F574" s="30"/>
    </row>
    <row r="575" spans="1:6">
      <c r="A575" s="634" t="s">
        <v>1612</v>
      </c>
      <c r="B575" s="476">
        <v>3</v>
      </c>
      <c r="C575" s="476">
        <v>8</v>
      </c>
      <c r="D575" s="476">
        <v>4</v>
      </c>
      <c r="E575" s="476">
        <v>4</v>
      </c>
      <c r="F575" s="30"/>
    </row>
    <row r="576" spans="1:6">
      <c r="A576" s="634" t="s">
        <v>1613</v>
      </c>
      <c r="B576" s="476"/>
      <c r="C576" s="476"/>
      <c r="D576" s="476"/>
      <c r="E576" s="476"/>
      <c r="F576" s="30"/>
    </row>
    <row r="577" spans="1:6">
      <c r="A577" s="634" t="s">
        <v>1614</v>
      </c>
      <c r="B577" s="476"/>
      <c r="C577" s="476"/>
      <c r="D577" s="476"/>
      <c r="E577" s="476"/>
      <c r="F577" s="30"/>
    </row>
    <row r="578" spans="1:6">
      <c r="A578" s="634" t="s">
        <v>1615</v>
      </c>
      <c r="B578" s="476">
        <v>4</v>
      </c>
      <c r="C578" s="476">
        <v>7</v>
      </c>
      <c r="D578" s="476">
        <v>3</v>
      </c>
      <c r="E578" s="476">
        <v>4</v>
      </c>
      <c r="F578" s="30"/>
    </row>
    <row r="579" spans="1:6">
      <c r="A579" s="634" t="s">
        <v>1616</v>
      </c>
      <c r="B579" s="476"/>
      <c r="C579" s="476"/>
      <c r="D579" s="476"/>
      <c r="E579" s="476"/>
      <c r="F579" s="30"/>
    </row>
    <row r="580" spans="1:6">
      <c r="A580" s="634" t="s">
        <v>1617</v>
      </c>
      <c r="B580" s="476">
        <v>6</v>
      </c>
      <c r="C580" s="476">
        <v>24</v>
      </c>
      <c r="D580" s="476">
        <v>11</v>
      </c>
      <c r="E580" s="476">
        <v>13</v>
      </c>
      <c r="F580" s="30"/>
    </row>
    <row r="581" spans="1:6">
      <c r="A581" s="634" t="s">
        <v>1618</v>
      </c>
      <c r="B581" s="476"/>
      <c r="C581" s="476"/>
      <c r="D581" s="476"/>
      <c r="E581" s="476"/>
      <c r="F581" s="30"/>
    </row>
    <row r="582" spans="1:6">
      <c r="A582" s="634" t="s">
        <v>1619</v>
      </c>
      <c r="B582" s="476">
        <v>9</v>
      </c>
      <c r="C582" s="476">
        <v>25</v>
      </c>
      <c r="D582" s="476">
        <v>12</v>
      </c>
      <c r="E582" s="476">
        <v>13</v>
      </c>
      <c r="F582" s="30"/>
    </row>
    <row r="583" spans="1:6">
      <c r="A583" s="634" t="s">
        <v>1620</v>
      </c>
      <c r="B583" s="476"/>
      <c r="C583" s="476"/>
      <c r="D583" s="476"/>
      <c r="E583" s="476"/>
      <c r="F583" s="30"/>
    </row>
    <row r="584" spans="1:6">
      <c r="A584" s="634" t="s">
        <v>1621</v>
      </c>
      <c r="B584" s="476"/>
      <c r="C584" s="476"/>
      <c r="D584" s="476"/>
      <c r="E584" s="476"/>
      <c r="F584" s="30"/>
    </row>
    <row r="585" spans="1:6">
      <c r="A585" s="634"/>
      <c r="B585" s="476"/>
      <c r="C585" s="476"/>
      <c r="D585" s="476"/>
      <c r="E585" s="476"/>
      <c r="F585" s="30"/>
    </row>
    <row r="586" spans="1:6">
      <c r="A586" s="634" t="s">
        <v>1622</v>
      </c>
      <c r="B586" s="476">
        <v>158</v>
      </c>
      <c r="C586" s="476">
        <v>402</v>
      </c>
      <c r="D586" s="476">
        <v>183</v>
      </c>
      <c r="E586" s="343">
        <v>219</v>
      </c>
      <c r="F586" s="30"/>
    </row>
    <row r="587" spans="1:6">
      <c r="A587" s="634" t="s">
        <v>1623</v>
      </c>
      <c r="B587" s="476">
        <v>4</v>
      </c>
      <c r="C587" s="476">
        <v>8</v>
      </c>
      <c r="D587" s="476">
        <v>2</v>
      </c>
      <c r="E587" s="343">
        <v>6</v>
      </c>
      <c r="F587" s="30"/>
    </row>
    <row r="588" spans="1:6">
      <c r="A588" s="634" t="s">
        <v>1624</v>
      </c>
      <c r="B588" s="476">
        <v>10</v>
      </c>
      <c r="C588" s="476">
        <v>21</v>
      </c>
      <c r="D588" s="476">
        <v>13</v>
      </c>
      <c r="E588" s="343">
        <v>8</v>
      </c>
      <c r="F588" s="30"/>
    </row>
    <row r="589" spans="1:6">
      <c r="A589" s="634" t="s">
        <v>1625</v>
      </c>
      <c r="B589" s="476">
        <v>4</v>
      </c>
      <c r="C589" s="476">
        <v>17</v>
      </c>
      <c r="D589" s="476">
        <v>8</v>
      </c>
      <c r="E589" s="343">
        <v>9</v>
      </c>
      <c r="F589" s="30"/>
    </row>
    <row r="590" spans="1:6">
      <c r="A590" s="634" t="s">
        <v>1626</v>
      </c>
      <c r="B590" s="476">
        <v>4</v>
      </c>
      <c r="C590" s="476">
        <v>16</v>
      </c>
      <c r="D590" s="476">
        <v>9</v>
      </c>
      <c r="E590" s="476">
        <v>7</v>
      </c>
      <c r="F590" s="30"/>
    </row>
    <row r="591" spans="1:6">
      <c r="A591" s="634" t="s">
        <v>1627</v>
      </c>
      <c r="B591" s="476"/>
      <c r="C591" s="476"/>
      <c r="D591" s="476"/>
      <c r="E591" s="476"/>
      <c r="F591" s="30"/>
    </row>
    <row r="592" spans="1:6">
      <c r="A592" s="634" t="s">
        <v>1628</v>
      </c>
      <c r="B592" s="476">
        <v>11</v>
      </c>
      <c r="C592" s="476">
        <v>20</v>
      </c>
      <c r="D592" s="476">
        <v>9</v>
      </c>
      <c r="E592" s="476">
        <v>11</v>
      </c>
      <c r="F592" s="30"/>
    </row>
    <row r="593" spans="1:6">
      <c r="A593" s="634" t="s">
        <v>1629</v>
      </c>
      <c r="B593" s="476"/>
      <c r="C593" s="476"/>
      <c r="D593" s="476"/>
      <c r="E593" s="476"/>
      <c r="F593" s="30"/>
    </row>
    <row r="594" spans="1:6">
      <c r="A594" s="634" t="s">
        <v>1630</v>
      </c>
      <c r="B594" s="476">
        <v>12</v>
      </c>
      <c r="C594" s="476">
        <v>132</v>
      </c>
      <c r="D594" s="476">
        <v>42</v>
      </c>
      <c r="E594" s="476">
        <v>90</v>
      </c>
      <c r="F594" s="30"/>
    </row>
    <row r="595" spans="1:6">
      <c r="A595" s="634" t="s">
        <v>1631</v>
      </c>
      <c r="B595" s="476">
        <v>98</v>
      </c>
      <c r="C595" s="476">
        <v>142</v>
      </c>
      <c r="D595" s="476">
        <v>79</v>
      </c>
      <c r="E595" s="476">
        <v>63</v>
      </c>
      <c r="F595" s="30"/>
    </row>
    <row r="596" spans="1:6">
      <c r="A596" s="634" t="s">
        <v>1632</v>
      </c>
      <c r="B596" s="476">
        <v>5</v>
      </c>
      <c r="C596" s="476">
        <v>15</v>
      </c>
      <c r="D596" s="476">
        <v>7</v>
      </c>
      <c r="E596" s="476">
        <v>8</v>
      </c>
      <c r="F596" s="30"/>
    </row>
    <row r="597" spans="1:6">
      <c r="A597" s="634" t="s">
        <v>1633</v>
      </c>
      <c r="B597" s="476"/>
      <c r="C597" s="476"/>
      <c r="D597" s="476"/>
      <c r="E597" s="476"/>
      <c r="F597" s="30"/>
    </row>
    <row r="598" spans="1:6">
      <c r="A598" s="634" t="s">
        <v>1634</v>
      </c>
      <c r="B598" s="476">
        <v>10</v>
      </c>
      <c r="C598" s="476">
        <v>31</v>
      </c>
      <c r="D598" s="476">
        <v>14</v>
      </c>
      <c r="E598" s="476">
        <v>17</v>
      </c>
      <c r="F598" s="30"/>
    </row>
    <row r="599" spans="1:6">
      <c r="A599" s="634"/>
      <c r="B599" s="476"/>
      <c r="C599" s="476"/>
      <c r="D599" s="476"/>
      <c r="E599" s="476"/>
      <c r="F599" s="30"/>
    </row>
    <row r="600" spans="1:6">
      <c r="A600" s="634" t="s">
        <v>1635</v>
      </c>
      <c r="B600" s="476">
        <v>83</v>
      </c>
      <c r="C600" s="476">
        <v>242</v>
      </c>
      <c r="D600" s="476">
        <v>117</v>
      </c>
      <c r="E600" s="343">
        <v>125</v>
      </c>
      <c r="F600" s="30"/>
    </row>
    <row r="601" spans="1:6">
      <c r="A601" s="634" t="s">
        <v>1636</v>
      </c>
      <c r="B601" s="476">
        <v>3</v>
      </c>
      <c r="C601" s="476">
        <v>10</v>
      </c>
      <c r="D601" s="476">
        <v>6</v>
      </c>
      <c r="E601" s="476">
        <v>4</v>
      </c>
      <c r="F601" s="30"/>
    </row>
    <row r="602" spans="1:6">
      <c r="A602" s="634" t="s">
        <v>1637</v>
      </c>
      <c r="B602" s="476"/>
      <c r="C602" s="476"/>
      <c r="D602" s="476"/>
      <c r="E602" s="476"/>
      <c r="F602" s="30"/>
    </row>
    <row r="603" spans="1:6">
      <c r="A603" s="634" t="s">
        <v>1638</v>
      </c>
      <c r="B603" s="476">
        <v>8</v>
      </c>
      <c r="C603" s="476">
        <v>24</v>
      </c>
      <c r="D603" s="476">
        <v>12</v>
      </c>
      <c r="E603" s="476">
        <v>12</v>
      </c>
      <c r="F603" s="30"/>
    </row>
    <row r="604" spans="1:6">
      <c r="A604" s="634" t="s">
        <v>1639</v>
      </c>
      <c r="B604" s="476"/>
      <c r="C604" s="476"/>
      <c r="D604" s="476"/>
      <c r="E604" s="476"/>
      <c r="F604" s="30"/>
    </row>
    <row r="605" spans="1:6">
      <c r="A605" s="634" t="s">
        <v>1640</v>
      </c>
      <c r="B605" s="476">
        <v>6</v>
      </c>
      <c r="C605" s="476">
        <v>21</v>
      </c>
      <c r="D605" s="476">
        <v>11</v>
      </c>
      <c r="E605" s="476">
        <v>10</v>
      </c>
      <c r="F605" s="30"/>
    </row>
    <row r="606" spans="1:6">
      <c r="A606" s="634" t="s">
        <v>1641</v>
      </c>
      <c r="B606" s="476"/>
      <c r="C606" s="476"/>
      <c r="D606" s="476"/>
      <c r="E606" s="476"/>
      <c r="F606" s="30"/>
    </row>
    <row r="607" spans="1:6">
      <c r="A607" s="634" t="s">
        <v>1642</v>
      </c>
      <c r="B607" s="476"/>
      <c r="C607" s="476"/>
      <c r="D607" s="476"/>
      <c r="E607" s="476"/>
      <c r="F607" s="30"/>
    </row>
    <row r="608" spans="1:6">
      <c r="A608" s="634" t="s">
        <v>1643</v>
      </c>
      <c r="B608" s="476">
        <v>6</v>
      </c>
      <c r="C608" s="476">
        <v>17</v>
      </c>
      <c r="D608" s="476">
        <v>9</v>
      </c>
      <c r="E608" s="476">
        <v>8</v>
      </c>
      <c r="F608" s="30"/>
    </row>
    <row r="609" spans="1:6">
      <c r="A609" s="634" t="s">
        <v>1644</v>
      </c>
      <c r="B609" s="476">
        <v>6</v>
      </c>
      <c r="C609" s="476">
        <v>17</v>
      </c>
      <c r="D609" s="476">
        <v>7</v>
      </c>
      <c r="E609" s="476">
        <v>10</v>
      </c>
      <c r="F609" s="30"/>
    </row>
    <row r="610" spans="1:6">
      <c r="A610" s="634" t="s">
        <v>1645</v>
      </c>
      <c r="B610" s="476">
        <v>5</v>
      </c>
      <c r="C610" s="476">
        <v>19</v>
      </c>
      <c r="D610" s="476">
        <v>10</v>
      </c>
      <c r="E610" s="476">
        <v>9</v>
      </c>
      <c r="F610" s="30"/>
    </row>
    <row r="611" spans="1:6">
      <c r="A611" s="634" t="s">
        <v>1646</v>
      </c>
      <c r="B611" s="476">
        <v>5</v>
      </c>
      <c r="C611" s="476">
        <v>13</v>
      </c>
      <c r="D611" s="476">
        <v>6</v>
      </c>
      <c r="E611" s="476">
        <v>7</v>
      </c>
      <c r="F611" s="30"/>
    </row>
    <row r="612" spans="1:6">
      <c r="A612" s="634" t="s">
        <v>1647</v>
      </c>
      <c r="B612" s="476"/>
      <c r="C612" s="476"/>
      <c r="D612" s="476"/>
      <c r="E612" s="476"/>
      <c r="F612" s="30"/>
    </row>
    <row r="613" spans="1:6">
      <c r="A613" s="634" t="s">
        <v>1648</v>
      </c>
      <c r="B613" s="476">
        <v>7</v>
      </c>
      <c r="C613" s="476">
        <v>19</v>
      </c>
      <c r="D613" s="476">
        <v>8</v>
      </c>
      <c r="E613" s="476">
        <v>11</v>
      </c>
      <c r="F613" s="30"/>
    </row>
    <row r="614" spans="1:6">
      <c r="A614" s="634" t="s">
        <v>1649</v>
      </c>
      <c r="B614" s="476">
        <v>5</v>
      </c>
      <c r="C614" s="476">
        <v>16</v>
      </c>
      <c r="D614" s="476">
        <v>7</v>
      </c>
      <c r="E614" s="476">
        <v>9</v>
      </c>
      <c r="F614" s="30"/>
    </row>
    <row r="615" spans="1:6">
      <c r="A615" s="634" t="s">
        <v>1650</v>
      </c>
      <c r="B615" s="476">
        <v>6</v>
      </c>
      <c r="C615" s="476">
        <v>18</v>
      </c>
      <c r="D615" s="476">
        <v>6</v>
      </c>
      <c r="E615" s="476">
        <v>12</v>
      </c>
      <c r="F615" s="30"/>
    </row>
    <row r="616" spans="1:6">
      <c r="A616" s="634" t="s">
        <v>1651</v>
      </c>
      <c r="B616" s="476">
        <v>20</v>
      </c>
      <c r="C616" s="476">
        <v>50</v>
      </c>
      <c r="D616" s="476">
        <v>29</v>
      </c>
      <c r="E616" s="476">
        <v>21</v>
      </c>
      <c r="F616" s="30"/>
    </row>
    <row r="617" spans="1:6">
      <c r="A617" s="634" t="s">
        <v>1652</v>
      </c>
      <c r="B617" s="476">
        <v>6</v>
      </c>
      <c r="C617" s="476">
        <v>18</v>
      </c>
      <c r="D617" s="476">
        <v>6</v>
      </c>
      <c r="E617" s="476">
        <v>12</v>
      </c>
      <c r="F617" s="30"/>
    </row>
    <row r="618" spans="1:6">
      <c r="A618" s="634" t="s">
        <v>1653</v>
      </c>
      <c r="B618" s="476"/>
      <c r="C618" s="476"/>
      <c r="D618" s="476"/>
      <c r="E618" s="476"/>
      <c r="F618" s="30"/>
    </row>
    <row r="619" spans="1:6">
      <c r="A619" s="634"/>
      <c r="B619" s="476"/>
      <c r="C619" s="476"/>
      <c r="D619" s="476"/>
      <c r="E619" s="476"/>
      <c r="F619" s="30"/>
    </row>
    <row r="620" spans="1:6">
      <c r="A620" s="634" t="s">
        <v>1654</v>
      </c>
      <c r="B620" s="477">
        <v>85</v>
      </c>
      <c r="C620" s="470">
        <v>288</v>
      </c>
      <c r="D620" s="470">
        <v>133</v>
      </c>
      <c r="E620" s="470">
        <v>155</v>
      </c>
      <c r="F620" s="30"/>
    </row>
    <row r="621" spans="1:6">
      <c r="A621" s="634" t="s">
        <v>1655</v>
      </c>
      <c r="B621" s="473">
        <v>7</v>
      </c>
      <c r="C621" s="473">
        <v>26</v>
      </c>
      <c r="D621" s="473">
        <v>14</v>
      </c>
      <c r="E621" s="473">
        <v>12</v>
      </c>
      <c r="F621" s="30"/>
    </row>
    <row r="622" spans="1:6">
      <c r="A622" s="634" t="s">
        <v>1656</v>
      </c>
      <c r="B622" s="473">
        <v>5</v>
      </c>
      <c r="C622" s="473">
        <v>5</v>
      </c>
      <c r="D622" s="473">
        <v>2</v>
      </c>
      <c r="E622" s="473">
        <v>3</v>
      </c>
      <c r="F622" s="30"/>
    </row>
    <row r="623" spans="1:6">
      <c r="A623" s="634" t="s">
        <v>1657</v>
      </c>
      <c r="B623" s="473">
        <v>14</v>
      </c>
      <c r="C623" s="473">
        <v>45</v>
      </c>
      <c r="D623" s="473">
        <v>24</v>
      </c>
      <c r="E623" s="473">
        <v>21</v>
      </c>
      <c r="F623" s="30"/>
    </row>
    <row r="624" spans="1:6">
      <c r="A624" s="634" t="s">
        <v>1658</v>
      </c>
      <c r="B624" s="470"/>
      <c r="C624" s="470"/>
      <c r="D624" s="470"/>
      <c r="E624" s="470"/>
      <c r="F624" s="30"/>
    </row>
    <row r="625" spans="1:6">
      <c r="A625" s="634" t="s">
        <v>1659</v>
      </c>
      <c r="B625" s="470">
        <v>30</v>
      </c>
      <c r="C625" s="470">
        <v>80</v>
      </c>
      <c r="D625" s="470">
        <v>42</v>
      </c>
      <c r="E625" s="470">
        <v>38</v>
      </c>
      <c r="F625" s="30"/>
    </row>
    <row r="626" spans="1:6">
      <c r="A626" s="634" t="s">
        <v>1660</v>
      </c>
      <c r="B626" s="470">
        <v>14</v>
      </c>
      <c r="C626" s="470">
        <v>100</v>
      </c>
      <c r="D626" s="470">
        <v>35</v>
      </c>
      <c r="E626" s="470">
        <v>65</v>
      </c>
      <c r="F626" s="30"/>
    </row>
    <row r="627" spans="1:6">
      <c r="A627" s="634" t="s">
        <v>1661</v>
      </c>
      <c r="B627" s="473">
        <v>5</v>
      </c>
      <c r="C627" s="473">
        <v>12</v>
      </c>
      <c r="D627" s="473">
        <v>8</v>
      </c>
      <c r="E627" s="473">
        <v>4</v>
      </c>
      <c r="F627" s="30"/>
    </row>
    <row r="628" spans="1:6">
      <c r="A628" s="634" t="s">
        <v>1662</v>
      </c>
      <c r="B628" s="473">
        <v>10</v>
      </c>
      <c r="C628" s="473">
        <v>20</v>
      </c>
      <c r="D628" s="473">
        <v>8</v>
      </c>
      <c r="E628" s="473">
        <v>12</v>
      </c>
      <c r="F628" s="30"/>
    </row>
    <row r="629" spans="1:6">
      <c r="A629" s="634"/>
      <c r="B629" s="473"/>
      <c r="C629" s="473"/>
      <c r="D629" s="473"/>
      <c r="E629" s="473"/>
      <c r="F629" s="30"/>
    </row>
    <row r="630" spans="1:6">
      <c r="A630" s="634" t="s">
        <v>1663</v>
      </c>
      <c r="B630" s="473">
        <v>55</v>
      </c>
      <c r="C630" s="473">
        <v>172</v>
      </c>
      <c r="D630" s="473">
        <v>88</v>
      </c>
      <c r="E630" s="473">
        <v>84</v>
      </c>
      <c r="F630" s="30"/>
    </row>
    <row r="631" spans="1:6">
      <c r="A631" s="634" t="s">
        <v>1664</v>
      </c>
      <c r="B631" s="473">
        <v>12</v>
      </c>
      <c r="C631" s="473">
        <v>30</v>
      </c>
      <c r="D631" s="473">
        <v>15</v>
      </c>
      <c r="E631" s="473">
        <v>15</v>
      </c>
      <c r="F631" s="30"/>
    </row>
    <row r="632" spans="1:6">
      <c r="A632" s="634" t="s">
        <v>1665</v>
      </c>
      <c r="B632" s="473">
        <v>9</v>
      </c>
      <c r="C632" s="473">
        <v>24</v>
      </c>
      <c r="D632" s="473">
        <v>14</v>
      </c>
      <c r="E632" s="473">
        <v>10</v>
      </c>
      <c r="F632" s="30"/>
    </row>
    <row r="633" spans="1:6">
      <c r="A633" s="634" t="s">
        <v>1666</v>
      </c>
      <c r="B633" s="470">
        <v>3</v>
      </c>
      <c r="C633" s="470">
        <v>9</v>
      </c>
      <c r="D633" s="470">
        <v>6</v>
      </c>
      <c r="E633" s="470">
        <v>3</v>
      </c>
      <c r="F633" s="30"/>
    </row>
    <row r="634" spans="1:6">
      <c r="A634" s="634" t="s">
        <v>1667</v>
      </c>
      <c r="B634" s="470">
        <v>6</v>
      </c>
      <c r="C634" s="470">
        <v>22</v>
      </c>
      <c r="D634" s="470">
        <v>12</v>
      </c>
      <c r="E634" s="470">
        <v>10</v>
      </c>
      <c r="F634" s="30"/>
    </row>
    <row r="635" spans="1:6">
      <c r="A635" s="634" t="s">
        <v>1668</v>
      </c>
      <c r="B635" s="473">
        <v>11</v>
      </c>
      <c r="C635" s="473">
        <v>30</v>
      </c>
      <c r="D635" s="473">
        <v>14</v>
      </c>
      <c r="E635" s="473">
        <v>16</v>
      </c>
      <c r="F635" s="30"/>
    </row>
    <row r="636" spans="1:6">
      <c r="A636" s="634" t="s">
        <v>1669</v>
      </c>
      <c r="B636" s="470">
        <v>8</v>
      </c>
      <c r="C636" s="470">
        <v>37</v>
      </c>
      <c r="D636" s="470">
        <v>14</v>
      </c>
      <c r="E636" s="470">
        <v>23</v>
      </c>
      <c r="F636" s="30"/>
    </row>
    <row r="637" spans="1:6">
      <c r="A637" s="634" t="s">
        <v>1670</v>
      </c>
      <c r="B637" s="476"/>
      <c r="C637" s="476"/>
      <c r="D637" s="476"/>
      <c r="E637" s="476"/>
      <c r="F637" s="30"/>
    </row>
    <row r="638" spans="1:6">
      <c r="A638" s="634" t="s">
        <v>1671</v>
      </c>
      <c r="B638" s="473">
        <v>6</v>
      </c>
      <c r="C638" s="473">
        <v>20</v>
      </c>
      <c r="D638" s="473">
        <v>13</v>
      </c>
      <c r="E638" s="473">
        <v>7</v>
      </c>
      <c r="F638" s="30"/>
    </row>
    <row r="639" spans="1:6">
      <c r="A639" s="634" t="s">
        <v>1672</v>
      </c>
      <c r="B639" s="473"/>
      <c r="C639" s="473"/>
      <c r="D639" s="473"/>
      <c r="E639" s="473"/>
      <c r="F639" s="30"/>
    </row>
    <row r="640" spans="1:6">
      <c r="A640" s="634" t="s">
        <v>1673</v>
      </c>
      <c r="B640" s="470"/>
      <c r="C640" s="470"/>
      <c r="D640" s="470"/>
      <c r="E640" s="470"/>
      <c r="F640" s="30"/>
    </row>
    <row r="641" spans="1:6">
      <c r="A641" s="634"/>
      <c r="B641" s="470"/>
      <c r="C641" s="470"/>
      <c r="D641" s="470"/>
      <c r="E641" s="470"/>
      <c r="F641" s="30"/>
    </row>
    <row r="642" spans="1:6">
      <c r="A642" s="634" t="s">
        <v>1674</v>
      </c>
      <c r="B642" s="473">
        <v>165</v>
      </c>
      <c r="C642" s="473">
        <v>463</v>
      </c>
      <c r="D642" s="473">
        <v>232</v>
      </c>
      <c r="E642" s="473">
        <v>231</v>
      </c>
      <c r="F642" s="30"/>
    </row>
    <row r="643" spans="1:6">
      <c r="A643" s="634" t="s">
        <v>1675</v>
      </c>
      <c r="B643" s="473">
        <v>24</v>
      </c>
      <c r="C643" s="473">
        <v>69</v>
      </c>
      <c r="D643" s="473">
        <v>29</v>
      </c>
      <c r="E643" s="473">
        <v>40</v>
      </c>
      <c r="F643" s="30"/>
    </row>
    <row r="644" spans="1:6">
      <c r="A644" s="634" t="s">
        <v>1676</v>
      </c>
      <c r="B644" s="473">
        <v>9</v>
      </c>
      <c r="C644" s="473">
        <v>37</v>
      </c>
      <c r="D644" s="473">
        <v>20</v>
      </c>
      <c r="E644" s="473">
        <v>17</v>
      </c>
      <c r="F644" s="30"/>
    </row>
    <row r="645" spans="1:6">
      <c r="A645" s="634" t="s">
        <v>1677</v>
      </c>
      <c r="B645" s="473">
        <v>11</v>
      </c>
      <c r="C645" s="473">
        <v>24</v>
      </c>
      <c r="D645" s="473">
        <v>15</v>
      </c>
      <c r="E645" s="473">
        <v>9</v>
      </c>
      <c r="F645" s="30"/>
    </row>
    <row r="646" spans="1:6">
      <c r="A646" s="634" t="s">
        <v>1678</v>
      </c>
      <c r="B646" s="470"/>
      <c r="C646" s="470"/>
      <c r="D646" s="470"/>
      <c r="E646" s="470"/>
      <c r="F646" s="30"/>
    </row>
    <row r="647" spans="1:6">
      <c r="A647" s="634" t="s">
        <v>1679</v>
      </c>
      <c r="B647" s="476">
        <v>4</v>
      </c>
      <c r="C647" s="476">
        <v>6</v>
      </c>
      <c r="D647" s="480">
        <v>2</v>
      </c>
      <c r="E647" s="476">
        <v>4</v>
      </c>
      <c r="F647" s="30"/>
    </row>
    <row r="648" spans="1:6">
      <c r="A648" s="634" t="s">
        <v>1680</v>
      </c>
      <c r="B648" s="473">
        <v>5</v>
      </c>
      <c r="C648" s="473">
        <v>14</v>
      </c>
      <c r="D648" s="473">
        <v>7</v>
      </c>
      <c r="E648" s="473">
        <v>7</v>
      </c>
      <c r="F648" s="30"/>
    </row>
    <row r="649" spans="1:6">
      <c r="A649" s="634" t="s">
        <v>1681</v>
      </c>
      <c r="B649" s="473">
        <v>9</v>
      </c>
      <c r="C649" s="473">
        <v>33</v>
      </c>
      <c r="D649" s="473">
        <v>18</v>
      </c>
      <c r="E649" s="473">
        <v>15</v>
      </c>
      <c r="F649" s="30"/>
    </row>
    <row r="650" spans="1:6">
      <c r="A650" s="634" t="s">
        <v>1682</v>
      </c>
      <c r="B650" s="473">
        <v>6</v>
      </c>
      <c r="C650" s="473">
        <v>14</v>
      </c>
      <c r="D650" s="473">
        <v>9</v>
      </c>
      <c r="E650" s="473">
        <v>5</v>
      </c>
      <c r="F650" s="30"/>
    </row>
    <row r="651" spans="1:6">
      <c r="A651" s="634" t="s">
        <v>1683</v>
      </c>
      <c r="B651" s="473">
        <v>6</v>
      </c>
      <c r="C651" s="473">
        <v>16</v>
      </c>
      <c r="D651" s="473">
        <v>9</v>
      </c>
      <c r="E651" s="473">
        <v>7</v>
      </c>
      <c r="F651" s="30"/>
    </row>
    <row r="652" spans="1:6">
      <c r="A652" s="634" t="s">
        <v>1684</v>
      </c>
      <c r="B652" s="473">
        <v>4</v>
      </c>
      <c r="C652" s="473">
        <v>23</v>
      </c>
      <c r="D652" s="473">
        <v>11</v>
      </c>
      <c r="E652" s="473">
        <v>12</v>
      </c>
      <c r="F652" s="30"/>
    </row>
    <row r="653" spans="1:6">
      <c r="A653" s="634" t="s">
        <v>1685</v>
      </c>
      <c r="B653" s="470">
        <v>3</v>
      </c>
      <c r="C653" s="470">
        <v>6</v>
      </c>
      <c r="D653" s="470">
        <v>2</v>
      </c>
      <c r="E653" s="470">
        <v>4</v>
      </c>
      <c r="F653" s="30"/>
    </row>
    <row r="654" spans="1:6">
      <c r="A654" s="634" t="s">
        <v>1686</v>
      </c>
      <c r="B654" s="470">
        <v>5</v>
      </c>
      <c r="C654" s="470">
        <v>7</v>
      </c>
      <c r="D654" s="470">
        <v>4</v>
      </c>
      <c r="E654" s="470">
        <v>3</v>
      </c>
      <c r="F654" s="30"/>
    </row>
    <row r="655" spans="1:6">
      <c r="A655" s="634" t="s">
        <v>1687</v>
      </c>
      <c r="B655" s="470">
        <v>26</v>
      </c>
      <c r="C655" s="470">
        <v>71</v>
      </c>
      <c r="D655" s="470">
        <v>40</v>
      </c>
      <c r="E655" s="470">
        <v>31</v>
      </c>
      <c r="F655" s="30"/>
    </row>
    <row r="656" spans="1:6">
      <c r="A656" s="634" t="s">
        <v>1688</v>
      </c>
      <c r="B656" s="470">
        <v>9</v>
      </c>
      <c r="C656" s="470">
        <v>21</v>
      </c>
      <c r="D656" s="470">
        <v>9</v>
      </c>
      <c r="E656" s="470">
        <v>12</v>
      </c>
      <c r="F656" s="30"/>
    </row>
    <row r="657" spans="1:6">
      <c r="A657" s="634" t="s">
        <v>1689</v>
      </c>
      <c r="B657" s="470">
        <v>4</v>
      </c>
      <c r="C657" s="470">
        <v>14</v>
      </c>
      <c r="D657" s="470">
        <v>7</v>
      </c>
      <c r="E657" s="470">
        <v>7</v>
      </c>
      <c r="F657" s="30"/>
    </row>
    <row r="658" spans="1:6">
      <c r="A658" s="634" t="s">
        <v>1690</v>
      </c>
      <c r="B658" s="470">
        <v>19</v>
      </c>
      <c r="C658" s="470">
        <v>56</v>
      </c>
      <c r="D658" s="470">
        <v>28</v>
      </c>
      <c r="E658" s="470">
        <v>28</v>
      </c>
      <c r="F658" s="30"/>
    </row>
    <row r="659" spans="1:6">
      <c r="A659" s="634" t="s">
        <v>1691</v>
      </c>
      <c r="B659" s="481">
        <v>9</v>
      </c>
      <c r="C659" s="481">
        <v>19</v>
      </c>
      <c r="D659" s="481">
        <v>6</v>
      </c>
      <c r="E659" s="481">
        <v>13</v>
      </c>
      <c r="F659" s="30"/>
    </row>
    <row r="660" spans="1:6">
      <c r="A660" s="634" t="s">
        <v>1692</v>
      </c>
      <c r="B660" s="476">
        <v>5</v>
      </c>
      <c r="C660" s="476">
        <v>14</v>
      </c>
      <c r="D660" s="476">
        <v>8</v>
      </c>
      <c r="E660" s="476">
        <v>6</v>
      </c>
      <c r="F660" s="30"/>
    </row>
    <row r="661" spans="1:6">
      <c r="A661" s="634" t="s">
        <v>1693</v>
      </c>
      <c r="B661" s="473"/>
      <c r="C661" s="473"/>
      <c r="D661" s="473"/>
      <c r="E661" s="473"/>
      <c r="F661" s="30"/>
    </row>
    <row r="662" spans="1:6">
      <c r="A662" s="634" t="s">
        <v>1694</v>
      </c>
      <c r="B662" s="470">
        <v>7</v>
      </c>
      <c r="C662" s="470">
        <v>19</v>
      </c>
      <c r="D662" s="470">
        <v>8</v>
      </c>
      <c r="E662" s="470">
        <v>11</v>
      </c>
      <c r="F662" s="30"/>
    </row>
    <row r="663" spans="1:6">
      <c r="A663" s="634"/>
      <c r="B663" s="470"/>
      <c r="C663" s="470"/>
      <c r="D663" s="470"/>
      <c r="E663" s="470"/>
      <c r="F663" s="30"/>
    </row>
    <row r="664" spans="1:6">
      <c r="A664" s="634" t="s">
        <v>1695</v>
      </c>
      <c r="B664" s="473">
        <v>110</v>
      </c>
      <c r="C664" s="473">
        <v>519</v>
      </c>
      <c r="D664" s="473">
        <v>231</v>
      </c>
      <c r="E664" s="473">
        <v>288</v>
      </c>
      <c r="F664" s="30"/>
    </row>
    <row r="665" spans="1:6">
      <c r="A665" s="634" t="s">
        <v>1696</v>
      </c>
      <c r="B665" s="473">
        <v>7</v>
      </c>
      <c r="C665" s="473">
        <v>22</v>
      </c>
      <c r="D665" s="473">
        <v>11</v>
      </c>
      <c r="E665" s="473">
        <v>11</v>
      </c>
      <c r="F665" s="30"/>
    </row>
    <row r="666" spans="1:6">
      <c r="A666" s="634" t="s">
        <v>1697</v>
      </c>
      <c r="B666" s="473"/>
      <c r="C666" s="473"/>
      <c r="D666" s="473"/>
      <c r="E666" s="473"/>
      <c r="F666" s="30"/>
    </row>
    <row r="667" spans="1:6">
      <c r="A667" s="634" t="s">
        <v>1698</v>
      </c>
      <c r="B667" s="473">
        <v>5</v>
      </c>
      <c r="C667" s="473">
        <v>12</v>
      </c>
      <c r="D667" s="473">
        <v>4</v>
      </c>
      <c r="E667" s="473">
        <v>8</v>
      </c>
      <c r="F667" s="30"/>
    </row>
    <row r="668" spans="1:6">
      <c r="A668" s="634" t="s">
        <v>1699</v>
      </c>
      <c r="B668" s="473">
        <v>12</v>
      </c>
      <c r="C668" s="473">
        <v>12</v>
      </c>
      <c r="D668" s="473">
        <v>7</v>
      </c>
      <c r="E668" s="473">
        <v>5</v>
      </c>
      <c r="F668" s="30"/>
    </row>
    <row r="669" spans="1:6">
      <c r="A669" s="634" t="s">
        <v>1700</v>
      </c>
      <c r="B669" s="473">
        <v>8</v>
      </c>
      <c r="C669" s="473">
        <v>265</v>
      </c>
      <c r="D669" s="473">
        <v>119</v>
      </c>
      <c r="E669" s="473">
        <v>146</v>
      </c>
      <c r="F669" s="30"/>
    </row>
    <row r="670" spans="1:6">
      <c r="A670" s="634" t="s">
        <v>1701</v>
      </c>
      <c r="B670" s="470"/>
      <c r="C670" s="470"/>
      <c r="D670" s="470"/>
      <c r="E670" s="470"/>
      <c r="F670" s="30"/>
    </row>
    <row r="671" spans="1:6">
      <c r="A671" s="634" t="s">
        <v>1702</v>
      </c>
      <c r="B671" s="470">
        <v>3</v>
      </c>
      <c r="C671" s="470">
        <v>8</v>
      </c>
      <c r="D671" s="470">
        <v>4</v>
      </c>
      <c r="E671" s="470">
        <v>4</v>
      </c>
      <c r="F671" s="30"/>
    </row>
    <row r="672" spans="1:6">
      <c r="A672" s="634" t="s">
        <v>1703</v>
      </c>
      <c r="B672" s="473">
        <v>4</v>
      </c>
      <c r="C672" s="473">
        <v>11</v>
      </c>
      <c r="D672" s="473">
        <v>5</v>
      </c>
      <c r="E672" s="473">
        <v>6</v>
      </c>
      <c r="F672" s="30"/>
    </row>
    <row r="673" spans="1:6">
      <c r="A673" s="634" t="s">
        <v>1704</v>
      </c>
      <c r="B673" s="473">
        <v>67</v>
      </c>
      <c r="C673" s="473">
        <v>183</v>
      </c>
      <c r="D673" s="473">
        <v>77</v>
      </c>
      <c r="E673" s="473">
        <v>106</v>
      </c>
      <c r="F673" s="30"/>
    </row>
    <row r="674" spans="1:6">
      <c r="A674" s="634" t="s">
        <v>1705</v>
      </c>
      <c r="B674" s="473"/>
      <c r="C674" s="473"/>
      <c r="D674" s="473"/>
      <c r="E674" s="473"/>
      <c r="F674" s="30"/>
    </row>
    <row r="675" spans="1:6">
      <c r="A675" s="634" t="s">
        <v>1706</v>
      </c>
      <c r="B675" s="473">
        <v>4</v>
      </c>
      <c r="C675" s="473">
        <v>6</v>
      </c>
      <c r="D675" s="473">
        <v>4</v>
      </c>
      <c r="E675" s="473">
        <v>2</v>
      </c>
      <c r="F675" s="30"/>
    </row>
    <row r="676" spans="1:6">
      <c r="A676" s="634"/>
      <c r="B676" s="470"/>
      <c r="C676" s="470"/>
      <c r="D676" s="470"/>
      <c r="E676" s="470"/>
      <c r="F676" s="30"/>
    </row>
    <row r="677" spans="1:6">
      <c r="A677" s="634" t="s">
        <v>1707</v>
      </c>
      <c r="B677" s="470">
        <v>810</v>
      </c>
      <c r="C677" s="470">
        <v>1922</v>
      </c>
      <c r="D677" s="470">
        <v>959</v>
      </c>
      <c r="E677" s="470">
        <v>963</v>
      </c>
      <c r="F677" s="30"/>
    </row>
    <row r="678" spans="1:6">
      <c r="A678" s="634" t="s">
        <v>1708</v>
      </c>
      <c r="B678" s="473">
        <v>123</v>
      </c>
      <c r="C678" s="473">
        <v>256</v>
      </c>
      <c r="D678" s="473">
        <v>131</v>
      </c>
      <c r="E678" s="473">
        <v>125</v>
      </c>
      <c r="F678" s="30"/>
    </row>
    <row r="679" spans="1:6">
      <c r="A679" s="634" t="s">
        <v>1709</v>
      </c>
      <c r="B679" s="473">
        <v>85</v>
      </c>
      <c r="C679" s="473">
        <v>206</v>
      </c>
      <c r="D679" s="473">
        <v>109</v>
      </c>
      <c r="E679" s="473">
        <v>97</v>
      </c>
      <c r="F679" s="30"/>
    </row>
    <row r="680" spans="1:6">
      <c r="A680" s="634" t="s">
        <v>1710</v>
      </c>
      <c r="B680" s="473">
        <v>5</v>
      </c>
      <c r="C680" s="473">
        <v>10</v>
      </c>
      <c r="D680" s="473">
        <v>2</v>
      </c>
      <c r="E680" s="473">
        <v>8</v>
      </c>
      <c r="F680" s="30"/>
    </row>
    <row r="681" spans="1:6">
      <c r="A681" s="634" t="s">
        <v>1711</v>
      </c>
      <c r="B681" s="470">
        <v>8</v>
      </c>
      <c r="C681" s="470">
        <v>30</v>
      </c>
      <c r="D681" s="470">
        <v>15</v>
      </c>
      <c r="E681" s="470">
        <v>15</v>
      </c>
      <c r="F681" s="30"/>
    </row>
    <row r="682" spans="1:6">
      <c r="A682" s="634" t="s">
        <v>1712</v>
      </c>
      <c r="B682" s="476">
        <v>7</v>
      </c>
      <c r="C682" s="476">
        <v>15</v>
      </c>
      <c r="D682" s="476">
        <v>9</v>
      </c>
      <c r="E682" s="470">
        <v>6</v>
      </c>
      <c r="F682" s="30"/>
    </row>
    <row r="683" spans="1:6">
      <c r="A683" s="634" t="s">
        <v>1713</v>
      </c>
      <c r="B683" s="470">
        <v>16</v>
      </c>
      <c r="C683" s="470">
        <v>44</v>
      </c>
      <c r="D683" s="470">
        <v>21</v>
      </c>
      <c r="E683" s="470">
        <v>23</v>
      </c>
      <c r="F683" s="30"/>
    </row>
    <row r="684" spans="1:6">
      <c r="A684" s="634" t="s">
        <v>1714</v>
      </c>
      <c r="B684" s="470">
        <v>35</v>
      </c>
      <c r="C684" s="470">
        <v>85</v>
      </c>
      <c r="D684" s="470">
        <v>44</v>
      </c>
      <c r="E684" s="470">
        <v>41</v>
      </c>
      <c r="F684" s="30"/>
    </row>
    <row r="685" spans="1:6">
      <c r="A685" s="634" t="s">
        <v>1715</v>
      </c>
      <c r="B685" s="473">
        <v>6</v>
      </c>
      <c r="C685" s="473">
        <v>15</v>
      </c>
      <c r="D685" s="473">
        <v>9</v>
      </c>
      <c r="E685" s="473">
        <v>6</v>
      </c>
      <c r="F685" s="30"/>
    </row>
    <row r="686" spans="1:6">
      <c r="A686" s="634" t="s">
        <v>1716</v>
      </c>
      <c r="B686" s="473">
        <v>3</v>
      </c>
      <c r="C686" s="473">
        <v>8</v>
      </c>
      <c r="D686" s="473">
        <v>5</v>
      </c>
      <c r="E686" s="473">
        <v>3</v>
      </c>
      <c r="F686" s="30"/>
    </row>
    <row r="687" spans="1:6">
      <c r="A687" s="634" t="s">
        <v>1717</v>
      </c>
      <c r="B687" s="470">
        <v>3</v>
      </c>
      <c r="C687" s="470">
        <v>6</v>
      </c>
      <c r="D687" s="470">
        <v>1</v>
      </c>
      <c r="E687" s="470">
        <v>5</v>
      </c>
      <c r="F687" s="30"/>
    </row>
    <row r="688" spans="1:6">
      <c r="A688" s="634" t="s">
        <v>1718</v>
      </c>
      <c r="B688" s="470">
        <v>47</v>
      </c>
      <c r="C688" s="470">
        <v>108</v>
      </c>
      <c r="D688" s="470">
        <v>53</v>
      </c>
      <c r="E688" s="470">
        <v>55</v>
      </c>
      <c r="F688" s="30"/>
    </row>
    <row r="689" spans="1:6">
      <c r="A689" s="634" t="s">
        <v>1719</v>
      </c>
      <c r="B689" s="470">
        <v>30</v>
      </c>
      <c r="C689" s="470">
        <v>69</v>
      </c>
      <c r="D689" s="470">
        <v>39</v>
      </c>
      <c r="E689" s="470">
        <v>30</v>
      </c>
      <c r="F689" s="30"/>
    </row>
    <row r="690" spans="1:6">
      <c r="A690" s="634" t="s">
        <v>1720</v>
      </c>
      <c r="B690" s="470">
        <v>52</v>
      </c>
      <c r="C690" s="470">
        <v>182</v>
      </c>
      <c r="D690" s="470">
        <v>90</v>
      </c>
      <c r="E690" s="470">
        <v>92</v>
      </c>
      <c r="F690" s="30"/>
    </row>
    <row r="691" spans="1:6">
      <c r="A691" s="634" t="s">
        <v>1721</v>
      </c>
      <c r="B691" s="473">
        <v>53</v>
      </c>
      <c r="C691" s="473">
        <v>123</v>
      </c>
      <c r="D691" s="473">
        <v>61</v>
      </c>
      <c r="E691" s="473">
        <v>62</v>
      </c>
      <c r="F691" s="30"/>
    </row>
    <row r="692" spans="1:6">
      <c r="A692" s="634" t="s">
        <v>1722</v>
      </c>
      <c r="B692" s="470">
        <v>96</v>
      </c>
      <c r="C692" s="470">
        <v>195</v>
      </c>
      <c r="D692" s="470">
        <v>101</v>
      </c>
      <c r="E692" s="470">
        <v>94</v>
      </c>
      <c r="F692" s="30"/>
    </row>
    <row r="693" spans="1:6">
      <c r="A693" s="634" t="s">
        <v>1723</v>
      </c>
      <c r="B693" s="470"/>
      <c r="C693" s="470"/>
      <c r="D693" s="470"/>
      <c r="E693" s="470"/>
      <c r="F693" s="30"/>
    </row>
    <row r="694" spans="1:6">
      <c r="A694" s="634" t="s">
        <v>1724</v>
      </c>
      <c r="B694" s="470">
        <v>128</v>
      </c>
      <c r="C694" s="470">
        <v>301</v>
      </c>
      <c r="D694" s="470">
        <v>140</v>
      </c>
      <c r="E694" s="470">
        <v>161</v>
      </c>
      <c r="F694" s="30"/>
    </row>
    <row r="695" spans="1:6">
      <c r="A695" s="634" t="s">
        <v>1725</v>
      </c>
      <c r="B695" s="476">
        <v>12</v>
      </c>
      <c r="C695" s="476">
        <v>42</v>
      </c>
      <c r="D695" s="476">
        <v>18</v>
      </c>
      <c r="E695" s="476">
        <v>24</v>
      </c>
      <c r="F695" s="30"/>
    </row>
    <row r="696" spans="1:6">
      <c r="A696" s="634" t="s">
        <v>1726</v>
      </c>
      <c r="B696" s="473">
        <v>4</v>
      </c>
      <c r="C696" s="473">
        <v>5</v>
      </c>
      <c r="D696" s="473">
        <v>4</v>
      </c>
      <c r="E696" s="473">
        <v>1</v>
      </c>
      <c r="F696" s="30"/>
    </row>
    <row r="697" spans="1:6">
      <c r="A697" s="634" t="s">
        <v>1727</v>
      </c>
      <c r="B697" s="473">
        <v>32</v>
      </c>
      <c r="C697" s="473">
        <v>74</v>
      </c>
      <c r="D697" s="473">
        <v>33</v>
      </c>
      <c r="E697" s="473">
        <v>41</v>
      </c>
      <c r="F697" s="30"/>
    </row>
    <row r="698" spans="1:6">
      <c r="A698" s="634" t="s">
        <v>1728</v>
      </c>
      <c r="B698" s="473">
        <v>21</v>
      </c>
      <c r="C698" s="473">
        <v>58</v>
      </c>
      <c r="D698" s="473">
        <v>28</v>
      </c>
      <c r="E698" s="473">
        <v>30</v>
      </c>
      <c r="F698" s="30"/>
    </row>
    <row r="699" spans="1:6">
      <c r="A699" s="634" t="s">
        <v>1729</v>
      </c>
      <c r="B699" s="473">
        <v>44</v>
      </c>
      <c r="C699" s="473">
        <v>90</v>
      </c>
      <c r="D699" s="473">
        <v>46</v>
      </c>
      <c r="E699" s="473">
        <v>44</v>
      </c>
      <c r="F699" s="30"/>
    </row>
    <row r="700" spans="1:6">
      <c r="A700" s="634"/>
      <c r="B700" s="470"/>
      <c r="C700" s="470"/>
      <c r="D700" s="470"/>
      <c r="E700" s="470"/>
      <c r="F700" s="30"/>
    </row>
    <row r="701" spans="1:6">
      <c r="A701" s="634" t="s">
        <v>1730</v>
      </c>
      <c r="B701" s="470">
        <v>2486</v>
      </c>
      <c r="C701" s="470">
        <v>5544</v>
      </c>
      <c r="D701" s="470">
        <v>2757</v>
      </c>
      <c r="E701" s="470">
        <v>2787</v>
      </c>
      <c r="F701" s="30"/>
    </row>
    <row r="702" spans="1:6">
      <c r="A702" s="634" t="s">
        <v>1731</v>
      </c>
      <c r="B702" s="473">
        <v>254</v>
      </c>
      <c r="C702" s="473">
        <v>538</v>
      </c>
      <c r="D702" s="473">
        <v>293</v>
      </c>
      <c r="E702" s="473">
        <v>245</v>
      </c>
      <c r="F702" s="30"/>
    </row>
    <row r="703" spans="1:6">
      <c r="A703" s="634" t="s">
        <v>1732</v>
      </c>
      <c r="B703" s="473">
        <v>208</v>
      </c>
      <c r="C703" s="473">
        <v>464</v>
      </c>
      <c r="D703" s="473">
        <v>230</v>
      </c>
      <c r="E703" s="473">
        <v>234</v>
      </c>
      <c r="F703" s="30"/>
    </row>
    <row r="704" spans="1:6">
      <c r="A704" s="634" t="s">
        <v>1733</v>
      </c>
      <c r="B704" s="473">
        <v>131</v>
      </c>
      <c r="C704" s="473">
        <v>241</v>
      </c>
      <c r="D704" s="473">
        <v>128</v>
      </c>
      <c r="E704" s="473">
        <v>113</v>
      </c>
      <c r="F704" s="30"/>
    </row>
    <row r="705" spans="1:6">
      <c r="A705" s="634" t="s">
        <v>1734</v>
      </c>
      <c r="B705" s="473">
        <v>357</v>
      </c>
      <c r="C705" s="473">
        <v>769</v>
      </c>
      <c r="D705" s="473">
        <v>385</v>
      </c>
      <c r="E705" s="473">
        <v>384</v>
      </c>
      <c r="F705" s="30"/>
    </row>
    <row r="706" spans="1:6">
      <c r="A706" s="634" t="s">
        <v>1735</v>
      </c>
      <c r="B706" s="475">
        <v>139</v>
      </c>
      <c r="C706" s="473">
        <v>366</v>
      </c>
      <c r="D706" s="473">
        <v>170</v>
      </c>
      <c r="E706" s="473">
        <v>196</v>
      </c>
      <c r="F706" s="30"/>
    </row>
    <row r="707" spans="1:6">
      <c r="A707" s="634" t="s">
        <v>1736</v>
      </c>
      <c r="B707" s="473">
        <v>156</v>
      </c>
      <c r="C707" s="473">
        <v>325</v>
      </c>
      <c r="D707" s="473">
        <v>153</v>
      </c>
      <c r="E707" s="473">
        <v>172</v>
      </c>
      <c r="F707" s="30"/>
    </row>
    <row r="708" spans="1:6">
      <c r="A708" s="634" t="s">
        <v>1737</v>
      </c>
      <c r="B708" s="473">
        <v>204</v>
      </c>
      <c r="C708" s="473">
        <v>473</v>
      </c>
      <c r="D708" s="28">
        <v>239</v>
      </c>
      <c r="E708" s="28">
        <v>234</v>
      </c>
      <c r="F708" s="30"/>
    </row>
    <row r="709" spans="1:6">
      <c r="A709" s="634" t="s">
        <v>1738</v>
      </c>
      <c r="B709" s="473">
        <v>24</v>
      </c>
      <c r="C709" s="473">
        <v>82</v>
      </c>
      <c r="D709" s="473">
        <v>39</v>
      </c>
      <c r="E709" s="473">
        <v>43</v>
      </c>
      <c r="F709" s="30"/>
    </row>
    <row r="710" spans="1:6">
      <c r="A710" s="634" t="s">
        <v>1739</v>
      </c>
      <c r="B710" s="473">
        <v>9</v>
      </c>
      <c r="C710" s="473">
        <v>21</v>
      </c>
      <c r="D710" s="473">
        <v>4</v>
      </c>
      <c r="E710" s="473">
        <v>17</v>
      </c>
      <c r="F710" s="30"/>
    </row>
    <row r="711" spans="1:6">
      <c r="A711" s="634" t="s">
        <v>1740</v>
      </c>
      <c r="B711" s="473">
        <v>30</v>
      </c>
      <c r="C711" s="473">
        <v>78</v>
      </c>
      <c r="D711" s="473">
        <v>36</v>
      </c>
      <c r="E711" s="473">
        <v>42</v>
      </c>
      <c r="F711" s="30"/>
    </row>
    <row r="712" spans="1:6">
      <c r="A712" s="634" t="s">
        <v>1741</v>
      </c>
      <c r="B712" s="473">
        <v>12</v>
      </c>
      <c r="C712" s="473">
        <v>26</v>
      </c>
      <c r="D712" s="473">
        <v>14</v>
      </c>
      <c r="E712" s="473">
        <v>12</v>
      </c>
      <c r="F712" s="30"/>
    </row>
    <row r="713" spans="1:6">
      <c r="A713" s="634" t="s">
        <v>1742</v>
      </c>
      <c r="B713" s="473">
        <v>7</v>
      </c>
      <c r="C713" s="473">
        <v>11</v>
      </c>
      <c r="D713" s="473">
        <v>5</v>
      </c>
      <c r="E713" s="473">
        <v>6</v>
      </c>
      <c r="F713" s="30"/>
    </row>
    <row r="714" spans="1:6">
      <c r="A714" s="634" t="s">
        <v>1743</v>
      </c>
      <c r="B714" s="473"/>
      <c r="C714" s="473"/>
      <c r="D714" s="473"/>
      <c r="E714" s="473"/>
      <c r="F714" s="30"/>
    </row>
    <row r="715" spans="1:6">
      <c r="A715" s="634" t="s">
        <v>1744</v>
      </c>
      <c r="B715" s="473">
        <v>17</v>
      </c>
      <c r="C715" s="473">
        <v>26</v>
      </c>
      <c r="D715" s="473">
        <v>20</v>
      </c>
      <c r="E715" s="473">
        <v>6</v>
      </c>
      <c r="F715" s="30"/>
    </row>
    <row r="716" spans="1:6">
      <c r="A716" s="634" t="s">
        <v>1745</v>
      </c>
      <c r="B716" s="473"/>
      <c r="C716" s="473"/>
      <c r="D716" s="473"/>
      <c r="E716" s="473"/>
      <c r="F716" s="30"/>
    </row>
    <row r="717" spans="1:6">
      <c r="A717" s="634" t="s">
        <v>1746</v>
      </c>
      <c r="B717" s="473">
        <v>3</v>
      </c>
      <c r="C717" s="473">
        <v>17</v>
      </c>
      <c r="D717" s="473">
        <v>10</v>
      </c>
      <c r="E717" s="473">
        <v>7</v>
      </c>
      <c r="F717" s="30"/>
    </row>
    <row r="718" spans="1:6">
      <c r="A718" s="634" t="s">
        <v>1747</v>
      </c>
      <c r="B718" s="470">
        <v>3</v>
      </c>
      <c r="C718" s="470">
        <v>12</v>
      </c>
      <c r="D718" s="470">
        <v>8</v>
      </c>
      <c r="E718" s="470">
        <v>4</v>
      </c>
      <c r="F718" s="30"/>
    </row>
    <row r="719" spans="1:6">
      <c r="A719" s="634" t="s">
        <v>1748</v>
      </c>
      <c r="B719" s="472">
        <v>51</v>
      </c>
      <c r="C719" s="472">
        <v>113</v>
      </c>
      <c r="D719" s="472">
        <v>51</v>
      </c>
      <c r="E719" s="472">
        <v>62</v>
      </c>
      <c r="F719" s="30"/>
    </row>
    <row r="720" spans="1:6">
      <c r="A720" s="634" t="s">
        <v>1749</v>
      </c>
      <c r="B720" s="473">
        <v>20</v>
      </c>
      <c r="C720" s="473">
        <v>43</v>
      </c>
      <c r="D720" s="473">
        <v>22</v>
      </c>
      <c r="E720" s="473">
        <v>21</v>
      </c>
      <c r="F720" s="30"/>
    </row>
    <row r="721" spans="1:6">
      <c r="A721" s="634" t="s">
        <v>1750</v>
      </c>
      <c r="B721" s="473"/>
      <c r="C721" s="473"/>
      <c r="D721" s="473"/>
      <c r="E721" s="473"/>
      <c r="F721" s="30"/>
    </row>
    <row r="722" spans="1:6">
      <c r="A722" s="634" t="s">
        <v>1751</v>
      </c>
      <c r="B722" s="473">
        <v>7</v>
      </c>
      <c r="C722" s="473">
        <v>25</v>
      </c>
      <c r="D722" s="473">
        <v>11</v>
      </c>
      <c r="E722" s="473">
        <v>14</v>
      </c>
      <c r="F722" s="30"/>
    </row>
    <row r="723" spans="1:6">
      <c r="A723" s="634" t="s">
        <v>1752</v>
      </c>
      <c r="B723" s="473">
        <v>64</v>
      </c>
      <c r="C723" s="473">
        <v>133</v>
      </c>
      <c r="D723" s="473">
        <v>64</v>
      </c>
      <c r="E723" s="473">
        <v>69</v>
      </c>
      <c r="F723" s="30"/>
    </row>
    <row r="724" spans="1:6">
      <c r="A724" s="634" t="s">
        <v>1753</v>
      </c>
      <c r="B724" s="473">
        <v>6</v>
      </c>
      <c r="C724" s="473">
        <v>15</v>
      </c>
      <c r="D724" s="473">
        <v>7</v>
      </c>
      <c r="E724" s="473">
        <v>8</v>
      </c>
      <c r="F724" s="30"/>
    </row>
    <row r="725" spans="1:6">
      <c r="A725" s="634" t="s">
        <v>1754</v>
      </c>
      <c r="B725" s="473">
        <v>9</v>
      </c>
      <c r="C725" s="473">
        <v>22</v>
      </c>
      <c r="D725" s="473">
        <v>12</v>
      </c>
      <c r="E725" s="473">
        <v>10</v>
      </c>
      <c r="F725" s="30"/>
    </row>
    <row r="726" spans="1:6">
      <c r="A726" s="634" t="s">
        <v>1755</v>
      </c>
      <c r="B726" s="470">
        <v>6</v>
      </c>
      <c r="C726" s="470">
        <v>13</v>
      </c>
      <c r="D726" s="470">
        <v>8</v>
      </c>
      <c r="E726" s="470">
        <v>5</v>
      </c>
      <c r="F726" s="30"/>
    </row>
    <row r="727" spans="1:6">
      <c r="A727" s="634" t="s">
        <v>1756</v>
      </c>
      <c r="B727" s="473"/>
      <c r="C727" s="473"/>
      <c r="D727" s="473"/>
      <c r="E727" s="473"/>
      <c r="F727" s="30"/>
    </row>
    <row r="728" spans="1:6">
      <c r="A728" s="634" t="s">
        <v>1757</v>
      </c>
      <c r="B728" s="473">
        <v>5</v>
      </c>
      <c r="C728" s="473">
        <v>8</v>
      </c>
      <c r="D728" s="473">
        <v>4</v>
      </c>
      <c r="E728" s="473">
        <v>4</v>
      </c>
      <c r="F728" s="30"/>
    </row>
    <row r="729" spans="1:6">
      <c r="A729" s="634" t="s">
        <v>1758</v>
      </c>
      <c r="B729" s="473">
        <v>10</v>
      </c>
      <c r="C729" s="473">
        <v>25</v>
      </c>
      <c r="D729" s="473">
        <v>13</v>
      </c>
      <c r="E729" s="473">
        <v>12</v>
      </c>
      <c r="F729" s="30"/>
    </row>
    <row r="730" spans="1:6">
      <c r="A730" s="634" t="s">
        <v>1759</v>
      </c>
      <c r="B730" s="473">
        <v>16</v>
      </c>
      <c r="C730" s="473">
        <v>41</v>
      </c>
      <c r="D730" s="473">
        <v>18</v>
      </c>
      <c r="E730" s="473">
        <v>23</v>
      </c>
      <c r="F730" s="30"/>
    </row>
    <row r="731" spans="1:6">
      <c r="A731" s="634" t="s">
        <v>1760</v>
      </c>
      <c r="B731" s="473">
        <v>10</v>
      </c>
      <c r="C731" s="473">
        <v>15</v>
      </c>
      <c r="D731" s="473">
        <v>6</v>
      </c>
      <c r="E731" s="473">
        <v>9</v>
      </c>
      <c r="F731" s="30"/>
    </row>
    <row r="732" spans="1:6">
      <c r="A732" s="634" t="s">
        <v>1761</v>
      </c>
      <c r="B732" s="50">
        <v>6</v>
      </c>
      <c r="C732" s="50">
        <v>19</v>
      </c>
      <c r="D732" s="470">
        <v>12</v>
      </c>
      <c r="E732" s="470">
        <v>7</v>
      </c>
      <c r="F732" s="30"/>
    </row>
    <row r="733" spans="1:6">
      <c r="A733" s="634" t="s">
        <v>1762</v>
      </c>
      <c r="B733" s="50"/>
      <c r="C733" s="50"/>
      <c r="D733" s="470"/>
      <c r="E733" s="470"/>
      <c r="F733" s="30"/>
    </row>
    <row r="734" spans="1:6">
      <c r="A734" s="634" t="s">
        <v>1763</v>
      </c>
      <c r="B734" s="50">
        <v>37</v>
      </c>
      <c r="C734" s="50">
        <v>59</v>
      </c>
      <c r="D734" s="470">
        <v>38</v>
      </c>
      <c r="E734" s="470">
        <v>21</v>
      </c>
      <c r="F734" s="30"/>
    </row>
    <row r="735" spans="1:6">
      <c r="A735" s="634" t="s">
        <v>1764</v>
      </c>
      <c r="B735" s="50">
        <v>138</v>
      </c>
      <c r="C735" s="50">
        <v>321</v>
      </c>
      <c r="D735" s="470">
        <v>157</v>
      </c>
      <c r="E735" s="470">
        <v>164</v>
      </c>
      <c r="F735" s="30"/>
    </row>
    <row r="736" spans="1:6">
      <c r="A736" s="634" t="s">
        <v>1765</v>
      </c>
      <c r="B736" s="473">
        <v>13</v>
      </c>
      <c r="C736" s="473">
        <v>35</v>
      </c>
      <c r="D736" s="473">
        <v>20</v>
      </c>
      <c r="E736" s="473">
        <v>15</v>
      </c>
      <c r="F736" s="30"/>
    </row>
    <row r="737" spans="1:6">
      <c r="A737" s="634" t="s">
        <v>1766</v>
      </c>
      <c r="B737" s="473">
        <v>5</v>
      </c>
      <c r="C737" s="473">
        <v>15</v>
      </c>
      <c r="D737" s="473">
        <v>6</v>
      </c>
      <c r="E737" s="473">
        <v>9</v>
      </c>
      <c r="F737" s="30"/>
    </row>
    <row r="738" spans="1:6">
      <c r="A738" s="634" t="s">
        <v>1767</v>
      </c>
      <c r="B738" s="473">
        <v>13</v>
      </c>
      <c r="C738" s="473">
        <v>35</v>
      </c>
      <c r="D738" s="473">
        <v>17</v>
      </c>
      <c r="E738" s="473">
        <v>18</v>
      </c>
      <c r="F738" s="30"/>
    </row>
    <row r="739" spans="1:6">
      <c r="A739" s="634" t="s">
        <v>1768</v>
      </c>
      <c r="B739" s="473">
        <v>6</v>
      </c>
      <c r="C739" s="473">
        <v>20</v>
      </c>
      <c r="D739" s="473">
        <v>10</v>
      </c>
      <c r="E739" s="473">
        <v>10</v>
      </c>
      <c r="F739" s="30"/>
    </row>
    <row r="740" spans="1:6">
      <c r="A740" s="634" t="s">
        <v>1769</v>
      </c>
      <c r="B740" s="473">
        <v>76</v>
      </c>
      <c r="C740" s="473">
        <v>140</v>
      </c>
      <c r="D740" s="473">
        <v>73</v>
      </c>
      <c r="E740" s="473">
        <v>67</v>
      </c>
      <c r="F740" s="30"/>
    </row>
    <row r="741" spans="1:6">
      <c r="A741" s="634" t="s">
        <v>1770</v>
      </c>
      <c r="B741" s="473">
        <v>6</v>
      </c>
      <c r="C741" s="473">
        <v>16</v>
      </c>
      <c r="D741" s="473">
        <v>8</v>
      </c>
      <c r="E741" s="473">
        <v>8</v>
      </c>
      <c r="F741" s="30"/>
    </row>
    <row r="742" spans="1:6">
      <c r="A742" s="634" t="s">
        <v>1771</v>
      </c>
      <c r="B742" s="470">
        <v>10</v>
      </c>
      <c r="C742" s="470">
        <v>35</v>
      </c>
      <c r="D742" s="470">
        <v>19</v>
      </c>
      <c r="E742" s="470">
        <v>16</v>
      </c>
      <c r="F742" s="30"/>
    </row>
    <row r="743" spans="1:6">
      <c r="A743" s="634" t="s">
        <v>1772</v>
      </c>
      <c r="B743" s="470">
        <v>8</v>
      </c>
      <c r="C743" s="470">
        <v>26</v>
      </c>
      <c r="D743" s="470">
        <v>15</v>
      </c>
      <c r="E743" s="470">
        <v>11</v>
      </c>
      <c r="F743" s="30"/>
    </row>
    <row r="744" spans="1:6">
      <c r="A744" s="634" t="s">
        <v>1773</v>
      </c>
      <c r="B744" s="473"/>
      <c r="C744" s="473"/>
      <c r="D744" s="473"/>
      <c r="E744" s="473"/>
      <c r="F744" s="30"/>
    </row>
    <row r="745" spans="1:6">
      <c r="A745" s="634" t="s">
        <v>1774</v>
      </c>
      <c r="B745" s="473">
        <v>10</v>
      </c>
      <c r="C745" s="473">
        <v>27</v>
      </c>
      <c r="D745" s="473">
        <v>11</v>
      </c>
      <c r="E745" s="473">
        <v>16</v>
      </c>
      <c r="F745" s="30"/>
    </row>
    <row r="746" spans="1:6">
      <c r="A746" s="634" t="s">
        <v>1775</v>
      </c>
      <c r="B746" s="470">
        <v>12</v>
      </c>
      <c r="C746" s="470">
        <v>30</v>
      </c>
      <c r="D746" s="470">
        <v>14</v>
      </c>
      <c r="E746" s="470">
        <v>16</v>
      </c>
      <c r="F746" s="30"/>
    </row>
    <row r="747" spans="1:6">
      <c r="A747" s="634" t="s">
        <v>1776</v>
      </c>
      <c r="B747" s="470"/>
      <c r="C747" s="470"/>
      <c r="D747" s="470"/>
      <c r="E747" s="470"/>
      <c r="F747" s="30"/>
    </row>
    <row r="748" spans="1:6">
      <c r="A748" s="634" t="s">
        <v>1777</v>
      </c>
      <c r="B748" s="473">
        <v>57</v>
      </c>
      <c r="C748" s="473">
        <v>108</v>
      </c>
      <c r="D748" s="473">
        <v>60</v>
      </c>
      <c r="E748" s="473">
        <v>48</v>
      </c>
      <c r="F748" s="30"/>
    </row>
    <row r="749" spans="1:6">
      <c r="A749" s="634" t="s">
        <v>1778</v>
      </c>
      <c r="B749" s="473">
        <v>104</v>
      </c>
      <c r="C749" s="473">
        <v>206</v>
      </c>
      <c r="D749" s="473">
        <v>90</v>
      </c>
      <c r="E749" s="473">
        <v>116</v>
      </c>
      <c r="F749" s="30"/>
    </row>
    <row r="750" spans="1:6">
      <c r="A750" s="634" t="s">
        <v>1779</v>
      </c>
      <c r="B750" s="473">
        <v>83</v>
      </c>
      <c r="C750" s="473">
        <v>199</v>
      </c>
      <c r="D750" s="473">
        <v>93</v>
      </c>
      <c r="E750" s="473">
        <v>106</v>
      </c>
      <c r="F750" s="30"/>
    </row>
    <row r="751" spans="1:6">
      <c r="A751" s="634" t="s">
        <v>1780</v>
      </c>
      <c r="B751" s="470">
        <v>144</v>
      </c>
      <c r="C751" s="470">
        <v>351</v>
      </c>
      <c r="D751" s="470">
        <v>164</v>
      </c>
      <c r="E751" s="470">
        <v>187</v>
      </c>
      <c r="F751" s="30"/>
    </row>
    <row r="752" spans="1:6">
      <c r="A752" s="634"/>
      <c r="B752" s="470"/>
      <c r="C752" s="470"/>
      <c r="D752" s="470"/>
      <c r="E752" s="470"/>
      <c r="F752" s="30"/>
    </row>
    <row r="753" spans="1:6">
      <c r="A753" s="634" t="s">
        <v>1781</v>
      </c>
      <c r="B753" s="473">
        <v>87</v>
      </c>
      <c r="C753" s="473">
        <v>238</v>
      </c>
      <c r="D753" s="473">
        <v>114</v>
      </c>
      <c r="E753" s="473">
        <v>124</v>
      </c>
      <c r="F753" s="30"/>
    </row>
    <row r="754" spans="1:6">
      <c r="A754" s="634" t="s">
        <v>1782</v>
      </c>
      <c r="B754" s="473">
        <v>8</v>
      </c>
      <c r="C754" s="473">
        <v>30</v>
      </c>
      <c r="D754" s="473">
        <v>14</v>
      </c>
      <c r="E754" s="473">
        <v>16</v>
      </c>
      <c r="F754" s="30"/>
    </row>
    <row r="755" spans="1:6">
      <c r="A755" s="634" t="s">
        <v>1783</v>
      </c>
      <c r="B755" s="473">
        <v>21</v>
      </c>
      <c r="C755" s="473">
        <v>62</v>
      </c>
      <c r="D755" s="473">
        <v>29</v>
      </c>
      <c r="E755" s="473">
        <v>33</v>
      </c>
      <c r="F755" s="30"/>
    </row>
    <row r="756" spans="1:6">
      <c r="A756" s="634" t="s">
        <v>1784</v>
      </c>
      <c r="B756" s="473">
        <v>30</v>
      </c>
      <c r="C756" s="473">
        <v>86</v>
      </c>
      <c r="D756" s="473">
        <v>39</v>
      </c>
      <c r="E756" s="473">
        <v>47</v>
      </c>
      <c r="F756" s="30"/>
    </row>
    <row r="757" spans="1:6">
      <c r="A757" s="634" t="s">
        <v>1785</v>
      </c>
      <c r="B757" s="473">
        <v>17</v>
      </c>
      <c r="C757" s="473">
        <v>35</v>
      </c>
      <c r="D757" s="473">
        <v>19</v>
      </c>
      <c r="E757" s="473">
        <v>16</v>
      </c>
      <c r="F757" s="30"/>
    </row>
    <row r="758" spans="1:6">
      <c r="A758" s="634" t="s">
        <v>1786</v>
      </c>
      <c r="B758" s="473">
        <v>8</v>
      </c>
      <c r="C758" s="473">
        <v>20</v>
      </c>
      <c r="D758" s="28">
        <v>10</v>
      </c>
      <c r="E758" s="28">
        <v>10</v>
      </c>
      <c r="F758" s="30"/>
    </row>
    <row r="759" spans="1:6">
      <c r="A759" s="634" t="s">
        <v>1787</v>
      </c>
      <c r="B759" s="28"/>
      <c r="C759" s="473"/>
      <c r="D759" s="28"/>
      <c r="E759" s="28"/>
      <c r="F759" s="30"/>
    </row>
    <row r="760" spans="1:6">
      <c r="A760" s="634" t="s">
        <v>1788</v>
      </c>
      <c r="B760" s="28">
        <v>3</v>
      </c>
      <c r="C760" s="473">
        <v>5</v>
      </c>
      <c r="D760" s="28">
        <v>3</v>
      </c>
      <c r="E760" s="28">
        <v>2</v>
      </c>
      <c r="F760" s="30"/>
    </row>
    <row r="761" spans="1:6">
      <c r="A761" s="634"/>
      <c r="B761" s="470"/>
      <c r="C761" s="470"/>
      <c r="D761" s="470"/>
      <c r="E761" s="470"/>
      <c r="F761" s="30"/>
    </row>
    <row r="762" spans="1:6">
      <c r="A762" s="634" t="s">
        <v>1789</v>
      </c>
      <c r="B762" s="470">
        <v>74</v>
      </c>
      <c r="C762" s="470">
        <v>221</v>
      </c>
      <c r="D762" s="470">
        <v>118</v>
      </c>
      <c r="E762" s="470">
        <v>103</v>
      </c>
      <c r="F762" s="30"/>
    </row>
    <row r="763" spans="1:6">
      <c r="A763" s="634" t="s">
        <v>1790</v>
      </c>
      <c r="B763" s="473">
        <v>8</v>
      </c>
      <c r="C763" s="473">
        <v>29</v>
      </c>
      <c r="D763" s="473">
        <v>19</v>
      </c>
      <c r="E763" s="473">
        <v>10</v>
      </c>
      <c r="F763" s="30"/>
    </row>
    <row r="764" spans="1:6">
      <c r="A764" s="634" t="s">
        <v>1791</v>
      </c>
      <c r="B764" s="473">
        <v>8</v>
      </c>
      <c r="C764" s="473">
        <v>24</v>
      </c>
      <c r="D764" s="473">
        <v>13</v>
      </c>
      <c r="E764" s="473">
        <v>11</v>
      </c>
      <c r="F764" s="30"/>
    </row>
    <row r="765" spans="1:6">
      <c r="A765" s="634" t="s">
        <v>1792</v>
      </c>
      <c r="B765" s="473">
        <v>8</v>
      </c>
      <c r="C765" s="473">
        <v>16</v>
      </c>
      <c r="D765" s="473">
        <v>7</v>
      </c>
      <c r="E765" s="473">
        <v>9</v>
      </c>
      <c r="F765" s="30"/>
    </row>
    <row r="766" spans="1:6">
      <c r="A766" s="634" t="s">
        <v>1793</v>
      </c>
      <c r="B766" s="473">
        <v>22</v>
      </c>
      <c r="C766" s="473">
        <v>68</v>
      </c>
      <c r="D766" s="473">
        <v>34</v>
      </c>
      <c r="E766" s="473">
        <v>34</v>
      </c>
      <c r="F766" s="30"/>
    </row>
    <row r="767" spans="1:6">
      <c r="A767" s="634" t="s">
        <v>1794</v>
      </c>
      <c r="B767" s="473">
        <v>11</v>
      </c>
      <c r="C767" s="473">
        <v>42</v>
      </c>
      <c r="D767" s="473">
        <v>24</v>
      </c>
      <c r="E767" s="473">
        <v>18</v>
      </c>
      <c r="F767" s="30"/>
    </row>
    <row r="768" spans="1:6">
      <c r="A768" s="634" t="s">
        <v>1795</v>
      </c>
      <c r="B768" s="473">
        <v>4</v>
      </c>
      <c r="C768" s="473">
        <v>9</v>
      </c>
      <c r="D768" s="473">
        <v>4</v>
      </c>
      <c r="E768" s="473">
        <v>5</v>
      </c>
      <c r="F768" s="30"/>
    </row>
    <row r="769" spans="1:6">
      <c r="A769" s="634" t="s">
        <v>1796</v>
      </c>
      <c r="B769" s="473">
        <v>13</v>
      </c>
      <c r="C769" s="473">
        <v>33</v>
      </c>
      <c r="D769" s="473">
        <v>17</v>
      </c>
      <c r="E769" s="473">
        <v>16</v>
      </c>
      <c r="F769" s="30"/>
    </row>
    <row r="770" spans="1:6">
      <c r="A770" s="634"/>
      <c r="B770" s="470"/>
      <c r="C770" s="470"/>
      <c r="D770" s="470"/>
      <c r="E770" s="470"/>
      <c r="F770" s="30"/>
    </row>
    <row r="771" spans="1:6">
      <c r="A771" s="634" t="s">
        <v>1797</v>
      </c>
      <c r="B771" s="472">
        <v>67</v>
      </c>
      <c r="C771" s="472">
        <v>181</v>
      </c>
      <c r="D771" s="472">
        <v>93</v>
      </c>
      <c r="E771" s="472">
        <v>88</v>
      </c>
      <c r="F771" s="30"/>
    </row>
    <row r="772" spans="1:6">
      <c r="A772" s="634" t="s">
        <v>1798</v>
      </c>
      <c r="B772" s="473">
        <v>6</v>
      </c>
      <c r="C772" s="473">
        <v>10</v>
      </c>
      <c r="D772" s="473">
        <v>4</v>
      </c>
      <c r="E772" s="473">
        <v>6</v>
      </c>
      <c r="F772" s="30"/>
    </row>
    <row r="773" spans="1:6">
      <c r="A773" s="634" t="s">
        <v>1799</v>
      </c>
      <c r="B773" s="473">
        <v>8</v>
      </c>
      <c r="C773" s="473">
        <v>25</v>
      </c>
      <c r="D773" s="473">
        <v>11</v>
      </c>
      <c r="E773" s="473">
        <v>14</v>
      </c>
      <c r="F773" s="30"/>
    </row>
    <row r="774" spans="1:6">
      <c r="A774" s="634" t="s">
        <v>1800</v>
      </c>
      <c r="B774" s="473"/>
      <c r="C774" s="473"/>
      <c r="D774" s="473"/>
      <c r="E774" s="473"/>
      <c r="F774" s="30"/>
    </row>
    <row r="775" spans="1:6">
      <c r="A775" s="634" t="s">
        <v>1801</v>
      </c>
      <c r="B775" s="473">
        <v>3</v>
      </c>
      <c r="C775" s="473">
        <v>9</v>
      </c>
      <c r="D775" s="473">
        <v>5</v>
      </c>
      <c r="E775" s="473">
        <v>4</v>
      </c>
      <c r="F775" s="30"/>
    </row>
    <row r="776" spans="1:6">
      <c r="A776" s="634" t="s">
        <v>1802</v>
      </c>
      <c r="B776" s="470">
        <v>17</v>
      </c>
      <c r="C776" s="470">
        <v>58</v>
      </c>
      <c r="D776" s="470">
        <v>30</v>
      </c>
      <c r="E776" s="470">
        <v>28</v>
      </c>
      <c r="F776" s="30"/>
    </row>
    <row r="777" spans="1:6">
      <c r="A777" s="634" t="s">
        <v>1803</v>
      </c>
      <c r="B777" s="470">
        <v>5</v>
      </c>
      <c r="C777" s="470">
        <v>10</v>
      </c>
      <c r="D777" s="470">
        <v>6</v>
      </c>
      <c r="E777" s="470">
        <v>4</v>
      </c>
      <c r="F777" s="30"/>
    </row>
    <row r="778" spans="1:6">
      <c r="A778" s="634" t="s">
        <v>1804</v>
      </c>
      <c r="B778" s="473">
        <v>4</v>
      </c>
      <c r="C778" s="473">
        <v>11</v>
      </c>
      <c r="D778" s="473">
        <v>7</v>
      </c>
      <c r="E778" s="473">
        <v>4</v>
      </c>
      <c r="F778" s="30"/>
    </row>
    <row r="779" spans="1:6">
      <c r="A779" s="634" t="s">
        <v>1805</v>
      </c>
      <c r="B779" s="470">
        <v>11</v>
      </c>
      <c r="C779" s="470">
        <v>22</v>
      </c>
      <c r="D779" s="470">
        <v>9</v>
      </c>
      <c r="E779" s="470">
        <v>13</v>
      </c>
      <c r="F779" s="30"/>
    </row>
    <row r="780" spans="1:6">
      <c r="A780" s="634" t="s">
        <v>1806</v>
      </c>
      <c r="B780" s="472">
        <v>6</v>
      </c>
      <c r="C780" s="472">
        <v>18</v>
      </c>
      <c r="D780" s="472">
        <v>10</v>
      </c>
      <c r="E780" s="472">
        <v>8</v>
      </c>
      <c r="F780" s="30"/>
    </row>
    <row r="781" spans="1:6">
      <c r="A781" s="634" t="s">
        <v>1807</v>
      </c>
      <c r="B781" s="473"/>
      <c r="C781" s="473"/>
      <c r="D781" s="473"/>
      <c r="E781" s="473"/>
      <c r="F781" s="30"/>
    </row>
    <row r="782" spans="1:6">
      <c r="A782" s="634" t="s">
        <v>1808</v>
      </c>
      <c r="B782" s="473">
        <v>4</v>
      </c>
      <c r="C782" s="473">
        <v>12</v>
      </c>
      <c r="D782" s="473">
        <v>7</v>
      </c>
      <c r="E782" s="473">
        <v>5</v>
      </c>
      <c r="F782" s="30"/>
    </row>
    <row r="783" spans="1:6">
      <c r="A783" s="634" t="s">
        <v>1809</v>
      </c>
      <c r="B783" s="473"/>
      <c r="C783" s="473"/>
      <c r="D783" s="473"/>
      <c r="E783" s="473"/>
      <c r="F783" s="30"/>
    </row>
    <row r="784" spans="1:6">
      <c r="A784" s="634" t="s">
        <v>1810</v>
      </c>
      <c r="B784" s="473">
        <v>3</v>
      </c>
      <c r="C784" s="473">
        <v>6</v>
      </c>
      <c r="D784" s="473">
        <v>4</v>
      </c>
      <c r="E784" s="473">
        <v>2</v>
      </c>
      <c r="F784" s="30"/>
    </row>
    <row r="785" spans="1:6">
      <c r="A785" s="634" t="s">
        <v>1811</v>
      </c>
      <c r="B785" s="473"/>
      <c r="C785" s="473"/>
      <c r="D785" s="473"/>
      <c r="E785" s="473"/>
      <c r="F785" s="30"/>
    </row>
    <row r="786" spans="1:6">
      <c r="A786" s="634"/>
      <c r="B786" s="473"/>
      <c r="C786" s="473"/>
      <c r="D786" s="473"/>
      <c r="E786" s="473"/>
      <c r="F786" s="30"/>
    </row>
    <row r="787" spans="1:6">
      <c r="A787" s="634" t="s">
        <v>1812</v>
      </c>
      <c r="B787" s="473">
        <v>51</v>
      </c>
      <c r="C787" s="473">
        <v>115</v>
      </c>
      <c r="D787" s="473">
        <v>56</v>
      </c>
      <c r="E787" s="473">
        <v>59</v>
      </c>
      <c r="F787" s="30"/>
    </row>
    <row r="788" spans="1:6">
      <c r="A788" s="634" t="s">
        <v>1813</v>
      </c>
      <c r="B788" s="470">
        <v>9</v>
      </c>
      <c r="C788" s="470">
        <v>15</v>
      </c>
      <c r="D788" s="470">
        <v>6</v>
      </c>
      <c r="E788" s="470">
        <v>9</v>
      </c>
      <c r="F788" s="30"/>
    </row>
    <row r="789" spans="1:6">
      <c r="A789" s="634" t="s">
        <v>1814</v>
      </c>
      <c r="B789" s="476">
        <v>6</v>
      </c>
      <c r="C789" s="476">
        <v>21</v>
      </c>
      <c r="D789" s="476">
        <v>11</v>
      </c>
      <c r="E789" s="476">
        <v>10</v>
      </c>
      <c r="F789" s="30"/>
    </row>
    <row r="790" spans="1:6">
      <c r="A790" s="634" t="s">
        <v>1815</v>
      </c>
      <c r="B790" s="470"/>
      <c r="C790" s="473"/>
      <c r="D790" s="470"/>
      <c r="E790" s="470"/>
      <c r="F790" s="30"/>
    </row>
    <row r="791" spans="1:6">
      <c r="A791" s="634" t="s">
        <v>1816</v>
      </c>
      <c r="B791" s="473">
        <v>3</v>
      </c>
      <c r="C791" s="473">
        <v>7</v>
      </c>
      <c r="D791" s="473">
        <v>4</v>
      </c>
      <c r="E791" s="473">
        <v>3</v>
      </c>
      <c r="F791" s="30"/>
    </row>
    <row r="792" spans="1:6">
      <c r="A792" s="634" t="s">
        <v>1817</v>
      </c>
      <c r="B792" s="475">
        <v>6</v>
      </c>
      <c r="C792" s="473">
        <v>15</v>
      </c>
      <c r="D792" s="473">
        <v>8</v>
      </c>
      <c r="E792" s="473">
        <v>7</v>
      </c>
      <c r="F792" s="30"/>
    </row>
    <row r="793" spans="1:6">
      <c r="A793" s="634" t="s">
        <v>1818</v>
      </c>
      <c r="B793" s="470"/>
      <c r="C793" s="473"/>
      <c r="D793" s="470"/>
      <c r="E793" s="470"/>
      <c r="F793" s="30"/>
    </row>
    <row r="794" spans="1:6">
      <c r="A794" s="634" t="s">
        <v>1819</v>
      </c>
      <c r="B794" s="473">
        <v>5</v>
      </c>
      <c r="C794" s="473">
        <v>9</v>
      </c>
      <c r="D794" s="473">
        <v>4</v>
      </c>
      <c r="E794" s="473">
        <v>5</v>
      </c>
      <c r="F794" s="30"/>
    </row>
    <row r="795" spans="1:6">
      <c r="A795" s="634" t="s">
        <v>1820</v>
      </c>
      <c r="B795" s="470">
        <v>4</v>
      </c>
      <c r="C795" s="470">
        <v>10</v>
      </c>
      <c r="D795" s="470">
        <v>4</v>
      </c>
      <c r="E795" s="470">
        <v>6</v>
      </c>
      <c r="F795" s="30"/>
    </row>
    <row r="796" spans="1:6">
      <c r="A796" s="634" t="s">
        <v>1821</v>
      </c>
      <c r="B796" s="470"/>
      <c r="C796" s="470"/>
      <c r="D796" s="470"/>
      <c r="E796" s="470"/>
      <c r="F796" s="30"/>
    </row>
    <row r="797" spans="1:6">
      <c r="A797" s="634" t="s">
        <v>1822</v>
      </c>
      <c r="B797" s="470">
        <v>5</v>
      </c>
      <c r="C797" s="470">
        <v>7</v>
      </c>
      <c r="D797" s="470">
        <v>5</v>
      </c>
      <c r="E797" s="470">
        <v>2</v>
      </c>
      <c r="F797" s="30"/>
    </row>
    <row r="798" spans="1:6">
      <c r="A798" s="634" t="s">
        <v>1823</v>
      </c>
      <c r="B798" s="470">
        <v>3</v>
      </c>
      <c r="C798" s="470">
        <v>5</v>
      </c>
      <c r="D798" s="470">
        <v>4</v>
      </c>
      <c r="E798" s="470">
        <v>1</v>
      </c>
      <c r="F798" s="30"/>
    </row>
    <row r="799" spans="1:6">
      <c r="A799" s="634" t="s">
        <v>1824</v>
      </c>
      <c r="B799" s="470"/>
      <c r="C799" s="470"/>
      <c r="D799" s="470"/>
      <c r="E799" s="470"/>
      <c r="F799" s="30"/>
    </row>
    <row r="800" spans="1:6">
      <c r="A800" s="634" t="s">
        <v>1825</v>
      </c>
      <c r="B800" s="470">
        <v>10</v>
      </c>
      <c r="C800" s="470">
        <v>26</v>
      </c>
      <c r="D800" s="470">
        <v>10</v>
      </c>
      <c r="E800" s="470">
        <v>16</v>
      </c>
      <c r="F800" s="30"/>
    </row>
    <row r="801" spans="1:6">
      <c r="A801" s="634" t="s">
        <v>1826</v>
      </c>
      <c r="B801" s="470"/>
      <c r="C801" s="470"/>
      <c r="D801" s="470"/>
      <c r="E801" s="470"/>
      <c r="F801" s="30"/>
    </row>
    <row r="802" spans="1:6">
      <c r="A802" s="634" t="s">
        <v>1827</v>
      </c>
      <c r="B802" s="473"/>
      <c r="C802" s="473"/>
      <c r="D802" s="473"/>
      <c r="E802" s="473"/>
      <c r="F802" s="30"/>
    </row>
    <row r="803" spans="1:6">
      <c r="A803" s="634"/>
      <c r="B803" s="473"/>
      <c r="C803" s="473"/>
      <c r="D803" s="473"/>
      <c r="E803" s="473"/>
      <c r="F803" s="30"/>
    </row>
    <row r="804" spans="1:6">
      <c r="A804" s="634" t="s">
        <v>1828</v>
      </c>
      <c r="B804" s="470">
        <v>16</v>
      </c>
      <c r="C804" s="470">
        <v>58</v>
      </c>
      <c r="D804" s="470">
        <v>25</v>
      </c>
      <c r="E804" s="470">
        <v>33</v>
      </c>
      <c r="F804" s="30"/>
    </row>
    <row r="805" spans="1:6">
      <c r="A805" s="634" t="s">
        <v>1829</v>
      </c>
      <c r="B805" s="476">
        <v>5</v>
      </c>
      <c r="C805" s="476">
        <v>16</v>
      </c>
      <c r="D805" s="476">
        <v>9</v>
      </c>
      <c r="E805" s="476">
        <v>7</v>
      </c>
      <c r="F805" s="30"/>
    </row>
    <row r="806" spans="1:6">
      <c r="A806" s="634" t="s">
        <v>1830</v>
      </c>
      <c r="B806" s="470"/>
      <c r="C806" s="470"/>
      <c r="D806" s="470"/>
      <c r="E806" s="470"/>
      <c r="F806" s="30"/>
    </row>
    <row r="807" spans="1:6">
      <c r="A807" s="634" t="s">
        <v>1831</v>
      </c>
      <c r="B807" s="470">
        <v>7</v>
      </c>
      <c r="C807" s="470">
        <v>29</v>
      </c>
      <c r="D807" s="470">
        <v>10</v>
      </c>
      <c r="E807" s="470">
        <v>19</v>
      </c>
      <c r="F807" s="30"/>
    </row>
    <row r="808" spans="1:6">
      <c r="A808" s="634" t="s">
        <v>1832</v>
      </c>
      <c r="B808" s="470"/>
      <c r="C808" s="470"/>
      <c r="D808" s="470"/>
      <c r="E808" s="470"/>
      <c r="F808" s="30"/>
    </row>
    <row r="809" spans="1:6">
      <c r="A809" s="634" t="s">
        <v>1833</v>
      </c>
      <c r="B809" s="470">
        <v>4</v>
      </c>
      <c r="C809" s="470">
        <v>13</v>
      </c>
      <c r="D809" s="473">
        <v>6</v>
      </c>
      <c r="E809" s="473">
        <v>7</v>
      </c>
      <c r="F809" s="30"/>
    </row>
    <row r="810" spans="1:6">
      <c r="A810" s="634"/>
      <c r="B810" s="470"/>
      <c r="C810" s="470"/>
      <c r="D810" s="470"/>
      <c r="E810" s="470"/>
      <c r="F810" s="30"/>
    </row>
    <row r="811" spans="1:6">
      <c r="A811" s="634" t="s">
        <v>1834</v>
      </c>
      <c r="B811" s="470">
        <v>1820</v>
      </c>
      <c r="C811" s="470">
        <v>4150</v>
      </c>
      <c r="D811" s="470">
        <v>2053</v>
      </c>
      <c r="E811" s="470">
        <v>2097</v>
      </c>
      <c r="F811" s="30"/>
    </row>
    <row r="812" spans="1:6">
      <c r="A812" s="634" t="s">
        <v>1835</v>
      </c>
      <c r="B812" s="470">
        <v>13</v>
      </c>
      <c r="C812" s="470">
        <v>36</v>
      </c>
      <c r="D812" s="470">
        <v>21</v>
      </c>
      <c r="E812" s="470">
        <v>15</v>
      </c>
      <c r="F812" s="30"/>
    </row>
    <row r="813" spans="1:6">
      <c r="A813" s="634" t="s">
        <v>1836</v>
      </c>
      <c r="B813" s="470">
        <v>14</v>
      </c>
      <c r="C813" s="470">
        <v>31</v>
      </c>
      <c r="D813" s="470">
        <v>15</v>
      </c>
      <c r="E813" s="470">
        <v>16</v>
      </c>
      <c r="F813" s="30"/>
    </row>
    <row r="814" spans="1:6">
      <c r="A814" s="634" t="s">
        <v>1837</v>
      </c>
      <c r="B814" s="470">
        <v>8</v>
      </c>
      <c r="C814" s="470">
        <v>27</v>
      </c>
      <c r="D814" s="473">
        <v>13</v>
      </c>
      <c r="E814" s="473">
        <v>14</v>
      </c>
      <c r="F814" s="30"/>
    </row>
    <row r="815" spans="1:6">
      <c r="A815" s="634" t="s">
        <v>1838</v>
      </c>
      <c r="B815" s="470">
        <v>104</v>
      </c>
      <c r="C815" s="470">
        <v>200</v>
      </c>
      <c r="D815" s="470">
        <v>92</v>
      </c>
      <c r="E815" s="470">
        <v>108</v>
      </c>
      <c r="F815" s="30"/>
    </row>
    <row r="816" spans="1:6">
      <c r="A816" s="634" t="s">
        <v>1839</v>
      </c>
      <c r="B816" s="470">
        <v>29</v>
      </c>
      <c r="C816" s="470">
        <v>79</v>
      </c>
      <c r="D816" s="470">
        <v>31</v>
      </c>
      <c r="E816" s="470">
        <v>48</v>
      </c>
      <c r="F816" s="30"/>
    </row>
    <row r="817" spans="1:6">
      <c r="A817" s="634" t="s">
        <v>1840</v>
      </c>
      <c r="B817" s="470">
        <v>21</v>
      </c>
      <c r="C817" s="470">
        <v>53</v>
      </c>
      <c r="D817" s="470">
        <v>28</v>
      </c>
      <c r="E817" s="470">
        <v>25</v>
      </c>
      <c r="F817" s="30"/>
    </row>
    <row r="818" spans="1:6">
      <c r="A818" s="634" t="s">
        <v>1841</v>
      </c>
      <c r="B818" s="470">
        <v>67</v>
      </c>
      <c r="C818" s="470">
        <v>134</v>
      </c>
      <c r="D818" s="473">
        <v>70</v>
      </c>
      <c r="E818" s="473">
        <v>64</v>
      </c>
      <c r="F818" s="30"/>
    </row>
    <row r="819" spans="1:6">
      <c r="A819" s="634" t="s">
        <v>1842</v>
      </c>
      <c r="B819" s="470">
        <v>31</v>
      </c>
      <c r="C819" s="470">
        <v>49</v>
      </c>
      <c r="D819" s="470">
        <v>30</v>
      </c>
      <c r="E819" s="470">
        <v>19</v>
      </c>
      <c r="F819" s="30"/>
    </row>
    <row r="820" spans="1:6">
      <c r="A820" s="634" t="s">
        <v>1843</v>
      </c>
      <c r="B820" s="470">
        <v>3</v>
      </c>
      <c r="C820" s="470">
        <v>7</v>
      </c>
      <c r="D820" s="470">
        <v>3</v>
      </c>
      <c r="E820" s="470">
        <v>4</v>
      </c>
      <c r="F820" s="30"/>
    </row>
    <row r="821" spans="1:6">
      <c r="A821" s="634" t="s">
        <v>1844</v>
      </c>
      <c r="B821" s="470">
        <v>9</v>
      </c>
      <c r="C821" s="470">
        <v>17</v>
      </c>
      <c r="D821" s="473">
        <v>7</v>
      </c>
      <c r="E821" s="473">
        <v>10</v>
      </c>
      <c r="F821" s="30"/>
    </row>
    <row r="822" spans="1:6">
      <c r="A822" s="634" t="s">
        <v>1845</v>
      </c>
      <c r="B822" s="476"/>
      <c r="C822" s="476"/>
      <c r="D822" s="476"/>
      <c r="E822" s="476"/>
      <c r="F822" s="30"/>
    </row>
    <row r="823" spans="1:6">
      <c r="A823" s="634" t="s">
        <v>1846</v>
      </c>
      <c r="B823" s="470">
        <v>204</v>
      </c>
      <c r="C823" s="470">
        <v>445</v>
      </c>
      <c r="D823" s="470">
        <v>230</v>
      </c>
      <c r="E823" s="470">
        <v>215</v>
      </c>
      <c r="F823" s="30"/>
    </row>
    <row r="824" spans="1:6">
      <c r="A824" s="634" t="s">
        <v>1847</v>
      </c>
      <c r="B824" s="470">
        <v>38</v>
      </c>
      <c r="C824" s="470">
        <v>89</v>
      </c>
      <c r="D824" s="470">
        <v>55</v>
      </c>
      <c r="E824" s="470">
        <v>34</v>
      </c>
      <c r="F824" s="30"/>
    </row>
    <row r="825" spans="1:6">
      <c r="A825" s="634" t="s">
        <v>1848</v>
      </c>
      <c r="B825" s="470">
        <v>120</v>
      </c>
      <c r="C825" s="470">
        <v>234</v>
      </c>
      <c r="D825" s="470">
        <v>120</v>
      </c>
      <c r="E825" s="470">
        <v>114</v>
      </c>
      <c r="F825" s="30"/>
    </row>
    <row r="826" spans="1:6">
      <c r="A826" s="634" t="s">
        <v>1849</v>
      </c>
      <c r="B826" s="470">
        <v>87</v>
      </c>
      <c r="C826" s="470">
        <v>207</v>
      </c>
      <c r="D826" s="470">
        <v>98</v>
      </c>
      <c r="E826" s="470">
        <v>109</v>
      </c>
      <c r="F826" s="30"/>
    </row>
    <row r="827" spans="1:6">
      <c r="A827" s="634" t="s">
        <v>1850</v>
      </c>
      <c r="B827" s="470">
        <v>20</v>
      </c>
      <c r="C827" s="470">
        <v>51</v>
      </c>
      <c r="D827" s="470">
        <v>26</v>
      </c>
      <c r="E827" s="470">
        <v>25</v>
      </c>
      <c r="F827" s="30"/>
    </row>
    <row r="828" spans="1:6">
      <c r="A828" s="634" t="s">
        <v>1851</v>
      </c>
      <c r="B828" s="470"/>
      <c r="C828" s="470"/>
      <c r="D828" s="470"/>
      <c r="E828" s="470"/>
      <c r="F828" s="30"/>
    </row>
    <row r="829" spans="1:6">
      <c r="A829" s="634" t="s">
        <v>1852</v>
      </c>
      <c r="B829" s="476">
        <v>55</v>
      </c>
      <c r="C829" s="476">
        <v>140</v>
      </c>
      <c r="D829" s="476">
        <v>69</v>
      </c>
      <c r="E829" s="476">
        <v>71</v>
      </c>
      <c r="F829" s="30"/>
    </row>
    <row r="830" spans="1:6">
      <c r="A830" s="634" t="s">
        <v>1853</v>
      </c>
      <c r="B830" s="470">
        <v>11</v>
      </c>
      <c r="C830" s="470">
        <v>31</v>
      </c>
      <c r="D830" s="470">
        <v>17</v>
      </c>
      <c r="E830" s="470">
        <v>14</v>
      </c>
      <c r="F830" s="30"/>
    </row>
    <row r="831" spans="1:6">
      <c r="A831" s="634" t="s">
        <v>1854</v>
      </c>
      <c r="B831" s="470">
        <v>138</v>
      </c>
      <c r="C831" s="470">
        <v>351</v>
      </c>
      <c r="D831" s="470">
        <v>159</v>
      </c>
      <c r="E831" s="470">
        <v>192</v>
      </c>
      <c r="F831" s="30"/>
    </row>
    <row r="832" spans="1:6">
      <c r="A832" s="634" t="s">
        <v>1855</v>
      </c>
      <c r="B832" s="470">
        <v>70</v>
      </c>
      <c r="C832" s="470">
        <v>182</v>
      </c>
      <c r="D832" s="470">
        <v>83</v>
      </c>
      <c r="E832" s="470">
        <v>99</v>
      </c>
      <c r="F832" s="30"/>
    </row>
    <row r="833" spans="1:6">
      <c r="A833" s="634" t="s">
        <v>1856</v>
      </c>
      <c r="B833" s="470"/>
      <c r="C833" s="470"/>
      <c r="D833" s="470"/>
      <c r="E833" s="470"/>
      <c r="F833" s="30"/>
    </row>
    <row r="834" spans="1:6">
      <c r="A834" s="634" t="s">
        <v>1857</v>
      </c>
      <c r="B834" s="470">
        <v>92</v>
      </c>
      <c r="C834" s="470">
        <v>169</v>
      </c>
      <c r="D834" s="470">
        <v>90</v>
      </c>
      <c r="E834" s="470">
        <v>79</v>
      </c>
      <c r="F834" s="30"/>
    </row>
    <row r="835" spans="1:6">
      <c r="A835" s="634" t="s">
        <v>1858</v>
      </c>
      <c r="B835" s="470">
        <v>13</v>
      </c>
      <c r="C835" s="470">
        <v>33</v>
      </c>
      <c r="D835" s="470">
        <v>15</v>
      </c>
      <c r="E835" s="470">
        <v>18</v>
      </c>
      <c r="F835" s="30"/>
    </row>
    <row r="836" spans="1:6">
      <c r="A836" s="634" t="s">
        <v>1859</v>
      </c>
      <c r="B836" s="470">
        <v>28</v>
      </c>
      <c r="C836" s="470">
        <v>67</v>
      </c>
      <c r="D836" s="470">
        <v>36</v>
      </c>
      <c r="E836" s="470">
        <v>31</v>
      </c>
      <c r="F836" s="30"/>
    </row>
    <row r="837" spans="1:6">
      <c r="A837" s="634" t="s">
        <v>1860</v>
      </c>
      <c r="B837" s="470">
        <v>10</v>
      </c>
      <c r="C837" s="470">
        <v>26</v>
      </c>
      <c r="D837" s="470">
        <v>11</v>
      </c>
      <c r="E837" s="470">
        <v>15</v>
      </c>
      <c r="F837" s="30"/>
    </row>
    <row r="838" spans="1:6">
      <c r="A838" s="634" t="s">
        <v>1861</v>
      </c>
      <c r="B838" s="470">
        <v>80</v>
      </c>
      <c r="C838" s="470">
        <v>175</v>
      </c>
      <c r="D838" s="470">
        <v>93</v>
      </c>
      <c r="E838" s="470">
        <v>82</v>
      </c>
      <c r="F838" s="30"/>
    </row>
    <row r="839" spans="1:6">
      <c r="A839" s="634" t="s">
        <v>1862</v>
      </c>
      <c r="B839" s="470">
        <v>28</v>
      </c>
      <c r="C839" s="470">
        <v>72</v>
      </c>
      <c r="D839" s="470">
        <v>37</v>
      </c>
      <c r="E839" s="470">
        <v>35</v>
      </c>
      <c r="F839" s="30"/>
    </row>
    <row r="840" spans="1:6">
      <c r="A840" s="634" t="s">
        <v>1863</v>
      </c>
      <c r="B840" s="470">
        <v>28</v>
      </c>
      <c r="C840" s="470">
        <v>60</v>
      </c>
      <c r="D840" s="470">
        <v>24</v>
      </c>
      <c r="E840" s="470">
        <v>36</v>
      </c>
      <c r="F840" s="30"/>
    </row>
    <row r="841" spans="1:6">
      <c r="A841" s="634" t="s">
        <v>1864</v>
      </c>
      <c r="B841" s="470"/>
      <c r="C841" s="470"/>
      <c r="D841" s="470"/>
      <c r="E841" s="470"/>
      <c r="F841" s="30"/>
    </row>
    <row r="842" spans="1:6">
      <c r="A842" s="634" t="s">
        <v>1865</v>
      </c>
      <c r="B842" s="470"/>
      <c r="C842" s="470"/>
      <c r="D842" s="470"/>
      <c r="E842" s="470"/>
      <c r="F842" s="30"/>
    </row>
    <row r="843" spans="1:6">
      <c r="A843" s="634" t="s">
        <v>1866</v>
      </c>
      <c r="B843" s="470">
        <v>5</v>
      </c>
      <c r="C843" s="470">
        <v>10</v>
      </c>
      <c r="D843" s="470">
        <v>5</v>
      </c>
      <c r="E843" s="470">
        <v>5</v>
      </c>
      <c r="F843" s="30"/>
    </row>
    <row r="844" spans="1:6">
      <c r="A844" s="634" t="s">
        <v>1867</v>
      </c>
      <c r="B844" s="470"/>
      <c r="C844" s="470"/>
      <c r="D844" s="470"/>
      <c r="E844" s="470"/>
      <c r="F844" s="30"/>
    </row>
    <row r="845" spans="1:6">
      <c r="A845" s="634" t="s">
        <v>1868</v>
      </c>
      <c r="B845" s="470"/>
      <c r="C845" s="470"/>
      <c r="D845" s="470"/>
      <c r="E845" s="470"/>
      <c r="F845" s="30"/>
    </row>
    <row r="846" spans="1:6">
      <c r="A846" s="634" t="s">
        <v>1869</v>
      </c>
      <c r="B846" s="470">
        <v>34</v>
      </c>
      <c r="C846" s="470">
        <v>106</v>
      </c>
      <c r="D846" s="470">
        <v>51</v>
      </c>
      <c r="E846" s="470">
        <v>55</v>
      </c>
      <c r="F846" s="30"/>
    </row>
    <row r="847" spans="1:6">
      <c r="A847" s="634" t="s">
        <v>1870</v>
      </c>
      <c r="B847" s="470">
        <v>8</v>
      </c>
      <c r="C847" s="470">
        <v>25</v>
      </c>
      <c r="D847" s="470">
        <v>14</v>
      </c>
      <c r="E847" s="470">
        <v>11</v>
      </c>
      <c r="F847" s="30"/>
    </row>
    <row r="848" spans="1:6">
      <c r="A848" s="634" t="s">
        <v>1871</v>
      </c>
      <c r="B848" s="470">
        <v>278</v>
      </c>
      <c r="C848" s="470">
        <v>607</v>
      </c>
      <c r="D848" s="470">
        <v>289</v>
      </c>
      <c r="E848" s="470">
        <v>318</v>
      </c>
      <c r="F848" s="30"/>
    </row>
    <row r="849" spans="1:6">
      <c r="A849" s="634" t="s">
        <v>1872</v>
      </c>
      <c r="B849" s="470">
        <v>174</v>
      </c>
      <c r="C849" s="470">
        <v>437</v>
      </c>
      <c r="D849" s="470">
        <v>221</v>
      </c>
      <c r="E849" s="470">
        <v>216</v>
      </c>
      <c r="F849" s="30"/>
    </row>
    <row r="850" spans="1:6">
      <c r="A850" s="634"/>
      <c r="B850" s="470"/>
      <c r="C850" s="470"/>
      <c r="D850" s="470"/>
      <c r="E850" s="470"/>
      <c r="F850" s="30"/>
    </row>
    <row r="851" spans="1:6">
      <c r="A851" s="634" t="s">
        <v>1873</v>
      </c>
      <c r="B851" s="470">
        <v>816</v>
      </c>
      <c r="C851" s="470">
        <v>1460</v>
      </c>
      <c r="D851" s="470">
        <v>752</v>
      </c>
      <c r="E851" s="470">
        <v>708</v>
      </c>
      <c r="F851" s="30"/>
    </row>
    <row r="852" spans="1:6">
      <c r="A852" s="634" t="s">
        <v>871</v>
      </c>
      <c r="B852" s="470">
        <v>816</v>
      </c>
      <c r="C852" s="470">
        <v>1460</v>
      </c>
      <c r="D852" s="470">
        <v>752</v>
      </c>
      <c r="E852" s="470">
        <v>708</v>
      </c>
      <c r="F852" s="30"/>
    </row>
    <row r="853" spans="1:6">
      <c r="A853" s="634"/>
      <c r="B853" s="470"/>
      <c r="C853" s="470"/>
      <c r="D853" s="470"/>
      <c r="E853" s="470"/>
      <c r="F853" s="30"/>
    </row>
    <row r="854" spans="1:6">
      <c r="A854" s="634" t="s">
        <v>1874</v>
      </c>
      <c r="B854" s="470">
        <v>3493</v>
      </c>
      <c r="C854" s="470">
        <v>7152</v>
      </c>
      <c r="D854" s="470">
        <v>3506</v>
      </c>
      <c r="E854" s="470">
        <v>3646</v>
      </c>
      <c r="F854" s="30"/>
    </row>
    <row r="855" spans="1:6">
      <c r="A855" s="634" t="s">
        <v>1875</v>
      </c>
      <c r="B855" s="470">
        <v>710</v>
      </c>
      <c r="C855" s="470">
        <v>1319</v>
      </c>
      <c r="D855" s="470">
        <v>666</v>
      </c>
      <c r="E855" s="470">
        <v>653</v>
      </c>
      <c r="F855" s="30"/>
    </row>
    <row r="856" spans="1:6">
      <c r="A856" s="634" t="s">
        <v>1876</v>
      </c>
      <c r="B856" s="470">
        <v>1617</v>
      </c>
      <c r="C856" s="470">
        <v>2912</v>
      </c>
      <c r="D856" s="470">
        <v>1454</v>
      </c>
      <c r="E856" s="470">
        <v>1458</v>
      </c>
      <c r="F856" s="30"/>
    </row>
    <row r="857" spans="1:6">
      <c r="A857" s="634" t="s">
        <v>1877</v>
      </c>
      <c r="B857" s="470">
        <v>656</v>
      </c>
      <c r="C857" s="470">
        <v>1380</v>
      </c>
      <c r="D857" s="470">
        <v>654</v>
      </c>
      <c r="E857" s="470">
        <v>726</v>
      </c>
      <c r="F857" s="30"/>
    </row>
    <row r="858" spans="1:6">
      <c r="A858" s="634" t="s">
        <v>1878</v>
      </c>
      <c r="B858" s="470">
        <v>510</v>
      </c>
      <c r="C858" s="470">
        <v>1541</v>
      </c>
      <c r="D858" s="470">
        <v>732</v>
      </c>
      <c r="E858" s="470">
        <v>809</v>
      </c>
      <c r="F858" s="30"/>
    </row>
    <row r="859" spans="1:6">
      <c r="A859" s="634"/>
      <c r="B859" s="470"/>
      <c r="C859" s="470"/>
      <c r="D859" s="470"/>
      <c r="E859" s="470"/>
      <c r="F859" s="30"/>
    </row>
    <row r="860" spans="1:6">
      <c r="A860" s="634" t="s">
        <v>1879</v>
      </c>
      <c r="B860" s="470">
        <v>1349</v>
      </c>
      <c r="C860" s="470">
        <v>2595</v>
      </c>
      <c r="D860" s="470">
        <v>1314</v>
      </c>
      <c r="E860" s="470">
        <v>1281</v>
      </c>
      <c r="F860" s="30"/>
    </row>
    <row r="861" spans="1:6">
      <c r="A861" s="634" t="s">
        <v>1880</v>
      </c>
      <c r="B861" s="470">
        <v>1349</v>
      </c>
      <c r="C861" s="470">
        <v>2595</v>
      </c>
      <c r="D861" s="470">
        <v>1314</v>
      </c>
      <c r="E861" s="470">
        <v>1281</v>
      </c>
      <c r="F861" s="30"/>
    </row>
    <row r="862" spans="1:6">
      <c r="A862" s="634"/>
      <c r="B862" s="470"/>
      <c r="C862" s="470"/>
      <c r="D862" s="470"/>
      <c r="E862" s="470"/>
      <c r="F862" s="30"/>
    </row>
    <row r="863" spans="1:6">
      <c r="A863" s="634" t="s">
        <v>1881</v>
      </c>
      <c r="B863" s="470">
        <v>11</v>
      </c>
      <c r="C863" s="470">
        <v>32</v>
      </c>
      <c r="D863" s="470">
        <v>17</v>
      </c>
      <c r="E863" s="470">
        <v>15</v>
      </c>
      <c r="F863" s="30"/>
    </row>
    <row r="864" spans="1:6">
      <c r="A864" s="634" t="s">
        <v>1882</v>
      </c>
      <c r="B864" s="470">
        <v>3</v>
      </c>
      <c r="C864" s="470">
        <v>5</v>
      </c>
      <c r="D864" s="470">
        <v>2</v>
      </c>
      <c r="E864" s="470">
        <v>3</v>
      </c>
      <c r="F864" s="30"/>
    </row>
    <row r="865" spans="1:6">
      <c r="A865" s="634" t="s">
        <v>1883</v>
      </c>
      <c r="B865" s="470"/>
      <c r="C865" s="470"/>
      <c r="D865" s="470"/>
      <c r="E865" s="470"/>
      <c r="F865" s="30"/>
    </row>
    <row r="866" spans="1:6">
      <c r="A866" s="634" t="s">
        <v>1884</v>
      </c>
      <c r="B866" s="470">
        <v>8</v>
      </c>
      <c r="C866" s="470">
        <v>27</v>
      </c>
      <c r="D866" s="470">
        <v>15</v>
      </c>
      <c r="E866" s="470">
        <v>12</v>
      </c>
      <c r="F866" s="30"/>
    </row>
    <row r="867" spans="1:6">
      <c r="A867" s="634" t="s">
        <v>1885</v>
      </c>
      <c r="B867" s="470"/>
      <c r="C867" s="470"/>
      <c r="D867" s="470"/>
      <c r="E867" s="470"/>
      <c r="F867" s="30"/>
    </row>
    <row r="868" spans="1:6">
      <c r="A868" s="634" t="s">
        <v>1886</v>
      </c>
      <c r="B868" s="470"/>
      <c r="C868" s="470"/>
      <c r="D868" s="470"/>
      <c r="E868" s="470"/>
      <c r="F868" s="30"/>
    </row>
    <row r="869" spans="1:6">
      <c r="A869" s="634"/>
      <c r="B869" s="476"/>
      <c r="C869" s="476"/>
      <c r="D869" s="476"/>
      <c r="E869" s="476"/>
      <c r="F869" s="30"/>
    </row>
    <row r="870" spans="1:6">
      <c r="A870" s="634" t="s">
        <v>1887</v>
      </c>
      <c r="B870" s="470">
        <v>4914</v>
      </c>
      <c r="C870" s="470">
        <v>12037</v>
      </c>
      <c r="D870" s="470">
        <v>5756</v>
      </c>
      <c r="E870" s="470">
        <v>6281</v>
      </c>
      <c r="F870" s="30"/>
    </row>
    <row r="871" spans="1:6">
      <c r="A871" s="634" t="s">
        <v>1888</v>
      </c>
      <c r="B871" s="470">
        <v>536</v>
      </c>
      <c r="C871" s="470">
        <v>1272</v>
      </c>
      <c r="D871" s="470">
        <v>596</v>
      </c>
      <c r="E871" s="470">
        <v>676</v>
      </c>
      <c r="F871" s="30"/>
    </row>
    <row r="872" spans="1:6">
      <c r="A872" s="634" t="s">
        <v>1889</v>
      </c>
      <c r="B872" s="476">
        <v>605</v>
      </c>
      <c r="C872" s="476">
        <v>1298</v>
      </c>
      <c r="D872" s="476">
        <v>600</v>
      </c>
      <c r="E872" s="476">
        <v>698</v>
      </c>
      <c r="F872" s="30"/>
    </row>
    <row r="873" spans="1:6">
      <c r="A873" s="634" t="s">
        <v>1890</v>
      </c>
      <c r="B873" s="470">
        <v>388</v>
      </c>
      <c r="C873" s="470">
        <v>844</v>
      </c>
      <c r="D873" s="470">
        <v>392</v>
      </c>
      <c r="E873" s="470">
        <v>452</v>
      </c>
      <c r="F873" s="30"/>
    </row>
    <row r="874" spans="1:6">
      <c r="A874" s="634" t="s">
        <v>1891</v>
      </c>
      <c r="B874" s="470">
        <v>115</v>
      </c>
      <c r="C874" s="470">
        <v>273</v>
      </c>
      <c r="D874" s="470">
        <v>127</v>
      </c>
      <c r="E874" s="470">
        <v>146</v>
      </c>
      <c r="F874" s="30"/>
    </row>
    <row r="875" spans="1:6">
      <c r="A875" s="634" t="s">
        <v>1892</v>
      </c>
      <c r="B875" s="470">
        <v>22</v>
      </c>
      <c r="C875" s="470">
        <v>23</v>
      </c>
      <c r="D875" s="470">
        <v>7</v>
      </c>
      <c r="E875" s="470">
        <v>16</v>
      </c>
      <c r="F875" s="30"/>
    </row>
    <row r="876" spans="1:6">
      <c r="A876" s="634" t="s">
        <v>1893</v>
      </c>
      <c r="B876" s="470">
        <v>616</v>
      </c>
      <c r="C876" s="470">
        <v>1448</v>
      </c>
      <c r="D876" s="470">
        <v>701</v>
      </c>
      <c r="E876" s="470">
        <v>747</v>
      </c>
      <c r="F876" s="30"/>
    </row>
    <row r="877" spans="1:6">
      <c r="A877" s="634" t="s">
        <v>1894</v>
      </c>
      <c r="B877" s="470">
        <v>463</v>
      </c>
      <c r="C877" s="470">
        <v>1145</v>
      </c>
      <c r="D877" s="470">
        <v>537</v>
      </c>
      <c r="E877" s="470">
        <v>608</v>
      </c>
      <c r="F877" s="30"/>
    </row>
    <row r="878" spans="1:6">
      <c r="A878" s="634" t="s">
        <v>1895</v>
      </c>
      <c r="B878" s="479">
        <v>748</v>
      </c>
      <c r="C878" s="476">
        <v>1697</v>
      </c>
      <c r="D878" s="476">
        <v>842</v>
      </c>
      <c r="E878" s="476">
        <v>855</v>
      </c>
      <c r="F878" s="30"/>
    </row>
    <row r="879" spans="1:6">
      <c r="A879" s="634" t="s">
        <v>1896</v>
      </c>
      <c r="B879" s="470">
        <v>434</v>
      </c>
      <c r="C879" s="470">
        <v>1245</v>
      </c>
      <c r="D879" s="470">
        <v>624</v>
      </c>
      <c r="E879" s="470">
        <v>621</v>
      </c>
      <c r="F879" s="30"/>
    </row>
    <row r="880" spans="1:6">
      <c r="A880" s="634" t="s">
        <v>1897</v>
      </c>
      <c r="B880" s="470">
        <v>275</v>
      </c>
      <c r="C880" s="470">
        <v>792</v>
      </c>
      <c r="D880" s="470">
        <v>378</v>
      </c>
      <c r="E880" s="470">
        <v>414</v>
      </c>
      <c r="F880" s="30"/>
    </row>
    <row r="881" spans="1:6">
      <c r="A881" s="634" t="s">
        <v>1898</v>
      </c>
      <c r="B881" s="476">
        <v>524</v>
      </c>
      <c r="C881" s="476">
        <v>1370</v>
      </c>
      <c r="D881" s="476">
        <v>643</v>
      </c>
      <c r="E881" s="476">
        <v>727</v>
      </c>
      <c r="F881" s="30"/>
    </row>
    <row r="882" spans="1:6">
      <c r="A882" s="634" t="s">
        <v>1899</v>
      </c>
      <c r="B882" s="470">
        <v>188</v>
      </c>
      <c r="C882" s="470">
        <v>630</v>
      </c>
      <c r="D882" s="470">
        <v>309</v>
      </c>
      <c r="E882" s="470">
        <v>321</v>
      </c>
      <c r="F882" s="30"/>
    </row>
    <row r="883" spans="1:6">
      <c r="A883" s="634"/>
      <c r="B883" s="470"/>
      <c r="C883" s="470"/>
      <c r="D883" s="470"/>
      <c r="E883" s="470"/>
      <c r="F883" s="30"/>
    </row>
    <row r="884" spans="1:6">
      <c r="A884" s="634" t="s">
        <v>1900</v>
      </c>
      <c r="B884" s="473">
        <v>547</v>
      </c>
      <c r="C884" s="470">
        <v>1381</v>
      </c>
      <c r="D884" s="473">
        <v>669</v>
      </c>
      <c r="E884" s="473">
        <v>712</v>
      </c>
      <c r="F884" s="30"/>
    </row>
    <row r="885" spans="1:6">
      <c r="A885" s="634" t="s">
        <v>1901</v>
      </c>
      <c r="B885" s="470">
        <v>300</v>
      </c>
      <c r="C885" s="470">
        <v>748</v>
      </c>
      <c r="D885" s="470">
        <v>362</v>
      </c>
      <c r="E885" s="470">
        <v>386</v>
      </c>
      <c r="F885" s="30"/>
    </row>
    <row r="886" spans="1:6">
      <c r="A886" s="634" t="s">
        <v>1902</v>
      </c>
      <c r="B886" s="470">
        <v>247</v>
      </c>
      <c r="C886" s="470">
        <v>633</v>
      </c>
      <c r="D886" s="470">
        <v>307</v>
      </c>
      <c r="E886" s="470">
        <v>326</v>
      </c>
      <c r="F886" s="30"/>
    </row>
    <row r="887" spans="1:6">
      <c r="A887" s="634"/>
      <c r="B887" s="470"/>
      <c r="C887" s="470"/>
      <c r="D887" s="470"/>
      <c r="E887" s="470"/>
      <c r="F887" s="30"/>
    </row>
    <row r="888" spans="1:6">
      <c r="A888" s="634" t="s">
        <v>1903</v>
      </c>
      <c r="B888" s="476">
        <v>322</v>
      </c>
      <c r="C888" s="476">
        <v>897</v>
      </c>
      <c r="D888" s="476">
        <v>429</v>
      </c>
      <c r="E888" s="476">
        <v>468</v>
      </c>
      <c r="F888" s="30"/>
    </row>
    <row r="889" spans="1:6">
      <c r="A889" s="634" t="s">
        <v>1904</v>
      </c>
      <c r="B889" s="470">
        <v>140</v>
      </c>
      <c r="C889" s="470">
        <v>406</v>
      </c>
      <c r="D889" s="470">
        <v>196</v>
      </c>
      <c r="E889" s="470">
        <v>210</v>
      </c>
      <c r="F889" s="30"/>
    </row>
    <row r="890" spans="1:6">
      <c r="A890" s="634" t="s">
        <v>1905</v>
      </c>
      <c r="B890" s="470">
        <v>182</v>
      </c>
      <c r="C890" s="470">
        <v>491</v>
      </c>
      <c r="D890" s="470">
        <v>233</v>
      </c>
      <c r="E890" s="470">
        <v>258</v>
      </c>
      <c r="F890" s="30"/>
    </row>
    <row r="891" spans="1:6">
      <c r="A891" s="634"/>
      <c r="B891" s="470"/>
      <c r="C891" s="470"/>
      <c r="D891" s="470"/>
      <c r="E891" s="470"/>
      <c r="F891" s="30"/>
    </row>
    <row r="892" spans="1:6">
      <c r="A892" s="634" t="s">
        <v>1906</v>
      </c>
      <c r="B892" s="470">
        <v>139</v>
      </c>
      <c r="C892" s="470">
        <v>442</v>
      </c>
      <c r="D892" s="470">
        <v>222</v>
      </c>
      <c r="E892" s="470">
        <v>220</v>
      </c>
      <c r="F892" s="30"/>
    </row>
    <row r="893" spans="1:6">
      <c r="A893" s="634" t="s">
        <v>1907</v>
      </c>
      <c r="B893" s="470">
        <v>21</v>
      </c>
      <c r="C893" s="470">
        <v>58</v>
      </c>
      <c r="D893" s="470">
        <v>29</v>
      </c>
      <c r="E893" s="470">
        <v>29</v>
      </c>
      <c r="F893" s="30"/>
    </row>
    <row r="894" spans="1:6">
      <c r="A894" s="634" t="s">
        <v>1908</v>
      </c>
      <c r="B894" s="470">
        <v>93</v>
      </c>
      <c r="C894" s="470">
        <v>307</v>
      </c>
      <c r="D894" s="470">
        <v>156</v>
      </c>
      <c r="E894" s="470">
        <v>151</v>
      </c>
      <c r="F894" s="30"/>
    </row>
    <row r="895" spans="1:6">
      <c r="A895" s="634" t="s">
        <v>1909</v>
      </c>
      <c r="B895" s="470">
        <v>25</v>
      </c>
      <c r="C895" s="470">
        <v>77</v>
      </c>
      <c r="D895" s="470">
        <v>37</v>
      </c>
      <c r="E895" s="470">
        <v>40</v>
      </c>
      <c r="F895" s="30"/>
    </row>
    <row r="896" spans="1:6">
      <c r="A896" s="634"/>
      <c r="B896" s="470"/>
      <c r="C896" s="470"/>
      <c r="D896" s="470"/>
      <c r="E896" s="470"/>
      <c r="F896" s="30"/>
    </row>
    <row r="897" spans="1:6">
      <c r="A897" s="3154" t="s">
        <v>1910</v>
      </c>
      <c r="B897" s="482">
        <v>34864</v>
      </c>
      <c r="C897" s="482">
        <v>80003</v>
      </c>
      <c r="D897" s="482">
        <v>39037</v>
      </c>
      <c r="E897" s="482">
        <v>40966</v>
      </c>
      <c r="F897" s="30"/>
    </row>
    <row r="898" spans="1:6">
      <c r="A898" s="634"/>
      <c r="B898" s="470"/>
      <c r="C898" s="470"/>
      <c r="D898" s="470"/>
      <c r="E898" s="470"/>
      <c r="F898" s="30"/>
    </row>
    <row r="899" spans="1:6">
      <c r="A899" s="634" t="s">
        <v>1911</v>
      </c>
      <c r="B899" s="470">
        <v>952</v>
      </c>
      <c r="C899" s="470">
        <v>2211</v>
      </c>
      <c r="D899" s="470">
        <v>1062</v>
      </c>
      <c r="E899" s="470">
        <v>1149</v>
      </c>
      <c r="F899" s="30"/>
    </row>
    <row r="900" spans="1:6">
      <c r="A900" s="634" t="s">
        <v>1912</v>
      </c>
      <c r="B900" s="470">
        <v>156</v>
      </c>
      <c r="C900" s="470">
        <v>349</v>
      </c>
      <c r="D900" s="470">
        <v>161</v>
      </c>
      <c r="E900" s="470">
        <v>188</v>
      </c>
      <c r="F900" s="30"/>
    </row>
    <row r="901" spans="1:6">
      <c r="A901" s="634" t="s">
        <v>1913</v>
      </c>
      <c r="B901" s="470">
        <v>77</v>
      </c>
      <c r="C901" s="470">
        <v>169</v>
      </c>
      <c r="D901" s="470">
        <v>79</v>
      </c>
      <c r="E901" s="470">
        <v>90</v>
      </c>
      <c r="F901" s="30"/>
    </row>
    <row r="902" spans="1:6">
      <c r="A902" s="634" t="s">
        <v>1914</v>
      </c>
      <c r="B902" s="476">
        <v>9</v>
      </c>
      <c r="C902" s="476">
        <v>19</v>
      </c>
      <c r="D902" s="476">
        <v>9</v>
      </c>
      <c r="E902" s="476">
        <v>10</v>
      </c>
      <c r="F902" s="30"/>
    </row>
    <row r="903" spans="1:6">
      <c r="A903" s="634" t="s">
        <v>1915</v>
      </c>
      <c r="B903" s="470">
        <v>54</v>
      </c>
      <c r="C903" s="470">
        <v>154</v>
      </c>
      <c r="D903" s="470">
        <v>76</v>
      </c>
      <c r="E903" s="470">
        <v>78</v>
      </c>
      <c r="F903" s="30"/>
    </row>
    <row r="904" spans="1:6">
      <c r="A904" s="634" t="s">
        <v>1916</v>
      </c>
      <c r="B904" s="470">
        <v>14</v>
      </c>
      <c r="C904" s="470">
        <v>42</v>
      </c>
      <c r="D904" s="470">
        <v>23</v>
      </c>
      <c r="E904" s="470">
        <v>19</v>
      </c>
      <c r="F904" s="30"/>
    </row>
    <row r="905" spans="1:6">
      <c r="A905" s="634" t="s">
        <v>1917</v>
      </c>
      <c r="B905" s="470"/>
      <c r="C905" s="470"/>
      <c r="D905" s="470"/>
      <c r="E905" s="470"/>
      <c r="F905" s="30"/>
    </row>
    <row r="906" spans="1:6">
      <c r="A906" s="634" t="s">
        <v>1918</v>
      </c>
      <c r="B906" s="476">
        <v>32</v>
      </c>
      <c r="C906" s="476">
        <v>66</v>
      </c>
      <c r="D906" s="476">
        <v>29</v>
      </c>
      <c r="E906" s="476">
        <v>37</v>
      </c>
      <c r="F906" s="30"/>
    </row>
    <row r="907" spans="1:6">
      <c r="A907" s="634" t="s">
        <v>1919</v>
      </c>
      <c r="B907" s="470">
        <v>34</v>
      </c>
      <c r="C907" s="470">
        <v>74</v>
      </c>
      <c r="D907" s="470">
        <v>37</v>
      </c>
      <c r="E907" s="470">
        <v>37</v>
      </c>
      <c r="F907" s="30"/>
    </row>
    <row r="908" spans="1:6">
      <c r="A908" s="634" t="s">
        <v>1920</v>
      </c>
      <c r="B908" s="470">
        <v>10</v>
      </c>
      <c r="C908" s="470">
        <v>28</v>
      </c>
      <c r="D908" s="470">
        <v>19</v>
      </c>
      <c r="E908" s="470">
        <v>9</v>
      </c>
      <c r="F908" s="30"/>
    </row>
    <row r="909" spans="1:6">
      <c r="A909" s="634" t="s">
        <v>1921</v>
      </c>
      <c r="B909" s="470">
        <v>9</v>
      </c>
      <c r="C909" s="470">
        <v>28</v>
      </c>
      <c r="D909" s="470">
        <v>14</v>
      </c>
      <c r="E909" s="470">
        <v>14</v>
      </c>
      <c r="F909" s="30"/>
    </row>
    <row r="910" spans="1:6">
      <c r="A910" s="634" t="s">
        <v>1922</v>
      </c>
      <c r="B910" s="476">
        <v>85</v>
      </c>
      <c r="C910" s="476">
        <v>217</v>
      </c>
      <c r="D910" s="476">
        <v>110</v>
      </c>
      <c r="E910" s="476">
        <v>107</v>
      </c>
      <c r="F910" s="30"/>
    </row>
    <row r="911" spans="1:6">
      <c r="A911" s="634" t="s">
        <v>1923</v>
      </c>
      <c r="B911" s="470">
        <v>61</v>
      </c>
      <c r="C911" s="470">
        <v>124</v>
      </c>
      <c r="D911" s="470">
        <v>61</v>
      </c>
      <c r="E911" s="470">
        <v>63</v>
      </c>
      <c r="F911" s="30"/>
    </row>
    <row r="912" spans="1:6">
      <c r="A912" s="634" t="s">
        <v>1924</v>
      </c>
      <c r="B912" s="470">
        <v>255</v>
      </c>
      <c r="C912" s="470">
        <v>580</v>
      </c>
      <c r="D912" s="470">
        <v>271</v>
      </c>
      <c r="E912" s="470">
        <v>309</v>
      </c>
      <c r="F912" s="30"/>
    </row>
    <row r="913" spans="1:6">
      <c r="A913" s="634" t="s">
        <v>1925</v>
      </c>
      <c r="B913" s="470">
        <v>46</v>
      </c>
      <c r="C913" s="470">
        <v>105</v>
      </c>
      <c r="D913" s="470">
        <v>56</v>
      </c>
      <c r="E913" s="470">
        <v>49</v>
      </c>
      <c r="F913" s="30"/>
    </row>
    <row r="914" spans="1:6">
      <c r="A914" s="634" t="s">
        <v>1926</v>
      </c>
      <c r="B914" s="476">
        <v>11</v>
      </c>
      <c r="C914" s="476">
        <v>22</v>
      </c>
      <c r="D914" s="476">
        <v>9</v>
      </c>
      <c r="E914" s="476">
        <v>13</v>
      </c>
      <c r="F914" s="30"/>
    </row>
    <row r="915" spans="1:6">
      <c r="A915" s="634" t="s">
        <v>1927</v>
      </c>
      <c r="B915" s="476">
        <v>99</v>
      </c>
      <c r="C915" s="476">
        <v>234</v>
      </c>
      <c r="D915" s="476">
        <v>108</v>
      </c>
      <c r="E915" s="476">
        <v>126</v>
      </c>
      <c r="F915" s="30"/>
    </row>
    <row r="916" spans="1:6">
      <c r="A916" s="634" t="s">
        <v>1928</v>
      </c>
      <c r="B916" s="476"/>
      <c r="C916" s="476"/>
      <c r="D916" s="476"/>
      <c r="E916" s="476"/>
      <c r="F916" s="30"/>
    </row>
    <row r="917" spans="1:6">
      <c r="A917" s="634"/>
      <c r="B917" s="470"/>
      <c r="C917" s="470"/>
      <c r="D917" s="470"/>
      <c r="E917" s="470"/>
      <c r="F917" s="30"/>
    </row>
    <row r="918" spans="1:6">
      <c r="A918" s="634" t="s">
        <v>1929</v>
      </c>
      <c r="B918" s="470">
        <v>33</v>
      </c>
      <c r="C918" s="470">
        <v>88</v>
      </c>
      <c r="D918" s="470">
        <v>52</v>
      </c>
      <c r="E918" s="470">
        <v>36</v>
      </c>
      <c r="F918" s="30"/>
    </row>
    <row r="919" spans="1:6">
      <c r="A919" s="634" t="s">
        <v>1930</v>
      </c>
      <c r="B919" s="470">
        <v>22</v>
      </c>
      <c r="C919" s="470">
        <v>48</v>
      </c>
      <c r="D919" s="470">
        <v>23</v>
      </c>
      <c r="E919" s="470">
        <v>25</v>
      </c>
      <c r="F919" s="30"/>
    </row>
    <row r="920" spans="1:6">
      <c r="A920" s="634" t="s">
        <v>1931</v>
      </c>
      <c r="B920" s="470">
        <v>11</v>
      </c>
      <c r="C920" s="470">
        <v>40</v>
      </c>
      <c r="D920" s="470">
        <v>29</v>
      </c>
      <c r="E920" s="470">
        <v>11</v>
      </c>
      <c r="F920" s="30"/>
    </row>
    <row r="921" spans="1:6">
      <c r="A921" s="634"/>
      <c r="B921" s="470"/>
      <c r="C921" s="470"/>
      <c r="D921" s="470"/>
      <c r="E921" s="470"/>
      <c r="F921" s="30"/>
    </row>
    <row r="922" spans="1:6">
      <c r="A922" s="634" t="s">
        <v>1932</v>
      </c>
      <c r="B922" s="470">
        <v>166</v>
      </c>
      <c r="C922" s="470">
        <v>349</v>
      </c>
      <c r="D922" s="470">
        <v>160</v>
      </c>
      <c r="E922" s="470">
        <v>189</v>
      </c>
      <c r="F922" s="30"/>
    </row>
    <row r="923" spans="1:6">
      <c r="A923" s="634" t="s">
        <v>1933</v>
      </c>
      <c r="B923" s="470">
        <v>16</v>
      </c>
      <c r="C923" s="470">
        <v>36</v>
      </c>
      <c r="D923" s="470">
        <v>16</v>
      </c>
      <c r="E923" s="470">
        <v>20</v>
      </c>
      <c r="F923" s="30"/>
    </row>
    <row r="924" spans="1:6">
      <c r="A924" s="634" t="s">
        <v>1934</v>
      </c>
      <c r="B924" s="470">
        <v>16</v>
      </c>
      <c r="C924" s="470">
        <v>30</v>
      </c>
      <c r="D924" s="50">
        <v>11</v>
      </c>
      <c r="E924" s="50">
        <v>19</v>
      </c>
      <c r="F924" s="30"/>
    </row>
    <row r="925" spans="1:6">
      <c r="A925" s="634" t="s">
        <v>1935</v>
      </c>
      <c r="B925" s="470">
        <v>4</v>
      </c>
      <c r="C925" s="470">
        <v>8</v>
      </c>
      <c r="D925" s="470">
        <v>4</v>
      </c>
      <c r="E925" s="470">
        <v>4</v>
      </c>
      <c r="F925" s="30"/>
    </row>
    <row r="926" spans="1:6">
      <c r="A926" s="634" t="s">
        <v>1936</v>
      </c>
      <c r="B926" s="470">
        <v>16</v>
      </c>
      <c r="C926" s="470">
        <v>30</v>
      </c>
      <c r="D926" s="470">
        <v>13</v>
      </c>
      <c r="E926" s="470">
        <v>17</v>
      </c>
      <c r="F926" s="30"/>
    </row>
    <row r="927" spans="1:6">
      <c r="A927" s="634" t="s">
        <v>1937</v>
      </c>
      <c r="B927" s="470">
        <v>19</v>
      </c>
      <c r="C927" s="470">
        <v>47</v>
      </c>
      <c r="D927" s="470">
        <v>24</v>
      </c>
      <c r="E927" s="470">
        <v>23</v>
      </c>
      <c r="F927" s="30"/>
    </row>
    <row r="928" spans="1:6">
      <c r="A928" s="634" t="s">
        <v>1938</v>
      </c>
      <c r="B928" s="470">
        <v>10</v>
      </c>
      <c r="C928" s="470">
        <v>22</v>
      </c>
      <c r="D928" s="470">
        <v>12</v>
      </c>
      <c r="E928" s="470">
        <v>10</v>
      </c>
      <c r="F928" s="30"/>
    </row>
    <row r="929" spans="1:6">
      <c r="A929" s="634" t="s">
        <v>1939</v>
      </c>
      <c r="B929" s="470">
        <v>11</v>
      </c>
      <c r="C929" s="470">
        <v>24</v>
      </c>
      <c r="D929" s="470">
        <v>11</v>
      </c>
      <c r="E929" s="470">
        <v>13</v>
      </c>
      <c r="F929" s="30"/>
    </row>
    <row r="930" spans="1:6">
      <c r="A930" s="634" t="s">
        <v>1940</v>
      </c>
      <c r="B930" s="470">
        <v>74</v>
      </c>
      <c r="C930" s="470">
        <v>152</v>
      </c>
      <c r="D930" s="470">
        <v>69</v>
      </c>
      <c r="E930" s="470">
        <v>83</v>
      </c>
      <c r="F930" s="30"/>
    </row>
    <row r="931" spans="1:6">
      <c r="A931" s="634" t="s">
        <v>1941</v>
      </c>
      <c r="B931" s="470"/>
      <c r="C931" s="470"/>
      <c r="D931" s="470"/>
      <c r="E931" s="470"/>
      <c r="F931" s="30"/>
    </row>
    <row r="932" spans="1:6">
      <c r="A932" s="634"/>
      <c r="B932" s="470"/>
      <c r="C932" s="470"/>
      <c r="D932" s="470"/>
      <c r="E932" s="470"/>
      <c r="F932" s="30"/>
    </row>
    <row r="933" spans="1:6">
      <c r="A933" s="634" t="s">
        <v>1942</v>
      </c>
      <c r="B933" s="470">
        <v>575</v>
      </c>
      <c r="C933" s="470">
        <v>1228</v>
      </c>
      <c r="D933" s="470">
        <v>569</v>
      </c>
      <c r="E933" s="470">
        <v>659</v>
      </c>
      <c r="F933" s="30"/>
    </row>
    <row r="934" spans="1:6">
      <c r="A934" s="634" t="s">
        <v>1943</v>
      </c>
      <c r="B934" s="470">
        <v>28</v>
      </c>
      <c r="C934" s="470">
        <v>62</v>
      </c>
      <c r="D934" s="470">
        <v>30</v>
      </c>
      <c r="E934" s="470">
        <v>32</v>
      </c>
      <c r="F934" s="30"/>
    </row>
    <row r="935" spans="1:6">
      <c r="A935" s="634" t="s">
        <v>1944</v>
      </c>
      <c r="B935" s="470"/>
      <c r="C935" s="470"/>
      <c r="D935" s="470"/>
      <c r="E935" s="470"/>
      <c r="F935" s="30"/>
    </row>
    <row r="936" spans="1:6">
      <c r="A936" s="634" t="s">
        <v>1945</v>
      </c>
      <c r="B936" s="470">
        <v>23</v>
      </c>
      <c r="C936" s="470">
        <v>53</v>
      </c>
      <c r="D936" s="470">
        <v>29</v>
      </c>
      <c r="E936" s="470">
        <v>24</v>
      </c>
      <c r="F936" s="30"/>
    </row>
    <row r="937" spans="1:6">
      <c r="A937" s="634" t="s">
        <v>1946</v>
      </c>
      <c r="B937" s="476">
        <v>11</v>
      </c>
      <c r="C937" s="476">
        <v>21</v>
      </c>
      <c r="D937" s="476">
        <v>8</v>
      </c>
      <c r="E937" s="476">
        <v>13</v>
      </c>
      <c r="F937" s="30"/>
    </row>
    <row r="938" spans="1:6">
      <c r="A938" s="634" t="s">
        <v>1947</v>
      </c>
      <c r="B938" s="470">
        <v>12</v>
      </c>
      <c r="C938" s="470">
        <v>26</v>
      </c>
      <c r="D938" s="470">
        <v>13</v>
      </c>
      <c r="E938" s="470">
        <v>13</v>
      </c>
      <c r="F938" s="30"/>
    </row>
    <row r="939" spans="1:6">
      <c r="A939" s="634" t="s">
        <v>1948</v>
      </c>
      <c r="B939" s="470">
        <v>97</v>
      </c>
      <c r="C939" s="470">
        <v>247</v>
      </c>
      <c r="D939" s="470">
        <v>128</v>
      </c>
      <c r="E939" s="470">
        <v>119</v>
      </c>
      <c r="F939" s="30"/>
    </row>
    <row r="940" spans="1:6">
      <c r="A940" s="634" t="s">
        <v>1949</v>
      </c>
      <c r="B940" s="470">
        <v>44</v>
      </c>
      <c r="C940" s="470">
        <v>108</v>
      </c>
      <c r="D940" s="470">
        <v>50</v>
      </c>
      <c r="E940" s="470">
        <v>58</v>
      </c>
      <c r="F940" s="30"/>
    </row>
    <row r="941" spans="1:6">
      <c r="A941" s="634" t="s">
        <v>1950</v>
      </c>
      <c r="B941" s="470">
        <v>9</v>
      </c>
      <c r="C941" s="470">
        <v>24</v>
      </c>
      <c r="D941" s="470">
        <v>9</v>
      </c>
      <c r="E941" s="470">
        <v>15</v>
      </c>
      <c r="F941" s="30"/>
    </row>
    <row r="942" spans="1:6">
      <c r="A942" s="634" t="s">
        <v>1951</v>
      </c>
      <c r="B942" s="476">
        <v>308</v>
      </c>
      <c r="C942" s="476">
        <v>569</v>
      </c>
      <c r="D942" s="476">
        <v>245</v>
      </c>
      <c r="E942" s="476">
        <v>324</v>
      </c>
      <c r="F942" s="30"/>
    </row>
    <row r="943" spans="1:6">
      <c r="A943" s="634" t="s">
        <v>1952</v>
      </c>
      <c r="B943" s="470">
        <v>5</v>
      </c>
      <c r="C943" s="470">
        <v>20</v>
      </c>
      <c r="D943" s="470">
        <v>9</v>
      </c>
      <c r="E943" s="470">
        <v>11</v>
      </c>
      <c r="F943" s="30"/>
    </row>
    <row r="944" spans="1:6">
      <c r="A944" s="634" t="s">
        <v>1953</v>
      </c>
      <c r="B944" s="470">
        <v>3</v>
      </c>
      <c r="C944" s="470">
        <v>12</v>
      </c>
      <c r="D944" s="470">
        <v>6</v>
      </c>
      <c r="E944" s="470">
        <v>6</v>
      </c>
      <c r="F944" s="30"/>
    </row>
    <row r="945" spans="1:6">
      <c r="A945" s="634" t="s">
        <v>1954</v>
      </c>
      <c r="B945" s="470">
        <v>15</v>
      </c>
      <c r="C945" s="470">
        <v>41</v>
      </c>
      <c r="D945" s="470">
        <v>19</v>
      </c>
      <c r="E945" s="470">
        <v>22</v>
      </c>
      <c r="F945" s="30"/>
    </row>
    <row r="946" spans="1:6">
      <c r="A946" s="634" t="s">
        <v>1955</v>
      </c>
      <c r="B946" s="470"/>
      <c r="C946" s="470"/>
      <c r="D946" s="470"/>
      <c r="E946" s="470"/>
      <c r="F946" s="30"/>
    </row>
    <row r="947" spans="1:6">
      <c r="A947" s="634" t="s">
        <v>1956</v>
      </c>
      <c r="B947" s="470">
        <v>20</v>
      </c>
      <c r="C947" s="470">
        <v>45</v>
      </c>
      <c r="D947" s="470">
        <v>23</v>
      </c>
      <c r="E947" s="470">
        <v>22</v>
      </c>
      <c r="F947" s="30"/>
    </row>
    <row r="948" spans="1:6">
      <c r="A948" s="634"/>
      <c r="B948" s="470"/>
      <c r="C948" s="470"/>
      <c r="D948" s="470"/>
      <c r="E948" s="470"/>
      <c r="F948" s="30"/>
    </row>
    <row r="949" spans="1:6">
      <c r="A949" s="634" t="s">
        <v>1957</v>
      </c>
      <c r="B949" s="470">
        <v>118</v>
      </c>
      <c r="C949" s="470">
        <v>279</v>
      </c>
      <c r="D949" s="470">
        <v>141</v>
      </c>
      <c r="E949" s="470">
        <v>138</v>
      </c>
      <c r="F949" s="30"/>
    </row>
    <row r="950" spans="1:6">
      <c r="A950" s="634" t="s">
        <v>1958</v>
      </c>
      <c r="B950" s="470">
        <v>6</v>
      </c>
      <c r="C950" s="470">
        <v>12</v>
      </c>
      <c r="D950" s="470">
        <v>6</v>
      </c>
      <c r="E950" s="470">
        <v>6</v>
      </c>
      <c r="F950" s="30"/>
    </row>
    <row r="951" spans="1:6">
      <c r="A951" s="634" t="s">
        <v>1959</v>
      </c>
      <c r="B951" s="470">
        <v>6</v>
      </c>
      <c r="C951" s="470">
        <v>11</v>
      </c>
      <c r="D951" s="470">
        <v>6</v>
      </c>
      <c r="E951" s="470">
        <v>5</v>
      </c>
      <c r="F951" s="30"/>
    </row>
    <row r="952" spans="1:6">
      <c r="A952" s="634" t="s">
        <v>1960</v>
      </c>
      <c r="B952" s="470">
        <v>6</v>
      </c>
      <c r="C952" s="470">
        <v>15</v>
      </c>
      <c r="D952" s="470">
        <v>9</v>
      </c>
      <c r="E952" s="470">
        <v>6</v>
      </c>
      <c r="F952" s="30"/>
    </row>
    <row r="953" spans="1:6">
      <c r="A953" s="634" t="s">
        <v>1961</v>
      </c>
      <c r="B953" s="470"/>
      <c r="C953" s="470"/>
      <c r="D953" s="470"/>
      <c r="E953" s="470"/>
      <c r="F953" s="30"/>
    </row>
    <row r="954" spans="1:6">
      <c r="A954" s="634" t="s">
        <v>1962</v>
      </c>
      <c r="B954" s="476">
        <v>6</v>
      </c>
      <c r="C954" s="476">
        <v>15</v>
      </c>
      <c r="D954" s="476">
        <v>8</v>
      </c>
      <c r="E954" s="476">
        <v>7</v>
      </c>
      <c r="F954" s="30"/>
    </row>
    <row r="955" spans="1:6">
      <c r="A955" s="634" t="s">
        <v>1963</v>
      </c>
      <c r="B955" s="473">
        <v>3</v>
      </c>
      <c r="C955" s="470">
        <v>13</v>
      </c>
      <c r="D955" s="473">
        <v>7</v>
      </c>
      <c r="E955" s="473">
        <v>6</v>
      </c>
      <c r="F955" s="30"/>
    </row>
    <row r="956" spans="1:6">
      <c r="A956" s="634" t="s">
        <v>1964</v>
      </c>
      <c r="B956" s="473"/>
      <c r="C956" s="470"/>
      <c r="D956" s="473"/>
      <c r="E956" s="473"/>
      <c r="F956" s="30"/>
    </row>
    <row r="957" spans="1:6">
      <c r="A957" s="634" t="s">
        <v>1965</v>
      </c>
      <c r="B957" s="470">
        <v>15</v>
      </c>
      <c r="C957" s="470">
        <v>35</v>
      </c>
      <c r="D957" s="470">
        <v>22</v>
      </c>
      <c r="E957" s="470">
        <v>13</v>
      </c>
      <c r="F957" s="30"/>
    </row>
    <row r="958" spans="1:6">
      <c r="A958" s="634" t="s">
        <v>1966</v>
      </c>
      <c r="B958" s="470">
        <v>13</v>
      </c>
      <c r="C958" s="470">
        <v>24</v>
      </c>
      <c r="D958" s="470">
        <v>9</v>
      </c>
      <c r="E958" s="470">
        <v>15</v>
      </c>
      <c r="F958" s="30"/>
    </row>
    <row r="959" spans="1:6">
      <c r="A959" s="634" t="s">
        <v>1967</v>
      </c>
      <c r="B959" s="470">
        <v>6</v>
      </c>
      <c r="C959" s="470">
        <v>12</v>
      </c>
      <c r="D959" s="470">
        <v>7</v>
      </c>
      <c r="E959" s="470">
        <v>5</v>
      </c>
      <c r="F959" s="30"/>
    </row>
    <row r="960" spans="1:6">
      <c r="A960" s="634" t="s">
        <v>1968</v>
      </c>
      <c r="B960" s="470">
        <v>39</v>
      </c>
      <c r="C960" s="470">
        <v>97</v>
      </c>
      <c r="D960" s="470">
        <v>44</v>
      </c>
      <c r="E960" s="470">
        <v>53</v>
      </c>
      <c r="F960" s="30"/>
    </row>
    <row r="961" spans="1:6">
      <c r="A961" s="634" t="s">
        <v>1969</v>
      </c>
      <c r="B961" s="470">
        <v>18</v>
      </c>
      <c r="C961" s="470">
        <v>45</v>
      </c>
      <c r="D961" s="470">
        <v>23</v>
      </c>
      <c r="E961" s="470">
        <v>22</v>
      </c>
      <c r="F961" s="30"/>
    </row>
    <row r="962" spans="1:6">
      <c r="A962" s="634" t="s">
        <v>1970</v>
      </c>
      <c r="B962" s="470"/>
      <c r="C962" s="470"/>
      <c r="D962" s="470"/>
      <c r="E962" s="470"/>
      <c r="F962" s="30"/>
    </row>
    <row r="963" spans="1:6">
      <c r="A963" s="634"/>
      <c r="B963" s="470"/>
      <c r="C963" s="470"/>
      <c r="D963" s="470"/>
      <c r="E963" s="470"/>
      <c r="F963" s="30"/>
    </row>
    <row r="964" spans="1:6">
      <c r="A964" s="634" t="s">
        <v>1971</v>
      </c>
      <c r="B964" s="470">
        <v>1118</v>
      </c>
      <c r="C964" s="470">
        <v>2368</v>
      </c>
      <c r="D964" s="470">
        <v>1211</v>
      </c>
      <c r="E964" s="470">
        <v>1157</v>
      </c>
      <c r="F964" s="30"/>
    </row>
    <row r="965" spans="1:6">
      <c r="A965" s="634" t="s">
        <v>1972</v>
      </c>
      <c r="B965" s="470">
        <v>14</v>
      </c>
      <c r="C965" s="470">
        <v>37</v>
      </c>
      <c r="D965" s="470">
        <v>19</v>
      </c>
      <c r="E965" s="470">
        <v>18</v>
      </c>
      <c r="F965" s="30"/>
    </row>
    <row r="966" spans="1:6">
      <c r="A966" s="634" t="s">
        <v>1973</v>
      </c>
      <c r="B966" s="473">
        <v>3</v>
      </c>
      <c r="C966" s="470">
        <v>9</v>
      </c>
      <c r="D966" s="470">
        <v>6</v>
      </c>
      <c r="E966" s="470">
        <v>3</v>
      </c>
      <c r="F966" s="30"/>
    </row>
    <row r="967" spans="1:6">
      <c r="A967" s="634" t="s">
        <v>1974</v>
      </c>
      <c r="B967" s="473">
        <v>53</v>
      </c>
      <c r="C967" s="470">
        <v>113</v>
      </c>
      <c r="D967" s="473">
        <v>57</v>
      </c>
      <c r="E967" s="473">
        <v>56</v>
      </c>
      <c r="F967" s="30"/>
    </row>
    <row r="968" spans="1:6">
      <c r="A968" s="634" t="s">
        <v>1975</v>
      </c>
      <c r="B968" s="470"/>
      <c r="C968" s="470"/>
      <c r="D968" s="470"/>
      <c r="E968" s="470"/>
      <c r="F968" s="30"/>
    </row>
    <row r="969" spans="1:6">
      <c r="A969" s="634" t="s">
        <v>1976</v>
      </c>
      <c r="B969" s="476">
        <v>32</v>
      </c>
      <c r="C969" s="476">
        <v>83</v>
      </c>
      <c r="D969" s="476">
        <v>41</v>
      </c>
      <c r="E969" s="476">
        <v>42</v>
      </c>
      <c r="F969" s="30"/>
    </row>
    <row r="970" spans="1:6">
      <c r="A970" s="634" t="s">
        <v>1977</v>
      </c>
      <c r="B970" s="470">
        <v>75</v>
      </c>
      <c r="C970" s="470">
        <v>168</v>
      </c>
      <c r="D970" s="470">
        <v>86</v>
      </c>
      <c r="E970" s="470">
        <v>82</v>
      </c>
      <c r="F970" s="30"/>
    </row>
    <row r="971" spans="1:6">
      <c r="A971" s="634" t="s">
        <v>1978</v>
      </c>
      <c r="B971" s="470">
        <v>225</v>
      </c>
      <c r="C971" s="470">
        <v>502</v>
      </c>
      <c r="D971" s="470">
        <v>253</v>
      </c>
      <c r="E971" s="470">
        <v>249</v>
      </c>
      <c r="F971" s="30"/>
    </row>
    <row r="972" spans="1:6">
      <c r="A972" s="634" t="s">
        <v>1979</v>
      </c>
      <c r="B972" s="477">
        <v>363</v>
      </c>
      <c r="C972" s="470">
        <v>652</v>
      </c>
      <c r="D972" s="470">
        <v>334</v>
      </c>
      <c r="E972" s="470">
        <v>318</v>
      </c>
      <c r="F972" s="30"/>
    </row>
    <row r="973" spans="1:6">
      <c r="A973" s="634" t="s">
        <v>1980</v>
      </c>
      <c r="B973" s="470">
        <v>84</v>
      </c>
      <c r="C973" s="470">
        <v>167</v>
      </c>
      <c r="D973" s="470">
        <v>82</v>
      </c>
      <c r="E973" s="470">
        <v>85</v>
      </c>
      <c r="F973" s="30"/>
    </row>
    <row r="974" spans="1:6">
      <c r="A974" s="634" t="s">
        <v>1981</v>
      </c>
      <c r="B974" s="470">
        <v>79</v>
      </c>
      <c r="C974" s="470">
        <v>177</v>
      </c>
      <c r="D974" s="470">
        <v>100</v>
      </c>
      <c r="E974" s="470">
        <v>77</v>
      </c>
      <c r="F974" s="30"/>
    </row>
    <row r="975" spans="1:6">
      <c r="A975" s="634" t="s">
        <v>1982</v>
      </c>
      <c r="B975" s="470">
        <v>16</v>
      </c>
      <c r="C975" s="470">
        <v>50</v>
      </c>
      <c r="D975" s="470">
        <v>25</v>
      </c>
      <c r="E975" s="470">
        <v>25</v>
      </c>
      <c r="F975" s="30"/>
    </row>
    <row r="976" spans="1:6">
      <c r="A976" s="634" t="s">
        <v>1983</v>
      </c>
      <c r="B976" s="473">
        <v>87</v>
      </c>
      <c r="C976" s="470">
        <v>193</v>
      </c>
      <c r="D976" s="473">
        <v>99</v>
      </c>
      <c r="E976" s="473">
        <v>94</v>
      </c>
      <c r="F976" s="30"/>
    </row>
    <row r="977" spans="1:6">
      <c r="A977" s="634" t="s">
        <v>1984</v>
      </c>
      <c r="B977" s="473">
        <v>87</v>
      </c>
      <c r="C977" s="470">
        <v>217</v>
      </c>
      <c r="D977" s="473">
        <v>109</v>
      </c>
      <c r="E977" s="473">
        <v>108</v>
      </c>
      <c r="F977" s="30"/>
    </row>
    <row r="978" spans="1:6">
      <c r="A978" s="634"/>
      <c r="B978" s="470"/>
      <c r="C978" s="470"/>
      <c r="D978" s="470"/>
      <c r="E978" s="470"/>
      <c r="F978" s="30"/>
    </row>
    <row r="979" spans="1:6">
      <c r="A979" s="634" t="s">
        <v>1985</v>
      </c>
      <c r="B979" s="470">
        <v>7429</v>
      </c>
      <c r="C979" s="470">
        <v>16091</v>
      </c>
      <c r="D979" s="470">
        <v>7833</v>
      </c>
      <c r="E979" s="470">
        <v>8258</v>
      </c>
      <c r="F979" s="30"/>
    </row>
    <row r="980" spans="1:6">
      <c r="A980" s="634" t="s">
        <v>1986</v>
      </c>
      <c r="B980" s="470">
        <v>209</v>
      </c>
      <c r="C980" s="470">
        <v>496</v>
      </c>
      <c r="D980" s="470">
        <v>248</v>
      </c>
      <c r="E980" s="470">
        <v>248</v>
      </c>
      <c r="F980" s="30"/>
    </row>
    <row r="981" spans="1:6">
      <c r="A981" s="634" t="s">
        <v>1987</v>
      </c>
      <c r="B981" s="470">
        <v>55</v>
      </c>
      <c r="C981" s="470">
        <v>102</v>
      </c>
      <c r="D981" s="470">
        <v>49</v>
      </c>
      <c r="E981" s="470">
        <v>53</v>
      </c>
      <c r="F981" s="30"/>
    </row>
    <row r="982" spans="1:6">
      <c r="A982" s="634" t="s">
        <v>1988</v>
      </c>
      <c r="B982" s="470">
        <v>23</v>
      </c>
      <c r="C982" s="470">
        <v>52</v>
      </c>
      <c r="D982" s="470">
        <v>30</v>
      </c>
      <c r="E982" s="470">
        <v>22</v>
      </c>
      <c r="F982" s="30"/>
    </row>
    <row r="983" spans="1:6">
      <c r="A983" s="634" t="s">
        <v>1989</v>
      </c>
      <c r="B983" s="473">
        <v>23</v>
      </c>
      <c r="C983" s="470">
        <v>65</v>
      </c>
      <c r="D983" s="473">
        <v>33</v>
      </c>
      <c r="E983" s="473">
        <v>32</v>
      </c>
      <c r="F983" s="30"/>
    </row>
    <row r="984" spans="1:6">
      <c r="A984" s="634" t="s">
        <v>1990</v>
      </c>
      <c r="B984" s="473">
        <v>13</v>
      </c>
      <c r="C984" s="470">
        <v>25</v>
      </c>
      <c r="D984" s="473">
        <v>12</v>
      </c>
      <c r="E984" s="473">
        <v>13</v>
      </c>
      <c r="F984" s="30"/>
    </row>
    <row r="985" spans="1:6">
      <c r="A985" s="634" t="s">
        <v>1991</v>
      </c>
      <c r="B985" s="470">
        <v>24</v>
      </c>
      <c r="C985" s="470">
        <v>65</v>
      </c>
      <c r="D985" s="470">
        <v>30</v>
      </c>
      <c r="E985" s="470">
        <v>35</v>
      </c>
      <c r="F985" s="30"/>
    </row>
    <row r="986" spans="1:6">
      <c r="A986" s="634" t="s">
        <v>1992</v>
      </c>
      <c r="B986" s="476">
        <v>8</v>
      </c>
      <c r="C986" s="476">
        <v>21</v>
      </c>
      <c r="D986" s="476">
        <v>10</v>
      </c>
      <c r="E986" s="476">
        <v>11</v>
      </c>
      <c r="F986" s="30"/>
    </row>
    <row r="987" spans="1:6">
      <c r="A987" s="634" t="s">
        <v>1993</v>
      </c>
      <c r="B987" s="470">
        <v>28</v>
      </c>
      <c r="C987" s="473">
        <v>62</v>
      </c>
      <c r="D987" s="470">
        <v>27</v>
      </c>
      <c r="E987" s="470">
        <v>35</v>
      </c>
      <c r="F987" s="30"/>
    </row>
    <row r="988" spans="1:6">
      <c r="A988" s="634" t="s">
        <v>1994</v>
      </c>
      <c r="B988" s="470">
        <v>6</v>
      </c>
      <c r="C988" s="473">
        <v>14</v>
      </c>
      <c r="D988" s="470">
        <v>7</v>
      </c>
      <c r="E988" s="470">
        <v>7</v>
      </c>
      <c r="F988" s="30"/>
    </row>
    <row r="989" spans="1:6">
      <c r="A989" s="634" t="s">
        <v>1995</v>
      </c>
      <c r="B989" s="473">
        <v>539</v>
      </c>
      <c r="C989" s="473">
        <v>1210</v>
      </c>
      <c r="D989" s="473">
        <v>599</v>
      </c>
      <c r="E989" s="473">
        <v>611</v>
      </c>
      <c r="F989" s="30"/>
    </row>
    <row r="990" spans="1:6">
      <c r="A990" s="634" t="s">
        <v>1996</v>
      </c>
      <c r="B990" s="470">
        <v>284</v>
      </c>
      <c r="C990" s="470">
        <v>657</v>
      </c>
      <c r="D990" s="470">
        <v>299</v>
      </c>
      <c r="E990" s="470">
        <v>358</v>
      </c>
      <c r="F990" s="30"/>
    </row>
    <row r="991" spans="1:6">
      <c r="A991" s="634" t="s">
        <v>1997</v>
      </c>
      <c r="B991" s="470">
        <v>4</v>
      </c>
      <c r="C991" s="470">
        <v>12</v>
      </c>
      <c r="D991" s="470">
        <v>6</v>
      </c>
      <c r="E991" s="470">
        <v>6</v>
      </c>
      <c r="F991" s="30"/>
    </row>
    <row r="992" spans="1:6">
      <c r="A992" s="634" t="s">
        <v>1998</v>
      </c>
      <c r="B992" s="470">
        <v>544</v>
      </c>
      <c r="C992" s="473">
        <v>1118</v>
      </c>
      <c r="D992" s="470">
        <v>565</v>
      </c>
      <c r="E992" s="470">
        <v>553</v>
      </c>
      <c r="F992" s="30"/>
    </row>
    <row r="993" spans="1:6">
      <c r="A993" s="634" t="s">
        <v>1999</v>
      </c>
      <c r="B993" s="470">
        <v>60</v>
      </c>
      <c r="C993" s="473">
        <v>113</v>
      </c>
      <c r="D993" s="470">
        <v>48</v>
      </c>
      <c r="E993" s="470">
        <v>65</v>
      </c>
      <c r="F993" s="30"/>
    </row>
    <row r="994" spans="1:6">
      <c r="A994" s="634" t="s">
        <v>2000</v>
      </c>
      <c r="B994" s="470"/>
      <c r="C994" s="473"/>
      <c r="D994" s="470"/>
      <c r="E994" s="470"/>
      <c r="F994" s="30"/>
    </row>
    <row r="995" spans="1:6">
      <c r="A995" s="634" t="s">
        <v>2001</v>
      </c>
      <c r="B995" s="470">
        <v>45</v>
      </c>
      <c r="C995" s="473">
        <v>75</v>
      </c>
      <c r="D995" s="470">
        <v>42</v>
      </c>
      <c r="E995" s="470">
        <v>33</v>
      </c>
      <c r="F995" s="30"/>
    </row>
    <row r="996" spans="1:6">
      <c r="A996" s="634" t="s">
        <v>2002</v>
      </c>
      <c r="B996" s="470">
        <v>12</v>
      </c>
      <c r="C996" s="473">
        <v>36</v>
      </c>
      <c r="D996" s="470">
        <v>18</v>
      </c>
      <c r="E996" s="470">
        <v>18</v>
      </c>
      <c r="F996" s="30"/>
    </row>
    <row r="997" spans="1:6">
      <c r="A997" s="634" t="s">
        <v>2003</v>
      </c>
      <c r="B997" s="473">
        <v>41</v>
      </c>
      <c r="C997" s="473">
        <v>99</v>
      </c>
      <c r="D997" s="473">
        <v>52</v>
      </c>
      <c r="E997" s="473">
        <v>47</v>
      </c>
      <c r="F997" s="30"/>
    </row>
    <row r="998" spans="1:6">
      <c r="A998" s="634" t="s">
        <v>2004</v>
      </c>
      <c r="B998" s="473">
        <v>44</v>
      </c>
      <c r="C998" s="473">
        <v>95</v>
      </c>
      <c r="D998" s="473">
        <v>45</v>
      </c>
      <c r="E998" s="473">
        <v>50</v>
      </c>
      <c r="F998" s="30"/>
    </row>
    <row r="999" spans="1:6">
      <c r="A999" s="634" t="s">
        <v>2005</v>
      </c>
      <c r="B999" s="470">
        <v>38</v>
      </c>
      <c r="C999" s="473">
        <v>96</v>
      </c>
      <c r="D999" s="470">
        <v>51</v>
      </c>
      <c r="E999" s="470">
        <v>45</v>
      </c>
      <c r="F999" s="30"/>
    </row>
    <row r="1000" spans="1:6">
      <c r="A1000" s="634" t="s">
        <v>2006</v>
      </c>
      <c r="B1000" s="470">
        <v>18</v>
      </c>
      <c r="C1000" s="473">
        <v>43</v>
      </c>
      <c r="D1000" s="470">
        <v>20</v>
      </c>
      <c r="E1000" s="470">
        <v>23</v>
      </c>
      <c r="F1000" s="30"/>
    </row>
    <row r="1001" spans="1:6">
      <c r="A1001" s="634" t="s">
        <v>2007</v>
      </c>
      <c r="B1001" s="470">
        <v>28</v>
      </c>
      <c r="C1001" s="470">
        <v>55</v>
      </c>
      <c r="D1001" s="470">
        <v>25</v>
      </c>
      <c r="E1001" s="470">
        <v>30</v>
      </c>
      <c r="F1001" s="30"/>
    </row>
    <row r="1002" spans="1:6">
      <c r="A1002" s="634" t="s">
        <v>2008</v>
      </c>
      <c r="B1002" s="476">
        <v>42</v>
      </c>
      <c r="C1002" s="476">
        <v>69</v>
      </c>
      <c r="D1002" s="476">
        <v>28</v>
      </c>
      <c r="E1002" s="476">
        <v>41</v>
      </c>
      <c r="F1002" s="30"/>
    </row>
    <row r="1003" spans="1:6">
      <c r="A1003" s="634" t="s">
        <v>2009</v>
      </c>
      <c r="B1003" s="470">
        <v>16</v>
      </c>
      <c r="C1003" s="470">
        <v>25</v>
      </c>
      <c r="D1003" s="470">
        <v>12</v>
      </c>
      <c r="E1003" s="470">
        <v>13</v>
      </c>
      <c r="F1003" s="30"/>
    </row>
    <row r="1004" spans="1:6">
      <c r="A1004" s="634" t="s">
        <v>2010</v>
      </c>
      <c r="B1004" s="470">
        <v>33</v>
      </c>
      <c r="C1004" s="470">
        <v>37</v>
      </c>
      <c r="D1004" s="470">
        <v>22</v>
      </c>
      <c r="E1004" s="470">
        <v>15</v>
      </c>
      <c r="F1004" s="30"/>
    </row>
    <row r="1005" spans="1:6">
      <c r="A1005" s="634" t="s">
        <v>14</v>
      </c>
      <c r="B1005" s="470">
        <v>19</v>
      </c>
      <c r="C1005" s="470">
        <v>35</v>
      </c>
      <c r="D1005" s="470">
        <v>18</v>
      </c>
      <c r="E1005" s="470">
        <v>17</v>
      </c>
      <c r="F1005" s="30"/>
    </row>
    <row r="1006" spans="1:6">
      <c r="A1006" s="634" t="s">
        <v>2011</v>
      </c>
      <c r="B1006" s="470">
        <v>63</v>
      </c>
      <c r="C1006" s="470">
        <v>126</v>
      </c>
      <c r="D1006" s="470">
        <v>70</v>
      </c>
      <c r="E1006" s="470">
        <v>56</v>
      </c>
      <c r="F1006" s="30"/>
    </row>
    <row r="1007" spans="1:6">
      <c r="A1007" s="634" t="s">
        <v>2012</v>
      </c>
      <c r="B1007" s="470">
        <v>48</v>
      </c>
      <c r="C1007" s="470">
        <v>128</v>
      </c>
      <c r="D1007" s="470">
        <v>57</v>
      </c>
      <c r="E1007" s="470">
        <v>71</v>
      </c>
      <c r="F1007" s="30"/>
    </row>
    <row r="1008" spans="1:6">
      <c r="A1008" s="634" t="s">
        <v>2013</v>
      </c>
      <c r="B1008" s="470">
        <v>96</v>
      </c>
      <c r="C1008" s="470">
        <v>179</v>
      </c>
      <c r="D1008" s="470">
        <v>87</v>
      </c>
      <c r="E1008" s="470">
        <v>92</v>
      </c>
      <c r="F1008" s="30"/>
    </row>
    <row r="1009" spans="1:6">
      <c r="A1009" s="634" t="s">
        <v>2014</v>
      </c>
      <c r="B1009" s="470">
        <v>72</v>
      </c>
      <c r="C1009" s="470">
        <v>149</v>
      </c>
      <c r="D1009" s="470">
        <v>77</v>
      </c>
      <c r="E1009" s="470">
        <v>72</v>
      </c>
      <c r="F1009" s="30"/>
    </row>
    <row r="1010" spans="1:6">
      <c r="A1010" s="634" t="s">
        <v>2015</v>
      </c>
      <c r="B1010" s="470">
        <v>106</v>
      </c>
      <c r="C1010" s="470">
        <v>293</v>
      </c>
      <c r="D1010" s="470">
        <v>141</v>
      </c>
      <c r="E1010" s="470">
        <v>152</v>
      </c>
      <c r="F1010" s="30"/>
    </row>
    <row r="1011" spans="1:6">
      <c r="A1011" s="634" t="s">
        <v>2016</v>
      </c>
      <c r="B1011" s="470">
        <v>65</v>
      </c>
      <c r="C1011" s="470">
        <v>139</v>
      </c>
      <c r="D1011" s="470">
        <v>72</v>
      </c>
      <c r="E1011" s="470">
        <v>67</v>
      </c>
      <c r="F1011" s="30"/>
    </row>
    <row r="1012" spans="1:6">
      <c r="A1012" s="634" t="s">
        <v>2017</v>
      </c>
      <c r="B1012" s="470"/>
      <c r="C1012" s="470"/>
      <c r="D1012" s="470"/>
      <c r="E1012" s="470"/>
      <c r="F1012" s="30"/>
    </row>
    <row r="1013" spans="1:6">
      <c r="A1013" s="634" t="s">
        <v>2018</v>
      </c>
      <c r="B1013" s="470">
        <v>279</v>
      </c>
      <c r="C1013" s="470">
        <v>537</v>
      </c>
      <c r="D1013" s="470">
        <v>261</v>
      </c>
      <c r="E1013" s="470">
        <v>276</v>
      </c>
      <c r="F1013" s="30"/>
    </row>
    <row r="1014" spans="1:6">
      <c r="A1014" s="634" t="s">
        <v>2019</v>
      </c>
      <c r="B1014" s="470"/>
      <c r="C1014" s="470"/>
      <c r="D1014" s="470"/>
      <c r="E1014" s="470"/>
      <c r="F1014" s="30"/>
    </row>
    <row r="1015" spans="1:6">
      <c r="A1015" s="634" t="s">
        <v>2020</v>
      </c>
      <c r="B1015" s="470">
        <v>145</v>
      </c>
      <c r="C1015" s="470">
        <v>334</v>
      </c>
      <c r="D1015" s="470">
        <v>163</v>
      </c>
      <c r="E1015" s="470">
        <v>171</v>
      </c>
      <c r="F1015" s="30"/>
    </row>
    <row r="1016" spans="1:6">
      <c r="A1016" s="634" t="s">
        <v>2021</v>
      </c>
      <c r="B1016" s="470"/>
      <c r="C1016" s="470"/>
      <c r="D1016" s="470"/>
      <c r="E1016" s="470"/>
      <c r="F1016" s="30"/>
    </row>
    <row r="1017" spans="1:6">
      <c r="A1017" s="634" t="s">
        <v>2022</v>
      </c>
      <c r="B1017" s="470">
        <v>274</v>
      </c>
      <c r="C1017" s="470">
        <v>590</v>
      </c>
      <c r="D1017" s="470">
        <v>293</v>
      </c>
      <c r="E1017" s="470">
        <v>297</v>
      </c>
      <c r="F1017" s="30"/>
    </row>
    <row r="1018" spans="1:6">
      <c r="A1018" s="634" t="s">
        <v>2023</v>
      </c>
      <c r="B1018" s="470">
        <v>18</v>
      </c>
      <c r="C1018" s="470">
        <v>51</v>
      </c>
      <c r="D1018" s="470">
        <v>23</v>
      </c>
      <c r="E1018" s="470">
        <v>28</v>
      </c>
      <c r="F1018" s="30"/>
    </row>
    <row r="1019" spans="1:6">
      <c r="A1019" s="634" t="s">
        <v>2024</v>
      </c>
      <c r="B1019" s="470">
        <v>161</v>
      </c>
      <c r="C1019" s="470">
        <v>350</v>
      </c>
      <c r="D1019" s="470">
        <v>167</v>
      </c>
      <c r="E1019" s="470">
        <v>183</v>
      </c>
      <c r="F1019" s="30"/>
    </row>
    <row r="1020" spans="1:6">
      <c r="A1020" s="634" t="s">
        <v>2025</v>
      </c>
      <c r="B1020" s="470">
        <v>133</v>
      </c>
      <c r="C1020" s="470">
        <v>385</v>
      </c>
      <c r="D1020" s="470">
        <v>183</v>
      </c>
      <c r="E1020" s="470">
        <v>202</v>
      </c>
      <c r="F1020" s="30"/>
    </row>
    <row r="1021" spans="1:6">
      <c r="A1021" s="634" t="s">
        <v>2026</v>
      </c>
      <c r="B1021" s="470">
        <v>228</v>
      </c>
      <c r="C1021" s="470">
        <v>510</v>
      </c>
      <c r="D1021" s="470">
        <v>233</v>
      </c>
      <c r="E1021" s="470">
        <v>277</v>
      </c>
      <c r="F1021" s="30"/>
    </row>
    <row r="1022" spans="1:6">
      <c r="A1022" s="634" t="s">
        <v>2027</v>
      </c>
      <c r="B1022" s="470">
        <v>201</v>
      </c>
      <c r="C1022" s="470">
        <v>434</v>
      </c>
      <c r="D1022" s="470">
        <v>196</v>
      </c>
      <c r="E1022" s="470">
        <v>238</v>
      </c>
      <c r="F1022" s="30"/>
    </row>
    <row r="1023" spans="1:6">
      <c r="A1023" s="634" t="s">
        <v>2028</v>
      </c>
      <c r="B1023" s="470">
        <v>146</v>
      </c>
      <c r="C1023" s="470">
        <v>353</v>
      </c>
      <c r="D1023" s="470">
        <v>154</v>
      </c>
      <c r="E1023" s="470">
        <v>199</v>
      </c>
      <c r="F1023" s="30"/>
    </row>
    <row r="1024" spans="1:6">
      <c r="A1024" s="634" t="s">
        <v>2029</v>
      </c>
      <c r="B1024" s="470">
        <v>58</v>
      </c>
      <c r="C1024" s="470">
        <v>76</v>
      </c>
      <c r="D1024" s="470">
        <v>43</v>
      </c>
      <c r="E1024" s="470">
        <v>33</v>
      </c>
      <c r="F1024" s="30"/>
    </row>
    <row r="1025" spans="1:6">
      <c r="A1025" s="634" t="s">
        <v>2030</v>
      </c>
      <c r="B1025" s="470">
        <v>83</v>
      </c>
      <c r="C1025" s="470">
        <v>176</v>
      </c>
      <c r="D1025" s="470">
        <v>90</v>
      </c>
      <c r="E1025" s="470">
        <v>86</v>
      </c>
      <c r="F1025" s="30"/>
    </row>
    <row r="1026" spans="1:6">
      <c r="A1026" s="634" t="s">
        <v>2031</v>
      </c>
      <c r="B1026" s="470">
        <v>74</v>
      </c>
      <c r="C1026" s="470">
        <v>173</v>
      </c>
      <c r="D1026" s="470">
        <v>91</v>
      </c>
      <c r="E1026" s="470">
        <v>82</v>
      </c>
      <c r="F1026" s="30"/>
    </row>
    <row r="1027" spans="1:6">
      <c r="A1027" s="634" t="s">
        <v>2032</v>
      </c>
      <c r="B1027" s="470">
        <v>170</v>
      </c>
      <c r="C1027" s="470">
        <v>323</v>
      </c>
      <c r="D1027" s="470">
        <v>166</v>
      </c>
      <c r="E1027" s="470">
        <v>157</v>
      </c>
      <c r="F1027" s="30"/>
    </row>
    <row r="1028" spans="1:6">
      <c r="A1028" s="3155" t="s">
        <v>2033</v>
      </c>
      <c r="B1028" s="470">
        <v>9</v>
      </c>
      <c r="C1028" s="470">
        <v>17</v>
      </c>
      <c r="D1028" s="470">
        <v>8</v>
      </c>
      <c r="E1028" s="470">
        <v>9</v>
      </c>
      <c r="F1028" s="30"/>
    </row>
    <row r="1029" spans="1:6">
      <c r="A1029" s="634" t="s">
        <v>2034</v>
      </c>
      <c r="B1029" s="470">
        <v>52</v>
      </c>
      <c r="C1029" s="470">
        <v>139</v>
      </c>
      <c r="D1029" s="470">
        <v>66</v>
      </c>
      <c r="E1029" s="470">
        <v>73</v>
      </c>
      <c r="F1029" s="30"/>
    </row>
    <row r="1030" spans="1:6">
      <c r="A1030" s="634" t="s">
        <v>2035</v>
      </c>
      <c r="B1030" s="470">
        <v>142</v>
      </c>
      <c r="C1030" s="470">
        <v>269</v>
      </c>
      <c r="D1030" s="470">
        <v>144</v>
      </c>
      <c r="E1030" s="470">
        <v>125</v>
      </c>
      <c r="F1030" s="30"/>
    </row>
    <row r="1031" spans="1:6">
      <c r="A1031" s="634" t="s">
        <v>2036</v>
      </c>
      <c r="B1031" s="470">
        <v>323</v>
      </c>
      <c r="C1031" s="470">
        <v>669</v>
      </c>
      <c r="D1031" s="470">
        <v>309</v>
      </c>
      <c r="E1031" s="470">
        <v>360</v>
      </c>
      <c r="F1031" s="30"/>
    </row>
    <row r="1032" spans="1:6">
      <c r="A1032" s="634" t="s">
        <v>2037</v>
      </c>
      <c r="B1032" s="470"/>
      <c r="C1032" s="470"/>
      <c r="D1032" s="470"/>
      <c r="E1032" s="470"/>
      <c r="F1032" s="30"/>
    </row>
    <row r="1033" spans="1:6">
      <c r="A1033" s="634" t="s">
        <v>2038</v>
      </c>
      <c r="B1033" s="470">
        <v>202</v>
      </c>
      <c r="C1033" s="470">
        <v>410</v>
      </c>
      <c r="D1033" s="470">
        <v>204</v>
      </c>
      <c r="E1033" s="470">
        <v>206</v>
      </c>
      <c r="F1033" s="30"/>
    </row>
    <row r="1034" spans="1:6">
      <c r="A1034" s="634" t="s">
        <v>2039</v>
      </c>
      <c r="B1034" s="470"/>
      <c r="C1034" s="470"/>
      <c r="D1034" s="470"/>
      <c r="E1034" s="470"/>
      <c r="F1034" s="30"/>
    </row>
    <row r="1035" spans="1:6">
      <c r="A1035" s="634" t="s">
        <v>2040</v>
      </c>
      <c r="B1035" s="470">
        <v>11</v>
      </c>
      <c r="C1035" s="470">
        <v>30</v>
      </c>
      <c r="D1035" s="470">
        <v>16</v>
      </c>
      <c r="E1035" s="470">
        <v>14</v>
      </c>
      <c r="F1035" s="30"/>
    </row>
    <row r="1036" spans="1:6">
      <c r="A1036" s="634" t="s">
        <v>2041</v>
      </c>
      <c r="B1036" s="470">
        <v>150</v>
      </c>
      <c r="C1036" s="470">
        <v>293</v>
      </c>
      <c r="D1036" s="470">
        <v>154</v>
      </c>
      <c r="E1036" s="470">
        <v>139</v>
      </c>
      <c r="F1036" s="30"/>
    </row>
    <row r="1037" spans="1:6">
      <c r="A1037" s="634" t="s">
        <v>2042</v>
      </c>
      <c r="B1037" s="470">
        <v>224</v>
      </c>
      <c r="C1037" s="470">
        <v>521</v>
      </c>
      <c r="D1037" s="470">
        <v>250</v>
      </c>
      <c r="E1037" s="470">
        <v>271</v>
      </c>
      <c r="F1037" s="30"/>
    </row>
    <row r="1038" spans="1:6">
      <c r="A1038" s="634" t="s">
        <v>2043</v>
      </c>
      <c r="B1038" s="470">
        <v>373</v>
      </c>
      <c r="C1038" s="470">
        <v>831</v>
      </c>
      <c r="D1038" s="470">
        <v>397</v>
      </c>
      <c r="E1038" s="470">
        <v>434</v>
      </c>
      <c r="F1038" s="30"/>
    </row>
    <row r="1039" spans="1:6">
      <c r="A1039" s="634" t="s">
        <v>2044</v>
      </c>
      <c r="B1039" s="470">
        <v>305</v>
      </c>
      <c r="C1039" s="470">
        <v>686</v>
      </c>
      <c r="D1039" s="470">
        <v>327</v>
      </c>
      <c r="E1039" s="470">
        <v>359</v>
      </c>
      <c r="F1039" s="30"/>
    </row>
    <row r="1040" spans="1:6">
      <c r="A1040" s="634" t="s">
        <v>2045</v>
      </c>
      <c r="B1040" s="470">
        <v>363</v>
      </c>
      <c r="C1040" s="470">
        <v>771</v>
      </c>
      <c r="D1040" s="470">
        <v>370</v>
      </c>
      <c r="E1040" s="470">
        <v>401</v>
      </c>
      <c r="F1040" s="30"/>
    </row>
    <row r="1041" spans="1:6">
      <c r="A1041" s="634" t="s">
        <v>2046</v>
      </c>
      <c r="B1041" s="470">
        <v>178</v>
      </c>
      <c r="C1041" s="470">
        <v>389</v>
      </c>
      <c r="D1041" s="470">
        <v>186</v>
      </c>
      <c r="E1041" s="470">
        <v>203</v>
      </c>
      <c r="F1041" s="30"/>
    </row>
    <row r="1042" spans="1:6">
      <c r="A1042" s="634" t="s">
        <v>2047</v>
      </c>
      <c r="B1042" s="470">
        <v>187</v>
      </c>
      <c r="C1042" s="470">
        <v>396</v>
      </c>
      <c r="D1042" s="470">
        <v>200</v>
      </c>
      <c r="E1042" s="470">
        <v>196</v>
      </c>
      <c r="F1042" s="30"/>
    </row>
    <row r="1043" spans="1:6">
      <c r="A1043" s="634" t="s">
        <v>2048</v>
      </c>
      <c r="B1043" s="470">
        <v>289</v>
      </c>
      <c r="C1043" s="470">
        <v>600</v>
      </c>
      <c r="D1043" s="470">
        <v>301</v>
      </c>
      <c r="E1043" s="470">
        <v>299</v>
      </c>
      <c r="F1043" s="30"/>
    </row>
    <row r="1044" spans="1:6">
      <c r="A1044" s="634" t="s">
        <v>2049</v>
      </c>
      <c r="B1044" s="470">
        <v>45</v>
      </c>
      <c r="C1044" s="470">
        <v>87</v>
      </c>
      <c r="D1044" s="470">
        <v>38</v>
      </c>
      <c r="E1044" s="470">
        <v>49</v>
      </c>
      <c r="F1044" s="30"/>
    </row>
    <row r="1045" spans="1:6">
      <c r="A1045" s="634"/>
      <c r="B1045" s="470"/>
      <c r="C1045" s="470"/>
      <c r="D1045" s="470"/>
      <c r="E1045" s="470"/>
      <c r="F1045" s="30"/>
    </row>
    <row r="1046" spans="1:6">
      <c r="A1046" s="634" t="s">
        <v>2050</v>
      </c>
      <c r="B1046" s="470">
        <v>2112</v>
      </c>
      <c r="C1046" s="470">
        <v>4839</v>
      </c>
      <c r="D1046" s="470">
        <v>2338</v>
      </c>
      <c r="E1046" s="470">
        <v>2501</v>
      </c>
      <c r="F1046" s="30"/>
    </row>
    <row r="1047" spans="1:6">
      <c r="A1047" s="634" t="s">
        <v>2051</v>
      </c>
      <c r="B1047" s="470">
        <v>6</v>
      </c>
      <c r="C1047" s="470">
        <v>7</v>
      </c>
      <c r="D1047" s="470">
        <v>4</v>
      </c>
      <c r="E1047" s="470">
        <v>3</v>
      </c>
      <c r="F1047" s="30"/>
    </row>
    <row r="1048" spans="1:6">
      <c r="A1048" s="634" t="s">
        <v>2052</v>
      </c>
      <c r="B1048" s="470">
        <v>78</v>
      </c>
      <c r="C1048" s="470">
        <v>177</v>
      </c>
      <c r="D1048" s="470">
        <v>77</v>
      </c>
      <c r="E1048" s="470">
        <v>100</v>
      </c>
      <c r="F1048" s="30"/>
    </row>
    <row r="1049" spans="1:6">
      <c r="A1049" s="634" t="s">
        <v>2053</v>
      </c>
      <c r="B1049" s="470">
        <v>99</v>
      </c>
      <c r="C1049" s="470">
        <v>229</v>
      </c>
      <c r="D1049" s="470">
        <v>119</v>
      </c>
      <c r="E1049" s="470">
        <v>110</v>
      </c>
      <c r="F1049" s="30"/>
    </row>
    <row r="1050" spans="1:6">
      <c r="A1050" s="634" t="s">
        <v>2054</v>
      </c>
      <c r="B1050" s="470">
        <v>31</v>
      </c>
      <c r="C1050" s="470">
        <v>96</v>
      </c>
      <c r="D1050" s="470">
        <v>45</v>
      </c>
      <c r="E1050" s="470">
        <v>51</v>
      </c>
      <c r="F1050" s="30"/>
    </row>
    <row r="1051" spans="1:6">
      <c r="A1051" s="634" t="s">
        <v>2055</v>
      </c>
      <c r="B1051" s="470">
        <v>70</v>
      </c>
      <c r="C1051" s="470">
        <v>159</v>
      </c>
      <c r="D1051" s="470">
        <v>74</v>
      </c>
      <c r="E1051" s="470">
        <v>85</v>
      </c>
      <c r="F1051" s="30"/>
    </row>
    <row r="1052" spans="1:6">
      <c r="A1052" s="634" t="s">
        <v>2056</v>
      </c>
      <c r="B1052" s="470">
        <v>15</v>
      </c>
      <c r="C1052" s="470">
        <v>34</v>
      </c>
      <c r="D1052" s="470">
        <v>15</v>
      </c>
      <c r="E1052" s="470">
        <v>19</v>
      </c>
      <c r="F1052" s="30"/>
    </row>
    <row r="1053" spans="1:6">
      <c r="A1053" s="634" t="s">
        <v>2057</v>
      </c>
      <c r="B1053" s="470">
        <v>6</v>
      </c>
      <c r="C1053" s="470">
        <v>12</v>
      </c>
      <c r="D1053" s="470">
        <v>4</v>
      </c>
      <c r="E1053" s="470">
        <v>8</v>
      </c>
      <c r="F1053" s="30"/>
    </row>
    <row r="1054" spans="1:6">
      <c r="A1054" s="634" t="s">
        <v>2058</v>
      </c>
      <c r="B1054" s="476">
        <v>200</v>
      </c>
      <c r="C1054" s="476">
        <v>461</v>
      </c>
      <c r="D1054" s="476">
        <v>239</v>
      </c>
      <c r="E1054" s="476">
        <v>222</v>
      </c>
      <c r="F1054" s="30"/>
    </row>
    <row r="1055" spans="1:6">
      <c r="A1055" s="634" t="s">
        <v>2059</v>
      </c>
      <c r="B1055" s="473">
        <v>26</v>
      </c>
      <c r="C1055" s="473">
        <v>58</v>
      </c>
      <c r="D1055" s="473">
        <v>31</v>
      </c>
      <c r="E1055" s="473">
        <v>27</v>
      </c>
      <c r="F1055" s="30"/>
    </row>
    <row r="1056" spans="1:6">
      <c r="A1056" s="634" t="s">
        <v>2060</v>
      </c>
      <c r="B1056" s="473">
        <v>24</v>
      </c>
      <c r="C1056" s="473">
        <v>30</v>
      </c>
      <c r="D1056" s="473">
        <v>21</v>
      </c>
      <c r="E1056" s="473">
        <v>9</v>
      </c>
      <c r="F1056" s="30"/>
    </row>
    <row r="1057" spans="1:6">
      <c r="A1057" s="634" t="s">
        <v>2061</v>
      </c>
      <c r="B1057" s="473">
        <v>62</v>
      </c>
      <c r="C1057" s="473">
        <v>132</v>
      </c>
      <c r="D1057" s="473">
        <v>69</v>
      </c>
      <c r="E1057" s="473">
        <v>63</v>
      </c>
      <c r="F1057" s="30"/>
    </row>
    <row r="1058" spans="1:6">
      <c r="A1058" s="634" t="s">
        <v>2062</v>
      </c>
      <c r="B1058" s="473">
        <v>17</v>
      </c>
      <c r="C1058" s="473">
        <v>30</v>
      </c>
      <c r="D1058" s="473">
        <v>18</v>
      </c>
      <c r="E1058" s="473">
        <v>12</v>
      </c>
      <c r="F1058" s="30"/>
    </row>
    <row r="1059" spans="1:6">
      <c r="A1059" s="634" t="s">
        <v>2063</v>
      </c>
      <c r="B1059" s="473"/>
      <c r="C1059" s="473"/>
      <c r="D1059" s="473"/>
      <c r="E1059" s="473"/>
      <c r="F1059" s="30"/>
    </row>
    <row r="1060" spans="1:6">
      <c r="A1060" s="634" t="s">
        <v>2064</v>
      </c>
      <c r="B1060" s="473"/>
      <c r="C1060" s="473"/>
      <c r="D1060" s="473"/>
      <c r="E1060" s="473"/>
      <c r="F1060" s="30"/>
    </row>
    <row r="1061" spans="1:6">
      <c r="A1061" s="634" t="s">
        <v>2065</v>
      </c>
      <c r="B1061" s="473">
        <v>24</v>
      </c>
      <c r="C1061" s="473">
        <v>113</v>
      </c>
      <c r="D1061" s="473">
        <v>38</v>
      </c>
      <c r="E1061" s="473">
        <v>75</v>
      </c>
      <c r="F1061" s="30"/>
    </row>
    <row r="1062" spans="1:6">
      <c r="A1062" s="634" t="s">
        <v>2066</v>
      </c>
      <c r="B1062" s="473"/>
      <c r="C1062" s="473"/>
      <c r="D1062" s="473"/>
      <c r="E1062" s="473"/>
      <c r="F1062" s="30"/>
    </row>
    <row r="1063" spans="1:6">
      <c r="A1063" s="634" t="s">
        <v>2067</v>
      </c>
      <c r="B1063" s="473">
        <v>48</v>
      </c>
      <c r="C1063" s="473">
        <v>121</v>
      </c>
      <c r="D1063" s="473">
        <v>49</v>
      </c>
      <c r="E1063" s="473">
        <v>72</v>
      </c>
      <c r="F1063" s="30"/>
    </row>
    <row r="1064" spans="1:6">
      <c r="A1064" s="634" t="s">
        <v>2068</v>
      </c>
      <c r="B1064" s="473">
        <v>11</v>
      </c>
      <c r="C1064" s="473">
        <v>29</v>
      </c>
      <c r="D1064" s="473">
        <v>13</v>
      </c>
      <c r="E1064" s="473">
        <v>16</v>
      </c>
      <c r="F1064" s="30"/>
    </row>
    <row r="1065" spans="1:6">
      <c r="A1065" s="634" t="s">
        <v>2069</v>
      </c>
      <c r="B1065" s="473">
        <v>12</v>
      </c>
      <c r="C1065" s="473">
        <v>18</v>
      </c>
      <c r="D1065" s="473">
        <v>8</v>
      </c>
      <c r="E1065" s="473">
        <v>10</v>
      </c>
      <c r="F1065" s="30"/>
    </row>
    <row r="1066" spans="1:6">
      <c r="A1066" s="634" t="s">
        <v>2070</v>
      </c>
      <c r="B1066" s="473">
        <v>46</v>
      </c>
      <c r="C1066" s="473">
        <v>97</v>
      </c>
      <c r="D1066" s="473">
        <v>56</v>
      </c>
      <c r="E1066" s="473">
        <v>41</v>
      </c>
      <c r="F1066" s="30"/>
    </row>
    <row r="1067" spans="1:6">
      <c r="A1067" s="634" t="s">
        <v>2071</v>
      </c>
      <c r="B1067" s="473">
        <v>14</v>
      </c>
      <c r="C1067" s="473">
        <v>29</v>
      </c>
      <c r="D1067" s="473">
        <v>14</v>
      </c>
      <c r="E1067" s="473">
        <v>15</v>
      </c>
      <c r="F1067" s="30"/>
    </row>
    <row r="1068" spans="1:6">
      <c r="A1068" s="634" t="s">
        <v>2072</v>
      </c>
      <c r="B1068" s="473">
        <v>84</v>
      </c>
      <c r="C1068" s="473">
        <v>186</v>
      </c>
      <c r="D1068" s="473">
        <v>82</v>
      </c>
      <c r="E1068" s="473">
        <v>104</v>
      </c>
      <c r="F1068" s="30"/>
    </row>
    <row r="1069" spans="1:6">
      <c r="A1069" s="634" t="s">
        <v>2073</v>
      </c>
      <c r="B1069" s="473">
        <v>6</v>
      </c>
      <c r="C1069" s="473">
        <v>16</v>
      </c>
      <c r="D1069" s="473">
        <v>7</v>
      </c>
      <c r="E1069" s="473">
        <v>9</v>
      </c>
      <c r="F1069" s="30"/>
    </row>
    <row r="1070" spans="1:6">
      <c r="A1070" s="634" t="s">
        <v>2074</v>
      </c>
      <c r="B1070" s="473">
        <v>68</v>
      </c>
      <c r="C1070" s="473">
        <v>201</v>
      </c>
      <c r="D1070" s="473">
        <v>104</v>
      </c>
      <c r="E1070" s="473">
        <v>97</v>
      </c>
      <c r="F1070" s="30"/>
    </row>
    <row r="1071" spans="1:6">
      <c r="A1071" s="634" t="s">
        <v>2075</v>
      </c>
      <c r="B1071" s="473">
        <v>87</v>
      </c>
      <c r="C1071" s="473">
        <v>207</v>
      </c>
      <c r="D1071" s="473">
        <v>101</v>
      </c>
      <c r="E1071" s="473">
        <v>106</v>
      </c>
      <c r="F1071" s="30"/>
    </row>
    <row r="1072" spans="1:6">
      <c r="A1072" s="634" t="s">
        <v>2076</v>
      </c>
      <c r="B1072" s="473">
        <v>25</v>
      </c>
      <c r="C1072" s="473">
        <v>56</v>
      </c>
      <c r="D1072" s="473">
        <v>26</v>
      </c>
      <c r="E1072" s="473">
        <v>30</v>
      </c>
      <c r="F1072" s="30"/>
    </row>
    <row r="1073" spans="1:6">
      <c r="A1073" s="634" t="s">
        <v>2077</v>
      </c>
      <c r="B1073" s="473">
        <v>87</v>
      </c>
      <c r="C1073" s="473">
        <v>198</v>
      </c>
      <c r="D1073" s="473">
        <v>94</v>
      </c>
      <c r="E1073" s="473">
        <v>104</v>
      </c>
      <c r="F1073" s="30"/>
    </row>
    <row r="1074" spans="1:6">
      <c r="A1074" s="634" t="s">
        <v>2078</v>
      </c>
      <c r="B1074" s="473">
        <v>76</v>
      </c>
      <c r="C1074" s="473">
        <v>132</v>
      </c>
      <c r="D1074" s="473">
        <v>69</v>
      </c>
      <c r="E1074" s="473">
        <v>63</v>
      </c>
      <c r="F1074" s="30"/>
    </row>
    <row r="1075" spans="1:6">
      <c r="A1075" s="634" t="s">
        <v>2079</v>
      </c>
      <c r="B1075" s="473"/>
      <c r="C1075" s="473"/>
      <c r="D1075" s="473"/>
      <c r="E1075" s="473"/>
      <c r="F1075" s="30"/>
    </row>
    <row r="1076" spans="1:6">
      <c r="A1076" s="634" t="s">
        <v>2080</v>
      </c>
      <c r="B1076" s="473">
        <v>24</v>
      </c>
      <c r="C1076" s="473">
        <v>47</v>
      </c>
      <c r="D1076" s="473">
        <v>20</v>
      </c>
      <c r="E1076" s="473">
        <v>27</v>
      </c>
      <c r="F1076" s="30"/>
    </row>
    <row r="1077" spans="1:6">
      <c r="A1077" s="634" t="s">
        <v>2081</v>
      </c>
      <c r="B1077" s="473">
        <v>21</v>
      </c>
      <c r="C1077" s="473">
        <v>64</v>
      </c>
      <c r="D1077" s="473">
        <v>26</v>
      </c>
      <c r="E1077" s="473">
        <v>38</v>
      </c>
      <c r="F1077" s="30"/>
    </row>
    <row r="1078" spans="1:6">
      <c r="A1078" s="634" t="s">
        <v>2082</v>
      </c>
      <c r="B1078" s="473">
        <v>46</v>
      </c>
      <c r="C1078" s="473">
        <v>108</v>
      </c>
      <c r="D1078" s="473">
        <v>56</v>
      </c>
      <c r="E1078" s="473">
        <v>52</v>
      </c>
      <c r="F1078" s="30"/>
    </row>
    <row r="1079" spans="1:6">
      <c r="A1079" s="634" t="s">
        <v>2083</v>
      </c>
      <c r="B1079" s="473">
        <v>25</v>
      </c>
      <c r="C1079" s="473">
        <v>68</v>
      </c>
      <c r="D1079" s="473">
        <v>37</v>
      </c>
      <c r="E1079" s="473">
        <v>31</v>
      </c>
      <c r="F1079" s="30"/>
    </row>
    <row r="1080" spans="1:6">
      <c r="A1080" s="634" t="s">
        <v>2084</v>
      </c>
      <c r="B1080" s="473">
        <v>271</v>
      </c>
      <c r="C1080" s="473">
        <v>582</v>
      </c>
      <c r="D1080" s="473">
        <v>281</v>
      </c>
      <c r="E1080" s="473">
        <v>301</v>
      </c>
      <c r="F1080" s="30"/>
    </row>
    <row r="1081" spans="1:6">
      <c r="A1081" s="634" t="s">
        <v>2085</v>
      </c>
      <c r="B1081" s="473">
        <v>166</v>
      </c>
      <c r="C1081" s="473">
        <v>364</v>
      </c>
      <c r="D1081" s="473">
        <v>171</v>
      </c>
      <c r="E1081" s="473">
        <v>193</v>
      </c>
      <c r="F1081" s="30"/>
    </row>
    <row r="1082" spans="1:6">
      <c r="A1082" s="634" t="s">
        <v>2086</v>
      </c>
      <c r="B1082" s="473">
        <v>190</v>
      </c>
      <c r="C1082" s="473">
        <v>456</v>
      </c>
      <c r="D1082" s="473">
        <v>215</v>
      </c>
      <c r="E1082" s="473">
        <v>241</v>
      </c>
      <c r="F1082" s="30"/>
    </row>
    <row r="1083" spans="1:6">
      <c r="A1083" s="634" t="s">
        <v>2087</v>
      </c>
      <c r="B1083" s="473">
        <v>147</v>
      </c>
      <c r="C1083" s="473">
        <v>322</v>
      </c>
      <c r="D1083" s="473">
        <v>155</v>
      </c>
      <c r="E1083" s="473">
        <v>167</v>
      </c>
      <c r="F1083" s="30"/>
    </row>
    <row r="1084" spans="1:6">
      <c r="A1084" s="634"/>
      <c r="B1084" s="473"/>
      <c r="C1084" s="473"/>
      <c r="D1084" s="473"/>
      <c r="E1084" s="473"/>
      <c r="F1084" s="30"/>
    </row>
    <row r="1085" spans="1:6">
      <c r="A1085" s="634" t="s">
        <v>2088</v>
      </c>
      <c r="B1085" s="473">
        <v>379</v>
      </c>
      <c r="C1085" s="473">
        <v>691</v>
      </c>
      <c r="D1085" s="473">
        <v>356</v>
      </c>
      <c r="E1085" s="473">
        <v>335</v>
      </c>
      <c r="F1085" s="30"/>
    </row>
    <row r="1086" spans="1:6">
      <c r="A1086" s="634" t="s">
        <v>2089</v>
      </c>
      <c r="B1086" s="473">
        <v>5</v>
      </c>
      <c r="C1086" s="473">
        <v>9</v>
      </c>
      <c r="D1086" s="473">
        <v>5</v>
      </c>
      <c r="E1086" s="473">
        <v>4</v>
      </c>
      <c r="F1086" s="30"/>
    </row>
    <row r="1087" spans="1:6">
      <c r="A1087" s="634" t="s">
        <v>2090</v>
      </c>
      <c r="B1087" s="473">
        <v>8</v>
      </c>
      <c r="C1087" s="473">
        <v>12</v>
      </c>
      <c r="D1087" s="473">
        <v>6</v>
      </c>
      <c r="E1087" s="473">
        <v>6</v>
      </c>
      <c r="F1087" s="30"/>
    </row>
    <row r="1088" spans="1:6">
      <c r="A1088" s="634" t="s">
        <v>2091</v>
      </c>
      <c r="B1088" s="473">
        <v>55</v>
      </c>
      <c r="C1088" s="473">
        <v>80</v>
      </c>
      <c r="D1088" s="473">
        <v>33</v>
      </c>
      <c r="E1088" s="473">
        <v>47</v>
      </c>
      <c r="F1088" s="30"/>
    </row>
    <row r="1089" spans="1:6">
      <c r="A1089" s="634" t="s">
        <v>2092</v>
      </c>
      <c r="B1089" s="473">
        <v>8</v>
      </c>
      <c r="C1089" s="473">
        <v>16</v>
      </c>
      <c r="D1089" s="473">
        <v>8</v>
      </c>
      <c r="E1089" s="473">
        <v>8</v>
      </c>
      <c r="F1089" s="30"/>
    </row>
    <row r="1090" spans="1:6">
      <c r="A1090" s="634" t="s">
        <v>2093</v>
      </c>
      <c r="B1090" s="473">
        <v>19</v>
      </c>
      <c r="C1090" s="473">
        <v>39</v>
      </c>
      <c r="D1090" s="473">
        <v>21</v>
      </c>
      <c r="E1090" s="473">
        <v>18</v>
      </c>
      <c r="F1090" s="30"/>
    </row>
    <row r="1091" spans="1:6">
      <c r="A1091" s="634" t="s">
        <v>2094</v>
      </c>
      <c r="B1091" s="473">
        <v>39</v>
      </c>
      <c r="C1091" s="473">
        <v>78</v>
      </c>
      <c r="D1091" s="473">
        <v>40</v>
      </c>
      <c r="E1091" s="473">
        <v>38</v>
      </c>
      <c r="F1091" s="30"/>
    </row>
    <row r="1092" spans="1:6">
      <c r="A1092" s="634" t="s">
        <v>2095</v>
      </c>
      <c r="B1092" s="473">
        <v>139</v>
      </c>
      <c r="C1092" s="473">
        <v>288</v>
      </c>
      <c r="D1092" s="473">
        <v>158</v>
      </c>
      <c r="E1092" s="473">
        <v>130</v>
      </c>
      <c r="F1092" s="30"/>
    </row>
    <row r="1093" spans="1:6">
      <c r="A1093" s="634" t="s">
        <v>2096</v>
      </c>
      <c r="B1093" s="473">
        <v>13</v>
      </c>
      <c r="C1093" s="473">
        <v>20</v>
      </c>
      <c r="D1093" s="473">
        <v>7</v>
      </c>
      <c r="E1093" s="473">
        <v>13</v>
      </c>
      <c r="F1093" s="30"/>
    </row>
    <row r="1094" spans="1:6">
      <c r="A1094" s="634" t="s">
        <v>2097</v>
      </c>
      <c r="B1094" s="473">
        <v>85</v>
      </c>
      <c r="C1094" s="473">
        <v>136</v>
      </c>
      <c r="D1094" s="473">
        <v>72</v>
      </c>
      <c r="E1094" s="473">
        <v>64</v>
      </c>
      <c r="F1094" s="30"/>
    </row>
    <row r="1095" spans="1:6">
      <c r="A1095" s="634" t="s">
        <v>2098</v>
      </c>
      <c r="B1095" s="473">
        <v>8</v>
      </c>
      <c r="C1095" s="473">
        <v>13</v>
      </c>
      <c r="D1095" s="473">
        <v>6</v>
      </c>
      <c r="E1095" s="473">
        <v>7</v>
      </c>
      <c r="F1095" s="30"/>
    </row>
    <row r="1096" spans="1:6">
      <c r="A1096" s="3160"/>
      <c r="B1096" s="30"/>
      <c r="C1096" s="30"/>
      <c r="D1096" s="30"/>
      <c r="E1096" s="30"/>
      <c r="F1096" s="30"/>
    </row>
    <row r="1097" spans="1:6">
      <c r="A1097" s="634" t="s">
        <v>2099</v>
      </c>
      <c r="B1097" s="470">
        <v>3133</v>
      </c>
      <c r="C1097" s="470">
        <v>6860</v>
      </c>
      <c r="D1097" s="470">
        <v>3362</v>
      </c>
      <c r="E1097" s="470">
        <v>3498</v>
      </c>
      <c r="F1097" s="30"/>
    </row>
    <row r="1098" spans="1:6">
      <c r="A1098" s="634" t="s">
        <v>2100</v>
      </c>
      <c r="B1098" s="470">
        <v>150</v>
      </c>
      <c r="C1098" s="470">
        <v>380</v>
      </c>
      <c r="D1098" s="470">
        <v>184</v>
      </c>
      <c r="E1098" s="470">
        <v>196</v>
      </c>
      <c r="F1098" s="30"/>
    </row>
    <row r="1099" spans="1:6">
      <c r="A1099" s="634" t="s">
        <v>2101</v>
      </c>
      <c r="B1099" s="470">
        <v>10</v>
      </c>
      <c r="C1099" s="470">
        <v>27</v>
      </c>
      <c r="D1099" s="470">
        <v>16</v>
      </c>
      <c r="E1099" s="470">
        <v>11</v>
      </c>
      <c r="F1099" s="30"/>
    </row>
    <row r="1100" spans="1:6">
      <c r="A1100" s="634" t="s">
        <v>2102</v>
      </c>
      <c r="B1100" s="470">
        <v>28</v>
      </c>
      <c r="C1100" s="470">
        <v>67</v>
      </c>
      <c r="D1100" s="470">
        <v>33</v>
      </c>
      <c r="E1100" s="470">
        <v>34</v>
      </c>
      <c r="F1100" s="30"/>
    </row>
    <row r="1101" spans="1:6">
      <c r="A1101" s="634" t="s">
        <v>2103</v>
      </c>
      <c r="B1101" s="470">
        <v>39</v>
      </c>
      <c r="C1101" s="470">
        <v>135</v>
      </c>
      <c r="D1101" s="470">
        <v>61</v>
      </c>
      <c r="E1101" s="470">
        <v>74</v>
      </c>
      <c r="F1101" s="30"/>
    </row>
    <row r="1102" spans="1:6">
      <c r="A1102" s="634" t="s">
        <v>2104</v>
      </c>
      <c r="B1102" s="470">
        <v>61</v>
      </c>
      <c r="C1102" s="470">
        <v>108</v>
      </c>
      <c r="D1102" s="470">
        <v>51</v>
      </c>
      <c r="E1102" s="470">
        <v>57</v>
      </c>
      <c r="F1102" s="30"/>
    </row>
    <row r="1103" spans="1:6">
      <c r="A1103" s="634" t="s">
        <v>2105</v>
      </c>
      <c r="B1103" s="470">
        <v>6</v>
      </c>
      <c r="C1103" s="470">
        <v>25</v>
      </c>
      <c r="D1103" s="470">
        <v>9</v>
      </c>
      <c r="E1103" s="470">
        <v>16</v>
      </c>
      <c r="F1103" s="30"/>
    </row>
    <row r="1104" spans="1:6">
      <c r="A1104" s="634" t="s">
        <v>2106</v>
      </c>
      <c r="B1104" s="470">
        <v>50</v>
      </c>
      <c r="C1104" s="470">
        <v>110</v>
      </c>
      <c r="D1104" s="470">
        <v>65</v>
      </c>
      <c r="E1104" s="470">
        <v>45</v>
      </c>
      <c r="F1104" s="30"/>
    </row>
    <row r="1105" spans="1:6">
      <c r="A1105" s="634" t="s">
        <v>2107</v>
      </c>
      <c r="B1105" s="470">
        <v>32</v>
      </c>
      <c r="C1105" s="470">
        <v>81</v>
      </c>
      <c r="D1105" s="470">
        <v>39</v>
      </c>
      <c r="E1105" s="470">
        <v>42</v>
      </c>
      <c r="F1105" s="30"/>
    </row>
    <row r="1106" spans="1:6">
      <c r="A1106" s="634" t="s">
        <v>2108</v>
      </c>
      <c r="B1106" s="470">
        <v>30</v>
      </c>
      <c r="C1106" s="470">
        <v>41</v>
      </c>
      <c r="D1106" s="470">
        <v>27</v>
      </c>
      <c r="E1106" s="470">
        <v>14</v>
      </c>
      <c r="F1106" s="30"/>
    </row>
    <row r="1107" spans="1:6">
      <c r="A1107" s="634" t="s">
        <v>2109</v>
      </c>
      <c r="B1107" s="470">
        <v>16</v>
      </c>
      <c r="C1107" s="470">
        <v>32</v>
      </c>
      <c r="D1107" s="470">
        <v>14</v>
      </c>
      <c r="E1107" s="470">
        <v>18</v>
      </c>
      <c r="F1107" s="30"/>
    </row>
    <row r="1108" spans="1:6">
      <c r="A1108" s="634" t="s">
        <v>2110</v>
      </c>
      <c r="B1108" s="470">
        <v>73</v>
      </c>
      <c r="C1108" s="470">
        <v>141</v>
      </c>
      <c r="D1108" s="470">
        <v>65</v>
      </c>
      <c r="E1108" s="470">
        <v>76</v>
      </c>
      <c r="F1108" s="30"/>
    </row>
    <row r="1109" spans="1:6">
      <c r="A1109" s="634" t="s">
        <v>2111</v>
      </c>
      <c r="B1109" s="470">
        <v>266</v>
      </c>
      <c r="C1109" s="470">
        <v>625</v>
      </c>
      <c r="D1109" s="470">
        <v>282</v>
      </c>
      <c r="E1109" s="470">
        <v>343</v>
      </c>
      <c r="F1109" s="30"/>
    </row>
    <row r="1110" spans="1:6">
      <c r="A1110" s="634" t="s">
        <v>2112</v>
      </c>
      <c r="B1110" s="470">
        <v>61</v>
      </c>
      <c r="C1110" s="470">
        <v>121</v>
      </c>
      <c r="D1110" s="470">
        <v>63</v>
      </c>
      <c r="E1110" s="470">
        <v>58</v>
      </c>
      <c r="F1110" s="30"/>
    </row>
    <row r="1111" spans="1:6">
      <c r="A1111" s="634" t="s">
        <v>2113</v>
      </c>
      <c r="B1111" s="470">
        <v>126</v>
      </c>
      <c r="C1111" s="470">
        <v>279</v>
      </c>
      <c r="D1111" s="470">
        <v>142</v>
      </c>
      <c r="E1111" s="470">
        <v>137</v>
      </c>
      <c r="F1111" s="30"/>
    </row>
    <row r="1112" spans="1:6">
      <c r="A1112" s="634" t="s">
        <v>2114</v>
      </c>
      <c r="B1112" s="470">
        <v>100</v>
      </c>
      <c r="C1112" s="470">
        <v>221</v>
      </c>
      <c r="D1112" s="470">
        <v>104</v>
      </c>
      <c r="E1112" s="470">
        <v>117</v>
      </c>
      <c r="F1112" s="30"/>
    </row>
    <row r="1113" spans="1:6">
      <c r="A1113" s="634" t="s">
        <v>2115</v>
      </c>
      <c r="B1113" s="470">
        <v>93</v>
      </c>
      <c r="C1113" s="470">
        <v>211</v>
      </c>
      <c r="D1113" s="470">
        <v>99</v>
      </c>
      <c r="E1113" s="470">
        <v>112</v>
      </c>
      <c r="F1113" s="30"/>
    </row>
    <row r="1114" spans="1:6">
      <c r="A1114" s="634" t="s">
        <v>2116</v>
      </c>
      <c r="B1114" s="470">
        <v>118</v>
      </c>
      <c r="C1114" s="470">
        <v>273</v>
      </c>
      <c r="D1114" s="470">
        <v>131</v>
      </c>
      <c r="E1114" s="470">
        <v>142</v>
      </c>
      <c r="F1114" s="30"/>
    </row>
    <row r="1115" spans="1:6">
      <c r="A1115" s="634" t="s">
        <v>2117</v>
      </c>
      <c r="B1115" s="470">
        <v>112</v>
      </c>
      <c r="C1115" s="470">
        <v>232</v>
      </c>
      <c r="D1115" s="470">
        <v>124</v>
      </c>
      <c r="E1115" s="470">
        <v>108</v>
      </c>
      <c r="F1115" s="30"/>
    </row>
    <row r="1116" spans="1:6">
      <c r="A1116" s="634" t="s">
        <v>2118</v>
      </c>
      <c r="B1116" s="470">
        <v>100</v>
      </c>
      <c r="C1116" s="470">
        <v>218</v>
      </c>
      <c r="D1116" s="470">
        <v>114</v>
      </c>
      <c r="E1116" s="470">
        <v>104</v>
      </c>
      <c r="F1116" s="30"/>
    </row>
    <row r="1117" spans="1:6">
      <c r="A1117" s="634" t="s">
        <v>2119</v>
      </c>
      <c r="B1117" s="470">
        <v>58</v>
      </c>
      <c r="C1117" s="470">
        <v>115</v>
      </c>
      <c r="D1117" s="470">
        <v>60</v>
      </c>
      <c r="E1117" s="470">
        <v>55</v>
      </c>
      <c r="F1117" s="30"/>
    </row>
    <row r="1118" spans="1:6">
      <c r="A1118" s="634" t="s">
        <v>2120</v>
      </c>
      <c r="B1118" s="470">
        <v>259</v>
      </c>
      <c r="C1118" s="470">
        <v>583</v>
      </c>
      <c r="D1118" s="470">
        <v>271</v>
      </c>
      <c r="E1118" s="470">
        <v>312</v>
      </c>
      <c r="F1118" s="30"/>
    </row>
    <row r="1119" spans="1:6">
      <c r="A1119" s="634" t="s">
        <v>2121</v>
      </c>
      <c r="B1119" s="470">
        <v>275</v>
      </c>
      <c r="C1119" s="470">
        <v>532</v>
      </c>
      <c r="D1119" s="470">
        <v>260</v>
      </c>
      <c r="E1119" s="470">
        <v>272</v>
      </c>
      <c r="F1119" s="30"/>
    </row>
    <row r="1120" spans="1:6">
      <c r="A1120" s="634" t="s">
        <v>2122</v>
      </c>
      <c r="B1120" s="470">
        <v>71</v>
      </c>
      <c r="C1120" s="470">
        <v>160</v>
      </c>
      <c r="D1120" s="470">
        <v>77</v>
      </c>
      <c r="E1120" s="470">
        <v>83</v>
      </c>
      <c r="F1120" s="30"/>
    </row>
    <row r="1121" spans="1:6">
      <c r="A1121" s="634" t="s">
        <v>2123</v>
      </c>
      <c r="B1121" s="470">
        <v>85</v>
      </c>
      <c r="C1121" s="470">
        <v>174</v>
      </c>
      <c r="D1121" s="470">
        <v>85</v>
      </c>
      <c r="E1121" s="470">
        <v>89</v>
      </c>
      <c r="F1121" s="30"/>
    </row>
    <row r="1122" spans="1:6">
      <c r="A1122" s="634" t="s">
        <v>2124</v>
      </c>
      <c r="B1122" s="470">
        <v>41</v>
      </c>
      <c r="C1122" s="470">
        <v>85</v>
      </c>
      <c r="D1122" s="470">
        <v>46</v>
      </c>
      <c r="E1122" s="470">
        <v>39</v>
      </c>
      <c r="F1122" s="30"/>
    </row>
    <row r="1123" spans="1:6">
      <c r="A1123" s="634" t="s">
        <v>2125</v>
      </c>
      <c r="B1123" s="470">
        <v>249</v>
      </c>
      <c r="C1123" s="470">
        <v>434</v>
      </c>
      <c r="D1123" s="470">
        <v>247</v>
      </c>
      <c r="E1123" s="470">
        <v>187</v>
      </c>
      <c r="F1123" s="30"/>
    </row>
    <row r="1124" spans="1:6">
      <c r="A1124" s="634" t="s">
        <v>2126</v>
      </c>
      <c r="B1124" s="470">
        <v>198</v>
      </c>
      <c r="C1124" s="470">
        <v>479</v>
      </c>
      <c r="D1124" s="470">
        <v>227</v>
      </c>
      <c r="E1124" s="470">
        <v>252</v>
      </c>
      <c r="F1124" s="30"/>
    </row>
    <row r="1125" spans="1:6">
      <c r="A1125" s="634" t="s">
        <v>2127</v>
      </c>
      <c r="B1125" s="470">
        <v>101</v>
      </c>
      <c r="C1125" s="470">
        <v>308</v>
      </c>
      <c r="D1125" s="470">
        <v>136</v>
      </c>
      <c r="E1125" s="470">
        <v>172</v>
      </c>
      <c r="F1125" s="30"/>
    </row>
    <row r="1126" spans="1:6">
      <c r="A1126" s="634" t="s">
        <v>2128</v>
      </c>
      <c r="B1126" s="470">
        <v>16</v>
      </c>
      <c r="C1126" s="470">
        <v>18</v>
      </c>
      <c r="D1126" s="470">
        <v>8</v>
      </c>
      <c r="E1126" s="470">
        <v>10</v>
      </c>
      <c r="F1126" s="30"/>
    </row>
    <row r="1127" spans="1:6">
      <c r="A1127" s="634" t="s">
        <v>2129</v>
      </c>
      <c r="B1127" s="470">
        <v>13</v>
      </c>
      <c r="C1127" s="470">
        <v>19</v>
      </c>
      <c r="D1127" s="470">
        <v>12</v>
      </c>
      <c r="E1127" s="470">
        <v>7</v>
      </c>
      <c r="F1127" s="30"/>
    </row>
    <row r="1128" spans="1:6">
      <c r="A1128" s="634" t="s">
        <v>2130</v>
      </c>
      <c r="B1128" s="470">
        <v>95</v>
      </c>
      <c r="C1128" s="470">
        <v>216</v>
      </c>
      <c r="D1128" s="470">
        <v>104</v>
      </c>
      <c r="E1128" s="470">
        <v>112</v>
      </c>
      <c r="F1128" s="30"/>
    </row>
    <row r="1129" spans="1:6">
      <c r="A1129" s="634" t="s">
        <v>2131</v>
      </c>
      <c r="B1129" s="470">
        <v>201</v>
      </c>
      <c r="C1129" s="470">
        <v>410</v>
      </c>
      <c r="D1129" s="470">
        <v>206</v>
      </c>
      <c r="E1129" s="470">
        <v>204</v>
      </c>
      <c r="F1129" s="30"/>
    </row>
    <row r="1130" spans="1:6">
      <c r="A1130" s="634"/>
      <c r="B1130" s="470"/>
      <c r="C1130" s="470"/>
      <c r="D1130" s="470"/>
      <c r="E1130" s="470"/>
      <c r="F1130" s="30"/>
    </row>
    <row r="1131" spans="1:6">
      <c r="A1131" s="634" t="s">
        <v>2132</v>
      </c>
      <c r="B1131" s="470">
        <v>200</v>
      </c>
      <c r="C1131" s="470">
        <v>446</v>
      </c>
      <c r="D1131" s="470">
        <v>210</v>
      </c>
      <c r="E1131" s="470">
        <v>236</v>
      </c>
      <c r="F1131" s="30"/>
    </row>
    <row r="1132" spans="1:6">
      <c r="A1132" s="634" t="s">
        <v>2133</v>
      </c>
      <c r="B1132" s="470">
        <v>18</v>
      </c>
      <c r="C1132" s="470">
        <v>44</v>
      </c>
      <c r="D1132" s="470">
        <v>23</v>
      </c>
      <c r="E1132" s="470">
        <v>21</v>
      </c>
      <c r="F1132" s="30"/>
    </row>
    <row r="1133" spans="1:6">
      <c r="A1133" s="634" t="s">
        <v>2134</v>
      </c>
      <c r="B1133" s="470">
        <v>55</v>
      </c>
      <c r="C1133" s="470">
        <v>105</v>
      </c>
      <c r="D1133" s="470">
        <v>49</v>
      </c>
      <c r="E1133" s="470">
        <v>56</v>
      </c>
      <c r="F1133" s="30"/>
    </row>
    <row r="1134" spans="1:6">
      <c r="A1134" s="634" t="s">
        <v>2135</v>
      </c>
      <c r="B1134" s="470">
        <v>31</v>
      </c>
      <c r="C1134" s="470">
        <v>41</v>
      </c>
      <c r="D1134" s="470">
        <v>15</v>
      </c>
      <c r="E1134" s="470">
        <v>26</v>
      </c>
      <c r="F1134" s="30"/>
    </row>
    <row r="1135" spans="1:6">
      <c r="A1135" s="634" t="s">
        <v>2136</v>
      </c>
      <c r="B1135" s="470">
        <v>40</v>
      </c>
      <c r="C1135" s="470">
        <v>124</v>
      </c>
      <c r="D1135" s="470">
        <v>62</v>
      </c>
      <c r="E1135" s="470">
        <v>62</v>
      </c>
      <c r="F1135" s="30"/>
    </row>
    <row r="1136" spans="1:6">
      <c r="A1136" s="634" t="s">
        <v>2137</v>
      </c>
      <c r="B1136" s="470">
        <v>39</v>
      </c>
      <c r="C1136" s="470">
        <v>87</v>
      </c>
      <c r="D1136" s="470">
        <v>40</v>
      </c>
      <c r="E1136" s="470">
        <v>47</v>
      </c>
      <c r="F1136" s="30"/>
    </row>
    <row r="1137" spans="1:6">
      <c r="A1137" s="634" t="s">
        <v>2138</v>
      </c>
      <c r="B1137" s="470">
        <v>17</v>
      </c>
      <c r="C1137" s="470">
        <v>45</v>
      </c>
      <c r="D1137" s="470">
        <v>21</v>
      </c>
      <c r="E1137" s="470">
        <v>24</v>
      </c>
      <c r="F1137" s="30"/>
    </row>
    <row r="1138" spans="1:6">
      <c r="A1138" s="634"/>
      <c r="B1138" s="470"/>
      <c r="C1138" s="470"/>
      <c r="D1138" s="470"/>
      <c r="E1138" s="470"/>
      <c r="F1138" s="30"/>
    </row>
    <row r="1139" spans="1:6">
      <c r="A1139" s="634" t="s">
        <v>2139</v>
      </c>
      <c r="B1139" s="470">
        <v>878</v>
      </c>
      <c r="C1139" s="470">
        <v>1967</v>
      </c>
      <c r="D1139" s="470">
        <v>957</v>
      </c>
      <c r="E1139" s="470">
        <v>1010</v>
      </c>
      <c r="F1139" s="30"/>
    </row>
    <row r="1140" spans="1:6">
      <c r="A1140" s="634" t="s">
        <v>2140</v>
      </c>
      <c r="B1140" s="470">
        <v>48</v>
      </c>
      <c r="C1140" s="470">
        <v>98</v>
      </c>
      <c r="D1140" s="470">
        <v>48</v>
      </c>
      <c r="E1140" s="470">
        <v>50</v>
      </c>
      <c r="F1140" s="30"/>
    </row>
    <row r="1141" spans="1:6">
      <c r="A1141" s="634" t="s">
        <v>2141</v>
      </c>
      <c r="B1141" s="470">
        <v>157</v>
      </c>
      <c r="C1141" s="470">
        <v>341</v>
      </c>
      <c r="D1141" s="470">
        <v>175</v>
      </c>
      <c r="E1141" s="470">
        <v>166</v>
      </c>
      <c r="F1141" s="30"/>
    </row>
    <row r="1142" spans="1:6">
      <c r="A1142" s="634" t="s">
        <v>2142</v>
      </c>
      <c r="B1142" s="470">
        <v>99</v>
      </c>
      <c r="C1142" s="470">
        <v>235</v>
      </c>
      <c r="D1142" s="470">
        <v>116</v>
      </c>
      <c r="E1142" s="470">
        <v>119</v>
      </c>
      <c r="F1142" s="30"/>
    </row>
    <row r="1143" spans="1:6">
      <c r="A1143" s="634" t="s">
        <v>2143</v>
      </c>
      <c r="B1143" s="470">
        <v>133</v>
      </c>
      <c r="C1143" s="470">
        <v>263</v>
      </c>
      <c r="D1143" s="470">
        <v>135</v>
      </c>
      <c r="E1143" s="470">
        <v>128</v>
      </c>
      <c r="F1143" s="30"/>
    </row>
    <row r="1144" spans="1:6">
      <c r="A1144" s="634" t="s">
        <v>2144</v>
      </c>
      <c r="B1144" s="470">
        <v>32</v>
      </c>
      <c r="C1144" s="470">
        <v>85</v>
      </c>
      <c r="D1144" s="470">
        <v>42</v>
      </c>
      <c r="E1144" s="470">
        <v>43</v>
      </c>
      <c r="F1144" s="30"/>
    </row>
    <row r="1145" spans="1:6">
      <c r="A1145" s="634" t="s">
        <v>2145</v>
      </c>
      <c r="B1145" s="470">
        <v>9</v>
      </c>
      <c r="C1145" s="470">
        <v>25</v>
      </c>
      <c r="D1145" s="470">
        <v>11</v>
      </c>
      <c r="E1145" s="470">
        <v>14</v>
      </c>
      <c r="F1145" s="30"/>
    </row>
    <row r="1146" spans="1:6">
      <c r="A1146" s="634" t="s">
        <v>2146</v>
      </c>
      <c r="B1146" s="470">
        <v>63</v>
      </c>
      <c r="C1146" s="470">
        <v>105</v>
      </c>
      <c r="D1146" s="470">
        <v>50</v>
      </c>
      <c r="E1146" s="470">
        <v>55</v>
      </c>
      <c r="F1146" s="30"/>
    </row>
    <row r="1147" spans="1:6">
      <c r="A1147" s="634" t="s">
        <v>2147</v>
      </c>
      <c r="B1147" s="470">
        <v>29</v>
      </c>
      <c r="C1147" s="470">
        <v>99</v>
      </c>
      <c r="D1147" s="470">
        <v>40</v>
      </c>
      <c r="E1147" s="470">
        <v>59</v>
      </c>
      <c r="F1147" s="30"/>
    </row>
    <row r="1148" spans="1:6">
      <c r="A1148" s="634" t="s">
        <v>2148</v>
      </c>
      <c r="B1148" s="470">
        <v>22</v>
      </c>
      <c r="C1148" s="470">
        <v>49</v>
      </c>
      <c r="D1148" s="470">
        <v>25</v>
      </c>
      <c r="E1148" s="470">
        <v>24</v>
      </c>
      <c r="F1148" s="30"/>
    </row>
    <row r="1149" spans="1:6">
      <c r="A1149" s="634" t="s">
        <v>2149</v>
      </c>
      <c r="B1149" s="470">
        <v>37</v>
      </c>
      <c r="C1149" s="470">
        <v>90</v>
      </c>
      <c r="D1149" s="470">
        <v>42</v>
      </c>
      <c r="E1149" s="470">
        <v>48</v>
      </c>
      <c r="F1149" s="30"/>
    </row>
    <row r="1150" spans="1:6">
      <c r="A1150" s="634" t="s">
        <v>2150</v>
      </c>
      <c r="B1150" s="470">
        <v>26</v>
      </c>
      <c r="C1150" s="470">
        <v>66</v>
      </c>
      <c r="D1150" s="470">
        <v>25</v>
      </c>
      <c r="E1150" s="470">
        <v>41</v>
      </c>
      <c r="F1150" s="30"/>
    </row>
    <row r="1151" spans="1:6">
      <c r="A1151" s="634" t="s">
        <v>2151</v>
      </c>
      <c r="B1151" s="470">
        <v>21</v>
      </c>
      <c r="C1151" s="470">
        <v>59</v>
      </c>
      <c r="D1151" s="470">
        <v>26</v>
      </c>
      <c r="E1151" s="470">
        <v>33</v>
      </c>
      <c r="F1151" s="30"/>
    </row>
    <row r="1152" spans="1:6">
      <c r="A1152" s="634" t="s">
        <v>2152</v>
      </c>
      <c r="B1152" s="470">
        <v>39</v>
      </c>
      <c r="C1152" s="470">
        <v>94</v>
      </c>
      <c r="D1152" s="470">
        <v>47</v>
      </c>
      <c r="E1152" s="470">
        <v>47</v>
      </c>
      <c r="F1152" s="30"/>
    </row>
    <row r="1153" spans="1:6">
      <c r="A1153" s="634" t="s">
        <v>2153</v>
      </c>
      <c r="B1153" s="470">
        <v>62</v>
      </c>
      <c r="C1153" s="470">
        <v>122</v>
      </c>
      <c r="D1153" s="470">
        <v>66</v>
      </c>
      <c r="E1153" s="470">
        <v>56</v>
      </c>
      <c r="F1153" s="30"/>
    </row>
    <row r="1154" spans="1:6">
      <c r="A1154" s="634" t="s">
        <v>2154</v>
      </c>
      <c r="B1154" s="470">
        <v>101</v>
      </c>
      <c r="C1154" s="470">
        <v>236</v>
      </c>
      <c r="D1154" s="470">
        <v>109</v>
      </c>
      <c r="E1154" s="470">
        <v>127</v>
      </c>
      <c r="F1154" s="30"/>
    </row>
    <row r="1155" spans="1:6">
      <c r="A1155" s="634" t="s">
        <v>2155</v>
      </c>
      <c r="B1155" s="470"/>
      <c r="C1155" s="470"/>
      <c r="D1155" s="470"/>
      <c r="E1155" s="470"/>
      <c r="F1155" s="30"/>
    </row>
    <row r="1156" spans="1:6">
      <c r="A1156" s="3155"/>
      <c r="B1156" s="470"/>
      <c r="C1156" s="470"/>
      <c r="D1156" s="470"/>
      <c r="E1156" s="470"/>
      <c r="F1156" s="30"/>
    </row>
    <row r="1157" spans="1:6">
      <c r="A1157" s="634" t="s">
        <v>2156</v>
      </c>
      <c r="B1157" s="470">
        <v>178</v>
      </c>
      <c r="C1157" s="470">
        <v>457</v>
      </c>
      <c r="D1157" s="470">
        <v>257</v>
      </c>
      <c r="E1157" s="470">
        <v>200</v>
      </c>
      <c r="F1157" s="30"/>
    </row>
    <row r="1158" spans="1:6">
      <c r="A1158" s="634" t="s">
        <v>2157</v>
      </c>
      <c r="B1158" s="470">
        <v>14</v>
      </c>
      <c r="C1158" s="470">
        <v>34</v>
      </c>
      <c r="D1158" s="470">
        <v>22</v>
      </c>
      <c r="E1158" s="470">
        <v>12</v>
      </c>
      <c r="F1158" s="30"/>
    </row>
    <row r="1159" spans="1:6">
      <c r="A1159" s="634" t="s">
        <v>2158</v>
      </c>
      <c r="B1159" s="470">
        <v>51</v>
      </c>
      <c r="C1159" s="470">
        <v>105</v>
      </c>
      <c r="D1159" s="470">
        <v>62</v>
      </c>
      <c r="E1159" s="470">
        <v>43</v>
      </c>
      <c r="F1159" s="30"/>
    </row>
    <row r="1160" spans="1:6">
      <c r="A1160" s="634" t="s">
        <v>2159</v>
      </c>
      <c r="B1160" s="470">
        <v>3</v>
      </c>
      <c r="C1160" s="470">
        <v>6</v>
      </c>
      <c r="D1160" s="470">
        <v>4</v>
      </c>
      <c r="E1160" s="470">
        <v>2</v>
      </c>
      <c r="F1160" s="30"/>
    </row>
    <row r="1161" spans="1:6">
      <c r="A1161" s="634" t="s">
        <v>2160</v>
      </c>
      <c r="B1161" s="470">
        <v>12</v>
      </c>
      <c r="C1161" s="470">
        <v>50</v>
      </c>
      <c r="D1161" s="470">
        <v>27</v>
      </c>
      <c r="E1161" s="470">
        <v>23</v>
      </c>
      <c r="F1161" s="30"/>
    </row>
    <row r="1162" spans="1:6">
      <c r="A1162" s="634" t="s">
        <v>2161</v>
      </c>
      <c r="B1162" s="470">
        <v>57</v>
      </c>
      <c r="C1162" s="470">
        <v>155</v>
      </c>
      <c r="D1162" s="470">
        <v>75</v>
      </c>
      <c r="E1162" s="470">
        <v>80</v>
      </c>
      <c r="F1162" s="30"/>
    </row>
    <row r="1163" spans="1:6">
      <c r="A1163" s="634" t="s">
        <v>2162</v>
      </c>
      <c r="B1163" s="470">
        <v>3</v>
      </c>
      <c r="C1163" s="470">
        <v>9</v>
      </c>
      <c r="D1163" s="470">
        <v>6</v>
      </c>
      <c r="E1163" s="470">
        <v>3</v>
      </c>
      <c r="F1163" s="30"/>
    </row>
    <row r="1164" spans="1:6">
      <c r="A1164" s="634" t="s">
        <v>2163</v>
      </c>
      <c r="B1164" s="470"/>
      <c r="C1164" s="470"/>
      <c r="D1164" s="470"/>
      <c r="E1164" s="470"/>
      <c r="F1164" s="30"/>
    </row>
    <row r="1165" spans="1:6">
      <c r="A1165" s="634" t="s">
        <v>2164</v>
      </c>
      <c r="B1165" s="470">
        <v>23</v>
      </c>
      <c r="C1165" s="470">
        <v>49</v>
      </c>
      <c r="D1165" s="470">
        <v>34</v>
      </c>
      <c r="E1165" s="470">
        <v>15</v>
      </c>
      <c r="F1165" s="30"/>
    </row>
    <row r="1166" spans="1:6">
      <c r="A1166" s="634" t="s">
        <v>2165</v>
      </c>
      <c r="B1166" s="470"/>
      <c r="C1166" s="470"/>
      <c r="D1166" s="470"/>
      <c r="E1166" s="470"/>
      <c r="F1166" s="30"/>
    </row>
    <row r="1167" spans="1:6">
      <c r="A1167" s="634" t="s">
        <v>2166</v>
      </c>
      <c r="B1167" s="470">
        <v>15</v>
      </c>
      <c r="C1167" s="470">
        <v>49</v>
      </c>
      <c r="D1167" s="470">
        <v>27</v>
      </c>
      <c r="E1167" s="470">
        <v>22</v>
      </c>
      <c r="F1167" s="30"/>
    </row>
    <row r="1168" spans="1:6">
      <c r="A1168" s="634"/>
      <c r="B1168" s="470"/>
      <c r="C1168" s="470"/>
      <c r="D1168" s="470"/>
      <c r="E1168" s="470"/>
      <c r="F1168" s="30"/>
    </row>
    <row r="1169" spans="1:6">
      <c r="A1169" s="634" t="s">
        <v>2167</v>
      </c>
      <c r="B1169" s="470">
        <v>353</v>
      </c>
      <c r="C1169" s="470">
        <v>825</v>
      </c>
      <c r="D1169" s="470">
        <v>404</v>
      </c>
      <c r="E1169" s="470">
        <v>421</v>
      </c>
      <c r="F1169" s="30"/>
    </row>
    <row r="1170" spans="1:6">
      <c r="A1170" s="634" t="s">
        <v>2168</v>
      </c>
      <c r="B1170" s="470">
        <v>30</v>
      </c>
      <c r="C1170" s="470">
        <v>175</v>
      </c>
      <c r="D1170" s="470">
        <v>97</v>
      </c>
      <c r="E1170" s="470">
        <v>78</v>
      </c>
      <c r="F1170" s="30"/>
    </row>
    <row r="1171" spans="1:6">
      <c r="A1171" s="634" t="s">
        <v>2169</v>
      </c>
      <c r="B1171" s="470"/>
      <c r="C1171" s="470"/>
      <c r="D1171" s="470"/>
      <c r="E1171" s="470"/>
      <c r="F1171" s="30"/>
    </row>
    <row r="1172" spans="1:6">
      <c r="A1172" s="634" t="s">
        <v>2170</v>
      </c>
      <c r="B1172" s="470">
        <v>10</v>
      </c>
      <c r="C1172" s="470">
        <v>33</v>
      </c>
      <c r="D1172" s="470">
        <v>14</v>
      </c>
      <c r="E1172" s="470">
        <v>19</v>
      </c>
      <c r="F1172" s="30"/>
    </row>
    <row r="1173" spans="1:6">
      <c r="A1173" s="634" t="s">
        <v>2171</v>
      </c>
      <c r="B1173" s="470"/>
      <c r="C1173" s="470"/>
      <c r="D1173" s="470"/>
      <c r="E1173" s="470"/>
      <c r="F1173" s="30"/>
    </row>
    <row r="1174" spans="1:6">
      <c r="A1174" s="634" t="s">
        <v>2172</v>
      </c>
      <c r="B1174" s="470"/>
      <c r="C1174" s="470"/>
      <c r="D1174" s="470"/>
      <c r="E1174" s="470"/>
      <c r="F1174" s="30"/>
    </row>
    <row r="1175" spans="1:6">
      <c r="A1175" s="634" t="s">
        <v>2173</v>
      </c>
      <c r="B1175" s="470">
        <v>8</v>
      </c>
      <c r="C1175" s="470">
        <v>24</v>
      </c>
      <c r="D1175" s="470">
        <v>11</v>
      </c>
      <c r="E1175" s="470">
        <v>13</v>
      </c>
      <c r="F1175" s="30"/>
    </row>
    <row r="1176" spans="1:6">
      <c r="A1176" s="634" t="s">
        <v>2174</v>
      </c>
      <c r="B1176" s="470">
        <v>255</v>
      </c>
      <c r="C1176" s="470">
        <v>492</v>
      </c>
      <c r="D1176" s="470">
        <v>231</v>
      </c>
      <c r="E1176" s="470">
        <v>261</v>
      </c>
      <c r="F1176" s="30"/>
    </row>
    <row r="1177" spans="1:6">
      <c r="A1177" s="634" t="s">
        <v>2175</v>
      </c>
      <c r="B1177" s="470">
        <v>38</v>
      </c>
      <c r="C1177" s="470">
        <v>79</v>
      </c>
      <c r="D1177" s="470">
        <v>38</v>
      </c>
      <c r="E1177" s="470">
        <v>41</v>
      </c>
      <c r="F1177" s="30"/>
    </row>
    <row r="1178" spans="1:6">
      <c r="A1178" s="634" t="s">
        <v>2176</v>
      </c>
      <c r="B1178" s="470">
        <v>3</v>
      </c>
      <c r="C1178" s="470">
        <v>5</v>
      </c>
      <c r="D1178" s="470">
        <v>4</v>
      </c>
      <c r="E1178" s="470">
        <v>1</v>
      </c>
      <c r="F1178" s="30"/>
    </row>
    <row r="1179" spans="1:6">
      <c r="A1179" s="634" t="s">
        <v>2177</v>
      </c>
      <c r="B1179" s="470">
        <v>9</v>
      </c>
      <c r="C1179" s="470">
        <v>17</v>
      </c>
      <c r="D1179" s="470">
        <v>9</v>
      </c>
      <c r="E1179" s="470">
        <v>8</v>
      </c>
      <c r="F1179" s="30"/>
    </row>
    <row r="1180" spans="1:6">
      <c r="A1180" s="634"/>
      <c r="B1180" s="470"/>
      <c r="C1180" s="470"/>
      <c r="D1180" s="470"/>
      <c r="E1180" s="470"/>
      <c r="F1180" s="30"/>
    </row>
    <row r="1181" spans="1:6">
      <c r="A1181" s="634" t="s">
        <v>2178</v>
      </c>
      <c r="B1181" s="476">
        <v>58</v>
      </c>
      <c r="C1181" s="476">
        <v>133</v>
      </c>
      <c r="D1181" s="476">
        <v>70</v>
      </c>
      <c r="E1181" s="476">
        <v>63</v>
      </c>
      <c r="F1181" s="30"/>
    </row>
    <row r="1182" spans="1:6">
      <c r="A1182" s="3155" t="s">
        <v>2179</v>
      </c>
      <c r="B1182" s="470">
        <v>25</v>
      </c>
      <c r="C1182" s="470">
        <v>64</v>
      </c>
      <c r="D1182" s="470">
        <v>33</v>
      </c>
      <c r="E1182" s="470">
        <v>31</v>
      </c>
      <c r="F1182" s="30"/>
    </row>
    <row r="1183" spans="1:6">
      <c r="A1183" s="634" t="s">
        <v>2180</v>
      </c>
      <c r="B1183" s="470">
        <v>5</v>
      </c>
      <c r="C1183" s="470">
        <v>9</v>
      </c>
      <c r="D1183" s="470">
        <v>5</v>
      </c>
      <c r="E1183" s="470">
        <v>4</v>
      </c>
      <c r="F1183" s="30"/>
    </row>
    <row r="1184" spans="1:6">
      <c r="A1184" s="634" t="s">
        <v>2181</v>
      </c>
      <c r="B1184" s="470"/>
      <c r="C1184" s="470"/>
      <c r="D1184" s="470"/>
      <c r="E1184" s="470"/>
      <c r="F1184" s="30"/>
    </row>
    <row r="1185" spans="1:6">
      <c r="A1185" s="634" t="s">
        <v>2182</v>
      </c>
      <c r="B1185" s="470">
        <v>28</v>
      </c>
      <c r="C1185" s="470">
        <v>60</v>
      </c>
      <c r="D1185" s="470">
        <v>32</v>
      </c>
      <c r="E1185" s="470">
        <v>28</v>
      </c>
      <c r="F1185" s="30"/>
    </row>
    <row r="1186" spans="1:6">
      <c r="A1186" s="634"/>
      <c r="B1186" s="470"/>
      <c r="C1186" s="470"/>
      <c r="D1186" s="470"/>
      <c r="E1186" s="470"/>
      <c r="F1186" s="30"/>
    </row>
    <row r="1187" spans="1:6">
      <c r="A1187" s="634" t="s">
        <v>2183</v>
      </c>
      <c r="B1187" s="473">
        <v>634</v>
      </c>
      <c r="C1187" s="470">
        <v>1406</v>
      </c>
      <c r="D1187" s="470">
        <v>712</v>
      </c>
      <c r="E1187" s="470">
        <v>694</v>
      </c>
      <c r="F1187" s="30"/>
    </row>
    <row r="1188" spans="1:6">
      <c r="A1188" s="634" t="s">
        <v>2184</v>
      </c>
      <c r="B1188" s="470">
        <v>12</v>
      </c>
      <c r="C1188" s="470">
        <v>34</v>
      </c>
      <c r="D1188" s="470">
        <v>13</v>
      </c>
      <c r="E1188" s="470">
        <v>21</v>
      </c>
      <c r="F1188" s="30"/>
    </row>
    <row r="1189" spans="1:6">
      <c r="A1189" s="634" t="s">
        <v>2185</v>
      </c>
      <c r="B1189" s="470">
        <v>116</v>
      </c>
      <c r="C1189" s="470">
        <v>189</v>
      </c>
      <c r="D1189" s="470">
        <v>95</v>
      </c>
      <c r="E1189" s="470">
        <v>94</v>
      </c>
      <c r="F1189" s="30"/>
    </row>
    <row r="1190" spans="1:6">
      <c r="A1190" s="634" t="s">
        <v>2186</v>
      </c>
      <c r="B1190" s="470">
        <v>85</v>
      </c>
      <c r="C1190" s="470">
        <v>190</v>
      </c>
      <c r="D1190" s="470">
        <v>104</v>
      </c>
      <c r="E1190" s="470">
        <v>86</v>
      </c>
      <c r="F1190" s="30"/>
    </row>
    <row r="1191" spans="1:6">
      <c r="A1191" s="634" t="s">
        <v>2187</v>
      </c>
      <c r="B1191" s="476">
        <v>69</v>
      </c>
      <c r="C1191" s="476">
        <v>153</v>
      </c>
      <c r="D1191" s="476">
        <v>75</v>
      </c>
      <c r="E1191" s="476">
        <v>78</v>
      </c>
      <c r="F1191" s="30"/>
    </row>
    <row r="1192" spans="1:6">
      <c r="A1192" s="634" t="s">
        <v>2188</v>
      </c>
      <c r="B1192" s="473">
        <v>72</v>
      </c>
      <c r="C1192" s="470">
        <v>147</v>
      </c>
      <c r="D1192" s="473">
        <v>80</v>
      </c>
      <c r="E1192" s="473">
        <v>67</v>
      </c>
      <c r="F1192" s="30"/>
    </row>
    <row r="1193" spans="1:6">
      <c r="A1193" s="634" t="s">
        <v>2189</v>
      </c>
      <c r="B1193" s="470">
        <v>16</v>
      </c>
      <c r="C1193" s="470">
        <v>25</v>
      </c>
      <c r="D1193" s="470">
        <v>12</v>
      </c>
      <c r="E1193" s="470">
        <v>13</v>
      </c>
      <c r="F1193" s="30"/>
    </row>
    <row r="1194" spans="1:6">
      <c r="A1194" s="634" t="s">
        <v>2190</v>
      </c>
      <c r="B1194" s="470">
        <v>11</v>
      </c>
      <c r="C1194" s="470">
        <v>27</v>
      </c>
      <c r="D1194" s="470">
        <v>12</v>
      </c>
      <c r="E1194" s="470">
        <v>15</v>
      </c>
      <c r="F1194" s="30"/>
    </row>
    <row r="1195" spans="1:6">
      <c r="A1195" s="634" t="s">
        <v>2191</v>
      </c>
      <c r="B1195" s="470">
        <v>6</v>
      </c>
      <c r="C1195" s="470">
        <v>8</v>
      </c>
      <c r="D1195" s="470">
        <v>4</v>
      </c>
      <c r="E1195" s="470">
        <v>4</v>
      </c>
      <c r="F1195" s="30"/>
    </row>
    <row r="1196" spans="1:6">
      <c r="A1196" s="634" t="s">
        <v>2192</v>
      </c>
      <c r="B1196" s="470">
        <v>74</v>
      </c>
      <c r="C1196" s="470">
        <v>180</v>
      </c>
      <c r="D1196" s="470">
        <v>86</v>
      </c>
      <c r="E1196" s="470">
        <v>94</v>
      </c>
      <c r="F1196" s="30"/>
    </row>
    <row r="1197" spans="1:6">
      <c r="A1197" s="634" t="s">
        <v>2193</v>
      </c>
      <c r="B1197" s="470">
        <v>37</v>
      </c>
      <c r="C1197" s="470">
        <v>89</v>
      </c>
      <c r="D1197" s="470">
        <v>38</v>
      </c>
      <c r="E1197" s="470">
        <v>51</v>
      </c>
      <c r="F1197" s="30"/>
    </row>
    <row r="1198" spans="1:6">
      <c r="A1198" s="634" t="s">
        <v>2194</v>
      </c>
      <c r="B1198" s="470">
        <v>83</v>
      </c>
      <c r="C1198" s="470">
        <v>232</v>
      </c>
      <c r="D1198" s="470">
        <v>123</v>
      </c>
      <c r="E1198" s="470">
        <v>109</v>
      </c>
      <c r="F1198" s="30"/>
    </row>
    <row r="1199" spans="1:6">
      <c r="A1199" s="634" t="s">
        <v>2195</v>
      </c>
      <c r="B1199" s="473"/>
      <c r="C1199" s="470"/>
      <c r="D1199" s="473"/>
      <c r="E1199" s="473"/>
      <c r="F1199" s="30"/>
    </row>
    <row r="1200" spans="1:6">
      <c r="A1200" s="634" t="s">
        <v>2196</v>
      </c>
      <c r="B1200" s="473">
        <v>53</v>
      </c>
      <c r="C1200" s="470">
        <v>132</v>
      </c>
      <c r="D1200" s="473">
        <v>70</v>
      </c>
      <c r="E1200" s="473">
        <v>62</v>
      </c>
      <c r="F1200" s="30"/>
    </row>
    <row r="1201" spans="1:6">
      <c r="A1201" s="634" t="s">
        <v>2197</v>
      </c>
      <c r="B1201" s="470"/>
      <c r="C1201" s="470"/>
      <c r="D1201" s="470"/>
      <c r="E1201" s="470"/>
      <c r="F1201" s="30"/>
    </row>
    <row r="1202" spans="1:6">
      <c r="A1202" s="634"/>
      <c r="B1202" s="470"/>
      <c r="C1202" s="470"/>
      <c r="D1202" s="470"/>
      <c r="E1202" s="470"/>
      <c r="F1202" s="30"/>
    </row>
    <row r="1203" spans="1:6">
      <c r="A1203" s="634" t="s">
        <v>2198</v>
      </c>
      <c r="B1203" s="476">
        <v>89</v>
      </c>
      <c r="C1203" s="476">
        <v>336</v>
      </c>
      <c r="D1203" s="476">
        <v>124</v>
      </c>
      <c r="E1203" s="476">
        <v>212</v>
      </c>
      <c r="F1203" s="30"/>
    </row>
    <row r="1204" spans="1:6">
      <c r="A1204" s="634" t="s">
        <v>2199</v>
      </c>
      <c r="B1204" s="470">
        <v>73</v>
      </c>
      <c r="C1204" s="470">
        <v>277</v>
      </c>
      <c r="D1204" s="470">
        <v>103</v>
      </c>
      <c r="E1204" s="470">
        <v>174</v>
      </c>
      <c r="F1204" s="30"/>
    </row>
    <row r="1205" spans="1:6">
      <c r="A1205" s="634" t="s">
        <v>2200</v>
      </c>
      <c r="B1205" s="470">
        <v>5</v>
      </c>
      <c r="C1205" s="470">
        <v>40</v>
      </c>
      <c r="D1205" s="470">
        <v>14</v>
      </c>
      <c r="E1205" s="470">
        <v>26</v>
      </c>
      <c r="F1205" s="30"/>
    </row>
    <row r="1206" spans="1:6">
      <c r="A1206" s="634" t="s">
        <v>2201</v>
      </c>
      <c r="B1206" s="470">
        <v>6</v>
      </c>
      <c r="C1206" s="470">
        <v>11</v>
      </c>
      <c r="D1206" s="470">
        <v>3</v>
      </c>
      <c r="E1206" s="470">
        <v>8</v>
      </c>
      <c r="F1206" s="30"/>
    </row>
    <row r="1207" spans="1:6">
      <c r="A1207" s="634" t="s">
        <v>2202</v>
      </c>
      <c r="B1207" s="470">
        <v>5</v>
      </c>
      <c r="C1207" s="470">
        <v>8</v>
      </c>
      <c r="D1207" s="470">
        <v>4</v>
      </c>
      <c r="E1207" s="470">
        <v>4</v>
      </c>
      <c r="F1207" s="30"/>
    </row>
    <row r="1208" spans="1:6">
      <c r="A1208" s="634" t="s">
        <v>2203</v>
      </c>
      <c r="B1208" s="470"/>
      <c r="C1208" s="470"/>
      <c r="D1208" s="470"/>
      <c r="E1208" s="470"/>
      <c r="F1208" s="30"/>
    </row>
    <row r="1209" spans="1:6">
      <c r="A1209" s="634"/>
      <c r="B1209" s="476"/>
      <c r="C1209" s="476"/>
      <c r="D1209" s="476"/>
      <c r="E1209" s="476"/>
      <c r="F1209" s="30"/>
    </row>
    <row r="1210" spans="1:6">
      <c r="A1210" s="634" t="s">
        <v>2204</v>
      </c>
      <c r="B1210" s="470">
        <v>1284</v>
      </c>
      <c r="C1210" s="470">
        <v>2935</v>
      </c>
      <c r="D1210" s="470">
        <v>1372</v>
      </c>
      <c r="E1210" s="470">
        <v>1563</v>
      </c>
      <c r="F1210" s="30"/>
    </row>
    <row r="1211" spans="1:6">
      <c r="A1211" s="634" t="s">
        <v>2205</v>
      </c>
      <c r="B1211" s="470">
        <v>342</v>
      </c>
      <c r="C1211" s="470">
        <v>794</v>
      </c>
      <c r="D1211" s="470">
        <v>366</v>
      </c>
      <c r="E1211" s="470">
        <v>428</v>
      </c>
      <c r="F1211" s="30"/>
    </row>
    <row r="1212" spans="1:6">
      <c r="A1212" s="634" t="s">
        <v>2206</v>
      </c>
      <c r="B1212" s="470">
        <v>208</v>
      </c>
      <c r="C1212" s="470">
        <v>549</v>
      </c>
      <c r="D1212" s="470">
        <v>271</v>
      </c>
      <c r="E1212" s="470">
        <v>278</v>
      </c>
      <c r="F1212" s="30"/>
    </row>
    <row r="1213" spans="1:6">
      <c r="A1213" s="634" t="s">
        <v>2207</v>
      </c>
      <c r="B1213" s="470">
        <v>432</v>
      </c>
      <c r="C1213" s="470">
        <v>888</v>
      </c>
      <c r="D1213" s="470">
        <v>405</v>
      </c>
      <c r="E1213" s="470">
        <v>483</v>
      </c>
      <c r="F1213" s="30"/>
    </row>
    <row r="1214" spans="1:6">
      <c r="A1214" s="634" t="s">
        <v>2208</v>
      </c>
      <c r="B1214" s="470">
        <v>302</v>
      </c>
      <c r="C1214" s="470">
        <v>704</v>
      </c>
      <c r="D1214" s="470">
        <v>330</v>
      </c>
      <c r="E1214" s="470">
        <v>374</v>
      </c>
      <c r="F1214" s="30"/>
    </row>
    <row r="1215" spans="1:6">
      <c r="A1215" s="634"/>
      <c r="B1215" s="470"/>
      <c r="C1215" s="470"/>
      <c r="D1215" s="470"/>
      <c r="E1215" s="470"/>
      <c r="F1215" s="30"/>
    </row>
    <row r="1216" spans="1:6">
      <c r="A1216" s="634" t="s">
        <v>2209</v>
      </c>
      <c r="B1216" s="470">
        <v>617</v>
      </c>
      <c r="C1216" s="470">
        <v>1200</v>
      </c>
      <c r="D1216" s="470">
        <v>547</v>
      </c>
      <c r="E1216" s="470">
        <v>653</v>
      </c>
      <c r="F1216" s="30"/>
    </row>
    <row r="1217" spans="1:6">
      <c r="A1217" s="634" t="s">
        <v>2210</v>
      </c>
      <c r="B1217" s="470">
        <v>420</v>
      </c>
      <c r="C1217" s="470">
        <v>777</v>
      </c>
      <c r="D1217" s="470">
        <v>341</v>
      </c>
      <c r="E1217" s="470">
        <v>436</v>
      </c>
      <c r="F1217" s="30"/>
    </row>
    <row r="1218" spans="1:6">
      <c r="A1218" s="634" t="s">
        <v>2211</v>
      </c>
      <c r="B1218" s="470">
        <v>94</v>
      </c>
      <c r="C1218" s="470">
        <v>233</v>
      </c>
      <c r="D1218" s="470">
        <v>103</v>
      </c>
      <c r="E1218" s="470">
        <v>130</v>
      </c>
      <c r="F1218" s="30"/>
    </row>
    <row r="1219" spans="1:6">
      <c r="A1219" s="634" t="s">
        <v>2212</v>
      </c>
      <c r="B1219" s="470">
        <v>28</v>
      </c>
      <c r="C1219" s="470">
        <v>50</v>
      </c>
      <c r="D1219" s="470">
        <v>23</v>
      </c>
      <c r="E1219" s="470">
        <v>27</v>
      </c>
      <c r="F1219" s="30"/>
    </row>
    <row r="1220" spans="1:6">
      <c r="A1220" s="634" t="s">
        <v>2213</v>
      </c>
      <c r="B1220" s="470">
        <v>21</v>
      </c>
      <c r="C1220" s="470">
        <v>48</v>
      </c>
      <c r="D1220" s="470">
        <v>29</v>
      </c>
      <c r="E1220" s="470">
        <v>19</v>
      </c>
      <c r="F1220" s="30"/>
    </row>
    <row r="1221" spans="1:6">
      <c r="A1221" s="634" t="s">
        <v>2214</v>
      </c>
      <c r="B1221" s="470"/>
      <c r="C1221" s="470"/>
      <c r="D1221" s="470"/>
      <c r="E1221" s="470"/>
      <c r="F1221" s="30"/>
    </row>
    <row r="1222" spans="1:6">
      <c r="A1222" s="634" t="s">
        <v>2215</v>
      </c>
      <c r="B1222" s="470">
        <v>7</v>
      </c>
      <c r="C1222" s="470">
        <v>15</v>
      </c>
      <c r="D1222" s="470">
        <v>5</v>
      </c>
      <c r="E1222" s="470">
        <v>10</v>
      </c>
      <c r="F1222" s="30"/>
    </row>
    <row r="1223" spans="1:6">
      <c r="A1223" s="634" t="s">
        <v>2216</v>
      </c>
      <c r="B1223" s="470"/>
      <c r="C1223" s="470"/>
      <c r="D1223" s="470"/>
      <c r="E1223" s="470"/>
      <c r="F1223" s="30"/>
    </row>
    <row r="1224" spans="1:6">
      <c r="A1224" s="634" t="s">
        <v>2217</v>
      </c>
      <c r="B1224" s="470">
        <v>47</v>
      </c>
      <c r="C1224" s="470">
        <v>77</v>
      </c>
      <c r="D1224" s="470">
        <v>46</v>
      </c>
      <c r="E1224" s="470">
        <v>31</v>
      </c>
      <c r="F1224" s="30"/>
    </row>
    <row r="1225" spans="1:6">
      <c r="A1225" s="634"/>
      <c r="B1225" s="470"/>
      <c r="C1225" s="470"/>
      <c r="D1225" s="470"/>
      <c r="E1225" s="470"/>
      <c r="F1225" s="30"/>
    </row>
    <row r="1226" spans="1:6">
      <c r="A1226" s="634" t="s">
        <v>2218</v>
      </c>
      <c r="B1226" s="470">
        <v>306</v>
      </c>
      <c r="C1226" s="470">
        <v>714</v>
      </c>
      <c r="D1226" s="470">
        <v>320</v>
      </c>
      <c r="E1226" s="470">
        <v>394</v>
      </c>
      <c r="F1226" s="30"/>
    </row>
    <row r="1227" spans="1:6">
      <c r="A1227" s="634" t="s">
        <v>2219</v>
      </c>
      <c r="B1227" s="470">
        <v>15</v>
      </c>
      <c r="C1227" s="470">
        <v>40</v>
      </c>
      <c r="D1227" s="470">
        <v>18</v>
      </c>
      <c r="E1227" s="470">
        <v>22</v>
      </c>
      <c r="F1227" s="30"/>
    </row>
    <row r="1228" spans="1:6">
      <c r="A1228" s="634" t="s">
        <v>2220</v>
      </c>
      <c r="B1228" s="470">
        <v>22</v>
      </c>
      <c r="C1228" s="470">
        <v>60</v>
      </c>
      <c r="D1228" s="470">
        <v>29</v>
      </c>
      <c r="E1228" s="470">
        <v>31</v>
      </c>
      <c r="F1228" s="30"/>
    </row>
    <row r="1229" spans="1:6">
      <c r="A1229" s="634" t="s">
        <v>2221</v>
      </c>
      <c r="B1229" s="470">
        <v>19</v>
      </c>
      <c r="C1229" s="470">
        <v>56</v>
      </c>
      <c r="D1229" s="470">
        <v>28</v>
      </c>
      <c r="E1229" s="470">
        <v>28</v>
      </c>
      <c r="F1229" s="30"/>
    </row>
    <row r="1230" spans="1:6">
      <c r="A1230" s="634" t="s">
        <v>2222</v>
      </c>
      <c r="B1230" s="470"/>
      <c r="C1230" s="470"/>
      <c r="D1230" s="470"/>
      <c r="E1230" s="470"/>
      <c r="F1230" s="30"/>
    </row>
    <row r="1231" spans="1:6">
      <c r="A1231" s="634" t="s">
        <v>2223</v>
      </c>
      <c r="B1231" s="470">
        <v>209</v>
      </c>
      <c r="C1231" s="470">
        <v>444</v>
      </c>
      <c r="D1231" s="470">
        <v>187</v>
      </c>
      <c r="E1231" s="470">
        <v>257</v>
      </c>
      <c r="F1231" s="30"/>
    </row>
    <row r="1232" spans="1:6">
      <c r="A1232" s="634" t="s">
        <v>2224</v>
      </c>
      <c r="B1232" s="470">
        <v>41</v>
      </c>
      <c r="C1232" s="470">
        <v>114</v>
      </c>
      <c r="D1232" s="470">
        <v>58</v>
      </c>
      <c r="E1232" s="470">
        <v>56</v>
      </c>
      <c r="F1232" s="30"/>
    </row>
    <row r="1233" spans="1:6">
      <c r="A1233" s="634" t="s">
        <v>2225</v>
      </c>
      <c r="B1233" s="470"/>
      <c r="C1233" s="470"/>
      <c r="D1233" s="470"/>
      <c r="E1233" s="470"/>
      <c r="F1233" s="30"/>
    </row>
    <row r="1234" spans="1:6">
      <c r="A1234" s="634"/>
      <c r="B1234" s="470"/>
      <c r="C1234" s="470"/>
      <c r="D1234" s="470"/>
      <c r="E1234" s="470"/>
      <c r="F1234" s="30"/>
    </row>
    <row r="1235" spans="1:6">
      <c r="A1235" s="634" t="s">
        <v>2226</v>
      </c>
      <c r="B1235" s="470">
        <v>523</v>
      </c>
      <c r="C1235" s="470">
        <v>1198</v>
      </c>
      <c r="D1235" s="470">
        <v>573</v>
      </c>
      <c r="E1235" s="470">
        <v>625</v>
      </c>
      <c r="F1235" s="30"/>
    </row>
    <row r="1236" spans="1:6">
      <c r="A1236" s="634" t="s">
        <v>2227</v>
      </c>
      <c r="B1236" s="470">
        <v>26</v>
      </c>
      <c r="C1236" s="470">
        <v>53</v>
      </c>
      <c r="D1236" s="470">
        <v>27</v>
      </c>
      <c r="E1236" s="470">
        <v>26</v>
      </c>
      <c r="F1236" s="30"/>
    </row>
    <row r="1237" spans="1:6">
      <c r="A1237" s="634" t="s">
        <v>2228</v>
      </c>
      <c r="B1237" s="470">
        <v>6</v>
      </c>
      <c r="C1237" s="470">
        <v>13</v>
      </c>
      <c r="D1237" s="470">
        <v>7</v>
      </c>
      <c r="E1237" s="470">
        <v>6</v>
      </c>
      <c r="F1237" s="30"/>
    </row>
    <row r="1238" spans="1:6">
      <c r="A1238" s="634" t="s">
        <v>2229</v>
      </c>
      <c r="B1238" s="470">
        <v>5</v>
      </c>
      <c r="C1238" s="470">
        <v>8</v>
      </c>
      <c r="D1238" s="470">
        <v>5</v>
      </c>
      <c r="E1238" s="470">
        <v>3</v>
      </c>
      <c r="F1238" s="30"/>
    </row>
    <row r="1239" spans="1:6">
      <c r="A1239" s="634" t="s">
        <v>2230</v>
      </c>
      <c r="B1239" s="470">
        <v>30</v>
      </c>
      <c r="C1239" s="470">
        <v>57</v>
      </c>
      <c r="D1239" s="470">
        <v>30</v>
      </c>
      <c r="E1239" s="470">
        <v>27</v>
      </c>
      <c r="F1239" s="30"/>
    </row>
    <row r="1240" spans="1:6">
      <c r="A1240" s="634" t="s">
        <v>2231</v>
      </c>
      <c r="B1240" s="470">
        <v>6</v>
      </c>
      <c r="C1240" s="470">
        <v>92</v>
      </c>
      <c r="D1240" s="470">
        <v>14</v>
      </c>
      <c r="E1240" s="470">
        <v>78</v>
      </c>
      <c r="F1240" s="30"/>
    </row>
    <row r="1241" spans="1:6">
      <c r="A1241" s="634" t="s">
        <v>2232</v>
      </c>
      <c r="B1241" s="470">
        <v>37</v>
      </c>
      <c r="C1241" s="470">
        <v>76</v>
      </c>
      <c r="D1241" s="470">
        <v>38</v>
      </c>
      <c r="E1241" s="470">
        <v>38</v>
      </c>
      <c r="F1241" s="30"/>
    </row>
    <row r="1242" spans="1:6">
      <c r="A1242" s="634" t="s">
        <v>2233</v>
      </c>
      <c r="B1242" s="470">
        <v>11</v>
      </c>
      <c r="C1242" s="470">
        <v>42</v>
      </c>
      <c r="D1242" s="470">
        <v>16</v>
      </c>
      <c r="E1242" s="470">
        <v>26</v>
      </c>
      <c r="F1242" s="30"/>
    </row>
    <row r="1243" spans="1:6">
      <c r="A1243" s="634" t="s">
        <v>2234</v>
      </c>
      <c r="B1243" s="470">
        <v>20</v>
      </c>
      <c r="C1243" s="470">
        <v>48</v>
      </c>
      <c r="D1243" s="470">
        <v>21</v>
      </c>
      <c r="E1243" s="470">
        <v>27</v>
      </c>
      <c r="F1243" s="30"/>
    </row>
    <row r="1244" spans="1:6">
      <c r="A1244" s="634" t="s">
        <v>2235</v>
      </c>
      <c r="B1244" s="470">
        <v>51</v>
      </c>
      <c r="C1244" s="470">
        <v>111</v>
      </c>
      <c r="D1244" s="470">
        <v>61</v>
      </c>
      <c r="E1244" s="470">
        <v>50</v>
      </c>
      <c r="F1244" s="30"/>
    </row>
    <row r="1245" spans="1:6">
      <c r="A1245" s="634" t="s">
        <v>2236</v>
      </c>
      <c r="B1245" s="470">
        <v>30</v>
      </c>
      <c r="C1245" s="470">
        <v>78</v>
      </c>
      <c r="D1245" s="470">
        <v>38</v>
      </c>
      <c r="E1245" s="470">
        <v>40</v>
      </c>
      <c r="F1245" s="30"/>
    </row>
    <row r="1246" spans="1:6">
      <c r="A1246" s="634" t="s">
        <v>2237</v>
      </c>
      <c r="B1246" s="470">
        <v>7</v>
      </c>
      <c r="C1246" s="470">
        <v>20</v>
      </c>
      <c r="D1246" s="470">
        <v>12</v>
      </c>
      <c r="E1246" s="470">
        <v>8</v>
      </c>
      <c r="F1246" s="30"/>
    </row>
    <row r="1247" spans="1:6">
      <c r="A1247" s="634" t="s">
        <v>2238</v>
      </c>
      <c r="B1247" s="470">
        <v>9</v>
      </c>
      <c r="C1247" s="470">
        <v>30</v>
      </c>
      <c r="D1247" s="470">
        <v>15</v>
      </c>
      <c r="E1247" s="470">
        <v>15</v>
      </c>
      <c r="F1247" s="30"/>
    </row>
    <row r="1248" spans="1:6">
      <c r="A1248" s="634" t="s">
        <v>2239</v>
      </c>
      <c r="B1248" s="470">
        <v>99</v>
      </c>
      <c r="C1248" s="470">
        <v>189</v>
      </c>
      <c r="D1248" s="470">
        <v>99</v>
      </c>
      <c r="E1248" s="470">
        <v>90</v>
      </c>
      <c r="F1248" s="30"/>
    </row>
    <row r="1249" spans="1:6">
      <c r="A1249" s="634" t="s">
        <v>2240</v>
      </c>
      <c r="B1249" s="470">
        <v>59</v>
      </c>
      <c r="C1249" s="470">
        <v>127</v>
      </c>
      <c r="D1249" s="470">
        <v>60</v>
      </c>
      <c r="E1249" s="470">
        <v>67</v>
      </c>
      <c r="F1249" s="30"/>
    </row>
    <row r="1250" spans="1:6">
      <c r="A1250" s="634" t="s">
        <v>2241</v>
      </c>
      <c r="B1250" s="470">
        <v>127</v>
      </c>
      <c r="C1250" s="470">
        <v>254</v>
      </c>
      <c r="D1250" s="470">
        <v>130</v>
      </c>
      <c r="E1250" s="470">
        <v>124</v>
      </c>
      <c r="F1250" s="30"/>
    </row>
    <row r="1251" spans="1:6">
      <c r="A1251" s="634"/>
      <c r="B1251" s="470"/>
      <c r="C1251" s="470"/>
      <c r="D1251" s="470"/>
      <c r="E1251" s="470"/>
      <c r="F1251" s="30"/>
    </row>
    <row r="1252" spans="1:6">
      <c r="A1252" s="634" t="s">
        <v>2242</v>
      </c>
      <c r="B1252" s="470">
        <v>172</v>
      </c>
      <c r="C1252" s="470">
        <v>518</v>
      </c>
      <c r="D1252" s="470">
        <v>235</v>
      </c>
      <c r="E1252" s="470">
        <v>283</v>
      </c>
      <c r="F1252" s="30"/>
    </row>
    <row r="1253" spans="1:6">
      <c r="A1253" s="634" t="s">
        <v>2243</v>
      </c>
      <c r="B1253" s="470">
        <v>23</v>
      </c>
      <c r="C1253" s="470">
        <v>56</v>
      </c>
      <c r="D1253" s="470">
        <v>28</v>
      </c>
      <c r="E1253" s="470">
        <v>28</v>
      </c>
      <c r="F1253" s="30"/>
    </row>
    <row r="1254" spans="1:6">
      <c r="A1254" s="634" t="s">
        <v>2244</v>
      </c>
      <c r="B1254" s="470">
        <v>3</v>
      </c>
      <c r="C1254" s="470">
        <v>6</v>
      </c>
      <c r="D1254" s="470">
        <v>5</v>
      </c>
      <c r="E1254" s="470">
        <v>1</v>
      </c>
      <c r="F1254" s="30"/>
    </row>
    <row r="1255" spans="1:6">
      <c r="A1255" s="634" t="s">
        <v>2245</v>
      </c>
      <c r="B1255" s="470"/>
      <c r="C1255" s="470"/>
      <c r="D1255" s="470"/>
      <c r="E1255" s="470"/>
      <c r="F1255" s="30"/>
    </row>
    <row r="1256" spans="1:6">
      <c r="A1256" s="634" t="s">
        <v>2246</v>
      </c>
      <c r="B1256" s="470">
        <v>6</v>
      </c>
      <c r="C1256" s="470">
        <v>12</v>
      </c>
      <c r="D1256" s="470">
        <v>3</v>
      </c>
      <c r="E1256" s="470">
        <v>9</v>
      </c>
      <c r="F1256" s="30"/>
    </row>
    <row r="1257" spans="1:6">
      <c r="A1257" s="634" t="s">
        <v>2247</v>
      </c>
      <c r="B1257" s="470"/>
      <c r="C1257" s="470"/>
      <c r="D1257" s="470"/>
      <c r="E1257" s="470"/>
      <c r="F1257" s="30"/>
    </row>
    <row r="1258" spans="1:6">
      <c r="A1258" s="634" t="s">
        <v>2248</v>
      </c>
      <c r="B1258" s="470">
        <v>16</v>
      </c>
      <c r="C1258" s="470">
        <v>36</v>
      </c>
      <c r="D1258" s="470">
        <v>20</v>
      </c>
      <c r="E1258" s="470">
        <v>16</v>
      </c>
      <c r="F1258" s="30"/>
    </row>
    <row r="1259" spans="1:6">
      <c r="A1259" s="634" t="s">
        <v>2249</v>
      </c>
      <c r="B1259" s="470"/>
      <c r="C1259" s="470"/>
      <c r="D1259" s="470"/>
      <c r="E1259" s="470"/>
      <c r="F1259" s="30"/>
    </row>
    <row r="1260" spans="1:6">
      <c r="A1260" s="634" t="s">
        <v>2250</v>
      </c>
      <c r="B1260" s="470">
        <v>8</v>
      </c>
      <c r="C1260" s="470">
        <v>22</v>
      </c>
      <c r="D1260" s="470">
        <v>12</v>
      </c>
      <c r="E1260" s="470">
        <v>10</v>
      </c>
      <c r="F1260" s="30"/>
    </row>
    <row r="1261" spans="1:6">
      <c r="A1261" s="634" t="s">
        <v>2251</v>
      </c>
      <c r="B1261" s="470"/>
      <c r="C1261" s="470"/>
      <c r="D1261" s="470"/>
      <c r="E1261" s="470"/>
      <c r="F1261" s="30"/>
    </row>
    <row r="1262" spans="1:6">
      <c r="A1262" s="634" t="s">
        <v>2252</v>
      </c>
      <c r="B1262" s="470">
        <v>37</v>
      </c>
      <c r="C1262" s="470">
        <v>82</v>
      </c>
      <c r="D1262" s="470">
        <v>44</v>
      </c>
      <c r="E1262" s="470">
        <v>38</v>
      </c>
      <c r="F1262" s="30"/>
    </row>
    <row r="1263" spans="1:6">
      <c r="A1263" s="634" t="s">
        <v>2253</v>
      </c>
      <c r="B1263" s="470">
        <v>71</v>
      </c>
      <c r="C1263" s="470">
        <v>275</v>
      </c>
      <c r="D1263" s="470">
        <v>113</v>
      </c>
      <c r="E1263" s="470">
        <v>162</v>
      </c>
      <c r="F1263" s="30"/>
    </row>
    <row r="1264" spans="1:6">
      <c r="A1264" s="634" t="s">
        <v>2254</v>
      </c>
      <c r="B1264" s="470">
        <v>8</v>
      </c>
      <c r="C1264" s="470">
        <v>29</v>
      </c>
      <c r="D1264" s="470">
        <v>10</v>
      </c>
      <c r="E1264" s="470">
        <v>19</v>
      </c>
      <c r="F1264" s="30"/>
    </row>
    <row r="1265" spans="1:6">
      <c r="A1265" s="634"/>
      <c r="B1265" s="470"/>
      <c r="C1265" s="470"/>
      <c r="D1265" s="470"/>
      <c r="E1265" s="470"/>
      <c r="F1265" s="30"/>
    </row>
    <row r="1266" spans="1:6">
      <c r="A1266" s="634" t="s">
        <v>2255</v>
      </c>
      <c r="B1266" s="470">
        <v>40</v>
      </c>
      <c r="C1266" s="470">
        <v>110</v>
      </c>
      <c r="D1266" s="470">
        <v>58</v>
      </c>
      <c r="E1266" s="470">
        <v>52</v>
      </c>
      <c r="F1266" s="30"/>
    </row>
    <row r="1267" spans="1:6">
      <c r="A1267" s="634" t="s">
        <v>2256</v>
      </c>
      <c r="B1267" s="470">
        <v>10</v>
      </c>
      <c r="C1267" s="470">
        <v>31</v>
      </c>
      <c r="D1267" s="470">
        <v>18</v>
      </c>
      <c r="E1267" s="470">
        <v>13</v>
      </c>
      <c r="F1267" s="30"/>
    </row>
    <row r="1268" spans="1:6">
      <c r="A1268" s="634" t="s">
        <v>2257</v>
      </c>
      <c r="B1268" s="470">
        <v>10</v>
      </c>
      <c r="C1268" s="470">
        <v>30</v>
      </c>
      <c r="D1268" s="470">
        <v>15</v>
      </c>
      <c r="E1268" s="470">
        <v>15</v>
      </c>
      <c r="F1268" s="30"/>
    </row>
    <row r="1269" spans="1:6">
      <c r="A1269" s="634" t="s">
        <v>2258</v>
      </c>
      <c r="B1269" s="470"/>
      <c r="C1269" s="470"/>
      <c r="D1269" s="470"/>
      <c r="E1269" s="470"/>
      <c r="F1269" s="30"/>
    </row>
    <row r="1270" spans="1:6">
      <c r="A1270" s="634" t="s">
        <v>2259</v>
      </c>
      <c r="B1270" s="470">
        <v>7</v>
      </c>
      <c r="C1270" s="470">
        <v>20</v>
      </c>
      <c r="D1270" s="470">
        <v>10</v>
      </c>
      <c r="E1270" s="470">
        <v>10</v>
      </c>
      <c r="F1270" s="30"/>
    </row>
    <row r="1271" spans="1:6">
      <c r="A1271" s="634" t="s">
        <v>2260</v>
      </c>
      <c r="B1271" s="470">
        <v>13</v>
      </c>
      <c r="C1271" s="470">
        <v>29</v>
      </c>
      <c r="D1271" s="470">
        <v>15</v>
      </c>
      <c r="E1271" s="470">
        <v>14</v>
      </c>
      <c r="F1271" s="30"/>
    </row>
    <row r="1272" spans="1:6">
      <c r="A1272" s="634"/>
      <c r="B1272" s="470"/>
      <c r="C1272" s="470"/>
      <c r="D1272" s="470"/>
      <c r="E1272" s="470"/>
      <c r="F1272" s="30"/>
    </row>
    <row r="1273" spans="1:6">
      <c r="A1273" s="634" t="s">
        <v>2261</v>
      </c>
      <c r="B1273" s="470">
        <v>192</v>
      </c>
      <c r="C1273" s="470">
        <v>398</v>
      </c>
      <c r="D1273" s="470">
        <v>200</v>
      </c>
      <c r="E1273" s="470">
        <v>198</v>
      </c>
      <c r="F1273" s="30"/>
    </row>
    <row r="1274" spans="1:6">
      <c r="A1274" s="634" t="s">
        <v>2262</v>
      </c>
      <c r="B1274" s="476">
        <v>12</v>
      </c>
      <c r="C1274" s="476">
        <v>19</v>
      </c>
      <c r="D1274" s="476">
        <v>13</v>
      </c>
      <c r="E1274" s="476">
        <v>6</v>
      </c>
      <c r="F1274" s="30"/>
    </row>
    <row r="1275" spans="1:6">
      <c r="A1275" s="634" t="s">
        <v>2263</v>
      </c>
      <c r="B1275" s="470">
        <v>20</v>
      </c>
      <c r="C1275" s="470">
        <v>35</v>
      </c>
      <c r="D1275" s="470">
        <v>21</v>
      </c>
      <c r="E1275" s="470">
        <v>14</v>
      </c>
      <c r="F1275" s="30"/>
    </row>
    <row r="1276" spans="1:6">
      <c r="A1276" s="634" t="s">
        <v>2264</v>
      </c>
      <c r="B1276" s="470">
        <v>18</v>
      </c>
      <c r="C1276" s="470">
        <v>43</v>
      </c>
      <c r="D1276" s="470">
        <v>21</v>
      </c>
      <c r="E1276" s="470">
        <v>22</v>
      </c>
      <c r="F1276" s="30"/>
    </row>
    <row r="1277" spans="1:6">
      <c r="A1277" s="634" t="s">
        <v>2265</v>
      </c>
      <c r="B1277" s="470">
        <v>18</v>
      </c>
      <c r="C1277" s="470">
        <v>44</v>
      </c>
      <c r="D1277" s="470">
        <v>19</v>
      </c>
      <c r="E1277" s="470">
        <v>25</v>
      </c>
      <c r="F1277" s="30"/>
    </row>
    <row r="1278" spans="1:6">
      <c r="A1278" s="634" t="s">
        <v>2266</v>
      </c>
      <c r="B1278" s="470">
        <v>5</v>
      </c>
      <c r="C1278" s="470">
        <v>9</v>
      </c>
      <c r="D1278" s="470">
        <v>3</v>
      </c>
      <c r="E1278" s="470">
        <v>6</v>
      </c>
      <c r="F1278" s="30"/>
    </row>
    <row r="1279" spans="1:6">
      <c r="A1279" s="634" t="s">
        <v>2267</v>
      </c>
      <c r="B1279" s="470"/>
      <c r="C1279" s="470"/>
      <c r="D1279" s="470"/>
      <c r="E1279" s="470"/>
      <c r="F1279" s="30"/>
    </row>
    <row r="1280" spans="1:6">
      <c r="A1280" s="634" t="s">
        <v>2268</v>
      </c>
      <c r="B1280" s="470">
        <v>4</v>
      </c>
      <c r="C1280" s="470">
        <v>5</v>
      </c>
      <c r="D1280" s="470">
        <v>3</v>
      </c>
      <c r="E1280" s="470">
        <v>2</v>
      </c>
      <c r="F1280" s="30"/>
    </row>
    <row r="1281" spans="1:6">
      <c r="A1281" s="634" t="s">
        <v>2269</v>
      </c>
      <c r="B1281" s="470"/>
      <c r="C1281" s="470"/>
      <c r="D1281" s="470"/>
      <c r="E1281" s="470"/>
      <c r="F1281" s="30"/>
    </row>
    <row r="1282" spans="1:6">
      <c r="A1282" s="634" t="s">
        <v>2270</v>
      </c>
      <c r="B1282" s="470">
        <v>20</v>
      </c>
      <c r="C1282" s="470">
        <v>46</v>
      </c>
      <c r="D1282" s="470">
        <v>24</v>
      </c>
      <c r="E1282" s="470">
        <v>22</v>
      </c>
      <c r="F1282" s="30"/>
    </row>
    <row r="1283" spans="1:6">
      <c r="A1283" s="634" t="s">
        <v>2271</v>
      </c>
      <c r="B1283" s="473">
        <v>14</v>
      </c>
      <c r="C1283" s="470">
        <v>21</v>
      </c>
      <c r="D1283" s="473">
        <v>10</v>
      </c>
      <c r="E1283" s="473">
        <v>11</v>
      </c>
      <c r="F1283" s="30"/>
    </row>
    <row r="1284" spans="1:6">
      <c r="A1284" s="634" t="s">
        <v>2272</v>
      </c>
      <c r="B1284" s="470">
        <v>7</v>
      </c>
      <c r="C1284" s="470">
        <v>18</v>
      </c>
      <c r="D1284" s="470">
        <v>7</v>
      </c>
      <c r="E1284" s="470">
        <v>11</v>
      </c>
      <c r="F1284" s="30"/>
    </row>
    <row r="1285" spans="1:6">
      <c r="A1285" s="634" t="s">
        <v>2273</v>
      </c>
      <c r="B1285" s="470">
        <v>32</v>
      </c>
      <c r="C1285" s="470">
        <v>61</v>
      </c>
      <c r="D1285" s="470">
        <v>33</v>
      </c>
      <c r="E1285" s="470">
        <v>28</v>
      </c>
      <c r="F1285" s="30"/>
    </row>
    <row r="1286" spans="1:6">
      <c r="A1286" s="634" t="s">
        <v>2274</v>
      </c>
      <c r="B1286" s="470">
        <v>5</v>
      </c>
      <c r="C1286" s="470">
        <v>15</v>
      </c>
      <c r="D1286" s="470">
        <v>8</v>
      </c>
      <c r="E1286" s="470">
        <v>7</v>
      </c>
      <c r="F1286" s="30"/>
    </row>
    <row r="1287" spans="1:6">
      <c r="A1287" s="634" t="s">
        <v>2275</v>
      </c>
      <c r="B1287" s="470">
        <v>3</v>
      </c>
      <c r="C1287" s="470">
        <v>5</v>
      </c>
      <c r="D1287" s="470">
        <v>2</v>
      </c>
      <c r="E1287" s="470">
        <v>3</v>
      </c>
      <c r="F1287" s="30"/>
    </row>
    <row r="1288" spans="1:6">
      <c r="A1288" s="634" t="s">
        <v>2276</v>
      </c>
      <c r="B1288" s="476">
        <v>16</v>
      </c>
      <c r="C1288" s="476">
        <v>40</v>
      </c>
      <c r="D1288" s="476">
        <v>20</v>
      </c>
      <c r="E1288" s="476">
        <v>20</v>
      </c>
      <c r="F1288" s="30"/>
    </row>
    <row r="1289" spans="1:6">
      <c r="A1289" s="634" t="s">
        <v>2277</v>
      </c>
      <c r="B1289" s="470">
        <v>8</v>
      </c>
      <c r="C1289" s="470">
        <v>12</v>
      </c>
      <c r="D1289" s="470">
        <v>7</v>
      </c>
      <c r="E1289" s="470">
        <v>5</v>
      </c>
      <c r="F1289" s="30"/>
    </row>
    <row r="1290" spans="1:6">
      <c r="A1290" s="634" t="s">
        <v>2278</v>
      </c>
      <c r="B1290" s="470">
        <v>10</v>
      </c>
      <c r="C1290" s="470">
        <v>25</v>
      </c>
      <c r="D1290" s="470">
        <v>9</v>
      </c>
      <c r="E1290" s="470">
        <v>16</v>
      </c>
      <c r="F1290" s="30"/>
    </row>
    <row r="1291" spans="1:6">
      <c r="A1291" s="634" t="s">
        <v>2279</v>
      </c>
      <c r="B1291" s="473"/>
      <c r="C1291" s="470"/>
      <c r="D1291" s="473"/>
      <c r="E1291" s="473"/>
      <c r="F1291" s="30"/>
    </row>
    <row r="1292" spans="1:6">
      <c r="A1292" s="634"/>
      <c r="B1292" s="473"/>
      <c r="C1292" s="470"/>
      <c r="D1292" s="473"/>
      <c r="E1292" s="473"/>
      <c r="F1292" s="30"/>
    </row>
    <row r="1293" spans="1:6">
      <c r="A1293" s="634" t="s">
        <v>2280</v>
      </c>
      <c r="B1293" s="470">
        <v>116</v>
      </c>
      <c r="C1293" s="470">
        <v>261</v>
      </c>
      <c r="D1293" s="470">
        <v>122</v>
      </c>
      <c r="E1293" s="470">
        <v>139</v>
      </c>
      <c r="F1293" s="30"/>
    </row>
    <row r="1294" spans="1:6">
      <c r="A1294" s="634" t="s">
        <v>2281</v>
      </c>
      <c r="B1294" s="470"/>
      <c r="C1294" s="470"/>
      <c r="D1294" s="470"/>
      <c r="E1294" s="470"/>
      <c r="F1294" s="30"/>
    </row>
    <row r="1295" spans="1:6">
      <c r="A1295" s="634" t="s">
        <v>2282</v>
      </c>
      <c r="B1295" s="470">
        <v>10</v>
      </c>
      <c r="C1295" s="470">
        <v>15</v>
      </c>
      <c r="D1295" s="470">
        <v>8</v>
      </c>
      <c r="E1295" s="470">
        <v>7</v>
      </c>
      <c r="F1295" s="30"/>
    </row>
    <row r="1296" spans="1:6">
      <c r="A1296" s="634" t="s">
        <v>2283</v>
      </c>
      <c r="B1296" s="476"/>
      <c r="C1296" s="476"/>
      <c r="D1296" s="476"/>
      <c r="E1296" s="476"/>
      <c r="F1296" s="30"/>
    </row>
    <row r="1297" spans="1:6">
      <c r="A1297" s="634" t="s">
        <v>2284</v>
      </c>
      <c r="B1297" s="470">
        <v>8</v>
      </c>
      <c r="C1297" s="470">
        <v>22</v>
      </c>
      <c r="D1297" s="470">
        <v>11</v>
      </c>
      <c r="E1297" s="470">
        <v>11</v>
      </c>
      <c r="F1297" s="30"/>
    </row>
    <row r="1298" spans="1:6">
      <c r="A1298" s="634" t="s">
        <v>2285</v>
      </c>
      <c r="B1298" s="470">
        <v>56</v>
      </c>
      <c r="C1298" s="470">
        <v>98</v>
      </c>
      <c r="D1298" s="470">
        <v>43</v>
      </c>
      <c r="E1298" s="470">
        <v>55</v>
      </c>
      <c r="F1298" s="30"/>
    </row>
    <row r="1299" spans="1:6">
      <c r="A1299" s="634" t="s">
        <v>2286</v>
      </c>
      <c r="B1299" s="470">
        <v>8</v>
      </c>
      <c r="C1299" s="470">
        <v>25</v>
      </c>
      <c r="D1299" s="470">
        <v>12</v>
      </c>
      <c r="E1299" s="470">
        <v>13</v>
      </c>
      <c r="F1299" s="30"/>
    </row>
    <row r="1300" spans="1:6">
      <c r="A1300" s="634" t="s">
        <v>2287</v>
      </c>
      <c r="B1300" s="470">
        <v>7</v>
      </c>
      <c r="C1300" s="470">
        <v>15</v>
      </c>
      <c r="D1300" s="470">
        <v>7</v>
      </c>
      <c r="E1300" s="470">
        <v>8</v>
      </c>
      <c r="F1300" s="30"/>
    </row>
    <row r="1301" spans="1:6">
      <c r="A1301" s="634" t="s">
        <v>2288</v>
      </c>
      <c r="B1301" s="473"/>
      <c r="C1301" s="470"/>
      <c r="D1301" s="470"/>
      <c r="E1301" s="470"/>
      <c r="F1301" s="30"/>
    </row>
    <row r="1302" spans="1:6">
      <c r="A1302" s="634" t="s">
        <v>2289</v>
      </c>
      <c r="B1302" s="470"/>
      <c r="C1302" s="470"/>
      <c r="D1302" s="470"/>
      <c r="E1302" s="470"/>
      <c r="F1302" s="30"/>
    </row>
    <row r="1303" spans="1:6">
      <c r="A1303" s="634" t="s">
        <v>2290</v>
      </c>
      <c r="B1303" s="470"/>
      <c r="C1303" s="470"/>
      <c r="D1303" s="470"/>
      <c r="E1303" s="470"/>
      <c r="F1303" s="30"/>
    </row>
    <row r="1304" spans="1:6">
      <c r="A1304" s="634" t="s">
        <v>2291</v>
      </c>
      <c r="B1304" s="470">
        <v>8</v>
      </c>
      <c r="C1304" s="470">
        <v>30</v>
      </c>
      <c r="D1304" s="470">
        <v>13</v>
      </c>
      <c r="E1304" s="470">
        <v>17</v>
      </c>
      <c r="F1304" s="30"/>
    </row>
    <row r="1305" spans="1:6">
      <c r="A1305" s="634" t="s">
        <v>2292</v>
      </c>
      <c r="B1305" s="470"/>
      <c r="C1305" s="470"/>
      <c r="D1305" s="470"/>
      <c r="E1305" s="470"/>
      <c r="F1305" s="30"/>
    </row>
    <row r="1306" spans="1:6">
      <c r="A1306" s="634" t="s">
        <v>2293</v>
      </c>
      <c r="B1306" s="470"/>
      <c r="C1306" s="470"/>
      <c r="D1306" s="470"/>
      <c r="E1306" s="470"/>
      <c r="F1306" s="30"/>
    </row>
    <row r="1307" spans="1:6">
      <c r="A1307" s="634" t="s">
        <v>2294</v>
      </c>
      <c r="B1307" s="470"/>
      <c r="C1307" s="470"/>
      <c r="D1307" s="470"/>
      <c r="E1307" s="470"/>
      <c r="F1307" s="30"/>
    </row>
    <row r="1308" spans="1:6">
      <c r="A1308" s="634" t="s">
        <v>2295</v>
      </c>
      <c r="B1308" s="470">
        <v>8</v>
      </c>
      <c r="C1308" s="470">
        <v>26</v>
      </c>
      <c r="D1308" s="470">
        <v>14</v>
      </c>
      <c r="E1308" s="470">
        <v>12</v>
      </c>
      <c r="F1308" s="30"/>
    </row>
    <row r="1309" spans="1:6">
      <c r="A1309" s="634" t="s">
        <v>2296</v>
      </c>
      <c r="B1309" s="470"/>
      <c r="C1309" s="470"/>
      <c r="D1309" s="470"/>
      <c r="E1309" s="470"/>
      <c r="F1309" s="30"/>
    </row>
    <row r="1310" spans="1:6">
      <c r="A1310" s="634" t="s">
        <v>2297</v>
      </c>
      <c r="B1310" s="470"/>
      <c r="C1310" s="470"/>
      <c r="D1310" s="470"/>
      <c r="E1310" s="470"/>
      <c r="F1310" s="30"/>
    </row>
    <row r="1311" spans="1:6">
      <c r="A1311" s="634" t="s">
        <v>2298</v>
      </c>
      <c r="B1311" s="470">
        <v>5</v>
      </c>
      <c r="C1311" s="470">
        <v>15</v>
      </c>
      <c r="D1311" s="470">
        <v>7</v>
      </c>
      <c r="E1311" s="470">
        <v>8</v>
      </c>
      <c r="F1311" s="30"/>
    </row>
    <row r="1312" spans="1:6">
      <c r="A1312" s="634" t="s">
        <v>2299</v>
      </c>
      <c r="B1312" s="470">
        <v>3</v>
      </c>
      <c r="C1312" s="470">
        <v>9</v>
      </c>
      <c r="D1312" s="470">
        <v>5</v>
      </c>
      <c r="E1312" s="470">
        <v>4</v>
      </c>
      <c r="F1312" s="30"/>
    </row>
    <row r="1313" spans="1:6">
      <c r="A1313" s="634" t="s">
        <v>2300</v>
      </c>
      <c r="B1313" s="470">
        <v>3</v>
      </c>
      <c r="C1313" s="470">
        <v>6</v>
      </c>
      <c r="D1313" s="470">
        <v>2</v>
      </c>
      <c r="E1313" s="470">
        <v>4</v>
      </c>
      <c r="F1313" s="30"/>
    </row>
    <row r="1314" spans="1:6">
      <c r="A1314" s="634"/>
      <c r="B1314" s="470"/>
      <c r="C1314" s="470"/>
      <c r="D1314" s="470"/>
      <c r="E1314" s="470"/>
      <c r="F1314" s="30"/>
    </row>
    <row r="1315" spans="1:6">
      <c r="A1315" s="634" t="s">
        <v>2301</v>
      </c>
      <c r="B1315" s="470">
        <v>273</v>
      </c>
      <c r="C1315" s="470">
        <v>654</v>
      </c>
      <c r="D1315" s="470">
        <v>331</v>
      </c>
      <c r="E1315" s="470">
        <v>323</v>
      </c>
      <c r="F1315" s="30"/>
    </row>
    <row r="1316" spans="1:6">
      <c r="A1316" s="634" t="s">
        <v>2302</v>
      </c>
      <c r="B1316" s="470">
        <v>5</v>
      </c>
      <c r="C1316" s="470">
        <v>10</v>
      </c>
      <c r="D1316" s="470">
        <v>6</v>
      </c>
      <c r="E1316" s="470">
        <v>4</v>
      </c>
      <c r="F1316" s="30"/>
    </row>
    <row r="1317" spans="1:6">
      <c r="A1317" s="634" t="s">
        <v>2303</v>
      </c>
      <c r="B1317" s="470">
        <v>5</v>
      </c>
      <c r="C1317" s="470">
        <v>17</v>
      </c>
      <c r="D1317" s="470">
        <v>8</v>
      </c>
      <c r="E1317" s="470">
        <v>9</v>
      </c>
      <c r="F1317" s="30"/>
    </row>
    <row r="1318" spans="1:6">
      <c r="A1318" s="634" t="s">
        <v>2304</v>
      </c>
      <c r="B1318" s="470">
        <v>5</v>
      </c>
      <c r="C1318" s="470">
        <v>17</v>
      </c>
      <c r="D1318" s="470">
        <v>4</v>
      </c>
      <c r="E1318" s="470">
        <v>13</v>
      </c>
      <c r="F1318" s="30"/>
    </row>
    <row r="1319" spans="1:6">
      <c r="A1319" s="634" t="s">
        <v>2305</v>
      </c>
      <c r="B1319" s="470"/>
      <c r="C1319" s="470"/>
      <c r="D1319" s="470"/>
      <c r="E1319" s="470"/>
      <c r="F1319" s="30"/>
    </row>
    <row r="1320" spans="1:6">
      <c r="A1320" s="634" t="s">
        <v>2306</v>
      </c>
      <c r="B1320" s="470">
        <v>131</v>
      </c>
      <c r="C1320" s="470">
        <v>306</v>
      </c>
      <c r="D1320" s="470">
        <v>155</v>
      </c>
      <c r="E1320" s="470">
        <v>151</v>
      </c>
      <c r="F1320" s="30"/>
    </row>
    <row r="1321" spans="1:6">
      <c r="A1321" s="634" t="s">
        <v>2307</v>
      </c>
      <c r="B1321" s="470">
        <v>76</v>
      </c>
      <c r="C1321" s="470">
        <v>187</v>
      </c>
      <c r="D1321" s="470">
        <v>95</v>
      </c>
      <c r="E1321" s="470">
        <v>92</v>
      </c>
      <c r="F1321" s="30"/>
    </row>
    <row r="1322" spans="1:6">
      <c r="A1322" s="634" t="s">
        <v>2308</v>
      </c>
      <c r="B1322" s="470">
        <v>20</v>
      </c>
      <c r="C1322" s="470">
        <v>41</v>
      </c>
      <c r="D1322" s="470">
        <v>22</v>
      </c>
      <c r="E1322" s="470">
        <v>19</v>
      </c>
      <c r="F1322" s="30"/>
    </row>
    <row r="1323" spans="1:6">
      <c r="A1323" s="634" t="s">
        <v>2309</v>
      </c>
      <c r="B1323" s="470">
        <v>31</v>
      </c>
      <c r="C1323" s="470">
        <v>76</v>
      </c>
      <c r="D1323" s="470">
        <v>41</v>
      </c>
      <c r="E1323" s="470">
        <v>35</v>
      </c>
      <c r="F1323" s="30"/>
    </row>
    <row r="1324" spans="1:6">
      <c r="A1324" s="634"/>
      <c r="B1324" s="470"/>
      <c r="C1324" s="470"/>
      <c r="D1324" s="470"/>
      <c r="E1324" s="470"/>
      <c r="F1324" s="30"/>
    </row>
    <row r="1325" spans="1:6">
      <c r="A1325" s="634" t="s">
        <v>2310</v>
      </c>
      <c r="B1325" s="470">
        <v>94</v>
      </c>
      <c r="C1325" s="470">
        <v>339</v>
      </c>
      <c r="D1325" s="470">
        <v>174</v>
      </c>
      <c r="E1325" s="470">
        <v>165</v>
      </c>
      <c r="F1325" s="30"/>
    </row>
    <row r="1326" spans="1:6">
      <c r="A1326" s="634" t="s">
        <v>2311</v>
      </c>
      <c r="B1326" s="470">
        <v>20</v>
      </c>
      <c r="C1326" s="470">
        <v>171</v>
      </c>
      <c r="D1326" s="470">
        <v>96</v>
      </c>
      <c r="E1326" s="470">
        <v>75</v>
      </c>
      <c r="F1326" s="30"/>
    </row>
    <row r="1327" spans="1:6">
      <c r="A1327" s="634" t="s">
        <v>2312</v>
      </c>
      <c r="B1327" s="470"/>
      <c r="C1327" s="470"/>
      <c r="D1327" s="470"/>
      <c r="E1327" s="470"/>
      <c r="F1327" s="30"/>
    </row>
    <row r="1328" spans="1:6">
      <c r="A1328" s="634" t="s">
        <v>2313</v>
      </c>
      <c r="B1328" s="470">
        <v>9</v>
      </c>
      <c r="C1328" s="470">
        <v>17</v>
      </c>
      <c r="D1328" s="470">
        <v>7</v>
      </c>
      <c r="E1328" s="470">
        <v>10</v>
      </c>
      <c r="F1328" s="30"/>
    </row>
    <row r="1329" spans="1:6">
      <c r="A1329" s="634" t="s">
        <v>2314</v>
      </c>
      <c r="B1329" s="470">
        <v>46</v>
      </c>
      <c r="C1329" s="470">
        <v>106</v>
      </c>
      <c r="D1329" s="470">
        <v>51</v>
      </c>
      <c r="E1329" s="470">
        <v>55</v>
      </c>
      <c r="F1329" s="30"/>
    </row>
    <row r="1330" spans="1:6">
      <c r="A1330" s="634" t="s">
        <v>2315</v>
      </c>
      <c r="B1330" s="470">
        <v>6</v>
      </c>
      <c r="C1330" s="470">
        <v>16</v>
      </c>
      <c r="D1330" s="470">
        <v>7</v>
      </c>
      <c r="E1330" s="470">
        <v>9</v>
      </c>
      <c r="F1330" s="30"/>
    </row>
    <row r="1331" spans="1:6">
      <c r="A1331" s="634" t="s">
        <v>2316</v>
      </c>
      <c r="B1331" s="470">
        <v>7</v>
      </c>
      <c r="C1331" s="470">
        <v>12</v>
      </c>
      <c r="D1331" s="470">
        <v>4</v>
      </c>
      <c r="E1331" s="470">
        <v>8</v>
      </c>
      <c r="F1331" s="30"/>
    </row>
    <row r="1332" spans="1:6">
      <c r="A1332" s="634" t="s">
        <v>2317</v>
      </c>
      <c r="B1332" s="470">
        <v>6</v>
      </c>
      <c r="C1332" s="470">
        <v>17</v>
      </c>
      <c r="D1332" s="470">
        <v>9</v>
      </c>
      <c r="E1332" s="470">
        <v>8</v>
      </c>
      <c r="F1332" s="30"/>
    </row>
    <row r="1333" spans="1:6">
      <c r="A1333" s="634"/>
      <c r="B1333" s="470"/>
      <c r="C1333" s="470"/>
      <c r="D1333" s="470"/>
      <c r="E1333" s="470"/>
      <c r="F1333" s="30"/>
    </row>
    <row r="1334" spans="1:6">
      <c r="A1334" s="634" t="s">
        <v>2318</v>
      </c>
      <c r="B1334" s="470">
        <v>363</v>
      </c>
      <c r="C1334" s="470">
        <v>889</v>
      </c>
      <c r="D1334" s="470">
        <v>376</v>
      </c>
      <c r="E1334" s="470">
        <v>513</v>
      </c>
      <c r="F1334" s="30"/>
    </row>
    <row r="1335" spans="1:6">
      <c r="A1335" s="634" t="s">
        <v>2319</v>
      </c>
      <c r="B1335" s="470">
        <v>49</v>
      </c>
      <c r="C1335" s="470">
        <v>130</v>
      </c>
      <c r="D1335" s="470">
        <v>61</v>
      </c>
      <c r="E1335" s="470">
        <v>69</v>
      </c>
      <c r="F1335" s="30"/>
    </row>
    <row r="1336" spans="1:6">
      <c r="A1336" s="634" t="s">
        <v>2320</v>
      </c>
      <c r="B1336" s="470">
        <v>6</v>
      </c>
      <c r="C1336" s="470">
        <v>26</v>
      </c>
      <c r="D1336" s="470">
        <v>14</v>
      </c>
      <c r="E1336" s="470">
        <v>12</v>
      </c>
      <c r="F1336" s="30"/>
    </row>
    <row r="1337" spans="1:6">
      <c r="A1337" s="634" t="s">
        <v>2321</v>
      </c>
      <c r="B1337" s="470">
        <v>128</v>
      </c>
      <c r="C1337" s="470">
        <v>210</v>
      </c>
      <c r="D1337" s="470">
        <v>88</v>
      </c>
      <c r="E1337" s="470">
        <v>122</v>
      </c>
      <c r="F1337" s="30"/>
    </row>
    <row r="1338" spans="1:6">
      <c r="A1338" s="634" t="s">
        <v>2322</v>
      </c>
      <c r="B1338" s="470">
        <v>23</v>
      </c>
      <c r="C1338" s="470">
        <v>44</v>
      </c>
      <c r="D1338" s="470">
        <v>17</v>
      </c>
      <c r="E1338" s="470">
        <v>27</v>
      </c>
      <c r="F1338" s="30"/>
    </row>
    <row r="1339" spans="1:6">
      <c r="A1339" s="634" t="s">
        <v>2323</v>
      </c>
      <c r="B1339" s="470">
        <v>5</v>
      </c>
      <c r="C1339" s="470">
        <v>7</v>
      </c>
      <c r="D1339" s="470">
        <v>4</v>
      </c>
      <c r="E1339" s="470">
        <v>3</v>
      </c>
      <c r="F1339" s="30"/>
    </row>
    <row r="1340" spans="1:6">
      <c r="A1340" s="634" t="s">
        <v>2324</v>
      </c>
      <c r="B1340" s="470">
        <v>12</v>
      </c>
      <c r="C1340" s="470">
        <v>18</v>
      </c>
      <c r="D1340" s="470">
        <v>11</v>
      </c>
      <c r="E1340" s="470">
        <v>7</v>
      </c>
      <c r="F1340" s="30"/>
    </row>
    <row r="1341" spans="1:6">
      <c r="A1341" s="634" t="s">
        <v>2325</v>
      </c>
      <c r="B1341" s="470"/>
      <c r="C1341" s="470"/>
      <c r="D1341" s="470"/>
      <c r="E1341" s="470"/>
      <c r="F1341" s="30"/>
    </row>
    <row r="1342" spans="1:6">
      <c r="A1342" s="634" t="s">
        <v>2326</v>
      </c>
      <c r="B1342" s="470">
        <v>11</v>
      </c>
      <c r="C1342" s="470">
        <v>133</v>
      </c>
      <c r="D1342" s="470">
        <v>30</v>
      </c>
      <c r="E1342" s="470">
        <v>103</v>
      </c>
      <c r="F1342" s="30"/>
    </row>
    <row r="1343" spans="1:6">
      <c r="A1343" s="634" t="s">
        <v>2327</v>
      </c>
      <c r="B1343" s="470"/>
      <c r="C1343" s="470"/>
      <c r="D1343" s="470"/>
      <c r="E1343" s="470"/>
      <c r="F1343" s="30"/>
    </row>
    <row r="1344" spans="1:6">
      <c r="A1344" s="634" t="s">
        <v>2328</v>
      </c>
      <c r="B1344" s="470">
        <v>26</v>
      </c>
      <c r="C1344" s="470">
        <v>53</v>
      </c>
      <c r="D1344" s="470">
        <v>28</v>
      </c>
      <c r="E1344" s="470">
        <v>25</v>
      </c>
      <c r="F1344" s="30"/>
    </row>
    <row r="1345" spans="1:6">
      <c r="A1345" s="634" t="s">
        <v>2329</v>
      </c>
      <c r="B1345" s="470">
        <v>49</v>
      </c>
      <c r="C1345" s="470">
        <v>107</v>
      </c>
      <c r="D1345" s="470">
        <v>45</v>
      </c>
      <c r="E1345" s="470">
        <v>62</v>
      </c>
      <c r="F1345" s="30"/>
    </row>
    <row r="1346" spans="1:6">
      <c r="A1346" s="634" t="s">
        <v>2330</v>
      </c>
      <c r="B1346" s="470">
        <v>16</v>
      </c>
      <c r="C1346" s="470">
        <v>51</v>
      </c>
      <c r="D1346" s="470">
        <v>26</v>
      </c>
      <c r="E1346" s="470">
        <v>25</v>
      </c>
      <c r="F1346" s="30"/>
    </row>
    <row r="1347" spans="1:6">
      <c r="A1347" s="634" t="s">
        <v>2331</v>
      </c>
      <c r="B1347" s="470">
        <v>12</v>
      </c>
      <c r="C1347" s="470">
        <v>31</v>
      </c>
      <c r="D1347" s="470">
        <v>12</v>
      </c>
      <c r="E1347" s="470">
        <v>19</v>
      </c>
      <c r="F1347" s="30"/>
    </row>
    <row r="1348" spans="1:6">
      <c r="A1348" s="634" t="s">
        <v>2332</v>
      </c>
      <c r="B1348" s="470">
        <v>26</v>
      </c>
      <c r="C1348" s="470">
        <v>79</v>
      </c>
      <c r="D1348" s="470">
        <v>40</v>
      </c>
      <c r="E1348" s="470">
        <v>39</v>
      </c>
      <c r="F1348" s="30"/>
    </row>
    <row r="1349" spans="1:6">
      <c r="A1349" s="634" t="s">
        <v>2333</v>
      </c>
      <c r="B1349" s="470"/>
      <c r="C1349" s="470"/>
      <c r="D1349" s="470"/>
      <c r="E1349" s="470"/>
      <c r="F1349" s="30"/>
    </row>
    <row r="1350" spans="1:6">
      <c r="A1350" s="634"/>
      <c r="B1350" s="470"/>
      <c r="C1350" s="470"/>
      <c r="D1350" s="470"/>
      <c r="E1350" s="470"/>
      <c r="F1350" s="30"/>
    </row>
    <row r="1351" spans="1:6">
      <c r="A1351" s="634" t="s">
        <v>2334</v>
      </c>
      <c r="B1351" s="470">
        <v>1122</v>
      </c>
      <c r="C1351" s="470">
        <v>2495</v>
      </c>
      <c r="D1351" s="470">
        <v>1216</v>
      </c>
      <c r="E1351" s="470">
        <v>1279</v>
      </c>
      <c r="F1351" s="30"/>
    </row>
    <row r="1352" spans="1:6">
      <c r="A1352" s="634" t="s">
        <v>2335</v>
      </c>
      <c r="B1352" s="470">
        <v>29</v>
      </c>
      <c r="C1352" s="470">
        <v>88</v>
      </c>
      <c r="D1352" s="470">
        <v>39</v>
      </c>
      <c r="E1352" s="470">
        <v>49</v>
      </c>
      <c r="F1352" s="30"/>
    </row>
    <row r="1353" spans="1:6">
      <c r="A1353" s="634" t="s">
        <v>2336</v>
      </c>
      <c r="B1353" s="470">
        <v>26</v>
      </c>
      <c r="C1353" s="470">
        <v>66</v>
      </c>
      <c r="D1353" s="470">
        <v>36</v>
      </c>
      <c r="E1353" s="470">
        <v>30</v>
      </c>
      <c r="F1353" s="30"/>
    </row>
    <row r="1354" spans="1:6">
      <c r="A1354" s="634" t="s">
        <v>2337</v>
      </c>
      <c r="B1354" s="470">
        <v>4</v>
      </c>
      <c r="C1354" s="470">
        <v>11</v>
      </c>
      <c r="D1354" s="470">
        <v>6</v>
      </c>
      <c r="E1354" s="470">
        <v>5</v>
      </c>
      <c r="F1354" s="30"/>
    </row>
    <row r="1355" spans="1:6">
      <c r="A1355" s="634" t="s">
        <v>2338</v>
      </c>
      <c r="B1355" s="470">
        <v>100</v>
      </c>
      <c r="C1355" s="470">
        <v>197</v>
      </c>
      <c r="D1355" s="470">
        <v>95</v>
      </c>
      <c r="E1355" s="470">
        <v>102</v>
      </c>
      <c r="F1355" s="30"/>
    </row>
    <row r="1356" spans="1:6">
      <c r="A1356" s="634" t="s">
        <v>2339</v>
      </c>
      <c r="B1356" s="473">
        <v>13</v>
      </c>
      <c r="C1356" s="470">
        <v>20</v>
      </c>
      <c r="D1356" s="470">
        <v>9</v>
      </c>
      <c r="E1356" s="470">
        <v>11</v>
      </c>
      <c r="F1356" s="30"/>
    </row>
    <row r="1357" spans="1:6">
      <c r="A1357" s="634" t="s">
        <v>2340</v>
      </c>
      <c r="B1357" s="473">
        <v>10</v>
      </c>
      <c r="C1357" s="470">
        <v>20</v>
      </c>
      <c r="D1357" s="473">
        <v>8</v>
      </c>
      <c r="E1357" s="473">
        <v>12</v>
      </c>
      <c r="F1357" s="30"/>
    </row>
    <row r="1358" spans="1:6">
      <c r="A1358" s="634" t="s">
        <v>2341</v>
      </c>
      <c r="B1358" s="470"/>
      <c r="C1358" s="470"/>
      <c r="D1358" s="470"/>
      <c r="E1358" s="470"/>
      <c r="F1358" s="30"/>
    </row>
    <row r="1359" spans="1:6">
      <c r="A1359" s="634" t="s">
        <v>2342</v>
      </c>
      <c r="B1359" s="476">
        <v>92</v>
      </c>
      <c r="C1359" s="476">
        <v>189</v>
      </c>
      <c r="D1359" s="476">
        <v>93</v>
      </c>
      <c r="E1359" s="476">
        <v>96</v>
      </c>
      <c r="F1359" s="30"/>
    </row>
    <row r="1360" spans="1:6">
      <c r="A1360" s="634" t="s">
        <v>2343</v>
      </c>
      <c r="B1360" s="470">
        <v>88</v>
      </c>
      <c r="C1360" s="470">
        <v>173</v>
      </c>
      <c r="D1360" s="470">
        <v>90</v>
      </c>
      <c r="E1360" s="470">
        <v>83</v>
      </c>
      <c r="F1360" s="30"/>
    </row>
    <row r="1361" spans="1:6">
      <c r="A1361" s="634" t="s">
        <v>2344</v>
      </c>
      <c r="B1361" s="470">
        <v>89</v>
      </c>
      <c r="C1361" s="470">
        <v>180</v>
      </c>
      <c r="D1361" s="470">
        <v>88</v>
      </c>
      <c r="E1361" s="470">
        <v>92</v>
      </c>
      <c r="F1361" s="30"/>
    </row>
    <row r="1362" spans="1:6">
      <c r="A1362" s="634" t="s">
        <v>2345</v>
      </c>
      <c r="B1362" s="470">
        <v>176</v>
      </c>
      <c r="C1362" s="470">
        <v>357</v>
      </c>
      <c r="D1362" s="470">
        <v>150</v>
      </c>
      <c r="E1362" s="470">
        <v>207</v>
      </c>
      <c r="F1362" s="30"/>
    </row>
    <row r="1363" spans="1:6">
      <c r="A1363" s="634" t="s">
        <v>2346</v>
      </c>
      <c r="B1363" s="473">
        <v>25</v>
      </c>
      <c r="C1363" s="470">
        <v>36</v>
      </c>
      <c r="D1363" s="473">
        <v>19</v>
      </c>
      <c r="E1363" s="473">
        <v>17</v>
      </c>
      <c r="F1363" s="30"/>
    </row>
    <row r="1364" spans="1:6">
      <c r="A1364" s="634" t="s">
        <v>2347</v>
      </c>
      <c r="B1364" s="473">
        <v>22</v>
      </c>
      <c r="C1364" s="470">
        <v>62</v>
      </c>
      <c r="D1364" s="473">
        <v>30</v>
      </c>
      <c r="E1364" s="473">
        <v>32</v>
      </c>
      <c r="F1364" s="30"/>
    </row>
    <row r="1365" spans="1:6">
      <c r="A1365" s="634" t="s">
        <v>2348</v>
      </c>
      <c r="B1365" s="470">
        <v>17</v>
      </c>
      <c r="C1365" s="470">
        <v>39</v>
      </c>
      <c r="D1365" s="470">
        <v>23</v>
      </c>
      <c r="E1365" s="470">
        <v>16</v>
      </c>
      <c r="F1365" s="30"/>
    </row>
    <row r="1366" spans="1:6">
      <c r="A1366" s="634" t="s">
        <v>2349</v>
      </c>
      <c r="B1366" s="470">
        <v>59</v>
      </c>
      <c r="C1366" s="470">
        <v>105</v>
      </c>
      <c r="D1366" s="470">
        <v>57</v>
      </c>
      <c r="E1366" s="470">
        <v>48</v>
      </c>
      <c r="F1366" s="30"/>
    </row>
    <row r="1367" spans="1:6">
      <c r="A1367" s="634" t="s">
        <v>2350</v>
      </c>
      <c r="B1367" s="470">
        <v>65</v>
      </c>
      <c r="C1367" s="470">
        <v>115</v>
      </c>
      <c r="D1367" s="470">
        <v>62</v>
      </c>
      <c r="E1367" s="470">
        <v>53</v>
      </c>
      <c r="F1367" s="30"/>
    </row>
    <row r="1368" spans="1:6">
      <c r="A1368" s="634" t="s">
        <v>2351</v>
      </c>
      <c r="B1368" s="470">
        <v>40</v>
      </c>
      <c r="C1368" s="470">
        <v>83</v>
      </c>
      <c r="D1368" s="470">
        <v>42</v>
      </c>
      <c r="E1368" s="470">
        <v>41</v>
      </c>
      <c r="F1368" s="30"/>
    </row>
    <row r="1369" spans="1:6">
      <c r="A1369" s="634" t="s">
        <v>2352</v>
      </c>
      <c r="B1369" s="473">
        <v>33</v>
      </c>
      <c r="C1369" s="470">
        <v>75</v>
      </c>
      <c r="D1369" s="473">
        <v>41</v>
      </c>
      <c r="E1369" s="473">
        <v>34</v>
      </c>
      <c r="F1369" s="30"/>
    </row>
    <row r="1370" spans="1:6">
      <c r="A1370" s="634" t="s">
        <v>2353</v>
      </c>
      <c r="B1370" s="473">
        <v>118</v>
      </c>
      <c r="C1370" s="470">
        <v>237</v>
      </c>
      <c r="D1370" s="473">
        <v>122</v>
      </c>
      <c r="E1370" s="473">
        <v>115</v>
      </c>
      <c r="F1370" s="30"/>
    </row>
    <row r="1371" spans="1:6">
      <c r="A1371" s="634" t="s">
        <v>2354</v>
      </c>
      <c r="B1371" s="470">
        <v>28</v>
      </c>
      <c r="C1371" s="470">
        <v>86</v>
      </c>
      <c r="D1371" s="470">
        <v>39</v>
      </c>
      <c r="E1371" s="470">
        <v>47</v>
      </c>
      <c r="F1371" s="30"/>
    </row>
    <row r="1372" spans="1:6">
      <c r="A1372" s="634" t="s">
        <v>2355</v>
      </c>
      <c r="B1372" s="470"/>
      <c r="C1372" s="470"/>
      <c r="D1372" s="470"/>
      <c r="E1372" s="470"/>
      <c r="F1372" s="30"/>
    </row>
    <row r="1373" spans="1:6">
      <c r="A1373" s="634" t="s">
        <v>2356</v>
      </c>
      <c r="B1373" s="470">
        <v>4</v>
      </c>
      <c r="C1373" s="470">
        <v>41</v>
      </c>
      <c r="D1373" s="470">
        <v>20</v>
      </c>
      <c r="E1373" s="470">
        <v>21</v>
      </c>
      <c r="F1373" s="30"/>
    </row>
    <row r="1374" spans="1:6">
      <c r="A1374" s="634" t="s">
        <v>2357</v>
      </c>
      <c r="B1374" s="470">
        <v>4</v>
      </c>
      <c r="C1374" s="470">
        <v>5</v>
      </c>
      <c r="D1374" s="470">
        <v>2</v>
      </c>
      <c r="E1374" s="470">
        <v>3</v>
      </c>
      <c r="F1374" s="30"/>
    </row>
    <row r="1375" spans="1:6">
      <c r="A1375" s="634" t="s">
        <v>2358</v>
      </c>
      <c r="B1375" s="470">
        <v>80</v>
      </c>
      <c r="C1375" s="470">
        <v>310</v>
      </c>
      <c r="D1375" s="470">
        <v>145</v>
      </c>
      <c r="E1375" s="470">
        <v>165</v>
      </c>
      <c r="F1375" s="30"/>
    </row>
    <row r="1376" spans="1:6">
      <c r="A1376" s="634" t="s">
        <v>2359</v>
      </c>
      <c r="B1376" s="476"/>
      <c r="C1376" s="476"/>
      <c r="D1376" s="476"/>
      <c r="E1376" s="476"/>
      <c r="F1376" s="30"/>
    </row>
    <row r="1377" spans="1:6">
      <c r="A1377" s="634"/>
      <c r="B1377" s="470"/>
      <c r="C1377" s="470"/>
      <c r="D1377" s="470"/>
      <c r="E1377" s="470"/>
      <c r="F1377" s="30"/>
    </row>
    <row r="1378" spans="1:6">
      <c r="A1378" s="634" t="s">
        <v>2360</v>
      </c>
      <c r="B1378" s="473">
        <v>794</v>
      </c>
      <c r="C1378" s="470">
        <v>1790</v>
      </c>
      <c r="D1378" s="470">
        <v>896</v>
      </c>
      <c r="E1378" s="470">
        <v>894</v>
      </c>
      <c r="F1378" s="30"/>
    </row>
    <row r="1379" spans="1:6">
      <c r="A1379" s="634" t="s">
        <v>2361</v>
      </c>
      <c r="B1379" s="473">
        <v>82</v>
      </c>
      <c r="C1379" s="470">
        <v>163</v>
      </c>
      <c r="D1379" s="473">
        <v>89</v>
      </c>
      <c r="E1379" s="473">
        <v>74</v>
      </c>
      <c r="F1379" s="30"/>
    </row>
    <row r="1380" spans="1:6">
      <c r="A1380" s="634" t="s">
        <v>2362</v>
      </c>
      <c r="B1380" s="470">
        <v>55</v>
      </c>
      <c r="C1380" s="470">
        <v>113</v>
      </c>
      <c r="D1380" s="470">
        <v>60</v>
      </c>
      <c r="E1380" s="470">
        <v>53</v>
      </c>
      <c r="F1380" s="30"/>
    </row>
    <row r="1381" spans="1:6">
      <c r="A1381" s="634" t="s">
        <v>2363</v>
      </c>
      <c r="B1381" s="470">
        <v>71</v>
      </c>
      <c r="C1381" s="470">
        <v>143</v>
      </c>
      <c r="D1381" s="470">
        <v>67</v>
      </c>
      <c r="E1381" s="470">
        <v>76</v>
      </c>
      <c r="F1381" s="30"/>
    </row>
    <row r="1382" spans="1:6">
      <c r="A1382" s="3155" t="s">
        <v>2364</v>
      </c>
      <c r="B1382" s="470">
        <v>44</v>
      </c>
      <c r="C1382" s="470">
        <v>98</v>
      </c>
      <c r="D1382" s="470">
        <v>48</v>
      </c>
      <c r="E1382" s="470">
        <v>50</v>
      </c>
      <c r="F1382" s="30"/>
    </row>
    <row r="1383" spans="1:6">
      <c r="A1383" s="634" t="s">
        <v>2365</v>
      </c>
      <c r="B1383" s="470">
        <v>55</v>
      </c>
      <c r="C1383" s="470">
        <v>121</v>
      </c>
      <c r="D1383" s="470">
        <v>61</v>
      </c>
      <c r="E1383" s="470">
        <v>60</v>
      </c>
      <c r="F1383" s="30"/>
    </row>
    <row r="1384" spans="1:6">
      <c r="A1384" s="634" t="s">
        <v>2366</v>
      </c>
      <c r="B1384" s="470">
        <v>103</v>
      </c>
      <c r="C1384" s="470">
        <v>247</v>
      </c>
      <c r="D1384" s="470">
        <v>120</v>
      </c>
      <c r="E1384" s="470">
        <v>127</v>
      </c>
      <c r="F1384" s="30"/>
    </row>
    <row r="1385" spans="1:6">
      <c r="A1385" s="634" t="s">
        <v>2367</v>
      </c>
      <c r="B1385" s="470">
        <v>60</v>
      </c>
      <c r="C1385" s="470">
        <v>130</v>
      </c>
      <c r="D1385" s="470">
        <v>65</v>
      </c>
      <c r="E1385" s="470">
        <v>65</v>
      </c>
      <c r="F1385" s="30"/>
    </row>
    <row r="1386" spans="1:6">
      <c r="A1386" s="634" t="s">
        <v>2368</v>
      </c>
      <c r="B1386" s="470">
        <v>5</v>
      </c>
      <c r="C1386" s="470">
        <v>11</v>
      </c>
      <c r="D1386" s="470">
        <v>7</v>
      </c>
      <c r="E1386" s="470">
        <v>4</v>
      </c>
      <c r="F1386" s="30"/>
    </row>
    <row r="1387" spans="1:6">
      <c r="A1387" s="634" t="s">
        <v>2369</v>
      </c>
      <c r="B1387" s="473">
        <v>94</v>
      </c>
      <c r="C1387" s="470">
        <v>261</v>
      </c>
      <c r="D1387" s="473">
        <v>132</v>
      </c>
      <c r="E1387" s="473">
        <v>129</v>
      </c>
      <c r="F1387" s="30"/>
    </row>
    <row r="1388" spans="1:6">
      <c r="A1388" s="634" t="s">
        <v>2370</v>
      </c>
      <c r="B1388" s="473">
        <v>8</v>
      </c>
      <c r="C1388" s="470">
        <v>29</v>
      </c>
      <c r="D1388" s="473">
        <v>15</v>
      </c>
      <c r="E1388" s="473">
        <v>14</v>
      </c>
      <c r="F1388" s="30"/>
    </row>
    <row r="1389" spans="1:6">
      <c r="A1389" s="634" t="s">
        <v>2371</v>
      </c>
      <c r="B1389" s="473">
        <v>3</v>
      </c>
      <c r="C1389" s="470">
        <v>4</v>
      </c>
      <c r="D1389" s="473">
        <v>0</v>
      </c>
      <c r="E1389" s="473">
        <v>4</v>
      </c>
      <c r="F1389" s="30"/>
    </row>
    <row r="1390" spans="1:6">
      <c r="A1390" s="634" t="s">
        <v>2372</v>
      </c>
      <c r="B1390" s="470">
        <v>8</v>
      </c>
      <c r="C1390" s="470">
        <v>13</v>
      </c>
      <c r="D1390" s="470">
        <v>8</v>
      </c>
      <c r="E1390" s="470">
        <v>5</v>
      </c>
      <c r="F1390" s="30"/>
    </row>
    <row r="1391" spans="1:6">
      <c r="A1391" s="634" t="s">
        <v>2373</v>
      </c>
      <c r="B1391" s="470"/>
      <c r="C1391" s="470"/>
      <c r="D1391" s="470"/>
      <c r="E1391" s="470"/>
      <c r="F1391" s="30"/>
    </row>
    <row r="1392" spans="1:6">
      <c r="A1392" s="634" t="s">
        <v>2374</v>
      </c>
      <c r="B1392" s="470">
        <v>46</v>
      </c>
      <c r="C1392" s="470">
        <v>83</v>
      </c>
      <c r="D1392" s="470">
        <v>42</v>
      </c>
      <c r="E1392" s="470">
        <v>41</v>
      </c>
      <c r="F1392" s="30"/>
    </row>
    <row r="1393" spans="1:6">
      <c r="A1393" s="634" t="s">
        <v>2375</v>
      </c>
      <c r="B1393" s="470"/>
      <c r="C1393" s="470"/>
      <c r="D1393" s="470"/>
      <c r="E1393" s="470"/>
      <c r="F1393" s="30"/>
    </row>
    <row r="1394" spans="1:6">
      <c r="A1394" s="634" t="s">
        <v>2376</v>
      </c>
      <c r="B1394" s="470">
        <v>19</v>
      </c>
      <c r="C1394" s="470">
        <v>55</v>
      </c>
      <c r="D1394" s="470">
        <v>24</v>
      </c>
      <c r="E1394" s="470">
        <v>31</v>
      </c>
      <c r="F1394" s="30"/>
    </row>
    <row r="1395" spans="1:6">
      <c r="A1395" s="634" t="s">
        <v>2377</v>
      </c>
      <c r="B1395" s="470">
        <v>4</v>
      </c>
      <c r="C1395" s="470">
        <v>8</v>
      </c>
      <c r="D1395" s="470">
        <v>3</v>
      </c>
      <c r="E1395" s="470">
        <v>5</v>
      </c>
      <c r="F1395" s="30"/>
    </row>
    <row r="1396" spans="1:6">
      <c r="A1396" s="634" t="s">
        <v>2378</v>
      </c>
      <c r="B1396" s="470"/>
      <c r="C1396" s="470"/>
      <c r="D1396" s="470"/>
      <c r="E1396" s="470"/>
      <c r="F1396" s="30"/>
    </row>
    <row r="1397" spans="1:6">
      <c r="A1397" s="634" t="s">
        <v>2379</v>
      </c>
      <c r="B1397" s="470">
        <v>66</v>
      </c>
      <c r="C1397" s="470">
        <v>168</v>
      </c>
      <c r="D1397" s="470">
        <v>93</v>
      </c>
      <c r="E1397" s="470">
        <v>75</v>
      </c>
      <c r="F1397" s="30"/>
    </row>
    <row r="1398" spans="1:6">
      <c r="A1398" s="634" t="s">
        <v>2380</v>
      </c>
      <c r="B1398" s="470">
        <v>25</v>
      </c>
      <c r="C1398" s="470">
        <v>48</v>
      </c>
      <c r="D1398" s="470">
        <v>24</v>
      </c>
      <c r="E1398" s="470">
        <v>24</v>
      </c>
      <c r="F1398" s="30"/>
    </row>
    <row r="1399" spans="1:6">
      <c r="A1399" s="634" t="s">
        <v>2381</v>
      </c>
      <c r="B1399" s="470">
        <v>35</v>
      </c>
      <c r="C1399" s="470">
        <v>68</v>
      </c>
      <c r="D1399" s="470">
        <v>28</v>
      </c>
      <c r="E1399" s="470">
        <v>40</v>
      </c>
      <c r="F1399" s="30"/>
    </row>
    <row r="1400" spans="1:6">
      <c r="A1400" s="634" t="s">
        <v>2382</v>
      </c>
      <c r="B1400" s="470">
        <v>11</v>
      </c>
      <c r="C1400" s="470">
        <v>27</v>
      </c>
      <c r="D1400" s="470">
        <v>10</v>
      </c>
      <c r="E1400" s="470">
        <v>17</v>
      </c>
      <c r="F1400" s="30"/>
    </row>
    <row r="1401" spans="1:6">
      <c r="A1401" s="634"/>
      <c r="B1401" s="470"/>
      <c r="C1401" s="470"/>
      <c r="D1401" s="470"/>
      <c r="E1401" s="470"/>
      <c r="F1401" s="30"/>
    </row>
    <row r="1402" spans="1:6">
      <c r="A1402" s="634" t="s">
        <v>2383</v>
      </c>
      <c r="B1402" s="470">
        <v>483</v>
      </c>
      <c r="C1402" s="470">
        <v>1148</v>
      </c>
      <c r="D1402" s="470">
        <v>587</v>
      </c>
      <c r="E1402" s="470">
        <v>561</v>
      </c>
      <c r="F1402" s="30"/>
    </row>
    <row r="1403" spans="1:6">
      <c r="A1403" s="634" t="s">
        <v>2384</v>
      </c>
      <c r="B1403" s="470">
        <v>17</v>
      </c>
      <c r="C1403" s="470">
        <v>35</v>
      </c>
      <c r="D1403" s="470">
        <v>18</v>
      </c>
      <c r="E1403" s="470">
        <v>17</v>
      </c>
      <c r="F1403" s="30"/>
    </row>
    <row r="1404" spans="1:6">
      <c r="A1404" s="634" t="s">
        <v>2385</v>
      </c>
      <c r="B1404" s="470"/>
      <c r="C1404" s="470"/>
      <c r="D1404" s="470"/>
      <c r="E1404" s="470"/>
      <c r="F1404" s="30"/>
    </row>
    <row r="1405" spans="1:6">
      <c r="A1405" s="634" t="s">
        <v>2386</v>
      </c>
      <c r="B1405" s="470">
        <v>466</v>
      </c>
      <c r="C1405" s="470">
        <v>1113</v>
      </c>
      <c r="D1405" s="470">
        <v>569</v>
      </c>
      <c r="E1405" s="470">
        <v>544</v>
      </c>
      <c r="F1405" s="30"/>
    </row>
    <row r="1406" spans="1:6">
      <c r="A1406" s="634"/>
      <c r="B1406" s="470"/>
      <c r="C1406" s="470"/>
      <c r="D1406" s="470"/>
      <c r="E1406" s="470"/>
      <c r="F1406" s="30"/>
    </row>
    <row r="1407" spans="1:6">
      <c r="A1407" s="634" t="s">
        <v>2387</v>
      </c>
      <c r="B1407" s="470">
        <v>1691</v>
      </c>
      <c r="C1407" s="470">
        <v>3550</v>
      </c>
      <c r="D1407" s="470">
        <v>1755</v>
      </c>
      <c r="E1407" s="470">
        <v>1795</v>
      </c>
      <c r="F1407" s="30"/>
    </row>
    <row r="1408" spans="1:6">
      <c r="A1408" s="634" t="s">
        <v>2388</v>
      </c>
      <c r="B1408" s="470">
        <v>5</v>
      </c>
      <c r="C1408" s="470">
        <v>14</v>
      </c>
      <c r="D1408" s="470">
        <v>8</v>
      </c>
      <c r="E1408" s="470">
        <v>6</v>
      </c>
      <c r="F1408" s="30"/>
    </row>
    <row r="1409" spans="1:6">
      <c r="A1409" s="634" t="s">
        <v>2389</v>
      </c>
      <c r="B1409" s="470"/>
      <c r="C1409" s="470"/>
      <c r="D1409" s="470"/>
      <c r="E1409" s="470"/>
      <c r="F1409" s="30"/>
    </row>
    <row r="1410" spans="1:6">
      <c r="A1410" s="634" t="s">
        <v>2390</v>
      </c>
      <c r="B1410" s="470">
        <v>27</v>
      </c>
      <c r="C1410" s="470">
        <v>57</v>
      </c>
      <c r="D1410" s="470">
        <v>28</v>
      </c>
      <c r="E1410" s="470">
        <v>29</v>
      </c>
      <c r="F1410" s="30"/>
    </row>
    <row r="1411" spans="1:6">
      <c r="A1411" s="634" t="s">
        <v>2391</v>
      </c>
      <c r="B1411" s="470">
        <v>9</v>
      </c>
      <c r="C1411" s="470">
        <v>24</v>
      </c>
      <c r="D1411" s="470">
        <v>13</v>
      </c>
      <c r="E1411" s="470">
        <v>11</v>
      </c>
      <c r="F1411" s="30"/>
    </row>
    <row r="1412" spans="1:6">
      <c r="A1412" s="634" t="s">
        <v>2392</v>
      </c>
      <c r="B1412" s="470">
        <v>12</v>
      </c>
      <c r="C1412" s="470">
        <v>22</v>
      </c>
      <c r="D1412" s="470">
        <v>10</v>
      </c>
      <c r="E1412" s="470">
        <v>12</v>
      </c>
      <c r="F1412" s="30"/>
    </row>
    <row r="1413" spans="1:6">
      <c r="A1413" s="634" t="s">
        <v>2393</v>
      </c>
      <c r="B1413" s="470">
        <v>321</v>
      </c>
      <c r="C1413" s="470">
        <v>689</v>
      </c>
      <c r="D1413" s="470">
        <v>345</v>
      </c>
      <c r="E1413" s="470">
        <v>344</v>
      </c>
      <c r="F1413" s="30"/>
    </row>
    <row r="1414" spans="1:6">
      <c r="A1414" s="634" t="s">
        <v>2394</v>
      </c>
      <c r="B1414" s="470">
        <v>220</v>
      </c>
      <c r="C1414" s="470">
        <v>439</v>
      </c>
      <c r="D1414" s="470">
        <v>219</v>
      </c>
      <c r="E1414" s="470">
        <v>220</v>
      </c>
      <c r="F1414" s="30"/>
    </row>
    <row r="1415" spans="1:6">
      <c r="A1415" s="634" t="s">
        <v>2395</v>
      </c>
      <c r="B1415" s="470">
        <v>299</v>
      </c>
      <c r="C1415" s="470">
        <v>572</v>
      </c>
      <c r="D1415" s="470">
        <v>280</v>
      </c>
      <c r="E1415" s="470">
        <v>292</v>
      </c>
      <c r="F1415" s="30"/>
    </row>
    <row r="1416" spans="1:6">
      <c r="A1416" s="634" t="s">
        <v>2396</v>
      </c>
      <c r="B1416" s="470">
        <v>209</v>
      </c>
      <c r="C1416" s="470">
        <v>502</v>
      </c>
      <c r="D1416" s="470">
        <v>244</v>
      </c>
      <c r="E1416" s="470">
        <v>258</v>
      </c>
      <c r="F1416" s="30"/>
    </row>
    <row r="1417" spans="1:6">
      <c r="A1417" s="634" t="s">
        <v>2397</v>
      </c>
      <c r="B1417" s="470">
        <v>286</v>
      </c>
      <c r="C1417" s="470">
        <v>609</v>
      </c>
      <c r="D1417" s="470">
        <v>316</v>
      </c>
      <c r="E1417" s="470">
        <v>293</v>
      </c>
      <c r="F1417" s="30"/>
    </row>
    <row r="1418" spans="1:6">
      <c r="A1418" s="634" t="s">
        <v>2398</v>
      </c>
      <c r="B1418" s="470">
        <v>116</v>
      </c>
      <c r="C1418" s="470">
        <v>234</v>
      </c>
      <c r="D1418" s="470">
        <v>108</v>
      </c>
      <c r="E1418" s="470">
        <v>126</v>
      </c>
      <c r="F1418" s="30"/>
    </row>
    <row r="1419" spans="1:6">
      <c r="A1419" s="634" t="s">
        <v>2399</v>
      </c>
      <c r="B1419" s="470">
        <v>187</v>
      </c>
      <c r="C1419" s="470">
        <v>388</v>
      </c>
      <c r="D1419" s="470">
        <v>184</v>
      </c>
      <c r="E1419" s="470">
        <v>204</v>
      </c>
      <c r="F1419" s="30"/>
    </row>
    <row r="1420" spans="1:6">
      <c r="A1420" s="634"/>
      <c r="B1420" s="470"/>
      <c r="C1420" s="470"/>
      <c r="D1420" s="470"/>
      <c r="E1420" s="470"/>
      <c r="F1420" s="30"/>
    </row>
    <row r="1421" spans="1:6">
      <c r="A1421" s="634" t="s">
        <v>2400</v>
      </c>
      <c r="B1421" s="470">
        <v>55</v>
      </c>
      <c r="C1421" s="470">
        <v>109</v>
      </c>
      <c r="D1421" s="470">
        <v>61</v>
      </c>
      <c r="E1421" s="470">
        <v>48</v>
      </c>
      <c r="F1421" s="30"/>
    </row>
    <row r="1422" spans="1:6">
      <c r="A1422" s="634" t="s">
        <v>2401</v>
      </c>
      <c r="B1422" s="470">
        <v>3</v>
      </c>
      <c r="C1422" s="470">
        <v>7</v>
      </c>
      <c r="D1422" s="470">
        <v>3</v>
      </c>
      <c r="E1422" s="470">
        <v>4</v>
      </c>
      <c r="F1422" s="30"/>
    </row>
    <row r="1423" spans="1:6">
      <c r="A1423" s="634" t="s">
        <v>2402</v>
      </c>
      <c r="B1423" s="470">
        <v>8</v>
      </c>
      <c r="C1423" s="470">
        <v>22</v>
      </c>
      <c r="D1423" s="470">
        <v>13</v>
      </c>
      <c r="E1423" s="470">
        <v>9</v>
      </c>
      <c r="F1423" s="30"/>
    </row>
    <row r="1424" spans="1:6">
      <c r="A1424" s="634" t="s">
        <v>2403</v>
      </c>
      <c r="B1424" s="470">
        <v>14</v>
      </c>
      <c r="C1424" s="470">
        <v>25</v>
      </c>
      <c r="D1424" s="470">
        <v>14</v>
      </c>
      <c r="E1424" s="470">
        <v>11</v>
      </c>
      <c r="F1424" s="30"/>
    </row>
    <row r="1425" spans="1:6">
      <c r="A1425" s="634" t="s">
        <v>2404</v>
      </c>
      <c r="B1425" s="470">
        <v>30</v>
      </c>
      <c r="C1425" s="470">
        <v>55</v>
      </c>
      <c r="D1425" s="470">
        <v>31</v>
      </c>
      <c r="E1425" s="470">
        <v>24</v>
      </c>
      <c r="F1425" s="30"/>
    </row>
    <row r="1426" spans="1:6">
      <c r="A1426" s="634"/>
      <c r="B1426" s="470"/>
      <c r="C1426" s="470"/>
      <c r="D1426" s="470"/>
      <c r="E1426" s="470"/>
      <c r="F1426" s="30"/>
    </row>
    <row r="1427" spans="1:6">
      <c r="A1427" s="634" t="s">
        <v>2405</v>
      </c>
      <c r="B1427" s="470">
        <v>274</v>
      </c>
      <c r="C1427" s="470">
        <v>750</v>
      </c>
      <c r="D1427" s="470">
        <v>384</v>
      </c>
      <c r="E1427" s="470">
        <v>366</v>
      </c>
      <c r="F1427" s="30"/>
    </row>
    <row r="1428" spans="1:6">
      <c r="A1428" s="634" t="s">
        <v>2406</v>
      </c>
      <c r="B1428" s="470">
        <v>9</v>
      </c>
      <c r="C1428" s="470">
        <v>26</v>
      </c>
      <c r="D1428" s="470">
        <v>10</v>
      </c>
      <c r="E1428" s="470">
        <v>16</v>
      </c>
      <c r="F1428" s="30"/>
    </row>
    <row r="1429" spans="1:6">
      <c r="A1429" s="634" t="s">
        <v>2407</v>
      </c>
      <c r="B1429" s="470">
        <v>3</v>
      </c>
      <c r="C1429" s="470">
        <v>5</v>
      </c>
      <c r="D1429" s="470">
        <v>2</v>
      </c>
      <c r="E1429" s="470">
        <v>3</v>
      </c>
      <c r="F1429" s="30"/>
    </row>
    <row r="1430" spans="1:6">
      <c r="A1430" s="634" t="s">
        <v>2408</v>
      </c>
      <c r="B1430" s="470">
        <v>6</v>
      </c>
      <c r="C1430" s="470">
        <v>17</v>
      </c>
      <c r="D1430" s="470">
        <v>9</v>
      </c>
      <c r="E1430" s="470">
        <v>8</v>
      </c>
      <c r="F1430" s="30"/>
    </row>
    <row r="1431" spans="1:6">
      <c r="A1431" s="634" t="s">
        <v>2409</v>
      </c>
      <c r="B1431" s="470">
        <v>19</v>
      </c>
      <c r="C1431" s="470">
        <v>62</v>
      </c>
      <c r="D1431" s="470">
        <v>27</v>
      </c>
      <c r="E1431" s="470">
        <v>35</v>
      </c>
      <c r="F1431" s="30"/>
    </row>
    <row r="1432" spans="1:6">
      <c r="A1432" s="634" t="s">
        <v>2410</v>
      </c>
      <c r="B1432" s="470">
        <v>108</v>
      </c>
      <c r="C1432" s="470">
        <v>346</v>
      </c>
      <c r="D1432" s="470">
        <v>184</v>
      </c>
      <c r="E1432" s="470">
        <v>162</v>
      </c>
      <c r="F1432" s="30"/>
    </row>
    <row r="1433" spans="1:6">
      <c r="A1433" s="634" t="s">
        <v>2411</v>
      </c>
      <c r="B1433" s="470">
        <v>21</v>
      </c>
      <c r="C1433" s="470">
        <v>39</v>
      </c>
      <c r="D1433" s="470">
        <v>20</v>
      </c>
      <c r="E1433" s="470">
        <v>19</v>
      </c>
      <c r="F1433" s="30"/>
    </row>
    <row r="1434" spans="1:6">
      <c r="A1434" s="634" t="s">
        <v>2412</v>
      </c>
      <c r="B1434" s="470">
        <v>49</v>
      </c>
      <c r="C1434" s="470">
        <v>103</v>
      </c>
      <c r="D1434" s="470">
        <v>54</v>
      </c>
      <c r="E1434" s="470">
        <v>49</v>
      </c>
      <c r="F1434" s="30"/>
    </row>
    <row r="1435" spans="1:6">
      <c r="A1435" s="634" t="s">
        <v>2413</v>
      </c>
      <c r="B1435" s="470">
        <v>59</v>
      </c>
      <c r="C1435" s="470">
        <v>152</v>
      </c>
      <c r="D1435" s="470">
        <v>78</v>
      </c>
      <c r="E1435" s="470">
        <v>74</v>
      </c>
      <c r="F1435" s="30"/>
    </row>
    <row r="1436" spans="1:6">
      <c r="A1436" s="634"/>
      <c r="B1436" s="470"/>
      <c r="C1436" s="470"/>
      <c r="D1436" s="470"/>
      <c r="E1436" s="470"/>
      <c r="F1436" s="30"/>
    </row>
    <row r="1437" spans="1:6">
      <c r="A1437" s="634" t="s">
        <v>2414</v>
      </c>
      <c r="B1437" s="470">
        <v>22</v>
      </c>
      <c r="C1437" s="470">
        <v>54</v>
      </c>
      <c r="D1437" s="470">
        <v>24</v>
      </c>
      <c r="E1437" s="470">
        <v>30</v>
      </c>
      <c r="F1437" s="30"/>
    </row>
    <row r="1438" spans="1:6">
      <c r="A1438" s="634" t="s">
        <v>2415</v>
      </c>
      <c r="B1438" s="470">
        <v>11</v>
      </c>
      <c r="C1438" s="470">
        <v>30</v>
      </c>
      <c r="D1438" s="470">
        <v>13</v>
      </c>
      <c r="E1438" s="470">
        <v>17</v>
      </c>
      <c r="F1438" s="30"/>
    </row>
    <row r="1439" spans="1:6">
      <c r="A1439" s="634" t="s">
        <v>2416</v>
      </c>
      <c r="B1439" s="470">
        <v>3</v>
      </c>
      <c r="C1439" s="470">
        <v>9</v>
      </c>
      <c r="D1439" s="470">
        <v>5</v>
      </c>
      <c r="E1439" s="470">
        <v>4</v>
      </c>
      <c r="F1439" s="30"/>
    </row>
    <row r="1440" spans="1:6">
      <c r="A1440" s="634" t="s">
        <v>2417</v>
      </c>
      <c r="B1440" s="476"/>
      <c r="C1440" s="476"/>
      <c r="D1440" s="476"/>
      <c r="E1440" s="476"/>
      <c r="F1440" s="30"/>
    </row>
    <row r="1441" spans="1:6">
      <c r="A1441" s="634" t="s">
        <v>2418</v>
      </c>
      <c r="B1441" s="470">
        <v>8</v>
      </c>
      <c r="C1441" s="470">
        <v>15</v>
      </c>
      <c r="D1441" s="470">
        <v>6</v>
      </c>
      <c r="E1441" s="470">
        <v>9</v>
      </c>
      <c r="F1441" s="30"/>
    </row>
    <row r="1442" spans="1:6">
      <c r="A1442" s="634" t="s">
        <v>2419</v>
      </c>
      <c r="B1442" s="470"/>
      <c r="C1442" s="470"/>
      <c r="D1442" s="470"/>
      <c r="E1442" s="470"/>
      <c r="F1442" s="30"/>
    </row>
    <row r="1443" spans="1:6">
      <c r="A1443" s="634"/>
      <c r="B1443" s="470"/>
      <c r="C1443" s="470"/>
      <c r="D1443" s="470"/>
      <c r="E1443" s="470"/>
      <c r="F1443" s="30"/>
    </row>
    <row r="1444" spans="1:6">
      <c r="A1444" s="634" t="s">
        <v>2420</v>
      </c>
      <c r="B1444" s="470">
        <v>32</v>
      </c>
      <c r="C1444" s="470">
        <v>93</v>
      </c>
      <c r="D1444" s="470">
        <v>43</v>
      </c>
      <c r="E1444" s="470">
        <v>50</v>
      </c>
      <c r="F1444" s="30"/>
    </row>
    <row r="1445" spans="1:6">
      <c r="A1445" s="634" t="s">
        <v>2421</v>
      </c>
      <c r="B1445" s="470">
        <v>7</v>
      </c>
      <c r="C1445" s="470">
        <v>13</v>
      </c>
      <c r="D1445" s="470">
        <v>6</v>
      </c>
      <c r="E1445" s="470">
        <v>7</v>
      </c>
      <c r="F1445" s="30"/>
    </row>
    <row r="1446" spans="1:6">
      <c r="A1446" s="634" t="s">
        <v>2422</v>
      </c>
      <c r="B1446" s="476">
        <v>7</v>
      </c>
      <c r="C1446" s="476">
        <v>24</v>
      </c>
      <c r="D1446" s="476">
        <v>10</v>
      </c>
      <c r="E1446" s="476">
        <v>14</v>
      </c>
      <c r="F1446" s="30"/>
    </row>
    <row r="1447" spans="1:6">
      <c r="A1447" s="634" t="s">
        <v>2423</v>
      </c>
      <c r="B1447" s="470">
        <v>4</v>
      </c>
      <c r="C1447" s="470">
        <v>16</v>
      </c>
      <c r="D1447" s="470">
        <v>7</v>
      </c>
      <c r="E1447" s="470">
        <v>9</v>
      </c>
      <c r="F1447" s="30"/>
    </row>
    <row r="1448" spans="1:6">
      <c r="A1448" s="634" t="s">
        <v>2424</v>
      </c>
      <c r="B1448" s="470">
        <v>4</v>
      </c>
      <c r="C1448" s="470">
        <v>6</v>
      </c>
      <c r="D1448" s="470">
        <v>3</v>
      </c>
      <c r="E1448" s="470">
        <v>3</v>
      </c>
      <c r="F1448" s="30"/>
    </row>
    <row r="1449" spans="1:6">
      <c r="A1449" s="634" t="s">
        <v>2425</v>
      </c>
      <c r="B1449" s="470">
        <v>6</v>
      </c>
      <c r="C1449" s="470">
        <v>24</v>
      </c>
      <c r="D1449" s="470">
        <v>11</v>
      </c>
      <c r="E1449" s="470">
        <v>13</v>
      </c>
      <c r="F1449" s="30"/>
    </row>
    <row r="1450" spans="1:6">
      <c r="A1450" s="634" t="s">
        <v>2426</v>
      </c>
      <c r="B1450" s="470">
        <v>4</v>
      </c>
      <c r="C1450" s="470">
        <v>10</v>
      </c>
      <c r="D1450" s="470">
        <v>6</v>
      </c>
      <c r="E1450" s="470">
        <v>4</v>
      </c>
      <c r="F1450" s="30"/>
    </row>
    <row r="1451" spans="1:6">
      <c r="A1451" s="634"/>
      <c r="B1451" s="470"/>
      <c r="C1451" s="470"/>
      <c r="D1451" s="470"/>
      <c r="E1451" s="470"/>
      <c r="F1451" s="30"/>
    </row>
    <row r="1452" spans="1:6">
      <c r="A1452" s="634" t="s">
        <v>2427</v>
      </c>
      <c r="B1452" s="470">
        <v>155</v>
      </c>
      <c r="C1452" s="470">
        <v>392</v>
      </c>
      <c r="D1452" s="470">
        <v>189</v>
      </c>
      <c r="E1452" s="470">
        <v>203</v>
      </c>
      <c r="F1452" s="30"/>
    </row>
    <row r="1453" spans="1:6">
      <c r="A1453" s="634" t="s">
        <v>2428</v>
      </c>
      <c r="B1453" s="470">
        <v>6</v>
      </c>
      <c r="C1453" s="470">
        <v>19</v>
      </c>
      <c r="D1453" s="470">
        <v>8</v>
      </c>
      <c r="E1453" s="470">
        <v>11</v>
      </c>
      <c r="F1453" s="30"/>
    </row>
    <row r="1454" spans="1:6">
      <c r="A1454" s="634" t="s">
        <v>2429</v>
      </c>
      <c r="B1454" s="470"/>
      <c r="C1454" s="470"/>
      <c r="D1454" s="470"/>
      <c r="E1454" s="470"/>
      <c r="F1454" s="30"/>
    </row>
    <row r="1455" spans="1:6">
      <c r="A1455" s="634" t="s">
        <v>2430</v>
      </c>
      <c r="B1455" s="470">
        <v>4</v>
      </c>
      <c r="C1455" s="470">
        <v>7</v>
      </c>
      <c r="D1455" s="470">
        <v>3</v>
      </c>
      <c r="E1455" s="470">
        <v>4</v>
      </c>
      <c r="F1455" s="30"/>
    </row>
    <row r="1456" spans="1:6">
      <c r="A1456" s="634" t="s">
        <v>2431</v>
      </c>
      <c r="B1456" s="470"/>
      <c r="C1456" s="470"/>
      <c r="D1456" s="470"/>
      <c r="E1456" s="470"/>
      <c r="F1456" s="30"/>
    </row>
    <row r="1457" spans="1:6">
      <c r="A1457" s="634" t="s">
        <v>2432</v>
      </c>
      <c r="B1457" s="470">
        <v>8</v>
      </c>
      <c r="C1457" s="470">
        <v>19</v>
      </c>
      <c r="D1457" s="470">
        <v>10</v>
      </c>
      <c r="E1457" s="470">
        <v>9</v>
      </c>
      <c r="F1457" s="30"/>
    </row>
    <row r="1458" spans="1:6">
      <c r="A1458" s="634" t="s">
        <v>2433</v>
      </c>
      <c r="B1458" s="473">
        <v>9</v>
      </c>
      <c r="C1458" s="470">
        <v>22</v>
      </c>
      <c r="D1458" s="473">
        <v>10</v>
      </c>
      <c r="E1458" s="473">
        <v>12</v>
      </c>
      <c r="F1458" s="30"/>
    </row>
    <row r="1459" spans="1:6">
      <c r="A1459" s="634" t="s">
        <v>2434</v>
      </c>
      <c r="B1459" s="473"/>
      <c r="C1459" s="470"/>
      <c r="D1459" s="473"/>
      <c r="E1459" s="473"/>
      <c r="F1459" s="30"/>
    </row>
    <row r="1460" spans="1:6">
      <c r="A1460" s="634" t="s">
        <v>2435</v>
      </c>
      <c r="B1460" s="470">
        <v>39</v>
      </c>
      <c r="C1460" s="470">
        <v>93</v>
      </c>
      <c r="D1460" s="470">
        <v>44</v>
      </c>
      <c r="E1460" s="470">
        <v>49</v>
      </c>
      <c r="F1460" s="30"/>
    </row>
    <row r="1461" spans="1:6">
      <c r="A1461" s="634" t="s">
        <v>2436</v>
      </c>
      <c r="B1461" s="476">
        <v>3</v>
      </c>
      <c r="C1461" s="476">
        <v>10</v>
      </c>
      <c r="D1461" s="476">
        <v>6</v>
      </c>
      <c r="E1461" s="476">
        <v>4</v>
      </c>
      <c r="F1461" s="30"/>
    </row>
    <row r="1462" spans="1:6">
      <c r="A1462" s="634" t="s">
        <v>2437</v>
      </c>
      <c r="B1462" s="470">
        <v>7</v>
      </c>
      <c r="C1462" s="470">
        <v>14</v>
      </c>
      <c r="D1462" s="470">
        <v>4</v>
      </c>
      <c r="E1462" s="470">
        <v>10</v>
      </c>
      <c r="F1462" s="30"/>
    </row>
    <row r="1463" spans="1:6">
      <c r="A1463" s="634" t="s">
        <v>2438</v>
      </c>
      <c r="B1463" s="470">
        <v>40</v>
      </c>
      <c r="C1463" s="470">
        <v>106</v>
      </c>
      <c r="D1463" s="470">
        <v>52</v>
      </c>
      <c r="E1463" s="470">
        <v>54</v>
      </c>
      <c r="F1463" s="30"/>
    </row>
    <row r="1464" spans="1:6">
      <c r="A1464" s="634" t="s">
        <v>2439</v>
      </c>
      <c r="B1464" s="470"/>
      <c r="C1464" s="470"/>
      <c r="D1464" s="470"/>
      <c r="E1464" s="470"/>
      <c r="F1464" s="30"/>
    </row>
    <row r="1465" spans="1:6">
      <c r="A1465" s="634" t="s">
        <v>2440</v>
      </c>
      <c r="B1465" s="470"/>
      <c r="C1465" s="470"/>
      <c r="D1465" s="470"/>
      <c r="E1465" s="470"/>
      <c r="F1465" s="30"/>
    </row>
    <row r="1466" spans="1:6">
      <c r="A1466" s="634" t="s">
        <v>2441</v>
      </c>
      <c r="B1466" s="470">
        <v>5</v>
      </c>
      <c r="C1466" s="470">
        <v>11</v>
      </c>
      <c r="D1466" s="470">
        <v>5</v>
      </c>
      <c r="E1466" s="470">
        <v>6</v>
      </c>
      <c r="F1466" s="30"/>
    </row>
    <row r="1467" spans="1:6">
      <c r="A1467" s="634" t="s">
        <v>2442</v>
      </c>
      <c r="B1467" s="470"/>
      <c r="C1467" s="470"/>
      <c r="D1467" s="470"/>
      <c r="E1467" s="470"/>
      <c r="F1467" s="30"/>
    </row>
    <row r="1468" spans="1:6">
      <c r="A1468" s="634" t="s">
        <v>2443</v>
      </c>
      <c r="B1468" s="470"/>
      <c r="C1468" s="470"/>
      <c r="D1468" s="470"/>
      <c r="E1468" s="470"/>
      <c r="F1468" s="30"/>
    </row>
    <row r="1469" spans="1:6">
      <c r="A1469" s="634" t="s">
        <v>2444</v>
      </c>
      <c r="B1469" s="470">
        <v>34</v>
      </c>
      <c r="C1469" s="470">
        <v>91</v>
      </c>
      <c r="D1469" s="470">
        <v>47</v>
      </c>
      <c r="E1469" s="470">
        <v>44</v>
      </c>
      <c r="F1469" s="30"/>
    </row>
    <row r="1470" spans="1:6">
      <c r="A1470" s="634"/>
      <c r="B1470" s="476"/>
      <c r="C1470" s="476"/>
      <c r="D1470" s="476"/>
      <c r="E1470" s="476"/>
      <c r="F1470" s="30"/>
    </row>
    <row r="1471" spans="1:6">
      <c r="A1471" s="634" t="s">
        <v>2445</v>
      </c>
      <c r="B1471" s="470">
        <v>48</v>
      </c>
      <c r="C1471" s="470">
        <v>144</v>
      </c>
      <c r="D1471" s="470">
        <v>64</v>
      </c>
      <c r="E1471" s="470">
        <v>80</v>
      </c>
      <c r="F1471" s="30"/>
    </row>
    <row r="1472" spans="1:6">
      <c r="A1472" s="634" t="s">
        <v>2446</v>
      </c>
      <c r="B1472" s="470">
        <v>3</v>
      </c>
      <c r="C1472" s="470">
        <v>14</v>
      </c>
      <c r="D1472" s="470">
        <v>5</v>
      </c>
      <c r="E1472" s="470">
        <v>9</v>
      </c>
      <c r="F1472" s="30"/>
    </row>
    <row r="1473" spans="1:6">
      <c r="A1473" s="634" t="s">
        <v>2447</v>
      </c>
      <c r="B1473" s="470"/>
      <c r="C1473" s="470"/>
      <c r="D1473" s="470"/>
      <c r="E1473" s="470"/>
      <c r="F1473" s="30"/>
    </row>
    <row r="1474" spans="1:6">
      <c r="A1474" s="634" t="s">
        <v>2448</v>
      </c>
      <c r="B1474" s="470">
        <v>5</v>
      </c>
      <c r="C1474" s="470">
        <v>15</v>
      </c>
      <c r="D1474" s="470">
        <v>7</v>
      </c>
      <c r="E1474" s="470">
        <v>8</v>
      </c>
      <c r="F1474" s="30"/>
    </row>
    <row r="1475" spans="1:6">
      <c r="A1475" s="634" t="s">
        <v>2449</v>
      </c>
      <c r="B1475" s="470"/>
      <c r="C1475" s="470"/>
      <c r="D1475" s="470"/>
      <c r="E1475" s="470"/>
      <c r="F1475" s="30"/>
    </row>
    <row r="1476" spans="1:6">
      <c r="A1476" s="634" t="s">
        <v>2450</v>
      </c>
      <c r="B1476" s="470"/>
      <c r="C1476" s="470"/>
      <c r="D1476" s="470"/>
      <c r="E1476" s="470"/>
      <c r="F1476" s="30"/>
    </row>
    <row r="1477" spans="1:6">
      <c r="A1477" s="634" t="s">
        <v>2451</v>
      </c>
      <c r="B1477" s="470">
        <v>3</v>
      </c>
      <c r="C1477" s="470">
        <v>6</v>
      </c>
      <c r="D1477" s="470">
        <v>3</v>
      </c>
      <c r="E1477" s="470">
        <v>3</v>
      </c>
      <c r="F1477" s="30"/>
    </row>
    <row r="1478" spans="1:6">
      <c r="A1478" s="634" t="s">
        <v>2452</v>
      </c>
      <c r="B1478" s="470">
        <v>18</v>
      </c>
      <c r="C1478" s="470">
        <v>46</v>
      </c>
      <c r="D1478" s="470">
        <v>21</v>
      </c>
      <c r="E1478" s="470">
        <v>25</v>
      </c>
      <c r="F1478" s="30"/>
    </row>
    <row r="1479" spans="1:6">
      <c r="A1479" s="634" t="s">
        <v>2453</v>
      </c>
      <c r="B1479" s="470">
        <v>9</v>
      </c>
      <c r="C1479" s="470">
        <v>27</v>
      </c>
      <c r="D1479" s="470">
        <v>12</v>
      </c>
      <c r="E1479" s="470">
        <v>15</v>
      </c>
      <c r="F1479" s="30"/>
    </row>
    <row r="1480" spans="1:6">
      <c r="A1480" s="634" t="s">
        <v>2454</v>
      </c>
      <c r="B1480" s="484">
        <v>3</v>
      </c>
      <c r="C1480" s="485">
        <v>14</v>
      </c>
      <c r="D1480" s="484">
        <v>7</v>
      </c>
      <c r="E1480" s="484">
        <v>7</v>
      </c>
      <c r="F1480" s="30"/>
    </row>
    <row r="1481" spans="1:6">
      <c r="A1481" s="634" t="s">
        <v>2455</v>
      </c>
      <c r="B1481" s="470"/>
      <c r="C1481" s="470"/>
      <c r="D1481" s="470"/>
      <c r="E1481" s="470"/>
      <c r="F1481" s="30"/>
    </row>
    <row r="1482" spans="1:6">
      <c r="A1482" s="634" t="s">
        <v>2456</v>
      </c>
      <c r="B1482" s="470"/>
      <c r="C1482" s="470"/>
      <c r="D1482" s="470"/>
      <c r="E1482" s="470"/>
      <c r="F1482" s="30"/>
    </row>
    <row r="1483" spans="1:6">
      <c r="A1483" s="634" t="s">
        <v>2457</v>
      </c>
      <c r="B1483" s="470">
        <v>7</v>
      </c>
      <c r="C1483" s="470">
        <v>22</v>
      </c>
      <c r="D1483" s="470">
        <v>9</v>
      </c>
      <c r="E1483" s="470">
        <v>13</v>
      </c>
      <c r="F1483" s="30"/>
    </row>
    <row r="1484" spans="1:6">
      <c r="A1484" s="634" t="s">
        <v>2458</v>
      </c>
      <c r="B1484" s="470"/>
      <c r="C1484" s="470"/>
      <c r="D1484" s="470"/>
      <c r="E1484" s="470"/>
      <c r="F1484" s="30"/>
    </row>
    <row r="1485" spans="1:6">
      <c r="A1485" s="634" t="s">
        <v>2459</v>
      </c>
      <c r="B1485" s="470"/>
      <c r="C1485" s="470"/>
      <c r="D1485" s="470"/>
      <c r="E1485" s="470"/>
      <c r="F1485" s="30"/>
    </row>
    <row r="1486" spans="1:6">
      <c r="A1486" s="634"/>
      <c r="B1486" s="470"/>
      <c r="C1486" s="470"/>
      <c r="D1486" s="470"/>
      <c r="E1486" s="470"/>
      <c r="F1486" s="30"/>
    </row>
    <row r="1487" spans="1:6">
      <c r="A1487" s="634" t="s">
        <v>2460</v>
      </c>
      <c r="B1487" s="470">
        <v>39</v>
      </c>
      <c r="C1487" s="470">
        <v>98</v>
      </c>
      <c r="D1487" s="470">
        <v>50</v>
      </c>
      <c r="E1487" s="470">
        <v>48</v>
      </c>
      <c r="F1487" s="30"/>
    </row>
    <row r="1488" spans="1:6">
      <c r="A1488" s="634" t="s">
        <v>2461</v>
      </c>
      <c r="B1488" s="470">
        <v>7</v>
      </c>
      <c r="C1488" s="470">
        <v>14</v>
      </c>
      <c r="D1488" s="470">
        <v>6</v>
      </c>
      <c r="E1488" s="470">
        <v>8</v>
      </c>
      <c r="F1488" s="30"/>
    </row>
    <row r="1489" spans="1:6">
      <c r="A1489" s="634" t="s">
        <v>2462</v>
      </c>
      <c r="B1489" s="470">
        <v>7</v>
      </c>
      <c r="C1489" s="470">
        <v>18</v>
      </c>
      <c r="D1489" s="470">
        <v>10</v>
      </c>
      <c r="E1489" s="470">
        <v>8</v>
      </c>
      <c r="F1489" s="30"/>
    </row>
    <row r="1490" spans="1:6">
      <c r="A1490" s="634" t="s">
        <v>2463</v>
      </c>
      <c r="B1490" s="470">
        <v>7</v>
      </c>
      <c r="C1490" s="470">
        <v>18</v>
      </c>
      <c r="D1490" s="470">
        <v>9</v>
      </c>
      <c r="E1490" s="470">
        <v>9</v>
      </c>
      <c r="F1490" s="30"/>
    </row>
    <row r="1491" spans="1:6">
      <c r="A1491" s="634" t="s">
        <v>2464</v>
      </c>
      <c r="B1491" s="470">
        <v>11</v>
      </c>
      <c r="C1491" s="470">
        <v>31</v>
      </c>
      <c r="D1491" s="470">
        <v>16</v>
      </c>
      <c r="E1491" s="470">
        <v>15</v>
      </c>
      <c r="F1491" s="30"/>
    </row>
    <row r="1492" spans="1:6">
      <c r="A1492" s="634" t="s">
        <v>2465</v>
      </c>
      <c r="B1492" s="470">
        <v>3</v>
      </c>
      <c r="C1492" s="470">
        <v>4</v>
      </c>
      <c r="D1492" s="470">
        <v>3</v>
      </c>
      <c r="E1492" s="470">
        <v>1</v>
      </c>
      <c r="F1492" s="30"/>
    </row>
    <row r="1493" spans="1:6">
      <c r="A1493" s="634" t="s">
        <v>2466</v>
      </c>
      <c r="B1493" s="470">
        <v>4</v>
      </c>
      <c r="C1493" s="470">
        <v>13</v>
      </c>
      <c r="D1493" s="470">
        <v>6</v>
      </c>
      <c r="E1493" s="470">
        <v>7</v>
      </c>
      <c r="F1493" s="30"/>
    </row>
    <row r="1494" spans="1:6">
      <c r="A1494" s="634"/>
      <c r="B1494" s="470"/>
      <c r="C1494" s="470"/>
      <c r="D1494" s="470"/>
      <c r="E1494" s="470"/>
      <c r="F1494" s="30"/>
    </row>
    <row r="1495" spans="1:6">
      <c r="A1495" s="634" t="s">
        <v>2467</v>
      </c>
      <c r="B1495" s="470">
        <v>102</v>
      </c>
      <c r="C1495" s="470">
        <v>248</v>
      </c>
      <c r="D1495" s="470">
        <v>120</v>
      </c>
      <c r="E1495" s="470">
        <v>128</v>
      </c>
      <c r="F1495" s="30"/>
    </row>
    <row r="1496" spans="1:6">
      <c r="A1496" s="634" t="s">
        <v>2468</v>
      </c>
      <c r="B1496" s="470">
        <v>3</v>
      </c>
      <c r="C1496" s="470">
        <v>6</v>
      </c>
      <c r="D1496" s="470">
        <v>3</v>
      </c>
      <c r="E1496" s="470">
        <v>3</v>
      </c>
      <c r="F1496" s="30"/>
    </row>
    <row r="1497" spans="1:6">
      <c r="A1497" s="634" t="s">
        <v>2469</v>
      </c>
      <c r="B1497" s="470">
        <v>8</v>
      </c>
      <c r="C1497" s="470">
        <v>21</v>
      </c>
      <c r="D1497" s="470">
        <v>11</v>
      </c>
      <c r="E1497" s="470">
        <v>10</v>
      </c>
      <c r="F1497" s="30"/>
    </row>
    <row r="1498" spans="1:6">
      <c r="A1498" s="634" t="s">
        <v>2470</v>
      </c>
      <c r="B1498" s="470">
        <v>7</v>
      </c>
      <c r="C1498" s="470">
        <v>14</v>
      </c>
      <c r="D1498" s="470">
        <v>4</v>
      </c>
      <c r="E1498" s="470">
        <v>10</v>
      </c>
      <c r="F1498" s="30"/>
    </row>
    <row r="1499" spans="1:6">
      <c r="A1499" s="634" t="s">
        <v>2471</v>
      </c>
      <c r="B1499" s="470">
        <v>12</v>
      </c>
      <c r="C1499" s="470">
        <v>25</v>
      </c>
      <c r="D1499" s="470">
        <v>13</v>
      </c>
      <c r="E1499" s="470">
        <v>12</v>
      </c>
      <c r="F1499" s="30"/>
    </row>
    <row r="1500" spans="1:6">
      <c r="A1500" s="634" t="s">
        <v>2472</v>
      </c>
      <c r="B1500" s="470"/>
      <c r="C1500" s="470"/>
      <c r="D1500" s="470"/>
      <c r="E1500" s="470"/>
      <c r="F1500" s="30"/>
    </row>
    <row r="1501" spans="1:6">
      <c r="A1501" s="634" t="s">
        <v>2473</v>
      </c>
      <c r="B1501" s="470">
        <v>12</v>
      </c>
      <c r="C1501" s="470">
        <v>28</v>
      </c>
      <c r="D1501" s="470">
        <v>12</v>
      </c>
      <c r="E1501" s="470">
        <v>16</v>
      </c>
      <c r="F1501" s="30"/>
    </row>
    <row r="1502" spans="1:6">
      <c r="A1502" s="634" t="s">
        <v>2474</v>
      </c>
      <c r="B1502" s="470">
        <v>12</v>
      </c>
      <c r="C1502" s="470">
        <v>23</v>
      </c>
      <c r="D1502" s="470">
        <v>9</v>
      </c>
      <c r="E1502" s="470">
        <v>14</v>
      </c>
      <c r="F1502" s="30"/>
    </row>
    <row r="1503" spans="1:6">
      <c r="A1503" s="634" t="s">
        <v>2475</v>
      </c>
      <c r="B1503" s="470">
        <v>21</v>
      </c>
      <c r="C1503" s="470">
        <v>56</v>
      </c>
      <c r="D1503" s="470">
        <v>29</v>
      </c>
      <c r="E1503" s="470">
        <v>27</v>
      </c>
      <c r="F1503" s="30"/>
    </row>
    <row r="1504" spans="1:6">
      <c r="A1504" s="634" t="s">
        <v>2476</v>
      </c>
      <c r="B1504" s="470">
        <v>4</v>
      </c>
      <c r="C1504" s="470">
        <v>12</v>
      </c>
      <c r="D1504" s="470">
        <v>4</v>
      </c>
      <c r="E1504" s="470">
        <v>8</v>
      </c>
      <c r="F1504" s="30"/>
    </row>
    <row r="1505" spans="1:6">
      <c r="A1505" s="634" t="s">
        <v>2477</v>
      </c>
      <c r="B1505" s="470"/>
      <c r="C1505" s="470"/>
      <c r="D1505" s="470"/>
      <c r="E1505" s="470"/>
      <c r="F1505" s="30"/>
    </row>
    <row r="1506" spans="1:6">
      <c r="A1506" s="634" t="s">
        <v>2478</v>
      </c>
      <c r="B1506" s="470">
        <v>14</v>
      </c>
      <c r="C1506" s="470">
        <v>31</v>
      </c>
      <c r="D1506" s="470">
        <v>16</v>
      </c>
      <c r="E1506" s="470">
        <v>15</v>
      </c>
      <c r="F1506" s="30"/>
    </row>
    <row r="1507" spans="1:6">
      <c r="A1507" s="634" t="s">
        <v>2479</v>
      </c>
      <c r="B1507" s="470">
        <v>9</v>
      </c>
      <c r="C1507" s="470">
        <v>32</v>
      </c>
      <c r="D1507" s="470">
        <v>19</v>
      </c>
      <c r="E1507" s="470">
        <v>13</v>
      </c>
      <c r="F1507" s="30"/>
    </row>
    <row r="1508" spans="1:6">
      <c r="A1508" s="634"/>
      <c r="B1508" s="470"/>
      <c r="C1508" s="470"/>
      <c r="D1508" s="470"/>
      <c r="E1508" s="470"/>
      <c r="F1508" s="30"/>
    </row>
    <row r="1509" spans="1:6">
      <c r="A1509" s="634" t="s">
        <v>2480</v>
      </c>
      <c r="B1509" s="470">
        <v>686</v>
      </c>
      <c r="C1509" s="470">
        <v>1822</v>
      </c>
      <c r="D1509" s="470">
        <v>880</v>
      </c>
      <c r="E1509" s="470">
        <v>942</v>
      </c>
      <c r="F1509" s="30"/>
    </row>
    <row r="1510" spans="1:6">
      <c r="A1510" s="634" t="s">
        <v>2481</v>
      </c>
      <c r="B1510" s="470">
        <v>77</v>
      </c>
      <c r="C1510" s="470">
        <v>218</v>
      </c>
      <c r="D1510" s="470">
        <v>101</v>
      </c>
      <c r="E1510" s="470">
        <v>117</v>
      </c>
      <c r="F1510" s="30"/>
    </row>
    <row r="1511" spans="1:6">
      <c r="A1511" s="634" t="s">
        <v>2482</v>
      </c>
      <c r="B1511" s="470">
        <v>142</v>
      </c>
      <c r="C1511" s="470">
        <v>356</v>
      </c>
      <c r="D1511" s="470">
        <v>159</v>
      </c>
      <c r="E1511" s="470">
        <v>197</v>
      </c>
      <c r="F1511" s="30"/>
    </row>
    <row r="1512" spans="1:6">
      <c r="A1512" s="634" t="s">
        <v>2483</v>
      </c>
      <c r="B1512" s="470">
        <v>138</v>
      </c>
      <c r="C1512" s="470">
        <v>379</v>
      </c>
      <c r="D1512" s="470">
        <v>186</v>
      </c>
      <c r="E1512" s="470">
        <v>193</v>
      </c>
      <c r="F1512" s="30"/>
    </row>
    <row r="1513" spans="1:6">
      <c r="A1513" s="634" t="s">
        <v>2484</v>
      </c>
      <c r="B1513" s="470">
        <v>191</v>
      </c>
      <c r="C1513" s="470">
        <v>527</v>
      </c>
      <c r="D1513" s="470">
        <v>259</v>
      </c>
      <c r="E1513" s="470">
        <v>268</v>
      </c>
      <c r="F1513" s="30"/>
    </row>
    <row r="1514" spans="1:6">
      <c r="A1514" s="634" t="s">
        <v>2485</v>
      </c>
      <c r="B1514" s="470">
        <v>138</v>
      </c>
      <c r="C1514" s="470">
        <v>342</v>
      </c>
      <c r="D1514" s="470">
        <v>175</v>
      </c>
      <c r="E1514" s="470">
        <v>167</v>
      </c>
      <c r="F1514" s="30"/>
    </row>
    <row r="1515" spans="1:6">
      <c r="A1515" s="634"/>
      <c r="B1515" s="470"/>
      <c r="C1515" s="470"/>
      <c r="D1515" s="470"/>
      <c r="E1515" s="470"/>
      <c r="F1515" s="30"/>
    </row>
    <row r="1516" spans="1:6">
      <c r="A1516" s="634" t="s">
        <v>2486</v>
      </c>
      <c r="B1516" s="470">
        <v>1735</v>
      </c>
      <c r="C1516" s="470">
        <v>4545</v>
      </c>
      <c r="D1516" s="470">
        <v>2214</v>
      </c>
      <c r="E1516" s="470">
        <v>2331</v>
      </c>
      <c r="F1516" s="30"/>
    </row>
    <row r="1517" spans="1:6">
      <c r="A1517" s="634" t="s">
        <v>2487</v>
      </c>
      <c r="B1517" s="470">
        <v>648</v>
      </c>
      <c r="C1517" s="470">
        <v>1664</v>
      </c>
      <c r="D1517" s="470">
        <v>813</v>
      </c>
      <c r="E1517" s="470">
        <v>851</v>
      </c>
      <c r="F1517" s="30"/>
    </row>
    <row r="1518" spans="1:6">
      <c r="A1518" s="634" t="s">
        <v>2488</v>
      </c>
      <c r="B1518" s="470">
        <v>675</v>
      </c>
      <c r="C1518" s="470">
        <v>1723</v>
      </c>
      <c r="D1518" s="470">
        <v>826</v>
      </c>
      <c r="E1518" s="470">
        <v>897</v>
      </c>
      <c r="F1518" s="30"/>
    </row>
    <row r="1519" spans="1:6">
      <c r="A1519" s="634" t="s">
        <v>2489</v>
      </c>
      <c r="B1519" s="470">
        <v>412</v>
      </c>
      <c r="C1519" s="470">
        <v>1158</v>
      </c>
      <c r="D1519" s="470">
        <v>575</v>
      </c>
      <c r="E1519" s="470">
        <v>583</v>
      </c>
      <c r="F1519" s="30"/>
    </row>
    <row r="1520" spans="1:6">
      <c r="A1520" s="634"/>
      <c r="B1520" s="470"/>
      <c r="C1520" s="470"/>
      <c r="D1520" s="470"/>
      <c r="E1520" s="470"/>
      <c r="F1520" s="30"/>
    </row>
    <row r="1521" spans="1:6">
      <c r="A1521" s="634" t="s">
        <v>2490</v>
      </c>
      <c r="B1521" s="470">
        <v>2053</v>
      </c>
      <c r="C1521" s="470">
        <v>4461</v>
      </c>
      <c r="D1521" s="470">
        <v>2202</v>
      </c>
      <c r="E1521" s="470">
        <v>2259</v>
      </c>
      <c r="F1521" s="30"/>
    </row>
    <row r="1522" spans="1:6">
      <c r="A1522" s="634" t="s">
        <v>2491</v>
      </c>
      <c r="B1522" s="470">
        <v>327</v>
      </c>
      <c r="C1522" s="470">
        <v>859</v>
      </c>
      <c r="D1522" s="470">
        <v>430</v>
      </c>
      <c r="E1522" s="470">
        <v>429</v>
      </c>
      <c r="F1522" s="30"/>
    </row>
    <row r="1523" spans="1:6">
      <c r="A1523" s="634" t="s">
        <v>2492</v>
      </c>
      <c r="B1523" s="470">
        <v>186</v>
      </c>
      <c r="C1523" s="470">
        <v>388</v>
      </c>
      <c r="D1523" s="470">
        <v>192</v>
      </c>
      <c r="E1523" s="470">
        <v>196</v>
      </c>
      <c r="F1523" s="30"/>
    </row>
    <row r="1524" spans="1:6">
      <c r="A1524" s="634" t="s">
        <v>2493</v>
      </c>
      <c r="B1524" s="470">
        <v>237</v>
      </c>
      <c r="C1524" s="470">
        <v>537</v>
      </c>
      <c r="D1524" s="470">
        <v>277</v>
      </c>
      <c r="E1524" s="470">
        <v>260</v>
      </c>
      <c r="F1524" s="30"/>
    </row>
    <row r="1525" spans="1:6">
      <c r="A1525" s="634" t="s">
        <v>2494</v>
      </c>
      <c r="B1525" s="470">
        <v>314</v>
      </c>
      <c r="C1525" s="470">
        <v>570</v>
      </c>
      <c r="D1525" s="470">
        <v>259</v>
      </c>
      <c r="E1525" s="470">
        <v>311</v>
      </c>
      <c r="F1525" s="30"/>
    </row>
    <row r="1526" spans="1:6">
      <c r="A1526" s="634" t="s">
        <v>2495</v>
      </c>
      <c r="B1526" s="470">
        <v>321</v>
      </c>
      <c r="C1526" s="470">
        <v>668</v>
      </c>
      <c r="D1526" s="470">
        <v>318</v>
      </c>
      <c r="E1526" s="470">
        <v>350</v>
      </c>
      <c r="F1526" s="30"/>
    </row>
    <row r="1527" spans="1:6">
      <c r="A1527" s="634" t="s">
        <v>2496</v>
      </c>
      <c r="B1527" s="470">
        <v>415</v>
      </c>
      <c r="C1527" s="470">
        <v>888</v>
      </c>
      <c r="D1527" s="470">
        <v>436</v>
      </c>
      <c r="E1527" s="470">
        <v>452</v>
      </c>
      <c r="F1527" s="30"/>
    </row>
    <row r="1528" spans="1:6">
      <c r="A1528" s="634" t="s">
        <v>2497</v>
      </c>
      <c r="B1528" s="470">
        <v>253</v>
      </c>
      <c r="C1528" s="470">
        <v>551</v>
      </c>
      <c r="D1528" s="470">
        <v>290</v>
      </c>
      <c r="E1528" s="470">
        <v>261</v>
      </c>
      <c r="F1528" s="30"/>
    </row>
    <row r="1529" spans="1:6">
      <c r="A1529" s="634"/>
      <c r="B1529" s="470"/>
      <c r="C1529" s="470"/>
      <c r="D1529" s="470"/>
      <c r="E1529" s="470"/>
      <c r="F1529" s="30"/>
    </row>
    <row r="1530" spans="1:6">
      <c r="A1530" s="634" t="s">
        <v>2498</v>
      </c>
      <c r="B1530" s="476">
        <v>406</v>
      </c>
      <c r="C1530" s="476">
        <v>1022</v>
      </c>
      <c r="D1530" s="476">
        <v>492</v>
      </c>
      <c r="E1530" s="476">
        <v>530</v>
      </c>
      <c r="F1530" s="30"/>
    </row>
    <row r="1531" spans="1:6">
      <c r="A1531" s="634" t="s">
        <v>2499</v>
      </c>
      <c r="B1531" s="470">
        <v>225</v>
      </c>
      <c r="C1531" s="470">
        <v>548</v>
      </c>
      <c r="D1531" s="470">
        <v>259</v>
      </c>
      <c r="E1531" s="470">
        <v>289</v>
      </c>
      <c r="F1531" s="30"/>
    </row>
    <row r="1532" spans="1:6">
      <c r="A1532" s="634" t="s">
        <v>2500</v>
      </c>
      <c r="B1532" s="470">
        <v>181</v>
      </c>
      <c r="C1532" s="470">
        <v>474</v>
      </c>
      <c r="D1532" s="470">
        <v>233</v>
      </c>
      <c r="E1532" s="470">
        <v>241</v>
      </c>
      <c r="F1532" s="30"/>
    </row>
    <row r="1533" spans="1:6">
      <c r="A1533" s="634"/>
      <c r="B1533" s="470"/>
      <c r="C1533" s="470"/>
      <c r="D1533" s="470"/>
      <c r="E1533" s="470"/>
      <c r="F1533" s="30"/>
    </row>
    <row r="1534" spans="1:6">
      <c r="A1534" s="634" t="s">
        <v>2501</v>
      </c>
      <c r="B1534" s="470">
        <v>533</v>
      </c>
      <c r="C1534" s="470">
        <v>1623</v>
      </c>
      <c r="D1534" s="470">
        <v>795</v>
      </c>
      <c r="E1534" s="470">
        <v>828</v>
      </c>
      <c r="F1534" s="30"/>
    </row>
    <row r="1535" spans="1:6">
      <c r="A1535" s="634" t="s">
        <v>2502</v>
      </c>
      <c r="B1535" s="470">
        <v>164</v>
      </c>
      <c r="C1535" s="470">
        <v>495</v>
      </c>
      <c r="D1535" s="470">
        <v>249</v>
      </c>
      <c r="E1535" s="470">
        <v>246</v>
      </c>
      <c r="F1535" s="30"/>
    </row>
    <row r="1536" spans="1:6">
      <c r="A1536" s="634" t="s">
        <v>2503</v>
      </c>
      <c r="B1536" s="470">
        <v>220</v>
      </c>
      <c r="C1536" s="470">
        <v>662</v>
      </c>
      <c r="D1536" s="470">
        <v>309</v>
      </c>
      <c r="E1536" s="470">
        <v>353</v>
      </c>
      <c r="F1536" s="30"/>
    </row>
    <row r="1537" spans="1:6">
      <c r="A1537" s="634" t="s">
        <v>2504</v>
      </c>
      <c r="B1537" s="476">
        <v>149</v>
      </c>
      <c r="C1537" s="476">
        <v>466</v>
      </c>
      <c r="D1537" s="476">
        <v>237</v>
      </c>
      <c r="E1537" s="476">
        <v>229</v>
      </c>
      <c r="F1537" s="30"/>
    </row>
    <row r="1538" spans="1:6">
      <c r="A1538" s="634"/>
      <c r="B1538" s="470"/>
      <c r="C1538" s="470"/>
      <c r="D1538" s="470"/>
      <c r="E1538" s="470"/>
      <c r="F1538" s="30"/>
    </row>
    <row r="1539" spans="1:6">
      <c r="A1539" s="634" t="s">
        <v>2505</v>
      </c>
      <c r="B1539" s="470">
        <v>1297</v>
      </c>
      <c r="C1539" s="470">
        <v>3778</v>
      </c>
      <c r="D1539" s="470">
        <v>1882</v>
      </c>
      <c r="E1539" s="470">
        <v>1896</v>
      </c>
      <c r="F1539" s="30"/>
    </row>
    <row r="1540" spans="1:6">
      <c r="A1540" s="634" t="s">
        <v>2506</v>
      </c>
      <c r="B1540" s="470">
        <v>536</v>
      </c>
      <c r="C1540" s="470">
        <v>1481</v>
      </c>
      <c r="D1540" s="470">
        <v>743</v>
      </c>
      <c r="E1540" s="470">
        <v>738</v>
      </c>
      <c r="F1540" s="30"/>
    </row>
    <row r="1541" spans="1:6">
      <c r="A1541" s="634" t="s">
        <v>2507</v>
      </c>
      <c r="B1541" s="470">
        <v>288</v>
      </c>
      <c r="C1541" s="470">
        <v>873</v>
      </c>
      <c r="D1541" s="470">
        <v>421</v>
      </c>
      <c r="E1541" s="470">
        <v>452</v>
      </c>
      <c r="F1541" s="30"/>
    </row>
    <row r="1542" spans="1:6">
      <c r="A1542" s="634" t="s">
        <v>2508</v>
      </c>
      <c r="B1542" s="476">
        <v>473</v>
      </c>
      <c r="C1542" s="476">
        <v>1424</v>
      </c>
      <c r="D1542" s="476">
        <v>718</v>
      </c>
      <c r="E1542" s="476">
        <v>706</v>
      </c>
      <c r="F1542" s="30"/>
    </row>
    <row r="1543" spans="1:6">
      <c r="A1543" s="634"/>
      <c r="B1543" s="470"/>
      <c r="C1543" s="470"/>
      <c r="D1543" s="470"/>
      <c r="E1543" s="470"/>
      <c r="F1543" s="30"/>
    </row>
    <row r="1544" spans="1:6">
      <c r="A1544" s="634" t="s">
        <v>2509</v>
      </c>
      <c r="B1544" s="470">
        <v>952</v>
      </c>
      <c r="C1544" s="470">
        <v>2091</v>
      </c>
      <c r="D1544" s="470">
        <v>1057</v>
      </c>
      <c r="E1544" s="470">
        <v>1034</v>
      </c>
      <c r="F1544" s="30"/>
    </row>
    <row r="1545" spans="1:6">
      <c r="A1545" s="634" t="s">
        <v>2510</v>
      </c>
      <c r="B1545" s="470">
        <v>417</v>
      </c>
      <c r="C1545" s="470">
        <v>935</v>
      </c>
      <c r="D1545" s="470">
        <v>473</v>
      </c>
      <c r="E1545" s="470">
        <v>462</v>
      </c>
      <c r="F1545" s="30"/>
    </row>
    <row r="1546" spans="1:6">
      <c r="A1546" s="634" t="s">
        <v>2511</v>
      </c>
      <c r="B1546" s="470">
        <v>274</v>
      </c>
      <c r="C1546" s="470">
        <v>628</v>
      </c>
      <c r="D1546" s="470">
        <v>323</v>
      </c>
      <c r="E1546" s="470">
        <v>305</v>
      </c>
      <c r="F1546" s="30"/>
    </row>
    <row r="1547" spans="1:6">
      <c r="A1547" s="634" t="s">
        <v>2512</v>
      </c>
      <c r="B1547" s="470">
        <v>261</v>
      </c>
      <c r="C1547" s="470">
        <v>528</v>
      </c>
      <c r="D1547" s="470">
        <v>261</v>
      </c>
      <c r="E1547" s="470">
        <v>267</v>
      </c>
      <c r="F1547" s="30"/>
    </row>
    <row r="1548" spans="1:6">
      <c r="A1548" s="634"/>
      <c r="B1548" s="470"/>
      <c r="C1548" s="470"/>
      <c r="D1548" s="470"/>
      <c r="E1548" s="470"/>
      <c r="F1548" s="30"/>
    </row>
    <row r="1549" spans="1:6">
      <c r="A1549" s="3154" t="s">
        <v>2513</v>
      </c>
      <c r="B1549" s="482">
        <v>19954</v>
      </c>
      <c r="C1549" s="482">
        <v>46135</v>
      </c>
      <c r="D1549" s="482">
        <v>22741</v>
      </c>
      <c r="E1549" s="482">
        <v>23394</v>
      </c>
      <c r="F1549" s="30"/>
    </row>
    <row r="1550" spans="1:6">
      <c r="A1550" s="634"/>
      <c r="B1550" s="470"/>
      <c r="C1550" s="470"/>
      <c r="D1550" s="470"/>
      <c r="E1550" s="470"/>
      <c r="F1550" s="30"/>
    </row>
    <row r="1551" spans="1:6">
      <c r="A1551" s="634" t="s">
        <v>2514</v>
      </c>
      <c r="B1551" s="476">
        <v>2045</v>
      </c>
      <c r="C1551" s="476">
        <v>4446</v>
      </c>
      <c r="D1551" s="476">
        <v>2153</v>
      </c>
      <c r="E1551" s="476">
        <v>2293</v>
      </c>
      <c r="F1551" s="30"/>
    </row>
    <row r="1552" spans="1:6">
      <c r="A1552" s="634" t="s">
        <v>2515</v>
      </c>
      <c r="B1552" s="470">
        <v>73</v>
      </c>
      <c r="C1552" s="470">
        <v>200</v>
      </c>
      <c r="D1552" s="470">
        <v>91</v>
      </c>
      <c r="E1552" s="470">
        <v>109</v>
      </c>
      <c r="F1552" s="30"/>
    </row>
    <row r="1553" spans="1:6">
      <c r="A1553" s="634" t="s">
        <v>2516</v>
      </c>
      <c r="B1553" s="470">
        <v>58</v>
      </c>
      <c r="C1553" s="470">
        <v>87</v>
      </c>
      <c r="D1553" s="470">
        <v>44</v>
      </c>
      <c r="E1553" s="470">
        <v>43</v>
      </c>
      <c r="F1553" s="30"/>
    </row>
    <row r="1554" spans="1:6">
      <c r="A1554" s="634" t="s">
        <v>2517</v>
      </c>
      <c r="B1554" s="470">
        <v>96</v>
      </c>
      <c r="C1554" s="470">
        <v>154</v>
      </c>
      <c r="D1554" s="470">
        <v>74</v>
      </c>
      <c r="E1554" s="470">
        <v>80</v>
      </c>
      <c r="F1554" s="30"/>
    </row>
    <row r="1555" spans="1:6">
      <c r="A1555" s="634" t="s">
        <v>2518</v>
      </c>
      <c r="B1555" s="476">
        <v>8</v>
      </c>
      <c r="C1555" s="476">
        <v>14</v>
      </c>
      <c r="D1555" s="476">
        <v>7</v>
      </c>
      <c r="E1555" s="476">
        <v>7</v>
      </c>
      <c r="F1555" s="30"/>
    </row>
    <row r="1556" spans="1:6">
      <c r="A1556" s="634" t="s">
        <v>2519</v>
      </c>
      <c r="B1556" s="470">
        <v>156</v>
      </c>
      <c r="C1556" s="470">
        <v>291</v>
      </c>
      <c r="D1556" s="470">
        <v>156</v>
      </c>
      <c r="E1556" s="470">
        <v>135</v>
      </c>
      <c r="F1556" s="30"/>
    </row>
    <row r="1557" spans="1:6">
      <c r="A1557" s="634" t="s">
        <v>2520</v>
      </c>
      <c r="B1557" s="470">
        <v>136</v>
      </c>
      <c r="C1557" s="470">
        <v>299</v>
      </c>
      <c r="D1557" s="470">
        <v>151</v>
      </c>
      <c r="E1557" s="470">
        <v>148</v>
      </c>
      <c r="F1557" s="30"/>
    </row>
    <row r="1558" spans="1:6">
      <c r="A1558" s="634" t="s">
        <v>2521</v>
      </c>
      <c r="B1558" s="470">
        <v>4</v>
      </c>
      <c r="C1558" s="470">
        <v>9</v>
      </c>
      <c r="D1558" s="470">
        <v>4</v>
      </c>
      <c r="E1558" s="470">
        <v>5</v>
      </c>
      <c r="F1558" s="30"/>
    </row>
    <row r="1559" spans="1:6">
      <c r="A1559" s="634" t="s">
        <v>2522</v>
      </c>
      <c r="B1559" s="470">
        <v>5</v>
      </c>
      <c r="C1559" s="470">
        <v>13</v>
      </c>
      <c r="D1559" s="470">
        <v>7</v>
      </c>
      <c r="E1559" s="470">
        <v>6</v>
      </c>
      <c r="F1559" s="30"/>
    </row>
    <row r="1560" spans="1:6">
      <c r="A1560" s="634" t="s">
        <v>2523</v>
      </c>
      <c r="B1560" s="476">
        <v>170</v>
      </c>
      <c r="C1560" s="476">
        <v>389</v>
      </c>
      <c r="D1560" s="476">
        <v>194</v>
      </c>
      <c r="E1560" s="476">
        <v>195</v>
      </c>
      <c r="F1560" s="30"/>
    </row>
    <row r="1561" spans="1:6">
      <c r="A1561" s="634" t="s">
        <v>2524</v>
      </c>
      <c r="B1561" s="470">
        <v>8</v>
      </c>
      <c r="C1561" s="470">
        <v>15</v>
      </c>
      <c r="D1561" s="470">
        <v>8</v>
      </c>
      <c r="E1561" s="470">
        <v>7</v>
      </c>
      <c r="F1561" s="30"/>
    </row>
    <row r="1562" spans="1:6">
      <c r="A1562" s="634" t="s">
        <v>2525</v>
      </c>
      <c r="B1562" s="470">
        <v>22</v>
      </c>
      <c r="C1562" s="470">
        <v>49</v>
      </c>
      <c r="D1562" s="470">
        <v>28</v>
      </c>
      <c r="E1562" s="470">
        <v>21</v>
      </c>
      <c r="F1562" s="30"/>
    </row>
    <row r="1563" spans="1:6">
      <c r="A1563" s="634" t="s">
        <v>2526</v>
      </c>
      <c r="B1563" s="470"/>
      <c r="C1563" s="470"/>
      <c r="D1563" s="470"/>
      <c r="E1563" s="470"/>
      <c r="F1563" s="30"/>
    </row>
    <row r="1564" spans="1:6">
      <c r="A1564" s="634" t="s">
        <v>2527</v>
      </c>
      <c r="B1564" s="470">
        <v>46</v>
      </c>
      <c r="C1564" s="470">
        <v>116</v>
      </c>
      <c r="D1564" s="470">
        <v>53</v>
      </c>
      <c r="E1564" s="470">
        <v>63</v>
      </c>
      <c r="F1564" s="30"/>
    </row>
    <row r="1565" spans="1:6">
      <c r="A1565" s="3161" t="s">
        <v>2528</v>
      </c>
      <c r="B1565" s="476">
        <v>117</v>
      </c>
      <c r="C1565" s="476">
        <v>279</v>
      </c>
      <c r="D1565" s="476">
        <v>139</v>
      </c>
      <c r="E1565" s="476">
        <v>140</v>
      </c>
      <c r="F1565" s="30"/>
    </row>
    <row r="1566" spans="1:6">
      <c r="A1566" s="634" t="s">
        <v>2529</v>
      </c>
      <c r="B1566" s="476">
        <v>113</v>
      </c>
      <c r="C1566" s="476">
        <v>286</v>
      </c>
      <c r="D1566" s="476">
        <v>146</v>
      </c>
      <c r="E1566" s="476">
        <v>140</v>
      </c>
      <c r="F1566" s="30"/>
    </row>
    <row r="1567" spans="1:6">
      <c r="A1567" s="3162" t="s">
        <v>2530</v>
      </c>
      <c r="B1567" s="470">
        <v>89</v>
      </c>
      <c r="C1567" s="470">
        <v>233</v>
      </c>
      <c r="D1567" s="470">
        <v>102</v>
      </c>
      <c r="E1567" s="470">
        <v>131</v>
      </c>
      <c r="F1567" s="30"/>
    </row>
    <row r="1568" spans="1:6">
      <c r="A1568" s="3162" t="s">
        <v>2531</v>
      </c>
      <c r="B1568" s="470">
        <v>43</v>
      </c>
      <c r="C1568" s="470">
        <v>103</v>
      </c>
      <c r="D1568" s="470">
        <v>55</v>
      </c>
      <c r="E1568" s="470">
        <v>48</v>
      </c>
      <c r="F1568" s="30"/>
    </row>
    <row r="1569" spans="1:6">
      <c r="A1569" s="3162" t="s">
        <v>2532</v>
      </c>
      <c r="B1569" s="470"/>
      <c r="C1569" s="470"/>
      <c r="D1569" s="470"/>
      <c r="E1569" s="470"/>
      <c r="F1569" s="30"/>
    </row>
    <row r="1570" spans="1:6">
      <c r="A1570" s="3155" t="s">
        <v>2533</v>
      </c>
      <c r="B1570" s="470">
        <v>17</v>
      </c>
      <c r="C1570" s="470">
        <v>32</v>
      </c>
      <c r="D1570" s="470">
        <v>16</v>
      </c>
      <c r="E1570" s="470">
        <v>16</v>
      </c>
      <c r="F1570" s="30"/>
    </row>
    <row r="1571" spans="1:6">
      <c r="A1571" s="3155" t="s">
        <v>2534</v>
      </c>
      <c r="B1571" s="470">
        <v>6</v>
      </c>
      <c r="C1571" s="470">
        <v>18</v>
      </c>
      <c r="D1571" s="470">
        <v>7</v>
      </c>
      <c r="E1571" s="470">
        <v>11</v>
      </c>
      <c r="F1571" s="30"/>
    </row>
    <row r="1572" spans="1:6">
      <c r="A1572" s="3163" t="s">
        <v>2535</v>
      </c>
      <c r="B1572" s="470">
        <v>4</v>
      </c>
      <c r="C1572" s="470">
        <v>12</v>
      </c>
      <c r="D1572" s="470">
        <v>6</v>
      </c>
      <c r="E1572" s="470">
        <v>6</v>
      </c>
      <c r="F1572" s="30"/>
    </row>
    <row r="1573" spans="1:6">
      <c r="A1573" s="634" t="s">
        <v>2536</v>
      </c>
      <c r="B1573" s="470">
        <v>40</v>
      </c>
      <c r="C1573" s="470">
        <v>177</v>
      </c>
      <c r="D1573" s="470">
        <v>65</v>
      </c>
      <c r="E1573" s="470">
        <v>112</v>
      </c>
      <c r="F1573" s="30"/>
    </row>
    <row r="1574" spans="1:6">
      <c r="A1574" s="634" t="s">
        <v>2537</v>
      </c>
      <c r="B1574" s="470">
        <v>409</v>
      </c>
      <c r="C1574" s="470">
        <v>797</v>
      </c>
      <c r="D1574" s="470">
        <v>371</v>
      </c>
      <c r="E1574" s="470">
        <v>426</v>
      </c>
      <c r="F1574" s="30"/>
    </row>
    <row r="1575" spans="1:6">
      <c r="A1575" s="634" t="s">
        <v>2538</v>
      </c>
      <c r="B1575" s="470">
        <v>103</v>
      </c>
      <c r="C1575" s="470">
        <v>226</v>
      </c>
      <c r="D1575" s="470">
        <v>112</v>
      </c>
      <c r="E1575" s="470">
        <v>114</v>
      </c>
      <c r="F1575" s="30"/>
    </row>
    <row r="1576" spans="1:6">
      <c r="A1576" s="634" t="s">
        <v>2539</v>
      </c>
      <c r="B1576" s="470">
        <v>115</v>
      </c>
      <c r="C1576" s="470">
        <v>240</v>
      </c>
      <c r="D1576" s="470">
        <v>113</v>
      </c>
      <c r="E1576" s="470">
        <v>127</v>
      </c>
      <c r="F1576" s="30"/>
    </row>
    <row r="1577" spans="1:6">
      <c r="A1577" s="634" t="s">
        <v>2540</v>
      </c>
      <c r="B1577" s="470">
        <v>207</v>
      </c>
      <c r="C1577" s="470">
        <v>407</v>
      </c>
      <c r="D1577" s="470">
        <v>204</v>
      </c>
      <c r="E1577" s="470">
        <v>203</v>
      </c>
      <c r="F1577" s="30"/>
    </row>
    <row r="1578" spans="1:6">
      <c r="A1578" s="634"/>
      <c r="B1578" s="470"/>
      <c r="C1578" s="470"/>
      <c r="D1578" s="470"/>
      <c r="E1578" s="470"/>
      <c r="F1578" s="30"/>
    </row>
    <row r="1579" spans="1:6">
      <c r="A1579" s="634" t="s">
        <v>2541</v>
      </c>
      <c r="B1579" s="470">
        <v>215</v>
      </c>
      <c r="C1579" s="470">
        <v>567</v>
      </c>
      <c r="D1579" s="470">
        <v>275</v>
      </c>
      <c r="E1579" s="470">
        <v>292</v>
      </c>
      <c r="F1579" s="30"/>
    </row>
    <row r="1580" spans="1:6">
      <c r="A1580" s="634" t="s">
        <v>2542</v>
      </c>
      <c r="B1580" s="470">
        <v>42</v>
      </c>
      <c r="C1580" s="470">
        <v>122</v>
      </c>
      <c r="D1580" s="470">
        <v>63</v>
      </c>
      <c r="E1580" s="470">
        <v>59</v>
      </c>
      <c r="F1580" s="30"/>
    </row>
    <row r="1581" spans="1:6">
      <c r="A1581" s="634" t="s">
        <v>2543</v>
      </c>
      <c r="B1581" s="470">
        <v>93</v>
      </c>
      <c r="C1581" s="470">
        <v>241</v>
      </c>
      <c r="D1581" s="470">
        <v>122</v>
      </c>
      <c r="E1581" s="470">
        <v>119</v>
      </c>
      <c r="F1581" s="30"/>
    </row>
    <row r="1582" spans="1:6">
      <c r="A1582" s="634" t="s">
        <v>2544</v>
      </c>
      <c r="B1582" s="470">
        <v>52</v>
      </c>
      <c r="C1582" s="470">
        <v>119</v>
      </c>
      <c r="D1582" s="470">
        <v>52</v>
      </c>
      <c r="E1582" s="470">
        <v>67</v>
      </c>
      <c r="F1582" s="30"/>
    </row>
    <row r="1583" spans="1:6">
      <c r="A1583" s="634" t="s">
        <v>2545</v>
      </c>
      <c r="B1583" s="470">
        <v>28</v>
      </c>
      <c r="C1583" s="470">
        <v>85</v>
      </c>
      <c r="D1583" s="470">
        <v>38</v>
      </c>
      <c r="E1583" s="470">
        <v>47</v>
      </c>
      <c r="F1583" s="30"/>
    </row>
    <row r="1584" spans="1:6">
      <c r="A1584" s="634" t="s">
        <v>2546</v>
      </c>
      <c r="B1584" s="470"/>
      <c r="C1584" s="470"/>
      <c r="D1584" s="470"/>
      <c r="E1584" s="470"/>
      <c r="F1584" s="30"/>
    </row>
    <row r="1585" spans="1:6">
      <c r="A1585" s="634"/>
      <c r="B1585" s="470"/>
      <c r="C1585" s="470"/>
      <c r="D1585" s="470"/>
      <c r="E1585" s="470"/>
      <c r="F1585" s="30"/>
    </row>
    <row r="1586" spans="1:6">
      <c r="A1586" s="634" t="s">
        <v>2547</v>
      </c>
      <c r="B1586" s="470">
        <v>213</v>
      </c>
      <c r="C1586" s="470">
        <v>511</v>
      </c>
      <c r="D1586" s="470">
        <v>270</v>
      </c>
      <c r="E1586" s="470">
        <v>241</v>
      </c>
      <c r="F1586" s="30"/>
    </row>
    <row r="1587" spans="1:6">
      <c r="A1587" s="634" t="s">
        <v>2548</v>
      </c>
      <c r="B1587" s="470">
        <v>35</v>
      </c>
      <c r="C1587" s="470">
        <v>88</v>
      </c>
      <c r="D1587" s="470">
        <v>49</v>
      </c>
      <c r="E1587" s="470">
        <v>39</v>
      </c>
      <c r="F1587" s="30"/>
    </row>
    <row r="1588" spans="1:6">
      <c r="A1588" s="634" t="s">
        <v>2549</v>
      </c>
      <c r="B1588" s="470">
        <v>12</v>
      </c>
      <c r="C1588" s="470">
        <v>28</v>
      </c>
      <c r="D1588" s="470">
        <v>14</v>
      </c>
      <c r="E1588" s="470">
        <v>14</v>
      </c>
      <c r="F1588" s="30"/>
    </row>
    <row r="1589" spans="1:6">
      <c r="A1589" s="634" t="s">
        <v>2550</v>
      </c>
      <c r="B1589" s="470">
        <v>112</v>
      </c>
      <c r="C1589" s="470">
        <v>268</v>
      </c>
      <c r="D1589" s="470">
        <v>141</v>
      </c>
      <c r="E1589" s="470">
        <v>127</v>
      </c>
      <c r="F1589" s="30"/>
    </row>
    <row r="1590" spans="1:6">
      <c r="A1590" s="634" t="s">
        <v>2551</v>
      </c>
      <c r="B1590" s="470">
        <v>8</v>
      </c>
      <c r="C1590" s="470">
        <v>19</v>
      </c>
      <c r="D1590" s="470">
        <v>8</v>
      </c>
      <c r="E1590" s="470">
        <v>11</v>
      </c>
      <c r="F1590" s="30"/>
    </row>
    <row r="1591" spans="1:6">
      <c r="A1591" s="634" t="s">
        <v>2552</v>
      </c>
      <c r="B1591" s="470">
        <v>46</v>
      </c>
      <c r="C1591" s="470">
        <v>108</v>
      </c>
      <c r="D1591" s="470">
        <v>58</v>
      </c>
      <c r="E1591" s="470">
        <v>50</v>
      </c>
      <c r="F1591" s="30"/>
    </row>
    <row r="1592" spans="1:6">
      <c r="A1592" s="634"/>
      <c r="B1592" s="470"/>
      <c r="C1592" s="470"/>
      <c r="D1592" s="470"/>
      <c r="E1592" s="470"/>
      <c r="F1592" s="30"/>
    </row>
    <row r="1593" spans="1:6">
      <c r="A1593" s="634" t="s">
        <v>2553</v>
      </c>
      <c r="B1593" s="470">
        <v>65</v>
      </c>
      <c r="C1593" s="470">
        <v>162</v>
      </c>
      <c r="D1593" s="470">
        <v>82</v>
      </c>
      <c r="E1593" s="470">
        <v>80</v>
      </c>
      <c r="F1593" s="30"/>
    </row>
    <row r="1594" spans="1:6">
      <c r="A1594" s="634" t="s">
        <v>2554</v>
      </c>
      <c r="B1594" s="470">
        <v>12</v>
      </c>
      <c r="C1594" s="470">
        <v>23</v>
      </c>
      <c r="D1594" s="470">
        <v>11</v>
      </c>
      <c r="E1594" s="470">
        <v>12</v>
      </c>
      <c r="F1594" s="30"/>
    </row>
    <row r="1595" spans="1:6">
      <c r="A1595" s="634" t="s">
        <v>2555</v>
      </c>
      <c r="B1595" s="470"/>
      <c r="C1595" s="470"/>
      <c r="D1595" s="470"/>
      <c r="E1595" s="470"/>
      <c r="F1595" s="30"/>
    </row>
    <row r="1596" spans="1:6">
      <c r="A1596" s="634" t="s">
        <v>2556</v>
      </c>
      <c r="B1596" s="470">
        <v>53</v>
      </c>
      <c r="C1596" s="470">
        <v>139</v>
      </c>
      <c r="D1596" s="470">
        <v>71</v>
      </c>
      <c r="E1596" s="470">
        <v>68</v>
      </c>
      <c r="F1596" s="30"/>
    </row>
    <row r="1597" spans="1:6">
      <c r="A1597" s="634" t="s">
        <v>2557</v>
      </c>
      <c r="B1597" s="470"/>
      <c r="C1597" s="470"/>
      <c r="D1597" s="470"/>
      <c r="E1597" s="470"/>
      <c r="F1597" s="30"/>
    </row>
    <row r="1598" spans="1:6">
      <c r="A1598" s="634"/>
      <c r="B1598" s="470"/>
      <c r="C1598" s="470"/>
      <c r="D1598" s="470"/>
      <c r="E1598" s="470"/>
      <c r="F1598" s="30"/>
    </row>
    <row r="1599" spans="1:6">
      <c r="A1599" s="634" t="s">
        <v>2558</v>
      </c>
      <c r="B1599" s="470">
        <v>156</v>
      </c>
      <c r="C1599" s="470">
        <v>400</v>
      </c>
      <c r="D1599" s="470">
        <v>198</v>
      </c>
      <c r="E1599" s="470">
        <v>202</v>
      </c>
      <c r="F1599" s="30"/>
    </row>
    <row r="1600" spans="1:6">
      <c r="A1600" s="634" t="s">
        <v>2559</v>
      </c>
      <c r="B1600" s="470">
        <v>114</v>
      </c>
      <c r="C1600" s="470">
        <v>270</v>
      </c>
      <c r="D1600" s="470">
        <v>133</v>
      </c>
      <c r="E1600" s="470">
        <v>137</v>
      </c>
      <c r="F1600" s="30"/>
    </row>
    <row r="1601" spans="1:6">
      <c r="A1601" s="634" t="s">
        <v>2560</v>
      </c>
      <c r="B1601" s="470">
        <v>4</v>
      </c>
      <c r="C1601" s="470">
        <v>16</v>
      </c>
      <c r="D1601" s="470">
        <v>10</v>
      </c>
      <c r="E1601" s="470">
        <v>6</v>
      </c>
      <c r="F1601" s="30"/>
    </row>
    <row r="1602" spans="1:6">
      <c r="A1602" s="634" t="s">
        <v>2561</v>
      </c>
      <c r="B1602" s="470">
        <v>7</v>
      </c>
      <c r="C1602" s="470">
        <v>26</v>
      </c>
      <c r="D1602" s="470">
        <v>12</v>
      </c>
      <c r="E1602" s="470">
        <v>14</v>
      </c>
      <c r="F1602" s="30"/>
    </row>
    <row r="1603" spans="1:6">
      <c r="A1603" s="634" t="s">
        <v>2562</v>
      </c>
      <c r="B1603" s="470"/>
      <c r="C1603" s="470"/>
      <c r="D1603" s="470"/>
      <c r="E1603" s="470"/>
      <c r="F1603" s="30"/>
    </row>
    <row r="1604" spans="1:6">
      <c r="A1604" s="634" t="s">
        <v>2563</v>
      </c>
      <c r="B1604" s="470">
        <v>8</v>
      </c>
      <c r="C1604" s="470">
        <v>28</v>
      </c>
      <c r="D1604" s="470">
        <v>12</v>
      </c>
      <c r="E1604" s="470">
        <v>16</v>
      </c>
      <c r="F1604" s="30"/>
    </row>
    <row r="1605" spans="1:6">
      <c r="A1605" s="634" t="s">
        <v>2564</v>
      </c>
      <c r="B1605" s="470">
        <v>9</v>
      </c>
      <c r="C1605" s="470">
        <v>28</v>
      </c>
      <c r="D1605" s="470">
        <v>16</v>
      </c>
      <c r="E1605" s="470">
        <v>12</v>
      </c>
      <c r="F1605" s="30"/>
    </row>
    <row r="1606" spans="1:6">
      <c r="A1606" s="634" t="s">
        <v>2565</v>
      </c>
      <c r="B1606" s="470"/>
      <c r="C1606" s="470"/>
      <c r="D1606" s="470"/>
      <c r="E1606" s="470"/>
      <c r="F1606" s="30"/>
    </row>
    <row r="1607" spans="1:6">
      <c r="A1607" s="634" t="s">
        <v>2566</v>
      </c>
      <c r="B1607" s="470">
        <v>5</v>
      </c>
      <c r="C1607" s="470">
        <v>11</v>
      </c>
      <c r="D1607" s="470">
        <v>5</v>
      </c>
      <c r="E1607" s="470">
        <v>6</v>
      </c>
      <c r="F1607" s="30"/>
    </row>
    <row r="1608" spans="1:6">
      <c r="A1608" s="634" t="s">
        <v>2567</v>
      </c>
      <c r="B1608" s="470">
        <v>9</v>
      </c>
      <c r="C1608" s="470">
        <v>21</v>
      </c>
      <c r="D1608" s="470">
        <v>10</v>
      </c>
      <c r="E1608" s="470">
        <v>11</v>
      </c>
      <c r="F1608" s="30"/>
    </row>
    <row r="1609" spans="1:6">
      <c r="A1609" s="634"/>
      <c r="B1609" s="470"/>
      <c r="C1609" s="470"/>
      <c r="D1609" s="470"/>
      <c r="E1609" s="470"/>
      <c r="F1609" s="30"/>
    </row>
    <row r="1610" spans="1:6">
      <c r="A1610" s="634" t="s">
        <v>2568</v>
      </c>
      <c r="B1610" s="470">
        <v>47</v>
      </c>
      <c r="C1610" s="470">
        <v>138</v>
      </c>
      <c r="D1610" s="470">
        <v>76</v>
      </c>
      <c r="E1610" s="470">
        <v>62</v>
      </c>
      <c r="F1610" s="30"/>
    </row>
    <row r="1611" spans="1:6">
      <c r="A1611" s="634" t="s">
        <v>2569</v>
      </c>
      <c r="B1611" s="470">
        <v>3</v>
      </c>
      <c r="C1611" s="470">
        <v>12</v>
      </c>
      <c r="D1611" s="470">
        <v>6</v>
      </c>
      <c r="E1611" s="470">
        <v>6</v>
      </c>
      <c r="F1611" s="30"/>
    </row>
    <row r="1612" spans="1:6">
      <c r="A1612" s="634" t="s">
        <v>2570</v>
      </c>
      <c r="B1612" s="470">
        <v>6</v>
      </c>
      <c r="C1612" s="470">
        <v>18</v>
      </c>
      <c r="D1612" s="470">
        <v>11</v>
      </c>
      <c r="E1612" s="470">
        <v>7</v>
      </c>
      <c r="F1612" s="30"/>
    </row>
    <row r="1613" spans="1:6">
      <c r="A1613" s="634" t="s">
        <v>2571</v>
      </c>
      <c r="B1613" s="470"/>
      <c r="C1613" s="470"/>
      <c r="D1613" s="470"/>
      <c r="E1613" s="470"/>
      <c r="F1613" s="30"/>
    </row>
    <row r="1614" spans="1:6">
      <c r="A1614" s="634" t="s">
        <v>2572</v>
      </c>
      <c r="B1614" s="470">
        <v>21</v>
      </c>
      <c r="C1614" s="470">
        <v>52</v>
      </c>
      <c r="D1614" s="470">
        <v>28</v>
      </c>
      <c r="E1614" s="470">
        <v>24</v>
      </c>
      <c r="F1614" s="30"/>
    </row>
    <row r="1615" spans="1:6">
      <c r="A1615" s="3155" t="s">
        <v>2573</v>
      </c>
      <c r="B1615" s="470"/>
      <c r="C1615" s="470"/>
      <c r="D1615" s="470"/>
      <c r="E1615" s="470"/>
      <c r="F1615" s="30"/>
    </row>
    <row r="1616" spans="1:6">
      <c r="A1616" s="634" t="s">
        <v>2574</v>
      </c>
      <c r="B1616" s="476">
        <v>14</v>
      </c>
      <c r="C1616" s="476">
        <v>46</v>
      </c>
      <c r="D1616" s="476">
        <v>25</v>
      </c>
      <c r="E1616" s="476">
        <v>21</v>
      </c>
      <c r="F1616" s="30"/>
    </row>
    <row r="1617" spans="1:6">
      <c r="A1617" s="634" t="s">
        <v>2575</v>
      </c>
      <c r="B1617" s="470">
        <v>3</v>
      </c>
      <c r="C1617" s="470">
        <v>10</v>
      </c>
      <c r="D1617" s="470">
        <v>6</v>
      </c>
      <c r="E1617" s="470">
        <v>4</v>
      </c>
      <c r="F1617" s="30"/>
    </row>
    <row r="1618" spans="1:6">
      <c r="A1618" s="634" t="s">
        <v>2576</v>
      </c>
      <c r="B1618" s="470"/>
      <c r="C1618" s="470"/>
      <c r="D1618" s="470"/>
      <c r="E1618" s="470"/>
      <c r="F1618" s="30"/>
    </row>
    <row r="1619" spans="1:6">
      <c r="A1619" s="634"/>
      <c r="B1619" s="470"/>
      <c r="C1619" s="470"/>
      <c r="D1619" s="470"/>
      <c r="E1619" s="470"/>
      <c r="F1619" s="30"/>
    </row>
    <row r="1620" spans="1:6">
      <c r="A1620" s="634" t="s">
        <v>2577</v>
      </c>
      <c r="B1620" s="470">
        <v>131</v>
      </c>
      <c r="C1620" s="470">
        <v>335</v>
      </c>
      <c r="D1620" s="470">
        <v>174</v>
      </c>
      <c r="E1620" s="470">
        <v>161</v>
      </c>
      <c r="F1620" s="30"/>
    </row>
    <row r="1621" spans="1:6">
      <c r="A1621" s="634" t="s">
        <v>2578</v>
      </c>
      <c r="B1621" s="473">
        <v>5</v>
      </c>
      <c r="C1621" s="470">
        <v>12</v>
      </c>
      <c r="D1621" s="473">
        <v>7</v>
      </c>
      <c r="E1621" s="473">
        <v>5</v>
      </c>
      <c r="F1621" s="30"/>
    </row>
    <row r="1622" spans="1:6">
      <c r="A1622" s="634" t="s">
        <v>2579</v>
      </c>
      <c r="B1622" s="473">
        <v>9</v>
      </c>
      <c r="C1622" s="470">
        <v>32</v>
      </c>
      <c r="D1622" s="473">
        <v>19</v>
      </c>
      <c r="E1622" s="473">
        <v>13</v>
      </c>
      <c r="F1622" s="30"/>
    </row>
    <row r="1623" spans="1:6">
      <c r="A1623" s="634" t="s">
        <v>2580</v>
      </c>
      <c r="B1623" s="473">
        <v>3</v>
      </c>
      <c r="C1623" s="470">
        <v>6</v>
      </c>
      <c r="D1623" s="473">
        <v>3</v>
      </c>
      <c r="E1623" s="473">
        <v>3</v>
      </c>
      <c r="F1623" s="30"/>
    </row>
    <row r="1624" spans="1:6">
      <c r="A1624" s="634" t="s">
        <v>2581</v>
      </c>
      <c r="B1624" s="470">
        <v>4</v>
      </c>
      <c r="C1624" s="470">
        <v>7</v>
      </c>
      <c r="D1624" s="470">
        <v>2</v>
      </c>
      <c r="E1624" s="470">
        <v>5</v>
      </c>
      <c r="F1624" s="30"/>
    </row>
    <row r="1625" spans="1:6">
      <c r="A1625" s="634" t="s">
        <v>2582</v>
      </c>
      <c r="B1625" s="470">
        <v>7</v>
      </c>
      <c r="C1625" s="470">
        <v>17</v>
      </c>
      <c r="D1625" s="470">
        <v>8</v>
      </c>
      <c r="E1625" s="470">
        <v>9</v>
      </c>
      <c r="F1625" s="30"/>
    </row>
    <row r="1626" spans="1:6">
      <c r="A1626" s="634" t="s">
        <v>2583</v>
      </c>
      <c r="B1626" s="470"/>
      <c r="C1626" s="470"/>
      <c r="D1626" s="470"/>
      <c r="E1626" s="470"/>
      <c r="F1626" s="30"/>
    </row>
    <row r="1627" spans="1:6">
      <c r="A1627" s="634" t="s">
        <v>2584</v>
      </c>
      <c r="B1627" s="476">
        <v>18</v>
      </c>
      <c r="C1627" s="476">
        <v>56</v>
      </c>
      <c r="D1627" s="476">
        <v>31</v>
      </c>
      <c r="E1627" s="476">
        <v>25</v>
      </c>
      <c r="F1627" s="30"/>
    </row>
    <row r="1628" spans="1:6">
      <c r="A1628" s="634" t="s">
        <v>2585</v>
      </c>
      <c r="B1628" s="473"/>
      <c r="C1628" s="470"/>
      <c r="D1628" s="473"/>
      <c r="E1628" s="473"/>
      <c r="F1628" s="30"/>
    </row>
    <row r="1629" spans="1:6">
      <c r="A1629" s="634" t="s">
        <v>2586</v>
      </c>
      <c r="B1629" s="470">
        <v>85</v>
      </c>
      <c r="C1629" s="470">
        <v>205</v>
      </c>
      <c r="D1629" s="470">
        <v>104</v>
      </c>
      <c r="E1629" s="470">
        <v>101</v>
      </c>
      <c r="F1629" s="30"/>
    </row>
    <row r="1630" spans="1:6">
      <c r="A1630" s="634"/>
      <c r="B1630" s="470"/>
      <c r="C1630" s="470"/>
      <c r="D1630" s="470"/>
      <c r="E1630" s="470"/>
      <c r="F1630" s="30"/>
    </row>
    <row r="1631" spans="1:6">
      <c r="A1631" s="634" t="s">
        <v>2587</v>
      </c>
      <c r="B1631" s="470">
        <v>1060</v>
      </c>
      <c r="C1631" s="470">
        <v>2371</v>
      </c>
      <c r="D1631" s="470">
        <v>1178</v>
      </c>
      <c r="E1631" s="470">
        <v>1193</v>
      </c>
      <c r="F1631" s="30"/>
    </row>
    <row r="1632" spans="1:6">
      <c r="A1632" s="634" t="s">
        <v>2588</v>
      </c>
      <c r="B1632" s="470">
        <v>19</v>
      </c>
      <c r="C1632" s="470">
        <v>43</v>
      </c>
      <c r="D1632" s="470">
        <v>20</v>
      </c>
      <c r="E1632" s="470">
        <v>23</v>
      </c>
      <c r="F1632" s="30"/>
    </row>
    <row r="1633" spans="1:6">
      <c r="A1633" s="634" t="s">
        <v>2589</v>
      </c>
      <c r="B1633" s="470">
        <v>7</v>
      </c>
      <c r="C1633" s="470">
        <v>19</v>
      </c>
      <c r="D1633" s="470">
        <v>9</v>
      </c>
      <c r="E1633" s="470">
        <v>10</v>
      </c>
      <c r="F1633" s="30"/>
    </row>
    <row r="1634" spans="1:6">
      <c r="A1634" s="634" t="s">
        <v>2590</v>
      </c>
      <c r="B1634" s="470">
        <v>7</v>
      </c>
      <c r="C1634" s="470">
        <v>13</v>
      </c>
      <c r="D1634" s="470">
        <v>6</v>
      </c>
      <c r="E1634" s="470">
        <v>7</v>
      </c>
      <c r="F1634" s="30"/>
    </row>
    <row r="1635" spans="1:6">
      <c r="A1635" s="634" t="s">
        <v>2591</v>
      </c>
      <c r="B1635" s="470">
        <v>5</v>
      </c>
      <c r="C1635" s="470">
        <v>8</v>
      </c>
      <c r="D1635" s="470">
        <v>3</v>
      </c>
      <c r="E1635" s="470">
        <v>5</v>
      </c>
      <c r="F1635" s="30"/>
    </row>
    <row r="1636" spans="1:6">
      <c r="A1636" s="634" t="s">
        <v>2592</v>
      </c>
      <c r="B1636" s="470">
        <v>319</v>
      </c>
      <c r="C1636" s="470">
        <v>748</v>
      </c>
      <c r="D1636" s="470">
        <v>374</v>
      </c>
      <c r="E1636" s="470">
        <v>374</v>
      </c>
      <c r="F1636" s="30"/>
    </row>
    <row r="1637" spans="1:6">
      <c r="A1637" s="634" t="s">
        <v>2593</v>
      </c>
      <c r="B1637" s="476">
        <v>114</v>
      </c>
      <c r="C1637" s="476">
        <v>311</v>
      </c>
      <c r="D1637" s="476">
        <v>160</v>
      </c>
      <c r="E1637" s="476">
        <v>151</v>
      </c>
      <c r="F1637" s="30"/>
    </row>
    <row r="1638" spans="1:6">
      <c r="A1638" s="634" t="s">
        <v>2594</v>
      </c>
      <c r="B1638" s="470">
        <v>309</v>
      </c>
      <c r="C1638" s="470">
        <v>689</v>
      </c>
      <c r="D1638" s="470">
        <v>340</v>
      </c>
      <c r="E1638" s="470">
        <v>349</v>
      </c>
      <c r="F1638" s="30"/>
    </row>
    <row r="1639" spans="1:6">
      <c r="A1639" s="634" t="s">
        <v>2595</v>
      </c>
      <c r="B1639" s="470">
        <v>198</v>
      </c>
      <c r="C1639" s="470">
        <v>363</v>
      </c>
      <c r="D1639" s="470">
        <v>191</v>
      </c>
      <c r="E1639" s="470">
        <v>172</v>
      </c>
      <c r="F1639" s="30"/>
    </row>
    <row r="1640" spans="1:6">
      <c r="A1640" s="634" t="s">
        <v>2596</v>
      </c>
      <c r="B1640" s="470">
        <v>82</v>
      </c>
      <c r="C1640" s="470">
        <v>177</v>
      </c>
      <c r="D1640" s="470">
        <v>75</v>
      </c>
      <c r="E1640" s="470">
        <v>102</v>
      </c>
      <c r="F1640" s="30"/>
    </row>
    <row r="1641" spans="1:6">
      <c r="A1641" s="634"/>
      <c r="B1641" s="470"/>
      <c r="C1641" s="470"/>
      <c r="D1641" s="470"/>
      <c r="E1641" s="470"/>
      <c r="F1641" s="30"/>
    </row>
    <row r="1642" spans="1:6">
      <c r="A1642" s="634" t="s">
        <v>2597</v>
      </c>
      <c r="B1642" s="470">
        <v>1280</v>
      </c>
      <c r="C1642" s="470">
        <v>2795</v>
      </c>
      <c r="D1642" s="470">
        <v>1436</v>
      </c>
      <c r="E1642" s="470">
        <v>1359</v>
      </c>
      <c r="F1642" s="30"/>
    </row>
    <row r="1643" spans="1:6">
      <c r="A1643" s="634" t="s">
        <v>2598</v>
      </c>
      <c r="B1643" s="470">
        <v>28</v>
      </c>
      <c r="C1643" s="470">
        <v>56</v>
      </c>
      <c r="D1643" s="470">
        <v>26</v>
      </c>
      <c r="E1643" s="470">
        <v>30</v>
      </c>
      <c r="F1643" s="30"/>
    </row>
    <row r="1644" spans="1:6">
      <c r="A1644" s="634" t="s">
        <v>2599</v>
      </c>
      <c r="B1644" s="470">
        <v>35</v>
      </c>
      <c r="C1644" s="470">
        <v>66</v>
      </c>
      <c r="D1644" s="470">
        <v>32</v>
      </c>
      <c r="E1644" s="470">
        <v>34</v>
      </c>
      <c r="F1644" s="30"/>
    </row>
    <row r="1645" spans="1:6">
      <c r="A1645" s="634" t="s">
        <v>2600</v>
      </c>
      <c r="B1645" s="470">
        <v>52</v>
      </c>
      <c r="C1645" s="470">
        <v>115</v>
      </c>
      <c r="D1645" s="470">
        <v>71</v>
      </c>
      <c r="E1645" s="470">
        <v>44</v>
      </c>
      <c r="F1645" s="30"/>
    </row>
    <row r="1646" spans="1:6">
      <c r="A1646" s="634" t="s">
        <v>2601</v>
      </c>
      <c r="B1646" s="470">
        <v>209</v>
      </c>
      <c r="C1646" s="470">
        <v>476</v>
      </c>
      <c r="D1646" s="470">
        <v>244</v>
      </c>
      <c r="E1646" s="470">
        <v>232</v>
      </c>
      <c r="F1646" s="30"/>
    </row>
    <row r="1647" spans="1:6">
      <c r="A1647" s="634" t="s">
        <v>2602</v>
      </c>
      <c r="B1647" s="470">
        <v>213</v>
      </c>
      <c r="C1647" s="470">
        <v>437</v>
      </c>
      <c r="D1647" s="470">
        <v>223</v>
      </c>
      <c r="E1647" s="470">
        <v>214</v>
      </c>
      <c r="F1647" s="30"/>
    </row>
    <row r="1648" spans="1:6">
      <c r="A1648" s="634" t="s">
        <v>2603</v>
      </c>
      <c r="B1648" s="476">
        <v>63</v>
      </c>
      <c r="C1648" s="476">
        <v>167</v>
      </c>
      <c r="D1648" s="476">
        <v>85</v>
      </c>
      <c r="E1648" s="476">
        <v>82</v>
      </c>
      <c r="F1648" s="30"/>
    </row>
    <row r="1649" spans="1:6">
      <c r="A1649" s="634" t="s">
        <v>2604</v>
      </c>
      <c r="B1649" s="470">
        <v>272</v>
      </c>
      <c r="C1649" s="470">
        <v>607</v>
      </c>
      <c r="D1649" s="470">
        <v>307</v>
      </c>
      <c r="E1649" s="470">
        <v>300</v>
      </c>
      <c r="F1649" s="30"/>
    </row>
    <row r="1650" spans="1:6">
      <c r="A1650" s="634" t="s">
        <v>2605</v>
      </c>
      <c r="B1650" s="470">
        <v>408</v>
      </c>
      <c r="C1650" s="470">
        <v>871</v>
      </c>
      <c r="D1650" s="470">
        <v>448</v>
      </c>
      <c r="E1650" s="470">
        <v>423</v>
      </c>
      <c r="F1650" s="30"/>
    </row>
    <row r="1651" spans="1:6">
      <c r="A1651" s="634"/>
      <c r="B1651" s="470"/>
      <c r="C1651" s="470"/>
      <c r="D1651" s="470"/>
      <c r="E1651" s="470"/>
      <c r="F1651" s="30"/>
    </row>
    <row r="1652" spans="1:6">
      <c r="A1652" s="634" t="s">
        <v>2606</v>
      </c>
      <c r="B1652" s="470">
        <v>123</v>
      </c>
      <c r="C1652" s="470">
        <v>344</v>
      </c>
      <c r="D1652" s="470">
        <v>170</v>
      </c>
      <c r="E1652" s="470">
        <v>174</v>
      </c>
      <c r="F1652" s="30"/>
    </row>
    <row r="1653" spans="1:6">
      <c r="A1653" s="634" t="s">
        <v>2607</v>
      </c>
      <c r="B1653" s="470">
        <v>11</v>
      </c>
      <c r="C1653" s="470">
        <v>38</v>
      </c>
      <c r="D1653" s="470">
        <v>15</v>
      </c>
      <c r="E1653" s="470">
        <v>23</v>
      </c>
      <c r="F1653" s="30"/>
    </row>
    <row r="1654" spans="1:6">
      <c r="A1654" s="634" t="s">
        <v>2608</v>
      </c>
      <c r="B1654" s="470">
        <v>9</v>
      </c>
      <c r="C1654" s="470">
        <v>32</v>
      </c>
      <c r="D1654" s="470">
        <v>17</v>
      </c>
      <c r="E1654" s="470">
        <v>15</v>
      </c>
      <c r="F1654" s="30"/>
    </row>
    <row r="1655" spans="1:6">
      <c r="A1655" s="634" t="s">
        <v>2609</v>
      </c>
      <c r="B1655" s="470"/>
      <c r="C1655" s="470"/>
      <c r="D1655" s="470"/>
      <c r="E1655" s="470"/>
      <c r="F1655" s="30"/>
    </row>
    <row r="1656" spans="1:6">
      <c r="A1656" s="634" t="s">
        <v>2610</v>
      </c>
      <c r="B1656" s="470">
        <v>21</v>
      </c>
      <c r="C1656" s="470">
        <v>63</v>
      </c>
      <c r="D1656" s="470">
        <v>33</v>
      </c>
      <c r="E1656" s="470">
        <v>30</v>
      </c>
      <c r="F1656" s="30"/>
    </row>
    <row r="1657" spans="1:6">
      <c r="A1657" s="634" t="s">
        <v>2611</v>
      </c>
      <c r="B1657" s="470">
        <v>64</v>
      </c>
      <c r="C1657" s="470">
        <v>186</v>
      </c>
      <c r="D1657" s="470">
        <v>90</v>
      </c>
      <c r="E1657" s="470">
        <v>96</v>
      </c>
      <c r="F1657" s="30"/>
    </row>
    <row r="1658" spans="1:6">
      <c r="A1658" s="634" t="s">
        <v>2612</v>
      </c>
      <c r="B1658" s="470">
        <v>18</v>
      </c>
      <c r="C1658" s="470">
        <v>25</v>
      </c>
      <c r="D1658" s="470">
        <v>15</v>
      </c>
      <c r="E1658" s="470">
        <v>10</v>
      </c>
      <c r="F1658" s="30"/>
    </row>
    <row r="1659" spans="1:6">
      <c r="A1659" s="3155" t="s">
        <v>2613</v>
      </c>
      <c r="B1659" s="470"/>
      <c r="C1659" s="470"/>
      <c r="D1659" s="470"/>
      <c r="E1659" s="470"/>
      <c r="F1659" s="30"/>
    </row>
    <row r="1660" spans="1:6">
      <c r="A1660" s="3160"/>
      <c r="B1660" s="30"/>
      <c r="C1660" s="30"/>
      <c r="D1660" s="30"/>
      <c r="E1660" s="30"/>
      <c r="F1660" s="30"/>
    </row>
    <row r="1661" spans="1:6">
      <c r="A1661" s="634" t="s">
        <v>2614</v>
      </c>
      <c r="B1661" s="476">
        <v>278</v>
      </c>
      <c r="C1661" s="476">
        <v>704</v>
      </c>
      <c r="D1661" s="476">
        <v>353</v>
      </c>
      <c r="E1661" s="476">
        <v>351</v>
      </c>
      <c r="F1661" s="30"/>
    </row>
    <row r="1662" spans="1:6">
      <c r="A1662" s="634" t="s">
        <v>2615</v>
      </c>
      <c r="B1662" s="476">
        <v>47</v>
      </c>
      <c r="C1662" s="476">
        <v>117</v>
      </c>
      <c r="D1662" s="476">
        <v>59</v>
      </c>
      <c r="E1662" s="476">
        <v>58</v>
      </c>
      <c r="F1662" s="30"/>
    </row>
    <row r="1663" spans="1:6">
      <c r="A1663" s="634" t="s">
        <v>2616</v>
      </c>
      <c r="B1663" s="476">
        <v>34</v>
      </c>
      <c r="C1663" s="476">
        <v>99</v>
      </c>
      <c r="D1663" s="476">
        <v>46</v>
      </c>
      <c r="E1663" s="476">
        <v>53</v>
      </c>
      <c r="F1663" s="30"/>
    </row>
    <row r="1664" spans="1:6">
      <c r="A1664" s="634" t="s">
        <v>2617</v>
      </c>
      <c r="B1664" s="476"/>
      <c r="C1664" s="476"/>
      <c r="D1664" s="476"/>
      <c r="E1664" s="476"/>
      <c r="F1664" s="30"/>
    </row>
    <row r="1665" spans="1:6">
      <c r="A1665" s="634" t="s">
        <v>2618</v>
      </c>
      <c r="B1665" s="476">
        <v>8</v>
      </c>
      <c r="C1665" s="476">
        <v>21</v>
      </c>
      <c r="D1665" s="476">
        <v>13</v>
      </c>
      <c r="E1665" s="476">
        <v>8</v>
      </c>
      <c r="F1665" s="30"/>
    </row>
    <row r="1666" spans="1:6">
      <c r="A1666" s="634" t="s">
        <v>2619</v>
      </c>
      <c r="B1666" s="476"/>
      <c r="C1666" s="476"/>
      <c r="D1666" s="476"/>
      <c r="E1666" s="476"/>
      <c r="F1666" s="30"/>
    </row>
    <row r="1667" spans="1:6">
      <c r="A1667" s="634" t="s">
        <v>2620</v>
      </c>
      <c r="B1667" s="476"/>
      <c r="C1667" s="476"/>
      <c r="D1667" s="476"/>
      <c r="E1667" s="476"/>
      <c r="F1667" s="30"/>
    </row>
    <row r="1668" spans="1:6">
      <c r="A1668" s="634" t="s">
        <v>2621</v>
      </c>
      <c r="B1668" s="476">
        <v>189</v>
      </c>
      <c r="C1668" s="476">
        <v>467</v>
      </c>
      <c r="D1668" s="476">
        <v>235</v>
      </c>
      <c r="E1668" s="476">
        <v>232</v>
      </c>
      <c r="F1668" s="30"/>
    </row>
    <row r="1669" spans="1:6">
      <c r="A1669" s="634"/>
      <c r="B1669" s="476"/>
      <c r="C1669" s="476"/>
      <c r="D1669" s="476"/>
      <c r="E1669" s="476"/>
      <c r="F1669" s="30"/>
    </row>
    <row r="1670" spans="1:6">
      <c r="A1670" s="634" t="s">
        <v>2622</v>
      </c>
      <c r="B1670" s="476">
        <v>4650</v>
      </c>
      <c r="C1670" s="476">
        <v>10581</v>
      </c>
      <c r="D1670" s="476">
        <v>5215</v>
      </c>
      <c r="E1670" s="476">
        <v>5366</v>
      </c>
      <c r="F1670" s="30"/>
    </row>
    <row r="1671" spans="1:6">
      <c r="A1671" s="634" t="s">
        <v>2623</v>
      </c>
      <c r="B1671" s="476">
        <v>18</v>
      </c>
      <c r="C1671" s="476">
        <v>39</v>
      </c>
      <c r="D1671" s="476">
        <v>19</v>
      </c>
      <c r="E1671" s="476">
        <v>20</v>
      </c>
      <c r="F1671" s="30"/>
    </row>
    <row r="1672" spans="1:6">
      <c r="A1672" s="634" t="s">
        <v>2624</v>
      </c>
      <c r="B1672" s="476">
        <v>64</v>
      </c>
      <c r="C1672" s="476">
        <v>145</v>
      </c>
      <c r="D1672" s="476">
        <v>76</v>
      </c>
      <c r="E1672" s="476">
        <v>69</v>
      </c>
      <c r="F1672" s="30"/>
    </row>
    <row r="1673" spans="1:6">
      <c r="A1673" s="634" t="s">
        <v>2625</v>
      </c>
      <c r="B1673" s="476">
        <v>72</v>
      </c>
      <c r="C1673" s="476">
        <v>152</v>
      </c>
      <c r="D1673" s="476">
        <v>80</v>
      </c>
      <c r="E1673" s="476">
        <v>72</v>
      </c>
      <c r="F1673" s="30"/>
    </row>
    <row r="1674" spans="1:6">
      <c r="A1674" s="634" t="s">
        <v>2626</v>
      </c>
      <c r="B1674" s="476">
        <v>115</v>
      </c>
      <c r="C1674" s="476">
        <v>280</v>
      </c>
      <c r="D1674" s="476">
        <v>141</v>
      </c>
      <c r="E1674" s="476">
        <v>139</v>
      </c>
      <c r="F1674" s="30"/>
    </row>
    <row r="1675" spans="1:6">
      <c r="A1675" s="634" t="s">
        <v>2627</v>
      </c>
      <c r="B1675" s="476">
        <v>43</v>
      </c>
      <c r="C1675" s="476">
        <v>88</v>
      </c>
      <c r="D1675" s="476">
        <v>50</v>
      </c>
      <c r="E1675" s="476">
        <v>38</v>
      </c>
      <c r="F1675" s="30"/>
    </row>
    <row r="1676" spans="1:6">
      <c r="A1676" s="634" t="s">
        <v>2628</v>
      </c>
      <c r="B1676" s="476">
        <v>78</v>
      </c>
      <c r="C1676" s="476">
        <v>177</v>
      </c>
      <c r="D1676" s="476">
        <v>83</v>
      </c>
      <c r="E1676" s="476">
        <v>94</v>
      </c>
      <c r="F1676" s="30"/>
    </row>
    <row r="1677" spans="1:6">
      <c r="A1677" s="634" t="s">
        <v>2629</v>
      </c>
      <c r="B1677" s="476">
        <v>125</v>
      </c>
      <c r="C1677" s="476">
        <v>310</v>
      </c>
      <c r="D1677" s="476">
        <v>153</v>
      </c>
      <c r="E1677" s="476">
        <v>157</v>
      </c>
      <c r="F1677" s="30"/>
    </row>
    <row r="1678" spans="1:6">
      <c r="A1678" s="634" t="s">
        <v>2630</v>
      </c>
      <c r="B1678" s="476">
        <v>9</v>
      </c>
      <c r="C1678" s="476">
        <v>17</v>
      </c>
      <c r="D1678" s="476">
        <v>11</v>
      </c>
      <c r="E1678" s="476">
        <v>6</v>
      </c>
      <c r="F1678" s="30"/>
    </row>
    <row r="1679" spans="1:6">
      <c r="A1679" s="634" t="s">
        <v>2631</v>
      </c>
      <c r="B1679" s="476">
        <v>41</v>
      </c>
      <c r="C1679" s="476">
        <v>79</v>
      </c>
      <c r="D1679" s="476">
        <v>43</v>
      </c>
      <c r="E1679" s="476">
        <v>36</v>
      </c>
      <c r="F1679" s="30"/>
    </row>
    <row r="1680" spans="1:6">
      <c r="A1680" s="634" t="s">
        <v>2632</v>
      </c>
      <c r="B1680" s="476">
        <v>41</v>
      </c>
      <c r="C1680" s="476">
        <v>115</v>
      </c>
      <c r="D1680" s="476">
        <v>58</v>
      </c>
      <c r="E1680" s="476">
        <v>57</v>
      </c>
      <c r="F1680" s="30"/>
    </row>
    <row r="1681" spans="1:6">
      <c r="A1681" s="634" t="s">
        <v>2633</v>
      </c>
      <c r="B1681" s="476">
        <v>12</v>
      </c>
      <c r="C1681" s="476">
        <v>42</v>
      </c>
      <c r="D1681" s="476">
        <v>21</v>
      </c>
      <c r="E1681" s="476">
        <v>21</v>
      </c>
      <c r="F1681" s="30"/>
    </row>
    <row r="1682" spans="1:6">
      <c r="A1682" s="634" t="s">
        <v>2634</v>
      </c>
      <c r="B1682" s="476">
        <v>9</v>
      </c>
      <c r="C1682" s="476">
        <v>17</v>
      </c>
      <c r="D1682" s="476">
        <v>9</v>
      </c>
      <c r="E1682" s="476">
        <v>8</v>
      </c>
      <c r="F1682" s="30"/>
    </row>
    <row r="1683" spans="1:6">
      <c r="A1683" s="634" t="s">
        <v>2635</v>
      </c>
      <c r="B1683" s="476">
        <v>32</v>
      </c>
      <c r="C1683" s="476">
        <v>89</v>
      </c>
      <c r="D1683" s="476">
        <v>39</v>
      </c>
      <c r="E1683" s="476">
        <v>50</v>
      </c>
      <c r="F1683" s="30"/>
    </row>
    <row r="1684" spans="1:6">
      <c r="A1684" s="634" t="s">
        <v>2636</v>
      </c>
      <c r="B1684" s="476">
        <v>3</v>
      </c>
      <c r="C1684" s="476">
        <v>6</v>
      </c>
      <c r="D1684" s="476">
        <v>4</v>
      </c>
      <c r="E1684" s="476">
        <v>2</v>
      </c>
      <c r="F1684" s="30"/>
    </row>
    <row r="1685" spans="1:6">
      <c r="A1685" s="634" t="s">
        <v>2637</v>
      </c>
      <c r="B1685" s="476">
        <v>17</v>
      </c>
      <c r="C1685" s="476">
        <v>37</v>
      </c>
      <c r="D1685" s="476">
        <v>20</v>
      </c>
      <c r="E1685" s="476">
        <v>17</v>
      </c>
      <c r="F1685" s="30"/>
    </row>
    <row r="1686" spans="1:6">
      <c r="A1686" s="634" t="s">
        <v>2638</v>
      </c>
      <c r="B1686" s="476">
        <v>206</v>
      </c>
      <c r="C1686" s="476">
        <v>437</v>
      </c>
      <c r="D1686" s="476">
        <v>219</v>
      </c>
      <c r="E1686" s="476">
        <v>218</v>
      </c>
      <c r="F1686" s="30"/>
    </row>
    <row r="1687" spans="1:6">
      <c r="A1687" s="634" t="s">
        <v>2639</v>
      </c>
      <c r="B1687" s="476">
        <v>63</v>
      </c>
      <c r="C1687" s="476">
        <v>94</v>
      </c>
      <c r="D1687" s="476">
        <v>45</v>
      </c>
      <c r="E1687" s="476">
        <v>49</v>
      </c>
      <c r="F1687" s="30"/>
    </row>
    <row r="1688" spans="1:6">
      <c r="A1688" s="634" t="s">
        <v>2640</v>
      </c>
      <c r="B1688" s="476">
        <v>59</v>
      </c>
      <c r="C1688" s="476">
        <v>143</v>
      </c>
      <c r="D1688" s="476">
        <v>63</v>
      </c>
      <c r="E1688" s="476">
        <v>80</v>
      </c>
      <c r="F1688" s="30"/>
    </row>
    <row r="1689" spans="1:6">
      <c r="A1689" s="634" t="s">
        <v>2641</v>
      </c>
      <c r="B1689" s="476">
        <v>133</v>
      </c>
      <c r="C1689" s="476">
        <v>262</v>
      </c>
      <c r="D1689" s="476">
        <v>122</v>
      </c>
      <c r="E1689" s="476">
        <v>140</v>
      </c>
      <c r="F1689" s="30"/>
    </row>
    <row r="1690" spans="1:6">
      <c r="A1690" s="634" t="s">
        <v>2642</v>
      </c>
      <c r="B1690" s="476">
        <v>74</v>
      </c>
      <c r="C1690" s="476">
        <v>188</v>
      </c>
      <c r="D1690" s="476">
        <v>96</v>
      </c>
      <c r="E1690" s="476">
        <v>92</v>
      </c>
      <c r="F1690" s="30"/>
    </row>
    <row r="1691" spans="1:6">
      <c r="A1691" s="634" t="s">
        <v>2643</v>
      </c>
      <c r="B1691" s="476">
        <v>70</v>
      </c>
      <c r="C1691" s="476">
        <v>216</v>
      </c>
      <c r="D1691" s="476">
        <v>100</v>
      </c>
      <c r="E1691" s="476">
        <v>116</v>
      </c>
      <c r="F1691" s="30"/>
    </row>
    <row r="1692" spans="1:6">
      <c r="A1692" s="634" t="s">
        <v>2644</v>
      </c>
      <c r="B1692" s="476">
        <v>138</v>
      </c>
      <c r="C1692" s="476">
        <v>319</v>
      </c>
      <c r="D1692" s="476">
        <v>166</v>
      </c>
      <c r="E1692" s="476">
        <v>153</v>
      </c>
      <c r="F1692" s="30"/>
    </row>
    <row r="1693" spans="1:6">
      <c r="A1693" s="634" t="s">
        <v>2645</v>
      </c>
      <c r="B1693" s="476">
        <v>43</v>
      </c>
      <c r="C1693" s="476">
        <v>102</v>
      </c>
      <c r="D1693" s="476">
        <v>56</v>
      </c>
      <c r="E1693" s="476">
        <v>46</v>
      </c>
      <c r="F1693" s="30"/>
    </row>
    <row r="1694" spans="1:6">
      <c r="A1694" s="634" t="s">
        <v>2646</v>
      </c>
      <c r="B1694" s="476">
        <v>71</v>
      </c>
      <c r="C1694" s="476">
        <v>164</v>
      </c>
      <c r="D1694" s="476">
        <v>84</v>
      </c>
      <c r="E1694" s="476">
        <v>80</v>
      </c>
      <c r="F1694" s="30"/>
    </row>
    <row r="1695" spans="1:6">
      <c r="A1695" s="634" t="s">
        <v>2647</v>
      </c>
      <c r="B1695" s="476">
        <v>29</v>
      </c>
      <c r="C1695" s="476">
        <v>70</v>
      </c>
      <c r="D1695" s="476">
        <v>30</v>
      </c>
      <c r="E1695" s="476">
        <v>40</v>
      </c>
      <c r="F1695" s="30"/>
    </row>
    <row r="1696" spans="1:6">
      <c r="A1696" s="634" t="s">
        <v>2648</v>
      </c>
      <c r="B1696" s="476"/>
      <c r="C1696" s="476"/>
      <c r="D1696" s="476"/>
      <c r="E1696" s="476"/>
      <c r="F1696" s="30"/>
    </row>
    <row r="1697" spans="1:6">
      <c r="A1697" s="634" t="s">
        <v>2649</v>
      </c>
      <c r="B1697" s="476">
        <v>34</v>
      </c>
      <c r="C1697" s="476">
        <v>83</v>
      </c>
      <c r="D1697" s="476">
        <v>39</v>
      </c>
      <c r="E1697" s="476">
        <v>44</v>
      </c>
      <c r="F1697" s="30"/>
    </row>
    <row r="1698" spans="1:6">
      <c r="A1698" s="634" t="s">
        <v>2650</v>
      </c>
      <c r="B1698" s="476">
        <v>7</v>
      </c>
      <c r="C1698" s="476">
        <v>21</v>
      </c>
      <c r="D1698" s="476">
        <v>8</v>
      </c>
      <c r="E1698" s="476">
        <v>13</v>
      </c>
      <c r="F1698" s="30"/>
    </row>
    <row r="1699" spans="1:6">
      <c r="A1699" s="634" t="s">
        <v>2651</v>
      </c>
      <c r="B1699" s="476">
        <v>25</v>
      </c>
      <c r="C1699" s="476">
        <v>61</v>
      </c>
      <c r="D1699" s="476">
        <v>38</v>
      </c>
      <c r="E1699" s="476">
        <v>23</v>
      </c>
      <c r="F1699" s="30"/>
    </row>
    <row r="1700" spans="1:6">
      <c r="A1700" s="3155" t="s">
        <v>2652</v>
      </c>
      <c r="B1700" s="476">
        <v>13</v>
      </c>
      <c r="C1700" s="476">
        <v>47</v>
      </c>
      <c r="D1700" s="476">
        <v>23</v>
      </c>
      <c r="E1700" s="476">
        <v>24</v>
      </c>
      <c r="F1700" s="30"/>
    </row>
    <row r="1701" spans="1:6">
      <c r="A1701" s="3155" t="s">
        <v>2653</v>
      </c>
      <c r="B1701" s="476">
        <v>11</v>
      </c>
      <c r="C1701" s="476">
        <v>24</v>
      </c>
      <c r="D1701" s="476">
        <v>13</v>
      </c>
      <c r="E1701" s="476">
        <v>11</v>
      </c>
      <c r="F1701" s="30"/>
    </row>
    <row r="1702" spans="1:6">
      <c r="A1702" s="3155" t="s">
        <v>2654</v>
      </c>
      <c r="B1702" s="476">
        <v>3</v>
      </c>
      <c r="C1702" s="476">
        <v>4</v>
      </c>
      <c r="D1702" s="476">
        <v>3</v>
      </c>
      <c r="E1702" s="476">
        <v>1</v>
      </c>
      <c r="F1702" s="30"/>
    </row>
    <row r="1703" spans="1:6">
      <c r="A1703" s="3155" t="s">
        <v>2655</v>
      </c>
      <c r="B1703" s="476">
        <v>74</v>
      </c>
      <c r="C1703" s="476">
        <v>200</v>
      </c>
      <c r="D1703" s="476">
        <v>102</v>
      </c>
      <c r="E1703" s="476">
        <v>98</v>
      </c>
      <c r="F1703" s="30"/>
    </row>
    <row r="1704" spans="1:6">
      <c r="A1704" s="3155" t="s">
        <v>2656</v>
      </c>
      <c r="B1704" s="476">
        <v>139</v>
      </c>
      <c r="C1704" s="476">
        <v>307</v>
      </c>
      <c r="D1704" s="476">
        <v>150</v>
      </c>
      <c r="E1704" s="476">
        <v>157</v>
      </c>
      <c r="F1704" s="30"/>
    </row>
    <row r="1705" spans="1:6">
      <c r="A1705" s="634" t="s">
        <v>2657</v>
      </c>
      <c r="B1705" s="487">
        <v>96</v>
      </c>
      <c r="C1705" s="487">
        <v>241</v>
      </c>
      <c r="D1705" s="487">
        <v>116</v>
      </c>
      <c r="E1705" s="487">
        <v>125</v>
      </c>
      <c r="F1705" s="30"/>
    </row>
    <row r="1706" spans="1:6">
      <c r="A1706" s="634" t="s">
        <v>2658</v>
      </c>
      <c r="B1706" s="487">
        <v>51</v>
      </c>
      <c r="C1706" s="487">
        <v>136</v>
      </c>
      <c r="D1706" s="487">
        <v>66</v>
      </c>
      <c r="E1706" s="487">
        <v>70</v>
      </c>
      <c r="F1706" s="30"/>
    </row>
    <row r="1707" spans="1:6">
      <c r="A1707" s="634" t="s">
        <v>2659</v>
      </c>
      <c r="B1707" s="470">
        <v>278</v>
      </c>
      <c r="C1707" s="470">
        <v>594</v>
      </c>
      <c r="D1707" s="470">
        <v>287</v>
      </c>
      <c r="E1707" s="470">
        <v>307</v>
      </c>
      <c r="F1707" s="30"/>
    </row>
    <row r="1708" spans="1:6">
      <c r="A1708" s="634" t="s">
        <v>2660</v>
      </c>
      <c r="B1708" s="470">
        <v>103</v>
      </c>
      <c r="C1708" s="470">
        <v>250</v>
      </c>
      <c r="D1708" s="470">
        <v>119</v>
      </c>
      <c r="E1708" s="470">
        <v>131</v>
      </c>
      <c r="F1708" s="30"/>
    </row>
    <row r="1709" spans="1:6">
      <c r="A1709" s="634" t="s">
        <v>2661</v>
      </c>
      <c r="B1709" s="470">
        <v>168</v>
      </c>
      <c r="C1709" s="470">
        <v>361</v>
      </c>
      <c r="D1709" s="470">
        <v>187</v>
      </c>
      <c r="E1709" s="470">
        <v>174</v>
      </c>
      <c r="F1709" s="30"/>
    </row>
    <row r="1710" spans="1:6">
      <c r="A1710" s="634" t="s">
        <v>2662</v>
      </c>
      <c r="B1710" s="470">
        <v>51</v>
      </c>
      <c r="C1710" s="470">
        <v>111</v>
      </c>
      <c r="D1710" s="470">
        <v>51</v>
      </c>
      <c r="E1710" s="470">
        <v>60</v>
      </c>
      <c r="F1710" s="30"/>
    </row>
    <row r="1711" spans="1:6">
      <c r="A1711" s="634" t="s">
        <v>2663</v>
      </c>
      <c r="B1711" s="470">
        <v>84</v>
      </c>
      <c r="C1711" s="470">
        <v>239</v>
      </c>
      <c r="D1711" s="470">
        <v>119</v>
      </c>
      <c r="E1711" s="470">
        <v>120</v>
      </c>
      <c r="F1711" s="30"/>
    </row>
    <row r="1712" spans="1:6">
      <c r="A1712" s="634" t="s">
        <v>2664</v>
      </c>
      <c r="B1712" s="470">
        <v>121</v>
      </c>
      <c r="C1712" s="470">
        <v>340</v>
      </c>
      <c r="D1712" s="470">
        <v>150</v>
      </c>
      <c r="E1712" s="470">
        <v>190</v>
      </c>
      <c r="F1712" s="30"/>
    </row>
    <row r="1713" spans="1:6">
      <c r="A1713" s="634" t="s">
        <v>2665</v>
      </c>
      <c r="B1713" s="470">
        <v>293</v>
      </c>
      <c r="C1713" s="470">
        <v>623</v>
      </c>
      <c r="D1713" s="470">
        <v>299</v>
      </c>
      <c r="E1713" s="470">
        <v>324</v>
      </c>
      <c r="F1713" s="30"/>
    </row>
    <row r="1714" spans="1:6">
      <c r="A1714" s="634" t="s">
        <v>2666</v>
      </c>
      <c r="B1714" s="470">
        <v>30</v>
      </c>
      <c r="C1714" s="470">
        <v>70</v>
      </c>
      <c r="D1714" s="470">
        <v>33</v>
      </c>
      <c r="E1714" s="470">
        <v>37</v>
      </c>
      <c r="F1714" s="30"/>
    </row>
    <row r="1715" spans="1:6">
      <c r="A1715" s="634" t="s">
        <v>2667</v>
      </c>
      <c r="B1715" s="470">
        <v>27</v>
      </c>
      <c r="C1715" s="470">
        <v>36</v>
      </c>
      <c r="D1715" s="470">
        <v>27</v>
      </c>
      <c r="E1715" s="470">
        <v>9</v>
      </c>
      <c r="F1715" s="30"/>
    </row>
    <row r="1716" spans="1:6">
      <c r="A1716" s="634" t="s">
        <v>2668</v>
      </c>
      <c r="B1716" s="470">
        <v>7</v>
      </c>
      <c r="C1716" s="470">
        <v>12</v>
      </c>
      <c r="D1716" s="470">
        <v>8</v>
      </c>
      <c r="E1716" s="470">
        <v>4</v>
      </c>
      <c r="F1716" s="30"/>
    </row>
    <row r="1717" spans="1:6">
      <c r="A1717" s="634" t="s">
        <v>2669</v>
      </c>
      <c r="B1717" s="470">
        <v>46</v>
      </c>
      <c r="C1717" s="470">
        <v>122</v>
      </c>
      <c r="D1717" s="470">
        <v>54</v>
      </c>
      <c r="E1717" s="470">
        <v>68</v>
      </c>
      <c r="F1717" s="30"/>
    </row>
    <row r="1718" spans="1:6">
      <c r="A1718" s="634" t="s">
        <v>2670</v>
      </c>
      <c r="B1718" s="470">
        <v>62</v>
      </c>
      <c r="C1718" s="470">
        <v>137</v>
      </c>
      <c r="D1718" s="470">
        <v>67</v>
      </c>
      <c r="E1718" s="470">
        <v>70</v>
      </c>
      <c r="F1718" s="30"/>
    </row>
    <row r="1719" spans="1:6">
      <c r="A1719" s="634" t="s">
        <v>2671</v>
      </c>
      <c r="B1719" s="470">
        <v>105</v>
      </c>
      <c r="C1719" s="470">
        <v>274</v>
      </c>
      <c r="D1719" s="470">
        <v>136</v>
      </c>
      <c r="E1719" s="470">
        <v>138</v>
      </c>
      <c r="F1719" s="30"/>
    </row>
    <row r="1720" spans="1:6">
      <c r="A1720" s="634" t="s">
        <v>2672</v>
      </c>
      <c r="B1720" s="470">
        <v>3</v>
      </c>
      <c r="C1720" s="470">
        <v>6</v>
      </c>
      <c r="D1720" s="470">
        <v>3</v>
      </c>
      <c r="E1720" s="470">
        <v>3</v>
      </c>
      <c r="F1720" s="30"/>
    </row>
    <row r="1721" spans="1:6">
      <c r="A1721" s="634" t="s">
        <v>2673</v>
      </c>
      <c r="B1721" s="470">
        <v>7</v>
      </c>
      <c r="C1721" s="470">
        <v>17</v>
      </c>
      <c r="D1721" s="470">
        <v>6</v>
      </c>
      <c r="E1721" s="470">
        <v>11</v>
      </c>
      <c r="F1721" s="30"/>
    </row>
    <row r="1722" spans="1:6">
      <c r="A1722" s="634" t="s">
        <v>2674</v>
      </c>
      <c r="B1722" s="470">
        <v>4</v>
      </c>
      <c r="C1722" s="470">
        <v>9</v>
      </c>
      <c r="D1722" s="470">
        <v>4</v>
      </c>
      <c r="E1722" s="470">
        <v>5</v>
      </c>
      <c r="F1722" s="30"/>
    </row>
    <row r="1723" spans="1:6">
      <c r="A1723" s="634" t="s">
        <v>2675</v>
      </c>
      <c r="B1723" s="473"/>
      <c r="C1723" s="470"/>
      <c r="D1723" s="473"/>
      <c r="E1723" s="473"/>
      <c r="F1723" s="30"/>
    </row>
    <row r="1724" spans="1:6">
      <c r="A1724" s="634" t="s">
        <v>2676</v>
      </c>
      <c r="B1724" s="473">
        <v>21</v>
      </c>
      <c r="C1724" s="470">
        <v>54</v>
      </c>
      <c r="D1724" s="473">
        <v>31</v>
      </c>
      <c r="E1724" s="473">
        <v>23</v>
      </c>
      <c r="F1724" s="30"/>
    </row>
    <row r="1725" spans="1:6">
      <c r="A1725" s="634" t="s">
        <v>2677</v>
      </c>
      <c r="B1725" s="470">
        <v>10</v>
      </c>
      <c r="C1725" s="470">
        <v>20</v>
      </c>
      <c r="D1725" s="470">
        <v>11</v>
      </c>
      <c r="E1725" s="470">
        <v>9</v>
      </c>
      <c r="F1725" s="30"/>
    </row>
    <row r="1726" spans="1:6">
      <c r="A1726" s="634" t="s">
        <v>2678</v>
      </c>
      <c r="B1726" s="470">
        <v>4</v>
      </c>
      <c r="C1726" s="470">
        <v>15</v>
      </c>
      <c r="D1726" s="470">
        <v>9</v>
      </c>
      <c r="E1726" s="470">
        <v>6</v>
      </c>
      <c r="F1726" s="30"/>
    </row>
    <row r="1727" spans="1:6">
      <c r="A1727" s="634" t="s">
        <v>2679</v>
      </c>
      <c r="B1727" s="470">
        <v>16</v>
      </c>
      <c r="C1727" s="470">
        <v>36</v>
      </c>
      <c r="D1727" s="470">
        <v>16</v>
      </c>
      <c r="E1727" s="470">
        <v>20</v>
      </c>
      <c r="F1727" s="30"/>
    </row>
    <row r="1728" spans="1:6">
      <c r="A1728" s="634" t="s">
        <v>2680</v>
      </c>
      <c r="B1728" s="470">
        <v>44</v>
      </c>
      <c r="C1728" s="470">
        <v>80</v>
      </c>
      <c r="D1728" s="470">
        <v>43</v>
      </c>
      <c r="E1728" s="470">
        <v>37</v>
      </c>
      <c r="F1728" s="30"/>
    </row>
    <row r="1729" spans="1:6">
      <c r="A1729" s="634" t="s">
        <v>2681</v>
      </c>
      <c r="B1729" s="470">
        <v>164</v>
      </c>
      <c r="C1729" s="470">
        <v>352</v>
      </c>
      <c r="D1729" s="470">
        <v>173</v>
      </c>
      <c r="E1729" s="470">
        <v>179</v>
      </c>
      <c r="F1729" s="30"/>
    </row>
    <row r="1730" spans="1:6">
      <c r="A1730" s="634" t="s">
        <v>2682</v>
      </c>
      <c r="B1730" s="470">
        <v>121</v>
      </c>
      <c r="C1730" s="470">
        <v>241</v>
      </c>
      <c r="D1730" s="470">
        <v>126</v>
      </c>
      <c r="E1730" s="470">
        <v>115</v>
      </c>
      <c r="F1730" s="30"/>
    </row>
    <row r="1731" spans="1:6">
      <c r="A1731" s="634" t="s">
        <v>2683</v>
      </c>
      <c r="B1731" s="470">
        <v>145</v>
      </c>
      <c r="C1731" s="470">
        <v>295</v>
      </c>
      <c r="D1731" s="470">
        <v>135</v>
      </c>
      <c r="E1731" s="470">
        <v>160</v>
      </c>
      <c r="F1731" s="30"/>
    </row>
    <row r="1732" spans="1:6">
      <c r="A1732" s="634" t="s">
        <v>2684</v>
      </c>
      <c r="B1732" s="470">
        <v>129</v>
      </c>
      <c r="C1732" s="470">
        <v>284</v>
      </c>
      <c r="D1732" s="470">
        <v>141</v>
      </c>
      <c r="E1732" s="470">
        <v>143</v>
      </c>
      <c r="F1732" s="30"/>
    </row>
    <row r="1733" spans="1:6">
      <c r="A1733" s="634" t="s">
        <v>2685</v>
      </c>
      <c r="B1733" s="470">
        <v>61</v>
      </c>
      <c r="C1733" s="470">
        <v>127</v>
      </c>
      <c r="D1733" s="470">
        <v>60</v>
      </c>
      <c r="E1733" s="470">
        <v>67</v>
      </c>
      <c r="F1733" s="30"/>
    </row>
    <row r="1734" spans="1:6">
      <c r="A1734" s="634" t="s">
        <v>2686</v>
      </c>
      <c r="B1734" s="470">
        <v>125</v>
      </c>
      <c r="C1734" s="470">
        <v>284</v>
      </c>
      <c r="D1734" s="470">
        <v>145</v>
      </c>
      <c r="E1734" s="470">
        <v>139</v>
      </c>
      <c r="F1734" s="30"/>
    </row>
    <row r="1735" spans="1:6">
      <c r="A1735" s="634" t="s">
        <v>2687</v>
      </c>
      <c r="B1735" s="470">
        <v>89</v>
      </c>
      <c r="C1735" s="470">
        <v>215</v>
      </c>
      <c r="D1735" s="470">
        <v>100</v>
      </c>
      <c r="E1735" s="470">
        <v>115</v>
      </c>
      <c r="F1735" s="30"/>
    </row>
    <row r="1736" spans="1:6">
      <c r="A1736" s="634" t="s">
        <v>2688</v>
      </c>
      <c r="B1736" s="470">
        <v>51</v>
      </c>
      <c r="C1736" s="470">
        <v>132</v>
      </c>
      <c r="D1736" s="470">
        <v>65</v>
      </c>
      <c r="E1736" s="470">
        <v>67</v>
      </c>
      <c r="F1736" s="30"/>
    </row>
    <row r="1737" spans="1:6">
      <c r="A1737" s="634" t="s">
        <v>2689</v>
      </c>
      <c r="B1737" s="470">
        <v>125</v>
      </c>
      <c r="C1737" s="470">
        <v>236</v>
      </c>
      <c r="D1737" s="470">
        <v>120</v>
      </c>
      <c r="E1737" s="470">
        <v>116</v>
      </c>
      <c r="F1737" s="30"/>
    </row>
    <row r="1738" spans="1:6">
      <c r="A1738" s="634" t="s">
        <v>2690</v>
      </c>
      <c r="B1738" s="473">
        <v>138</v>
      </c>
      <c r="C1738" s="470">
        <v>297</v>
      </c>
      <c r="D1738" s="473">
        <v>144</v>
      </c>
      <c r="E1738" s="473">
        <v>153</v>
      </c>
      <c r="F1738" s="30"/>
    </row>
    <row r="1739" spans="1:6">
      <c r="A1739" s="634"/>
      <c r="B1739" s="473"/>
      <c r="C1739" s="470"/>
      <c r="D1739" s="473"/>
      <c r="E1739" s="473"/>
      <c r="F1739" s="30"/>
    </row>
    <row r="1740" spans="1:6">
      <c r="A1740" s="634" t="s">
        <v>2691</v>
      </c>
      <c r="B1740" s="470">
        <v>5319</v>
      </c>
      <c r="C1740" s="470">
        <v>12312</v>
      </c>
      <c r="D1740" s="470">
        <v>5966</v>
      </c>
      <c r="E1740" s="470">
        <v>6346</v>
      </c>
      <c r="F1740" s="30"/>
    </row>
    <row r="1741" spans="1:6">
      <c r="A1741" s="634" t="s">
        <v>2692</v>
      </c>
      <c r="B1741" s="470">
        <v>1624</v>
      </c>
      <c r="C1741" s="470">
        <v>3722</v>
      </c>
      <c r="D1741" s="470">
        <v>1858</v>
      </c>
      <c r="E1741" s="470">
        <v>1864</v>
      </c>
      <c r="F1741" s="30"/>
    </row>
    <row r="1742" spans="1:6">
      <c r="A1742" s="634" t="s">
        <v>2693</v>
      </c>
      <c r="B1742" s="50">
        <v>52</v>
      </c>
      <c r="C1742" s="470">
        <v>147</v>
      </c>
      <c r="D1742" s="50">
        <v>67</v>
      </c>
      <c r="E1742" s="50">
        <v>80</v>
      </c>
      <c r="F1742" s="30"/>
    </row>
    <row r="1743" spans="1:6">
      <c r="A1743" s="634" t="s">
        <v>2694</v>
      </c>
      <c r="B1743" s="50"/>
      <c r="C1743" s="470"/>
      <c r="D1743" s="50"/>
      <c r="E1743" s="50"/>
      <c r="F1743" s="30"/>
    </row>
    <row r="1744" spans="1:6">
      <c r="A1744" s="3164" t="s">
        <v>2695</v>
      </c>
      <c r="B1744" s="470">
        <v>33</v>
      </c>
      <c r="C1744" s="470">
        <v>73</v>
      </c>
      <c r="D1744" s="470">
        <v>31</v>
      </c>
      <c r="E1744" s="470">
        <v>42</v>
      </c>
      <c r="F1744" s="30"/>
    </row>
    <row r="1745" spans="1:6">
      <c r="A1745" s="3158" t="s">
        <v>2696</v>
      </c>
      <c r="B1745" s="470">
        <v>208</v>
      </c>
      <c r="C1745" s="470">
        <v>460</v>
      </c>
      <c r="D1745" s="470">
        <v>221</v>
      </c>
      <c r="E1745" s="470">
        <v>239</v>
      </c>
      <c r="F1745" s="30"/>
    </row>
    <row r="1746" spans="1:6">
      <c r="A1746" s="3158" t="s">
        <v>2697</v>
      </c>
      <c r="B1746" s="470">
        <v>85</v>
      </c>
      <c r="C1746" s="470">
        <v>210</v>
      </c>
      <c r="D1746" s="470">
        <v>109</v>
      </c>
      <c r="E1746" s="470">
        <v>101</v>
      </c>
      <c r="F1746" s="30"/>
    </row>
    <row r="1747" spans="1:6">
      <c r="A1747" s="3158" t="s">
        <v>2698</v>
      </c>
      <c r="B1747" s="470">
        <v>70</v>
      </c>
      <c r="C1747" s="470">
        <v>172</v>
      </c>
      <c r="D1747" s="470">
        <v>92</v>
      </c>
      <c r="E1747" s="470">
        <v>80</v>
      </c>
      <c r="F1747" s="30"/>
    </row>
    <row r="1748" spans="1:6">
      <c r="A1748" s="3158" t="s">
        <v>2699</v>
      </c>
      <c r="B1748" s="470">
        <v>105</v>
      </c>
      <c r="C1748" s="470">
        <v>217</v>
      </c>
      <c r="D1748" s="470">
        <v>117</v>
      </c>
      <c r="E1748" s="470">
        <v>100</v>
      </c>
      <c r="F1748" s="30"/>
    </row>
    <row r="1749" spans="1:6">
      <c r="A1749" s="634" t="s">
        <v>2700</v>
      </c>
      <c r="B1749" s="470">
        <v>66</v>
      </c>
      <c r="C1749" s="470">
        <v>144</v>
      </c>
      <c r="D1749" s="470">
        <v>75</v>
      </c>
      <c r="E1749" s="470">
        <v>69</v>
      </c>
      <c r="F1749" s="30"/>
    </row>
    <row r="1750" spans="1:6">
      <c r="A1750" s="634" t="s">
        <v>2701</v>
      </c>
      <c r="B1750" s="470">
        <v>55</v>
      </c>
      <c r="C1750" s="470">
        <v>126</v>
      </c>
      <c r="D1750" s="470">
        <v>58</v>
      </c>
      <c r="E1750" s="470">
        <v>68</v>
      </c>
      <c r="F1750" s="30"/>
    </row>
    <row r="1751" spans="1:6">
      <c r="A1751" s="634" t="s">
        <v>2702</v>
      </c>
      <c r="B1751" s="470">
        <v>9</v>
      </c>
      <c r="C1751" s="470">
        <v>18</v>
      </c>
      <c r="D1751" s="470">
        <v>6</v>
      </c>
      <c r="E1751" s="470">
        <v>12</v>
      </c>
      <c r="F1751" s="30"/>
    </row>
    <row r="1752" spans="1:6">
      <c r="A1752" s="634" t="s">
        <v>2703</v>
      </c>
      <c r="B1752" s="470">
        <v>37</v>
      </c>
      <c r="C1752" s="470">
        <v>111</v>
      </c>
      <c r="D1752" s="470">
        <v>53</v>
      </c>
      <c r="E1752" s="470">
        <v>58</v>
      </c>
      <c r="F1752" s="30"/>
    </row>
    <row r="1753" spans="1:6">
      <c r="A1753" s="634" t="s">
        <v>2704</v>
      </c>
      <c r="B1753" s="470">
        <v>11</v>
      </c>
      <c r="C1753" s="470">
        <v>21</v>
      </c>
      <c r="D1753" s="470">
        <v>11</v>
      </c>
      <c r="E1753" s="470">
        <v>10</v>
      </c>
      <c r="F1753" s="30"/>
    </row>
    <row r="1754" spans="1:6">
      <c r="A1754" s="634" t="s">
        <v>2705</v>
      </c>
      <c r="B1754" s="470">
        <v>65</v>
      </c>
      <c r="C1754" s="470">
        <v>166</v>
      </c>
      <c r="D1754" s="470">
        <v>87</v>
      </c>
      <c r="E1754" s="470">
        <v>79</v>
      </c>
      <c r="F1754" s="30"/>
    </row>
    <row r="1755" spans="1:6">
      <c r="A1755" s="634" t="s">
        <v>2706</v>
      </c>
      <c r="B1755" s="470">
        <v>22</v>
      </c>
      <c r="C1755" s="470">
        <v>58</v>
      </c>
      <c r="D1755" s="470">
        <v>27</v>
      </c>
      <c r="E1755" s="470">
        <v>31</v>
      </c>
      <c r="F1755" s="30"/>
    </row>
    <row r="1756" spans="1:6">
      <c r="A1756" s="634" t="s">
        <v>2707</v>
      </c>
      <c r="B1756" s="470">
        <v>46</v>
      </c>
      <c r="C1756" s="470">
        <v>116</v>
      </c>
      <c r="D1756" s="470">
        <v>56</v>
      </c>
      <c r="E1756" s="470">
        <v>60</v>
      </c>
      <c r="F1756" s="30"/>
    </row>
    <row r="1757" spans="1:6">
      <c r="A1757" s="634" t="s">
        <v>2708</v>
      </c>
      <c r="B1757" s="470">
        <v>94</v>
      </c>
      <c r="C1757" s="470">
        <v>191</v>
      </c>
      <c r="D1757" s="470">
        <v>94</v>
      </c>
      <c r="E1757" s="470">
        <v>97</v>
      </c>
      <c r="F1757" s="30"/>
    </row>
    <row r="1758" spans="1:6">
      <c r="A1758" s="634" t="s">
        <v>2709</v>
      </c>
      <c r="B1758" s="470">
        <v>31</v>
      </c>
      <c r="C1758" s="470">
        <v>85</v>
      </c>
      <c r="D1758" s="470">
        <v>37</v>
      </c>
      <c r="E1758" s="470">
        <v>48</v>
      </c>
      <c r="F1758" s="30"/>
    </row>
    <row r="1759" spans="1:6">
      <c r="A1759" s="634" t="s">
        <v>2710</v>
      </c>
      <c r="B1759" s="470">
        <v>143</v>
      </c>
      <c r="C1759" s="470">
        <v>347</v>
      </c>
      <c r="D1759" s="470">
        <v>174</v>
      </c>
      <c r="E1759" s="470">
        <v>173</v>
      </c>
      <c r="F1759" s="30"/>
    </row>
    <row r="1760" spans="1:6">
      <c r="A1760" s="634" t="s">
        <v>2711</v>
      </c>
      <c r="B1760" s="470">
        <v>5</v>
      </c>
      <c r="C1760" s="470">
        <v>12</v>
      </c>
      <c r="D1760" s="470">
        <v>7</v>
      </c>
      <c r="E1760" s="470">
        <v>5</v>
      </c>
      <c r="F1760" s="30"/>
    </row>
    <row r="1761" spans="1:6">
      <c r="A1761" s="634" t="s">
        <v>2712</v>
      </c>
      <c r="B1761" s="470">
        <v>5</v>
      </c>
      <c r="C1761" s="470">
        <v>17</v>
      </c>
      <c r="D1761" s="470">
        <v>10</v>
      </c>
      <c r="E1761" s="470">
        <v>7</v>
      </c>
      <c r="F1761" s="30"/>
    </row>
    <row r="1762" spans="1:6">
      <c r="A1762" s="634" t="s">
        <v>2713</v>
      </c>
      <c r="B1762" s="470">
        <v>9</v>
      </c>
      <c r="C1762" s="470">
        <v>23</v>
      </c>
      <c r="D1762" s="470">
        <v>10</v>
      </c>
      <c r="E1762" s="470">
        <v>13</v>
      </c>
      <c r="F1762" s="30"/>
    </row>
    <row r="1763" spans="1:6">
      <c r="A1763" s="634" t="s">
        <v>2714</v>
      </c>
      <c r="B1763" s="470">
        <v>5</v>
      </c>
      <c r="C1763" s="470">
        <v>11</v>
      </c>
      <c r="D1763" s="470">
        <v>5</v>
      </c>
      <c r="E1763" s="470">
        <v>6</v>
      </c>
      <c r="F1763" s="30"/>
    </row>
    <row r="1764" spans="1:6">
      <c r="A1764" s="634" t="s">
        <v>2715</v>
      </c>
      <c r="B1764" s="470"/>
      <c r="C1764" s="470"/>
      <c r="D1764" s="470"/>
      <c r="E1764" s="470"/>
      <c r="F1764" s="30"/>
    </row>
    <row r="1765" spans="1:6">
      <c r="A1765" s="634" t="s">
        <v>2716</v>
      </c>
      <c r="B1765" s="470">
        <v>17</v>
      </c>
      <c r="C1765" s="470">
        <v>42</v>
      </c>
      <c r="D1765" s="470">
        <v>24</v>
      </c>
      <c r="E1765" s="470">
        <v>18</v>
      </c>
      <c r="F1765" s="30"/>
    </row>
    <row r="1766" spans="1:6">
      <c r="A1766" s="634" t="s">
        <v>2717</v>
      </c>
      <c r="B1766" s="470"/>
      <c r="C1766" s="470"/>
      <c r="D1766" s="470"/>
      <c r="E1766" s="470"/>
      <c r="F1766" s="30"/>
    </row>
    <row r="1767" spans="1:6">
      <c r="A1767" s="634" t="s">
        <v>2718</v>
      </c>
      <c r="B1767" s="470">
        <v>182</v>
      </c>
      <c r="C1767" s="470">
        <v>421</v>
      </c>
      <c r="D1767" s="470">
        <v>211</v>
      </c>
      <c r="E1767" s="470">
        <v>210</v>
      </c>
      <c r="F1767" s="30"/>
    </row>
    <row r="1768" spans="1:6">
      <c r="A1768" s="634" t="s">
        <v>2719</v>
      </c>
      <c r="B1768" s="470">
        <v>74</v>
      </c>
      <c r="C1768" s="470">
        <v>153</v>
      </c>
      <c r="D1768" s="470">
        <v>74</v>
      </c>
      <c r="E1768" s="470">
        <v>79</v>
      </c>
      <c r="F1768" s="30"/>
    </row>
    <row r="1769" spans="1:6">
      <c r="A1769" s="634" t="s">
        <v>2720</v>
      </c>
      <c r="B1769" s="470">
        <v>60</v>
      </c>
      <c r="C1769" s="470">
        <v>112</v>
      </c>
      <c r="D1769" s="470">
        <v>57</v>
      </c>
      <c r="E1769" s="470">
        <v>55</v>
      </c>
      <c r="F1769" s="30"/>
    </row>
    <row r="1770" spans="1:6">
      <c r="A1770" s="634" t="s">
        <v>2721</v>
      </c>
      <c r="B1770" s="470">
        <v>111</v>
      </c>
      <c r="C1770" s="470">
        <v>243</v>
      </c>
      <c r="D1770" s="470">
        <v>125</v>
      </c>
      <c r="E1770" s="470">
        <v>118</v>
      </c>
      <c r="F1770" s="30"/>
    </row>
    <row r="1771" spans="1:6">
      <c r="A1771" s="634" t="s">
        <v>2722</v>
      </c>
      <c r="B1771" s="470">
        <v>24</v>
      </c>
      <c r="C1771" s="470">
        <v>26</v>
      </c>
      <c r="D1771" s="470">
        <v>20</v>
      </c>
      <c r="E1771" s="470">
        <v>6</v>
      </c>
      <c r="F1771" s="30"/>
    </row>
    <row r="1772" spans="1:6">
      <c r="A1772" s="634"/>
      <c r="B1772" s="470"/>
      <c r="C1772" s="470"/>
      <c r="D1772" s="470"/>
      <c r="E1772" s="470"/>
      <c r="F1772" s="30"/>
    </row>
    <row r="1773" spans="1:6">
      <c r="A1773" s="634" t="s">
        <v>11829</v>
      </c>
      <c r="B1773" s="470">
        <v>604</v>
      </c>
      <c r="C1773" s="470">
        <v>1376</v>
      </c>
      <c r="D1773" s="470">
        <v>645</v>
      </c>
      <c r="E1773" s="470">
        <v>731</v>
      </c>
      <c r="F1773" s="30"/>
    </row>
    <row r="1774" spans="1:6">
      <c r="A1774" s="634" t="s">
        <v>2723</v>
      </c>
      <c r="B1774" s="470">
        <v>12</v>
      </c>
      <c r="C1774" s="470">
        <v>22</v>
      </c>
      <c r="D1774" s="470">
        <v>12</v>
      </c>
      <c r="E1774" s="470">
        <v>10</v>
      </c>
      <c r="F1774" s="30"/>
    </row>
    <row r="1775" spans="1:6">
      <c r="A1775" s="634" t="s">
        <v>2724</v>
      </c>
      <c r="B1775" s="470"/>
      <c r="C1775" s="470"/>
      <c r="D1775" s="470"/>
      <c r="E1775" s="470"/>
      <c r="F1775" s="30"/>
    </row>
    <row r="1776" spans="1:6">
      <c r="A1776" s="634" t="s">
        <v>2725</v>
      </c>
      <c r="B1776" s="470">
        <v>47</v>
      </c>
      <c r="C1776" s="470">
        <v>91</v>
      </c>
      <c r="D1776" s="470">
        <v>37</v>
      </c>
      <c r="E1776" s="470">
        <v>54</v>
      </c>
      <c r="F1776" s="30"/>
    </row>
    <row r="1777" spans="1:6">
      <c r="A1777" s="634" t="s">
        <v>2726</v>
      </c>
      <c r="B1777" s="470"/>
      <c r="C1777" s="470"/>
      <c r="D1777" s="470"/>
      <c r="E1777" s="470"/>
      <c r="F1777" s="30"/>
    </row>
    <row r="1778" spans="1:6">
      <c r="A1778" s="634" t="s">
        <v>2727</v>
      </c>
      <c r="B1778" s="470">
        <v>6</v>
      </c>
      <c r="C1778" s="470">
        <v>36</v>
      </c>
      <c r="D1778" s="470">
        <v>21</v>
      </c>
      <c r="E1778" s="470">
        <v>15</v>
      </c>
      <c r="F1778" s="30"/>
    </row>
    <row r="1779" spans="1:6">
      <c r="A1779" s="634" t="s">
        <v>2728</v>
      </c>
      <c r="B1779" s="470"/>
      <c r="C1779" s="470"/>
      <c r="D1779" s="470"/>
      <c r="E1779" s="470"/>
      <c r="F1779" s="30"/>
    </row>
    <row r="1780" spans="1:6">
      <c r="A1780" s="634" t="s">
        <v>2729</v>
      </c>
      <c r="B1780" s="470"/>
      <c r="C1780" s="470"/>
      <c r="D1780" s="470"/>
      <c r="E1780" s="470"/>
      <c r="F1780" s="30"/>
    </row>
    <row r="1781" spans="1:6">
      <c r="A1781" s="634" t="s">
        <v>2730</v>
      </c>
      <c r="B1781" s="470">
        <v>23</v>
      </c>
      <c r="C1781" s="470">
        <v>50</v>
      </c>
      <c r="D1781" s="470">
        <v>22</v>
      </c>
      <c r="E1781" s="470">
        <v>28</v>
      </c>
      <c r="F1781" s="30"/>
    </row>
    <row r="1782" spans="1:6">
      <c r="A1782" s="634" t="s">
        <v>2731</v>
      </c>
      <c r="B1782" s="470">
        <v>34</v>
      </c>
      <c r="C1782" s="470">
        <v>71</v>
      </c>
      <c r="D1782" s="470">
        <v>36</v>
      </c>
      <c r="E1782" s="470">
        <v>35</v>
      </c>
      <c r="F1782" s="30"/>
    </row>
    <row r="1783" spans="1:6">
      <c r="A1783" s="634" t="s">
        <v>2732</v>
      </c>
      <c r="B1783" s="470">
        <v>24</v>
      </c>
      <c r="C1783" s="470">
        <v>45</v>
      </c>
      <c r="D1783" s="470">
        <v>20</v>
      </c>
      <c r="E1783" s="470">
        <v>25</v>
      </c>
      <c r="F1783" s="30"/>
    </row>
    <row r="1784" spans="1:6">
      <c r="A1784" s="634" t="s">
        <v>2733</v>
      </c>
      <c r="B1784" s="470">
        <v>13</v>
      </c>
      <c r="C1784" s="470">
        <v>27</v>
      </c>
      <c r="D1784" s="470">
        <v>13</v>
      </c>
      <c r="E1784" s="470">
        <v>14</v>
      </c>
      <c r="F1784" s="30"/>
    </row>
    <row r="1785" spans="1:6">
      <c r="A1785" s="634" t="s">
        <v>2734</v>
      </c>
      <c r="B1785" s="470">
        <v>17</v>
      </c>
      <c r="C1785" s="470">
        <v>51</v>
      </c>
      <c r="D1785" s="470">
        <v>24</v>
      </c>
      <c r="E1785" s="470">
        <v>27</v>
      </c>
      <c r="F1785" s="30"/>
    </row>
    <row r="1786" spans="1:6">
      <c r="A1786" s="634" t="s">
        <v>2735</v>
      </c>
      <c r="B1786" s="470">
        <v>59</v>
      </c>
      <c r="C1786" s="470">
        <v>104</v>
      </c>
      <c r="D1786" s="470">
        <v>45</v>
      </c>
      <c r="E1786" s="470">
        <v>59</v>
      </c>
      <c r="F1786" s="30"/>
    </row>
    <row r="1787" spans="1:6">
      <c r="A1787" s="634" t="s">
        <v>2736</v>
      </c>
      <c r="B1787" s="470">
        <v>51</v>
      </c>
      <c r="C1787" s="470">
        <v>109</v>
      </c>
      <c r="D1787" s="470">
        <v>50</v>
      </c>
      <c r="E1787" s="470">
        <v>59</v>
      </c>
      <c r="F1787" s="30"/>
    </row>
    <row r="1788" spans="1:6">
      <c r="A1788" s="634" t="s">
        <v>2737</v>
      </c>
      <c r="B1788" s="470">
        <v>215</v>
      </c>
      <c r="C1788" s="470">
        <v>499</v>
      </c>
      <c r="D1788" s="470">
        <v>244</v>
      </c>
      <c r="E1788" s="470">
        <v>255</v>
      </c>
      <c r="F1788" s="30"/>
    </row>
    <row r="1789" spans="1:6">
      <c r="A1789" s="634" t="s">
        <v>2738</v>
      </c>
      <c r="B1789" s="470">
        <v>103</v>
      </c>
      <c r="C1789" s="470">
        <v>271</v>
      </c>
      <c r="D1789" s="470">
        <v>121</v>
      </c>
      <c r="E1789" s="470">
        <v>150</v>
      </c>
      <c r="F1789" s="30"/>
    </row>
    <row r="1790" spans="1:6">
      <c r="A1790" s="634" t="s">
        <v>2739</v>
      </c>
      <c r="B1790" s="470"/>
      <c r="C1790" s="470"/>
      <c r="D1790" s="470"/>
      <c r="E1790" s="470"/>
      <c r="F1790" s="30"/>
    </row>
    <row r="1791" spans="1:6">
      <c r="A1791" s="634"/>
      <c r="B1791" s="470"/>
      <c r="C1791" s="470"/>
      <c r="D1791" s="470"/>
      <c r="E1791" s="470"/>
      <c r="F1791" s="30"/>
    </row>
    <row r="1792" spans="1:6">
      <c r="A1792" s="634" t="s">
        <v>11830</v>
      </c>
      <c r="B1792" s="470">
        <v>1005</v>
      </c>
      <c r="C1792" s="470">
        <v>2140</v>
      </c>
      <c r="D1792" s="470">
        <v>1014</v>
      </c>
      <c r="E1792" s="470">
        <v>1126</v>
      </c>
      <c r="F1792" s="30"/>
    </row>
    <row r="1793" spans="1:6">
      <c r="A1793" s="634" t="s">
        <v>2740</v>
      </c>
      <c r="B1793" s="470">
        <v>35</v>
      </c>
      <c r="C1793" s="470">
        <v>98</v>
      </c>
      <c r="D1793" s="470">
        <v>50</v>
      </c>
      <c r="E1793" s="470">
        <v>48</v>
      </c>
      <c r="F1793" s="30"/>
    </row>
    <row r="1794" spans="1:6">
      <c r="A1794" s="634" t="s">
        <v>2741</v>
      </c>
      <c r="B1794" s="470">
        <v>48</v>
      </c>
      <c r="C1794" s="470">
        <v>115</v>
      </c>
      <c r="D1794" s="470">
        <v>57</v>
      </c>
      <c r="E1794" s="470">
        <v>58</v>
      </c>
      <c r="F1794" s="30"/>
    </row>
    <row r="1795" spans="1:6">
      <c r="A1795" s="634" t="s">
        <v>2742</v>
      </c>
      <c r="B1795" s="470">
        <v>26</v>
      </c>
      <c r="C1795" s="470">
        <v>59</v>
      </c>
      <c r="D1795" s="470">
        <v>27</v>
      </c>
      <c r="E1795" s="470">
        <v>32</v>
      </c>
      <c r="F1795" s="30"/>
    </row>
    <row r="1796" spans="1:6">
      <c r="A1796" s="634" t="s">
        <v>2743</v>
      </c>
      <c r="B1796" s="470"/>
      <c r="C1796" s="470"/>
      <c r="D1796" s="470"/>
      <c r="E1796" s="470"/>
      <c r="F1796" s="30"/>
    </row>
    <row r="1797" spans="1:6">
      <c r="A1797" s="634" t="s">
        <v>2744</v>
      </c>
      <c r="B1797" s="470">
        <v>14</v>
      </c>
      <c r="C1797" s="470">
        <v>28</v>
      </c>
      <c r="D1797" s="470">
        <v>15</v>
      </c>
      <c r="E1797" s="470">
        <v>13</v>
      </c>
      <c r="F1797" s="30"/>
    </row>
    <row r="1798" spans="1:6">
      <c r="A1798" s="634" t="s">
        <v>2745</v>
      </c>
      <c r="B1798" s="470"/>
      <c r="C1798" s="470"/>
      <c r="D1798" s="470"/>
      <c r="E1798" s="470"/>
      <c r="F1798" s="30"/>
    </row>
    <row r="1799" spans="1:6">
      <c r="A1799" s="634" t="s">
        <v>2746</v>
      </c>
      <c r="B1799" s="470">
        <v>50</v>
      </c>
      <c r="C1799" s="470">
        <v>78</v>
      </c>
      <c r="D1799" s="470">
        <v>33</v>
      </c>
      <c r="E1799" s="470">
        <v>45</v>
      </c>
      <c r="F1799" s="30"/>
    </row>
    <row r="1800" spans="1:6">
      <c r="A1800" s="634" t="s">
        <v>2747</v>
      </c>
      <c r="B1800" s="470">
        <v>35</v>
      </c>
      <c r="C1800" s="470">
        <v>73</v>
      </c>
      <c r="D1800" s="470">
        <v>37</v>
      </c>
      <c r="E1800" s="470">
        <v>36</v>
      </c>
      <c r="F1800" s="30"/>
    </row>
    <row r="1801" spans="1:6">
      <c r="A1801" s="634" t="s">
        <v>2748</v>
      </c>
      <c r="B1801" s="470">
        <v>78</v>
      </c>
      <c r="C1801" s="470">
        <v>173</v>
      </c>
      <c r="D1801" s="470">
        <v>85</v>
      </c>
      <c r="E1801" s="470">
        <v>88</v>
      </c>
      <c r="F1801" s="30"/>
    </row>
    <row r="1802" spans="1:6">
      <c r="A1802" s="634" t="s">
        <v>2749</v>
      </c>
      <c r="B1802" s="470">
        <v>72</v>
      </c>
      <c r="C1802" s="470">
        <v>174</v>
      </c>
      <c r="D1802" s="470">
        <v>69</v>
      </c>
      <c r="E1802" s="470">
        <v>105</v>
      </c>
      <c r="F1802" s="30"/>
    </row>
    <row r="1803" spans="1:6">
      <c r="A1803" s="634" t="s">
        <v>2750</v>
      </c>
      <c r="B1803" s="473">
        <v>40</v>
      </c>
      <c r="C1803" s="473">
        <v>81</v>
      </c>
      <c r="D1803" s="473">
        <v>42</v>
      </c>
      <c r="E1803" s="473">
        <v>39</v>
      </c>
      <c r="F1803" s="30"/>
    </row>
    <row r="1804" spans="1:6">
      <c r="A1804" s="634" t="s">
        <v>2751</v>
      </c>
      <c r="B1804" s="470">
        <v>18</v>
      </c>
      <c r="C1804" s="470">
        <v>24</v>
      </c>
      <c r="D1804" s="470">
        <v>14</v>
      </c>
      <c r="E1804" s="470">
        <v>10</v>
      </c>
      <c r="F1804" s="30"/>
    </row>
    <row r="1805" spans="1:6">
      <c r="A1805" s="634" t="s">
        <v>2752</v>
      </c>
      <c r="B1805" s="470">
        <v>88</v>
      </c>
      <c r="C1805" s="470">
        <v>162</v>
      </c>
      <c r="D1805" s="470">
        <v>77</v>
      </c>
      <c r="E1805" s="470">
        <v>85</v>
      </c>
      <c r="F1805" s="30"/>
    </row>
    <row r="1806" spans="1:6">
      <c r="A1806" s="634" t="s">
        <v>2753</v>
      </c>
      <c r="B1806" s="470">
        <v>124</v>
      </c>
      <c r="C1806" s="473">
        <v>265</v>
      </c>
      <c r="D1806" s="470">
        <v>121</v>
      </c>
      <c r="E1806" s="470">
        <v>144</v>
      </c>
      <c r="F1806" s="30"/>
    </row>
    <row r="1807" spans="1:6">
      <c r="A1807" s="634" t="s">
        <v>2754</v>
      </c>
      <c r="B1807" s="470">
        <v>9</v>
      </c>
      <c r="C1807" s="473">
        <v>18</v>
      </c>
      <c r="D1807" s="470">
        <v>9</v>
      </c>
      <c r="E1807" s="470">
        <v>9</v>
      </c>
      <c r="F1807" s="30"/>
    </row>
    <row r="1808" spans="1:6">
      <c r="A1808" s="634" t="s">
        <v>2755</v>
      </c>
      <c r="B1808" s="470">
        <v>60</v>
      </c>
      <c r="C1808" s="473">
        <v>136</v>
      </c>
      <c r="D1808" s="470">
        <v>68</v>
      </c>
      <c r="E1808" s="470">
        <v>68</v>
      </c>
      <c r="F1808" s="30"/>
    </row>
    <row r="1809" spans="1:6">
      <c r="A1809" s="634" t="s">
        <v>2756</v>
      </c>
      <c r="B1809" s="470">
        <v>11</v>
      </c>
      <c r="C1809" s="473">
        <v>21</v>
      </c>
      <c r="D1809" s="470">
        <v>13</v>
      </c>
      <c r="E1809" s="470">
        <v>8</v>
      </c>
      <c r="F1809" s="30"/>
    </row>
    <row r="1810" spans="1:6">
      <c r="A1810" s="634" t="s">
        <v>2757</v>
      </c>
      <c r="B1810" s="473">
        <v>140</v>
      </c>
      <c r="C1810" s="473">
        <v>271</v>
      </c>
      <c r="D1810" s="473">
        <v>118</v>
      </c>
      <c r="E1810" s="473">
        <v>153</v>
      </c>
      <c r="F1810" s="30"/>
    </row>
    <row r="1811" spans="1:6">
      <c r="A1811" s="634" t="s">
        <v>2758</v>
      </c>
      <c r="B1811" s="473">
        <v>157</v>
      </c>
      <c r="C1811" s="473">
        <v>364</v>
      </c>
      <c r="D1811" s="473">
        <v>179</v>
      </c>
      <c r="E1811" s="473">
        <v>185</v>
      </c>
      <c r="F1811" s="30"/>
    </row>
    <row r="1812" spans="1:6">
      <c r="A1812" s="634"/>
      <c r="B1812" s="470"/>
      <c r="C1812" s="473"/>
      <c r="D1812" s="470"/>
      <c r="E1812" s="470"/>
      <c r="F1812" s="30"/>
    </row>
    <row r="1813" spans="1:6">
      <c r="A1813" s="634" t="s">
        <v>11831</v>
      </c>
      <c r="B1813" s="470">
        <v>74</v>
      </c>
      <c r="C1813" s="470">
        <v>166</v>
      </c>
      <c r="D1813" s="470">
        <v>75</v>
      </c>
      <c r="E1813" s="470">
        <v>91</v>
      </c>
      <c r="F1813" s="30"/>
    </row>
    <row r="1814" spans="1:6">
      <c r="A1814" s="634" t="s">
        <v>11828</v>
      </c>
      <c r="B1814" s="470">
        <v>13</v>
      </c>
      <c r="C1814" s="470">
        <v>23</v>
      </c>
      <c r="D1814" s="470">
        <v>13</v>
      </c>
      <c r="E1814" s="470">
        <v>10</v>
      </c>
      <c r="F1814" s="30"/>
    </row>
    <row r="1815" spans="1:6">
      <c r="A1815" s="634" t="s">
        <v>2759</v>
      </c>
      <c r="B1815" s="473">
        <v>35</v>
      </c>
      <c r="C1815" s="473">
        <v>76</v>
      </c>
      <c r="D1815" s="473">
        <v>33</v>
      </c>
      <c r="E1815" s="473">
        <v>43</v>
      </c>
      <c r="F1815" s="30"/>
    </row>
    <row r="1816" spans="1:6">
      <c r="A1816" s="634" t="s">
        <v>2760</v>
      </c>
      <c r="B1816" s="470">
        <v>3</v>
      </c>
      <c r="C1816" s="470">
        <v>8</v>
      </c>
      <c r="D1816" s="470">
        <v>5</v>
      </c>
      <c r="E1816" s="470">
        <v>3</v>
      </c>
      <c r="F1816" s="30"/>
    </row>
    <row r="1817" spans="1:6">
      <c r="A1817" s="634" t="s">
        <v>2761</v>
      </c>
      <c r="B1817" s="470"/>
      <c r="C1817" s="470"/>
      <c r="D1817" s="470"/>
      <c r="E1817" s="470"/>
      <c r="F1817" s="30"/>
    </row>
    <row r="1818" spans="1:6">
      <c r="A1818" s="634" t="s">
        <v>2762</v>
      </c>
      <c r="B1818" s="470">
        <v>7</v>
      </c>
      <c r="C1818" s="470">
        <v>14</v>
      </c>
      <c r="D1818" s="470">
        <v>9</v>
      </c>
      <c r="E1818" s="470">
        <v>5</v>
      </c>
      <c r="F1818" s="30"/>
    </row>
    <row r="1819" spans="1:6">
      <c r="A1819" s="634" t="s">
        <v>2763</v>
      </c>
      <c r="B1819" s="470"/>
      <c r="C1819" s="470"/>
      <c r="D1819" s="470"/>
      <c r="E1819" s="470"/>
      <c r="F1819" s="30"/>
    </row>
    <row r="1820" spans="1:6">
      <c r="A1820" s="634" t="s">
        <v>2764</v>
      </c>
      <c r="B1820" s="470"/>
      <c r="C1820" s="470"/>
      <c r="D1820" s="470"/>
      <c r="E1820" s="470"/>
      <c r="F1820" s="30"/>
    </row>
    <row r="1821" spans="1:6">
      <c r="A1821" s="634" t="s">
        <v>2765</v>
      </c>
      <c r="B1821" s="470">
        <v>16</v>
      </c>
      <c r="C1821" s="470">
        <v>45</v>
      </c>
      <c r="D1821" s="470">
        <v>15</v>
      </c>
      <c r="E1821" s="470">
        <v>30</v>
      </c>
      <c r="F1821" s="30"/>
    </row>
    <row r="1822" spans="1:6">
      <c r="A1822" s="634"/>
      <c r="B1822" s="470"/>
      <c r="C1822" s="470"/>
      <c r="D1822" s="470"/>
      <c r="E1822" s="470"/>
      <c r="F1822" s="30"/>
    </row>
    <row r="1823" spans="1:6">
      <c r="A1823" s="634" t="s">
        <v>11832</v>
      </c>
      <c r="B1823" s="470">
        <v>452</v>
      </c>
      <c r="C1823" s="470">
        <v>1123</v>
      </c>
      <c r="D1823" s="470">
        <v>541</v>
      </c>
      <c r="E1823" s="470">
        <v>582</v>
      </c>
      <c r="F1823" s="30"/>
    </row>
    <row r="1824" spans="1:6">
      <c r="A1824" s="634" t="s">
        <v>2766</v>
      </c>
      <c r="B1824" s="470">
        <v>61</v>
      </c>
      <c r="C1824" s="470">
        <v>131</v>
      </c>
      <c r="D1824" s="470">
        <v>63</v>
      </c>
      <c r="E1824" s="470">
        <v>68</v>
      </c>
      <c r="F1824" s="30"/>
    </row>
    <row r="1825" spans="1:6">
      <c r="A1825" s="634" t="s">
        <v>2767</v>
      </c>
      <c r="B1825" s="470">
        <v>46</v>
      </c>
      <c r="C1825" s="470">
        <v>110</v>
      </c>
      <c r="D1825" s="470">
        <v>56</v>
      </c>
      <c r="E1825" s="470">
        <v>54</v>
      </c>
      <c r="F1825" s="30"/>
    </row>
    <row r="1826" spans="1:6">
      <c r="A1826" s="634" t="s">
        <v>2768</v>
      </c>
      <c r="B1826" s="470">
        <v>93</v>
      </c>
      <c r="C1826" s="470">
        <v>235</v>
      </c>
      <c r="D1826" s="470">
        <v>109</v>
      </c>
      <c r="E1826" s="470">
        <v>126</v>
      </c>
      <c r="F1826" s="30"/>
    </row>
    <row r="1827" spans="1:6">
      <c r="A1827" s="634" t="s">
        <v>2769</v>
      </c>
      <c r="B1827" s="470">
        <v>78</v>
      </c>
      <c r="C1827" s="470">
        <v>202</v>
      </c>
      <c r="D1827" s="470">
        <v>98</v>
      </c>
      <c r="E1827" s="470">
        <v>104</v>
      </c>
      <c r="F1827" s="30"/>
    </row>
    <row r="1828" spans="1:6">
      <c r="A1828" s="634" t="s">
        <v>2770</v>
      </c>
      <c r="B1828" s="470">
        <v>29</v>
      </c>
      <c r="C1828" s="470">
        <v>65</v>
      </c>
      <c r="D1828" s="470">
        <v>31</v>
      </c>
      <c r="E1828" s="470">
        <v>34</v>
      </c>
      <c r="F1828" s="30"/>
    </row>
    <row r="1829" spans="1:6">
      <c r="A1829" s="634" t="s">
        <v>2771</v>
      </c>
      <c r="B1829" s="470">
        <v>15</v>
      </c>
      <c r="C1829" s="470">
        <v>40</v>
      </c>
      <c r="D1829" s="470">
        <v>19</v>
      </c>
      <c r="E1829" s="470">
        <v>21</v>
      </c>
      <c r="F1829" s="30"/>
    </row>
    <row r="1830" spans="1:6">
      <c r="A1830" s="634" t="s">
        <v>2772</v>
      </c>
      <c r="B1830" s="470">
        <v>6</v>
      </c>
      <c r="C1830" s="470">
        <v>20</v>
      </c>
      <c r="D1830" s="470">
        <v>11</v>
      </c>
      <c r="E1830" s="470">
        <v>9</v>
      </c>
      <c r="F1830" s="30"/>
    </row>
    <row r="1831" spans="1:6">
      <c r="A1831" s="634" t="s">
        <v>2773</v>
      </c>
      <c r="B1831" s="470">
        <v>26</v>
      </c>
      <c r="C1831" s="470">
        <v>63</v>
      </c>
      <c r="D1831" s="470">
        <v>32</v>
      </c>
      <c r="E1831" s="470">
        <v>31</v>
      </c>
      <c r="F1831" s="30"/>
    </row>
    <row r="1832" spans="1:6">
      <c r="A1832" s="634" t="s">
        <v>2774</v>
      </c>
      <c r="B1832" s="470">
        <v>88</v>
      </c>
      <c r="C1832" s="470">
        <v>229</v>
      </c>
      <c r="D1832" s="470">
        <v>109</v>
      </c>
      <c r="E1832" s="470">
        <v>120</v>
      </c>
      <c r="F1832" s="30"/>
    </row>
    <row r="1833" spans="1:6">
      <c r="A1833" s="634" t="s">
        <v>2775</v>
      </c>
      <c r="B1833" s="470">
        <v>10</v>
      </c>
      <c r="C1833" s="470">
        <v>28</v>
      </c>
      <c r="D1833" s="470">
        <v>13</v>
      </c>
      <c r="E1833" s="470">
        <v>15</v>
      </c>
      <c r="F1833" s="30"/>
    </row>
    <row r="1834" spans="1:6">
      <c r="A1834" s="634" t="s">
        <v>2776</v>
      </c>
      <c r="B1834" s="470"/>
      <c r="C1834" s="470"/>
      <c r="D1834" s="470"/>
      <c r="E1834" s="470"/>
      <c r="F1834" s="30"/>
    </row>
    <row r="1835" spans="1:6">
      <c r="A1835" s="634"/>
      <c r="B1835" s="470"/>
      <c r="C1835" s="470"/>
      <c r="D1835" s="470"/>
      <c r="E1835" s="470"/>
      <c r="F1835" s="30"/>
    </row>
    <row r="1836" spans="1:6">
      <c r="A1836" s="634" t="s">
        <v>11833</v>
      </c>
      <c r="B1836" s="470">
        <v>1027</v>
      </c>
      <c r="C1836" s="470">
        <v>2352</v>
      </c>
      <c r="D1836" s="470">
        <v>1158</v>
      </c>
      <c r="E1836" s="470">
        <v>1194</v>
      </c>
      <c r="F1836" s="30"/>
    </row>
    <row r="1837" spans="1:6">
      <c r="A1837" s="634" t="s">
        <v>2777</v>
      </c>
      <c r="B1837" s="470">
        <v>142</v>
      </c>
      <c r="C1837" s="470">
        <v>242</v>
      </c>
      <c r="D1837" s="470">
        <v>101</v>
      </c>
      <c r="E1837" s="470">
        <v>141</v>
      </c>
      <c r="F1837" s="30"/>
    </row>
    <row r="1838" spans="1:6">
      <c r="A1838" s="634" t="s">
        <v>2778</v>
      </c>
      <c r="B1838" s="470">
        <v>38</v>
      </c>
      <c r="C1838" s="470">
        <v>57</v>
      </c>
      <c r="D1838" s="470">
        <v>22</v>
      </c>
      <c r="E1838" s="470">
        <v>35</v>
      </c>
      <c r="F1838" s="30"/>
    </row>
    <row r="1839" spans="1:6">
      <c r="A1839" s="634" t="s">
        <v>2779</v>
      </c>
      <c r="B1839" s="470">
        <v>111</v>
      </c>
      <c r="C1839" s="470">
        <v>321</v>
      </c>
      <c r="D1839" s="470">
        <v>160</v>
      </c>
      <c r="E1839" s="470">
        <v>161</v>
      </c>
      <c r="F1839" s="30"/>
    </row>
    <row r="1840" spans="1:6">
      <c r="A1840" s="634" t="s">
        <v>2780</v>
      </c>
      <c r="B1840" s="470">
        <v>259</v>
      </c>
      <c r="C1840" s="470">
        <v>673</v>
      </c>
      <c r="D1840" s="470">
        <v>329</v>
      </c>
      <c r="E1840" s="470">
        <v>344</v>
      </c>
      <c r="F1840" s="30"/>
    </row>
    <row r="1841" spans="1:6">
      <c r="A1841" s="634" t="s">
        <v>2781</v>
      </c>
      <c r="B1841" s="470">
        <v>86</v>
      </c>
      <c r="C1841" s="470">
        <v>188</v>
      </c>
      <c r="D1841" s="470">
        <v>100</v>
      </c>
      <c r="E1841" s="470">
        <v>88</v>
      </c>
      <c r="F1841" s="30"/>
    </row>
    <row r="1842" spans="1:6">
      <c r="A1842" s="634" t="s">
        <v>2782</v>
      </c>
      <c r="B1842" s="470">
        <v>29</v>
      </c>
      <c r="C1842" s="470">
        <v>67</v>
      </c>
      <c r="D1842" s="470">
        <v>37</v>
      </c>
      <c r="E1842" s="470">
        <v>30</v>
      </c>
      <c r="F1842" s="30"/>
    </row>
    <row r="1843" spans="1:6">
      <c r="A1843" s="634" t="s">
        <v>2783</v>
      </c>
      <c r="B1843" s="470">
        <v>59</v>
      </c>
      <c r="C1843" s="470">
        <v>139</v>
      </c>
      <c r="D1843" s="470">
        <v>69</v>
      </c>
      <c r="E1843" s="470">
        <v>70</v>
      </c>
      <c r="F1843" s="30"/>
    </row>
    <row r="1844" spans="1:6">
      <c r="A1844" s="634" t="s">
        <v>2784</v>
      </c>
      <c r="B1844" s="470">
        <v>9</v>
      </c>
      <c r="C1844" s="470">
        <v>19</v>
      </c>
      <c r="D1844" s="470">
        <v>11</v>
      </c>
      <c r="E1844" s="470">
        <v>8</v>
      </c>
      <c r="F1844" s="30"/>
    </row>
    <row r="1845" spans="1:6">
      <c r="A1845" s="634" t="s">
        <v>2785</v>
      </c>
      <c r="B1845" s="470">
        <v>69</v>
      </c>
      <c r="C1845" s="470">
        <v>161</v>
      </c>
      <c r="D1845" s="470">
        <v>78</v>
      </c>
      <c r="E1845" s="470">
        <v>83</v>
      </c>
      <c r="F1845" s="30"/>
    </row>
    <row r="1846" spans="1:6">
      <c r="A1846" s="634" t="s">
        <v>2786</v>
      </c>
      <c r="B1846" s="470">
        <v>8</v>
      </c>
      <c r="C1846" s="470">
        <v>25</v>
      </c>
      <c r="D1846" s="470">
        <v>11</v>
      </c>
      <c r="E1846" s="470">
        <v>14</v>
      </c>
      <c r="F1846" s="30"/>
    </row>
    <row r="1847" spans="1:6">
      <c r="A1847" s="634" t="s">
        <v>2787</v>
      </c>
      <c r="B1847" s="470"/>
      <c r="C1847" s="470"/>
      <c r="D1847" s="470"/>
      <c r="E1847" s="470"/>
      <c r="F1847" s="30"/>
    </row>
    <row r="1848" spans="1:6">
      <c r="A1848" s="634" t="s">
        <v>2788</v>
      </c>
      <c r="B1848" s="470">
        <v>12</v>
      </c>
      <c r="C1848" s="470">
        <v>26</v>
      </c>
      <c r="D1848" s="470">
        <v>16</v>
      </c>
      <c r="E1848" s="470">
        <v>10</v>
      </c>
      <c r="F1848" s="30"/>
    </row>
    <row r="1849" spans="1:6">
      <c r="A1849" s="634" t="s">
        <v>2789</v>
      </c>
      <c r="B1849" s="470">
        <v>5</v>
      </c>
      <c r="C1849" s="470">
        <v>11</v>
      </c>
      <c r="D1849" s="470">
        <v>5</v>
      </c>
      <c r="E1849" s="470">
        <v>6</v>
      </c>
      <c r="F1849" s="30"/>
    </row>
    <row r="1850" spans="1:6">
      <c r="A1850" s="634" t="s">
        <v>2790</v>
      </c>
      <c r="B1850" s="470">
        <v>112</v>
      </c>
      <c r="C1850" s="470">
        <v>217</v>
      </c>
      <c r="D1850" s="470">
        <v>111</v>
      </c>
      <c r="E1850" s="470">
        <v>106</v>
      </c>
      <c r="F1850" s="30"/>
    </row>
    <row r="1851" spans="1:6">
      <c r="A1851" s="634" t="s">
        <v>2791</v>
      </c>
      <c r="B1851" s="470">
        <v>29</v>
      </c>
      <c r="C1851" s="470">
        <v>71</v>
      </c>
      <c r="D1851" s="470">
        <v>32</v>
      </c>
      <c r="E1851" s="470">
        <v>39</v>
      </c>
      <c r="F1851" s="30"/>
    </row>
    <row r="1852" spans="1:6">
      <c r="A1852" s="634" t="s">
        <v>2792</v>
      </c>
      <c r="B1852" s="470"/>
      <c r="C1852" s="470"/>
      <c r="D1852" s="470"/>
      <c r="E1852" s="470"/>
      <c r="F1852" s="30"/>
    </row>
    <row r="1853" spans="1:6">
      <c r="A1853" s="634" t="s">
        <v>2793</v>
      </c>
      <c r="B1853" s="470">
        <v>6</v>
      </c>
      <c r="C1853" s="470">
        <v>19</v>
      </c>
      <c r="D1853" s="470">
        <v>12</v>
      </c>
      <c r="E1853" s="470">
        <v>7</v>
      </c>
      <c r="F1853" s="30"/>
    </row>
    <row r="1854" spans="1:6">
      <c r="A1854" s="634" t="s">
        <v>2794</v>
      </c>
      <c r="B1854" s="470">
        <v>53</v>
      </c>
      <c r="C1854" s="470">
        <v>116</v>
      </c>
      <c r="D1854" s="470">
        <v>64</v>
      </c>
      <c r="E1854" s="470">
        <v>52</v>
      </c>
      <c r="F1854" s="30"/>
    </row>
    <row r="1855" spans="1:6">
      <c r="A1855" s="634"/>
      <c r="B1855" s="470"/>
      <c r="C1855" s="470"/>
      <c r="D1855" s="470"/>
      <c r="E1855" s="470"/>
      <c r="F1855" s="30"/>
    </row>
    <row r="1856" spans="1:6">
      <c r="A1856" s="634" t="s">
        <v>11834</v>
      </c>
      <c r="B1856" s="470">
        <v>533</v>
      </c>
      <c r="C1856" s="470">
        <v>1433</v>
      </c>
      <c r="D1856" s="470">
        <v>675</v>
      </c>
      <c r="E1856" s="470">
        <v>758</v>
      </c>
      <c r="F1856" s="30"/>
    </row>
    <row r="1857" spans="1:6">
      <c r="A1857" s="634" t="s">
        <v>2795</v>
      </c>
      <c r="B1857" s="470">
        <v>138</v>
      </c>
      <c r="C1857" s="470">
        <v>356</v>
      </c>
      <c r="D1857" s="470">
        <v>174</v>
      </c>
      <c r="E1857" s="470">
        <v>182</v>
      </c>
      <c r="F1857" s="30"/>
    </row>
    <row r="1858" spans="1:6">
      <c r="A1858" s="634" t="s">
        <v>2796</v>
      </c>
      <c r="B1858" s="470"/>
      <c r="C1858" s="470"/>
      <c r="D1858" s="470"/>
      <c r="E1858" s="470"/>
      <c r="F1858" s="30"/>
    </row>
    <row r="1859" spans="1:6">
      <c r="A1859" s="634" t="s">
        <v>2797</v>
      </c>
      <c r="B1859" s="470">
        <v>15</v>
      </c>
      <c r="C1859" s="470">
        <v>152</v>
      </c>
      <c r="D1859" s="470">
        <v>60</v>
      </c>
      <c r="E1859" s="470">
        <v>92</v>
      </c>
      <c r="F1859" s="30"/>
    </row>
    <row r="1860" spans="1:6">
      <c r="A1860" s="634" t="s">
        <v>2798</v>
      </c>
      <c r="B1860" s="470"/>
      <c r="C1860" s="470"/>
      <c r="D1860" s="470"/>
      <c r="E1860" s="470"/>
      <c r="F1860" s="30"/>
    </row>
    <row r="1861" spans="1:6">
      <c r="A1861" s="634" t="s">
        <v>2799</v>
      </c>
      <c r="B1861" s="470">
        <v>8</v>
      </c>
      <c r="C1861" s="470">
        <v>20</v>
      </c>
      <c r="D1861" s="470">
        <v>10</v>
      </c>
      <c r="E1861" s="470">
        <v>10</v>
      </c>
      <c r="F1861" s="30"/>
    </row>
    <row r="1862" spans="1:6">
      <c r="A1862" s="634" t="s">
        <v>2800</v>
      </c>
      <c r="B1862" s="470">
        <v>345</v>
      </c>
      <c r="C1862" s="470">
        <v>850</v>
      </c>
      <c r="D1862" s="470">
        <v>403</v>
      </c>
      <c r="E1862" s="470">
        <v>447</v>
      </c>
      <c r="F1862" s="30"/>
    </row>
    <row r="1863" spans="1:6">
      <c r="A1863" s="634" t="s">
        <v>2801</v>
      </c>
      <c r="B1863" s="470">
        <v>13</v>
      </c>
      <c r="C1863" s="470">
        <v>21</v>
      </c>
      <c r="D1863" s="470">
        <v>8</v>
      </c>
      <c r="E1863" s="470">
        <v>13</v>
      </c>
      <c r="F1863" s="30"/>
    </row>
    <row r="1864" spans="1:6">
      <c r="A1864" s="634" t="s">
        <v>2802</v>
      </c>
      <c r="B1864" s="470">
        <v>4</v>
      </c>
      <c r="C1864" s="470">
        <v>9</v>
      </c>
      <c r="D1864" s="470">
        <v>6</v>
      </c>
      <c r="E1864" s="470">
        <v>3</v>
      </c>
      <c r="F1864" s="30"/>
    </row>
    <row r="1865" spans="1:6">
      <c r="A1865" s="634" t="s">
        <v>2803</v>
      </c>
      <c r="B1865" s="470"/>
      <c r="C1865" s="470"/>
      <c r="D1865" s="470"/>
      <c r="E1865" s="470"/>
      <c r="F1865" s="30"/>
    </row>
    <row r="1866" spans="1:6">
      <c r="A1866" s="634" t="s">
        <v>2804</v>
      </c>
      <c r="B1866" s="470">
        <v>7</v>
      </c>
      <c r="C1866" s="470">
        <v>16</v>
      </c>
      <c r="D1866" s="470">
        <v>9</v>
      </c>
      <c r="E1866" s="470">
        <v>7</v>
      </c>
      <c r="F1866" s="30"/>
    </row>
    <row r="1867" spans="1:6">
      <c r="A1867" s="634" t="s">
        <v>2805</v>
      </c>
      <c r="B1867" s="470"/>
      <c r="C1867" s="470"/>
      <c r="D1867" s="470"/>
      <c r="E1867" s="470"/>
      <c r="F1867" s="30"/>
    </row>
    <row r="1868" spans="1:6">
      <c r="A1868" s="634" t="s">
        <v>2806</v>
      </c>
      <c r="B1868" s="470">
        <v>3</v>
      </c>
      <c r="C1868" s="470">
        <v>9</v>
      </c>
      <c r="D1868" s="470">
        <v>5</v>
      </c>
      <c r="E1868" s="470">
        <v>4</v>
      </c>
      <c r="F1868" s="30"/>
    </row>
    <row r="1869" spans="1:6">
      <c r="A1869" s="634" t="s">
        <v>2807</v>
      </c>
      <c r="B1869" s="470"/>
      <c r="C1869" s="470"/>
      <c r="D1869" s="470"/>
      <c r="E1869" s="470"/>
      <c r="F1869" s="30"/>
    </row>
    <row r="1870" spans="1:6">
      <c r="A1870" s="634"/>
      <c r="B1870" s="470"/>
      <c r="C1870" s="470"/>
      <c r="D1870" s="470"/>
      <c r="E1870" s="470"/>
      <c r="F1870" s="30"/>
    </row>
    <row r="1871" spans="1:6">
      <c r="A1871" s="634" t="s">
        <v>2808</v>
      </c>
      <c r="B1871" s="470">
        <v>287</v>
      </c>
      <c r="C1871" s="470">
        <v>677</v>
      </c>
      <c r="D1871" s="470">
        <v>326</v>
      </c>
      <c r="E1871" s="470">
        <v>351</v>
      </c>
      <c r="F1871" s="30"/>
    </row>
    <row r="1872" spans="1:6">
      <c r="A1872" s="634" t="s">
        <v>2809</v>
      </c>
      <c r="B1872" s="470">
        <v>28</v>
      </c>
      <c r="C1872" s="470">
        <v>67</v>
      </c>
      <c r="D1872" s="470">
        <v>36</v>
      </c>
      <c r="E1872" s="470">
        <v>31</v>
      </c>
      <c r="F1872" s="30"/>
    </row>
    <row r="1873" spans="1:6">
      <c r="A1873" s="634" t="s">
        <v>2810</v>
      </c>
      <c r="B1873" s="470">
        <v>11</v>
      </c>
      <c r="C1873" s="470">
        <v>30</v>
      </c>
      <c r="D1873" s="470">
        <v>14</v>
      </c>
      <c r="E1873" s="470">
        <v>16</v>
      </c>
      <c r="F1873" s="30"/>
    </row>
    <row r="1874" spans="1:6">
      <c r="A1874" s="634" t="s">
        <v>2811</v>
      </c>
      <c r="B1874" s="470">
        <v>6</v>
      </c>
      <c r="C1874" s="470">
        <v>19</v>
      </c>
      <c r="D1874" s="470">
        <v>7</v>
      </c>
      <c r="E1874" s="470">
        <v>12</v>
      </c>
      <c r="F1874" s="30"/>
    </row>
    <row r="1875" spans="1:6">
      <c r="A1875" s="634" t="s">
        <v>2812</v>
      </c>
      <c r="B1875" s="470">
        <v>15</v>
      </c>
      <c r="C1875" s="470">
        <v>34</v>
      </c>
      <c r="D1875" s="470">
        <v>16</v>
      </c>
      <c r="E1875" s="470">
        <v>18</v>
      </c>
      <c r="F1875" s="30"/>
    </row>
    <row r="1876" spans="1:6">
      <c r="A1876" s="634" t="s">
        <v>2813</v>
      </c>
      <c r="B1876" s="470">
        <v>18</v>
      </c>
      <c r="C1876" s="470">
        <v>47</v>
      </c>
      <c r="D1876" s="470">
        <v>22</v>
      </c>
      <c r="E1876" s="470">
        <v>25</v>
      </c>
      <c r="F1876" s="30"/>
    </row>
    <row r="1877" spans="1:6">
      <c r="A1877" s="634" t="s">
        <v>2814</v>
      </c>
      <c r="B1877" s="470">
        <v>25</v>
      </c>
      <c r="C1877" s="470">
        <v>48</v>
      </c>
      <c r="D1877" s="470">
        <v>26</v>
      </c>
      <c r="E1877" s="470">
        <v>22</v>
      </c>
      <c r="F1877" s="30"/>
    </row>
    <row r="1878" spans="1:6">
      <c r="A1878" s="3155" t="s">
        <v>2815</v>
      </c>
      <c r="B1878" s="470">
        <v>12</v>
      </c>
      <c r="C1878" s="470">
        <v>33</v>
      </c>
      <c r="D1878" s="470">
        <v>15</v>
      </c>
      <c r="E1878" s="470">
        <v>18</v>
      </c>
      <c r="F1878" s="30"/>
    </row>
    <row r="1879" spans="1:6">
      <c r="A1879" s="634" t="s">
        <v>2816</v>
      </c>
      <c r="B1879" s="470">
        <v>15</v>
      </c>
      <c r="C1879" s="470">
        <v>37</v>
      </c>
      <c r="D1879" s="470">
        <v>17</v>
      </c>
      <c r="E1879" s="470">
        <v>20</v>
      </c>
      <c r="F1879" s="30"/>
    </row>
    <row r="1880" spans="1:6">
      <c r="A1880" s="634" t="s">
        <v>2817</v>
      </c>
      <c r="B1880" s="50">
        <v>3</v>
      </c>
      <c r="C1880" s="470">
        <v>8</v>
      </c>
      <c r="D1880" s="470">
        <v>2</v>
      </c>
      <c r="E1880" s="470">
        <v>6</v>
      </c>
      <c r="F1880" s="30"/>
    </row>
    <row r="1881" spans="1:6">
      <c r="A1881" s="634" t="s">
        <v>2818</v>
      </c>
      <c r="B1881" s="470">
        <v>12</v>
      </c>
      <c r="C1881" s="470">
        <v>27</v>
      </c>
      <c r="D1881" s="470">
        <v>12</v>
      </c>
      <c r="E1881" s="470">
        <v>15</v>
      </c>
      <c r="F1881" s="30"/>
    </row>
    <row r="1882" spans="1:6">
      <c r="A1882" s="634" t="s">
        <v>2819</v>
      </c>
      <c r="B1882" s="470">
        <v>13</v>
      </c>
      <c r="C1882" s="470">
        <v>21</v>
      </c>
      <c r="D1882" s="470">
        <v>8</v>
      </c>
      <c r="E1882" s="470">
        <v>13</v>
      </c>
      <c r="F1882" s="30"/>
    </row>
    <row r="1883" spans="1:6">
      <c r="A1883" s="634" t="s">
        <v>2820</v>
      </c>
      <c r="B1883" s="470">
        <v>20</v>
      </c>
      <c r="C1883" s="470">
        <v>52</v>
      </c>
      <c r="D1883" s="470">
        <v>25</v>
      </c>
      <c r="E1883" s="470">
        <v>27</v>
      </c>
      <c r="F1883" s="30"/>
    </row>
    <row r="1884" spans="1:6">
      <c r="A1884" s="634" t="s">
        <v>2821</v>
      </c>
      <c r="B1884" s="470">
        <v>16</v>
      </c>
      <c r="C1884" s="470">
        <v>46</v>
      </c>
      <c r="D1884" s="470">
        <v>24</v>
      </c>
      <c r="E1884" s="470">
        <v>22</v>
      </c>
      <c r="F1884" s="30"/>
    </row>
    <row r="1885" spans="1:6">
      <c r="A1885" s="634" t="s">
        <v>2822</v>
      </c>
      <c r="B1885" s="470">
        <v>11</v>
      </c>
      <c r="C1885" s="470">
        <v>35</v>
      </c>
      <c r="D1885" s="470">
        <v>16</v>
      </c>
      <c r="E1885" s="470">
        <v>19</v>
      </c>
      <c r="F1885" s="30"/>
    </row>
    <row r="1886" spans="1:6">
      <c r="A1886" s="634" t="s">
        <v>2823</v>
      </c>
      <c r="B1886" s="470">
        <v>11</v>
      </c>
      <c r="C1886" s="470">
        <v>19</v>
      </c>
      <c r="D1886" s="470">
        <v>10</v>
      </c>
      <c r="E1886" s="470">
        <v>9</v>
      </c>
      <c r="F1886" s="30"/>
    </row>
    <row r="1887" spans="1:6">
      <c r="A1887" s="634" t="s">
        <v>2824</v>
      </c>
      <c r="B1887" s="470"/>
      <c r="C1887" s="470"/>
      <c r="D1887" s="470"/>
      <c r="E1887" s="470"/>
      <c r="F1887" s="30"/>
    </row>
    <row r="1888" spans="1:6">
      <c r="A1888" s="634" t="s">
        <v>2825</v>
      </c>
      <c r="B1888" s="470">
        <v>12</v>
      </c>
      <c r="C1888" s="470">
        <v>28</v>
      </c>
      <c r="D1888" s="470">
        <v>11</v>
      </c>
      <c r="E1888" s="470">
        <v>17</v>
      </c>
      <c r="F1888" s="30"/>
    </row>
    <row r="1889" spans="1:6">
      <c r="A1889" s="634" t="s">
        <v>2826</v>
      </c>
      <c r="B1889" s="470">
        <v>6</v>
      </c>
      <c r="C1889" s="470">
        <v>15</v>
      </c>
      <c r="D1889" s="470">
        <v>8</v>
      </c>
      <c r="E1889" s="470">
        <v>7</v>
      </c>
      <c r="F1889" s="30"/>
    </row>
    <row r="1890" spans="1:6">
      <c r="A1890" s="634" t="s">
        <v>2827</v>
      </c>
      <c r="B1890" s="470">
        <v>11</v>
      </c>
      <c r="C1890" s="470">
        <v>29</v>
      </c>
      <c r="D1890" s="470">
        <v>14</v>
      </c>
      <c r="E1890" s="470">
        <v>15</v>
      </c>
      <c r="F1890" s="30"/>
    </row>
    <row r="1891" spans="1:6">
      <c r="A1891" s="634" t="s">
        <v>2828</v>
      </c>
      <c r="B1891" s="470"/>
      <c r="C1891" s="470"/>
      <c r="D1891" s="470"/>
      <c r="E1891" s="470"/>
      <c r="F1891" s="30"/>
    </row>
    <row r="1892" spans="1:6">
      <c r="A1892" s="634" t="s">
        <v>2829</v>
      </c>
      <c r="B1892" s="470">
        <v>14</v>
      </c>
      <c r="C1892" s="470">
        <v>26</v>
      </c>
      <c r="D1892" s="470">
        <v>13</v>
      </c>
      <c r="E1892" s="470">
        <v>13</v>
      </c>
      <c r="F1892" s="30"/>
    </row>
    <row r="1893" spans="1:6">
      <c r="A1893" s="634" t="s">
        <v>2830</v>
      </c>
      <c r="B1893" s="470"/>
      <c r="C1893" s="470"/>
      <c r="D1893" s="470"/>
      <c r="E1893" s="470"/>
      <c r="F1893" s="30"/>
    </row>
    <row r="1894" spans="1:6">
      <c r="A1894" s="634" t="s">
        <v>2831</v>
      </c>
      <c r="B1894" s="470">
        <v>28</v>
      </c>
      <c r="C1894" s="470">
        <v>56</v>
      </c>
      <c r="D1894" s="470">
        <v>30</v>
      </c>
      <c r="E1894" s="470">
        <v>26</v>
      </c>
      <c r="F1894" s="30"/>
    </row>
    <row r="1895" spans="1:6">
      <c r="A1895" s="634"/>
      <c r="B1895" s="470"/>
      <c r="C1895" s="470"/>
      <c r="D1895" s="470"/>
      <c r="E1895" s="470"/>
      <c r="F1895" s="30"/>
    </row>
    <row r="1896" spans="1:6">
      <c r="A1896" s="634" t="s">
        <v>2832</v>
      </c>
      <c r="B1896" s="470">
        <v>135</v>
      </c>
      <c r="C1896" s="470">
        <v>300</v>
      </c>
      <c r="D1896" s="470">
        <v>160</v>
      </c>
      <c r="E1896" s="470">
        <v>140</v>
      </c>
      <c r="F1896" s="30"/>
    </row>
    <row r="1897" spans="1:6">
      <c r="A1897" s="634" t="s">
        <v>2833</v>
      </c>
      <c r="B1897" s="470">
        <v>40</v>
      </c>
      <c r="C1897" s="470">
        <v>82</v>
      </c>
      <c r="D1897" s="470">
        <v>41</v>
      </c>
      <c r="E1897" s="470">
        <v>41</v>
      </c>
      <c r="F1897" s="30"/>
    </row>
    <row r="1898" spans="1:6">
      <c r="A1898" s="634" t="s">
        <v>2834</v>
      </c>
      <c r="B1898" s="470">
        <v>12</v>
      </c>
      <c r="C1898" s="470">
        <v>18</v>
      </c>
      <c r="D1898" s="470">
        <v>7</v>
      </c>
      <c r="E1898" s="470">
        <v>11</v>
      </c>
      <c r="F1898" s="30"/>
    </row>
    <row r="1899" spans="1:6">
      <c r="A1899" s="634" t="s">
        <v>2835</v>
      </c>
      <c r="B1899" s="470">
        <v>6</v>
      </c>
      <c r="C1899" s="470">
        <v>22</v>
      </c>
      <c r="D1899" s="470">
        <v>12</v>
      </c>
      <c r="E1899" s="470">
        <v>10</v>
      </c>
      <c r="F1899" s="30"/>
    </row>
    <row r="1900" spans="1:6">
      <c r="A1900" s="634" t="s">
        <v>2836</v>
      </c>
      <c r="B1900" s="476">
        <v>11</v>
      </c>
      <c r="C1900" s="476">
        <v>22</v>
      </c>
      <c r="D1900" s="476">
        <v>11</v>
      </c>
      <c r="E1900" s="476">
        <v>11</v>
      </c>
      <c r="F1900" s="30"/>
    </row>
    <row r="1901" spans="1:6">
      <c r="A1901" s="634" t="s">
        <v>2837</v>
      </c>
      <c r="B1901" s="470">
        <v>39</v>
      </c>
      <c r="C1901" s="470">
        <v>84</v>
      </c>
      <c r="D1901" s="470">
        <v>47</v>
      </c>
      <c r="E1901" s="470">
        <v>37</v>
      </c>
      <c r="F1901" s="30"/>
    </row>
    <row r="1902" spans="1:6">
      <c r="A1902" s="634" t="s">
        <v>2838</v>
      </c>
      <c r="B1902" s="470">
        <v>4</v>
      </c>
      <c r="C1902" s="470">
        <v>6</v>
      </c>
      <c r="D1902" s="470">
        <v>2</v>
      </c>
      <c r="E1902" s="470">
        <v>4</v>
      </c>
      <c r="F1902" s="30"/>
    </row>
    <row r="1903" spans="1:6">
      <c r="A1903" s="634" t="s">
        <v>2839</v>
      </c>
      <c r="B1903" s="470"/>
      <c r="C1903" s="470"/>
      <c r="D1903" s="470"/>
      <c r="E1903" s="470"/>
      <c r="F1903" s="30"/>
    </row>
    <row r="1904" spans="1:6">
      <c r="A1904" s="634" t="s">
        <v>2840</v>
      </c>
      <c r="B1904" s="470">
        <v>23</v>
      </c>
      <c r="C1904" s="470">
        <v>66</v>
      </c>
      <c r="D1904" s="470">
        <v>40</v>
      </c>
      <c r="E1904" s="470">
        <v>26</v>
      </c>
      <c r="F1904" s="30"/>
    </row>
    <row r="1905" spans="1:6">
      <c r="A1905" s="634" t="s">
        <v>2841</v>
      </c>
      <c r="B1905" s="470"/>
      <c r="C1905" s="470"/>
      <c r="D1905" s="470"/>
      <c r="E1905" s="470"/>
      <c r="F1905" s="30"/>
    </row>
    <row r="1906" spans="1:6">
      <c r="A1906" s="634"/>
      <c r="B1906" s="470"/>
      <c r="C1906" s="470"/>
      <c r="D1906" s="470"/>
      <c r="E1906" s="470"/>
      <c r="F1906" s="30"/>
    </row>
    <row r="1907" spans="1:6">
      <c r="A1907" s="634" t="s">
        <v>2842</v>
      </c>
      <c r="B1907" s="470">
        <v>107</v>
      </c>
      <c r="C1907" s="470">
        <v>246</v>
      </c>
      <c r="D1907" s="470">
        <v>133</v>
      </c>
      <c r="E1907" s="470">
        <v>113</v>
      </c>
      <c r="F1907" s="30"/>
    </row>
    <row r="1908" spans="1:6">
      <c r="A1908" s="634" t="s">
        <v>2843</v>
      </c>
      <c r="B1908" s="470">
        <v>8</v>
      </c>
      <c r="C1908" s="470">
        <v>14</v>
      </c>
      <c r="D1908" s="470">
        <v>7</v>
      </c>
      <c r="E1908" s="470">
        <v>7</v>
      </c>
      <c r="F1908" s="30"/>
    </row>
    <row r="1909" spans="1:6">
      <c r="A1909" s="634" t="s">
        <v>2844</v>
      </c>
      <c r="B1909" s="470">
        <v>15</v>
      </c>
      <c r="C1909" s="470">
        <v>38</v>
      </c>
      <c r="D1909" s="470">
        <v>23</v>
      </c>
      <c r="E1909" s="470">
        <v>15</v>
      </c>
      <c r="F1909" s="30"/>
    </row>
    <row r="1910" spans="1:6">
      <c r="A1910" s="634" t="s">
        <v>2845</v>
      </c>
      <c r="B1910" s="470">
        <v>15</v>
      </c>
      <c r="C1910" s="470">
        <v>34</v>
      </c>
      <c r="D1910" s="470">
        <v>19</v>
      </c>
      <c r="E1910" s="470">
        <v>15</v>
      </c>
      <c r="F1910" s="30"/>
    </row>
    <row r="1911" spans="1:6">
      <c r="A1911" s="634" t="s">
        <v>2846</v>
      </c>
      <c r="B1911" s="470">
        <v>7</v>
      </c>
      <c r="C1911" s="470">
        <v>18</v>
      </c>
      <c r="D1911" s="470">
        <v>10</v>
      </c>
      <c r="E1911" s="470">
        <v>8</v>
      </c>
      <c r="F1911" s="30"/>
    </row>
    <row r="1912" spans="1:6">
      <c r="A1912" s="634" t="s">
        <v>2847</v>
      </c>
      <c r="B1912" s="470">
        <v>27</v>
      </c>
      <c r="C1912" s="470">
        <v>54</v>
      </c>
      <c r="D1912" s="470">
        <v>26</v>
      </c>
      <c r="E1912" s="470">
        <v>28</v>
      </c>
      <c r="F1912" s="30"/>
    </row>
    <row r="1913" spans="1:6">
      <c r="A1913" s="634" t="s">
        <v>2848</v>
      </c>
      <c r="B1913" s="470"/>
      <c r="C1913" s="470"/>
      <c r="D1913" s="470"/>
      <c r="E1913" s="470"/>
      <c r="F1913" s="30"/>
    </row>
    <row r="1914" spans="1:6">
      <c r="A1914" s="634" t="s">
        <v>2849</v>
      </c>
      <c r="B1914" s="470">
        <v>5</v>
      </c>
      <c r="C1914" s="470">
        <v>15</v>
      </c>
      <c r="D1914" s="470">
        <v>6</v>
      </c>
      <c r="E1914" s="470">
        <v>9</v>
      </c>
      <c r="F1914" s="30"/>
    </row>
    <row r="1915" spans="1:6">
      <c r="A1915" s="634" t="s">
        <v>2850</v>
      </c>
      <c r="B1915" s="470"/>
      <c r="C1915" s="470"/>
      <c r="D1915" s="470"/>
      <c r="E1915" s="470"/>
      <c r="F1915" s="30"/>
    </row>
    <row r="1916" spans="1:6">
      <c r="A1916" s="634" t="s">
        <v>2851</v>
      </c>
      <c r="B1916" s="470">
        <v>3</v>
      </c>
      <c r="C1916" s="470">
        <v>9</v>
      </c>
      <c r="D1916" s="470">
        <v>6</v>
      </c>
      <c r="E1916" s="470">
        <v>3</v>
      </c>
      <c r="F1916" s="30"/>
    </row>
    <row r="1917" spans="1:6">
      <c r="A1917" s="634" t="s">
        <v>2852</v>
      </c>
      <c r="B1917" s="470"/>
      <c r="C1917" s="470"/>
      <c r="D1917" s="470"/>
      <c r="E1917" s="470"/>
      <c r="F1917" s="30"/>
    </row>
    <row r="1918" spans="1:6">
      <c r="A1918" s="634" t="s">
        <v>2853</v>
      </c>
      <c r="B1918" s="470">
        <v>6</v>
      </c>
      <c r="C1918" s="470">
        <v>11</v>
      </c>
      <c r="D1918" s="470">
        <v>5</v>
      </c>
      <c r="E1918" s="470">
        <v>6</v>
      </c>
      <c r="F1918" s="30"/>
    </row>
    <row r="1919" spans="1:6">
      <c r="A1919" s="634" t="s">
        <v>2854</v>
      </c>
      <c r="B1919" s="470"/>
      <c r="C1919" s="470"/>
      <c r="D1919" s="470"/>
      <c r="E1919" s="470"/>
      <c r="F1919" s="30"/>
    </row>
    <row r="1920" spans="1:6">
      <c r="A1920" s="634" t="s">
        <v>2855</v>
      </c>
      <c r="B1920" s="470">
        <v>11</v>
      </c>
      <c r="C1920" s="470">
        <v>33</v>
      </c>
      <c r="D1920" s="470">
        <v>22</v>
      </c>
      <c r="E1920" s="470">
        <v>11</v>
      </c>
      <c r="F1920" s="30"/>
    </row>
    <row r="1921" spans="1:6">
      <c r="A1921" s="3155" t="s">
        <v>2856</v>
      </c>
      <c r="B1921" s="470">
        <v>10</v>
      </c>
      <c r="C1921" s="470">
        <v>20</v>
      </c>
      <c r="D1921" s="470">
        <v>9</v>
      </c>
      <c r="E1921" s="470">
        <v>11</v>
      </c>
      <c r="F1921" s="30"/>
    </row>
    <row r="1922" spans="1:6">
      <c r="A1922" s="3160"/>
      <c r="B1922" s="30"/>
      <c r="C1922" s="30"/>
      <c r="D1922" s="30"/>
      <c r="E1922" s="30"/>
      <c r="F1922" s="30"/>
    </row>
    <row r="1923" spans="1:6">
      <c r="A1923" s="634" t="s">
        <v>2857</v>
      </c>
      <c r="B1923" s="470">
        <v>59</v>
      </c>
      <c r="C1923" s="470">
        <v>156</v>
      </c>
      <c r="D1923" s="470">
        <v>73</v>
      </c>
      <c r="E1923" s="470">
        <v>83</v>
      </c>
      <c r="F1923" s="30"/>
    </row>
    <row r="1924" spans="1:6">
      <c r="A1924" s="634" t="s">
        <v>2858</v>
      </c>
      <c r="B1924" s="470">
        <v>15</v>
      </c>
      <c r="C1924" s="470">
        <v>38</v>
      </c>
      <c r="D1924" s="470">
        <v>19</v>
      </c>
      <c r="E1924" s="470">
        <v>19</v>
      </c>
      <c r="F1924" s="30"/>
    </row>
    <row r="1925" spans="1:6">
      <c r="A1925" s="634" t="s">
        <v>2859</v>
      </c>
      <c r="B1925" s="470">
        <v>4</v>
      </c>
      <c r="C1925" s="470">
        <v>13</v>
      </c>
      <c r="D1925" s="470">
        <v>5</v>
      </c>
      <c r="E1925" s="470">
        <v>8</v>
      </c>
      <c r="F1925" s="30"/>
    </row>
    <row r="1926" spans="1:6">
      <c r="A1926" s="634" t="s">
        <v>2860</v>
      </c>
      <c r="B1926" s="470">
        <v>7</v>
      </c>
      <c r="C1926" s="470">
        <v>14</v>
      </c>
      <c r="D1926" s="470">
        <v>5</v>
      </c>
      <c r="E1926" s="470">
        <v>9</v>
      </c>
      <c r="F1926" s="30"/>
    </row>
    <row r="1927" spans="1:6">
      <c r="A1927" s="634" t="s">
        <v>2861</v>
      </c>
      <c r="B1927" s="470">
        <v>3</v>
      </c>
      <c r="C1927" s="470">
        <v>17</v>
      </c>
      <c r="D1927" s="470">
        <v>9</v>
      </c>
      <c r="E1927" s="470">
        <v>8</v>
      </c>
      <c r="F1927" s="30"/>
    </row>
    <row r="1928" spans="1:6">
      <c r="A1928" s="634" t="s">
        <v>2862</v>
      </c>
      <c r="B1928" s="470"/>
      <c r="C1928" s="470"/>
      <c r="D1928" s="470"/>
      <c r="E1928" s="470"/>
      <c r="F1928" s="30"/>
    </row>
    <row r="1929" spans="1:6">
      <c r="A1929" s="634" t="s">
        <v>2863</v>
      </c>
      <c r="B1929" s="470">
        <v>7</v>
      </c>
      <c r="C1929" s="470">
        <v>20</v>
      </c>
      <c r="D1929" s="470">
        <v>10</v>
      </c>
      <c r="E1929" s="470">
        <v>10</v>
      </c>
      <c r="F1929" s="30"/>
    </row>
    <row r="1930" spans="1:6">
      <c r="A1930" s="634" t="s">
        <v>2864</v>
      </c>
      <c r="B1930" s="470">
        <v>5</v>
      </c>
      <c r="C1930" s="470">
        <v>12</v>
      </c>
      <c r="D1930" s="470">
        <v>7</v>
      </c>
      <c r="E1930" s="470">
        <v>5</v>
      </c>
      <c r="F1930" s="30"/>
    </row>
    <row r="1931" spans="1:6">
      <c r="A1931" s="634" t="s">
        <v>2865</v>
      </c>
      <c r="B1931" s="470"/>
      <c r="C1931" s="470"/>
      <c r="D1931" s="470"/>
      <c r="E1931" s="470"/>
      <c r="F1931" s="30"/>
    </row>
    <row r="1932" spans="1:6">
      <c r="A1932" s="634" t="s">
        <v>2866</v>
      </c>
      <c r="B1932" s="470">
        <v>18</v>
      </c>
      <c r="C1932" s="470">
        <v>42</v>
      </c>
      <c r="D1932" s="470">
        <v>18</v>
      </c>
      <c r="E1932" s="470">
        <v>24</v>
      </c>
      <c r="F1932" s="30"/>
    </row>
    <row r="1933" spans="1:6">
      <c r="A1933" s="634" t="s">
        <v>2867</v>
      </c>
      <c r="B1933" s="470"/>
      <c r="C1933" s="470"/>
      <c r="D1933" s="470"/>
      <c r="E1933" s="470"/>
      <c r="F1933" s="30"/>
    </row>
    <row r="1934" spans="1:6">
      <c r="A1934" s="634"/>
      <c r="B1934" s="470"/>
      <c r="C1934" s="470"/>
      <c r="D1934" s="470"/>
      <c r="E1934" s="470"/>
      <c r="F1934" s="30"/>
    </row>
    <row r="1935" spans="1:6">
      <c r="A1935" s="634" t="s">
        <v>2868</v>
      </c>
      <c r="B1935" s="470">
        <v>64</v>
      </c>
      <c r="C1935" s="470">
        <v>164</v>
      </c>
      <c r="D1935" s="470">
        <v>83</v>
      </c>
      <c r="E1935" s="470">
        <v>81</v>
      </c>
      <c r="F1935" s="30"/>
    </row>
    <row r="1936" spans="1:6">
      <c r="A1936" s="634" t="s">
        <v>2869</v>
      </c>
      <c r="B1936" s="470">
        <v>6</v>
      </c>
      <c r="C1936" s="470">
        <v>11</v>
      </c>
      <c r="D1936" s="470">
        <v>5</v>
      </c>
      <c r="E1936" s="470">
        <v>6</v>
      </c>
      <c r="F1936" s="30"/>
    </row>
    <row r="1937" spans="1:6">
      <c r="A1937" s="634" t="s">
        <v>2870</v>
      </c>
      <c r="B1937" s="470">
        <v>3</v>
      </c>
      <c r="C1937" s="470">
        <v>5</v>
      </c>
      <c r="D1937" s="470">
        <v>3</v>
      </c>
      <c r="E1937" s="470">
        <v>2</v>
      </c>
      <c r="F1937" s="30"/>
    </row>
    <row r="1938" spans="1:6">
      <c r="A1938" s="634" t="s">
        <v>2871</v>
      </c>
      <c r="B1938" s="470"/>
      <c r="C1938" s="470"/>
      <c r="D1938" s="470"/>
      <c r="E1938" s="470"/>
      <c r="F1938" s="30"/>
    </row>
    <row r="1939" spans="1:6">
      <c r="A1939" s="634" t="s">
        <v>2872</v>
      </c>
      <c r="B1939" s="470">
        <v>9</v>
      </c>
      <c r="C1939" s="470">
        <v>22</v>
      </c>
      <c r="D1939" s="470">
        <v>11</v>
      </c>
      <c r="E1939" s="470">
        <v>11</v>
      </c>
      <c r="F1939" s="30"/>
    </row>
    <row r="1940" spans="1:6">
      <c r="A1940" s="634" t="s">
        <v>2873</v>
      </c>
      <c r="B1940" s="470">
        <v>6</v>
      </c>
      <c r="C1940" s="470">
        <v>15</v>
      </c>
      <c r="D1940" s="470">
        <v>9</v>
      </c>
      <c r="E1940" s="470">
        <v>6</v>
      </c>
      <c r="F1940" s="30"/>
    </row>
    <row r="1941" spans="1:6">
      <c r="A1941" s="634" t="s">
        <v>2874</v>
      </c>
      <c r="B1941" s="470">
        <v>6</v>
      </c>
      <c r="C1941" s="470">
        <v>17</v>
      </c>
      <c r="D1941" s="470">
        <v>8</v>
      </c>
      <c r="E1941" s="470">
        <v>9</v>
      </c>
      <c r="F1941" s="30"/>
    </row>
    <row r="1942" spans="1:6">
      <c r="A1942" s="634" t="s">
        <v>2875</v>
      </c>
      <c r="B1942" s="470"/>
      <c r="C1942" s="470"/>
      <c r="D1942" s="470"/>
      <c r="E1942" s="470"/>
      <c r="F1942" s="30"/>
    </row>
    <row r="1943" spans="1:6">
      <c r="A1943" s="634" t="s">
        <v>2876</v>
      </c>
      <c r="B1943" s="470">
        <v>5</v>
      </c>
      <c r="C1943" s="470">
        <v>7</v>
      </c>
      <c r="D1943" s="470">
        <v>4</v>
      </c>
      <c r="E1943" s="470">
        <v>3</v>
      </c>
      <c r="F1943" s="30"/>
    </row>
    <row r="1944" spans="1:6">
      <c r="A1944" s="634" t="s">
        <v>2877</v>
      </c>
      <c r="B1944" s="470">
        <v>3</v>
      </c>
      <c r="C1944" s="470">
        <v>12</v>
      </c>
      <c r="D1944" s="470">
        <v>5</v>
      </c>
      <c r="E1944" s="470">
        <v>7</v>
      </c>
      <c r="F1944" s="30"/>
    </row>
    <row r="1945" spans="1:6">
      <c r="A1945" s="634" t="s">
        <v>2878</v>
      </c>
      <c r="B1945" s="470">
        <v>19</v>
      </c>
      <c r="C1945" s="470">
        <v>54</v>
      </c>
      <c r="D1945" s="470">
        <v>24</v>
      </c>
      <c r="E1945" s="470">
        <v>30</v>
      </c>
      <c r="F1945" s="30"/>
    </row>
    <row r="1946" spans="1:6">
      <c r="A1946" s="634" t="s">
        <v>2879</v>
      </c>
      <c r="B1946" s="470">
        <v>7</v>
      </c>
      <c r="C1946" s="470">
        <v>21</v>
      </c>
      <c r="D1946" s="470">
        <v>14</v>
      </c>
      <c r="E1946" s="470">
        <v>7</v>
      </c>
      <c r="F1946" s="30"/>
    </row>
    <row r="1947" spans="1:6">
      <c r="A1947" s="634"/>
      <c r="B1947" s="470"/>
      <c r="C1947" s="470"/>
      <c r="D1947" s="470"/>
      <c r="E1947" s="470"/>
      <c r="F1947" s="30"/>
    </row>
    <row r="1948" spans="1:6">
      <c r="A1948" s="634" t="s">
        <v>2880</v>
      </c>
      <c r="B1948" s="470">
        <v>41</v>
      </c>
      <c r="C1948" s="470">
        <v>115</v>
      </c>
      <c r="D1948" s="470">
        <v>57</v>
      </c>
      <c r="E1948" s="470">
        <v>58</v>
      </c>
      <c r="F1948" s="30"/>
    </row>
    <row r="1949" spans="1:6">
      <c r="A1949" s="634" t="s">
        <v>2881</v>
      </c>
      <c r="B1949" s="470">
        <v>29</v>
      </c>
      <c r="C1949" s="470">
        <v>83</v>
      </c>
      <c r="D1949" s="470">
        <v>41</v>
      </c>
      <c r="E1949" s="470">
        <v>42</v>
      </c>
      <c r="F1949" s="30"/>
    </row>
    <row r="1950" spans="1:6">
      <c r="A1950" s="634" t="s">
        <v>2882</v>
      </c>
      <c r="B1950" s="470">
        <v>12</v>
      </c>
      <c r="C1950" s="470">
        <v>32</v>
      </c>
      <c r="D1950" s="470">
        <v>16</v>
      </c>
      <c r="E1950" s="470">
        <v>16</v>
      </c>
      <c r="F1950" s="30"/>
    </row>
    <row r="1951" spans="1:6">
      <c r="A1951" s="634" t="s">
        <v>2883</v>
      </c>
      <c r="B1951" s="470"/>
      <c r="C1951" s="470"/>
      <c r="D1951" s="470"/>
      <c r="E1951" s="470"/>
      <c r="F1951" s="30"/>
    </row>
    <row r="1952" spans="1:6">
      <c r="A1952" s="634"/>
      <c r="B1952" s="470"/>
      <c r="C1952" s="470"/>
      <c r="D1952" s="470"/>
      <c r="E1952" s="470"/>
      <c r="F1952" s="30"/>
    </row>
    <row r="1953" spans="1:6">
      <c r="A1953" s="634" t="s">
        <v>2884</v>
      </c>
      <c r="B1953" s="470">
        <v>1137</v>
      </c>
      <c r="C1953" s="470">
        <v>2838</v>
      </c>
      <c r="D1953" s="470">
        <v>1412</v>
      </c>
      <c r="E1953" s="470">
        <v>1426</v>
      </c>
      <c r="F1953" s="30"/>
    </row>
    <row r="1954" spans="1:6">
      <c r="A1954" s="634" t="s">
        <v>2885</v>
      </c>
      <c r="B1954" s="470">
        <v>33</v>
      </c>
      <c r="C1954" s="470">
        <v>86</v>
      </c>
      <c r="D1954" s="470">
        <v>43</v>
      </c>
      <c r="E1954" s="470">
        <v>43</v>
      </c>
      <c r="F1954" s="30"/>
    </row>
    <row r="1955" spans="1:6">
      <c r="A1955" s="634" t="s">
        <v>2886</v>
      </c>
      <c r="B1955" s="470"/>
      <c r="C1955" s="470"/>
      <c r="D1955" s="470"/>
      <c r="E1955" s="470"/>
      <c r="F1955" s="30"/>
    </row>
    <row r="1956" spans="1:6">
      <c r="A1956" s="634" t="s">
        <v>2887</v>
      </c>
      <c r="B1956" s="470">
        <v>5</v>
      </c>
      <c r="C1956" s="470">
        <v>10</v>
      </c>
      <c r="D1956" s="470">
        <v>4</v>
      </c>
      <c r="E1956" s="470">
        <v>6</v>
      </c>
      <c r="F1956" s="30"/>
    </row>
    <row r="1957" spans="1:6">
      <c r="A1957" s="634" t="s">
        <v>2888</v>
      </c>
      <c r="B1957" s="470"/>
      <c r="C1957" s="470"/>
      <c r="D1957" s="470"/>
      <c r="E1957" s="470"/>
      <c r="F1957" s="30"/>
    </row>
    <row r="1958" spans="1:6">
      <c r="A1958" s="634" t="s">
        <v>2889</v>
      </c>
      <c r="B1958" s="470">
        <v>6</v>
      </c>
      <c r="C1958" s="470">
        <v>19</v>
      </c>
      <c r="D1958" s="470">
        <v>10</v>
      </c>
      <c r="E1958" s="470">
        <v>9</v>
      </c>
      <c r="F1958" s="30"/>
    </row>
    <row r="1959" spans="1:6">
      <c r="A1959" s="634" t="s">
        <v>2890</v>
      </c>
      <c r="B1959" s="470">
        <v>7</v>
      </c>
      <c r="C1959" s="470">
        <v>20</v>
      </c>
      <c r="D1959" s="470">
        <v>8</v>
      </c>
      <c r="E1959" s="470">
        <v>12</v>
      </c>
      <c r="F1959" s="30"/>
    </row>
    <row r="1960" spans="1:6">
      <c r="A1960" s="634" t="s">
        <v>2891</v>
      </c>
      <c r="B1960" s="470">
        <v>3</v>
      </c>
      <c r="C1960" s="470">
        <v>10</v>
      </c>
      <c r="D1960" s="470">
        <v>5</v>
      </c>
      <c r="E1960" s="470">
        <v>5</v>
      </c>
      <c r="F1960" s="30"/>
    </row>
    <row r="1961" spans="1:6">
      <c r="A1961" s="634" t="s">
        <v>2892</v>
      </c>
      <c r="B1961" s="470">
        <v>28</v>
      </c>
      <c r="C1961" s="470">
        <v>78</v>
      </c>
      <c r="D1961" s="470">
        <v>37</v>
      </c>
      <c r="E1961" s="470">
        <v>41</v>
      </c>
      <c r="F1961" s="30"/>
    </row>
    <row r="1962" spans="1:6">
      <c r="A1962" s="634" t="s">
        <v>2893</v>
      </c>
      <c r="B1962" s="470">
        <v>9</v>
      </c>
      <c r="C1962" s="470">
        <v>17</v>
      </c>
      <c r="D1962" s="470">
        <v>8</v>
      </c>
      <c r="E1962" s="470">
        <v>9</v>
      </c>
      <c r="F1962" s="30"/>
    </row>
    <row r="1963" spans="1:6">
      <c r="A1963" s="634" t="s">
        <v>2894</v>
      </c>
      <c r="B1963" s="470"/>
      <c r="C1963" s="470"/>
      <c r="D1963" s="470"/>
      <c r="E1963" s="470"/>
      <c r="F1963" s="30"/>
    </row>
    <row r="1964" spans="1:6">
      <c r="A1964" s="634" t="s">
        <v>2895</v>
      </c>
      <c r="B1964" s="470">
        <v>48</v>
      </c>
      <c r="C1964" s="470">
        <v>115</v>
      </c>
      <c r="D1964" s="470">
        <v>56</v>
      </c>
      <c r="E1964" s="470">
        <v>59</v>
      </c>
      <c r="F1964" s="30"/>
    </row>
    <row r="1965" spans="1:6">
      <c r="A1965" s="634" t="s">
        <v>2896</v>
      </c>
      <c r="B1965" s="470">
        <v>3</v>
      </c>
      <c r="C1965" s="470">
        <v>13</v>
      </c>
      <c r="D1965" s="470">
        <v>7</v>
      </c>
      <c r="E1965" s="470">
        <v>6</v>
      </c>
      <c r="F1965" s="30"/>
    </row>
    <row r="1966" spans="1:6">
      <c r="A1966" s="634" t="s">
        <v>2897</v>
      </c>
      <c r="B1966" s="488"/>
      <c r="C1966" s="489"/>
      <c r="D1966" s="489"/>
      <c r="E1966" s="489"/>
      <c r="F1966" s="30"/>
    </row>
    <row r="1967" spans="1:6">
      <c r="A1967" s="634" t="s">
        <v>2898</v>
      </c>
      <c r="B1967" s="476">
        <v>37</v>
      </c>
      <c r="C1967" s="476">
        <v>70</v>
      </c>
      <c r="D1967" s="476">
        <v>35</v>
      </c>
      <c r="E1967" s="476">
        <v>35</v>
      </c>
      <c r="F1967" s="30"/>
    </row>
    <row r="1968" spans="1:6">
      <c r="A1968" s="634" t="s">
        <v>2899</v>
      </c>
      <c r="B1968" s="470"/>
      <c r="C1968" s="470"/>
      <c r="D1968" s="470"/>
      <c r="E1968" s="470"/>
      <c r="F1968" s="30"/>
    </row>
    <row r="1969" spans="1:6">
      <c r="A1969" s="634" t="s">
        <v>2900</v>
      </c>
      <c r="B1969" s="470"/>
      <c r="C1969" s="470"/>
      <c r="D1969" s="470"/>
      <c r="E1969" s="470"/>
      <c r="F1969" s="30"/>
    </row>
    <row r="1970" spans="1:6">
      <c r="A1970" s="634" t="s">
        <v>2901</v>
      </c>
      <c r="B1970" s="470"/>
      <c r="C1970" s="470"/>
      <c r="D1970" s="470"/>
      <c r="E1970" s="470"/>
      <c r="F1970" s="30"/>
    </row>
    <row r="1971" spans="1:6">
      <c r="A1971" s="634" t="s">
        <v>2902</v>
      </c>
      <c r="B1971" s="470">
        <v>15</v>
      </c>
      <c r="C1971" s="470">
        <v>48</v>
      </c>
      <c r="D1971" s="470">
        <v>21</v>
      </c>
      <c r="E1971" s="470">
        <v>27</v>
      </c>
      <c r="F1971" s="30"/>
    </row>
    <row r="1972" spans="1:6">
      <c r="A1972" s="634" t="s">
        <v>2903</v>
      </c>
      <c r="B1972" s="470"/>
      <c r="C1972" s="470"/>
      <c r="D1972" s="470"/>
      <c r="E1972" s="470"/>
      <c r="F1972" s="30"/>
    </row>
    <row r="1973" spans="1:6">
      <c r="A1973" s="634" t="s">
        <v>2904</v>
      </c>
      <c r="B1973" s="470">
        <v>11</v>
      </c>
      <c r="C1973" s="470">
        <v>24</v>
      </c>
      <c r="D1973" s="470">
        <v>12</v>
      </c>
      <c r="E1973" s="470">
        <v>12</v>
      </c>
      <c r="F1973" s="30"/>
    </row>
    <row r="1974" spans="1:6">
      <c r="A1974" s="634" t="s">
        <v>2905</v>
      </c>
      <c r="B1974" s="470"/>
      <c r="C1974" s="470"/>
      <c r="D1974" s="470"/>
      <c r="E1974" s="470"/>
      <c r="F1974" s="30"/>
    </row>
    <row r="1975" spans="1:6">
      <c r="A1975" s="634" t="s">
        <v>2906</v>
      </c>
      <c r="B1975" s="470">
        <v>6</v>
      </c>
      <c r="C1975" s="470">
        <v>16</v>
      </c>
      <c r="D1975" s="470">
        <v>7</v>
      </c>
      <c r="E1975" s="470">
        <v>9</v>
      </c>
      <c r="F1975" s="30"/>
    </row>
    <row r="1976" spans="1:6">
      <c r="A1976" s="634" t="s">
        <v>2907</v>
      </c>
      <c r="B1976" s="470">
        <v>14</v>
      </c>
      <c r="C1976" s="470">
        <v>28</v>
      </c>
      <c r="D1976" s="470">
        <v>14</v>
      </c>
      <c r="E1976" s="470">
        <v>14</v>
      </c>
      <c r="F1976" s="30"/>
    </row>
    <row r="1977" spans="1:6">
      <c r="A1977" s="634" t="s">
        <v>2908</v>
      </c>
      <c r="B1977" s="470">
        <v>13</v>
      </c>
      <c r="C1977" s="470">
        <v>34</v>
      </c>
      <c r="D1977" s="470">
        <v>17</v>
      </c>
      <c r="E1977" s="470">
        <v>17</v>
      </c>
      <c r="F1977" s="30"/>
    </row>
    <row r="1978" spans="1:6">
      <c r="A1978" s="634" t="s">
        <v>2909</v>
      </c>
      <c r="B1978" s="470">
        <v>4</v>
      </c>
      <c r="C1978" s="470">
        <v>10</v>
      </c>
      <c r="D1978" s="470">
        <v>4</v>
      </c>
      <c r="E1978" s="470">
        <v>6</v>
      </c>
      <c r="F1978" s="30"/>
    </row>
    <row r="1979" spans="1:6">
      <c r="A1979" s="634" t="s">
        <v>2910</v>
      </c>
      <c r="B1979" s="470">
        <v>12</v>
      </c>
      <c r="C1979" s="470">
        <v>38</v>
      </c>
      <c r="D1979" s="470">
        <v>18</v>
      </c>
      <c r="E1979" s="470">
        <v>20</v>
      </c>
      <c r="F1979" s="30"/>
    </row>
    <row r="1980" spans="1:6">
      <c r="A1980" s="634" t="s">
        <v>2911</v>
      </c>
      <c r="B1980" s="470"/>
      <c r="C1980" s="470"/>
      <c r="D1980" s="470"/>
      <c r="E1980" s="470"/>
      <c r="F1980" s="30"/>
    </row>
    <row r="1981" spans="1:6">
      <c r="A1981" s="634" t="s">
        <v>2912</v>
      </c>
      <c r="B1981" s="476">
        <v>8</v>
      </c>
      <c r="C1981" s="476">
        <v>22</v>
      </c>
      <c r="D1981" s="476">
        <v>13</v>
      </c>
      <c r="E1981" s="476">
        <v>9</v>
      </c>
      <c r="F1981" s="30"/>
    </row>
    <row r="1982" spans="1:6">
      <c r="A1982" s="634" t="s">
        <v>2913</v>
      </c>
      <c r="B1982" s="473"/>
      <c r="C1982" s="473"/>
      <c r="D1982" s="473"/>
      <c r="E1982" s="473"/>
      <c r="F1982" s="30"/>
    </row>
    <row r="1983" spans="1:6">
      <c r="A1983" s="634" t="s">
        <v>2914</v>
      </c>
      <c r="B1983" s="470">
        <v>7</v>
      </c>
      <c r="C1983" s="470">
        <v>13</v>
      </c>
      <c r="D1983" s="470">
        <v>10</v>
      </c>
      <c r="E1983" s="470">
        <v>3</v>
      </c>
      <c r="F1983" s="30"/>
    </row>
    <row r="1984" spans="1:6">
      <c r="A1984" s="634" t="s">
        <v>2915</v>
      </c>
      <c r="B1984" s="470"/>
      <c r="C1984" s="470"/>
      <c r="D1984" s="470"/>
      <c r="E1984" s="470"/>
      <c r="F1984" s="30"/>
    </row>
    <row r="1985" spans="1:6">
      <c r="A1985" s="634" t="s">
        <v>2916</v>
      </c>
      <c r="B1985" s="470">
        <v>7</v>
      </c>
      <c r="C1985" s="470">
        <v>22</v>
      </c>
      <c r="D1985" s="470">
        <v>14</v>
      </c>
      <c r="E1985" s="470">
        <v>8</v>
      </c>
      <c r="F1985" s="30"/>
    </row>
    <row r="1986" spans="1:6">
      <c r="A1986" s="634" t="s">
        <v>2917</v>
      </c>
      <c r="B1986" s="476">
        <v>8</v>
      </c>
      <c r="C1986" s="476">
        <v>22</v>
      </c>
      <c r="D1986" s="476">
        <v>12</v>
      </c>
      <c r="E1986" s="476">
        <v>10</v>
      </c>
      <c r="F1986" s="30"/>
    </row>
    <row r="1987" spans="1:6">
      <c r="A1987" s="634" t="s">
        <v>2918</v>
      </c>
      <c r="B1987" s="473">
        <v>7</v>
      </c>
      <c r="C1987" s="473">
        <v>11</v>
      </c>
      <c r="D1987" s="473">
        <v>7</v>
      </c>
      <c r="E1987" s="473">
        <v>4</v>
      </c>
      <c r="F1987" s="30"/>
    </row>
    <row r="1988" spans="1:6">
      <c r="A1988" s="634" t="s">
        <v>2919</v>
      </c>
      <c r="B1988" s="470"/>
      <c r="C1988" s="470"/>
      <c r="D1988" s="470"/>
      <c r="E1988" s="470"/>
      <c r="F1988" s="30"/>
    </row>
    <row r="1989" spans="1:6">
      <c r="A1989" s="634" t="s">
        <v>2920</v>
      </c>
      <c r="B1989" s="470"/>
      <c r="C1989" s="470"/>
      <c r="D1989" s="470"/>
      <c r="E1989" s="470"/>
      <c r="F1989" s="30"/>
    </row>
    <row r="1990" spans="1:6">
      <c r="A1990" s="634" t="s">
        <v>2921</v>
      </c>
      <c r="B1990" s="470">
        <v>17</v>
      </c>
      <c r="C1990" s="470">
        <v>43</v>
      </c>
      <c r="D1990" s="470">
        <v>21</v>
      </c>
      <c r="E1990" s="470">
        <v>22</v>
      </c>
      <c r="F1990" s="30"/>
    </row>
    <row r="1991" spans="1:6">
      <c r="A1991" s="634" t="s">
        <v>2922</v>
      </c>
      <c r="B1991" s="473"/>
      <c r="C1991" s="473"/>
      <c r="D1991" s="473"/>
      <c r="E1991" s="473"/>
      <c r="F1991" s="30"/>
    </row>
    <row r="1992" spans="1:6">
      <c r="A1992" s="634" t="s">
        <v>2923</v>
      </c>
      <c r="B1992" s="470">
        <v>5</v>
      </c>
      <c r="C1992" s="470">
        <v>13</v>
      </c>
      <c r="D1992" s="470">
        <v>6</v>
      </c>
      <c r="E1992" s="470">
        <v>7</v>
      </c>
      <c r="F1992" s="30"/>
    </row>
    <row r="1993" spans="1:6">
      <c r="A1993" s="634" t="s">
        <v>2924</v>
      </c>
      <c r="B1993" s="470">
        <v>3</v>
      </c>
      <c r="C1993" s="470">
        <v>6</v>
      </c>
      <c r="D1993" s="470">
        <v>4</v>
      </c>
      <c r="E1993" s="470">
        <v>2</v>
      </c>
      <c r="F1993" s="30"/>
    </row>
    <row r="1994" spans="1:6">
      <c r="A1994" s="634" t="s">
        <v>2925</v>
      </c>
      <c r="B1994" s="470">
        <v>9</v>
      </c>
      <c r="C1994" s="470">
        <v>19</v>
      </c>
      <c r="D1994" s="470">
        <v>9</v>
      </c>
      <c r="E1994" s="470">
        <v>10</v>
      </c>
      <c r="F1994" s="30"/>
    </row>
    <row r="1995" spans="1:6">
      <c r="A1995" s="634" t="s">
        <v>2926</v>
      </c>
      <c r="B1995" s="473">
        <v>4</v>
      </c>
      <c r="C1995" s="473">
        <v>11</v>
      </c>
      <c r="D1995" s="473">
        <v>4</v>
      </c>
      <c r="E1995" s="473">
        <v>7</v>
      </c>
      <c r="F1995" s="30"/>
    </row>
    <row r="1996" spans="1:6">
      <c r="A1996" s="634" t="s">
        <v>2927</v>
      </c>
      <c r="B1996" s="473">
        <v>3</v>
      </c>
      <c r="C1996" s="473">
        <v>5</v>
      </c>
      <c r="D1996" s="470">
        <v>4</v>
      </c>
      <c r="E1996" s="470">
        <v>1</v>
      </c>
      <c r="F1996" s="30"/>
    </row>
    <row r="1997" spans="1:6">
      <c r="A1997" s="634" t="s">
        <v>2928</v>
      </c>
      <c r="B1997" s="470">
        <v>29</v>
      </c>
      <c r="C1997" s="470">
        <v>67</v>
      </c>
      <c r="D1997" s="470">
        <v>28</v>
      </c>
      <c r="E1997" s="470">
        <v>39</v>
      </c>
      <c r="F1997" s="30"/>
    </row>
    <row r="1998" spans="1:6">
      <c r="A1998" s="634" t="s">
        <v>2929</v>
      </c>
      <c r="B1998" s="470">
        <v>4</v>
      </c>
      <c r="C1998" s="470">
        <v>10</v>
      </c>
      <c r="D1998" s="470">
        <v>5</v>
      </c>
      <c r="E1998" s="470">
        <v>5</v>
      </c>
      <c r="F1998" s="30"/>
    </row>
    <row r="1999" spans="1:6">
      <c r="A1999" s="634" t="s">
        <v>2930</v>
      </c>
      <c r="B1999" s="470">
        <v>48</v>
      </c>
      <c r="C1999" s="470">
        <v>106</v>
      </c>
      <c r="D1999" s="470">
        <v>56</v>
      </c>
      <c r="E1999" s="470">
        <v>50</v>
      </c>
      <c r="F1999" s="30"/>
    </row>
    <row r="2000" spans="1:6">
      <c r="A2000" s="634" t="s">
        <v>2931</v>
      </c>
      <c r="B2000" s="470">
        <v>15</v>
      </c>
      <c r="C2000" s="470">
        <v>39</v>
      </c>
      <c r="D2000" s="470">
        <v>17</v>
      </c>
      <c r="E2000" s="470">
        <v>22</v>
      </c>
      <c r="F2000" s="30"/>
    </row>
    <row r="2001" spans="1:6">
      <c r="A2001" s="634" t="s">
        <v>2932</v>
      </c>
      <c r="B2001" s="470">
        <v>15</v>
      </c>
      <c r="C2001" s="470">
        <v>45</v>
      </c>
      <c r="D2001" s="470">
        <v>24</v>
      </c>
      <c r="E2001" s="470">
        <v>21</v>
      </c>
      <c r="F2001" s="30"/>
    </row>
    <row r="2002" spans="1:6">
      <c r="A2002" s="634" t="s">
        <v>2933</v>
      </c>
      <c r="B2002" s="470">
        <v>24</v>
      </c>
      <c r="C2002" s="470">
        <v>56</v>
      </c>
      <c r="D2002" s="470">
        <v>32</v>
      </c>
      <c r="E2002" s="470">
        <v>24</v>
      </c>
      <c r="F2002" s="30"/>
    </row>
    <row r="2003" spans="1:6">
      <c r="A2003" s="634" t="s">
        <v>2934</v>
      </c>
      <c r="B2003" s="470">
        <v>7</v>
      </c>
      <c r="C2003" s="470">
        <v>17</v>
      </c>
      <c r="D2003" s="470">
        <v>7</v>
      </c>
      <c r="E2003" s="470">
        <v>10</v>
      </c>
      <c r="F2003" s="30"/>
    </row>
    <row r="2004" spans="1:6">
      <c r="A2004" s="634" t="s">
        <v>2935</v>
      </c>
      <c r="B2004" s="470">
        <v>10</v>
      </c>
      <c r="C2004" s="470">
        <v>21</v>
      </c>
      <c r="D2004" s="470">
        <v>9</v>
      </c>
      <c r="E2004" s="470">
        <v>12</v>
      </c>
      <c r="F2004" s="30"/>
    </row>
    <row r="2005" spans="1:6">
      <c r="A2005" s="634" t="s">
        <v>2936</v>
      </c>
      <c r="B2005" s="473"/>
      <c r="C2005" s="473"/>
      <c r="D2005" s="473"/>
      <c r="E2005" s="473"/>
      <c r="F2005" s="30"/>
    </row>
    <row r="2006" spans="1:6">
      <c r="A2006" s="634" t="s">
        <v>2937</v>
      </c>
      <c r="B2006" s="470">
        <v>18</v>
      </c>
      <c r="C2006" s="473">
        <v>43</v>
      </c>
      <c r="D2006" s="470">
        <v>21</v>
      </c>
      <c r="E2006" s="470">
        <v>22</v>
      </c>
      <c r="F2006" s="30"/>
    </row>
    <row r="2007" spans="1:6">
      <c r="A2007" s="634" t="s">
        <v>2938</v>
      </c>
      <c r="B2007" s="470">
        <v>32</v>
      </c>
      <c r="C2007" s="473">
        <v>80</v>
      </c>
      <c r="D2007" s="470">
        <v>44</v>
      </c>
      <c r="E2007" s="470">
        <v>36</v>
      </c>
      <c r="F2007" s="30"/>
    </row>
    <row r="2008" spans="1:6">
      <c r="A2008" s="634" t="s">
        <v>2939</v>
      </c>
      <c r="B2008" s="470">
        <v>73</v>
      </c>
      <c r="C2008" s="473">
        <v>178</v>
      </c>
      <c r="D2008" s="470">
        <v>86</v>
      </c>
      <c r="E2008" s="470">
        <v>92</v>
      </c>
      <c r="F2008" s="30"/>
    </row>
    <row r="2009" spans="1:6">
      <c r="A2009" s="634" t="s">
        <v>2940</v>
      </c>
      <c r="B2009" s="470">
        <v>23</v>
      </c>
      <c r="C2009" s="470">
        <v>64</v>
      </c>
      <c r="D2009" s="470">
        <v>32</v>
      </c>
      <c r="E2009" s="470">
        <v>32</v>
      </c>
      <c r="F2009" s="30"/>
    </row>
    <row r="2010" spans="1:6">
      <c r="A2010" s="634" t="s">
        <v>2941</v>
      </c>
      <c r="B2010" s="470">
        <v>7</v>
      </c>
      <c r="C2010" s="470">
        <v>12</v>
      </c>
      <c r="D2010" s="470">
        <v>6</v>
      </c>
      <c r="E2010" s="470">
        <v>6</v>
      </c>
      <c r="F2010" s="30"/>
    </row>
    <row r="2011" spans="1:6">
      <c r="A2011" s="634" t="s">
        <v>2942</v>
      </c>
      <c r="B2011" s="470">
        <v>47</v>
      </c>
      <c r="C2011" s="470">
        <v>96</v>
      </c>
      <c r="D2011" s="470">
        <v>48</v>
      </c>
      <c r="E2011" s="470">
        <v>48</v>
      </c>
      <c r="F2011" s="30"/>
    </row>
    <row r="2012" spans="1:6">
      <c r="A2012" s="634" t="s">
        <v>2943</v>
      </c>
      <c r="B2012" s="470">
        <v>49</v>
      </c>
      <c r="C2012" s="470">
        <v>124</v>
      </c>
      <c r="D2012" s="470">
        <v>63</v>
      </c>
      <c r="E2012" s="470">
        <v>61</v>
      </c>
      <c r="F2012" s="30"/>
    </row>
    <row r="2013" spans="1:6">
      <c r="A2013" s="634" t="s">
        <v>2944</v>
      </c>
      <c r="B2013" s="470">
        <v>5</v>
      </c>
      <c r="C2013" s="470">
        <v>14</v>
      </c>
      <c r="D2013" s="470">
        <v>8</v>
      </c>
      <c r="E2013" s="470">
        <v>6</v>
      </c>
      <c r="F2013" s="30"/>
    </row>
    <row r="2014" spans="1:6">
      <c r="A2014" s="634" t="s">
        <v>2945</v>
      </c>
      <c r="B2014" s="470">
        <v>9</v>
      </c>
      <c r="C2014" s="470">
        <v>16</v>
      </c>
      <c r="D2014" s="470">
        <v>10</v>
      </c>
      <c r="E2014" s="470">
        <v>6</v>
      </c>
      <c r="F2014" s="30"/>
    </row>
    <row r="2015" spans="1:6">
      <c r="A2015" s="634" t="s">
        <v>2946</v>
      </c>
      <c r="B2015" s="470">
        <v>3</v>
      </c>
      <c r="C2015" s="470">
        <v>6</v>
      </c>
      <c r="D2015" s="470">
        <v>3</v>
      </c>
      <c r="E2015" s="470">
        <v>3</v>
      </c>
      <c r="F2015" s="30"/>
    </row>
    <row r="2016" spans="1:6">
      <c r="A2016" s="634" t="s">
        <v>2947</v>
      </c>
      <c r="B2016" s="470">
        <v>100</v>
      </c>
      <c r="C2016" s="470">
        <v>257</v>
      </c>
      <c r="D2016" s="470">
        <v>124</v>
      </c>
      <c r="E2016" s="470">
        <v>133</v>
      </c>
      <c r="F2016" s="30"/>
    </row>
    <row r="2017" spans="1:6">
      <c r="A2017" s="634" t="s">
        <v>2948</v>
      </c>
      <c r="B2017" s="470">
        <v>20</v>
      </c>
      <c r="C2017" s="470">
        <v>55</v>
      </c>
      <c r="D2017" s="470">
        <v>27</v>
      </c>
      <c r="E2017" s="470">
        <v>28</v>
      </c>
      <c r="F2017" s="30"/>
    </row>
    <row r="2018" spans="1:6">
      <c r="A2018" s="634" t="s">
        <v>2949</v>
      </c>
      <c r="B2018" s="470">
        <v>11</v>
      </c>
      <c r="C2018" s="470">
        <v>36</v>
      </c>
      <c r="D2018" s="470">
        <v>18</v>
      </c>
      <c r="E2018" s="470">
        <v>18</v>
      </c>
      <c r="F2018" s="30"/>
    </row>
    <row r="2019" spans="1:6">
      <c r="A2019" s="634" t="s">
        <v>2950</v>
      </c>
      <c r="B2019" s="470">
        <v>108</v>
      </c>
      <c r="C2019" s="470">
        <v>303</v>
      </c>
      <c r="D2019" s="470">
        <v>146</v>
      </c>
      <c r="E2019" s="470">
        <v>157</v>
      </c>
      <c r="F2019" s="30"/>
    </row>
    <row r="2020" spans="1:6">
      <c r="A2020" s="634" t="s">
        <v>2951</v>
      </c>
      <c r="B2020" s="470">
        <v>25</v>
      </c>
      <c r="C2020" s="470">
        <v>54</v>
      </c>
      <c r="D2020" s="470">
        <v>28</v>
      </c>
      <c r="E2020" s="470">
        <v>26</v>
      </c>
      <c r="F2020" s="30"/>
    </row>
    <row r="2021" spans="1:6">
      <c r="A2021" s="634" t="s">
        <v>2952</v>
      </c>
      <c r="B2021" s="470">
        <v>9</v>
      </c>
      <c r="C2021" s="470">
        <v>22</v>
      </c>
      <c r="D2021" s="470">
        <v>10</v>
      </c>
      <c r="E2021" s="470">
        <v>12</v>
      </c>
      <c r="F2021" s="30"/>
    </row>
    <row r="2022" spans="1:6">
      <c r="A2022" s="634" t="s">
        <v>2953</v>
      </c>
      <c r="B2022" s="470"/>
      <c r="C2022" s="470"/>
      <c r="D2022" s="470"/>
      <c r="E2022" s="470"/>
      <c r="F2022" s="30"/>
    </row>
    <row r="2023" spans="1:6">
      <c r="A2023" s="634" t="s">
        <v>2954</v>
      </c>
      <c r="B2023" s="470">
        <v>10</v>
      </c>
      <c r="C2023" s="470">
        <v>20</v>
      </c>
      <c r="D2023" s="470">
        <v>6</v>
      </c>
      <c r="E2023" s="470">
        <v>14</v>
      </c>
      <c r="F2023" s="30"/>
    </row>
    <row r="2024" spans="1:6">
      <c r="A2024" s="634" t="s">
        <v>2955</v>
      </c>
      <c r="B2024" s="470">
        <v>25</v>
      </c>
      <c r="C2024" s="470">
        <v>65</v>
      </c>
      <c r="D2024" s="470">
        <v>34</v>
      </c>
      <c r="E2024" s="470">
        <v>31</v>
      </c>
      <c r="F2024" s="30"/>
    </row>
    <row r="2025" spans="1:6">
      <c r="A2025" s="634" t="s">
        <v>2956</v>
      </c>
      <c r="B2025" s="470">
        <v>8</v>
      </c>
      <c r="C2025" s="470">
        <v>35</v>
      </c>
      <c r="D2025" s="470">
        <v>17</v>
      </c>
      <c r="E2025" s="470">
        <v>18</v>
      </c>
      <c r="F2025" s="30"/>
    </row>
    <row r="2026" spans="1:6">
      <c r="A2026" s="634" t="s">
        <v>2957</v>
      </c>
      <c r="B2026" s="470">
        <v>16</v>
      </c>
      <c r="C2026" s="470">
        <v>29</v>
      </c>
      <c r="D2026" s="470">
        <v>15</v>
      </c>
      <c r="E2026" s="470">
        <v>14</v>
      </c>
      <c r="F2026" s="30"/>
    </row>
    <row r="2027" spans="1:6">
      <c r="A2027" s="634" t="s">
        <v>2958</v>
      </c>
      <c r="B2027" s="470">
        <v>55</v>
      </c>
      <c r="C2027" s="470">
        <v>145</v>
      </c>
      <c r="D2027" s="470">
        <v>78</v>
      </c>
      <c r="E2027" s="470">
        <v>67</v>
      </c>
      <c r="F2027" s="30"/>
    </row>
    <row r="2028" spans="1:6">
      <c r="A2028" s="634"/>
      <c r="B2028" s="470"/>
      <c r="C2028" s="470"/>
      <c r="D2028" s="470"/>
      <c r="E2028" s="470"/>
      <c r="F2028" s="30"/>
    </row>
    <row r="2029" spans="1:6">
      <c r="A2029" s="634" t="s">
        <v>2959</v>
      </c>
      <c r="B2029" s="470">
        <v>1033</v>
      </c>
      <c r="C2029" s="470">
        <v>2653</v>
      </c>
      <c r="D2029" s="470">
        <v>1272</v>
      </c>
      <c r="E2029" s="470">
        <v>1381</v>
      </c>
      <c r="F2029" s="30"/>
    </row>
    <row r="2030" spans="1:6">
      <c r="A2030" s="634" t="s">
        <v>2960</v>
      </c>
      <c r="B2030" s="470">
        <v>300</v>
      </c>
      <c r="C2030" s="470">
        <v>736</v>
      </c>
      <c r="D2030" s="470">
        <v>375</v>
      </c>
      <c r="E2030" s="470">
        <v>361</v>
      </c>
      <c r="F2030" s="30"/>
    </row>
    <row r="2031" spans="1:6">
      <c r="A2031" s="634" t="s">
        <v>2961</v>
      </c>
      <c r="B2031" s="470">
        <v>182</v>
      </c>
      <c r="C2031" s="470">
        <v>441</v>
      </c>
      <c r="D2031" s="470">
        <v>207</v>
      </c>
      <c r="E2031" s="470">
        <v>234</v>
      </c>
      <c r="F2031" s="30"/>
    </row>
    <row r="2032" spans="1:6">
      <c r="A2032" s="634" t="s">
        <v>2962</v>
      </c>
      <c r="B2032" s="470">
        <v>219</v>
      </c>
      <c r="C2032" s="470">
        <v>564</v>
      </c>
      <c r="D2032" s="470">
        <v>270</v>
      </c>
      <c r="E2032" s="470">
        <v>294</v>
      </c>
      <c r="F2032" s="30"/>
    </row>
    <row r="2033" spans="1:6">
      <c r="A2033" s="634" t="s">
        <v>2963</v>
      </c>
      <c r="B2033" s="470">
        <v>113</v>
      </c>
      <c r="C2033" s="470">
        <v>352</v>
      </c>
      <c r="D2033" s="470">
        <v>143</v>
      </c>
      <c r="E2033" s="470">
        <v>209</v>
      </c>
      <c r="F2033" s="30"/>
    </row>
    <row r="2034" spans="1:6">
      <c r="A2034" s="634" t="s">
        <v>2964</v>
      </c>
      <c r="B2034" s="470">
        <v>219</v>
      </c>
      <c r="C2034" s="470">
        <v>560</v>
      </c>
      <c r="D2034" s="470">
        <v>277</v>
      </c>
      <c r="E2034" s="470">
        <v>283</v>
      </c>
      <c r="F2034" s="30"/>
    </row>
    <row r="2035" spans="1:6">
      <c r="A2035" s="634"/>
      <c r="B2035" s="470"/>
      <c r="C2035" s="470"/>
      <c r="D2035" s="470"/>
      <c r="E2035" s="470"/>
      <c r="F2035" s="30"/>
    </row>
    <row r="2036" spans="1:6">
      <c r="A2036" s="634" t="s">
        <v>2965</v>
      </c>
      <c r="B2036" s="470">
        <v>1008</v>
      </c>
      <c r="C2036" s="470">
        <v>2080</v>
      </c>
      <c r="D2036" s="470">
        <v>1047</v>
      </c>
      <c r="E2036" s="470">
        <v>1033</v>
      </c>
      <c r="F2036" s="30"/>
    </row>
    <row r="2037" spans="1:6">
      <c r="A2037" s="634" t="s">
        <v>2966</v>
      </c>
      <c r="B2037" s="470">
        <v>105</v>
      </c>
      <c r="C2037" s="470">
        <v>260</v>
      </c>
      <c r="D2037" s="470">
        <v>121</v>
      </c>
      <c r="E2037" s="470">
        <v>139</v>
      </c>
      <c r="F2037" s="30"/>
    </row>
    <row r="2038" spans="1:6">
      <c r="A2038" s="634" t="s">
        <v>2967</v>
      </c>
      <c r="B2038" s="470">
        <v>108</v>
      </c>
      <c r="C2038" s="470">
        <v>245</v>
      </c>
      <c r="D2038" s="470">
        <v>132</v>
      </c>
      <c r="E2038" s="470">
        <v>113</v>
      </c>
      <c r="F2038" s="30"/>
    </row>
    <row r="2039" spans="1:6">
      <c r="A2039" s="634" t="s">
        <v>2968</v>
      </c>
      <c r="B2039" s="470">
        <v>214</v>
      </c>
      <c r="C2039" s="470">
        <v>417</v>
      </c>
      <c r="D2039" s="470">
        <v>226</v>
      </c>
      <c r="E2039" s="470">
        <v>191</v>
      </c>
      <c r="F2039" s="30"/>
    </row>
    <row r="2040" spans="1:6">
      <c r="A2040" s="634" t="s">
        <v>2969</v>
      </c>
      <c r="B2040" s="470">
        <v>156</v>
      </c>
      <c r="C2040" s="470">
        <v>312</v>
      </c>
      <c r="D2040" s="470">
        <v>152</v>
      </c>
      <c r="E2040" s="470">
        <v>160</v>
      </c>
      <c r="F2040" s="30"/>
    </row>
    <row r="2041" spans="1:6">
      <c r="A2041" s="634" t="s">
        <v>2970</v>
      </c>
      <c r="B2041" s="470">
        <v>320</v>
      </c>
      <c r="C2041" s="470">
        <v>603</v>
      </c>
      <c r="D2041" s="470">
        <v>296</v>
      </c>
      <c r="E2041" s="470">
        <v>307</v>
      </c>
      <c r="F2041" s="30"/>
    </row>
    <row r="2042" spans="1:6">
      <c r="A2042" s="634" t="s">
        <v>2971</v>
      </c>
      <c r="B2042" s="470">
        <v>105</v>
      </c>
      <c r="C2042" s="470">
        <v>243</v>
      </c>
      <c r="D2042" s="470">
        <v>120</v>
      </c>
      <c r="E2042" s="470">
        <v>123</v>
      </c>
      <c r="F2042" s="30"/>
    </row>
    <row r="2043" spans="1:6">
      <c r="A2043" s="634"/>
      <c r="B2043" s="470"/>
      <c r="C2043" s="470"/>
      <c r="D2043" s="470"/>
      <c r="E2043" s="470"/>
      <c r="F2043" s="30"/>
    </row>
    <row r="2044" spans="1:6">
      <c r="A2044" s="634" t="s">
        <v>2972</v>
      </c>
      <c r="B2044" s="470">
        <v>501</v>
      </c>
      <c r="C2044" s="470">
        <v>1240</v>
      </c>
      <c r="D2044" s="470">
        <v>632</v>
      </c>
      <c r="E2044" s="470">
        <v>608</v>
      </c>
      <c r="F2044" s="30"/>
    </row>
    <row r="2045" spans="1:6">
      <c r="A2045" s="634" t="s">
        <v>2973</v>
      </c>
      <c r="B2045" s="470">
        <v>298</v>
      </c>
      <c r="C2045" s="470">
        <v>713</v>
      </c>
      <c r="D2045" s="470">
        <v>358</v>
      </c>
      <c r="E2045" s="470">
        <v>355</v>
      </c>
      <c r="F2045" s="30"/>
    </row>
    <row r="2046" spans="1:6">
      <c r="A2046" s="634" t="s">
        <v>2974</v>
      </c>
      <c r="B2046" s="470">
        <v>203</v>
      </c>
      <c r="C2046" s="470">
        <v>527</v>
      </c>
      <c r="D2046" s="470">
        <v>274</v>
      </c>
      <c r="E2046" s="470">
        <v>253</v>
      </c>
      <c r="F2046" s="30"/>
    </row>
    <row r="2047" spans="1:6">
      <c r="A2047" s="634" t="s">
        <v>2975</v>
      </c>
      <c r="B2047" s="470"/>
      <c r="C2047" s="470"/>
      <c r="D2047" s="470"/>
      <c r="E2047" s="470"/>
      <c r="F2047" s="30"/>
    </row>
    <row r="2048" spans="1:6">
      <c r="A2048" s="634"/>
      <c r="B2048" s="470"/>
      <c r="C2048" s="470"/>
      <c r="D2048" s="470"/>
      <c r="E2048" s="470"/>
      <c r="F2048" s="30"/>
    </row>
    <row r="2049" spans="1:6">
      <c r="A2049" s="442" t="s">
        <v>2976</v>
      </c>
      <c r="B2049" s="482">
        <v>13807</v>
      </c>
      <c r="C2049" s="482">
        <v>31436</v>
      </c>
      <c r="D2049" s="482">
        <v>15028</v>
      </c>
      <c r="E2049" s="482">
        <v>16408</v>
      </c>
      <c r="F2049" s="30"/>
    </row>
    <row r="2050" spans="1:6">
      <c r="A2050" s="634"/>
      <c r="B2050" s="470"/>
      <c r="C2050" s="470"/>
      <c r="D2050" s="470"/>
      <c r="E2050" s="470"/>
      <c r="F2050" s="30"/>
    </row>
    <row r="2051" spans="1:6">
      <c r="A2051" s="634" t="s">
        <v>2977</v>
      </c>
      <c r="B2051" s="470">
        <v>2648</v>
      </c>
      <c r="C2051" s="470">
        <v>5609</v>
      </c>
      <c r="D2051" s="470">
        <v>2610</v>
      </c>
      <c r="E2051" s="470">
        <v>2999</v>
      </c>
      <c r="F2051" s="30"/>
    </row>
    <row r="2052" spans="1:6">
      <c r="A2052" s="634" t="s">
        <v>2978</v>
      </c>
      <c r="B2052" s="470">
        <v>137</v>
      </c>
      <c r="C2052" s="470">
        <v>328</v>
      </c>
      <c r="D2052" s="470">
        <v>167</v>
      </c>
      <c r="E2052" s="470">
        <v>161</v>
      </c>
      <c r="F2052" s="30"/>
    </row>
    <row r="2053" spans="1:6">
      <c r="A2053" s="634" t="s">
        <v>2979</v>
      </c>
      <c r="B2053" s="470">
        <v>164</v>
      </c>
      <c r="C2053" s="470">
        <v>389</v>
      </c>
      <c r="D2053" s="470">
        <v>192</v>
      </c>
      <c r="E2053" s="470">
        <v>197</v>
      </c>
      <c r="F2053" s="30"/>
    </row>
    <row r="2054" spans="1:6">
      <c r="A2054" s="634" t="s">
        <v>2980</v>
      </c>
      <c r="B2054" s="470">
        <v>111</v>
      </c>
      <c r="C2054" s="470">
        <v>255</v>
      </c>
      <c r="D2054" s="470">
        <v>117</v>
      </c>
      <c r="E2054" s="470">
        <v>138</v>
      </c>
      <c r="F2054" s="30"/>
    </row>
    <row r="2055" spans="1:6">
      <c r="A2055" s="634" t="s">
        <v>2981</v>
      </c>
      <c r="B2055" s="470">
        <v>253</v>
      </c>
      <c r="C2055" s="473">
        <v>577</v>
      </c>
      <c r="D2055" s="470">
        <v>302</v>
      </c>
      <c r="E2055" s="470">
        <v>275</v>
      </c>
      <c r="F2055" s="30"/>
    </row>
    <row r="2056" spans="1:6">
      <c r="A2056" s="634" t="s">
        <v>2982</v>
      </c>
      <c r="B2056" s="470">
        <v>125</v>
      </c>
      <c r="C2056" s="473">
        <v>246</v>
      </c>
      <c r="D2056" s="470">
        <v>121</v>
      </c>
      <c r="E2056" s="470">
        <v>125</v>
      </c>
      <c r="F2056" s="30"/>
    </row>
    <row r="2057" spans="1:6">
      <c r="A2057" s="634" t="s">
        <v>2983</v>
      </c>
      <c r="B2057" s="470">
        <v>258</v>
      </c>
      <c r="C2057" s="470">
        <v>559</v>
      </c>
      <c r="D2057" s="470">
        <v>280</v>
      </c>
      <c r="E2057" s="470">
        <v>279</v>
      </c>
      <c r="F2057" s="30"/>
    </row>
    <row r="2058" spans="1:6">
      <c r="A2058" s="634" t="s">
        <v>2984</v>
      </c>
      <c r="B2058" s="470">
        <v>4</v>
      </c>
      <c r="C2058" s="470">
        <v>5</v>
      </c>
      <c r="D2058" s="470">
        <v>1</v>
      </c>
      <c r="E2058" s="470">
        <v>4</v>
      </c>
      <c r="F2058" s="30"/>
    </row>
    <row r="2059" spans="1:6">
      <c r="A2059" s="634" t="s">
        <v>2985</v>
      </c>
      <c r="B2059" s="470">
        <v>16</v>
      </c>
      <c r="C2059" s="470">
        <v>49</v>
      </c>
      <c r="D2059" s="470">
        <v>26</v>
      </c>
      <c r="E2059" s="470">
        <v>23</v>
      </c>
      <c r="F2059" s="30"/>
    </row>
    <row r="2060" spans="1:6">
      <c r="A2060" s="634" t="s">
        <v>2986</v>
      </c>
      <c r="B2060" s="470">
        <v>228</v>
      </c>
      <c r="C2060" s="470">
        <v>545</v>
      </c>
      <c r="D2060" s="470">
        <v>239</v>
      </c>
      <c r="E2060" s="470">
        <v>306</v>
      </c>
      <c r="F2060" s="30"/>
    </row>
    <row r="2061" spans="1:6">
      <c r="A2061" s="634" t="s">
        <v>2987</v>
      </c>
      <c r="B2061" s="470">
        <v>13</v>
      </c>
      <c r="C2061" s="470">
        <v>27</v>
      </c>
      <c r="D2061" s="470">
        <v>14</v>
      </c>
      <c r="E2061" s="470">
        <v>13</v>
      </c>
      <c r="F2061" s="30"/>
    </row>
    <row r="2062" spans="1:6">
      <c r="A2062" s="634" t="s">
        <v>2988</v>
      </c>
      <c r="B2062" s="470">
        <v>347</v>
      </c>
      <c r="C2062" s="470">
        <v>715</v>
      </c>
      <c r="D2062" s="470">
        <v>295</v>
      </c>
      <c r="E2062" s="470">
        <v>420</v>
      </c>
      <c r="F2062" s="30"/>
    </row>
    <row r="2063" spans="1:6">
      <c r="A2063" s="634" t="s">
        <v>2989</v>
      </c>
      <c r="B2063" s="470">
        <v>243</v>
      </c>
      <c r="C2063" s="470">
        <v>505</v>
      </c>
      <c r="D2063" s="470">
        <v>227</v>
      </c>
      <c r="E2063" s="470">
        <v>278</v>
      </c>
      <c r="F2063" s="30"/>
    </row>
    <row r="2064" spans="1:6">
      <c r="A2064" s="634" t="s">
        <v>2990</v>
      </c>
      <c r="B2064" s="476">
        <v>9</v>
      </c>
      <c r="C2064" s="476">
        <v>95</v>
      </c>
      <c r="D2064" s="476">
        <v>39</v>
      </c>
      <c r="E2064" s="476">
        <v>56</v>
      </c>
      <c r="F2064" s="30"/>
    </row>
    <row r="2065" spans="1:6">
      <c r="A2065" s="634" t="s">
        <v>2991</v>
      </c>
      <c r="B2065" s="470">
        <v>369</v>
      </c>
      <c r="C2065" s="470">
        <v>555</v>
      </c>
      <c r="D2065" s="470">
        <v>230</v>
      </c>
      <c r="E2065" s="470">
        <v>325</v>
      </c>
      <c r="F2065" s="30"/>
    </row>
    <row r="2066" spans="1:6">
      <c r="A2066" s="634" t="s">
        <v>2992</v>
      </c>
      <c r="B2066" s="470">
        <v>15</v>
      </c>
      <c r="C2066" s="470">
        <v>22</v>
      </c>
      <c r="D2066" s="470">
        <v>11</v>
      </c>
      <c r="E2066" s="470">
        <v>11</v>
      </c>
      <c r="F2066" s="30"/>
    </row>
    <row r="2067" spans="1:6">
      <c r="A2067" s="634" t="s">
        <v>2993</v>
      </c>
      <c r="B2067" s="470">
        <v>10</v>
      </c>
      <c r="C2067" s="470">
        <v>18</v>
      </c>
      <c r="D2067" s="470">
        <v>7</v>
      </c>
      <c r="E2067" s="470">
        <v>11</v>
      </c>
      <c r="F2067" s="30"/>
    </row>
    <row r="2068" spans="1:6">
      <c r="A2068" s="634" t="s">
        <v>2994</v>
      </c>
      <c r="B2068" s="470">
        <v>101</v>
      </c>
      <c r="C2068" s="470">
        <v>233</v>
      </c>
      <c r="D2068" s="470">
        <v>111</v>
      </c>
      <c r="E2068" s="470">
        <v>122</v>
      </c>
      <c r="F2068" s="30"/>
    </row>
    <row r="2069" spans="1:6">
      <c r="A2069" s="634" t="s">
        <v>2995</v>
      </c>
      <c r="B2069" s="470">
        <v>141</v>
      </c>
      <c r="C2069" s="470">
        <v>288</v>
      </c>
      <c r="D2069" s="470">
        <v>134</v>
      </c>
      <c r="E2069" s="470">
        <v>154</v>
      </c>
      <c r="F2069" s="30"/>
    </row>
    <row r="2070" spans="1:6">
      <c r="A2070" s="634" t="s">
        <v>2996</v>
      </c>
      <c r="B2070" s="470">
        <v>104</v>
      </c>
      <c r="C2070" s="470">
        <v>198</v>
      </c>
      <c r="D2070" s="470">
        <v>97</v>
      </c>
      <c r="E2070" s="470">
        <v>101</v>
      </c>
      <c r="F2070" s="30"/>
    </row>
    <row r="2071" spans="1:6">
      <c r="A2071" s="634"/>
      <c r="B2071" s="476"/>
      <c r="C2071" s="476"/>
      <c r="D2071" s="476"/>
      <c r="E2071" s="476"/>
      <c r="F2071" s="30"/>
    </row>
    <row r="2072" spans="1:6">
      <c r="A2072" s="634" t="s">
        <v>2997</v>
      </c>
      <c r="B2072" s="470">
        <v>1488</v>
      </c>
      <c r="C2072" s="470">
        <v>3273</v>
      </c>
      <c r="D2072" s="470">
        <v>1558</v>
      </c>
      <c r="E2072" s="470">
        <v>1715</v>
      </c>
      <c r="F2072" s="30"/>
    </row>
    <row r="2073" spans="1:6">
      <c r="A2073" s="634" t="s">
        <v>2998</v>
      </c>
      <c r="B2073" s="470">
        <v>30</v>
      </c>
      <c r="C2073" s="470">
        <v>48</v>
      </c>
      <c r="D2073" s="470">
        <v>23</v>
      </c>
      <c r="E2073" s="470">
        <v>25</v>
      </c>
      <c r="F2073" s="30"/>
    </row>
    <row r="2074" spans="1:6">
      <c r="A2074" s="634" t="s">
        <v>2999</v>
      </c>
      <c r="B2074" s="470">
        <v>31</v>
      </c>
      <c r="C2074" s="470">
        <v>64</v>
      </c>
      <c r="D2074" s="470">
        <v>32</v>
      </c>
      <c r="E2074" s="470">
        <v>32</v>
      </c>
      <c r="F2074" s="30"/>
    </row>
    <row r="2075" spans="1:6">
      <c r="A2075" s="634" t="s">
        <v>3000</v>
      </c>
      <c r="B2075" s="470">
        <v>68</v>
      </c>
      <c r="C2075" s="470">
        <v>136</v>
      </c>
      <c r="D2075" s="470">
        <v>68</v>
      </c>
      <c r="E2075" s="470">
        <v>68</v>
      </c>
      <c r="F2075" s="30"/>
    </row>
    <row r="2076" spans="1:6">
      <c r="A2076" s="634" t="s">
        <v>3001</v>
      </c>
      <c r="B2076" s="470">
        <v>49</v>
      </c>
      <c r="C2076" s="470">
        <v>112</v>
      </c>
      <c r="D2076" s="470">
        <v>59</v>
      </c>
      <c r="E2076" s="470">
        <v>53</v>
      </c>
      <c r="F2076" s="30"/>
    </row>
    <row r="2077" spans="1:6">
      <c r="A2077" s="634" t="s">
        <v>3002</v>
      </c>
      <c r="B2077" s="470">
        <v>113</v>
      </c>
      <c r="C2077" s="470">
        <v>281</v>
      </c>
      <c r="D2077" s="470">
        <v>130</v>
      </c>
      <c r="E2077" s="470">
        <v>151</v>
      </c>
      <c r="F2077" s="30"/>
    </row>
    <row r="2078" spans="1:6">
      <c r="A2078" s="634" t="s">
        <v>3003</v>
      </c>
      <c r="B2078" s="470">
        <v>23</v>
      </c>
      <c r="C2078" s="470">
        <v>51</v>
      </c>
      <c r="D2078" s="470">
        <v>23</v>
      </c>
      <c r="E2078" s="470">
        <v>28</v>
      </c>
      <c r="F2078" s="30"/>
    </row>
    <row r="2079" spans="1:6">
      <c r="A2079" s="634" t="s">
        <v>3004</v>
      </c>
      <c r="B2079" s="476">
        <v>90</v>
      </c>
      <c r="C2079" s="476">
        <v>224</v>
      </c>
      <c r="D2079" s="476">
        <v>104</v>
      </c>
      <c r="E2079" s="476">
        <v>120</v>
      </c>
      <c r="F2079" s="30"/>
    </row>
    <row r="2080" spans="1:6">
      <c r="A2080" s="634" t="s">
        <v>3005</v>
      </c>
      <c r="B2080" s="470">
        <v>37</v>
      </c>
      <c r="C2080" s="470">
        <v>96</v>
      </c>
      <c r="D2080" s="470">
        <v>48</v>
      </c>
      <c r="E2080" s="470">
        <v>48</v>
      </c>
      <c r="F2080" s="30"/>
    </row>
    <row r="2081" spans="1:6">
      <c r="A2081" s="634" t="s">
        <v>3006</v>
      </c>
      <c r="B2081" s="470">
        <v>65</v>
      </c>
      <c r="C2081" s="470">
        <v>137</v>
      </c>
      <c r="D2081" s="470">
        <v>64</v>
      </c>
      <c r="E2081" s="470">
        <v>73</v>
      </c>
      <c r="F2081" s="30"/>
    </row>
    <row r="2082" spans="1:6">
      <c r="A2082" s="634" t="s">
        <v>3007</v>
      </c>
      <c r="B2082" s="470">
        <v>3</v>
      </c>
      <c r="C2082" s="470">
        <v>9</v>
      </c>
      <c r="D2082" s="470">
        <v>6</v>
      </c>
      <c r="E2082" s="470">
        <v>3</v>
      </c>
      <c r="F2082" s="30"/>
    </row>
    <row r="2083" spans="1:6">
      <c r="A2083" s="634" t="s">
        <v>3008</v>
      </c>
      <c r="B2083" s="470">
        <v>17</v>
      </c>
      <c r="C2083" s="470">
        <v>29</v>
      </c>
      <c r="D2083" s="470">
        <v>12</v>
      </c>
      <c r="E2083" s="470">
        <v>17</v>
      </c>
      <c r="F2083" s="30"/>
    </row>
    <row r="2084" spans="1:6">
      <c r="A2084" s="3161" t="s">
        <v>3009</v>
      </c>
      <c r="B2084" s="476">
        <v>20</v>
      </c>
      <c r="C2084" s="476">
        <v>51</v>
      </c>
      <c r="D2084" s="476">
        <v>28</v>
      </c>
      <c r="E2084" s="476">
        <v>23</v>
      </c>
      <c r="F2084" s="30"/>
    </row>
    <row r="2085" spans="1:6">
      <c r="A2085" s="634" t="s">
        <v>3010</v>
      </c>
      <c r="B2085" s="470">
        <v>38</v>
      </c>
      <c r="C2085" s="470">
        <v>79</v>
      </c>
      <c r="D2085" s="470">
        <v>42</v>
      </c>
      <c r="E2085" s="470">
        <v>37</v>
      </c>
      <c r="F2085" s="30"/>
    </row>
    <row r="2086" spans="1:6">
      <c r="A2086" s="634" t="s">
        <v>3011</v>
      </c>
      <c r="B2086" s="476"/>
      <c r="C2086" s="476"/>
      <c r="D2086" s="476"/>
      <c r="E2086" s="476"/>
      <c r="F2086" s="30"/>
    </row>
    <row r="2087" spans="1:6">
      <c r="A2087" s="634" t="s">
        <v>3012</v>
      </c>
      <c r="B2087" s="470">
        <v>7</v>
      </c>
      <c r="C2087" s="470">
        <v>19</v>
      </c>
      <c r="D2087" s="470">
        <v>7</v>
      </c>
      <c r="E2087" s="470">
        <v>12</v>
      </c>
      <c r="F2087" s="30"/>
    </row>
    <row r="2088" spans="1:6">
      <c r="A2088" s="634" t="s">
        <v>3013</v>
      </c>
      <c r="B2088" s="470"/>
      <c r="C2088" s="470"/>
      <c r="D2088" s="470"/>
      <c r="E2088" s="470"/>
      <c r="F2088" s="30"/>
    </row>
    <row r="2089" spans="1:6">
      <c r="A2089" s="634" t="s">
        <v>3014</v>
      </c>
      <c r="B2089" s="470">
        <v>27</v>
      </c>
      <c r="C2089" s="470">
        <v>44</v>
      </c>
      <c r="D2089" s="470">
        <v>22</v>
      </c>
      <c r="E2089" s="470">
        <v>22</v>
      </c>
      <c r="F2089" s="30"/>
    </row>
    <row r="2090" spans="1:6">
      <c r="A2090" s="634" t="s">
        <v>3015</v>
      </c>
      <c r="B2090" s="470">
        <v>209</v>
      </c>
      <c r="C2090" s="470">
        <v>483</v>
      </c>
      <c r="D2090" s="470">
        <v>224</v>
      </c>
      <c r="E2090" s="470">
        <v>259</v>
      </c>
      <c r="F2090" s="30"/>
    </row>
    <row r="2091" spans="1:6">
      <c r="A2091" s="634" t="s">
        <v>3016</v>
      </c>
      <c r="B2091" s="470">
        <v>315</v>
      </c>
      <c r="C2091" s="470">
        <v>682</v>
      </c>
      <c r="D2091" s="470">
        <v>326</v>
      </c>
      <c r="E2091" s="470">
        <v>356</v>
      </c>
      <c r="F2091" s="30"/>
    </row>
    <row r="2092" spans="1:6">
      <c r="A2092" s="634" t="s">
        <v>3017</v>
      </c>
      <c r="B2092" s="470">
        <v>346</v>
      </c>
      <c r="C2092" s="470">
        <v>728</v>
      </c>
      <c r="D2092" s="470">
        <v>340</v>
      </c>
      <c r="E2092" s="470">
        <v>388</v>
      </c>
      <c r="F2092" s="30"/>
    </row>
    <row r="2093" spans="1:6">
      <c r="A2093" s="634"/>
      <c r="B2093" s="470"/>
      <c r="C2093" s="470"/>
      <c r="D2093" s="470"/>
      <c r="E2093" s="470"/>
      <c r="F2093" s="30"/>
    </row>
    <row r="2094" spans="1:6">
      <c r="A2094" s="634" t="s">
        <v>3018</v>
      </c>
      <c r="B2094" s="470">
        <v>504</v>
      </c>
      <c r="C2094" s="470">
        <v>1086</v>
      </c>
      <c r="D2094" s="470">
        <v>544</v>
      </c>
      <c r="E2094" s="470">
        <v>542</v>
      </c>
      <c r="F2094" s="30"/>
    </row>
    <row r="2095" spans="1:6">
      <c r="A2095" s="634" t="s">
        <v>3019</v>
      </c>
      <c r="B2095" s="470">
        <v>6</v>
      </c>
      <c r="C2095" s="470">
        <v>14</v>
      </c>
      <c r="D2095" s="470">
        <v>10</v>
      </c>
      <c r="E2095" s="470">
        <v>4</v>
      </c>
      <c r="F2095" s="30"/>
    </row>
    <row r="2096" spans="1:6">
      <c r="A2096" s="634" t="s">
        <v>3020</v>
      </c>
      <c r="B2096" s="470">
        <v>97</v>
      </c>
      <c r="C2096" s="470">
        <v>214</v>
      </c>
      <c r="D2096" s="470">
        <v>111</v>
      </c>
      <c r="E2096" s="470">
        <v>103</v>
      </c>
      <c r="F2096" s="30"/>
    </row>
    <row r="2097" spans="1:6">
      <c r="A2097" s="634" t="s">
        <v>3021</v>
      </c>
      <c r="B2097" s="470">
        <v>196</v>
      </c>
      <c r="C2097" s="470">
        <v>429</v>
      </c>
      <c r="D2097" s="470">
        <v>224</v>
      </c>
      <c r="E2097" s="470">
        <v>205</v>
      </c>
      <c r="F2097" s="30"/>
    </row>
    <row r="2098" spans="1:6">
      <c r="A2098" s="634" t="s">
        <v>3022</v>
      </c>
      <c r="B2098" s="470">
        <v>21</v>
      </c>
      <c r="C2098" s="470">
        <v>47</v>
      </c>
      <c r="D2098" s="470">
        <v>19</v>
      </c>
      <c r="E2098" s="470">
        <v>28</v>
      </c>
      <c r="F2098" s="30"/>
    </row>
    <row r="2099" spans="1:6">
      <c r="A2099" s="634" t="s">
        <v>3023</v>
      </c>
      <c r="B2099" s="470">
        <v>44</v>
      </c>
      <c r="C2099" s="470">
        <v>84</v>
      </c>
      <c r="D2099" s="470">
        <v>41</v>
      </c>
      <c r="E2099" s="470">
        <v>43</v>
      </c>
      <c r="F2099" s="30"/>
    </row>
    <row r="2100" spans="1:6">
      <c r="A2100" s="634" t="s">
        <v>3024</v>
      </c>
      <c r="B2100" s="470">
        <v>140</v>
      </c>
      <c r="C2100" s="470">
        <v>298</v>
      </c>
      <c r="D2100" s="470">
        <v>139</v>
      </c>
      <c r="E2100" s="470">
        <v>159</v>
      </c>
      <c r="F2100" s="30"/>
    </row>
    <row r="2101" spans="1:6">
      <c r="A2101" s="634"/>
      <c r="B2101" s="470"/>
      <c r="C2101" s="470"/>
      <c r="D2101" s="470"/>
      <c r="E2101" s="470"/>
      <c r="F2101" s="30"/>
    </row>
    <row r="2102" spans="1:6">
      <c r="A2102" s="634" t="s">
        <v>3025</v>
      </c>
      <c r="B2102" s="470">
        <v>581</v>
      </c>
      <c r="C2102" s="470">
        <v>1500</v>
      </c>
      <c r="D2102" s="470">
        <v>689</v>
      </c>
      <c r="E2102" s="470">
        <v>811</v>
      </c>
      <c r="F2102" s="30"/>
    </row>
    <row r="2103" spans="1:6">
      <c r="A2103" s="634" t="s">
        <v>3026</v>
      </c>
      <c r="B2103" s="470">
        <v>6</v>
      </c>
      <c r="C2103" s="470">
        <v>14</v>
      </c>
      <c r="D2103" s="470">
        <v>8</v>
      </c>
      <c r="E2103" s="470">
        <v>6</v>
      </c>
      <c r="F2103" s="30"/>
    </row>
    <row r="2104" spans="1:6">
      <c r="A2104" s="634" t="s">
        <v>3027</v>
      </c>
      <c r="B2104" s="470">
        <v>9</v>
      </c>
      <c r="C2104" s="470">
        <v>46</v>
      </c>
      <c r="D2104" s="470">
        <v>18</v>
      </c>
      <c r="E2104" s="470">
        <v>28</v>
      </c>
      <c r="F2104" s="30"/>
    </row>
    <row r="2105" spans="1:6">
      <c r="A2105" s="634" t="s">
        <v>3028</v>
      </c>
      <c r="B2105" s="470">
        <v>3</v>
      </c>
      <c r="C2105" s="470">
        <v>15</v>
      </c>
      <c r="D2105" s="470">
        <v>10</v>
      </c>
      <c r="E2105" s="470">
        <v>5</v>
      </c>
      <c r="F2105" s="30"/>
    </row>
    <row r="2106" spans="1:6">
      <c r="A2106" s="634" t="s">
        <v>3029</v>
      </c>
      <c r="B2106" s="470">
        <v>9</v>
      </c>
      <c r="C2106" s="470">
        <v>19</v>
      </c>
      <c r="D2106" s="470">
        <v>11</v>
      </c>
      <c r="E2106" s="470">
        <v>8</v>
      </c>
      <c r="F2106" s="30"/>
    </row>
    <row r="2107" spans="1:6">
      <c r="A2107" s="634" t="s">
        <v>3030</v>
      </c>
      <c r="B2107" s="470"/>
      <c r="C2107" s="470"/>
      <c r="D2107" s="470"/>
      <c r="E2107" s="470"/>
      <c r="F2107" s="30"/>
    </row>
    <row r="2108" spans="1:6">
      <c r="A2108" s="634" t="s">
        <v>3031</v>
      </c>
      <c r="B2108" s="470">
        <v>5</v>
      </c>
      <c r="C2108" s="470">
        <v>10</v>
      </c>
      <c r="D2108" s="470">
        <v>5</v>
      </c>
      <c r="E2108" s="470">
        <v>5</v>
      </c>
      <c r="F2108" s="30"/>
    </row>
    <row r="2109" spans="1:6">
      <c r="A2109" s="634" t="s">
        <v>3032</v>
      </c>
      <c r="B2109" s="470"/>
      <c r="C2109" s="470"/>
      <c r="D2109" s="470"/>
      <c r="E2109" s="470"/>
      <c r="F2109" s="30"/>
    </row>
    <row r="2110" spans="1:6">
      <c r="A2110" s="634" t="s">
        <v>3033</v>
      </c>
      <c r="B2110" s="470">
        <v>3</v>
      </c>
      <c r="C2110" s="470">
        <v>6</v>
      </c>
      <c r="D2110" s="470">
        <v>3</v>
      </c>
      <c r="E2110" s="470">
        <v>3</v>
      </c>
      <c r="F2110" s="30"/>
    </row>
    <row r="2111" spans="1:6">
      <c r="A2111" s="634" t="s">
        <v>3034</v>
      </c>
      <c r="B2111" s="470"/>
      <c r="C2111" s="470"/>
      <c r="D2111" s="470"/>
      <c r="E2111" s="470"/>
      <c r="F2111" s="30"/>
    </row>
    <row r="2112" spans="1:6">
      <c r="A2112" s="634" t="s">
        <v>3035</v>
      </c>
      <c r="B2112" s="470">
        <v>18</v>
      </c>
      <c r="C2112" s="470">
        <v>170</v>
      </c>
      <c r="D2112" s="470">
        <v>53</v>
      </c>
      <c r="E2112" s="470">
        <v>117</v>
      </c>
      <c r="F2112" s="30"/>
    </row>
    <row r="2113" spans="1:6">
      <c r="A2113" s="634" t="s">
        <v>3036</v>
      </c>
      <c r="B2113" s="470"/>
      <c r="C2113" s="470"/>
      <c r="D2113" s="470"/>
      <c r="E2113" s="470"/>
      <c r="F2113" s="30"/>
    </row>
    <row r="2114" spans="1:6">
      <c r="A2114" s="634" t="s">
        <v>3037</v>
      </c>
      <c r="B2114" s="470">
        <v>87</v>
      </c>
      <c r="C2114" s="470">
        <v>203</v>
      </c>
      <c r="D2114" s="470">
        <v>100</v>
      </c>
      <c r="E2114" s="470">
        <v>103</v>
      </c>
      <c r="F2114" s="30"/>
    </row>
    <row r="2115" spans="1:6">
      <c r="A2115" s="634" t="s">
        <v>3038</v>
      </c>
      <c r="B2115" s="470">
        <v>7</v>
      </c>
      <c r="C2115" s="470">
        <v>14</v>
      </c>
      <c r="D2115" s="470">
        <v>5</v>
      </c>
      <c r="E2115" s="470">
        <v>9</v>
      </c>
      <c r="F2115" s="30"/>
    </row>
    <row r="2116" spans="1:6">
      <c r="A2116" s="634" t="s">
        <v>3039</v>
      </c>
      <c r="B2116" s="470"/>
      <c r="C2116" s="470"/>
      <c r="D2116" s="470"/>
      <c r="E2116" s="470"/>
      <c r="F2116" s="30"/>
    </row>
    <row r="2117" spans="1:6">
      <c r="A2117" s="634" t="s">
        <v>3040</v>
      </c>
      <c r="B2117" s="470">
        <v>36</v>
      </c>
      <c r="C2117" s="470">
        <v>108</v>
      </c>
      <c r="D2117" s="470">
        <v>54</v>
      </c>
      <c r="E2117" s="470">
        <v>54</v>
      </c>
      <c r="F2117" s="30"/>
    </row>
    <row r="2118" spans="1:6">
      <c r="A2118" s="634" t="s">
        <v>3041</v>
      </c>
      <c r="B2118" s="470">
        <v>19</v>
      </c>
      <c r="C2118" s="470">
        <v>48</v>
      </c>
      <c r="D2118" s="470">
        <v>25</v>
      </c>
      <c r="E2118" s="470">
        <v>23</v>
      </c>
      <c r="F2118" s="30"/>
    </row>
    <row r="2119" spans="1:6">
      <c r="A2119" s="634" t="s">
        <v>3042</v>
      </c>
      <c r="B2119" s="470">
        <v>118</v>
      </c>
      <c r="C2119" s="470">
        <v>274</v>
      </c>
      <c r="D2119" s="470">
        <v>134</v>
      </c>
      <c r="E2119" s="470">
        <v>140</v>
      </c>
      <c r="F2119" s="30"/>
    </row>
    <row r="2120" spans="1:6">
      <c r="A2120" s="634" t="s">
        <v>3043</v>
      </c>
      <c r="B2120" s="470">
        <v>15</v>
      </c>
      <c r="C2120" s="470">
        <v>46</v>
      </c>
      <c r="D2120" s="470">
        <v>21</v>
      </c>
      <c r="E2120" s="470">
        <v>25</v>
      </c>
      <c r="F2120" s="30"/>
    </row>
    <row r="2121" spans="1:6">
      <c r="A2121" s="634" t="s">
        <v>3044</v>
      </c>
      <c r="B2121" s="470"/>
      <c r="C2121" s="470"/>
      <c r="D2121" s="470"/>
      <c r="E2121" s="470"/>
      <c r="F2121" s="30"/>
    </row>
    <row r="2122" spans="1:6">
      <c r="A2122" s="634" t="s">
        <v>3045</v>
      </c>
      <c r="B2122" s="470">
        <v>35</v>
      </c>
      <c r="C2122" s="470">
        <v>73</v>
      </c>
      <c r="D2122" s="470">
        <v>33</v>
      </c>
      <c r="E2122" s="470">
        <v>40</v>
      </c>
      <c r="F2122" s="30"/>
    </row>
    <row r="2123" spans="1:6">
      <c r="A2123" s="634" t="s">
        <v>3046</v>
      </c>
      <c r="B2123" s="470">
        <v>7</v>
      </c>
      <c r="C2123" s="470">
        <v>17</v>
      </c>
      <c r="D2123" s="470">
        <v>10</v>
      </c>
      <c r="E2123" s="470">
        <v>7</v>
      </c>
      <c r="F2123" s="30"/>
    </row>
    <row r="2124" spans="1:6">
      <c r="A2124" s="634" t="s">
        <v>3047</v>
      </c>
      <c r="B2124" s="470"/>
      <c r="C2124" s="470"/>
      <c r="D2124" s="470"/>
      <c r="E2124" s="470"/>
      <c r="F2124" s="30"/>
    </row>
    <row r="2125" spans="1:6">
      <c r="A2125" s="634" t="s">
        <v>3048</v>
      </c>
      <c r="B2125" s="470">
        <v>7</v>
      </c>
      <c r="C2125" s="470">
        <v>17</v>
      </c>
      <c r="D2125" s="470">
        <v>7</v>
      </c>
      <c r="E2125" s="470">
        <v>10</v>
      </c>
      <c r="F2125" s="30"/>
    </row>
    <row r="2126" spans="1:6">
      <c r="A2126" s="634" t="s">
        <v>3049</v>
      </c>
      <c r="B2126" s="470">
        <v>8</v>
      </c>
      <c r="C2126" s="470">
        <v>23</v>
      </c>
      <c r="D2126" s="470">
        <v>6</v>
      </c>
      <c r="E2126" s="470">
        <v>17</v>
      </c>
      <c r="F2126" s="30"/>
    </row>
    <row r="2127" spans="1:6">
      <c r="A2127" s="634" t="s">
        <v>3050</v>
      </c>
      <c r="B2127" s="470">
        <v>35</v>
      </c>
      <c r="C2127" s="470">
        <v>81</v>
      </c>
      <c r="D2127" s="470">
        <v>46</v>
      </c>
      <c r="E2127" s="470">
        <v>35</v>
      </c>
      <c r="F2127" s="30"/>
    </row>
    <row r="2128" spans="1:6">
      <c r="A2128" s="634" t="s">
        <v>3051</v>
      </c>
      <c r="B2128" s="470">
        <v>21</v>
      </c>
      <c r="C2128" s="470">
        <v>49</v>
      </c>
      <c r="D2128" s="470">
        <v>23</v>
      </c>
      <c r="E2128" s="470">
        <v>26</v>
      </c>
      <c r="F2128" s="30"/>
    </row>
    <row r="2129" spans="1:6">
      <c r="A2129" s="634" t="s">
        <v>3052</v>
      </c>
      <c r="B2129" s="470">
        <v>7</v>
      </c>
      <c r="C2129" s="470">
        <v>13</v>
      </c>
      <c r="D2129" s="470">
        <v>5</v>
      </c>
      <c r="E2129" s="470">
        <v>8</v>
      </c>
      <c r="F2129" s="30"/>
    </row>
    <row r="2130" spans="1:6">
      <c r="A2130" s="634" t="s">
        <v>3053</v>
      </c>
      <c r="B2130" s="470">
        <v>7</v>
      </c>
      <c r="C2130" s="470">
        <v>21</v>
      </c>
      <c r="D2130" s="470">
        <v>11</v>
      </c>
      <c r="E2130" s="470">
        <v>10</v>
      </c>
      <c r="F2130" s="30"/>
    </row>
    <row r="2131" spans="1:6">
      <c r="A2131" s="634" t="s">
        <v>3054</v>
      </c>
      <c r="B2131" s="470">
        <v>6</v>
      </c>
      <c r="C2131" s="470">
        <v>24</v>
      </c>
      <c r="D2131" s="470">
        <v>10</v>
      </c>
      <c r="E2131" s="470">
        <v>14</v>
      </c>
      <c r="F2131" s="30"/>
    </row>
    <row r="2132" spans="1:6">
      <c r="A2132" s="634" t="s">
        <v>3055</v>
      </c>
      <c r="B2132" s="470">
        <v>5</v>
      </c>
      <c r="C2132" s="470">
        <v>19</v>
      </c>
      <c r="D2132" s="470">
        <v>13</v>
      </c>
      <c r="E2132" s="470">
        <v>6</v>
      </c>
      <c r="F2132" s="30"/>
    </row>
    <row r="2133" spans="1:6">
      <c r="A2133" s="634" t="s">
        <v>3056</v>
      </c>
      <c r="B2133" s="470"/>
      <c r="C2133" s="470"/>
      <c r="D2133" s="470"/>
      <c r="E2133" s="470"/>
      <c r="F2133" s="30"/>
    </row>
    <row r="2134" spans="1:6">
      <c r="A2134" s="634" t="s">
        <v>3057</v>
      </c>
      <c r="B2134" s="470">
        <v>5</v>
      </c>
      <c r="C2134" s="470">
        <v>14</v>
      </c>
      <c r="D2134" s="470">
        <v>8</v>
      </c>
      <c r="E2134" s="470">
        <v>6</v>
      </c>
      <c r="F2134" s="30"/>
    </row>
    <row r="2135" spans="1:6">
      <c r="A2135" s="634" t="s">
        <v>3058</v>
      </c>
      <c r="B2135" s="470">
        <v>5</v>
      </c>
      <c r="C2135" s="470">
        <v>7</v>
      </c>
      <c r="D2135" s="470">
        <v>4</v>
      </c>
      <c r="E2135" s="470">
        <v>3</v>
      </c>
      <c r="F2135" s="30"/>
    </row>
    <row r="2136" spans="1:6">
      <c r="A2136" s="634" t="s">
        <v>3059</v>
      </c>
      <c r="B2136" s="470"/>
      <c r="C2136" s="470"/>
      <c r="D2136" s="470"/>
      <c r="E2136" s="470"/>
      <c r="F2136" s="30"/>
    </row>
    <row r="2137" spans="1:6">
      <c r="A2137" s="634" t="s">
        <v>3060</v>
      </c>
      <c r="B2137" s="470">
        <v>10</v>
      </c>
      <c r="C2137" s="470">
        <v>22</v>
      </c>
      <c r="D2137" s="470">
        <v>13</v>
      </c>
      <c r="E2137" s="470">
        <v>9</v>
      </c>
      <c r="F2137" s="30"/>
    </row>
    <row r="2138" spans="1:6">
      <c r="A2138" s="634" t="s">
        <v>3061</v>
      </c>
      <c r="B2138" s="470">
        <v>4</v>
      </c>
      <c r="C2138" s="470">
        <v>10</v>
      </c>
      <c r="D2138" s="470">
        <v>7</v>
      </c>
      <c r="E2138" s="470">
        <v>3</v>
      </c>
      <c r="F2138" s="30"/>
    </row>
    <row r="2139" spans="1:6">
      <c r="A2139" s="634" t="s">
        <v>3062</v>
      </c>
      <c r="B2139" s="470"/>
      <c r="C2139" s="470"/>
      <c r="D2139" s="470"/>
      <c r="E2139" s="470"/>
      <c r="F2139" s="30"/>
    </row>
    <row r="2140" spans="1:6">
      <c r="A2140" s="634" t="s">
        <v>3063</v>
      </c>
      <c r="B2140" s="470">
        <v>3</v>
      </c>
      <c r="C2140" s="470">
        <v>8</v>
      </c>
      <c r="D2140" s="470">
        <v>3</v>
      </c>
      <c r="E2140" s="470">
        <v>5</v>
      </c>
      <c r="F2140" s="30"/>
    </row>
    <row r="2141" spans="1:6">
      <c r="A2141" s="634" t="s">
        <v>3064</v>
      </c>
      <c r="B2141" s="470">
        <v>75</v>
      </c>
      <c r="C2141" s="470">
        <v>119</v>
      </c>
      <c r="D2141" s="470">
        <v>39</v>
      </c>
      <c r="E2141" s="470">
        <v>80</v>
      </c>
      <c r="F2141" s="30"/>
    </row>
    <row r="2142" spans="1:6">
      <c r="A2142" s="634" t="s">
        <v>3065</v>
      </c>
      <c r="B2142" s="470">
        <v>6</v>
      </c>
      <c r="C2142" s="470">
        <v>10</v>
      </c>
      <c r="D2142" s="470">
        <v>4</v>
      </c>
      <c r="E2142" s="470">
        <v>6</v>
      </c>
      <c r="F2142" s="30"/>
    </row>
    <row r="2143" spans="1:6">
      <c r="A2143" s="634" t="s">
        <v>3066</v>
      </c>
      <c r="B2143" s="470"/>
      <c r="C2143" s="470"/>
      <c r="D2143" s="470"/>
      <c r="E2143" s="470"/>
      <c r="F2143" s="30"/>
    </row>
    <row r="2144" spans="1:6">
      <c r="A2144" s="634"/>
      <c r="B2144" s="470"/>
      <c r="C2144" s="470"/>
      <c r="D2144" s="470"/>
      <c r="E2144" s="470"/>
      <c r="F2144" s="30"/>
    </row>
    <row r="2145" spans="1:6">
      <c r="A2145" s="634" t="s">
        <v>3067</v>
      </c>
      <c r="B2145" s="470">
        <v>437</v>
      </c>
      <c r="C2145" s="470">
        <v>1104</v>
      </c>
      <c r="D2145" s="470">
        <v>534</v>
      </c>
      <c r="E2145" s="470">
        <v>570</v>
      </c>
      <c r="F2145" s="30"/>
    </row>
    <row r="2146" spans="1:6">
      <c r="A2146" s="634" t="s">
        <v>3068</v>
      </c>
      <c r="B2146" s="470">
        <v>6</v>
      </c>
      <c r="C2146" s="470">
        <v>10</v>
      </c>
      <c r="D2146" s="470">
        <v>8</v>
      </c>
      <c r="E2146" s="470">
        <v>2</v>
      </c>
      <c r="F2146" s="30"/>
    </row>
    <row r="2147" spans="1:6">
      <c r="A2147" s="634" t="s">
        <v>3069</v>
      </c>
      <c r="B2147" s="470">
        <v>187</v>
      </c>
      <c r="C2147" s="470">
        <v>532</v>
      </c>
      <c r="D2147" s="470">
        <v>266</v>
      </c>
      <c r="E2147" s="470">
        <v>266</v>
      </c>
      <c r="F2147" s="30"/>
    </row>
    <row r="2148" spans="1:6">
      <c r="A2148" s="634" t="s">
        <v>3070</v>
      </c>
      <c r="B2148" s="470">
        <v>66</v>
      </c>
      <c r="C2148" s="470">
        <v>123</v>
      </c>
      <c r="D2148" s="470">
        <v>58</v>
      </c>
      <c r="E2148" s="470">
        <v>65</v>
      </c>
      <c r="F2148" s="30"/>
    </row>
    <row r="2149" spans="1:6">
      <c r="A2149" s="634" t="s">
        <v>3071</v>
      </c>
      <c r="B2149" s="470">
        <v>65</v>
      </c>
      <c r="C2149" s="473">
        <v>158</v>
      </c>
      <c r="D2149" s="470">
        <v>69</v>
      </c>
      <c r="E2149" s="470">
        <v>89</v>
      </c>
      <c r="F2149" s="30"/>
    </row>
    <row r="2150" spans="1:6">
      <c r="A2150" s="634" t="s">
        <v>3072</v>
      </c>
      <c r="B2150" s="470">
        <v>28</v>
      </c>
      <c r="C2150" s="473">
        <v>68</v>
      </c>
      <c r="D2150" s="470">
        <v>38</v>
      </c>
      <c r="E2150" s="470">
        <v>30</v>
      </c>
      <c r="F2150" s="30"/>
    </row>
    <row r="2151" spans="1:6">
      <c r="A2151" s="634" t="s">
        <v>3073</v>
      </c>
      <c r="B2151" s="470"/>
      <c r="C2151" s="470"/>
      <c r="D2151" s="470"/>
      <c r="E2151" s="470"/>
      <c r="F2151" s="30"/>
    </row>
    <row r="2152" spans="1:6">
      <c r="A2152" s="634" t="s">
        <v>3074</v>
      </c>
      <c r="B2152" s="470">
        <v>64</v>
      </c>
      <c r="C2152" s="470">
        <v>161</v>
      </c>
      <c r="D2152" s="470">
        <v>76</v>
      </c>
      <c r="E2152" s="470">
        <v>85</v>
      </c>
      <c r="F2152" s="30"/>
    </row>
    <row r="2153" spans="1:6">
      <c r="A2153" s="634" t="s">
        <v>3075</v>
      </c>
      <c r="B2153" s="473">
        <v>3</v>
      </c>
      <c r="C2153" s="473">
        <v>5</v>
      </c>
      <c r="D2153" s="470">
        <v>1</v>
      </c>
      <c r="E2153" s="470">
        <v>4</v>
      </c>
      <c r="F2153" s="30"/>
    </row>
    <row r="2154" spans="1:6">
      <c r="A2154" s="634" t="s">
        <v>3076</v>
      </c>
      <c r="B2154" s="470">
        <v>7</v>
      </c>
      <c r="C2154" s="473">
        <v>26</v>
      </c>
      <c r="D2154" s="470">
        <v>10</v>
      </c>
      <c r="E2154" s="470">
        <v>16</v>
      </c>
      <c r="F2154" s="30"/>
    </row>
    <row r="2155" spans="1:6">
      <c r="A2155" s="634" t="s">
        <v>3077</v>
      </c>
      <c r="B2155" s="470"/>
      <c r="C2155" s="473"/>
      <c r="D2155" s="470"/>
      <c r="E2155" s="470"/>
      <c r="F2155" s="30"/>
    </row>
    <row r="2156" spans="1:6">
      <c r="A2156" s="634" t="s">
        <v>3078</v>
      </c>
      <c r="B2156" s="470">
        <v>11</v>
      </c>
      <c r="C2156" s="473">
        <v>21</v>
      </c>
      <c r="D2156" s="470">
        <v>8</v>
      </c>
      <c r="E2156" s="470">
        <v>13</v>
      </c>
      <c r="F2156" s="30"/>
    </row>
    <row r="2157" spans="1:6">
      <c r="A2157" s="634" t="s">
        <v>3079</v>
      </c>
      <c r="B2157" s="470"/>
      <c r="C2157" s="470"/>
      <c r="D2157" s="470"/>
      <c r="E2157" s="470"/>
      <c r="F2157" s="30"/>
    </row>
    <row r="2158" spans="1:6">
      <c r="A2158" s="634"/>
      <c r="B2158" s="470"/>
      <c r="C2158" s="470"/>
      <c r="D2158" s="470"/>
      <c r="E2158" s="470"/>
      <c r="F2158" s="30"/>
    </row>
    <row r="2159" spans="1:6">
      <c r="A2159" s="634" t="s">
        <v>11827</v>
      </c>
      <c r="B2159" s="470">
        <v>1080</v>
      </c>
      <c r="C2159" s="470">
        <v>2675</v>
      </c>
      <c r="D2159" s="470">
        <v>1311</v>
      </c>
      <c r="E2159" s="470">
        <v>1364</v>
      </c>
      <c r="F2159" s="30"/>
    </row>
    <row r="2160" spans="1:6">
      <c r="A2160" s="634" t="s">
        <v>3080</v>
      </c>
      <c r="B2160" s="470">
        <v>10</v>
      </c>
      <c r="C2160" s="470">
        <v>29</v>
      </c>
      <c r="D2160" s="470">
        <v>13</v>
      </c>
      <c r="E2160" s="470">
        <v>16</v>
      </c>
      <c r="F2160" s="30"/>
    </row>
    <row r="2161" spans="1:6">
      <c r="A2161" s="634" t="s">
        <v>3081</v>
      </c>
      <c r="B2161" s="470">
        <v>40</v>
      </c>
      <c r="C2161" s="473">
        <v>84</v>
      </c>
      <c r="D2161" s="470">
        <v>38</v>
      </c>
      <c r="E2161" s="470">
        <v>46</v>
      </c>
      <c r="F2161" s="30"/>
    </row>
    <row r="2162" spans="1:6">
      <c r="A2162" s="634" t="s">
        <v>3082</v>
      </c>
      <c r="B2162" s="470">
        <v>176</v>
      </c>
      <c r="C2162" s="473">
        <v>390</v>
      </c>
      <c r="D2162" s="470">
        <v>194</v>
      </c>
      <c r="E2162" s="470">
        <v>196</v>
      </c>
      <c r="F2162" s="30"/>
    </row>
    <row r="2163" spans="1:6">
      <c r="A2163" s="634" t="s">
        <v>3083</v>
      </c>
      <c r="B2163" s="470">
        <v>445</v>
      </c>
      <c r="C2163" s="473">
        <v>1107</v>
      </c>
      <c r="D2163" s="470">
        <v>547</v>
      </c>
      <c r="E2163" s="470">
        <v>560</v>
      </c>
      <c r="F2163" s="30"/>
    </row>
    <row r="2164" spans="1:6">
      <c r="A2164" s="634" t="s">
        <v>3084</v>
      </c>
      <c r="B2164" s="470">
        <v>266</v>
      </c>
      <c r="C2164" s="473">
        <v>672</v>
      </c>
      <c r="D2164" s="470">
        <v>319</v>
      </c>
      <c r="E2164" s="470">
        <v>353</v>
      </c>
      <c r="F2164" s="30"/>
    </row>
    <row r="2165" spans="1:6">
      <c r="A2165" s="634" t="s">
        <v>3085</v>
      </c>
      <c r="B2165" s="470"/>
      <c r="C2165" s="473"/>
      <c r="D2165" s="470"/>
      <c r="E2165" s="470"/>
      <c r="F2165" s="30"/>
    </row>
    <row r="2166" spans="1:6">
      <c r="A2166" s="634" t="s">
        <v>3086</v>
      </c>
      <c r="B2166" s="470">
        <v>139</v>
      </c>
      <c r="C2166" s="473">
        <v>386</v>
      </c>
      <c r="D2166" s="470">
        <v>197</v>
      </c>
      <c r="E2166" s="470">
        <v>189</v>
      </c>
      <c r="F2166" s="30"/>
    </row>
    <row r="2167" spans="1:6">
      <c r="A2167" s="634" t="s">
        <v>3087</v>
      </c>
      <c r="B2167" s="473">
        <v>4</v>
      </c>
      <c r="C2167" s="473">
        <v>7</v>
      </c>
      <c r="D2167" s="473">
        <v>3</v>
      </c>
      <c r="E2167" s="473">
        <v>4</v>
      </c>
      <c r="F2167" s="30"/>
    </row>
    <row r="2168" spans="1:6">
      <c r="A2168" s="634"/>
      <c r="B2168" s="473"/>
      <c r="C2168" s="473"/>
      <c r="D2168" s="473"/>
      <c r="E2168" s="473"/>
      <c r="F2168" s="30"/>
    </row>
    <row r="2169" spans="1:6">
      <c r="A2169" s="634" t="s">
        <v>3088</v>
      </c>
      <c r="B2169" s="470">
        <v>48</v>
      </c>
      <c r="C2169" s="470">
        <v>189</v>
      </c>
      <c r="D2169" s="470">
        <v>65</v>
      </c>
      <c r="E2169" s="470">
        <v>124</v>
      </c>
      <c r="F2169" s="30"/>
    </row>
    <row r="2170" spans="1:6">
      <c r="A2170" s="634" t="s">
        <v>3089</v>
      </c>
      <c r="B2170" s="470">
        <v>8</v>
      </c>
      <c r="C2170" s="470">
        <v>24</v>
      </c>
      <c r="D2170" s="470">
        <v>13</v>
      </c>
      <c r="E2170" s="470">
        <v>11</v>
      </c>
      <c r="F2170" s="30"/>
    </row>
    <row r="2171" spans="1:6">
      <c r="A2171" s="634" t="s">
        <v>3090</v>
      </c>
      <c r="B2171" s="470">
        <v>14</v>
      </c>
      <c r="C2171" s="470">
        <v>27</v>
      </c>
      <c r="D2171" s="470">
        <v>12</v>
      </c>
      <c r="E2171" s="470">
        <v>15</v>
      </c>
      <c r="F2171" s="30"/>
    </row>
    <row r="2172" spans="1:6">
      <c r="A2172" s="634" t="s">
        <v>3091</v>
      </c>
      <c r="B2172" s="473">
        <v>11</v>
      </c>
      <c r="C2172" s="473">
        <v>27</v>
      </c>
      <c r="D2172" s="473">
        <v>13</v>
      </c>
      <c r="E2172" s="473">
        <v>14</v>
      </c>
      <c r="F2172" s="30"/>
    </row>
    <row r="2173" spans="1:6">
      <c r="A2173" s="634" t="s">
        <v>3092</v>
      </c>
      <c r="B2173" s="470">
        <v>8</v>
      </c>
      <c r="C2173" s="470">
        <v>98</v>
      </c>
      <c r="D2173" s="470">
        <v>19</v>
      </c>
      <c r="E2173" s="470">
        <v>79</v>
      </c>
      <c r="F2173" s="30"/>
    </row>
    <row r="2174" spans="1:6">
      <c r="A2174" s="634" t="s">
        <v>3093</v>
      </c>
      <c r="B2174" s="470"/>
      <c r="C2174" s="470"/>
      <c r="D2174" s="470"/>
      <c r="E2174" s="470"/>
      <c r="F2174" s="30"/>
    </row>
    <row r="2175" spans="1:6">
      <c r="A2175" s="634" t="s">
        <v>3094</v>
      </c>
      <c r="B2175" s="470">
        <v>7</v>
      </c>
      <c r="C2175" s="470">
        <v>13</v>
      </c>
      <c r="D2175" s="470">
        <v>8</v>
      </c>
      <c r="E2175" s="470">
        <v>5</v>
      </c>
      <c r="F2175" s="30"/>
    </row>
    <row r="2176" spans="1:6">
      <c r="A2176" s="634"/>
      <c r="B2176" s="473"/>
      <c r="C2176" s="473"/>
      <c r="D2176" s="473"/>
      <c r="E2176" s="473"/>
      <c r="F2176" s="30"/>
    </row>
    <row r="2177" spans="1:6">
      <c r="A2177" s="634" t="s">
        <v>3095</v>
      </c>
      <c r="B2177" s="473">
        <v>54</v>
      </c>
      <c r="C2177" s="473">
        <v>149</v>
      </c>
      <c r="D2177" s="473">
        <v>72</v>
      </c>
      <c r="E2177" s="473">
        <v>77</v>
      </c>
      <c r="F2177" s="30"/>
    </row>
    <row r="2178" spans="1:6">
      <c r="A2178" s="634" t="s">
        <v>3096</v>
      </c>
      <c r="B2178" s="470">
        <v>4</v>
      </c>
      <c r="C2178" s="473">
        <v>11</v>
      </c>
      <c r="D2178" s="470">
        <v>4</v>
      </c>
      <c r="E2178" s="470">
        <v>7</v>
      </c>
      <c r="F2178" s="30"/>
    </row>
    <row r="2179" spans="1:6">
      <c r="A2179" s="634" t="s">
        <v>3097</v>
      </c>
      <c r="B2179" s="470">
        <v>12</v>
      </c>
      <c r="C2179" s="473">
        <v>38</v>
      </c>
      <c r="D2179" s="470">
        <v>18</v>
      </c>
      <c r="E2179" s="470">
        <v>20</v>
      </c>
      <c r="F2179" s="30"/>
    </row>
    <row r="2180" spans="1:6">
      <c r="A2180" s="634" t="s">
        <v>3098</v>
      </c>
      <c r="B2180" s="470">
        <v>28</v>
      </c>
      <c r="C2180" s="470">
        <v>69</v>
      </c>
      <c r="D2180" s="470">
        <v>33</v>
      </c>
      <c r="E2180" s="470">
        <v>36</v>
      </c>
      <c r="F2180" s="30"/>
    </row>
    <row r="2181" spans="1:6">
      <c r="A2181" s="634" t="s">
        <v>3099</v>
      </c>
      <c r="B2181" s="476">
        <v>5</v>
      </c>
      <c r="C2181" s="476">
        <v>12</v>
      </c>
      <c r="D2181" s="476">
        <v>8</v>
      </c>
      <c r="E2181" s="476">
        <v>4</v>
      </c>
      <c r="F2181" s="30"/>
    </row>
    <row r="2182" spans="1:6">
      <c r="A2182" s="634" t="s">
        <v>3100</v>
      </c>
      <c r="B2182" s="470">
        <v>5</v>
      </c>
      <c r="C2182" s="470">
        <v>19</v>
      </c>
      <c r="D2182" s="470">
        <v>9</v>
      </c>
      <c r="E2182" s="470">
        <v>10</v>
      </c>
      <c r="F2182" s="30"/>
    </row>
    <row r="2183" spans="1:6">
      <c r="A2183" s="634"/>
      <c r="B2183" s="473"/>
      <c r="C2183" s="470"/>
      <c r="D2183" s="473"/>
      <c r="E2183" s="473"/>
      <c r="F2183" s="30"/>
    </row>
    <row r="2184" spans="1:6">
      <c r="A2184" s="634" t="s">
        <v>3101</v>
      </c>
      <c r="B2184" s="473">
        <v>40</v>
      </c>
      <c r="C2184" s="470">
        <v>83</v>
      </c>
      <c r="D2184" s="473">
        <v>45</v>
      </c>
      <c r="E2184" s="473">
        <v>38</v>
      </c>
      <c r="F2184" s="30"/>
    </row>
    <row r="2185" spans="1:6">
      <c r="A2185" s="634" t="s">
        <v>3102</v>
      </c>
      <c r="B2185" s="470">
        <v>16</v>
      </c>
      <c r="C2185" s="470">
        <v>29</v>
      </c>
      <c r="D2185" s="470">
        <v>14</v>
      </c>
      <c r="E2185" s="470">
        <v>15</v>
      </c>
      <c r="F2185" s="30"/>
    </row>
    <row r="2186" spans="1:6">
      <c r="A2186" s="634" t="s">
        <v>3103</v>
      </c>
      <c r="B2186" s="470"/>
      <c r="C2186" s="470"/>
      <c r="D2186" s="470"/>
      <c r="E2186" s="470"/>
      <c r="F2186" s="30"/>
    </row>
    <row r="2187" spans="1:6">
      <c r="A2187" s="634" t="s">
        <v>3104</v>
      </c>
      <c r="B2187" s="470">
        <v>14</v>
      </c>
      <c r="C2187" s="470">
        <v>38</v>
      </c>
      <c r="D2187" s="470">
        <v>22</v>
      </c>
      <c r="E2187" s="470">
        <v>16</v>
      </c>
      <c r="F2187" s="30"/>
    </row>
    <row r="2188" spans="1:6">
      <c r="A2188" s="634" t="s">
        <v>3105</v>
      </c>
      <c r="B2188" s="470"/>
      <c r="C2188" s="470"/>
      <c r="D2188" s="470"/>
      <c r="E2188" s="470"/>
      <c r="F2188" s="30"/>
    </row>
    <row r="2189" spans="1:6">
      <c r="A2189" s="634" t="s">
        <v>3106</v>
      </c>
      <c r="B2189" s="470">
        <v>10</v>
      </c>
      <c r="C2189" s="470">
        <v>16</v>
      </c>
      <c r="D2189" s="470">
        <v>9</v>
      </c>
      <c r="E2189" s="470">
        <v>7</v>
      </c>
      <c r="F2189" s="30"/>
    </row>
    <row r="2190" spans="1:6">
      <c r="A2190" s="634" t="s">
        <v>3107</v>
      </c>
      <c r="B2190" s="470"/>
      <c r="C2190" s="470"/>
      <c r="D2190" s="470"/>
      <c r="E2190" s="470"/>
      <c r="F2190" s="30"/>
    </row>
    <row r="2191" spans="1:6">
      <c r="A2191" s="634"/>
      <c r="B2191" s="470"/>
      <c r="C2191" s="470"/>
      <c r="D2191" s="470"/>
      <c r="E2191" s="470"/>
      <c r="F2191" s="30"/>
    </row>
    <row r="2192" spans="1:6">
      <c r="A2192" s="634" t="s">
        <v>3108</v>
      </c>
      <c r="B2192" s="470">
        <v>654</v>
      </c>
      <c r="C2192" s="470">
        <v>1383</v>
      </c>
      <c r="D2192" s="470">
        <v>696</v>
      </c>
      <c r="E2192" s="470">
        <v>687</v>
      </c>
      <c r="F2192" s="30"/>
    </row>
    <row r="2193" spans="1:6">
      <c r="A2193" s="634" t="s">
        <v>3109</v>
      </c>
      <c r="B2193" s="470">
        <v>58</v>
      </c>
      <c r="C2193" s="470">
        <v>125</v>
      </c>
      <c r="D2193" s="470">
        <v>60</v>
      </c>
      <c r="E2193" s="470">
        <v>65</v>
      </c>
      <c r="F2193" s="30"/>
    </row>
    <row r="2194" spans="1:6">
      <c r="A2194" s="634" t="s">
        <v>3110</v>
      </c>
      <c r="B2194" s="470"/>
      <c r="C2194" s="470"/>
      <c r="D2194" s="470"/>
      <c r="E2194" s="470"/>
      <c r="F2194" s="30"/>
    </row>
    <row r="2195" spans="1:6">
      <c r="A2195" s="634" t="s">
        <v>3111</v>
      </c>
      <c r="B2195" s="470">
        <v>14</v>
      </c>
      <c r="C2195" s="470">
        <v>30</v>
      </c>
      <c r="D2195" s="470">
        <v>16</v>
      </c>
      <c r="E2195" s="470">
        <v>14</v>
      </c>
      <c r="F2195" s="30"/>
    </row>
    <row r="2196" spans="1:6">
      <c r="A2196" s="634" t="s">
        <v>3112</v>
      </c>
      <c r="B2196" s="470"/>
      <c r="C2196" s="470"/>
      <c r="D2196" s="470"/>
      <c r="E2196" s="470"/>
      <c r="F2196" s="30"/>
    </row>
    <row r="2197" spans="1:6">
      <c r="A2197" s="634" t="s">
        <v>3113</v>
      </c>
      <c r="B2197" s="470">
        <v>4</v>
      </c>
      <c r="C2197" s="470">
        <v>7</v>
      </c>
      <c r="D2197" s="470">
        <v>3</v>
      </c>
      <c r="E2197" s="470">
        <v>4</v>
      </c>
      <c r="F2197" s="30"/>
    </row>
    <row r="2198" spans="1:6">
      <c r="A2198" s="634" t="s">
        <v>3114</v>
      </c>
      <c r="B2198" s="470">
        <v>22</v>
      </c>
      <c r="C2198" s="470">
        <v>53</v>
      </c>
      <c r="D2198" s="470">
        <v>27</v>
      </c>
      <c r="E2198" s="470">
        <v>26</v>
      </c>
      <c r="F2198" s="30"/>
    </row>
    <row r="2199" spans="1:6">
      <c r="A2199" s="634" t="s">
        <v>3115</v>
      </c>
      <c r="B2199" s="470">
        <v>113</v>
      </c>
      <c r="C2199" s="470">
        <v>274</v>
      </c>
      <c r="D2199" s="470">
        <v>131</v>
      </c>
      <c r="E2199" s="470">
        <v>143</v>
      </c>
      <c r="F2199" s="30"/>
    </row>
    <row r="2200" spans="1:6">
      <c r="A2200" s="634" t="s">
        <v>3116</v>
      </c>
      <c r="B2200" s="470">
        <v>75</v>
      </c>
      <c r="C2200" s="470">
        <v>183</v>
      </c>
      <c r="D2200" s="470">
        <v>90</v>
      </c>
      <c r="E2200" s="470">
        <v>93</v>
      </c>
      <c r="F2200" s="30"/>
    </row>
    <row r="2201" spans="1:6">
      <c r="A2201" s="634" t="s">
        <v>3117</v>
      </c>
      <c r="B2201" s="470">
        <v>248</v>
      </c>
      <c r="C2201" s="470">
        <v>464</v>
      </c>
      <c r="D2201" s="470">
        <v>241</v>
      </c>
      <c r="E2201" s="470">
        <v>223</v>
      </c>
      <c r="F2201" s="30"/>
    </row>
    <row r="2202" spans="1:6">
      <c r="A2202" s="634" t="s">
        <v>3118</v>
      </c>
      <c r="B2202" s="470">
        <v>36</v>
      </c>
      <c r="C2202" s="470">
        <v>71</v>
      </c>
      <c r="D2202" s="470">
        <v>33</v>
      </c>
      <c r="E2202" s="470">
        <v>38</v>
      </c>
      <c r="F2202" s="30"/>
    </row>
    <row r="2203" spans="1:6">
      <c r="A2203" s="634" t="s">
        <v>3119</v>
      </c>
      <c r="B2203" s="470">
        <v>84</v>
      </c>
      <c r="C2203" s="470">
        <v>176</v>
      </c>
      <c r="D2203" s="470">
        <v>95</v>
      </c>
      <c r="E2203" s="470">
        <v>81</v>
      </c>
      <c r="F2203" s="30"/>
    </row>
    <row r="2204" spans="1:6">
      <c r="A2204" s="634"/>
      <c r="B2204" s="470"/>
      <c r="C2204" s="470"/>
      <c r="D2204" s="470"/>
      <c r="E2204" s="470"/>
      <c r="F2204" s="30"/>
    </row>
    <row r="2205" spans="1:6">
      <c r="A2205" s="634" t="s">
        <v>3120</v>
      </c>
      <c r="B2205" s="470">
        <v>1166</v>
      </c>
      <c r="C2205" s="470">
        <v>2525</v>
      </c>
      <c r="D2205" s="470">
        <v>1229</v>
      </c>
      <c r="E2205" s="470">
        <v>1296</v>
      </c>
      <c r="F2205" s="30"/>
    </row>
    <row r="2206" spans="1:6">
      <c r="A2206" s="634" t="s">
        <v>3121</v>
      </c>
      <c r="B2206" s="470">
        <v>62</v>
      </c>
      <c r="C2206" s="470">
        <v>142</v>
      </c>
      <c r="D2206" s="470">
        <v>67</v>
      </c>
      <c r="E2206" s="470">
        <v>75</v>
      </c>
      <c r="F2206" s="30"/>
    </row>
    <row r="2207" spans="1:6">
      <c r="A2207" s="634" t="s">
        <v>3122</v>
      </c>
      <c r="B2207" s="470">
        <v>123</v>
      </c>
      <c r="C2207" s="470">
        <v>218</v>
      </c>
      <c r="D2207" s="470">
        <v>97</v>
      </c>
      <c r="E2207" s="470">
        <v>121</v>
      </c>
      <c r="F2207" s="30"/>
    </row>
    <row r="2208" spans="1:6">
      <c r="A2208" s="634" t="s">
        <v>3123</v>
      </c>
      <c r="B2208" s="470">
        <v>191</v>
      </c>
      <c r="C2208" s="470">
        <v>419</v>
      </c>
      <c r="D2208" s="470">
        <v>203</v>
      </c>
      <c r="E2208" s="470">
        <v>216</v>
      </c>
      <c r="F2208" s="30"/>
    </row>
    <row r="2209" spans="1:6">
      <c r="A2209" s="634" t="s">
        <v>3124</v>
      </c>
      <c r="B2209" s="470">
        <v>25</v>
      </c>
      <c r="C2209" s="470">
        <v>57</v>
      </c>
      <c r="D2209" s="470">
        <v>28</v>
      </c>
      <c r="E2209" s="470">
        <v>29</v>
      </c>
      <c r="F2209" s="30"/>
    </row>
    <row r="2210" spans="1:6">
      <c r="A2210" s="634" t="s">
        <v>3125</v>
      </c>
      <c r="B2210" s="470">
        <v>89</v>
      </c>
      <c r="C2210" s="470">
        <v>186</v>
      </c>
      <c r="D2210" s="470">
        <v>84</v>
      </c>
      <c r="E2210" s="470">
        <v>102</v>
      </c>
      <c r="F2210" s="30"/>
    </row>
    <row r="2211" spans="1:6">
      <c r="A2211" s="634" t="s">
        <v>3126</v>
      </c>
      <c r="B2211" s="470">
        <v>37</v>
      </c>
      <c r="C2211" s="470">
        <v>83</v>
      </c>
      <c r="D2211" s="470">
        <v>46</v>
      </c>
      <c r="E2211" s="470">
        <v>37</v>
      </c>
      <c r="F2211" s="30"/>
    </row>
    <row r="2212" spans="1:6">
      <c r="A2212" s="634" t="s">
        <v>3127</v>
      </c>
      <c r="B2212" s="470">
        <v>48</v>
      </c>
      <c r="C2212" s="470">
        <v>104</v>
      </c>
      <c r="D2212" s="470">
        <v>54</v>
      </c>
      <c r="E2212" s="470">
        <v>50</v>
      </c>
      <c r="F2212" s="30"/>
    </row>
    <row r="2213" spans="1:6">
      <c r="A2213" s="634" t="s">
        <v>3128</v>
      </c>
      <c r="B2213" s="470">
        <v>15</v>
      </c>
      <c r="C2213" s="470">
        <v>35</v>
      </c>
      <c r="D2213" s="470">
        <v>15</v>
      </c>
      <c r="E2213" s="470">
        <v>20</v>
      </c>
      <c r="F2213" s="30"/>
    </row>
    <row r="2214" spans="1:6">
      <c r="A2214" s="634" t="s">
        <v>3129</v>
      </c>
      <c r="B2214" s="470">
        <v>10</v>
      </c>
      <c r="C2214" s="470">
        <v>32</v>
      </c>
      <c r="D2214" s="470">
        <v>18</v>
      </c>
      <c r="E2214" s="470">
        <v>14</v>
      </c>
      <c r="F2214" s="30"/>
    </row>
    <row r="2215" spans="1:6">
      <c r="A2215" s="634" t="s">
        <v>3130</v>
      </c>
      <c r="B2215" s="470">
        <v>21</v>
      </c>
      <c r="C2215" s="470">
        <v>41</v>
      </c>
      <c r="D2215" s="470">
        <v>19</v>
      </c>
      <c r="E2215" s="470">
        <v>22</v>
      </c>
      <c r="F2215" s="30"/>
    </row>
    <row r="2216" spans="1:6">
      <c r="A2216" s="634" t="s">
        <v>3131</v>
      </c>
      <c r="B2216" s="470">
        <v>173</v>
      </c>
      <c r="C2216" s="470">
        <v>396</v>
      </c>
      <c r="D2216" s="470">
        <v>204</v>
      </c>
      <c r="E2216" s="470">
        <v>192</v>
      </c>
      <c r="F2216" s="30"/>
    </row>
    <row r="2217" spans="1:6">
      <c r="A2217" s="634" t="s">
        <v>3132</v>
      </c>
      <c r="B2217" s="470">
        <v>119</v>
      </c>
      <c r="C2217" s="470">
        <v>307</v>
      </c>
      <c r="D2217" s="470">
        <v>155</v>
      </c>
      <c r="E2217" s="470">
        <v>152</v>
      </c>
      <c r="F2217" s="30"/>
    </row>
    <row r="2218" spans="1:6">
      <c r="A2218" s="634" t="s">
        <v>3133</v>
      </c>
      <c r="B2218" s="470">
        <v>253</v>
      </c>
      <c r="C2218" s="470">
        <v>505</v>
      </c>
      <c r="D2218" s="470">
        <v>239</v>
      </c>
      <c r="E2218" s="470">
        <v>266</v>
      </c>
      <c r="F2218" s="30"/>
    </row>
    <row r="2219" spans="1:6">
      <c r="A2219" s="634"/>
      <c r="B2219" s="470"/>
      <c r="C2219" s="470"/>
      <c r="D2219" s="470"/>
      <c r="E2219" s="470"/>
      <c r="F2219" s="30"/>
    </row>
    <row r="2220" spans="1:6">
      <c r="A2220" s="634" t="s">
        <v>3134</v>
      </c>
      <c r="B2220" s="470">
        <v>2990</v>
      </c>
      <c r="C2220" s="470">
        <v>6798</v>
      </c>
      <c r="D2220" s="470">
        <v>3231</v>
      </c>
      <c r="E2220" s="470">
        <v>3567</v>
      </c>
      <c r="F2220" s="30"/>
    </row>
    <row r="2221" spans="1:6">
      <c r="A2221" s="634" t="s">
        <v>3135</v>
      </c>
      <c r="B2221" s="470">
        <v>6</v>
      </c>
      <c r="C2221" s="470">
        <v>16</v>
      </c>
      <c r="D2221" s="470">
        <v>10</v>
      </c>
      <c r="E2221" s="470">
        <v>6</v>
      </c>
      <c r="F2221" s="30"/>
    </row>
    <row r="2222" spans="1:6">
      <c r="A2222" s="634" t="s">
        <v>3136</v>
      </c>
      <c r="B2222" s="470">
        <v>8</v>
      </c>
      <c r="C2222" s="470">
        <v>22</v>
      </c>
      <c r="D2222" s="470">
        <v>11</v>
      </c>
      <c r="E2222" s="470">
        <v>11</v>
      </c>
      <c r="F2222" s="30"/>
    </row>
    <row r="2223" spans="1:6">
      <c r="A2223" s="634" t="s">
        <v>3137</v>
      </c>
      <c r="B2223" s="470">
        <v>13</v>
      </c>
      <c r="C2223" s="470">
        <v>31</v>
      </c>
      <c r="D2223" s="470">
        <v>15</v>
      </c>
      <c r="E2223" s="470">
        <v>16</v>
      </c>
      <c r="F2223" s="30"/>
    </row>
    <row r="2224" spans="1:6">
      <c r="A2224" s="634" t="s">
        <v>3138</v>
      </c>
      <c r="B2224" s="470">
        <v>5</v>
      </c>
      <c r="C2224" s="470">
        <v>15</v>
      </c>
      <c r="D2224" s="470">
        <v>10</v>
      </c>
      <c r="E2224" s="470">
        <v>5</v>
      </c>
      <c r="F2224" s="30"/>
    </row>
    <row r="2225" spans="1:6">
      <c r="A2225" s="634" t="s">
        <v>3139</v>
      </c>
      <c r="B2225" s="470">
        <v>110</v>
      </c>
      <c r="C2225" s="470">
        <v>232</v>
      </c>
      <c r="D2225" s="470">
        <v>111</v>
      </c>
      <c r="E2225" s="470">
        <v>121</v>
      </c>
      <c r="F2225" s="30"/>
    </row>
    <row r="2226" spans="1:6">
      <c r="A2226" s="634" t="s">
        <v>3140</v>
      </c>
      <c r="B2226" s="470">
        <v>135</v>
      </c>
      <c r="C2226" s="470">
        <v>325</v>
      </c>
      <c r="D2226" s="470">
        <v>163</v>
      </c>
      <c r="E2226" s="470">
        <v>162</v>
      </c>
      <c r="F2226" s="30"/>
    </row>
    <row r="2227" spans="1:6">
      <c r="A2227" s="634" t="s">
        <v>3141</v>
      </c>
      <c r="B2227" s="470">
        <v>673</v>
      </c>
      <c r="C2227" s="470">
        <v>1497</v>
      </c>
      <c r="D2227" s="470">
        <v>723</v>
      </c>
      <c r="E2227" s="470">
        <v>774</v>
      </c>
      <c r="F2227" s="30"/>
    </row>
    <row r="2228" spans="1:6">
      <c r="A2228" s="634" t="s">
        <v>3142</v>
      </c>
      <c r="B2228" s="470">
        <v>269</v>
      </c>
      <c r="C2228" s="470">
        <v>783</v>
      </c>
      <c r="D2228" s="470">
        <v>342</v>
      </c>
      <c r="E2228" s="470">
        <v>441</v>
      </c>
      <c r="F2228" s="30"/>
    </row>
    <row r="2229" spans="1:6">
      <c r="A2229" s="634" t="s">
        <v>3143</v>
      </c>
      <c r="B2229" s="470">
        <v>628</v>
      </c>
      <c r="C2229" s="470">
        <v>1454</v>
      </c>
      <c r="D2229" s="470">
        <v>700</v>
      </c>
      <c r="E2229" s="470">
        <v>754</v>
      </c>
      <c r="F2229" s="30"/>
    </row>
    <row r="2230" spans="1:6">
      <c r="A2230" s="634" t="s">
        <v>3144</v>
      </c>
      <c r="B2230" s="476">
        <v>130</v>
      </c>
      <c r="C2230" s="476">
        <v>263</v>
      </c>
      <c r="D2230" s="476">
        <v>127</v>
      </c>
      <c r="E2230" s="476">
        <v>136</v>
      </c>
      <c r="F2230" s="30"/>
    </row>
    <row r="2231" spans="1:6">
      <c r="A2231" s="634" t="s">
        <v>3145</v>
      </c>
      <c r="B2231" s="470">
        <v>75</v>
      </c>
      <c r="C2231" s="470">
        <v>171</v>
      </c>
      <c r="D2231" s="470">
        <v>82</v>
      </c>
      <c r="E2231" s="470">
        <v>89</v>
      </c>
      <c r="F2231" s="30"/>
    </row>
    <row r="2232" spans="1:6">
      <c r="A2232" s="634" t="s">
        <v>3146</v>
      </c>
      <c r="B2232" s="470">
        <v>654</v>
      </c>
      <c r="C2232" s="470">
        <v>1311</v>
      </c>
      <c r="D2232" s="470">
        <v>605</v>
      </c>
      <c r="E2232" s="470">
        <v>706</v>
      </c>
      <c r="F2232" s="30"/>
    </row>
    <row r="2233" spans="1:6">
      <c r="A2233" s="634" t="s">
        <v>3147</v>
      </c>
      <c r="B2233" s="470">
        <v>14</v>
      </c>
      <c r="C2233" s="470">
        <v>44</v>
      </c>
      <c r="D2233" s="470">
        <v>24</v>
      </c>
      <c r="E2233" s="470">
        <v>20</v>
      </c>
      <c r="F2233" s="30"/>
    </row>
    <row r="2234" spans="1:6">
      <c r="A2234" s="634" t="s">
        <v>3148</v>
      </c>
      <c r="B2234" s="470">
        <v>250</v>
      </c>
      <c r="C2234" s="470">
        <v>573</v>
      </c>
      <c r="D2234" s="470">
        <v>277</v>
      </c>
      <c r="E2234" s="470">
        <v>296</v>
      </c>
      <c r="F2234" s="30"/>
    </row>
    <row r="2235" spans="1:6">
      <c r="A2235" s="634" t="s">
        <v>3149</v>
      </c>
      <c r="B2235" s="470">
        <v>20</v>
      </c>
      <c r="C2235" s="470">
        <v>61</v>
      </c>
      <c r="D2235" s="470">
        <v>31</v>
      </c>
      <c r="E2235" s="470">
        <v>30</v>
      </c>
      <c r="F2235" s="30"/>
    </row>
    <row r="2236" spans="1:6">
      <c r="A2236" s="634"/>
      <c r="B2236" s="470"/>
      <c r="C2236" s="470"/>
      <c r="D2236" s="470"/>
      <c r="E2236" s="470"/>
      <c r="F2236" s="30"/>
    </row>
    <row r="2237" spans="1:6">
      <c r="A2237" s="634" t="s">
        <v>3150</v>
      </c>
      <c r="B2237" s="470">
        <v>26</v>
      </c>
      <c r="C2237" s="470">
        <v>64</v>
      </c>
      <c r="D2237" s="470">
        <v>30</v>
      </c>
      <c r="E2237" s="470">
        <v>34</v>
      </c>
      <c r="F2237" s="30"/>
    </row>
    <row r="2238" spans="1:6">
      <c r="A2238" s="634" t="s">
        <v>3151</v>
      </c>
      <c r="B2238" s="470">
        <v>5</v>
      </c>
      <c r="C2238" s="470">
        <v>13</v>
      </c>
      <c r="D2238" s="470">
        <v>5</v>
      </c>
      <c r="E2238" s="470">
        <v>8</v>
      </c>
      <c r="F2238" s="30"/>
    </row>
    <row r="2239" spans="1:6">
      <c r="A2239" s="634" t="s">
        <v>3152</v>
      </c>
      <c r="B2239" s="470">
        <v>5</v>
      </c>
      <c r="C2239" s="470">
        <v>10</v>
      </c>
      <c r="D2239" s="470">
        <v>6</v>
      </c>
      <c r="E2239" s="470">
        <v>4</v>
      </c>
      <c r="F2239" s="30"/>
    </row>
    <row r="2240" spans="1:6">
      <c r="A2240" s="634" t="s">
        <v>3153</v>
      </c>
      <c r="B2240" s="470">
        <v>3</v>
      </c>
      <c r="C2240" s="470">
        <v>7</v>
      </c>
      <c r="D2240" s="470">
        <v>3</v>
      </c>
      <c r="E2240" s="470">
        <v>4</v>
      </c>
      <c r="F2240" s="30"/>
    </row>
    <row r="2241" spans="1:6">
      <c r="A2241" s="634" t="s">
        <v>3154</v>
      </c>
      <c r="B2241" s="470">
        <v>4</v>
      </c>
      <c r="C2241" s="470">
        <v>17</v>
      </c>
      <c r="D2241" s="470">
        <v>8</v>
      </c>
      <c r="E2241" s="470">
        <v>9</v>
      </c>
      <c r="F2241" s="30"/>
    </row>
    <row r="2242" spans="1:6">
      <c r="A2242" s="634" t="s">
        <v>3155</v>
      </c>
      <c r="B2242" s="470">
        <v>9</v>
      </c>
      <c r="C2242" s="470">
        <v>17</v>
      </c>
      <c r="D2242" s="470">
        <v>8</v>
      </c>
      <c r="E2242" s="470">
        <v>9</v>
      </c>
      <c r="F2242" s="30"/>
    </row>
    <row r="2243" spans="1:6">
      <c r="A2243" s="634"/>
      <c r="B2243" s="476"/>
      <c r="C2243" s="476"/>
      <c r="D2243" s="476"/>
      <c r="E2243" s="476"/>
      <c r="F2243" s="30"/>
    </row>
    <row r="2244" spans="1:6">
      <c r="A2244" s="634" t="s">
        <v>3156</v>
      </c>
      <c r="B2244" s="470">
        <v>23</v>
      </c>
      <c r="C2244" s="470">
        <v>47</v>
      </c>
      <c r="D2244" s="470">
        <v>20</v>
      </c>
      <c r="E2244" s="470">
        <v>27</v>
      </c>
      <c r="F2244" s="30"/>
    </row>
    <row r="2245" spans="1:6">
      <c r="A2245" s="634" t="s">
        <v>3157</v>
      </c>
      <c r="B2245" s="470">
        <v>6</v>
      </c>
      <c r="C2245" s="470">
        <v>12</v>
      </c>
      <c r="D2245" s="470">
        <v>5</v>
      </c>
      <c r="E2245" s="470">
        <v>7</v>
      </c>
      <c r="F2245" s="30"/>
    </row>
    <row r="2246" spans="1:6">
      <c r="A2246" s="634" t="s">
        <v>3158</v>
      </c>
      <c r="B2246" s="470"/>
      <c r="C2246" s="470"/>
      <c r="D2246" s="470"/>
      <c r="E2246" s="470"/>
      <c r="F2246" s="30"/>
    </row>
    <row r="2247" spans="1:6">
      <c r="A2247" s="634" t="s">
        <v>3159</v>
      </c>
      <c r="B2247" s="470">
        <v>3</v>
      </c>
      <c r="C2247" s="470">
        <v>5</v>
      </c>
      <c r="D2247" s="470">
        <v>3</v>
      </c>
      <c r="E2247" s="470">
        <v>2</v>
      </c>
      <c r="F2247" s="30"/>
    </row>
    <row r="2248" spans="1:6">
      <c r="A2248" s="634" t="s">
        <v>3160</v>
      </c>
      <c r="B2248" s="470">
        <v>3</v>
      </c>
      <c r="C2248" s="470">
        <v>7</v>
      </c>
      <c r="D2248" s="470">
        <v>4</v>
      </c>
      <c r="E2248" s="470">
        <v>3</v>
      </c>
      <c r="F2248" s="30"/>
    </row>
    <row r="2249" spans="1:6">
      <c r="A2249" s="634" t="s">
        <v>3161</v>
      </c>
      <c r="B2249" s="470"/>
      <c r="C2249" s="470"/>
      <c r="D2249" s="470"/>
      <c r="E2249" s="470"/>
      <c r="F2249" s="30"/>
    </row>
    <row r="2250" spans="1:6">
      <c r="A2250" s="634" t="s">
        <v>3162</v>
      </c>
      <c r="B2250" s="470">
        <v>6</v>
      </c>
      <c r="C2250" s="470">
        <v>17</v>
      </c>
      <c r="D2250" s="470">
        <v>7</v>
      </c>
      <c r="E2250" s="470">
        <v>10</v>
      </c>
      <c r="F2250" s="30"/>
    </row>
    <row r="2251" spans="1:6">
      <c r="A2251" s="634" t="s">
        <v>3163</v>
      </c>
      <c r="B2251" s="470"/>
      <c r="C2251" s="470"/>
      <c r="D2251" s="470"/>
      <c r="E2251" s="470"/>
      <c r="F2251" s="30"/>
    </row>
    <row r="2252" spans="1:6">
      <c r="A2252" s="634" t="s">
        <v>3164</v>
      </c>
      <c r="B2252" s="470">
        <v>5</v>
      </c>
      <c r="C2252" s="470">
        <v>6</v>
      </c>
      <c r="D2252" s="470">
        <v>1</v>
      </c>
      <c r="E2252" s="470">
        <v>5</v>
      </c>
      <c r="F2252" s="30"/>
    </row>
    <row r="2253" spans="1:6">
      <c r="A2253" s="634" t="s">
        <v>3165</v>
      </c>
      <c r="B2253" s="470"/>
      <c r="C2253" s="470"/>
      <c r="D2253" s="470"/>
      <c r="E2253" s="470"/>
      <c r="F2253" s="30"/>
    </row>
    <row r="2254" spans="1:6">
      <c r="A2254" s="634" t="s">
        <v>3166</v>
      </c>
      <c r="B2254" s="470"/>
      <c r="C2254" s="470"/>
      <c r="D2254" s="470"/>
      <c r="E2254" s="470"/>
      <c r="F2254" s="30"/>
    </row>
    <row r="2255" spans="1:6">
      <c r="A2255" s="634"/>
      <c r="B2255" s="470"/>
      <c r="C2255" s="470"/>
      <c r="D2255" s="470"/>
      <c r="E2255" s="470"/>
      <c r="F2255" s="30"/>
    </row>
    <row r="2256" spans="1:6">
      <c r="A2256" s="634" t="s">
        <v>3167</v>
      </c>
      <c r="B2256" s="470">
        <v>105</v>
      </c>
      <c r="C2256" s="470">
        <v>329</v>
      </c>
      <c r="D2256" s="470">
        <v>170</v>
      </c>
      <c r="E2256" s="470">
        <v>159</v>
      </c>
      <c r="F2256" s="30"/>
    </row>
    <row r="2257" spans="1:6">
      <c r="A2257" s="634" t="s">
        <v>3168</v>
      </c>
      <c r="B2257" s="470">
        <v>3</v>
      </c>
      <c r="C2257" s="470">
        <v>6</v>
      </c>
      <c r="D2257" s="470">
        <v>3</v>
      </c>
      <c r="E2257" s="470">
        <v>3</v>
      </c>
      <c r="F2257" s="30"/>
    </row>
    <row r="2258" spans="1:6">
      <c r="A2258" s="634" t="s">
        <v>3169</v>
      </c>
      <c r="B2258" s="476">
        <v>5</v>
      </c>
      <c r="C2258" s="476">
        <v>15</v>
      </c>
      <c r="D2258" s="476">
        <v>9</v>
      </c>
      <c r="E2258" s="476">
        <v>6</v>
      </c>
      <c r="F2258" s="30"/>
    </row>
    <row r="2259" spans="1:6">
      <c r="A2259" s="634" t="s">
        <v>3170</v>
      </c>
      <c r="B2259" s="470"/>
      <c r="C2259" s="470"/>
      <c r="D2259" s="470"/>
      <c r="E2259" s="470"/>
      <c r="F2259" s="30"/>
    </row>
    <row r="2260" spans="1:6">
      <c r="A2260" s="634" t="s">
        <v>3171</v>
      </c>
      <c r="B2260" s="470">
        <v>6</v>
      </c>
      <c r="C2260" s="470">
        <v>13</v>
      </c>
      <c r="D2260" s="470">
        <v>8</v>
      </c>
      <c r="E2260" s="470">
        <v>5</v>
      </c>
      <c r="F2260" s="30"/>
    </row>
    <row r="2261" spans="1:6">
      <c r="A2261" s="634" t="s">
        <v>3172</v>
      </c>
      <c r="B2261" s="470"/>
      <c r="C2261" s="470"/>
      <c r="D2261" s="470"/>
      <c r="E2261" s="470"/>
      <c r="F2261" s="30"/>
    </row>
    <row r="2262" spans="1:6">
      <c r="A2262" s="634" t="s">
        <v>3173</v>
      </c>
      <c r="B2262" s="470">
        <v>11</v>
      </c>
      <c r="C2262" s="470">
        <v>20</v>
      </c>
      <c r="D2262" s="470">
        <v>11</v>
      </c>
      <c r="E2262" s="470">
        <v>9</v>
      </c>
      <c r="F2262" s="30"/>
    </row>
    <row r="2263" spans="1:6">
      <c r="A2263" s="634" t="s">
        <v>3174</v>
      </c>
      <c r="B2263" s="470"/>
      <c r="C2263" s="470"/>
      <c r="D2263" s="470"/>
      <c r="E2263" s="470"/>
      <c r="F2263" s="30"/>
    </row>
    <row r="2264" spans="1:6">
      <c r="A2264" s="634" t="s">
        <v>3175</v>
      </c>
      <c r="B2264" s="470">
        <v>4</v>
      </c>
      <c r="C2264" s="470">
        <v>58</v>
      </c>
      <c r="D2264" s="470">
        <v>23</v>
      </c>
      <c r="E2264" s="470">
        <v>35</v>
      </c>
      <c r="F2264" s="30"/>
    </row>
    <row r="2265" spans="1:6">
      <c r="A2265" s="634" t="s">
        <v>3176</v>
      </c>
      <c r="B2265" s="470"/>
      <c r="C2265" s="470"/>
      <c r="D2265" s="470"/>
      <c r="E2265" s="470"/>
      <c r="F2265" s="30"/>
    </row>
    <row r="2266" spans="1:6">
      <c r="A2266" s="634" t="s">
        <v>3177</v>
      </c>
      <c r="B2266" s="470"/>
      <c r="C2266" s="470"/>
      <c r="D2266" s="470"/>
      <c r="E2266" s="470"/>
      <c r="F2266" s="30"/>
    </row>
    <row r="2267" spans="1:6">
      <c r="A2267" s="634" t="s">
        <v>3178</v>
      </c>
      <c r="B2267" s="470">
        <v>6</v>
      </c>
      <c r="C2267" s="470">
        <v>17</v>
      </c>
      <c r="D2267" s="470">
        <v>10</v>
      </c>
      <c r="E2267" s="470">
        <v>7</v>
      </c>
      <c r="F2267" s="30"/>
    </row>
    <row r="2268" spans="1:6">
      <c r="A2268" s="634" t="s">
        <v>3179</v>
      </c>
      <c r="B2268" s="470"/>
      <c r="C2268" s="470"/>
      <c r="D2268" s="470"/>
      <c r="E2268" s="470"/>
      <c r="F2268" s="30"/>
    </row>
    <row r="2269" spans="1:6">
      <c r="A2269" s="634" t="s">
        <v>3180</v>
      </c>
      <c r="B2269" s="470">
        <v>4</v>
      </c>
      <c r="C2269" s="470">
        <v>8</v>
      </c>
      <c r="D2269" s="470">
        <v>4</v>
      </c>
      <c r="E2269" s="470">
        <v>4</v>
      </c>
      <c r="F2269" s="30"/>
    </row>
    <row r="2270" spans="1:6">
      <c r="A2270" s="634" t="s">
        <v>3181</v>
      </c>
      <c r="B2270" s="470">
        <v>3</v>
      </c>
      <c r="C2270" s="470">
        <v>9</v>
      </c>
      <c r="D2270" s="470">
        <v>6</v>
      </c>
      <c r="E2270" s="470">
        <v>3</v>
      </c>
      <c r="F2270" s="30"/>
    </row>
    <row r="2271" spans="1:6">
      <c r="A2271" s="634" t="s">
        <v>3182</v>
      </c>
      <c r="B2271" s="470"/>
      <c r="C2271" s="470"/>
      <c r="D2271" s="470"/>
      <c r="E2271" s="470"/>
      <c r="F2271" s="30"/>
    </row>
    <row r="2272" spans="1:6">
      <c r="A2272" s="634" t="s">
        <v>3183</v>
      </c>
      <c r="B2272" s="470">
        <v>3</v>
      </c>
      <c r="C2272" s="470">
        <v>6</v>
      </c>
      <c r="D2272" s="470">
        <v>5</v>
      </c>
      <c r="E2272" s="470">
        <v>1</v>
      </c>
      <c r="F2272" s="30"/>
    </row>
    <row r="2273" spans="1:6">
      <c r="A2273" s="634" t="s">
        <v>3184</v>
      </c>
      <c r="B2273" s="470"/>
      <c r="C2273" s="470"/>
      <c r="D2273" s="470"/>
      <c r="E2273" s="470"/>
      <c r="F2273" s="30"/>
    </row>
    <row r="2274" spans="1:6">
      <c r="A2274" s="634" t="s">
        <v>3185</v>
      </c>
      <c r="B2274" s="476"/>
      <c r="C2274" s="476"/>
      <c r="D2274" s="476"/>
      <c r="E2274" s="476"/>
      <c r="F2274" s="30"/>
    </row>
    <row r="2275" spans="1:6">
      <c r="A2275" s="634" t="s">
        <v>3186</v>
      </c>
      <c r="B2275" s="476"/>
      <c r="C2275" s="476"/>
      <c r="D2275" s="476"/>
      <c r="E2275" s="476"/>
      <c r="F2275" s="30"/>
    </row>
    <row r="2276" spans="1:6">
      <c r="A2276" s="634" t="s">
        <v>3187</v>
      </c>
      <c r="B2276" s="476">
        <v>10</v>
      </c>
      <c r="C2276" s="476">
        <v>30</v>
      </c>
      <c r="D2276" s="476">
        <v>22</v>
      </c>
      <c r="E2276" s="476">
        <v>8</v>
      </c>
      <c r="F2276" s="30"/>
    </row>
    <row r="2277" spans="1:6">
      <c r="A2277" s="634" t="s">
        <v>3188</v>
      </c>
      <c r="B2277" s="476"/>
      <c r="C2277" s="476"/>
      <c r="D2277" s="476"/>
      <c r="E2277" s="476"/>
      <c r="F2277" s="30"/>
    </row>
    <row r="2278" spans="1:6">
      <c r="A2278" s="634" t="s">
        <v>3189</v>
      </c>
      <c r="B2278" s="476"/>
      <c r="C2278" s="476"/>
      <c r="D2278" s="476"/>
      <c r="E2278" s="476"/>
      <c r="F2278" s="30"/>
    </row>
    <row r="2279" spans="1:6">
      <c r="A2279" s="634" t="s">
        <v>3190</v>
      </c>
      <c r="B2279" s="476"/>
      <c r="C2279" s="476"/>
      <c r="D2279" s="476"/>
      <c r="E2279" s="476"/>
      <c r="F2279" s="30"/>
    </row>
    <row r="2280" spans="1:6">
      <c r="A2280" s="634" t="s">
        <v>3191</v>
      </c>
      <c r="B2280" s="476">
        <v>44</v>
      </c>
      <c r="C2280" s="476">
        <v>128</v>
      </c>
      <c r="D2280" s="476">
        <v>60</v>
      </c>
      <c r="E2280" s="476">
        <v>68</v>
      </c>
      <c r="F2280" s="30"/>
    </row>
    <row r="2281" spans="1:6">
      <c r="A2281" s="634" t="s">
        <v>3192</v>
      </c>
      <c r="B2281" s="476">
        <v>6</v>
      </c>
      <c r="C2281" s="476">
        <v>19</v>
      </c>
      <c r="D2281" s="476">
        <v>9</v>
      </c>
      <c r="E2281" s="476">
        <v>10</v>
      </c>
      <c r="F2281" s="30"/>
    </row>
    <row r="2282" spans="1:6">
      <c r="A2282" s="634" t="s">
        <v>3193</v>
      </c>
      <c r="B2282" s="476"/>
      <c r="C2282" s="476"/>
      <c r="D2282" s="476"/>
      <c r="E2282" s="476"/>
      <c r="F2282" s="30"/>
    </row>
    <row r="2283" spans="1:6">
      <c r="A2283" s="634"/>
      <c r="B2283" s="476"/>
      <c r="C2283" s="476"/>
      <c r="D2283" s="476"/>
      <c r="E2283" s="476"/>
      <c r="F2283" s="30"/>
    </row>
    <row r="2284" spans="1:6">
      <c r="A2284" s="634" t="s">
        <v>3194</v>
      </c>
      <c r="B2284" s="476">
        <v>641</v>
      </c>
      <c r="C2284" s="476">
        <v>1471</v>
      </c>
      <c r="D2284" s="476">
        <v>687</v>
      </c>
      <c r="E2284" s="476">
        <v>784</v>
      </c>
      <c r="F2284" s="30"/>
    </row>
    <row r="2285" spans="1:6">
      <c r="A2285" s="634" t="s">
        <v>3195</v>
      </c>
      <c r="B2285" s="476">
        <v>305</v>
      </c>
      <c r="C2285" s="476">
        <v>709</v>
      </c>
      <c r="D2285" s="476">
        <v>339</v>
      </c>
      <c r="E2285" s="476">
        <v>370</v>
      </c>
      <c r="F2285" s="30"/>
    </row>
    <row r="2286" spans="1:6">
      <c r="A2286" s="634" t="s">
        <v>3196</v>
      </c>
      <c r="B2286" s="476">
        <v>336</v>
      </c>
      <c r="C2286" s="476">
        <v>762</v>
      </c>
      <c r="D2286" s="476">
        <v>348</v>
      </c>
      <c r="E2286" s="476">
        <v>414</v>
      </c>
      <c r="F2286" s="30"/>
    </row>
    <row r="2287" spans="1:6">
      <c r="A2287" s="634"/>
      <c r="B2287" s="476"/>
      <c r="C2287" s="476"/>
      <c r="D2287" s="476"/>
      <c r="E2287" s="476"/>
      <c r="F2287" s="30"/>
    </row>
    <row r="2288" spans="1:6">
      <c r="A2288" s="634" t="s">
        <v>3197</v>
      </c>
      <c r="B2288" s="476">
        <v>601</v>
      </c>
      <c r="C2288" s="476">
        <v>1350</v>
      </c>
      <c r="D2288" s="476">
        <v>666</v>
      </c>
      <c r="E2288" s="476">
        <v>684</v>
      </c>
      <c r="F2288" s="30"/>
    </row>
    <row r="2289" spans="1:6">
      <c r="A2289" s="634" t="s">
        <v>3198</v>
      </c>
      <c r="B2289" s="476">
        <v>69</v>
      </c>
      <c r="C2289" s="476">
        <v>169</v>
      </c>
      <c r="D2289" s="476">
        <v>82</v>
      </c>
      <c r="E2289" s="476">
        <v>87</v>
      </c>
      <c r="F2289" s="30"/>
    </row>
    <row r="2290" spans="1:6">
      <c r="A2290" s="634" t="s">
        <v>3199</v>
      </c>
      <c r="B2290" s="476">
        <v>180</v>
      </c>
      <c r="C2290" s="476">
        <v>408</v>
      </c>
      <c r="D2290" s="476">
        <v>205</v>
      </c>
      <c r="E2290" s="476">
        <v>203</v>
      </c>
      <c r="F2290" s="30"/>
    </row>
    <row r="2291" spans="1:6">
      <c r="A2291" s="634" t="s">
        <v>3200</v>
      </c>
      <c r="B2291" s="476">
        <v>180</v>
      </c>
      <c r="C2291" s="476">
        <v>373</v>
      </c>
      <c r="D2291" s="476">
        <v>190</v>
      </c>
      <c r="E2291" s="476">
        <v>183</v>
      </c>
      <c r="F2291" s="30"/>
    </row>
    <row r="2292" spans="1:6">
      <c r="A2292" s="634" t="s">
        <v>3201</v>
      </c>
      <c r="B2292" s="476">
        <v>172</v>
      </c>
      <c r="C2292" s="476">
        <v>400</v>
      </c>
      <c r="D2292" s="476">
        <v>189</v>
      </c>
      <c r="E2292" s="476">
        <v>211</v>
      </c>
      <c r="F2292" s="30"/>
    </row>
    <row r="2293" spans="1:6">
      <c r="A2293" s="634"/>
      <c r="B2293" s="476"/>
      <c r="C2293" s="476"/>
      <c r="D2293" s="476"/>
      <c r="E2293" s="476"/>
      <c r="F2293" s="30"/>
    </row>
    <row r="2294" spans="1:6">
      <c r="A2294" s="634" t="s">
        <v>3202</v>
      </c>
      <c r="B2294" s="476">
        <v>144</v>
      </c>
      <c r="C2294" s="476">
        <v>337</v>
      </c>
      <c r="D2294" s="476">
        <v>146</v>
      </c>
      <c r="E2294" s="476">
        <v>191</v>
      </c>
      <c r="F2294" s="30"/>
    </row>
    <row r="2295" spans="1:6">
      <c r="A2295" s="634" t="s">
        <v>975</v>
      </c>
      <c r="B2295" s="476">
        <v>144</v>
      </c>
      <c r="C2295" s="476">
        <v>337</v>
      </c>
      <c r="D2295" s="476">
        <v>146</v>
      </c>
      <c r="E2295" s="476">
        <v>191</v>
      </c>
      <c r="F2295" s="30"/>
    </row>
    <row r="2296" spans="1:6">
      <c r="A2296" s="634"/>
      <c r="B2296" s="476"/>
      <c r="C2296" s="476"/>
      <c r="D2296" s="476"/>
      <c r="E2296" s="476"/>
      <c r="F2296" s="30"/>
    </row>
    <row r="2297" spans="1:6">
      <c r="A2297" s="634" t="s">
        <v>3203</v>
      </c>
      <c r="B2297" s="476">
        <v>577</v>
      </c>
      <c r="C2297" s="476">
        <v>1464</v>
      </c>
      <c r="D2297" s="476">
        <v>725</v>
      </c>
      <c r="E2297" s="476">
        <v>739</v>
      </c>
      <c r="F2297" s="30"/>
    </row>
    <row r="2298" spans="1:6">
      <c r="A2298" s="634" t="s">
        <v>3204</v>
      </c>
      <c r="B2298" s="476">
        <v>63</v>
      </c>
      <c r="C2298" s="476">
        <v>165</v>
      </c>
      <c r="D2298" s="476">
        <v>81</v>
      </c>
      <c r="E2298" s="476">
        <v>84</v>
      </c>
      <c r="F2298" s="30"/>
    </row>
    <row r="2299" spans="1:6">
      <c r="A2299" s="634" t="s">
        <v>3205</v>
      </c>
      <c r="B2299" s="476">
        <v>255</v>
      </c>
      <c r="C2299" s="476">
        <v>585</v>
      </c>
      <c r="D2299" s="476">
        <v>291</v>
      </c>
      <c r="E2299" s="476">
        <v>294</v>
      </c>
      <c r="F2299" s="30"/>
    </row>
    <row r="2300" spans="1:6">
      <c r="A2300" s="634" t="s">
        <v>3206</v>
      </c>
      <c r="B2300" s="476">
        <v>51</v>
      </c>
      <c r="C2300" s="476">
        <v>122</v>
      </c>
      <c r="D2300" s="476">
        <v>60</v>
      </c>
      <c r="E2300" s="476">
        <v>62</v>
      </c>
      <c r="F2300" s="30"/>
    </row>
    <row r="2301" spans="1:6">
      <c r="A2301" s="634" t="s">
        <v>3207</v>
      </c>
      <c r="B2301" s="476">
        <v>208</v>
      </c>
      <c r="C2301" s="476">
        <v>592</v>
      </c>
      <c r="D2301" s="476">
        <v>293</v>
      </c>
      <c r="E2301" s="476">
        <v>299</v>
      </c>
      <c r="F2301" s="30"/>
    </row>
    <row r="2302" spans="1:6">
      <c r="A2302" s="442"/>
      <c r="B2302" s="476"/>
      <c r="C2302" s="476"/>
      <c r="D2302" s="476"/>
      <c r="E2302" s="476"/>
      <c r="F2302" s="30"/>
    </row>
    <row r="2303" spans="1:6">
      <c r="A2303" s="442" t="s">
        <v>3208</v>
      </c>
      <c r="B2303" s="469">
        <v>10986</v>
      </c>
      <c r="C2303" s="469">
        <v>23563</v>
      </c>
      <c r="D2303" s="469">
        <v>11541</v>
      </c>
      <c r="E2303" s="469">
        <v>12022</v>
      </c>
      <c r="F2303" s="30"/>
    </row>
    <row r="2304" spans="1:6">
      <c r="A2304" s="634"/>
      <c r="B2304" s="476"/>
      <c r="C2304" s="476"/>
      <c r="D2304" s="476"/>
      <c r="E2304" s="476"/>
      <c r="F2304" s="30"/>
    </row>
    <row r="2305" spans="1:6">
      <c r="A2305" s="634" t="s">
        <v>3209</v>
      </c>
      <c r="B2305" s="476">
        <v>499</v>
      </c>
      <c r="C2305" s="476">
        <v>1044</v>
      </c>
      <c r="D2305" s="476">
        <v>533</v>
      </c>
      <c r="E2305" s="476">
        <v>511</v>
      </c>
      <c r="F2305" s="30"/>
    </row>
    <row r="2306" spans="1:6">
      <c r="A2306" s="634" t="s">
        <v>3210</v>
      </c>
      <c r="B2306" s="476">
        <v>9</v>
      </c>
      <c r="C2306" s="476">
        <v>25</v>
      </c>
      <c r="D2306" s="476">
        <v>13</v>
      </c>
      <c r="E2306" s="476">
        <v>12</v>
      </c>
      <c r="F2306" s="30"/>
    </row>
    <row r="2307" spans="1:6">
      <c r="A2307" s="634" t="s">
        <v>3211</v>
      </c>
      <c r="B2307" s="476">
        <v>6</v>
      </c>
      <c r="C2307" s="476">
        <v>10</v>
      </c>
      <c r="D2307" s="476">
        <v>4</v>
      </c>
      <c r="E2307" s="476">
        <v>6</v>
      </c>
      <c r="F2307" s="30"/>
    </row>
    <row r="2308" spans="1:6">
      <c r="A2308" s="634" t="s">
        <v>3212</v>
      </c>
      <c r="B2308" s="476">
        <v>26</v>
      </c>
      <c r="C2308" s="476">
        <v>51</v>
      </c>
      <c r="D2308" s="476">
        <v>21</v>
      </c>
      <c r="E2308" s="476">
        <v>30</v>
      </c>
      <c r="F2308" s="30"/>
    </row>
    <row r="2309" spans="1:6">
      <c r="A2309" s="634" t="s">
        <v>3213</v>
      </c>
      <c r="B2309" s="476">
        <v>25</v>
      </c>
      <c r="C2309" s="476">
        <v>51</v>
      </c>
      <c r="D2309" s="476">
        <v>26</v>
      </c>
      <c r="E2309" s="476">
        <v>25</v>
      </c>
      <c r="F2309" s="30"/>
    </row>
    <row r="2310" spans="1:6">
      <c r="A2310" s="634" t="s">
        <v>3214</v>
      </c>
      <c r="B2310" s="476">
        <v>46</v>
      </c>
      <c r="C2310" s="476">
        <v>75</v>
      </c>
      <c r="D2310" s="476">
        <v>36</v>
      </c>
      <c r="E2310" s="476">
        <v>39</v>
      </c>
      <c r="F2310" s="30"/>
    </row>
    <row r="2311" spans="1:6">
      <c r="A2311" s="634" t="s">
        <v>3215</v>
      </c>
      <c r="B2311" s="476">
        <v>40</v>
      </c>
      <c r="C2311" s="476">
        <v>91</v>
      </c>
      <c r="D2311" s="476">
        <v>47</v>
      </c>
      <c r="E2311" s="476">
        <v>44</v>
      </c>
      <c r="F2311" s="30"/>
    </row>
    <row r="2312" spans="1:6">
      <c r="A2312" s="634" t="s">
        <v>3216</v>
      </c>
      <c r="B2312" s="476">
        <v>31</v>
      </c>
      <c r="C2312" s="476">
        <v>82</v>
      </c>
      <c r="D2312" s="476">
        <v>43</v>
      </c>
      <c r="E2312" s="476">
        <v>39</v>
      </c>
      <c r="F2312" s="30"/>
    </row>
    <row r="2313" spans="1:6">
      <c r="A2313" s="634" t="s">
        <v>3217</v>
      </c>
      <c r="B2313" s="476">
        <v>36</v>
      </c>
      <c r="C2313" s="476">
        <v>88</v>
      </c>
      <c r="D2313" s="476">
        <v>48</v>
      </c>
      <c r="E2313" s="476">
        <v>40</v>
      </c>
      <c r="F2313" s="30"/>
    </row>
    <row r="2314" spans="1:6">
      <c r="A2314" s="634" t="s">
        <v>3218</v>
      </c>
      <c r="B2314" s="476">
        <v>128</v>
      </c>
      <c r="C2314" s="476">
        <v>266</v>
      </c>
      <c r="D2314" s="476">
        <v>139</v>
      </c>
      <c r="E2314" s="476">
        <v>127</v>
      </c>
      <c r="F2314" s="30"/>
    </row>
    <row r="2315" spans="1:6">
      <c r="A2315" s="634" t="s">
        <v>3219</v>
      </c>
      <c r="B2315" s="476">
        <v>67</v>
      </c>
      <c r="C2315" s="476">
        <v>134</v>
      </c>
      <c r="D2315" s="476">
        <v>74</v>
      </c>
      <c r="E2315" s="476">
        <v>60</v>
      </c>
      <c r="F2315" s="30"/>
    </row>
    <row r="2316" spans="1:6">
      <c r="A2316" s="634" t="s">
        <v>3220</v>
      </c>
      <c r="B2316" s="476"/>
      <c r="C2316" s="476"/>
      <c r="D2316" s="476"/>
      <c r="E2316" s="476"/>
      <c r="F2316" s="30"/>
    </row>
    <row r="2317" spans="1:6">
      <c r="A2317" s="634" t="s">
        <v>3221</v>
      </c>
      <c r="B2317" s="476">
        <v>80</v>
      </c>
      <c r="C2317" s="476">
        <v>160</v>
      </c>
      <c r="D2317" s="476">
        <v>78</v>
      </c>
      <c r="E2317" s="476">
        <v>82</v>
      </c>
      <c r="F2317" s="30"/>
    </row>
    <row r="2318" spans="1:6">
      <c r="A2318" s="634" t="s">
        <v>3222</v>
      </c>
      <c r="B2318" s="470">
        <v>5</v>
      </c>
      <c r="C2318" s="470">
        <v>11</v>
      </c>
      <c r="D2318" s="470">
        <v>4</v>
      </c>
      <c r="E2318" s="470">
        <v>7</v>
      </c>
      <c r="F2318" s="30"/>
    </row>
    <row r="2319" spans="1:6">
      <c r="A2319" s="634"/>
      <c r="B2319" s="473"/>
      <c r="C2319" s="470"/>
      <c r="D2319" s="470"/>
      <c r="E2319" s="470"/>
      <c r="F2319" s="30"/>
    </row>
    <row r="2320" spans="1:6">
      <c r="A2320" s="634" t="s">
        <v>3223</v>
      </c>
      <c r="B2320" s="470">
        <v>1328</v>
      </c>
      <c r="C2320" s="470">
        <v>3130</v>
      </c>
      <c r="D2320" s="470">
        <v>1500</v>
      </c>
      <c r="E2320" s="470">
        <v>1630</v>
      </c>
      <c r="F2320" s="30"/>
    </row>
    <row r="2321" spans="1:6">
      <c r="A2321" s="634" t="s">
        <v>3224</v>
      </c>
      <c r="B2321" s="476">
        <v>381</v>
      </c>
      <c r="C2321" s="476">
        <v>966</v>
      </c>
      <c r="D2321" s="476">
        <v>449</v>
      </c>
      <c r="E2321" s="476">
        <v>517</v>
      </c>
      <c r="F2321" s="30"/>
    </row>
    <row r="2322" spans="1:6">
      <c r="A2322" s="634" t="s">
        <v>3225</v>
      </c>
      <c r="B2322" s="470">
        <v>283</v>
      </c>
      <c r="C2322" s="470">
        <v>574</v>
      </c>
      <c r="D2322" s="470">
        <v>286</v>
      </c>
      <c r="E2322" s="470">
        <v>288</v>
      </c>
      <c r="F2322" s="30"/>
    </row>
    <row r="2323" spans="1:6">
      <c r="A2323" s="634" t="s">
        <v>3226</v>
      </c>
      <c r="B2323" s="470">
        <v>100</v>
      </c>
      <c r="C2323" s="470">
        <v>247</v>
      </c>
      <c r="D2323" s="470">
        <v>115</v>
      </c>
      <c r="E2323" s="470">
        <v>132</v>
      </c>
      <c r="F2323" s="30"/>
    </row>
    <row r="2324" spans="1:6">
      <c r="A2324" s="634" t="s">
        <v>3227</v>
      </c>
      <c r="B2324" s="470">
        <v>98</v>
      </c>
      <c r="C2324" s="470">
        <v>231</v>
      </c>
      <c r="D2324" s="470">
        <v>116</v>
      </c>
      <c r="E2324" s="470">
        <v>115</v>
      </c>
      <c r="F2324" s="30"/>
    </row>
    <row r="2325" spans="1:6">
      <c r="A2325" s="634" t="s">
        <v>3228</v>
      </c>
      <c r="B2325" s="476">
        <v>66</v>
      </c>
      <c r="C2325" s="476">
        <v>154</v>
      </c>
      <c r="D2325" s="476">
        <v>77</v>
      </c>
      <c r="E2325" s="476">
        <v>77</v>
      </c>
      <c r="F2325" s="30"/>
    </row>
    <row r="2326" spans="1:6">
      <c r="A2326" s="634" t="s">
        <v>3229</v>
      </c>
      <c r="B2326" s="470">
        <v>74</v>
      </c>
      <c r="C2326" s="470">
        <v>136</v>
      </c>
      <c r="D2326" s="470">
        <v>61</v>
      </c>
      <c r="E2326" s="470">
        <v>75</v>
      </c>
      <c r="F2326" s="30"/>
    </row>
    <row r="2327" spans="1:6">
      <c r="A2327" s="634" t="s">
        <v>3230</v>
      </c>
      <c r="B2327" s="470">
        <v>97</v>
      </c>
      <c r="C2327" s="470">
        <v>236</v>
      </c>
      <c r="D2327" s="470">
        <v>123</v>
      </c>
      <c r="E2327" s="470">
        <v>113</v>
      </c>
      <c r="F2327" s="30"/>
    </row>
    <row r="2328" spans="1:6">
      <c r="A2328" s="634" t="s">
        <v>3231</v>
      </c>
      <c r="B2328" s="470">
        <v>65</v>
      </c>
      <c r="C2328" s="470">
        <v>182</v>
      </c>
      <c r="D2328" s="470">
        <v>90</v>
      </c>
      <c r="E2328" s="470">
        <v>92</v>
      </c>
      <c r="F2328" s="30"/>
    </row>
    <row r="2329" spans="1:6">
      <c r="A2329" s="634" t="s">
        <v>3232</v>
      </c>
      <c r="B2329" s="470">
        <v>63</v>
      </c>
      <c r="C2329" s="470">
        <v>168</v>
      </c>
      <c r="D2329" s="470">
        <v>81</v>
      </c>
      <c r="E2329" s="470">
        <v>87</v>
      </c>
      <c r="F2329" s="30"/>
    </row>
    <row r="2330" spans="1:6">
      <c r="A2330" s="634" t="s">
        <v>3233</v>
      </c>
      <c r="B2330" s="470">
        <v>4</v>
      </c>
      <c r="C2330" s="470">
        <v>12</v>
      </c>
      <c r="D2330" s="470">
        <v>5</v>
      </c>
      <c r="E2330" s="470">
        <v>7</v>
      </c>
      <c r="F2330" s="30"/>
    </row>
    <row r="2331" spans="1:6">
      <c r="A2331" s="634" t="s">
        <v>3234</v>
      </c>
      <c r="B2331" s="476">
        <v>97</v>
      </c>
      <c r="C2331" s="476">
        <v>224</v>
      </c>
      <c r="D2331" s="476">
        <v>97</v>
      </c>
      <c r="E2331" s="476">
        <v>127</v>
      </c>
      <c r="F2331" s="30"/>
    </row>
    <row r="2332" spans="1:6">
      <c r="A2332" s="634"/>
      <c r="B2332" s="470"/>
      <c r="C2332" s="470"/>
      <c r="D2332" s="470"/>
      <c r="E2332" s="470"/>
      <c r="F2332" s="30"/>
    </row>
    <row r="2333" spans="1:6">
      <c r="A2333" s="634" t="s">
        <v>3235</v>
      </c>
      <c r="B2333" s="470">
        <v>983</v>
      </c>
      <c r="C2333" s="470">
        <v>2215</v>
      </c>
      <c r="D2333" s="470">
        <v>1037</v>
      </c>
      <c r="E2333" s="470">
        <v>1178</v>
      </c>
      <c r="F2333" s="30"/>
    </row>
    <row r="2334" spans="1:6">
      <c r="A2334" s="634" t="s">
        <v>3236</v>
      </c>
      <c r="B2334" s="476">
        <v>178</v>
      </c>
      <c r="C2334" s="476">
        <v>397</v>
      </c>
      <c r="D2334" s="476">
        <v>188</v>
      </c>
      <c r="E2334" s="476">
        <v>209</v>
      </c>
      <c r="F2334" s="30"/>
    </row>
    <row r="2335" spans="1:6">
      <c r="A2335" s="634" t="s">
        <v>3237</v>
      </c>
      <c r="B2335" s="470">
        <v>176</v>
      </c>
      <c r="C2335" s="470">
        <v>460</v>
      </c>
      <c r="D2335" s="470">
        <v>220</v>
      </c>
      <c r="E2335" s="470">
        <v>240</v>
      </c>
      <c r="F2335" s="30"/>
    </row>
    <row r="2336" spans="1:6">
      <c r="A2336" s="634" t="s">
        <v>3238</v>
      </c>
      <c r="B2336" s="470">
        <v>70</v>
      </c>
      <c r="C2336" s="470">
        <v>182</v>
      </c>
      <c r="D2336" s="470">
        <v>85</v>
      </c>
      <c r="E2336" s="470">
        <v>97</v>
      </c>
      <c r="F2336" s="30"/>
    </row>
    <row r="2337" spans="1:6">
      <c r="A2337" s="634" t="s">
        <v>3239</v>
      </c>
      <c r="B2337" s="470">
        <v>95</v>
      </c>
      <c r="C2337" s="470">
        <v>208</v>
      </c>
      <c r="D2337" s="470">
        <v>103</v>
      </c>
      <c r="E2337" s="470">
        <v>105</v>
      </c>
      <c r="F2337" s="30"/>
    </row>
    <row r="2338" spans="1:6">
      <c r="A2338" s="634" t="s">
        <v>3240</v>
      </c>
      <c r="B2338" s="470">
        <v>171</v>
      </c>
      <c r="C2338" s="470">
        <v>321</v>
      </c>
      <c r="D2338" s="470">
        <v>139</v>
      </c>
      <c r="E2338" s="470">
        <v>182</v>
      </c>
      <c r="F2338" s="30"/>
    </row>
    <row r="2339" spans="1:6">
      <c r="A2339" s="634" t="s">
        <v>3241</v>
      </c>
      <c r="B2339" s="470">
        <v>100</v>
      </c>
      <c r="C2339" s="470">
        <v>228</v>
      </c>
      <c r="D2339" s="470">
        <v>99</v>
      </c>
      <c r="E2339" s="470">
        <v>129</v>
      </c>
      <c r="F2339" s="30"/>
    </row>
    <row r="2340" spans="1:6">
      <c r="A2340" s="3161" t="s">
        <v>3242</v>
      </c>
      <c r="B2340" s="476">
        <v>107</v>
      </c>
      <c r="C2340" s="476">
        <v>234</v>
      </c>
      <c r="D2340" s="476">
        <v>113</v>
      </c>
      <c r="E2340" s="476">
        <v>121</v>
      </c>
      <c r="F2340" s="30"/>
    </row>
    <row r="2341" spans="1:6">
      <c r="A2341" s="634" t="s">
        <v>3243</v>
      </c>
      <c r="B2341" s="470">
        <v>21</v>
      </c>
      <c r="C2341" s="470">
        <v>53</v>
      </c>
      <c r="D2341" s="470">
        <v>22</v>
      </c>
      <c r="E2341" s="470">
        <v>31</v>
      </c>
      <c r="F2341" s="30"/>
    </row>
    <row r="2342" spans="1:6">
      <c r="A2342" s="634" t="s">
        <v>3244</v>
      </c>
      <c r="B2342" s="476">
        <v>43</v>
      </c>
      <c r="C2342" s="476">
        <v>97</v>
      </c>
      <c r="D2342" s="476">
        <v>49</v>
      </c>
      <c r="E2342" s="476">
        <v>48</v>
      </c>
      <c r="F2342" s="30"/>
    </row>
    <row r="2343" spans="1:6">
      <c r="A2343" s="634" t="s">
        <v>3245</v>
      </c>
      <c r="B2343" s="473">
        <v>22</v>
      </c>
      <c r="C2343" s="473">
        <v>35</v>
      </c>
      <c r="D2343" s="473">
        <v>19</v>
      </c>
      <c r="E2343" s="473">
        <v>16</v>
      </c>
      <c r="F2343" s="30"/>
    </row>
    <row r="2344" spans="1:6">
      <c r="A2344" s="634" t="s">
        <v>3246</v>
      </c>
      <c r="B2344" s="473"/>
      <c r="C2344" s="473"/>
      <c r="D2344" s="473"/>
      <c r="E2344" s="473"/>
      <c r="F2344" s="30"/>
    </row>
    <row r="2345" spans="1:6">
      <c r="A2345" s="634"/>
      <c r="B2345" s="470"/>
      <c r="C2345" s="473"/>
      <c r="D2345" s="470"/>
      <c r="E2345" s="470"/>
      <c r="F2345" s="30"/>
    </row>
    <row r="2346" spans="1:6">
      <c r="A2346" s="634" t="s">
        <v>3247</v>
      </c>
      <c r="B2346" s="470">
        <v>1386</v>
      </c>
      <c r="C2346" s="473">
        <v>2821</v>
      </c>
      <c r="D2346" s="470">
        <v>1377</v>
      </c>
      <c r="E2346" s="470">
        <v>1444</v>
      </c>
      <c r="F2346" s="30"/>
    </row>
    <row r="2347" spans="1:6">
      <c r="A2347" s="634" t="s">
        <v>3248</v>
      </c>
      <c r="B2347" s="470">
        <v>82</v>
      </c>
      <c r="C2347" s="473">
        <v>134</v>
      </c>
      <c r="D2347" s="470">
        <v>69</v>
      </c>
      <c r="E2347" s="470">
        <v>65</v>
      </c>
      <c r="F2347" s="30"/>
    </row>
    <row r="2348" spans="1:6">
      <c r="A2348" s="634" t="s">
        <v>3249</v>
      </c>
      <c r="B2348" s="470">
        <v>9</v>
      </c>
      <c r="C2348" s="473">
        <v>15</v>
      </c>
      <c r="D2348" s="470">
        <v>7</v>
      </c>
      <c r="E2348" s="470">
        <v>8</v>
      </c>
      <c r="F2348" s="30"/>
    </row>
    <row r="2349" spans="1:6">
      <c r="A2349" s="634" t="s">
        <v>3250</v>
      </c>
      <c r="B2349" s="470">
        <v>56</v>
      </c>
      <c r="C2349" s="473">
        <v>130</v>
      </c>
      <c r="D2349" s="470">
        <v>63</v>
      </c>
      <c r="E2349" s="470">
        <v>67</v>
      </c>
      <c r="F2349" s="30"/>
    </row>
    <row r="2350" spans="1:6">
      <c r="A2350" s="634" t="s">
        <v>3251</v>
      </c>
      <c r="B2350" s="470">
        <v>71</v>
      </c>
      <c r="C2350" s="473">
        <v>103</v>
      </c>
      <c r="D2350" s="470">
        <v>63</v>
      </c>
      <c r="E2350" s="470">
        <v>40</v>
      </c>
      <c r="F2350" s="30"/>
    </row>
    <row r="2351" spans="1:6">
      <c r="A2351" s="634" t="s">
        <v>3252</v>
      </c>
      <c r="B2351" s="470">
        <v>215</v>
      </c>
      <c r="C2351" s="473">
        <v>422</v>
      </c>
      <c r="D2351" s="470">
        <v>209</v>
      </c>
      <c r="E2351" s="470">
        <v>213</v>
      </c>
      <c r="F2351" s="30"/>
    </row>
    <row r="2352" spans="1:6">
      <c r="A2352" s="634" t="s">
        <v>3253</v>
      </c>
      <c r="B2352" s="473">
        <v>62</v>
      </c>
      <c r="C2352" s="473">
        <v>130</v>
      </c>
      <c r="D2352" s="473">
        <v>65</v>
      </c>
      <c r="E2352" s="473">
        <v>65</v>
      </c>
      <c r="F2352" s="30"/>
    </row>
    <row r="2353" spans="1:6">
      <c r="A2353" s="634" t="s">
        <v>3254</v>
      </c>
      <c r="B2353" s="473">
        <v>167</v>
      </c>
      <c r="C2353" s="473">
        <v>320</v>
      </c>
      <c r="D2353" s="473">
        <v>149</v>
      </c>
      <c r="E2353" s="473">
        <v>171</v>
      </c>
      <c r="F2353" s="30"/>
    </row>
    <row r="2354" spans="1:6">
      <c r="A2354" s="634" t="s">
        <v>3255</v>
      </c>
      <c r="B2354" s="473">
        <v>127</v>
      </c>
      <c r="C2354" s="473">
        <v>307</v>
      </c>
      <c r="D2354" s="473">
        <v>144</v>
      </c>
      <c r="E2354" s="473">
        <v>163</v>
      </c>
      <c r="F2354" s="30"/>
    </row>
    <row r="2355" spans="1:6">
      <c r="A2355" s="634" t="s">
        <v>3256</v>
      </c>
      <c r="B2355" s="473">
        <v>31</v>
      </c>
      <c r="C2355" s="473">
        <v>80</v>
      </c>
      <c r="D2355" s="473">
        <v>37</v>
      </c>
      <c r="E2355" s="473">
        <v>43</v>
      </c>
      <c r="F2355" s="30"/>
    </row>
    <row r="2356" spans="1:6">
      <c r="A2356" s="634" t="s">
        <v>3257</v>
      </c>
      <c r="B2356" s="470">
        <v>15</v>
      </c>
      <c r="C2356" s="470">
        <v>31</v>
      </c>
      <c r="D2356" s="470">
        <v>13</v>
      </c>
      <c r="E2356" s="470">
        <v>18</v>
      </c>
      <c r="F2356" s="30"/>
    </row>
    <row r="2357" spans="1:6">
      <c r="A2357" s="634" t="s">
        <v>3258</v>
      </c>
      <c r="B2357" s="476">
        <v>18</v>
      </c>
      <c r="C2357" s="476">
        <v>42</v>
      </c>
      <c r="D2357" s="476">
        <v>22</v>
      </c>
      <c r="E2357" s="476">
        <v>20</v>
      </c>
      <c r="F2357" s="30"/>
    </row>
    <row r="2358" spans="1:6">
      <c r="A2358" s="634" t="s">
        <v>3259</v>
      </c>
      <c r="B2358" s="470">
        <v>150</v>
      </c>
      <c r="C2358" s="470">
        <v>352</v>
      </c>
      <c r="D2358" s="470">
        <v>172</v>
      </c>
      <c r="E2358" s="470">
        <v>180</v>
      </c>
      <c r="F2358" s="30"/>
    </row>
    <row r="2359" spans="1:6">
      <c r="A2359" s="634" t="s">
        <v>3260</v>
      </c>
      <c r="B2359" s="470">
        <v>81</v>
      </c>
      <c r="C2359" s="470">
        <v>167</v>
      </c>
      <c r="D2359" s="470">
        <v>88</v>
      </c>
      <c r="E2359" s="470">
        <v>79</v>
      </c>
      <c r="F2359" s="30"/>
    </row>
    <row r="2360" spans="1:6">
      <c r="A2360" s="634" t="s">
        <v>3261</v>
      </c>
      <c r="B2360" s="470">
        <v>92</v>
      </c>
      <c r="C2360" s="470">
        <v>175</v>
      </c>
      <c r="D2360" s="470">
        <v>84</v>
      </c>
      <c r="E2360" s="470">
        <v>91</v>
      </c>
      <c r="F2360" s="30"/>
    </row>
    <row r="2361" spans="1:6">
      <c r="A2361" s="3155" t="s">
        <v>3262</v>
      </c>
      <c r="B2361" s="470">
        <v>174</v>
      </c>
      <c r="C2361" s="470">
        <v>341</v>
      </c>
      <c r="D2361" s="470">
        <v>155</v>
      </c>
      <c r="E2361" s="470">
        <v>186</v>
      </c>
      <c r="F2361" s="30"/>
    </row>
    <row r="2362" spans="1:6">
      <c r="A2362" s="634" t="s">
        <v>3263</v>
      </c>
      <c r="B2362" s="470">
        <v>3</v>
      </c>
      <c r="C2362" s="470">
        <v>5</v>
      </c>
      <c r="D2362" s="470">
        <v>2</v>
      </c>
      <c r="E2362" s="470">
        <v>3</v>
      </c>
      <c r="F2362" s="30"/>
    </row>
    <row r="2363" spans="1:6">
      <c r="A2363" s="634" t="s">
        <v>3264</v>
      </c>
      <c r="B2363" s="470">
        <v>26</v>
      </c>
      <c r="C2363" s="470">
        <v>54</v>
      </c>
      <c r="D2363" s="470">
        <v>25</v>
      </c>
      <c r="E2363" s="470">
        <v>29</v>
      </c>
      <c r="F2363" s="30"/>
    </row>
    <row r="2364" spans="1:6">
      <c r="A2364" s="634" t="s">
        <v>3265</v>
      </c>
      <c r="B2364" s="470">
        <v>4</v>
      </c>
      <c r="C2364" s="470">
        <v>9</v>
      </c>
      <c r="D2364" s="470">
        <v>6</v>
      </c>
      <c r="E2364" s="470">
        <v>3</v>
      </c>
      <c r="F2364" s="30"/>
    </row>
    <row r="2365" spans="1:6">
      <c r="A2365" s="634" t="s">
        <v>3266</v>
      </c>
      <c r="B2365" s="470">
        <v>3</v>
      </c>
      <c r="C2365" s="470">
        <v>4</v>
      </c>
      <c r="D2365" s="470">
        <v>4</v>
      </c>
      <c r="E2365" s="470">
        <v>0</v>
      </c>
      <c r="F2365" s="30"/>
    </row>
    <row r="2366" spans="1:6">
      <c r="A2366" s="634" t="s">
        <v>3267</v>
      </c>
      <c r="B2366" s="470"/>
      <c r="C2366" s="470"/>
      <c r="D2366" s="470"/>
      <c r="E2366" s="470"/>
      <c r="F2366" s="30"/>
    </row>
    <row r="2367" spans="1:6">
      <c r="A2367" s="634"/>
      <c r="B2367" s="470"/>
      <c r="C2367" s="470"/>
      <c r="D2367" s="470"/>
      <c r="E2367" s="470"/>
      <c r="F2367" s="30"/>
    </row>
    <row r="2368" spans="1:6">
      <c r="A2368" s="634" t="s">
        <v>3268</v>
      </c>
      <c r="B2368" s="470">
        <v>2798</v>
      </c>
      <c r="C2368" s="470">
        <v>6235</v>
      </c>
      <c r="D2368" s="470">
        <v>3013</v>
      </c>
      <c r="E2368" s="470">
        <v>3222</v>
      </c>
      <c r="F2368" s="30"/>
    </row>
    <row r="2369" spans="1:6">
      <c r="A2369" s="634" t="s">
        <v>3269</v>
      </c>
      <c r="B2369" s="470">
        <v>48</v>
      </c>
      <c r="C2369" s="470">
        <v>98</v>
      </c>
      <c r="D2369" s="470">
        <v>45</v>
      </c>
      <c r="E2369" s="470">
        <v>53</v>
      </c>
      <c r="F2369" s="30"/>
    </row>
    <row r="2370" spans="1:6">
      <c r="A2370" s="634" t="s">
        <v>3270</v>
      </c>
      <c r="B2370" s="470">
        <v>132</v>
      </c>
      <c r="C2370" s="470">
        <v>322</v>
      </c>
      <c r="D2370" s="470">
        <v>156</v>
      </c>
      <c r="E2370" s="470">
        <v>166</v>
      </c>
      <c r="F2370" s="30"/>
    </row>
    <row r="2371" spans="1:6">
      <c r="A2371" s="634" t="s">
        <v>3271</v>
      </c>
      <c r="B2371" s="470">
        <v>271</v>
      </c>
      <c r="C2371" s="470">
        <v>633</v>
      </c>
      <c r="D2371" s="470">
        <v>325</v>
      </c>
      <c r="E2371" s="470">
        <v>308</v>
      </c>
      <c r="F2371" s="30"/>
    </row>
    <row r="2372" spans="1:6">
      <c r="A2372" s="634" t="s">
        <v>3272</v>
      </c>
      <c r="B2372" s="470">
        <v>244</v>
      </c>
      <c r="C2372" s="470">
        <v>604</v>
      </c>
      <c r="D2372" s="470">
        <v>297</v>
      </c>
      <c r="E2372" s="470">
        <v>307</v>
      </c>
      <c r="F2372" s="30"/>
    </row>
    <row r="2373" spans="1:6">
      <c r="A2373" s="634" t="s">
        <v>3273</v>
      </c>
      <c r="B2373" s="470">
        <v>211</v>
      </c>
      <c r="C2373" s="470">
        <v>383</v>
      </c>
      <c r="D2373" s="470">
        <v>204</v>
      </c>
      <c r="E2373" s="470">
        <v>179</v>
      </c>
      <c r="F2373" s="30"/>
    </row>
    <row r="2374" spans="1:6">
      <c r="A2374" s="634" t="s">
        <v>3274</v>
      </c>
      <c r="B2374" s="470">
        <v>46</v>
      </c>
      <c r="C2374" s="470">
        <v>90</v>
      </c>
      <c r="D2374" s="470">
        <v>40</v>
      </c>
      <c r="E2374" s="470">
        <v>50</v>
      </c>
      <c r="F2374" s="30"/>
    </row>
    <row r="2375" spans="1:6">
      <c r="A2375" s="634" t="s">
        <v>3275</v>
      </c>
      <c r="B2375" s="470">
        <v>101</v>
      </c>
      <c r="C2375" s="470">
        <v>240</v>
      </c>
      <c r="D2375" s="470">
        <v>109</v>
      </c>
      <c r="E2375" s="470">
        <v>131</v>
      </c>
      <c r="F2375" s="30"/>
    </row>
    <row r="2376" spans="1:6">
      <c r="A2376" s="634" t="s">
        <v>3276</v>
      </c>
      <c r="B2376" s="470">
        <v>31</v>
      </c>
      <c r="C2376" s="470">
        <v>132</v>
      </c>
      <c r="D2376" s="470">
        <v>43</v>
      </c>
      <c r="E2376" s="470">
        <v>89</v>
      </c>
      <c r="F2376" s="30"/>
    </row>
    <row r="2377" spans="1:6">
      <c r="A2377" s="634" t="s">
        <v>3277</v>
      </c>
      <c r="B2377" s="470">
        <v>98</v>
      </c>
      <c r="C2377" s="470">
        <v>204</v>
      </c>
      <c r="D2377" s="470">
        <v>94</v>
      </c>
      <c r="E2377" s="470">
        <v>110</v>
      </c>
      <c r="F2377" s="30"/>
    </row>
    <row r="2378" spans="1:6">
      <c r="A2378" s="634" t="s">
        <v>3278</v>
      </c>
      <c r="B2378" s="470">
        <v>41</v>
      </c>
      <c r="C2378" s="470">
        <v>87</v>
      </c>
      <c r="D2378" s="470">
        <v>45</v>
      </c>
      <c r="E2378" s="470">
        <v>42</v>
      </c>
      <c r="F2378" s="30"/>
    </row>
    <row r="2379" spans="1:6">
      <c r="A2379" s="634" t="s">
        <v>3279</v>
      </c>
      <c r="B2379" s="470">
        <v>213</v>
      </c>
      <c r="C2379" s="470">
        <v>460</v>
      </c>
      <c r="D2379" s="470">
        <v>233</v>
      </c>
      <c r="E2379" s="470">
        <v>227</v>
      </c>
      <c r="F2379" s="30"/>
    </row>
    <row r="2380" spans="1:6">
      <c r="A2380" s="634" t="s">
        <v>3280</v>
      </c>
      <c r="B2380" s="470">
        <v>222</v>
      </c>
      <c r="C2380" s="470">
        <v>394</v>
      </c>
      <c r="D2380" s="470">
        <v>174</v>
      </c>
      <c r="E2380" s="470">
        <v>220</v>
      </c>
      <c r="F2380" s="30"/>
    </row>
    <row r="2381" spans="1:6">
      <c r="A2381" s="634" t="s">
        <v>3281</v>
      </c>
      <c r="B2381" s="470">
        <v>109</v>
      </c>
      <c r="C2381" s="470">
        <v>173</v>
      </c>
      <c r="D2381" s="470">
        <v>111</v>
      </c>
      <c r="E2381" s="470">
        <v>62</v>
      </c>
      <c r="F2381" s="30"/>
    </row>
    <row r="2382" spans="1:6">
      <c r="A2382" s="634" t="s">
        <v>3282</v>
      </c>
      <c r="B2382" s="470">
        <v>795</v>
      </c>
      <c r="C2382" s="470">
        <v>1797</v>
      </c>
      <c r="D2382" s="470">
        <v>840</v>
      </c>
      <c r="E2382" s="470">
        <v>957</v>
      </c>
      <c r="F2382" s="30"/>
    </row>
    <row r="2383" spans="1:6">
      <c r="A2383" s="634" t="s">
        <v>3283</v>
      </c>
      <c r="B2383" s="470">
        <v>236</v>
      </c>
      <c r="C2383" s="470">
        <v>618</v>
      </c>
      <c r="D2383" s="470">
        <v>297</v>
      </c>
      <c r="E2383" s="470">
        <v>321</v>
      </c>
      <c r="F2383" s="30"/>
    </row>
    <row r="2384" spans="1:6">
      <c r="A2384" s="634"/>
      <c r="B2384" s="470"/>
      <c r="C2384" s="470"/>
      <c r="D2384" s="470"/>
      <c r="E2384" s="470"/>
      <c r="F2384" s="30"/>
    </row>
    <row r="2385" spans="1:6">
      <c r="A2385" s="634" t="s">
        <v>3284</v>
      </c>
      <c r="B2385" s="470">
        <v>1585</v>
      </c>
      <c r="C2385" s="470">
        <v>3069</v>
      </c>
      <c r="D2385" s="470">
        <v>1482</v>
      </c>
      <c r="E2385" s="470">
        <v>1587</v>
      </c>
      <c r="F2385" s="30"/>
    </row>
    <row r="2386" spans="1:6">
      <c r="A2386" s="634" t="s">
        <v>3285</v>
      </c>
      <c r="B2386" s="470">
        <v>44</v>
      </c>
      <c r="C2386" s="470">
        <v>65</v>
      </c>
      <c r="D2386" s="470">
        <v>37</v>
      </c>
      <c r="E2386" s="470">
        <v>28</v>
      </c>
      <c r="F2386" s="30"/>
    </row>
    <row r="2387" spans="1:6">
      <c r="A2387" s="634" t="s">
        <v>3286</v>
      </c>
      <c r="B2387" s="470">
        <v>51</v>
      </c>
      <c r="C2387" s="470">
        <v>95</v>
      </c>
      <c r="D2387" s="470">
        <v>48</v>
      </c>
      <c r="E2387" s="470">
        <v>47</v>
      </c>
      <c r="F2387" s="30"/>
    </row>
    <row r="2388" spans="1:6">
      <c r="A2388" s="634" t="s">
        <v>3287</v>
      </c>
      <c r="B2388" s="470">
        <v>45</v>
      </c>
      <c r="C2388" s="470">
        <v>83</v>
      </c>
      <c r="D2388" s="470">
        <v>45</v>
      </c>
      <c r="E2388" s="470">
        <v>38</v>
      </c>
      <c r="F2388" s="30"/>
    </row>
    <row r="2389" spans="1:6">
      <c r="A2389" s="634" t="s">
        <v>3288</v>
      </c>
      <c r="B2389" s="470">
        <v>17</v>
      </c>
      <c r="C2389" s="470">
        <v>25</v>
      </c>
      <c r="D2389" s="470">
        <v>11</v>
      </c>
      <c r="E2389" s="470">
        <v>14</v>
      </c>
      <c r="F2389" s="30"/>
    </row>
    <row r="2390" spans="1:6">
      <c r="A2390" s="634" t="s">
        <v>3289</v>
      </c>
      <c r="B2390" s="470">
        <v>16</v>
      </c>
      <c r="C2390" s="470">
        <v>28</v>
      </c>
      <c r="D2390" s="470">
        <v>14</v>
      </c>
      <c r="E2390" s="470">
        <v>14</v>
      </c>
      <c r="F2390" s="30"/>
    </row>
    <row r="2391" spans="1:6">
      <c r="A2391" s="634" t="s">
        <v>3290</v>
      </c>
      <c r="B2391" s="470">
        <v>19</v>
      </c>
      <c r="C2391" s="470">
        <v>46</v>
      </c>
      <c r="D2391" s="470">
        <v>20</v>
      </c>
      <c r="E2391" s="470">
        <v>26</v>
      </c>
      <c r="F2391" s="30"/>
    </row>
    <row r="2392" spans="1:6">
      <c r="A2392" s="634" t="s">
        <v>3291</v>
      </c>
      <c r="B2392" s="470">
        <v>153</v>
      </c>
      <c r="C2392" s="470">
        <v>281</v>
      </c>
      <c r="D2392" s="470">
        <v>137</v>
      </c>
      <c r="E2392" s="470">
        <v>144</v>
      </c>
      <c r="F2392" s="30"/>
    </row>
    <row r="2393" spans="1:6">
      <c r="A2393" s="634" t="s">
        <v>3292</v>
      </c>
      <c r="B2393" s="470">
        <v>215</v>
      </c>
      <c r="C2393" s="470">
        <v>413</v>
      </c>
      <c r="D2393" s="470">
        <v>210</v>
      </c>
      <c r="E2393" s="470">
        <v>203</v>
      </c>
      <c r="F2393" s="30"/>
    </row>
    <row r="2394" spans="1:6">
      <c r="A2394" s="634" t="s">
        <v>3293</v>
      </c>
      <c r="B2394" s="470">
        <v>6</v>
      </c>
      <c r="C2394" s="470">
        <v>22</v>
      </c>
      <c r="D2394" s="470">
        <v>14</v>
      </c>
      <c r="E2394" s="470">
        <v>8</v>
      </c>
      <c r="F2394" s="30"/>
    </row>
    <row r="2395" spans="1:6">
      <c r="A2395" s="634" t="s">
        <v>3294</v>
      </c>
      <c r="B2395" s="470">
        <v>4</v>
      </c>
      <c r="C2395" s="470">
        <v>7</v>
      </c>
      <c r="D2395" s="470">
        <v>5</v>
      </c>
      <c r="E2395" s="470">
        <v>2</v>
      </c>
      <c r="F2395" s="30"/>
    </row>
    <row r="2396" spans="1:6">
      <c r="A2396" s="634" t="s">
        <v>3295</v>
      </c>
      <c r="B2396" s="470"/>
      <c r="C2396" s="470"/>
      <c r="D2396" s="470"/>
      <c r="E2396" s="470"/>
      <c r="F2396" s="30"/>
    </row>
    <row r="2397" spans="1:6">
      <c r="A2397" s="634" t="s">
        <v>3296</v>
      </c>
      <c r="B2397" s="470">
        <v>355</v>
      </c>
      <c r="C2397" s="470">
        <v>624</v>
      </c>
      <c r="D2397" s="470">
        <v>292</v>
      </c>
      <c r="E2397" s="470">
        <v>332</v>
      </c>
      <c r="F2397" s="30"/>
    </row>
    <row r="2398" spans="1:6">
      <c r="A2398" s="634" t="s">
        <v>3297</v>
      </c>
      <c r="B2398" s="470">
        <v>245</v>
      </c>
      <c r="C2398" s="470">
        <v>449</v>
      </c>
      <c r="D2398" s="470">
        <v>233</v>
      </c>
      <c r="E2398" s="470">
        <v>216</v>
      </c>
      <c r="F2398" s="30"/>
    </row>
    <row r="2399" spans="1:6">
      <c r="A2399" s="634" t="s">
        <v>3298</v>
      </c>
      <c r="B2399" s="470">
        <v>257</v>
      </c>
      <c r="C2399" s="470">
        <v>496</v>
      </c>
      <c r="D2399" s="470">
        <v>223</v>
      </c>
      <c r="E2399" s="470">
        <v>273</v>
      </c>
      <c r="F2399" s="30"/>
    </row>
    <row r="2400" spans="1:6">
      <c r="A2400" s="634" t="s">
        <v>3299</v>
      </c>
      <c r="B2400" s="470">
        <v>158</v>
      </c>
      <c r="C2400" s="470">
        <v>435</v>
      </c>
      <c r="D2400" s="470">
        <v>193</v>
      </c>
      <c r="E2400" s="470">
        <v>242</v>
      </c>
      <c r="F2400" s="30"/>
    </row>
    <row r="2401" spans="1:6">
      <c r="A2401" s="634"/>
      <c r="B2401" s="470"/>
      <c r="C2401" s="470"/>
      <c r="D2401" s="470"/>
      <c r="E2401" s="470"/>
      <c r="F2401" s="30"/>
    </row>
    <row r="2402" spans="1:6">
      <c r="A2402" s="634" t="s">
        <v>3300</v>
      </c>
      <c r="B2402" s="470">
        <v>1091</v>
      </c>
      <c r="C2402" s="470">
        <v>2190</v>
      </c>
      <c r="D2402" s="470">
        <v>1131</v>
      </c>
      <c r="E2402" s="470">
        <v>1059</v>
      </c>
      <c r="F2402" s="30"/>
    </row>
    <row r="2403" spans="1:6">
      <c r="A2403" s="634" t="s">
        <v>3301</v>
      </c>
      <c r="B2403" s="470">
        <v>174</v>
      </c>
      <c r="C2403" s="470">
        <v>357</v>
      </c>
      <c r="D2403" s="470">
        <v>193</v>
      </c>
      <c r="E2403" s="470">
        <v>164</v>
      </c>
      <c r="F2403" s="30"/>
    </row>
    <row r="2404" spans="1:6">
      <c r="A2404" s="634" t="s">
        <v>3302</v>
      </c>
      <c r="B2404" s="470">
        <v>123</v>
      </c>
      <c r="C2404" s="470">
        <v>214</v>
      </c>
      <c r="D2404" s="470">
        <v>108</v>
      </c>
      <c r="E2404" s="470">
        <v>106</v>
      </c>
      <c r="F2404" s="30"/>
    </row>
    <row r="2405" spans="1:6">
      <c r="A2405" s="634" t="s">
        <v>3303</v>
      </c>
      <c r="B2405" s="476">
        <v>64</v>
      </c>
      <c r="C2405" s="476">
        <v>108</v>
      </c>
      <c r="D2405" s="476">
        <v>62</v>
      </c>
      <c r="E2405" s="476">
        <v>46</v>
      </c>
      <c r="F2405" s="30"/>
    </row>
    <row r="2406" spans="1:6">
      <c r="A2406" s="634" t="s">
        <v>3304</v>
      </c>
      <c r="B2406" s="470">
        <v>6</v>
      </c>
      <c r="C2406" s="470">
        <v>13</v>
      </c>
      <c r="D2406" s="470">
        <v>7</v>
      </c>
      <c r="E2406" s="470">
        <v>6</v>
      </c>
      <c r="F2406" s="30"/>
    </row>
    <row r="2407" spans="1:6">
      <c r="A2407" s="634" t="s">
        <v>3305</v>
      </c>
      <c r="B2407" s="470">
        <v>288</v>
      </c>
      <c r="C2407" s="470">
        <v>561</v>
      </c>
      <c r="D2407" s="470">
        <v>290</v>
      </c>
      <c r="E2407" s="470">
        <v>271</v>
      </c>
      <c r="F2407" s="30"/>
    </row>
    <row r="2408" spans="1:6">
      <c r="A2408" s="634" t="s">
        <v>3306</v>
      </c>
      <c r="B2408" s="470">
        <v>51</v>
      </c>
      <c r="C2408" s="470">
        <v>82</v>
      </c>
      <c r="D2408" s="470">
        <v>46</v>
      </c>
      <c r="E2408" s="470">
        <v>36</v>
      </c>
      <c r="F2408" s="30"/>
    </row>
    <row r="2409" spans="1:6">
      <c r="A2409" s="634" t="s">
        <v>3307</v>
      </c>
      <c r="B2409" s="470">
        <v>136</v>
      </c>
      <c r="C2409" s="470">
        <v>312</v>
      </c>
      <c r="D2409" s="470">
        <v>150</v>
      </c>
      <c r="E2409" s="470">
        <v>162</v>
      </c>
      <c r="F2409" s="30"/>
    </row>
    <row r="2410" spans="1:6">
      <c r="A2410" s="634" t="s">
        <v>3308</v>
      </c>
      <c r="B2410" s="470">
        <v>127</v>
      </c>
      <c r="C2410" s="470">
        <v>268</v>
      </c>
      <c r="D2410" s="470">
        <v>141</v>
      </c>
      <c r="E2410" s="470">
        <v>127</v>
      </c>
      <c r="F2410" s="30"/>
    </row>
    <row r="2411" spans="1:6">
      <c r="A2411" s="634" t="s">
        <v>3309</v>
      </c>
      <c r="B2411" s="470">
        <v>22</v>
      </c>
      <c r="C2411" s="470">
        <v>40</v>
      </c>
      <c r="D2411" s="470">
        <v>17</v>
      </c>
      <c r="E2411" s="470">
        <v>23</v>
      </c>
      <c r="F2411" s="30"/>
    </row>
    <row r="2412" spans="1:6">
      <c r="A2412" s="634" t="s">
        <v>3310</v>
      </c>
      <c r="B2412" s="470"/>
      <c r="C2412" s="470"/>
      <c r="D2412" s="470"/>
      <c r="E2412" s="470"/>
      <c r="F2412" s="30"/>
    </row>
    <row r="2413" spans="1:6">
      <c r="A2413" s="634" t="s">
        <v>3311</v>
      </c>
      <c r="B2413" s="470">
        <v>100</v>
      </c>
      <c r="C2413" s="470">
        <v>235</v>
      </c>
      <c r="D2413" s="470">
        <v>117</v>
      </c>
      <c r="E2413" s="470">
        <v>118</v>
      </c>
      <c r="F2413" s="30"/>
    </row>
    <row r="2414" spans="1:6">
      <c r="A2414" s="634"/>
      <c r="B2414" s="470"/>
      <c r="C2414" s="470"/>
      <c r="D2414" s="470"/>
      <c r="E2414" s="470"/>
      <c r="F2414" s="30"/>
    </row>
    <row r="2415" spans="1:6">
      <c r="A2415" s="634" t="s">
        <v>3312</v>
      </c>
      <c r="B2415" s="470">
        <v>165</v>
      </c>
      <c r="C2415" s="470">
        <v>353</v>
      </c>
      <c r="D2415" s="470">
        <v>173</v>
      </c>
      <c r="E2415" s="470">
        <v>180</v>
      </c>
      <c r="F2415" s="30"/>
    </row>
    <row r="2416" spans="1:6">
      <c r="A2416" s="634" t="s">
        <v>3313</v>
      </c>
      <c r="B2416" s="470">
        <v>9</v>
      </c>
      <c r="C2416" s="470">
        <v>20</v>
      </c>
      <c r="D2416" s="470">
        <v>13</v>
      </c>
      <c r="E2416" s="470">
        <v>7</v>
      </c>
      <c r="F2416" s="30"/>
    </row>
    <row r="2417" spans="1:6">
      <c r="A2417" s="634" t="s">
        <v>3314</v>
      </c>
      <c r="B2417" s="470">
        <v>43</v>
      </c>
      <c r="C2417" s="470">
        <v>88</v>
      </c>
      <c r="D2417" s="470">
        <v>47</v>
      </c>
      <c r="E2417" s="470">
        <v>41</v>
      </c>
      <c r="F2417" s="30"/>
    </row>
    <row r="2418" spans="1:6">
      <c r="A2418" s="634" t="s">
        <v>3315</v>
      </c>
      <c r="B2418" s="470">
        <v>36</v>
      </c>
      <c r="C2418" s="470">
        <v>83</v>
      </c>
      <c r="D2418" s="470">
        <v>36</v>
      </c>
      <c r="E2418" s="470">
        <v>47</v>
      </c>
      <c r="F2418" s="30"/>
    </row>
    <row r="2419" spans="1:6">
      <c r="A2419" s="634" t="s">
        <v>3316</v>
      </c>
      <c r="B2419" s="470"/>
      <c r="C2419" s="470"/>
      <c r="D2419" s="470"/>
      <c r="E2419" s="470"/>
      <c r="F2419" s="30"/>
    </row>
    <row r="2420" spans="1:6">
      <c r="A2420" s="634" t="s">
        <v>3317</v>
      </c>
      <c r="B2420" s="470">
        <v>35</v>
      </c>
      <c r="C2420" s="470">
        <v>67</v>
      </c>
      <c r="D2420" s="470">
        <v>32</v>
      </c>
      <c r="E2420" s="470">
        <v>35</v>
      </c>
      <c r="F2420" s="30"/>
    </row>
    <row r="2421" spans="1:6">
      <c r="A2421" s="634" t="s">
        <v>3318</v>
      </c>
      <c r="B2421" s="470">
        <v>4</v>
      </c>
      <c r="C2421" s="470">
        <v>8</v>
      </c>
      <c r="D2421" s="470">
        <v>6</v>
      </c>
      <c r="E2421" s="470">
        <v>2</v>
      </c>
      <c r="F2421" s="30"/>
    </row>
    <row r="2422" spans="1:6">
      <c r="A2422" s="634" t="s">
        <v>3319</v>
      </c>
      <c r="B2422" s="476">
        <v>33</v>
      </c>
      <c r="C2422" s="476">
        <v>77</v>
      </c>
      <c r="D2422" s="476">
        <v>34</v>
      </c>
      <c r="E2422" s="476">
        <v>43</v>
      </c>
      <c r="F2422" s="30"/>
    </row>
    <row r="2423" spans="1:6">
      <c r="A2423" s="634" t="s">
        <v>3320</v>
      </c>
      <c r="B2423" s="470">
        <v>5</v>
      </c>
      <c r="C2423" s="470">
        <v>10</v>
      </c>
      <c r="D2423" s="470">
        <v>5</v>
      </c>
      <c r="E2423" s="470">
        <v>5</v>
      </c>
      <c r="F2423" s="30"/>
    </row>
    <row r="2424" spans="1:6">
      <c r="A2424" s="634"/>
      <c r="B2424" s="470"/>
      <c r="C2424" s="470"/>
      <c r="D2424" s="470"/>
      <c r="E2424" s="470"/>
      <c r="F2424" s="30"/>
    </row>
    <row r="2425" spans="1:6">
      <c r="A2425" s="634" t="s">
        <v>3321</v>
      </c>
      <c r="B2425" s="470">
        <v>626</v>
      </c>
      <c r="C2425" s="470">
        <v>1510</v>
      </c>
      <c r="D2425" s="470">
        <v>790</v>
      </c>
      <c r="E2425" s="470">
        <v>720</v>
      </c>
      <c r="F2425" s="30"/>
    </row>
    <row r="2426" spans="1:6">
      <c r="A2426" s="634" t="s">
        <v>3322</v>
      </c>
      <c r="B2426" s="470">
        <v>16</v>
      </c>
      <c r="C2426" s="470">
        <v>46</v>
      </c>
      <c r="D2426" s="470">
        <v>24</v>
      </c>
      <c r="E2426" s="470">
        <v>22</v>
      </c>
      <c r="F2426" s="30"/>
    </row>
    <row r="2427" spans="1:6">
      <c r="A2427" s="634" t="s">
        <v>3323</v>
      </c>
      <c r="B2427" s="470">
        <v>11</v>
      </c>
      <c r="C2427" s="470">
        <v>29</v>
      </c>
      <c r="D2427" s="470">
        <v>16</v>
      </c>
      <c r="E2427" s="470">
        <v>13</v>
      </c>
      <c r="F2427" s="30"/>
    </row>
    <row r="2428" spans="1:6">
      <c r="A2428" s="634" t="s">
        <v>3324</v>
      </c>
      <c r="B2428" s="470">
        <v>9</v>
      </c>
      <c r="C2428" s="470">
        <v>19</v>
      </c>
      <c r="D2428" s="470">
        <v>8</v>
      </c>
      <c r="E2428" s="470">
        <v>11</v>
      </c>
      <c r="F2428" s="30"/>
    </row>
    <row r="2429" spans="1:6">
      <c r="A2429" s="634" t="s">
        <v>3325</v>
      </c>
      <c r="B2429" s="470">
        <v>45</v>
      </c>
      <c r="C2429" s="470">
        <v>124</v>
      </c>
      <c r="D2429" s="470">
        <v>59</v>
      </c>
      <c r="E2429" s="470">
        <v>65</v>
      </c>
      <c r="F2429" s="30"/>
    </row>
    <row r="2430" spans="1:6">
      <c r="A2430" s="634" t="s">
        <v>3326</v>
      </c>
      <c r="B2430" s="470">
        <v>21</v>
      </c>
      <c r="C2430" s="470">
        <v>52</v>
      </c>
      <c r="D2430" s="470">
        <v>26</v>
      </c>
      <c r="E2430" s="470">
        <v>26</v>
      </c>
      <c r="F2430" s="30"/>
    </row>
    <row r="2431" spans="1:6">
      <c r="A2431" s="634" t="s">
        <v>3327</v>
      </c>
      <c r="B2431" s="473">
        <v>9</v>
      </c>
      <c r="C2431" s="470">
        <v>20</v>
      </c>
      <c r="D2431" s="473">
        <v>8</v>
      </c>
      <c r="E2431" s="473">
        <v>12</v>
      </c>
      <c r="F2431" s="30"/>
    </row>
    <row r="2432" spans="1:6">
      <c r="A2432" s="634" t="s">
        <v>3328</v>
      </c>
      <c r="B2432" s="470">
        <v>4</v>
      </c>
      <c r="C2432" s="470">
        <v>16</v>
      </c>
      <c r="D2432" s="470">
        <v>5</v>
      </c>
      <c r="E2432" s="470">
        <v>11</v>
      </c>
      <c r="F2432" s="30"/>
    </row>
    <row r="2433" spans="1:6">
      <c r="A2433" s="634" t="s">
        <v>3329</v>
      </c>
      <c r="B2433" s="470">
        <v>39</v>
      </c>
      <c r="C2433" s="470">
        <v>104</v>
      </c>
      <c r="D2433" s="470">
        <v>59</v>
      </c>
      <c r="E2433" s="470">
        <v>45</v>
      </c>
      <c r="F2433" s="30"/>
    </row>
    <row r="2434" spans="1:6">
      <c r="A2434" s="634" t="s">
        <v>3330</v>
      </c>
      <c r="B2434" s="470">
        <v>25</v>
      </c>
      <c r="C2434" s="470">
        <v>52</v>
      </c>
      <c r="D2434" s="470">
        <v>27</v>
      </c>
      <c r="E2434" s="470">
        <v>25</v>
      </c>
      <c r="F2434" s="30"/>
    </row>
    <row r="2435" spans="1:6">
      <c r="A2435" s="634" t="s">
        <v>3331</v>
      </c>
      <c r="B2435" s="470">
        <v>26</v>
      </c>
      <c r="C2435" s="470">
        <v>61</v>
      </c>
      <c r="D2435" s="470">
        <v>30</v>
      </c>
      <c r="E2435" s="470">
        <v>31</v>
      </c>
      <c r="F2435" s="30"/>
    </row>
    <row r="2436" spans="1:6">
      <c r="A2436" s="634" t="s">
        <v>3332</v>
      </c>
      <c r="B2436" s="470">
        <v>14</v>
      </c>
      <c r="C2436" s="470">
        <v>31</v>
      </c>
      <c r="D2436" s="470">
        <v>15</v>
      </c>
      <c r="E2436" s="470">
        <v>16</v>
      </c>
      <c r="F2436" s="30"/>
    </row>
    <row r="2437" spans="1:6">
      <c r="A2437" s="634" t="s">
        <v>3333</v>
      </c>
      <c r="B2437" s="470">
        <v>3</v>
      </c>
      <c r="C2437" s="470">
        <v>6</v>
      </c>
      <c r="D2437" s="470">
        <v>2</v>
      </c>
      <c r="E2437" s="470">
        <v>4</v>
      </c>
      <c r="F2437" s="30"/>
    </row>
    <row r="2438" spans="1:6">
      <c r="A2438" s="634" t="s">
        <v>3334</v>
      </c>
      <c r="B2438" s="470">
        <v>3</v>
      </c>
      <c r="C2438" s="470">
        <v>6</v>
      </c>
      <c r="D2438" s="470">
        <v>3</v>
      </c>
      <c r="E2438" s="470">
        <v>3</v>
      </c>
      <c r="F2438" s="30"/>
    </row>
    <row r="2439" spans="1:6">
      <c r="A2439" s="634" t="s">
        <v>3335</v>
      </c>
      <c r="B2439" s="476">
        <v>4</v>
      </c>
      <c r="C2439" s="476">
        <v>11</v>
      </c>
      <c r="D2439" s="476">
        <v>6</v>
      </c>
      <c r="E2439" s="476">
        <v>5</v>
      </c>
      <c r="F2439" s="30"/>
    </row>
    <row r="2440" spans="1:6">
      <c r="A2440" s="634" t="s">
        <v>3336</v>
      </c>
      <c r="B2440" s="470">
        <v>5</v>
      </c>
      <c r="C2440" s="470">
        <v>14</v>
      </c>
      <c r="D2440" s="470">
        <v>10</v>
      </c>
      <c r="E2440" s="470">
        <v>4</v>
      </c>
      <c r="F2440" s="30"/>
    </row>
    <row r="2441" spans="1:6">
      <c r="A2441" s="634" t="s">
        <v>3337</v>
      </c>
      <c r="B2441" s="470"/>
      <c r="C2441" s="470"/>
      <c r="D2441" s="470"/>
      <c r="E2441" s="470"/>
      <c r="F2441" s="30"/>
    </row>
    <row r="2442" spans="1:6">
      <c r="A2442" s="634" t="s">
        <v>3338</v>
      </c>
      <c r="B2442" s="470">
        <v>4</v>
      </c>
      <c r="C2442" s="470">
        <v>11</v>
      </c>
      <c r="D2442" s="470">
        <v>5</v>
      </c>
      <c r="E2442" s="470">
        <v>6</v>
      </c>
      <c r="F2442" s="30"/>
    </row>
    <row r="2443" spans="1:6">
      <c r="A2443" s="634" t="s">
        <v>3339</v>
      </c>
      <c r="B2443" s="470">
        <v>6</v>
      </c>
      <c r="C2443" s="470">
        <v>9</v>
      </c>
      <c r="D2443" s="470">
        <v>5</v>
      </c>
      <c r="E2443" s="470">
        <v>4</v>
      </c>
      <c r="F2443" s="30"/>
    </row>
    <row r="2444" spans="1:6">
      <c r="A2444" s="634" t="s">
        <v>3340</v>
      </c>
      <c r="B2444" s="470">
        <v>8</v>
      </c>
      <c r="C2444" s="470">
        <v>18</v>
      </c>
      <c r="D2444" s="470">
        <v>12</v>
      </c>
      <c r="E2444" s="470">
        <v>6</v>
      </c>
      <c r="F2444" s="30"/>
    </row>
    <row r="2445" spans="1:6">
      <c r="A2445" s="634" t="s">
        <v>3341</v>
      </c>
      <c r="B2445" s="470">
        <v>4</v>
      </c>
      <c r="C2445" s="470">
        <v>8</v>
      </c>
      <c r="D2445" s="470">
        <v>4</v>
      </c>
      <c r="E2445" s="470">
        <v>4</v>
      </c>
      <c r="F2445" s="30"/>
    </row>
    <row r="2446" spans="1:6">
      <c r="A2446" s="634" t="s">
        <v>3342</v>
      </c>
      <c r="B2446" s="470">
        <v>20</v>
      </c>
      <c r="C2446" s="470">
        <v>73</v>
      </c>
      <c r="D2446" s="470">
        <v>38</v>
      </c>
      <c r="E2446" s="470">
        <v>35</v>
      </c>
      <c r="F2446" s="30"/>
    </row>
    <row r="2447" spans="1:6">
      <c r="A2447" s="634" t="s">
        <v>3343</v>
      </c>
      <c r="B2447" s="476">
        <v>62</v>
      </c>
      <c r="C2447" s="476">
        <v>154</v>
      </c>
      <c r="D2447" s="476">
        <v>82</v>
      </c>
      <c r="E2447" s="476">
        <v>72</v>
      </c>
      <c r="F2447" s="30"/>
    </row>
    <row r="2448" spans="1:6">
      <c r="A2448" s="634" t="s">
        <v>3344</v>
      </c>
      <c r="B2448" s="470">
        <v>14</v>
      </c>
      <c r="C2448" s="470">
        <v>37</v>
      </c>
      <c r="D2448" s="470">
        <v>14</v>
      </c>
      <c r="E2448" s="470">
        <v>23</v>
      </c>
      <c r="F2448" s="30"/>
    </row>
    <row r="2449" spans="1:6">
      <c r="A2449" s="634" t="s">
        <v>3345</v>
      </c>
      <c r="B2449" s="470"/>
      <c r="C2449" s="470"/>
      <c r="D2449" s="470"/>
      <c r="E2449" s="470"/>
      <c r="F2449" s="30"/>
    </row>
    <row r="2450" spans="1:6">
      <c r="A2450" s="634" t="s">
        <v>3346</v>
      </c>
      <c r="B2450" s="470">
        <v>4</v>
      </c>
      <c r="C2450" s="470">
        <v>9</v>
      </c>
      <c r="D2450" s="470">
        <v>4</v>
      </c>
      <c r="E2450" s="470">
        <v>5</v>
      </c>
      <c r="F2450" s="30"/>
    </row>
    <row r="2451" spans="1:6">
      <c r="A2451" s="634" t="s">
        <v>3347</v>
      </c>
      <c r="B2451" s="477">
        <v>29</v>
      </c>
      <c r="C2451" s="470">
        <v>76</v>
      </c>
      <c r="D2451" s="470">
        <v>33</v>
      </c>
      <c r="E2451" s="470">
        <v>43</v>
      </c>
      <c r="F2451" s="30"/>
    </row>
    <row r="2452" spans="1:6">
      <c r="A2452" s="634" t="s">
        <v>3348</v>
      </c>
      <c r="B2452" s="470">
        <v>17</v>
      </c>
      <c r="C2452" s="470">
        <v>41</v>
      </c>
      <c r="D2452" s="470">
        <v>19</v>
      </c>
      <c r="E2452" s="470">
        <v>22</v>
      </c>
      <c r="F2452" s="30"/>
    </row>
    <row r="2453" spans="1:6">
      <c r="A2453" s="634" t="s">
        <v>3349</v>
      </c>
      <c r="B2453" s="476">
        <v>8</v>
      </c>
      <c r="C2453" s="476">
        <v>24</v>
      </c>
      <c r="D2453" s="476">
        <v>10</v>
      </c>
      <c r="E2453" s="476">
        <v>14</v>
      </c>
      <c r="F2453" s="30"/>
    </row>
    <row r="2454" spans="1:6">
      <c r="A2454" s="634" t="s">
        <v>3350</v>
      </c>
      <c r="B2454" s="470">
        <v>24</v>
      </c>
      <c r="C2454" s="470">
        <v>45</v>
      </c>
      <c r="D2454" s="470">
        <v>20</v>
      </c>
      <c r="E2454" s="470">
        <v>25</v>
      </c>
      <c r="F2454" s="30"/>
    </row>
    <row r="2455" spans="1:6">
      <c r="A2455" s="634" t="s">
        <v>3351</v>
      </c>
      <c r="B2455" s="470">
        <v>79</v>
      </c>
      <c r="C2455" s="470">
        <v>87</v>
      </c>
      <c r="D2455" s="470">
        <v>80</v>
      </c>
      <c r="E2455" s="470">
        <v>7</v>
      </c>
      <c r="F2455" s="30"/>
    </row>
    <row r="2456" spans="1:6">
      <c r="A2456" s="634" t="s">
        <v>3352</v>
      </c>
      <c r="B2456" s="470">
        <v>9</v>
      </c>
      <c r="C2456" s="470">
        <v>26</v>
      </c>
      <c r="D2456" s="470">
        <v>14</v>
      </c>
      <c r="E2456" s="470">
        <v>12</v>
      </c>
      <c r="F2456" s="30"/>
    </row>
    <row r="2457" spans="1:6">
      <c r="A2457" s="634" t="s">
        <v>3353</v>
      </c>
      <c r="B2457" s="473">
        <v>61</v>
      </c>
      <c r="C2457" s="470">
        <v>184</v>
      </c>
      <c r="D2457" s="473">
        <v>96</v>
      </c>
      <c r="E2457" s="473">
        <v>88</v>
      </c>
      <c r="F2457" s="30"/>
    </row>
    <row r="2458" spans="1:6">
      <c r="A2458" s="634" t="s">
        <v>3354</v>
      </c>
      <c r="B2458" s="473">
        <v>9</v>
      </c>
      <c r="C2458" s="470">
        <v>26</v>
      </c>
      <c r="D2458" s="473">
        <v>13</v>
      </c>
      <c r="E2458" s="473">
        <v>13</v>
      </c>
      <c r="F2458" s="30"/>
    </row>
    <row r="2459" spans="1:6">
      <c r="A2459" s="634" t="s">
        <v>3355</v>
      </c>
      <c r="B2459" s="470"/>
      <c r="C2459" s="470"/>
      <c r="D2459" s="473"/>
      <c r="E2459" s="470"/>
      <c r="F2459" s="30"/>
    </row>
    <row r="2460" spans="1:6">
      <c r="A2460" s="634" t="s">
        <v>3356</v>
      </c>
      <c r="B2460" s="470">
        <v>21</v>
      </c>
      <c r="C2460" s="470">
        <v>55</v>
      </c>
      <c r="D2460" s="470">
        <v>28</v>
      </c>
      <c r="E2460" s="470">
        <v>27</v>
      </c>
      <c r="F2460" s="30"/>
    </row>
    <row r="2461" spans="1:6">
      <c r="A2461" s="634" t="s">
        <v>3357</v>
      </c>
      <c r="B2461" s="470"/>
      <c r="C2461" s="470"/>
      <c r="D2461" s="470"/>
      <c r="E2461" s="470"/>
      <c r="F2461" s="30"/>
    </row>
    <row r="2462" spans="1:6">
      <c r="A2462" s="634" t="s">
        <v>3358</v>
      </c>
      <c r="B2462" s="470">
        <v>13</v>
      </c>
      <c r="C2462" s="470">
        <v>36</v>
      </c>
      <c r="D2462" s="470">
        <v>15</v>
      </c>
      <c r="E2462" s="470">
        <v>21</v>
      </c>
      <c r="F2462" s="30"/>
    </row>
    <row r="2463" spans="1:6">
      <c r="A2463" s="634" t="s">
        <v>3359</v>
      </c>
      <c r="B2463" s="476"/>
      <c r="C2463" s="476"/>
      <c r="D2463" s="476"/>
      <c r="E2463" s="476"/>
      <c r="F2463" s="30"/>
    </row>
    <row r="2464" spans="1:6">
      <c r="A2464" s="634"/>
      <c r="B2464" s="470"/>
      <c r="C2464" s="470"/>
      <c r="D2464" s="470"/>
      <c r="E2464" s="470"/>
      <c r="F2464" s="30"/>
    </row>
    <row r="2465" spans="1:6">
      <c r="A2465" s="634" t="s">
        <v>3360</v>
      </c>
      <c r="B2465" s="470">
        <v>525</v>
      </c>
      <c r="C2465" s="470">
        <v>996</v>
      </c>
      <c r="D2465" s="470">
        <v>505</v>
      </c>
      <c r="E2465" s="470">
        <v>491</v>
      </c>
      <c r="F2465" s="30"/>
    </row>
    <row r="2466" spans="1:6">
      <c r="A2466" s="634" t="s">
        <v>3361</v>
      </c>
      <c r="B2466" s="470">
        <v>186</v>
      </c>
      <c r="C2466" s="470">
        <v>365</v>
      </c>
      <c r="D2466" s="470">
        <v>175</v>
      </c>
      <c r="E2466" s="470">
        <v>190</v>
      </c>
      <c r="F2466" s="30"/>
    </row>
    <row r="2467" spans="1:6">
      <c r="A2467" s="634" t="s">
        <v>3362</v>
      </c>
      <c r="B2467" s="470">
        <v>242</v>
      </c>
      <c r="C2467" s="470">
        <v>454</v>
      </c>
      <c r="D2467" s="470">
        <v>240</v>
      </c>
      <c r="E2467" s="470">
        <v>214</v>
      </c>
      <c r="F2467" s="30"/>
    </row>
    <row r="2468" spans="1:6">
      <c r="A2468" s="634" t="s">
        <v>3363</v>
      </c>
      <c r="B2468" s="470">
        <v>97</v>
      </c>
      <c r="C2468" s="470">
        <v>177</v>
      </c>
      <c r="D2468" s="470">
        <v>90</v>
      </c>
      <c r="E2468" s="470">
        <v>87</v>
      </c>
      <c r="F2468" s="30"/>
    </row>
    <row r="2469" spans="1:6">
      <c r="A2469" s="634"/>
      <c r="B2469" s="470"/>
      <c r="C2469" s="470"/>
      <c r="D2469" s="470"/>
      <c r="E2469" s="470"/>
      <c r="F2469" s="30"/>
    </row>
    <row r="2470" spans="1:6">
      <c r="A2470" s="442" t="s">
        <v>3364</v>
      </c>
      <c r="B2470" s="482">
        <v>5983</v>
      </c>
      <c r="C2470" s="482">
        <v>14009</v>
      </c>
      <c r="D2470" s="482">
        <v>6766</v>
      </c>
      <c r="E2470" s="482">
        <v>7243</v>
      </c>
      <c r="F2470" s="30"/>
    </row>
    <row r="2471" spans="1:6">
      <c r="A2471" s="634"/>
      <c r="B2471" s="470"/>
      <c r="C2471" s="470"/>
      <c r="D2471" s="470"/>
      <c r="E2471" s="470"/>
      <c r="F2471" s="30"/>
    </row>
    <row r="2472" spans="1:6">
      <c r="A2472" s="634" t="s">
        <v>3365</v>
      </c>
      <c r="B2472" s="473">
        <v>2934</v>
      </c>
      <c r="C2472" s="470">
        <v>6356</v>
      </c>
      <c r="D2472" s="473">
        <v>3036</v>
      </c>
      <c r="E2472" s="473">
        <v>3320</v>
      </c>
      <c r="F2472" s="30"/>
    </row>
    <row r="2473" spans="1:6">
      <c r="A2473" s="634" t="s">
        <v>3366</v>
      </c>
      <c r="B2473" s="470">
        <v>158</v>
      </c>
      <c r="C2473" s="470">
        <v>353</v>
      </c>
      <c r="D2473" s="473">
        <v>173</v>
      </c>
      <c r="E2473" s="473">
        <v>180</v>
      </c>
      <c r="F2473" s="30"/>
    </row>
    <row r="2474" spans="1:6">
      <c r="A2474" s="634" t="s">
        <v>3367</v>
      </c>
      <c r="B2474" s="470">
        <v>13</v>
      </c>
      <c r="C2474" s="470">
        <v>30</v>
      </c>
      <c r="D2474" s="470">
        <v>14</v>
      </c>
      <c r="E2474" s="470">
        <v>16</v>
      </c>
      <c r="F2474" s="30"/>
    </row>
    <row r="2475" spans="1:6">
      <c r="A2475" s="634" t="s">
        <v>3368</v>
      </c>
      <c r="B2475" s="470">
        <v>25</v>
      </c>
      <c r="C2475" s="470">
        <v>44</v>
      </c>
      <c r="D2475" s="470">
        <v>25</v>
      </c>
      <c r="E2475" s="470">
        <v>19</v>
      </c>
      <c r="F2475" s="30"/>
    </row>
    <row r="2476" spans="1:6">
      <c r="A2476" s="634" t="s">
        <v>3369</v>
      </c>
      <c r="B2476" s="470">
        <v>64</v>
      </c>
      <c r="C2476" s="470">
        <v>148</v>
      </c>
      <c r="D2476" s="470">
        <v>73</v>
      </c>
      <c r="E2476" s="470">
        <v>75</v>
      </c>
      <c r="F2476" s="30"/>
    </row>
    <row r="2477" spans="1:6">
      <c r="A2477" s="634" t="s">
        <v>3370</v>
      </c>
      <c r="B2477" s="470">
        <v>180</v>
      </c>
      <c r="C2477" s="470">
        <v>418</v>
      </c>
      <c r="D2477" s="470">
        <v>202</v>
      </c>
      <c r="E2477" s="470">
        <v>216</v>
      </c>
      <c r="F2477" s="30"/>
    </row>
    <row r="2478" spans="1:6">
      <c r="A2478" s="634" t="s">
        <v>3371</v>
      </c>
      <c r="B2478" s="470">
        <v>15</v>
      </c>
      <c r="C2478" s="470">
        <v>40</v>
      </c>
      <c r="D2478" s="470">
        <v>20</v>
      </c>
      <c r="E2478" s="470">
        <v>20</v>
      </c>
      <c r="F2478" s="30"/>
    </row>
    <row r="2479" spans="1:6">
      <c r="A2479" s="634" t="s">
        <v>3372</v>
      </c>
      <c r="B2479" s="470">
        <v>24</v>
      </c>
      <c r="C2479" s="470">
        <v>59</v>
      </c>
      <c r="D2479" s="470">
        <v>27</v>
      </c>
      <c r="E2479" s="470">
        <v>32</v>
      </c>
      <c r="F2479" s="30"/>
    </row>
    <row r="2480" spans="1:6">
      <c r="A2480" s="634" t="s">
        <v>3373</v>
      </c>
      <c r="B2480" s="470">
        <v>3</v>
      </c>
      <c r="C2480" s="470">
        <v>7</v>
      </c>
      <c r="D2480" s="470">
        <v>4</v>
      </c>
      <c r="E2480" s="470">
        <v>3</v>
      </c>
      <c r="F2480" s="30"/>
    </row>
    <row r="2481" spans="1:6">
      <c r="A2481" s="634" t="s">
        <v>3374</v>
      </c>
      <c r="B2481" s="470">
        <v>103</v>
      </c>
      <c r="C2481" s="470">
        <v>244</v>
      </c>
      <c r="D2481" s="470">
        <v>122</v>
      </c>
      <c r="E2481" s="470">
        <v>122</v>
      </c>
      <c r="F2481" s="30"/>
    </row>
    <row r="2482" spans="1:6">
      <c r="A2482" s="634" t="s">
        <v>3375</v>
      </c>
      <c r="B2482" s="473"/>
      <c r="C2482" s="470"/>
      <c r="D2482" s="473"/>
      <c r="E2482" s="473"/>
      <c r="F2482" s="30"/>
    </row>
    <row r="2483" spans="1:6">
      <c r="A2483" s="634" t="s">
        <v>3376</v>
      </c>
      <c r="B2483" s="473">
        <v>111</v>
      </c>
      <c r="C2483" s="470">
        <v>244</v>
      </c>
      <c r="D2483" s="473">
        <v>118</v>
      </c>
      <c r="E2483" s="473">
        <v>126</v>
      </c>
      <c r="F2483" s="30"/>
    </row>
    <row r="2484" spans="1:6">
      <c r="A2484" s="634" t="s">
        <v>3377</v>
      </c>
      <c r="B2484" s="473">
        <v>332</v>
      </c>
      <c r="C2484" s="470">
        <v>715</v>
      </c>
      <c r="D2484" s="473">
        <v>350</v>
      </c>
      <c r="E2484" s="473">
        <v>365</v>
      </c>
      <c r="F2484" s="30"/>
    </row>
    <row r="2485" spans="1:6">
      <c r="A2485" s="634" t="s">
        <v>3378</v>
      </c>
      <c r="B2485" s="470">
        <v>197</v>
      </c>
      <c r="C2485" s="470">
        <v>373</v>
      </c>
      <c r="D2485" s="470">
        <v>179</v>
      </c>
      <c r="E2485" s="470">
        <v>194</v>
      </c>
      <c r="F2485" s="30"/>
    </row>
    <row r="2486" spans="1:6">
      <c r="A2486" s="634" t="s">
        <v>3379</v>
      </c>
      <c r="B2486" s="470">
        <v>153</v>
      </c>
      <c r="C2486" s="470">
        <v>317</v>
      </c>
      <c r="D2486" s="470">
        <v>151</v>
      </c>
      <c r="E2486" s="470">
        <v>166</v>
      </c>
      <c r="F2486" s="30"/>
    </row>
    <row r="2487" spans="1:6">
      <c r="A2487" s="634" t="s">
        <v>3380</v>
      </c>
      <c r="B2487" s="470">
        <v>150</v>
      </c>
      <c r="C2487" s="470">
        <v>303</v>
      </c>
      <c r="D2487" s="470">
        <v>138</v>
      </c>
      <c r="E2487" s="470">
        <v>165</v>
      </c>
      <c r="F2487" s="30"/>
    </row>
    <row r="2488" spans="1:6">
      <c r="A2488" s="634" t="s">
        <v>3381</v>
      </c>
      <c r="B2488" s="470">
        <v>199</v>
      </c>
      <c r="C2488" s="470">
        <v>470</v>
      </c>
      <c r="D2488" s="470">
        <v>222</v>
      </c>
      <c r="E2488" s="470">
        <v>248</v>
      </c>
      <c r="F2488" s="30"/>
    </row>
    <row r="2489" spans="1:6">
      <c r="A2489" s="634" t="s">
        <v>3382</v>
      </c>
      <c r="B2489" s="470">
        <v>114</v>
      </c>
      <c r="C2489" s="470">
        <v>282</v>
      </c>
      <c r="D2489" s="470">
        <v>125</v>
      </c>
      <c r="E2489" s="470">
        <v>157</v>
      </c>
      <c r="F2489" s="30"/>
    </row>
    <row r="2490" spans="1:6">
      <c r="A2490" s="634" t="s">
        <v>3383</v>
      </c>
      <c r="B2490" s="470">
        <v>78</v>
      </c>
      <c r="C2490" s="470">
        <v>182</v>
      </c>
      <c r="D2490" s="470">
        <v>81</v>
      </c>
      <c r="E2490" s="470">
        <v>101</v>
      </c>
      <c r="F2490" s="30"/>
    </row>
    <row r="2491" spans="1:6">
      <c r="A2491" s="634" t="s">
        <v>3384</v>
      </c>
      <c r="B2491" s="470">
        <v>168</v>
      </c>
      <c r="C2491" s="470">
        <v>322</v>
      </c>
      <c r="D2491" s="470">
        <v>157</v>
      </c>
      <c r="E2491" s="470">
        <v>165</v>
      </c>
      <c r="F2491" s="30"/>
    </row>
    <row r="2492" spans="1:6">
      <c r="A2492" s="634" t="s">
        <v>3385</v>
      </c>
      <c r="B2492" s="470">
        <v>215</v>
      </c>
      <c r="C2492" s="470">
        <v>456</v>
      </c>
      <c r="D2492" s="470">
        <v>221</v>
      </c>
      <c r="E2492" s="470">
        <v>235</v>
      </c>
      <c r="F2492" s="30"/>
    </row>
    <row r="2493" spans="1:6">
      <c r="A2493" s="634" t="s">
        <v>3386</v>
      </c>
      <c r="B2493" s="470">
        <v>81</v>
      </c>
      <c r="C2493" s="470">
        <v>189</v>
      </c>
      <c r="D2493" s="470">
        <v>88</v>
      </c>
      <c r="E2493" s="470">
        <v>101</v>
      </c>
      <c r="F2493" s="30"/>
    </row>
    <row r="2494" spans="1:6">
      <c r="A2494" s="634" t="s">
        <v>3387</v>
      </c>
      <c r="B2494" s="470">
        <v>396</v>
      </c>
      <c r="C2494" s="470">
        <v>788</v>
      </c>
      <c r="D2494" s="470">
        <v>379</v>
      </c>
      <c r="E2494" s="470">
        <v>409</v>
      </c>
      <c r="F2494" s="30"/>
    </row>
    <row r="2495" spans="1:6">
      <c r="A2495" s="634" t="s">
        <v>3388</v>
      </c>
      <c r="B2495" s="470">
        <v>155</v>
      </c>
      <c r="C2495" s="470">
        <v>372</v>
      </c>
      <c r="D2495" s="470">
        <v>167</v>
      </c>
      <c r="E2495" s="470">
        <v>205</v>
      </c>
      <c r="F2495" s="30"/>
    </row>
    <row r="2496" spans="1:6">
      <c r="A2496" s="634"/>
      <c r="B2496" s="470"/>
      <c r="C2496" s="470"/>
      <c r="D2496" s="470"/>
      <c r="E2496" s="470"/>
      <c r="F2496" s="30"/>
    </row>
    <row r="2497" spans="1:6">
      <c r="A2497" s="634" t="s">
        <v>3389</v>
      </c>
      <c r="B2497" s="470">
        <v>1767</v>
      </c>
      <c r="C2497" s="470">
        <v>4071</v>
      </c>
      <c r="D2497" s="470">
        <v>1965</v>
      </c>
      <c r="E2497" s="470">
        <v>2106</v>
      </c>
      <c r="F2497" s="30"/>
    </row>
    <row r="2498" spans="1:6">
      <c r="A2498" s="634" t="s">
        <v>3390</v>
      </c>
      <c r="B2498" s="470">
        <v>57</v>
      </c>
      <c r="C2498" s="470">
        <v>113</v>
      </c>
      <c r="D2498" s="470">
        <v>57</v>
      </c>
      <c r="E2498" s="470">
        <v>56</v>
      </c>
      <c r="F2498" s="30"/>
    </row>
    <row r="2499" spans="1:6">
      <c r="A2499" s="634" t="s">
        <v>3391</v>
      </c>
      <c r="B2499" s="470">
        <v>157</v>
      </c>
      <c r="C2499" s="470">
        <v>365</v>
      </c>
      <c r="D2499" s="470">
        <v>172</v>
      </c>
      <c r="E2499" s="470">
        <v>193</v>
      </c>
      <c r="F2499" s="30"/>
    </row>
    <row r="2500" spans="1:6">
      <c r="A2500" s="634" t="s">
        <v>3392</v>
      </c>
      <c r="B2500" s="470">
        <v>107</v>
      </c>
      <c r="C2500" s="470">
        <v>221</v>
      </c>
      <c r="D2500" s="470">
        <v>119</v>
      </c>
      <c r="E2500" s="470">
        <v>102</v>
      </c>
      <c r="F2500" s="30"/>
    </row>
    <row r="2501" spans="1:6">
      <c r="A2501" s="634" t="s">
        <v>3393</v>
      </c>
      <c r="B2501" s="470">
        <v>86</v>
      </c>
      <c r="C2501" s="470">
        <v>304</v>
      </c>
      <c r="D2501" s="470">
        <v>131</v>
      </c>
      <c r="E2501" s="470">
        <v>173</v>
      </c>
      <c r="F2501" s="30"/>
    </row>
    <row r="2502" spans="1:6">
      <c r="A2502" s="634" t="s">
        <v>3394</v>
      </c>
      <c r="B2502" s="470">
        <v>41</v>
      </c>
      <c r="C2502" s="470">
        <v>104</v>
      </c>
      <c r="D2502" s="470">
        <v>50</v>
      </c>
      <c r="E2502" s="470">
        <v>54</v>
      </c>
      <c r="F2502" s="30"/>
    </row>
    <row r="2503" spans="1:6">
      <c r="A2503" s="634" t="s">
        <v>3395</v>
      </c>
      <c r="B2503" s="476">
        <v>80</v>
      </c>
      <c r="C2503" s="476">
        <v>158</v>
      </c>
      <c r="D2503" s="476">
        <v>82</v>
      </c>
      <c r="E2503" s="476">
        <v>76</v>
      </c>
      <c r="F2503" s="30"/>
    </row>
    <row r="2504" spans="1:6">
      <c r="A2504" s="634" t="s">
        <v>3396</v>
      </c>
      <c r="B2504" s="470">
        <v>64</v>
      </c>
      <c r="C2504" s="470">
        <v>126</v>
      </c>
      <c r="D2504" s="470">
        <v>68</v>
      </c>
      <c r="E2504" s="470">
        <v>58</v>
      </c>
      <c r="F2504" s="30"/>
    </row>
    <row r="2505" spans="1:6">
      <c r="A2505" s="634" t="s">
        <v>3397</v>
      </c>
      <c r="B2505" s="470">
        <v>44</v>
      </c>
      <c r="C2505" s="470">
        <v>95</v>
      </c>
      <c r="D2505" s="470">
        <v>44</v>
      </c>
      <c r="E2505" s="470">
        <v>51</v>
      </c>
      <c r="F2505" s="30"/>
    </row>
    <row r="2506" spans="1:6">
      <c r="A2506" s="634" t="s">
        <v>3398</v>
      </c>
      <c r="B2506" s="470">
        <v>31</v>
      </c>
      <c r="C2506" s="470">
        <v>69</v>
      </c>
      <c r="D2506" s="470">
        <v>32</v>
      </c>
      <c r="E2506" s="470">
        <v>37</v>
      </c>
      <c r="F2506" s="30"/>
    </row>
    <row r="2507" spans="1:6">
      <c r="A2507" s="634" t="s">
        <v>3399</v>
      </c>
      <c r="B2507" s="470">
        <v>45</v>
      </c>
      <c r="C2507" s="470">
        <v>114</v>
      </c>
      <c r="D2507" s="470">
        <v>55</v>
      </c>
      <c r="E2507" s="470">
        <v>59</v>
      </c>
      <c r="F2507" s="30"/>
    </row>
    <row r="2508" spans="1:6">
      <c r="A2508" s="3161" t="s">
        <v>3400</v>
      </c>
      <c r="B2508" s="470">
        <v>40</v>
      </c>
      <c r="C2508" s="476">
        <v>94</v>
      </c>
      <c r="D2508" s="470">
        <v>46</v>
      </c>
      <c r="E2508" s="470">
        <v>48</v>
      </c>
      <c r="F2508" s="30"/>
    </row>
    <row r="2509" spans="1:6">
      <c r="A2509" s="634" t="s">
        <v>3401</v>
      </c>
      <c r="B2509" s="470">
        <v>49</v>
      </c>
      <c r="C2509" s="470">
        <v>103</v>
      </c>
      <c r="D2509" s="470">
        <v>51</v>
      </c>
      <c r="E2509" s="470">
        <v>52</v>
      </c>
      <c r="F2509" s="30"/>
    </row>
    <row r="2510" spans="1:6">
      <c r="A2510" s="634" t="s">
        <v>3402</v>
      </c>
      <c r="B2510" s="476">
        <v>21</v>
      </c>
      <c r="C2510" s="476">
        <v>71</v>
      </c>
      <c r="D2510" s="476">
        <v>37</v>
      </c>
      <c r="E2510" s="476">
        <v>34</v>
      </c>
      <c r="F2510" s="30"/>
    </row>
    <row r="2511" spans="1:6">
      <c r="A2511" s="634" t="s">
        <v>3403</v>
      </c>
      <c r="B2511" s="470">
        <v>81</v>
      </c>
      <c r="C2511" s="470">
        <v>233</v>
      </c>
      <c r="D2511" s="470">
        <v>112</v>
      </c>
      <c r="E2511" s="470">
        <v>121</v>
      </c>
      <c r="F2511" s="30"/>
    </row>
    <row r="2512" spans="1:6">
      <c r="A2512" s="634" t="s">
        <v>3404</v>
      </c>
      <c r="B2512" s="470">
        <v>39</v>
      </c>
      <c r="C2512" s="470">
        <v>96</v>
      </c>
      <c r="D2512" s="470">
        <v>53</v>
      </c>
      <c r="E2512" s="470">
        <v>43</v>
      </c>
      <c r="F2512" s="30"/>
    </row>
    <row r="2513" spans="1:6">
      <c r="A2513" s="634" t="s">
        <v>3405</v>
      </c>
      <c r="B2513" s="470">
        <v>91</v>
      </c>
      <c r="C2513" s="470">
        <v>205</v>
      </c>
      <c r="D2513" s="470">
        <v>103</v>
      </c>
      <c r="E2513" s="470">
        <v>102</v>
      </c>
      <c r="F2513" s="30"/>
    </row>
    <row r="2514" spans="1:6">
      <c r="A2514" s="634" t="s">
        <v>3406</v>
      </c>
      <c r="B2514" s="470">
        <v>42</v>
      </c>
      <c r="C2514" s="470">
        <v>93</v>
      </c>
      <c r="D2514" s="470">
        <v>45</v>
      </c>
      <c r="E2514" s="470">
        <v>48</v>
      </c>
      <c r="F2514" s="30"/>
    </row>
    <row r="2515" spans="1:6">
      <c r="A2515" s="634" t="s">
        <v>3407</v>
      </c>
      <c r="B2515" s="470">
        <v>110</v>
      </c>
      <c r="C2515" s="470">
        <v>236</v>
      </c>
      <c r="D2515" s="470">
        <v>115</v>
      </c>
      <c r="E2515" s="470">
        <v>121</v>
      </c>
      <c r="F2515" s="30"/>
    </row>
    <row r="2516" spans="1:6">
      <c r="A2516" s="634" t="s">
        <v>3408</v>
      </c>
      <c r="B2516" s="470">
        <v>170</v>
      </c>
      <c r="C2516" s="470">
        <v>275</v>
      </c>
      <c r="D2516" s="470">
        <v>126</v>
      </c>
      <c r="E2516" s="470">
        <v>149</v>
      </c>
      <c r="F2516" s="30"/>
    </row>
    <row r="2517" spans="1:6">
      <c r="A2517" s="634" t="s">
        <v>3409</v>
      </c>
      <c r="B2517" s="50">
        <v>70</v>
      </c>
      <c r="C2517" s="470">
        <v>218</v>
      </c>
      <c r="D2517" s="470">
        <v>99</v>
      </c>
      <c r="E2517" s="470">
        <v>119</v>
      </c>
      <c r="F2517" s="30"/>
    </row>
    <row r="2518" spans="1:6">
      <c r="A2518" s="634" t="s">
        <v>3410</v>
      </c>
      <c r="B2518" s="470">
        <v>54</v>
      </c>
      <c r="C2518" s="470">
        <v>174</v>
      </c>
      <c r="D2518" s="470">
        <v>88</v>
      </c>
      <c r="E2518" s="470">
        <v>86</v>
      </c>
      <c r="F2518" s="30"/>
    </row>
    <row r="2519" spans="1:6">
      <c r="A2519" s="634" t="s">
        <v>3411</v>
      </c>
      <c r="B2519" s="470">
        <v>34</v>
      </c>
      <c r="C2519" s="470">
        <v>97</v>
      </c>
      <c r="D2519" s="470">
        <v>54</v>
      </c>
      <c r="E2519" s="470">
        <v>43</v>
      </c>
      <c r="F2519" s="30"/>
    </row>
    <row r="2520" spans="1:6">
      <c r="A2520" s="634" t="s">
        <v>3412</v>
      </c>
      <c r="B2520" s="470">
        <v>161</v>
      </c>
      <c r="C2520" s="470">
        <v>294</v>
      </c>
      <c r="D2520" s="470">
        <v>127</v>
      </c>
      <c r="E2520" s="470">
        <v>167</v>
      </c>
      <c r="F2520" s="30"/>
    </row>
    <row r="2521" spans="1:6">
      <c r="A2521" s="634" t="s">
        <v>3413</v>
      </c>
      <c r="B2521" s="470">
        <v>87</v>
      </c>
      <c r="C2521" s="470">
        <v>198</v>
      </c>
      <c r="D2521" s="470">
        <v>91</v>
      </c>
      <c r="E2521" s="470">
        <v>107</v>
      </c>
      <c r="F2521" s="30"/>
    </row>
    <row r="2522" spans="1:6">
      <c r="A2522" s="634" t="s">
        <v>3414</v>
      </c>
      <c r="B2522" s="470">
        <v>6</v>
      </c>
      <c r="C2522" s="470">
        <v>15</v>
      </c>
      <c r="D2522" s="470">
        <v>8</v>
      </c>
      <c r="E2522" s="470">
        <v>7</v>
      </c>
      <c r="F2522" s="30"/>
    </row>
    <row r="2523" spans="1:6">
      <c r="A2523" s="634"/>
      <c r="B2523" s="470"/>
      <c r="C2523" s="470"/>
      <c r="D2523" s="470"/>
      <c r="E2523" s="470"/>
      <c r="F2523" s="30"/>
    </row>
    <row r="2524" spans="1:6">
      <c r="A2524" s="634" t="s">
        <v>3415</v>
      </c>
      <c r="B2524" s="470">
        <v>41</v>
      </c>
      <c r="C2524" s="470">
        <v>112</v>
      </c>
      <c r="D2524" s="470">
        <v>55</v>
      </c>
      <c r="E2524" s="470">
        <v>57</v>
      </c>
      <c r="F2524" s="30"/>
    </row>
    <row r="2525" spans="1:6">
      <c r="A2525" s="634" t="s">
        <v>3416</v>
      </c>
      <c r="B2525" s="470">
        <v>26</v>
      </c>
      <c r="C2525" s="470">
        <v>66</v>
      </c>
      <c r="D2525" s="470">
        <v>30</v>
      </c>
      <c r="E2525" s="470">
        <v>36</v>
      </c>
      <c r="F2525" s="30"/>
    </row>
    <row r="2526" spans="1:6">
      <c r="A2526" s="634" t="s">
        <v>3417</v>
      </c>
      <c r="B2526" s="470"/>
      <c r="C2526" s="470"/>
      <c r="D2526" s="470"/>
      <c r="E2526" s="470"/>
      <c r="F2526" s="30"/>
    </row>
    <row r="2527" spans="1:6">
      <c r="A2527" s="634" t="s">
        <v>3418</v>
      </c>
      <c r="B2527" s="470">
        <v>6</v>
      </c>
      <c r="C2527" s="470">
        <v>12</v>
      </c>
      <c r="D2527" s="470">
        <v>6</v>
      </c>
      <c r="E2527" s="470">
        <v>6</v>
      </c>
      <c r="F2527" s="30"/>
    </row>
    <row r="2528" spans="1:6">
      <c r="A2528" s="634" t="s">
        <v>3419</v>
      </c>
      <c r="B2528" s="470"/>
      <c r="C2528" s="470"/>
      <c r="D2528" s="470"/>
      <c r="E2528" s="470"/>
      <c r="F2528" s="30"/>
    </row>
    <row r="2529" spans="1:6">
      <c r="A2529" s="634" t="s">
        <v>3420</v>
      </c>
      <c r="B2529" s="470">
        <v>9</v>
      </c>
      <c r="C2529" s="470">
        <v>34</v>
      </c>
      <c r="D2529" s="470">
        <v>19</v>
      </c>
      <c r="E2529" s="470">
        <v>15</v>
      </c>
      <c r="F2529" s="30"/>
    </row>
    <row r="2530" spans="1:6">
      <c r="A2530" s="634" t="s">
        <v>3421</v>
      </c>
      <c r="B2530" s="470"/>
      <c r="C2530" s="470"/>
      <c r="D2530" s="470"/>
      <c r="E2530" s="470"/>
      <c r="F2530" s="30"/>
    </row>
    <row r="2531" spans="1:6">
      <c r="A2531" s="634"/>
      <c r="B2531" s="470"/>
      <c r="C2531" s="470"/>
      <c r="D2531" s="470"/>
      <c r="E2531" s="470"/>
      <c r="F2531" s="30"/>
    </row>
    <row r="2532" spans="1:6">
      <c r="A2532" s="634" t="s">
        <v>3422</v>
      </c>
      <c r="B2532" s="470">
        <v>94</v>
      </c>
      <c r="C2532" s="470">
        <v>521</v>
      </c>
      <c r="D2532" s="470">
        <v>210</v>
      </c>
      <c r="E2532" s="470">
        <v>311</v>
      </c>
      <c r="F2532" s="30"/>
    </row>
    <row r="2533" spans="1:6">
      <c r="A2533" s="634" t="s">
        <v>3423</v>
      </c>
      <c r="B2533" s="470">
        <v>3</v>
      </c>
      <c r="C2533" s="470">
        <v>6</v>
      </c>
      <c r="D2533" s="470">
        <v>3</v>
      </c>
      <c r="E2533" s="470">
        <v>3</v>
      </c>
      <c r="F2533" s="30"/>
    </row>
    <row r="2534" spans="1:6">
      <c r="A2534" s="634" t="s">
        <v>3424</v>
      </c>
      <c r="B2534" s="476">
        <v>8</v>
      </c>
      <c r="C2534" s="476">
        <v>236</v>
      </c>
      <c r="D2534" s="476">
        <v>69</v>
      </c>
      <c r="E2534" s="476">
        <v>167</v>
      </c>
      <c r="F2534" s="30"/>
    </row>
    <row r="2535" spans="1:6">
      <c r="A2535" s="634" t="s">
        <v>3425</v>
      </c>
      <c r="B2535" s="470"/>
      <c r="C2535" s="470"/>
      <c r="D2535" s="470"/>
      <c r="E2535" s="470"/>
      <c r="F2535" s="30"/>
    </row>
    <row r="2536" spans="1:6">
      <c r="A2536" s="634" t="s">
        <v>3426</v>
      </c>
      <c r="B2536" s="470">
        <v>27</v>
      </c>
      <c r="C2536" s="470">
        <v>70</v>
      </c>
      <c r="D2536" s="470">
        <v>34</v>
      </c>
      <c r="E2536" s="470">
        <v>36</v>
      </c>
      <c r="F2536" s="30"/>
    </row>
    <row r="2537" spans="1:6">
      <c r="A2537" s="634" t="s">
        <v>3427</v>
      </c>
      <c r="B2537" s="477"/>
      <c r="C2537" s="470"/>
      <c r="D2537" s="470"/>
      <c r="E2537" s="470"/>
      <c r="F2537" s="30"/>
    </row>
    <row r="2538" spans="1:6">
      <c r="A2538" s="634" t="s">
        <v>3428</v>
      </c>
      <c r="B2538" s="470">
        <v>9</v>
      </c>
      <c r="C2538" s="470">
        <v>24</v>
      </c>
      <c r="D2538" s="470">
        <v>12</v>
      </c>
      <c r="E2538" s="470">
        <v>12</v>
      </c>
      <c r="F2538" s="30"/>
    </row>
    <row r="2539" spans="1:6">
      <c r="A2539" s="634" t="s">
        <v>3429</v>
      </c>
      <c r="B2539" s="470"/>
      <c r="C2539" s="470"/>
      <c r="D2539" s="470"/>
      <c r="E2539" s="470"/>
      <c r="F2539" s="30"/>
    </row>
    <row r="2540" spans="1:6">
      <c r="A2540" s="634" t="s">
        <v>3430</v>
      </c>
      <c r="B2540" s="470">
        <v>36</v>
      </c>
      <c r="C2540" s="470">
        <v>148</v>
      </c>
      <c r="D2540" s="470">
        <v>76</v>
      </c>
      <c r="E2540" s="470">
        <v>72</v>
      </c>
      <c r="F2540" s="30"/>
    </row>
    <row r="2541" spans="1:6">
      <c r="A2541" s="634" t="s">
        <v>3431</v>
      </c>
      <c r="B2541" s="470">
        <v>11</v>
      </c>
      <c r="C2541" s="470">
        <v>37</v>
      </c>
      <c r="D2541" s="470">
        <v>16</v>
      </c>
      <c r="E2541" s="470">
        <v>21</v>
      </c>
      <c r="F2541" s="30"/>
    </row>
    <row r="2542" spans="1:6">
      <c r="A2542" s="634"/>
      <c r="B2542" s="470"/>
      <c r="C2542" s="470"/>
      <c r="D2542" s="470"/>
      <c r="E2542" s="470"/>
      <c r="F2542" s="30"/>
    </row>
    <row r="2543" spans="1:6">
      <c r="A2543" s="634" t="s">
        <v>3432</v>
      </c>
      <c r="B2543" s="470">
        <v>171</v>
      </c>
      <c r="C2543" s="470">
        <v>509</v>
      </c>
      <c r="D2543" s="470">
        <v>272</v>
      </c>
      <c r="E2543" s="470">
        <v>237</v>
      </c>
      <c r="F2543" s="30"/>
    </row>
    <row r="2544" spans="1:6">
      <c r="A2544" s="634" t="s">
        <v>3433</v>
      </c>
      <c r="B2544" s="470">
        <v>6</v>
      </c>
      <c r="C2544" s="470">
        <v>14</v>
      </c>
      <c r="D2544" s="470">
        <v>7</v>
      </c>
      <c r="E2544" s="470">
        <v>7</v>
      </c>
      <c r="F2544" s="30"/>
    </row>
    <row r="2545" spans="1:6">
      <c r="A2545" s="634" t="s">
        <v>3434</v>
      </c>
      <c r="B2545" s="470"/>
      <c r="C2545" s="470"/>
      <c r="D2545" s="470"/>
      <c r="E2545" s="470"/>
      <c r="F2545" s="30"/>
    </row>
    <row r="2546" spans="1:6">
      <c r="A2546" s="634" t="s">
        <v>3435</v>
      </c>
      <c r="B2546" s="470"/>
      <c r="C2546" s="470"/>
      <c r="D2546" s="470"/>
      <c r="E2546" s="470"/>
      <c r="F2546" s="30"/>
    </row>
    <row r="2547" spans="1:6">
      <c r="A2547" s="634" t="s">
        <v>3436</v>
      </c>
      <c r="B2547" s="470">
        <v>4</v>
      </c>
      <c r="C2547" s="470">
        <v>11</v>
      </c>
      <c r="D2547" s="470">
        <v>6</v>
      </c>
      <c r="E2547" s="470">
        <v>5</v>
      </c>
      <c r="F2547" s="30"/>
    </row>
    <row r="2548" spans="1:6">
      <c r="A2548" s="634" t="s">
        <v>3437</v>
      </c>
      <c r="B2548" s="470"/>
      <c r="C2548" s="470"/>
      <c r="D2548" s="470"/>
      <c r="E2548" s="470"/>
      <c r="F2548" s="30"/>
    </row>
    <row r="2549" spans="1:6">
      <c r="A2549" s="634" t="s">
        <v>3438</v>
      </c>
      <c r="B2549" s="470">
        <v>17</v>
      </c>
      <c r="C2549" s="470">
        <v>39</v>
      </c>
      <c r="D2549" s="470">
        <v>18</v>
      </c>
      <c r="E2549" s="470">
        <v>21</v>
      </c>
      <c r="F2549" s="30"/>
    </row>
    <row r="2550" spans="1:6">
      <c r="A2550" s="634" t="s">
        <v>3439</v>
      </c>
      <c r="B2550" s="470">
        <v>9</v>
      </c>
      <c r="C2550" s="470">
        <v>34</v>
      </c>
      <c r="D2550" s="470">
        <v>16</v>
      </c>
      <c r="E2550" s="470">
        <v>18</v>
      </c>
      <c r="F2550" s="30"/>
    </row>
    <row r="2551" spans="1:6">
      <c r="A2551" s="634" t="s">
        <v>3440</v>
      </c>
      <c r="B2551" s="470">
        <v>3</v>
      </c>
      <c r="C2551" s="470">
        <v>3</v>
      </c>
      <c r="D2551" s="470">
        <v>2</v>
      </c>
      <c r="E2551" s="470">
        <v>1</v>
      </c>
      <c r="F2551" s="30"/>
    </row>
    <row r="2552" spans="1:6">
      <c r="A2552" s="634" t="s">
        <v>3441</v>
      </c>
      <c r="B2552" s="470">
        <v>21</v>
      </c>
      <c r="C2552" s="470">
        <v>53</v>
      </c>
      <c r="D2552" s="470">
        <v>24</v>
      </c>
      <c r="E2552" s="470">
        <v>29</v>
      </c>
      <c r="F2552" s="30"/>
    </row>
    <row r="2553" spans="1:6">
      <c r="A2553" s="634" t="s">
        <v>3442</v>
      </c>
      <c r="B2553" s="470">
        <v>4</v>
      </c>
      <c r="C2553" s="470">
        <v>16</v>
      </c>
      <c r="D2553" s="470">
        <v>10</v>
      </c>
      <c r="E2553" s="470">
        <v>6</v>
      </c>
      <c r="F2553" s="30"/>
    </row>
    <row r="2554" spans="1:6">
      <c r="A2554" s="634" t="s">
        <v>3443</v>
      </c>
      <c r="B2554" s="470">
        <v>12</v>
      </c>
      <c r="C2554" s="470">
        <v>41</v>
      </c>
      <c r="D2554" s="470">
        <v>20</v>
      </c>
      <c r="E2554" s="470">
        <v>21</v>
      </c>
      <c r="F2554" s="30"/>
    </row>
    <row r="2555" spans="1:6">
      <c r="A2555" s="634" t="s">
        <v>3444</v>
      </c>
      <c r="B2555" s="470">
        <v>4</v>
      </c>
      <c r="C2555" s="470">
        <v>13</v>
      </c>
      <c r="D2555" s="470">
        <v>9</v>
      </c>
      <c r="E2555" s="470">
        <v>4</v>
      </c>
      <c r="F2555" s="30"/>
    </row>
    <row r="2556" spans="1:6">
      <c r="A2556" s="634" t="s">
        <v>3445</v>
      </c>
      <c r="B2556" s="470"/>
      <c r="C2556" s="470"/>
      <c r="D2556" s="470"/>
      <c r="E2556" s="470"/>
      <c r="F2556" s="30"/>
    </row>
    <row r="2557" spans="1:6">
      <c r="A2557" s="634" t="s">
        <v>3446</v>
      </c>
      <c r="B2557" s="470">
        <v>5</v>
      </c>
      <c r="C2557" s="470">
        <v>23</v>
      </c>
      <c r="D2557" s="470">
        <v>10</v>
      </c>
      <c r="E2557" s="470">
        <v>13</v>
      </c>
      <c r="F2557" s="30"/>
    </row>
    <row r="2558" spans="1:6">
      <c r="A2558" s="634" t="s">
        <v>3447</v>
      </c>
      <c r="B2558" s="470"/>
      <c r="C2558" s="470"/>
      <c r="D2558" s="470"/>
      <c r="E2558" s="470"/>
      <c r="F2558" s="30"/>
    </row>
    <row r="2559" spans="1:6">
      <c r="A2559" s="634" t="s">
        <v>3448</v>
      </c>
      <c r="B2559" s="470">
        <v>20</v>
      </c>
      <c r="C2559" s="470">
        <v>54</v>
      </c>
      <c r="D2559" s="470">
        <v>28</v>
      </c>
      <c r="E2559" s="470">
        <v>26</v>
      </c>
      <c r="F2559" s="30"/>
    </row>
    <row r="2560" spans="1:6">
      <c r="A2560" s="634" t="s">
        <v>3449</v>
      </c>
      <c r="B2560" s="470">
        <v>9</v>
      </c>
      <c r="C2560" s="470">
        <v>79</v>
      </c>
      <c r="D2560" s="470">
        <v>53</v>
      </c>
      <c r="E2560" s="470">
        <v>26</v>
      </c>
      <c r="F2560" s="30"/>
    </row>
    <row r="2561" spans="1:6">
      <c r="A2561" s="634" t="s">
        <v>3450</v>
      </c>
      <c r="B2561" s="476"/>
      <c r="C2561" s="476"/>
      <c r="D2561" s="476"/>
      <c r="E2561" s="476"/>
      <c r="F2561" s="30"/>
    </row>
    <row r="2562" spans="1:6">
      <c r="A2562" s="634" t="s">
        <v>3451</v>
      </c>
      <c r="B2562" s="470">
        <v>46</v>
      </c>
      <c r="C2562" s="470">
        <v>110</v>
      </c>
      <c r="D2562" s="470">
        <v>55</v>
      </c>
      <c r="E2562" s="470">
        <v>55</v>
      </c>
      <c r="F2562" s="30"/>
    </row>
    <row r="2563" spans="1:6">
      <c r="A2563" s="634" t="s">
        <v>3452</v>
      </c>
      <c r="B2563" s="470">
        <v>3</v>
      </c>
      <c r="C2563" s="470">
        <v>3</v>
      </c>
      <c r="D2563" s="470">
        <v>3</v>
      </c>
      <c r="E2563" s="470">
        <v>0</v>
      </c>
      <c r="F2563" s="30"/>
    </row>
    <row r="2564" spans="1:6">
      <c r="A2564" s="634" t="s">
        <v>3453</v>
      </c>
      <c r="B2564" s="470">
        <v>8</v>
      </c>
      <c r="C2564" s="470">
        <v>16</v>
      </c>
      <c r="D2564" s="470">
        <v>11</v>
      </c>
      <c r="E2564" s="470">
        <v>5</v>
      </c>
      <c r="F2564" s="30"/>
    </row>
    <row r="2565" spans="1:6">
      <c r="A2565" s="634"/>
      <c r="B2565" s="473"/>
      <c r="C2565" s="470"/>
      <c r="D2565" s="473"/>
      <c r="E2565" s="473"/>
      <c r="F2565" s="30"/>
    </row>
    <row r="2566" spans="1:6">
      <c r="A2566" s="634" t="s">
        <v>3454</v>
      </c>
      <c r="B2566" s="470">
        <v>80</v>
      </c>
      <c r="C2566" s="470">
        <v>220</v>
      </c>
      <c r="D2566" s="470">
        <v>115</v>
      </c>
      <c r="E2566" s="470">
        <v>105</v>
      </c>
      <c r="F2566" s="30"/>
    </row>
    <row r="2567" spans="1:6">
      <c r="A2567" s="634" t="s">
        <v>3455</v>
      </c>
      <c r="B2567" s="473">
        <v>8</v>
      </c>
      <c r="C2567" s="470">
        <v>19</v>
      </c>
      <c r="D2567" s="473">
        <v>11</v>
      </c>
      <c r="E2567" s="473">
        <v>8</v>
      </c>
      <c r="F2567" s="30"/>
    </row>
    <row r="2568" spans="1:6">
      <c r="A2568" s="634" t="s">
        <v>3456</v>
      </c>
      <c r="B2568" s="470">
        <v>26</v>
      </c>
      <c r="C2568" s="470">
        <v>68</v>
      </c>
      <c r="D2568" s="470">
        <v>37</v>
      </c>
      <c r="E2568" s="470">
        <v>31</v>
      </c>
      <c r="F2568" s="30"/>
    </row>
    <row r="2569" spans="1:6">
      <c r="A2569" s="634" t="s">
        <v>3457</v>
      </c>
      <c r="B2569" s="476">
        <v>6</v>
      </c>
      <c r="C2569" s="476">
        <v>10</v>
      </c>
      <c r="D2569" s="476">
        <v>3</v>
      </c>
      <c r="E2569" s="476">
        <v>7</v>
      </c>
      <c r="F2569" s="30"/>
    </row>
    <row r="2570" spans="1:6">
      <c r="A2570" s="634" t="s">
        <v>3458</v>
      </c>
      <c r="B2570" s="470">
        <v>7</v>
      </c>
      <c r="C2570" s="470">
        <v>19</v>
      </c>
      <c r="D2570" s="470">
        <v>10</v>
      </c>
      <c r="E2570" s="470">
        <v>9</v>
      </c>
      <c r="F2570" s="30"/>
    </row>
    <row r="2571" spans="1:6">
      <c r="A2571" s="634" t="s">
        <v>3459</v>
      </c>
      <c r="B2571" s="470">
        <v>23</v>
      </c>
      <c r="C2571" s="470">
        <v>76</v>
      </c>
      <c r="D2571" s="470">
        <v>37</v>
      </c>
      <c r="E2571" s="470">
        <v>39</v>
      </c>
      <c r="F2571" s="30"/>
    </row>
    <row r="2572" spans="1:6">
      <c r="A2572" s="634" t="s">
        <v>3460</v>
      </c>
      <c r="B2572" s="473">
        <v>5</v>
      </c>
      <c r="C2572" s="470">
        <v>16</v>
      </c>
      <c r="D2572" s="473">
        <v>10</v>
      </c>
      <c r="E2572" s="473">
        <v>6</v>
      </c>
      <c r="F2572" s="30"/>
    </row>
    <row r="2573" spans="1:6">
      <c r="A2573" s="634" t="s">
        <v>3461</v>
      </c>
      <c r="B2573" s="473"/>
      <c r="C2573" s="470"/>
      <c r="D2573" s="473"/>
      <c r="E2573" s="473"/>
      <c r="F2573" s="30"/>
    </row>
    <row r="2574" spans="1:6">
      <c r="A2574" s="634" t="s">
        <v>3462</v>
      </c>
      <c r="B2574" s="470">
        <v>5</v>
      </c>
      <c r="C2574" s="470">
        <v>12</v>
      </c>
      <c r="D2574" s="470">
        <v>7</v>
      </c>
      <c r="E2574" s="470">
        <v>5</v>
      </c>
      <c r="F2574" s="30"/>
    </row>
    <row r="2575" spans="1:6">
      <c r="A2575" s="634" t="s">
        <v>3463</v>
      </c>
      <c r="B2575" s="470"/>
      <c r="C2575" s="470"/>
      <c r="D2575" s="470"/>
      <c r="E2575" s="470"/>
      <c r="F2575" s="30"/>
    </row>
    <row r="2576" spans="1:6">
      <c r="A2576" s="634"/>
      <c r="B2576" s="470"/>
      <c r="C2576" s="470"/>
      <c r="D2576" s="470"/>
      <c r="E2576" s="470"/>
      <c r="F2576" s="30"/>
    </row>
    <row r="2577" spans="1:6">
      <c r="A2577" s="634" t="s">
        <v>3464</v>
      </c>
      <c r="B2577" s="473">
        <v>179</v>
      </c>
      <c r="C2577" s="470">
        <v>450</v>
      </c>
      <c r="D2577" s="473">
        <v>229</v>
      </c>
      <c r="E2577" s="473">
        <v>221</v>
      </c>
      <c r="F2577" s="30"/>
    </row>
    <row r="2578" spans="1:6">
      <c r="A2578" s="634" t="s">
        <v>3465</v>
      </c>
      <c r="B2578" s="473">
        <v>5</v>
      </c>
      <c r="C2578" s="470">
        <v>13</v>
      </c>
      <c r="D2578" s="473">
        <v>4</v>
      </c>
      <c r="E2578" s="473">
        <v>9</v>
      </c>
      <c r="F2578" s="30"/>
    </row>
    <row r="2579" spans="1:6">
      <c r="A2579" s="634" t="s">
        <v>3466</v>
      </c>
      <c r="B2579" s="470"/>
      <c r="C2579" s="470"/>
      <c r="D2579" s="470"/>
      <c r="E2579" s="470"/>
      <c r="F2579" s="30"/>
    </row>
    <row r="2580" spans="1:6">
      <c r="A2580" s="634" t="s">
        <v>3467</v>
      </c>
      <c r="B2580" s="470">
        <v>15</v>
      </c>
      <c r="C2580" s="470">
        <v>31</v>
      </c>
      <c r="D2580" s="470">
        <v>13</v>
      </c>
      <c r="E2580" s="470">
        <v>18</v>
      </c>
      <c r="F2580" s="30"/>
    </row>
    <row r="2581" spans="1:6">
      <c r="A2581" s="634" t="s">
        <v>3468</v>
      </c>
      <c r="B2581" s="476">
        <v>16</v>
      </c>
      <c r="C2581" s="476">
        <v>44</v>
      </c>
      <c r="D2581" s="476">
        <v>20</v>
      </c>
      <c r="E2581" s="476">
        <v>24</v>
      </c>
      <c r="F2581" s="30"/>
    </row>
    <row r="2582" spans="1:6">
      <c r="A2582" s="634" t="s">
        <v>3469</v>
      </c>
      <c r="B2582" s="470">
        <v>33</v>
      </c>
      <c r="C2582" s="470">
        <v>75</v>
      </c>
      <c r="D2582" s="470">
        <v>39</v>
      </c>
      <c r="E2582" s="470">
        <v>36</v>
      </c>
      <c r="F2582" s="30"/>
    </row>
    <row r="2583" spans="1:6">
      <c r="A2583" s="634" t="s">
        <v>3470</v>
      </c>
      <c r="B2583" s="470">
        <v>16</v>
      </c>
      <c r="C2583" s="470">
        <v>38</v>
      </c>
      <c r="D2583" s="470">
        <v>22</v>
      </c>
      <c r="E2583" s="470">
        <v>16</v>
      </c>
      <c r="F2583" s="30"/>
    </row>
    <row r="2584" spans="1:6">
      <c r="A2584" s="634" t="s">
        <v>3471</v>
      </c>
      <c r="B2584" s="470">
        <v>22</v>
      </c>
      <c r="C2584" s="470">
        <v>44</v>
      </c>
      <c r="D2584" s="470">
        <v>23</v>
      </c>
      <c r="E2584" s="470">
        <v>21</v>
      </c>
      <c r="F2584" s="30"/>
    </row>
    <row r="2585" spans="1:6">
      <c r="A2585" s="634" t="s">
        <v>3472</v>
      </c>
      <c r="B2585" s="470">
        <v>32</v>
      </c>
      <c r="C2585" s="470">
        <v>89</v>
      </c>
      <c r="D2585" s="470">
        <v>51</v>
      </c>
      <c r="E2585" s="470">
        <v>38</v>
      </c>
      <c r="F2585" s="30"/>
    </row>
    <row r="2586" spans="1:6">
      <c r="A2586" s="634" t="s">
        <v>3473</v>
      </c>
      <c r="B2586" s="470">
        <v>8</v>
      </c>
      <c r="C2586" s="470">
        <v>30</v>
      </c>
      <c r="D2586" s="470">
        <v>16</v>
      </c>
      <c r="E2586" s="470">
        <v>14</v>
      </c>
      <c r="F2586" s="30"/>
    </row>
    <row r="2587" spans="1:6">
      <c r="A2587" s="634" t="s">
        <v>3474</v>
      </c>
      <c r="B2587" s="470">
        <v>6</v>
      </c>
      <c r="C2587" s="470">
        <v>18</v>
      </c>
      <c r="D2587" s="470">
        <v>10</v>
      </c>
      <c r="E2587" s="470">
        <v>8</v>
      </c>
      <c r="F2587" s="30"/>
    </row>
    <row r="2588" spans="1:6">
      <c r="A2588" s="634" t="s">
        <v>3475</v>
      </c>
      <c r="B2588" s="470">
        <v>6</v>
      </c>
      <c r="C2588" s="470">
        <v>25</v>
      </c>
      <c r="D2588" s="470">
        <v>11</v>
      </c>
      <c r="E2588" s="470">
        <v>14</v>
      </c>
      <c r="F2588" s="30"/>
    </row>
    <row r="2589" spans="1:6">
      <c r="A2589" s="634" t="s">
        <v>3476</v>
      </c>
      <c r="B2589" s="470"/>
      <c r="C2589" s="470"/>
      <c r="D2589" s="470"/>
      <c r="E2589" s="470"/>
      <c r="F2589" s="30"/>
    </row>
    <row r="2590" spans="1:6">
      <c r="A2590" s="634" t="s">
        <v>3477</v>
      </c>
      <c r="B2590" s="470">
        <v>15</v>
      </c>
      <c r="C2590" s="470">
        <v>34</v>
      </c>
      <c r="D2590" s="470">
        <v>16</v>
      </c>
      <c r="E2590" s="470">
        <v>18</v>
      </c>
      <c r="F2590" s="30"/>
    </row>
    <row r="2591" spans="1:6">
      <c r="A2591" s="634" t="s">
        <v>3478</v>
      </c>
      <c r="B2591" s="470"/>
      <c r="C2591" s="470"/>
      <c r="D2591" s="470"/>
      <c r="E2591" s="470"/>
      <c r="F2591" s="30"/>
    </row>
    <row r="2592" spans="1:6">
      <c r="A2592" s="634" t="s">
        <v>3479</v>
      </c>
      <c r="B2592" s="470">
        <v>5</v>
      </c>
      <c r="C2592" s="470">
        <v>9</v>
      </c>
      <c r="D2592" s="470">
        <v>4</v>
      </c>
      <c r="E2592" s="470">
        <v>5</v>
      </c>
      <c r="F2592" s="30"/>
    </row>
    <row r="2593" spans="1:6">
      <c r="A2593" s="634" t="s">
        <v>3480</v>
      </c>
      <c r="B2593" s="470"/>
      <c r="C2593" s="470"/>
      <c r="D2593" s="470"/>
      <c r="E2593" s="470"/>
      <c r="F2593" s="30"/>
    </row>
    <row r="2594" spans="1:6">
      <c r="A2594" s="634"/>
      <c r="B2594" s="473"/>
      <c r="C2594" s="470"/>
      <c r="D2594" s="473"/>
      <c r="E2594" s="473"/>
      <c r="F2594" s="30"/>
    </row>
    <row r="2595" spans="1:6">
      <c r="A2595" s="634" t="s">
        <v>3481</v>
      </c>
      <c r="B2595" s="470">
        <v>42</v>
      </c>
      <c r="C2595" s="470">
        <v>96</v>
      </c>
      <c r="D2595" s="470">
        <v>50</v>
      </c>
      <c r="E2595" s="470">
        <v>46</v>
      </c>
      <c r="F2595" s="30"/>
    </row>
    <row r="2596" spans="1:6">
      <c r="A2596" s="634" t="s">
        <v>3482</v>
      </c>
      <c r="B2596" s="470"/>
      <c r="C2596" s="470"/>
      <c r="D2596" s="470"/>
      <c r="E2596" s="470"/>
      <c r="F2596" s="30"/>
    </row>
    <row r="2597" spans="1:6">
      <c r="A2597" s="634" t="s">
        <v>3483</v>
      </c>
      <c r="B2597" s="470">
        <v>5</v>
      </c>
      <c r="C2597" s="470">
        <v>6</v>
      </c>
      <c r="D2597" s="470">
        <v>5</v>
      </c>
      <c r="E2597" s="470">
        <v>1</v>
      </c>
      <c r="F2597" s="30"/>
    </row>
    <row r="2598" spans="1:6">
      <c r="A2598" s="634" t="s">
        <v>3484</v>
      </c>
      <c r="B2598" s="473"/>
      <c r="C2598" s="473"/>
      <c r="D2598" s="473"/>
      <c r="E2598" s="473"/>
      <c r="F2598" s="30"/>
    </row>
    <row r="2599" spans="1:6">
      <c r="A2599" s="634" t="s">
        <v>3485</v>
      </c>
      <c r="B2599" s="470">
        <v>5</v>
      </c>
      <c r="C2599" s="470">
        <v>10</v>
      </c>
      <c r="D2599" s="470">
        <v>6</v>
      </c>
      <c r="E2599" s="470">
        <v>4</v>
      </c>
      <c r="F2599" s="30"/>
    </row>
    <row r="2600" spans="1:6">
      <c r="A2600" s="634" t="s">
        <v>3486</v>
      </c>
      <c r="B2600" s="473"/>
      <c r="C2600" s="473"/>
      <c r="D2600" s="473"/>
      <c r="E2600" s="473"/>
      <c r="F2600" s="30"/>
    </row>
    <row r="2601" spans="1:6">
      <c r="A2601" s="634" t="s">
        <v>3487</v>
      </c>
      <c r="B2601" s="470">
        <v>3</v>
      </c>
      <c r="C2601" s="470">
        <v>7</v>
      </c>
      <c r="D2601" s="470">
        <v>3</v>
      </c>
      <c r="E2601" s="470">
        <v>4</v>
      </c>
      <c r="F2601" s="30"/>
    </row>
    <row r="2602" spans="1:6">
      <c r="A2602" s="634" t="s">
        <v>3488</v>
      </c>
      <c r="B2602" s="470"/>
      <c r="C2602" s="470"/>
      <c r="D2602" s="470"/>
      <c r="E2602" s="470"/>
      <c r="F2602" s="30"/>
    </row>
    <row r="2603" spans="1:6">
      <c r="A2603" s="634" t="s">
        <v>3489</v>
      </c>
      <c r="B2603" s="476">
        <v>10</v>
      </c>
      <c r="C2603" s="476">
        <v>33</v>
      </c>
      <c r="D2603" s="476">
        <v>16</v>
      </c>
      <c r="E2603" s="476">
        <v>17</v>
      </c>
      <c r="F2603" s="30"/>
    </row>
    <row r="2604" spans="1:6">
      <c r="A2604" s="634" t="s">
        <v>3490</v>
      </c>
      <c r="B2604" s="470">
        <v>14</v>
      </c>
      <c r="C2604" s="470">
        <v>26</v>
      </c>
      <c r="D2604" s="470">
        <v>13</v>
      </c>
      <c r="E2604" s="470">
        <v>13</v>
      </c>
      <c r="F2604" s="30"/>
    </row>
    <row r="2605" spans="1:6">
      <c r="A2605" s="634" t="s">
        <v>3491</v>
      </c>
      <c r="B2605" s="470">
        <v>5</v>
      </c>
      <c r="C2605" s="470">
        <v>14</v>
      </c>
      <c r="D2605" s="470">
        <v>7</v>
      </c>
      <c r="E2605" s="470">
        <v>7</v>
      </c>
      <c r="F2605" s="30"/>
    </row>
    <row r="2606" spans="1:6">
      <c r="A2606" s="634" t="s">
        <v>3492</v>
      </c>
      <c r="B2606" s="470"/>
      <c r="C2606" s="470"/>
      <c r="D2606" s="470"/>
      <c r="E2606" s="470"/>
      <c r="F2606" s="30"/>
    </row>
    <row r="2607" spans="1:6">
      <c r="A2607" s="634"/>
      <c r="B2607" s="470"/>
      <c r="C2607" s="470"/>
      <c r="D2607" s="470"/>
      <c r="E2607" s="470"/>
      <c r="F2607" s="30"/>
    </row>
    <row r="2608" spans="1:6">
      <c r="A2608" s="634" t="s">
        <v>3493</v>
      </c>
      <c r="B2608" s="470">
        <v>67</v>
      </c>
      <c r="C2608" s="470">
        <v>170</v>
      </c>
      <c r="D2608" s="470">
        <v>88</v>
      </c>
      <c r="E2608" s="470">
        <v>82</v>
      </c>
      <c r="F2608" s="30"/>
    </row>
    <row r="2609" spans="1:6">
      <c r="A2609" s="634" t="s">
        <v>3494</v>
      </c>
      <c r="B2609" s="470">
        <v>4</v>
      </c>
      <c r="C2609" s="470">
        <v>10</v>
      </c>
      <c r="D2609" s="470">
        <v>3</v>
      </c>
      <c r="E2609" s="470">
        <v>7</v>
      </c>
      <c r="F2609" s="30"/>
    </row>
    <row r="2610" spans="1:6">
      <c r="A2610" s="634" t="s">
        <v>3495</v>
      </c>
      <c r="B2610" s="470">
        <v>16</v>
      </c>
      <c r="C2610" s="470">
        <v>42</v>
      </c>
      <c r="D2610" s="470">
        <v>24</v>
      </c>
      <c r="E2610" s="470">
        <v>18</v>
      </c>
      <c r="F2610" s="30"/>
    </row>
    <row r="2611" spans="1:6">
      <c r="A2611" s="634" t="s">
        <v>3496</v>
      </c>
      <c r="B2611" s="470">
        <v>10</v>
      </c>
      <c r="C2611" s="470">
        <v>18</v>
      </c>
      <c r="D2611" s="470">
        <v>10</v>
      </c>
      <c r="E2611" s="470">
        <v>8</v>
      </c>
      <c r="F2611" s="30"/>
    </row>
    <row r="2612" spans="1:6">
      <c r="A2612" s="634" t="s">
        <v>3497</v>
      </c>
      <c r="B2612" s="470"/>
      <c r="C2612" s="470"/>
      <c r="D2612" s="470"/>
      <c r="E2612" s="470"/>
      <c r="F2612" s="30"/>
    </row>
    <row r="2613" spans="1:6">
      <c r="A2613" s="634" t="s">
        <v>3498</v>
      </c>
      <c r="B2613" s="470">
        <v>11</v>
      </c>
      <c r="C2613" s="470">
        <v>32</v>
      </c>
      <c r="D2613" s="470">
        <v>12</v>
      </c>
      <c r="E2613" s="470">
        <v>20</v>
      </c>
      <c r="F2613" s="30"/>
    </row>
    <row r="2614" spans="1:6">
      <c r="A2614" s="634" t="s">
        <v>3499</v>
      </c>
      <c r="B2614" s="476"/>
      <c r="C2614" s="476"/>
      <c r="D2614" s="476"/>
      <c r="E2614" s="476"/>
      <c r="F2614" s="30"/>
    </row>
    <row r="2615" spans="1:6">
      <c r="A2615" s="634" t="s">
        <v>3500</v>
      </c>
      <c r="B2615" s="470"/>
      <c r="C2615" s="470"/>
      <c r="D2615" s="470"/>
      <c r="E2615" s="470"/>
      <c r="F2615" s="30"/>
    </row>
    <row r="2616" spans="1:6">
      <c r="A2616" s="634" t="s">
        <v>3501</v>
      </c>
      <c r="B2616" s="470">
        <v>5</v>
      </c>
      <c r="C2616" s="470">
        <v>15</v>
      </c>
      <c r="D2616" s="470">
        <v>11</v>
      </c>
      <c r="E2616" s="470">
        <v>4</v>
      </c>
      <c r="F2616" s="30"/>
    </row>
    <row r="2617" spans="1:6">
      <c r="A2617" s="634" t="s">
        <v>3502</v>
      </c>
      <c r="B2617" s="470"/>
      <c r="C2617" s="470"/>
      <c r="D2617" s="470"/>
      <c r="E2617" s="470"/>
      <c r="F2617" s="30"/>
    </row>
    <row r="2618" spans="1:6">
      <c r="A2618" s="634" t="s">
        <v>3503</v>
      </c>
      <c r="B2618" s="470"/>
      <c r="C2618" s="470"/>
      <c r="D2618" s="470"/>
      <c r="E2618" s="470"/>
      <c r="F2618" s="30"/>
    </row>
    <row r="2619" spans="1:6">
      <c r="A2619" s="634" t="s">
        <v>3504</v>
      </c>
      <c r="B2619" s="470">
        <v>18</v>
      </c>
      <c r="C2619" s="470">
        <v>40</v>
      </c>
      <c r="D2619" s="470">
        <v>23</v>
      </c>
      <c r="E2619" s="470">
        <v>17</v>
      </c>
      <c r="F2619" s="30"/>
    </row>
    <row r="2620" spans="1:6">
      <c r="A2620" s="634" t="s">
        <v>3505</v>
      </c>
      <c r="B2620" s="470"/>
      <c r="C2620" s="470"/>
      <c r="D2620" s="470"/>
      <c r="E2620" s="470"/>
      <c r="F2620" s="30"/>
    </row>
    <row r="2621" spans="1:6">
      <c r="A2621" s="634" t="s">
        <v>3506</v>
      </c>
      <c r="B2621" s="470">
        <v>3</v>
      </c>
      <c r="C2621" s="470">
        <v>13</v>
      </c>
      <c r="D2621" s="470">
        <v>5</v>
      </c>
      <c r="E2621" s="470">
        <v>8</v>
      </c>
      <c r="F2621" s="30"/>
    </row>
    <row r="2622" spans="1:6">
      <c r="A2622" s="634" t="s">
        <v>3507</v>
      </c>
      <c r="B2622" s="470"/>
      <c r="C2622" s="470"/>
      <c r="D2622" s="470"/>
      <c r="E2622" s="470"/>
      <c r="F2622" s="30"/>
    </row>
    <row r="2623" spans="1:6">
      <c r="A2623" s="634"/>
      <c r="B2623" s="477"/>
      <c r="C2623" s="470"/>
      <c r="D2623" s="470"/>
      <c r="E2623" s="470"/>
      <c r="F2623" s="30"/>
    </row>
    <row r="2624" spans="1:6">
      <c r="A2624" s="634" t="s">
        <v>3508</v>
      </c>
      <c r="B2624" s="470">
        <v>74</v>
      </c>
      <c r="C2624" s="470">
        <v>215</v>
      </c>
      <c r="D2624" s="470">
        <v>110</v>
      </c>
      <c r="E2624" s="470">
        <v>105</v>
      </c>
      <c r="F2624" s="30"/>
    </row>
    <row r="2625" spans="1:6">
      <c r="A2625" s="634" t="s">
        <v>3509</v>
      </c>
      <c r="B2625" s="470"/>
      <c r="C2625" s="470"/>
      <c r="D2625" s="470"/>
      <c r="E2625" s="470"/>
      <c r="F2625" s="30"/>
    </row>
    <row r="2626" spans="1:6">
      <c r="A2626" s="634" t="s">
        <v>3510</v>
      </c>
      <c r="B2626" s="470">
        <v>5</v>
      </c>
      <c r="C2626" s="470">
        <v>16</v>
      </c>
      <c r="D2626" s="470">
        <v>6</v>
      </c>
      <c r="E2626" s="470">
        <v>10</v>
      </c>
      <c r="F2626" s="30"/>
    </row>
    <row r="2627" spans="1:6">
      <c r="A2627" s="634" t="s">
        <v>3511</v>
      </c>
      <c r="B2627" s="470"/>
      <c r="C2627" s="470"/>
      <c r="D2627" s="470"/>
      <c r="E2627" s="470"/>
      <c r="F2627" s="30"/>
    </row>
    <row r="2628" spans="1:6">
      <c r="A2628" s="634" t="s">
        <v>3512</v>
      </c>
      <c r="B2628" s="470">
        <v>12</v>
      </c>
      <c r="C2628" s="470">
        <v>32</v>
      </c>
      <c r="D2628" s="470">
        <v>15</v>
      </c>
      <c r="E2628" s="470">
        <v>17</v>
      </c>
      <c r="F2628" s="30"/>
    </row>
    <row r="2629" spans="1:6">
      <c r="A2629" s="634" t="s">
        <v>3513</v>
      </c>
      <c r="B2629" s="470">
        <v>4</v>
      </c>
      <c r="C2629" s="470">
        <v>15</v>
      </c>
      <c r="D2629" s="470">
        <v>8</v>
      </c>
      <c r="E2629" s="470">
        <v>7</v>
      </c>
      <c r="F2629" s="30"/>
    </row>
    <row r="2630" spans="1:6">
      <c r="A2630" s="634" t="s">
        <v>3514</v>
      </c>
      <c r="B2630" s="470">
        <v>4</v>
      </c>
      <c r="C2630" s="470">
        <v>13</v>
      </c>
      <c r="D2630" s="470">
        <v>7</v>
      </c>
      <c r="E2630" s="470">
        <v>6</v>
      </c>
      <c r="F2630" s="30"/>
    </row>
    <row r="2631" spans="1:6">
      <c r="A2631" s="634" t="s">
        <v>3515</v>
      </c>
      <c r="B2631" s="473">
        <v>6</v>
      </c>
      <c r="C2631" s="473">
        <v>19</v>
      </c>
      <c r="D2631" s="473">
        <v>11</v>
      </c>
      <c r="E2631" s="473">
        <v>8</v>
      </c>
      <c r="F2631" s="30"/>
    </row>
    <row r="2632" spans="1:6">
      <c r="A2632" s="634" t="s">
        <v>3516</v>
      </c>
      <c r="B2632" s="470">
        <v>3</v>
      </c>
      <c r="C2632" s="470">
        <v>5</v>
      </c>
      <c r="D2632" s="470">
        <v>3</v>
      </c>
      <c r="E2632" s="470">
        <v>2</v>
      </c>
      <c r="F2632" s="30"/>
    </row>
    <row r="2633" spans="1:6">
      <c r="A2633" s="634" t="s">
        <v>3517</v>
      </c>
      <c r="B2633" s="476"/>
      <c r="C2633" s="476"/>
      <c r="D2633" s="476"/>
      <c r="E2633" s="476"/>
      <c r="F2633" s="30"/>
    </row>
    <row r="2634" spans="1:6">
      <c r="A2634" s="634" t="s">
        <v>3518</v>
      </c>
      <c r="B2634" s="470">
        <v>6</v>
      </c>
      <c r="C2634" s="470">
        <v>19</v>
      </c>
      <c r="D2634" s="470">
        <v>10</v>
      </c>
      <c r="E2634" s="470">
        <v>9</v>
      </c>
      <c r="F2634" s="30"/>
    </row>
    <row r="2635" spans="1:6">
      <c r="A2635" s="634" t="s">
        <v>3519</v>
      </c>
      <c r="B2635" s="470">
        <v>6</v>
      </c>
      <c r="C2635" s="470">
        <v>15</v>
      </c>
      <c r="D2635" s="470">
        <v>7</v>
      </c>
      <c r="E2635" s="470">
        <v>8</v>
      </c>
      <c r="F2635" s="30"/>
    </row>
    <row r="2636" spans="1:6">
      <c r="A2636" s="634" t="s">
        <v>3520</v>
      </c>
      <c r="B2636" s="470">
        <v>9</v>
      </c>
      <c r="C2636" s="470">
        <v>18</v>
      </c>
      <c r="D2636" s="470">
        <v>14</v>
      </c>
      <c r="E2636" s="470">
        <v>4</v>
      </c>
      <c r="F2636" s="30"/>
    </row>
    <row r="2637" spans="1:6">
      <c r="A2637" s="634" t="s">
        <v>3521</v>
      </c>
      <c r="B2637" s="470">
        <v>6</v>
      </c>
      <c r="C2637" s="470">
        <v>29</v>
      </c>
      <c r="D2637" s="470">
        <v>10</v>
      </c>
      <c r="E2637" s="470">
        <v>19</v>
      </c>
      <c r="F2637" s="30"/>
    </row>
    <row r="2638" spans="1:6">
      <c r="A2638" s="634" t="s">
        <v>3522</v>
      </c>
      <c r="B2638" s="470">
        <v>8</v>
      </c>
      <c r="C2638" s="470">
        <v>24</v>
      </c>
      <c r="D2638" s="470">
        <v>14</v>
      </c>
      <c r="E2638" s="470">
        <v>10</v>
      </c>
      <c r="F2638" s="30"/>
    </row>
    <row r="2639" spans="1:6">
      <c r="A2639" s="634" t="s">
        <v>3523</v>
      </c>
      <c r="B2639" s="470">
        <v>5</v>
      </c>
      <c r="C2639" s="470">
        <v>10</v>
      </c>
      <c r="D2639" s="470">
        <v>5</v>
      </c>
      <c r="E2639" s="470">
        <v>5</v>
      </c>
      <c r="F2639" s="30"/>
    </row>
    <row r="2640" spans="1:6">
      <c r="A2640" s="634"/>
      <c r="B2640" s="470"/>
      <c r="C2640" s="470"/>
      <c r="D2640" s="470"/>
      <c r="E2640" s="470"/>
      <c r="F2640" s="30"/>
    </row>
    <row r="2641" spans="1:6">
      <c r="A2641" s="634" t="s">
        <v>3524</v>
      </c>
      <c r="B2641" s="470">
        <v>31</v>
      </c>
      <c r="C2641" s="470">
        <v>85</v>
      </c>
      <c r="D2641" s="470">
        <v>46</v>
      </c>
      <c r="E2641" s="470">
        <v>39</v>
      </c>
      <c r="F2641" s="30"/>
    </row>
    <row r="2642" spans="1:6">
      <c r="A2642" s="634" t="s">
        <v>3525</v>
      </c>
      <c r="B2642" s="470"/>
      <c r="C2642" s="470"/>
      <c r="D2642" s="470"/>
      <c r="E2642" s="470"/>
      <c r="F2642" s="30"/>
    </row>
    <row r="2643" spans="1:6">
      <c r="A2643" s="634" t="s">
        <v>3526</v>
      </c>
      <c r="B2643" s="470"/>
      <c r="C2643" s="470"/>
      <c r="D2643" s="470"/>
      <c r="E2643" s="470"/>
      <c r="F2643" s="30"/>
    </row>
    <row r="2644" spans="1:6">
      <c r="A2644" s="634" t="s">
        <v>3527</v>
      </c>
      <c r="B2644" s="470">
        <v>5</v>
      </c>
      <c r="C2644" s="470">
        <v>16</v>
      </c>
      <c r="D2644" s="470">
        <v>10</v>
      </c>
      <c r="E2644" s="470">
        <v>6</v>
      </c>
      <c r="F2644" s="30"/>
    </row>
    <row r="2645" spans="1:6">
      <c r="A2645" s="634" t="s">
        <v>3528</v>
      </c>
      <c r="B2645" s="473"/>
      <c r="C2645" s="473"/>
      <c r="D2645" s="473"/>
      <c r="E2645" s="473"/>
      <c r="F2645" s="30"/>
    </row>
    <row r="2646" spans="1:6">
      <c r="A2646" s="634" t="s">
        <v>3529</v>
      </c>
      <c r="B2646" s="470"/>
      <c r="C2646" s="470"/>
      <c r="D2646" s="470"/>
      <c r="E2646" s="470"/>
      <c r="F2646" s="30"/>
    </row>
    <row r="2647" spans="1:6">
      <c r="A2647" s="634" t="s">
        <v>3530</v>
      </c>
      <c r="B2647" s="476"/>
      <c r="C2647" s="476"/>
      <c r="D2647" s="476"/>
      <c r="E2647" s="476"/>
      <c r="F2647" s="30"/>
    </row>
    <row r="2648" spans="1:6">
      <c r="A2648" s="634" t="s">
        <v>3531</v>
      </c>
      <c r="B2648" s="470"/>
      <c r="C2648" s="470"/>
      <c r="D2648" s="470"/>
      <c r="E2648" s="470"/>
      <c r="F2648" s="30"/>
    </row>
    <row r="2649" spans="1:6">
      <c r="A2649" s="634" t="s">
        <v>3532</v>
      </c>
      <c r="B2649" s="473">
        <v>7</v>
      </c>
      <c r="C2649" s="470">
        <v>24</v>
      </c>
      <c r="D2649" s="473">
        <v>12</v>
      </c>
      <c r="E2649" s="473">
        <v>12</v>
      </c>
      <c r="F2649" s="30"/>
    </row>
    <row r="2650" spans="1:6">
      <c r="A2650" s="634" t="s">
        <v>3533</v>
      </c>
      <c r="B2650" s="470"/>
      <c r="C2650" s="470"/>
      <c r="D2650" s="470"/>
      <c r="E2650" s="470"/>
      <c r="F2650" s="30"/>
    </row>
    <row r="2651" spans="1:6">
      <c r="A2651" s="634" t="s">
        <v>3534</v>
      </c>
      <c r="B2651" s="470"/>
      <c r="C2651" s="470"/>
      <c r="D2651" s="470"/>
      <c r="E2651" s="470"/>
      <c r="F2651" s="30"/>
    </row>
    <row r="2652" spans="1:6">
      <c r="A2652" s="634" t="s">
        <v>3535</v>
      </c>
      <c r="B2652" s="473">
        <v>4</v>
      </c>
      <c r="C2652" s="470">
        <v>11</v>
      </c>
      <c r="D2652" s="473">
        <v>5</v>
      </c>
      <c r="E2652" s="473">
        <v>6</v>
      </c>
      <c r="F2652" s="30"/>
    </row>
    <row r="2653" spans="1:6">
      <c r="A2653" s="634" t="s">
        <v>3536</v>
      </c>
      <c r="B2653" s="473">
        <v>7</v>
      </c>
      <c r="C2653" s="470">
        <v>17</v>
      </c>
      <c r="D2653" s="473">
        <v>11</v>
      </c>
      <c r="E2653" s="473">
        <v>6</v>
      </c>
      <c r="F2653" s="30"/>
    </row>
    <row r="2654" spans="1:6">
      <c r="A2654" s="634" t="s">
        <v>3537</v>
      </c>
      <c r="B2654" s="470"/>
      <c r="C2654" s="470"/>
      <c r="D2654" s="470"/>
      <c r="E2654" s="470"/>
      <c r="F2654" s="30"/>
    </row>
    <row r="2655" spans="1:6">
      <c r="A2655" s="634" t="s">
        <v>3538</v>
      </c>
      <c r="B2655" s="470">
        <v>8</v>
      </c>
      <c r="C2655" s="470">
        <v>17</v>
      </c>
      <c r="D2655" s="470">
        <v>8</v>
      </c>
      <c r="E2655" s="470">
        <v>9</v>
      </c>
      <c r="F2655" s="30"/>
    </row>
    <row r="2656" spans="1:6">
      <c r="A2656" s="634" t="s">
        <v>3539</v>
      </c>
      <c r="B2656" s="470"/>
      <c r="C2656" s="470"/>
      <c r="D2656" s="470"/>
      <c r="E2656" s="470"/>
      <c r="F2656" s="30"/>
    </row>
    <row r="2657" spans="1:6">
      <c r="A2657" s="634"/>
      <c r="B2657" s="473"/>
      <c r="C2657" s="470"/>
      <c r="D2657" s="473"/>
      <c r="E2657" s="473"/>
      <c r="F2657" s="30"/>
    </row>
    <row r="2658" spans="1:6">
      <c r="A2658" s="634" t="s">
        <v>3540</v>
      </c>
      <c r="B2658" s="470">
        <v>48</v>
      </c>
      <c r="C2658" s="470">
        <v>112</v>
      </c>
      <c r="D2658" s="470">
        <v>56</v>
      </c>
      <c r="E2658" s="470">
        <v>56</v>
      </c>
      <c r="F2658" s="30"/>
    </row>
    <row r="2659" spans="1:6">
      <c r="A2659" s="634" t="s">
        <v>3541</v>
      </c>
      <c r="B2659" s="470">
        <v>33</v>
      </c>
      <c r="C2659" s="470">
        <v>76</v>
      </c>
      <c r="D2659" s="470">
        <v>35</v>
      </c>
      <c r="E2659" s="470">
        <v>41</v>
      </c>
      <c r="F2659" s="30"/>
    </row>
    <row r="2660" spans="1:6">
      <c r="A2660" s="634" t="s">
        <v>3542</v>
      </c>
      <c r="B2660" s="470"/>
      <c r="C2660" s="470"/>
      <c r="D2660" s="470"/>
      <c r="E2660" s="470"/>
      <c r="F2660" s="30"/>
    </row>
    <row r="2661" spans="1:6">
      <c r="A2661" s="634" t="s">
        <v>3543</v>
      </c>
      <c r="B2661" s="491">
        <v>8</v>
      </c>
      <c r="C2661" s="491">
        <v>18</v>
      </c>
      <c r="D2661" s="491">
        <v>11</v>
      </c>
      <c r="E2661" s="491">
        <v>7</v>
      </c>
      <c r="F2661" s="30"/>
    </row>
    <row r="2662" spans="1:6">
      <c r="A2662" s="634" t="s">
        <v>3544</v>
      </c>
      <c r="B2662" s="491">
        <v>7</v>
      </c>
      <c r="C2662" s="491">
        <v>18</v>
      </c>
      <c r="D2662" s="491">
        <v>10</v>
      </c>
      <c r="E2662" s="491">
        <v>8</v>
      </c>
      <c r="F2662" s="30"/>
    </row>
    <row r="2663" spans="1:6">
      <c r="A2663" s="3160"/>
      <c r="B2663" s="30"/>
      <c r="C2663" s="30"/>
      <c r="D2663" s="30"/>
      <c r="E2663" s="30"/>
      <c r="F2663" s="30"/>
    </row>
    <row r="2664" spans="1:6">
      <c r="A2664" s="634" t="s">
        <v>3545</v>
      </c>
      <c r="B2664" s="476">
        <v>166</v>
      </c>
      <c r="C2664" s="476">
        <v>380</v>
      </c>
      <c r="D2664" s="476">
        <v>186</v>
      </c>
      <c r="E2664" s="476">
        <v>194</v>
      </c>
      <c r="F2664" s="30"/>
    </row>
    <row r="2665" spans="1:6">
      <c r="A2665" s="634" t="s">
        <v>3546</v>
      </c>
      <c r="B2665" s="470">
        <v>6</v>
      </c>
      <c r="C2665" s="470">
        <v>22</v>
      </c>
      <c r="D2665" s="470">
        <v>13</v>
      </c>
      <c r="E2665" s="470">
        <v>9</v>
      </c>
      <c r="F2665" s="30"/>
    </row>
    <row r="2666" spans="1:6">
      <c r="A2666" s="634" t="s">
        <v>3547</v>
      </c>
      <c r="B2666" s="470"/>
      <c r="C2666" s="470"/>
      <c r="D2666" s="470"/>
      <c r="E2666" s="470"/>
      <c r="F2666" s="30"/>
    </row>
    <row r="2667" spans="1:6">
      <c r="A2667" s="634" t="s">
        <v>3548</v>
      </c>
      <c r="B2667" s="470">
        <v>16</v>
      </c>
      <c r="C2667" s="470">
        <v>32</v>
      </c>
      <c r="D2667" s="470">
        <v>18</v>
      </c>
      <c r="E2667" s="470">
        <v>14</v>
      </c>
      <c r="F2667" s="30"/>
    </row>
    <row r="2668" spans="1:6">
      <c r="A2668" s="634" t="s">
        <v>3549</v>
      </c>
      <c r="B2668" s="470">
        <v>10</v>
      </c>
      <c r="C2668" s="470">
        <v>28</v>
      </c>
      <c r="D2668" s="470">
        <v>12</v>
      </c>
      <c r="E2668" s="470">
        <v>16</v>
      </c>
      <c r="F2668" s="30"/>
    </row>
    <row r="2669" spans="1:6">
      <c r="A2669" s="634" t="s">
        <v>3550</v>
      </c>
      <c r="B2669" s="470">
        <v>20</v>
      </c>
      <c r="C2669" s="470">
        <v>48</v>
      </c>
      <c r="D2669" s="470">
        <v>23</v>
      </c>
      <c r="E2669" s="470">
        <v>25</v>
      </c>
      <c r="F2669" s="30"/>
    </row>
    <row r="2670" spans="1:6">
      <c r="A2670" s="634" t="s">
        <v>3551</v>
      </c>
      <c r="B2670" s="473">
        <v>20</v>
      </c>
      <c r="C2670" s="470">
        <v>50</v>
      </c>
      <c r="D2670" s="473">
        <v>23</v>
      </c>
      <c r="E2670" s="473">
        <v>27</v>
      </c>
      <c r="F2670" s="30"/>
    </row>
    <row r="2671" spans="1:6">
      <c r="A2671" s="634" t="s">
        <v>3552</v>
      </c>
      <c r="B2671" s="473">
        <v>5</v>
      </c>
      <c r="C2671" s="470">
        <v>11</v>
      </c>
      <c r="D2671" s="473">
        <v>7</v>
      </c>
      <c r="E2671" s="473">
        <v>4</v>
      </c>
      <c r="F2671" s="30"/>
    </row>
    <row r="2672" spans="1:6">
      <c r="A2672" s="634" t="s">
        <v>3553</v>
      </c>
      <c r="B2672" s="470">
        <v>9</v>
      </c>
      <c r="C2672" s="470">
        <v>20</v>
      </c>
      <c r="D2672" s="470">
        <v>10</v>
      </c>
      <c r="E2672" s="470">
        <v>10</v>
      </c>
      <c r="F2672" s="30"/>
    </row>
    <row r="2673" spans="1:6">
      <c r="A2673" s="634" t="s">
        <v>3554</v>
      </c>
      <c r="B2673" s="470">
        <v>11</v>
      </c>
      <c r="C2673" s="470">
        <v>31</v>
      </c>
      <c r="D2673" s="470">
        <v>12</v>
      </c>
      <c r="E2673" s="470">
        <v>19</v>
      </c>
      <c r="F2673" s="30"/>
    </row>
    <row r="2674" spans="1:6">
      <c r="A2674" s="634" t="s">
        <v>3555</v>
      </c>
      <c r="B2674" s="470"/>
      <c r="C2674" s="470"/>
      <c r="D2674" s="470"/>
      <c r="E2674" s="470"/>
      <c r="F2674" s="30"/>
    </row>
    <row r="2675" spans="1:6">
      <c r="A2675" s="634" t="s">
        <v>3556</v>
      </c>
      <c r="B2675" s="470">
        <v>13</v>
      </c>
      <c r="C2675" s="470">
        <v>28</v>
      </c>
      <c r="D2675" s="470">
        <v>9</v>
      </c>
      <c r="E2675" s="470">
        <v>19</v>
      </c>
      <c r="F2675" s="30"/>
    </row>
    <row r="2676" spans="1:6">
      <c r="A2676" s="634" t="s">
        <v>3557</v>
      </c>
      <c r="B2676" s="473"/>
      <c r="C2676" s="470"/>
      <c r="D2676" s="473"/>
      <c r="E2676" s="473"/>
      <c r="F2676" s="30"/>
    </row>
    <row r="2677" spans="1:6">
      <c r="A2677" s="634" t="s">
        <v>3558</v>
      </c>
      <c r="B2677" s="473">
        <v>5</v>
      </c>
      <c r="C2677" s="470">
        <v>8</v>
      </c>
      <c r="D2677" s="473">
        <v>4</v>
      </c>
      <c r="E2677" s="473">
        <v>4</v>
      </c>
      <c r="F2677" s="30"/>
    </row>
    <row r="2678" spans="1:6">
      <c r="A2678" s="634" t="s">
        <v>3559</v>
      </c>
      <c r="B2678" s="470">
        <v>10</v>
      </c>
      <c r="C2678" s="470">
        <v>21</v>
      </c>
      <c r="D2678" s="470">
        <v>8</v>
      </c>
      <c r="E2678" s="470">
        <v>13</v>
      </c>
      <c r="F2678" s="30"/>
    </row>
    <row r="2679" spans="1:6">
      <c r="A2679" s="634" t="s">
        <v>3560</v>
      </c>
      <c r="B2679" s="470">
        <v>4</v>
      </c>
      <c r="C2679" s="470">
        <v>10</v>
      </c>
      <c r="D2679" s="470">
        <v>4</v>
      </c>
      <c r="E2679" s="470">
        <v>6</v>
      </c>
      <c r="F2679" s="30"/>
    </row>
    <row r="2680" spans="1:6">
      <c r="A2680" s="634" t="s">
        <v>3561</v>
      </c>
      <c r="B2680" s="470">
        <v>30</v>
      </c>
      <c r="C2680" s="470">
        <v>52</v>
      </c>
      <c r="D2680" s="470">
        <v>31</v>
      </c>
      <c r="E2680" s="470">
        <v>21</v>
      </c>
      <c r="F2680" s="30"/>
    </row>
    <row r="2681" spans="1:6">
      <c r="A2681" s="634" t="s">
        <v>3562</v>
      </c>
      <c r="B2681" s="476"/>
      <c r="C2681" s="476"/>
      <c r="D2681" s="476"/>
      <c r="E2681" s="476"/>
      <c r="F2681" s="30"/>
    </row>
    <row r="2682" spans="1:6">
      <c r="A2682" s="634" t="s">
        <v>3563</v>
      </c>
      <c r="B2682" s="470">
        <v>7</v>
      </c>
      <c r="C2682" s="470">
        <v>19</v>
      </c>
      <c r="D2682" s="470">
        <v>12</v>
      </c>
      <c r="E2682" s="470">
        <v>7</v>
      </c>
      <c r="F2682" s="30"/>
    </row>
    <row r="2683" spans="1:6">
      <c r="A2683" s="634" t="s">
        <v>3564</v>
      </c>
      <c r="B2683" s="470"/>
      <c r="C2683" s="470"/>
      <c r="D2683" s="470"/>
      <c r="E2683" s="470"/>
      <c r="F2683" s="30"/>
    </row>
    <row r="2684" spans="1:6">
      <c r="A2684" s="634" t="s">
        <v>3565</v>
      </c>
      <c r="B2684" s="470"/>
      <c r="C2684" s="470"/>
      <c r="D2684" s="470"/>
      <c r="E2684" s="470"/>
      <c r="F2684" s="30"/>
    </row>
    <row r="2685" spans="1:6">
      <c r="A2685" s="634"/>
      <c r="B2685" s="470"/>
      <c r="C2685" s="470"/>
      <c r="D2685" s="470"/>
      <c r="E2685" s="470"/>
      <c r="F2685" s="30"/>
    </row>
    <row r="2686" spans="1:6">
      <c r="A2686" s="634" t="s">
        <v>3566</v>
      </c>
      <c r="B2686" s="470">
        <v>44</v>
      </c>
      <c r="C2686" s="470">
        <v>103</v>
      </c>
      <c r="D2686" s="470">
        <v>47</v>
      </c>
      <c r="E2686" s="470">
        <v>56</v>
      </c>
      <c r="F2686" s="30"/>
    </row>
    <row r="2687" spans="1:6">
      <c r="A2687" s="634" t="s">
        <v>3567</v>
      </c>
      <c r="B2687" s="470">
        <v>11</v>
      </c>
      <c r="C2687" s="470">
        <v>26</v>
      </c>
      <c r="D2687" s="470">
        <v>10</v>
      </c>
      <c r="E2687" s="470">
        <v>16</v>
      </c>
      <c r="F2687" s="30"/>
    </row>
    <row r="2688" spans="1:6">
      <c r="A2688" s="634" t="s">
        <v>3568</v>
      </c>
      <c r="B2688" s="470"/>
      <c r="C2688" s="470"/>
      <c r="D2688" s="470"/>
      <c r="E2688" s="470"/>
      <c r="F2688" s="30"/>
    </row>
    <row r="2689" spans="1:6">
      <c r="A2689" s="634" t="s">
        <v>3569</v>
      </c>
      <c r="B2689" s="470">
        <v>5</v>
      </c>
      <c r="C2689" s="470">
        <v>8</v>
      </c>
      <c r="D2689" s="470">
        <v>5</v>
      </c>
      <c r="E2689" s="470">
        <v>3</v>
      </c>
      <c r="F2689" s="30"/>
    </row>
    <row r="2690" spans="1:6">
      <c r="A2690" s="634" t="s">
        <v>3570</v>
      </c>
      <c r="B2690" s="470"/>
      <c r="C2690" s="470"/>
      <c r="D2690" s="470"/>
      <c r="E2690" s="470"/>
      <c r="F2690" s="30"/>
    </row>
    <row r="2691" spans="1:6">
      <c r="A2691" s="634" t="s">
        <v>3571</v>
      </c>
      <c r="B2691" s="470">
        <v>6</v>
      </c>
      <c r="C2691" s="470">
        <v>16</v>
      </c>
      <c r="D2691" s="470">
        <v>6</v>
      </c>
      <c r="E2691" s="470">
        <v>10</v>
      </c>
      <c r="F2691" s="30"/>
    </row>
    <row r="2692" spans="1:6">
      <c r="A2692" s="634" t="s">
        <v>3572</v>
      </c>
      <c r="B2692" s="473">
        <v>12</v>
      </c>
      <c r="C2692" s="470">
        <v>35</v>
      </c>
      <c r="D2692" s="473">
        <v>18</v>
      </c>
      <c r="E2692" s="473">
        <v>17</v>
      </c>
      <c r="F2692" s="30"/>
    </row>
    <row r="2693" spans="1:6">
      <c r="A2693" s="634" t="s">
        <v>3573</v>
      </c>
      <c r="B2693" s="470">
        <v>3</v>
      </c>
      <c r="C2693" s="470">
        <v>3</v>
      </c>
      <c r="D2693" s="470">
        <v>1</v>
      </c>
      <c r="E2693" s="470">
        <v>2</v>
      </c>
      <c r="F2693" s="30"/>
    </row>
    <row r="2694" spans="1:6">
      <c r="A2694" s="634" t="s">
        <v>3574</v>
      </c>
      <c r="B2694" s="470">
        <v>4</v>
      </c>
      <c r="C2694" s="470">
        <v>7</v>
      </c>
      <c r="D2694" s="470">
        <v>3</v>
      </c>
      <c r="E2694" s="470">
        <v>4</v>
      </c>
      <c r="F2694" s="30"/>
    </row>
    <row r="2695" spans="1:6">
      <c r="A2695" s="634" t="s">
        <v>3575</v>
      </c>
      <c r="B2695" s="470">
        <v>3</v>
      </c>
      <c r="C2695" s="470">
        <v>8</v>
      </c>
      <c r="D2695" s="470">
        <v>4</v>
      </c>
      <c r="E2695" s="470">
        <v>4</v>
      </c>
      <c r="F2695" s="30"/>
    </row>
    <row r="2696" spans="1:6">
      <c r="A2696" s="634"/>
      <c r="B2696" s="470"/>
      <c r="C2696" s="470"/>
      <c r="D2696" s="470"/>
      <c r="E2696" s="470"/>
      <c r="F2696" s="30"/>
    </row>
    <row r="2697" spans="1:6">
      <c r="A2697" s="634" t="s">
        <v>3576</v>
      </c>
      <c r="B2697" s="470">
        <v>35</v>
      </c>
      <c r="C2697" s="470">
        <v>87</v>
      </c>
      <c r="D2697" s="470">
        <v>48</v>
      </c>
      <c r="E2697" s="470">
        <v>39</v>
      </c>
      <c r="F2697" s="30"/>
    </row>
    <row r="2698" spans="1:6">
      <c r="A2698" s="634" t="s">
        <v>3577</v>
      </c>
      <c r="B2698" s="476">
        <v>6</v>
      </c>
      <c r="C2698" s="476">
        <v>18</v>
      </c>
      <c r="D2698" s="476">
        <v>11</v>
      </c>
      <c r="E2698" s="476">
        <v>7</v>
      </c>
      <c r="F2698" s="30"/>
    </row>
    <row r="2699" spans="1:6">
      <c r="A2699" s="634" t="s">
        <v>3578</v>
      </c>
      <c r="B2699" s="470">
        <v>10</v>
      </c>
      <c r="C2699" s="470">
        <v>18</v>
      </c>
      <c r="D2699" s="470">
        <v>14</v>
      </c>
      <c r="E2699" s="470">
        <v>4</v>
      </c>
      <c r="F2699" s="30"/>
    </row>
    <row r="2700" spans="1:6">
      <c r="A2700" s="634" t="s">
        <v>3579</v>
      </c>
      <c r="B2700" s="470"/>
      <c r="C2700" s="470"/>
      <c r="D2700" s="470"/>
      <c r="E2700" s="470"/>
      <c r="F2700" s="30"/>
    </row>
    <row r="2701" spans="1:6">
      <c r="A2701" s="634" t="s">
        <v>3580</v>
      </c>
      <c r="B2701" s="470">
        <v>15</v>
      </c>
      <c r="C2701" s="470">
        <v>37</v>
      </c>
      <c r="D2701" s="470">
        <v>19</v>
      </c>
      <c r="E2701" s="470">
        <v>18</v>
      </c>
      <c r="F2701" s="30"/>
    </row>
    <row r="2702" spans="1:6">
      <c r="A2702" s="634" t="s">
        <v>3581</v>
      </c>
      <c r="B2702" s="470">
        <v>4</v>
      </c>
      <c r="C2702" s="470">
        <v>14</v>
      </c>
      <c r="D2702" s="470">
        <v>4</v>
      </c>
      <c r="E2702" s="470">
        <v>10</v>
      </c>
      <c r="F2702" s="30"/>
    </row>
    <row r="2703" spans="1:6">
      <c r="A2703" s="634"/>
      <c r="B2703" s="470"/>
      <c r="C2703" s="470"/>
      <c r="D2703" s="470"/>
      <c r="E2703" s="470"/>
      <c r="F2703" s="30"/>
    </row>
    <row r="2704" spans="1:6">
      <c r="A2704" s="634" t="s">
        <v>3582</v>
      </c>
      <c r="B2704" s="476">
        <v>29</v>
      </c>
      <c r="C2704" s="476">
        <v>65</v>
      </c>
      <c r="D2704" s="476">
        <v>34</v>
      </c>
      <c r="E2704" s="476">
        <v>31</v>
      </c>
      <c r="F2704" s="30"/>
    </row>
    <row r="2705" spans="1:6">
      <c r="A2705" s="634" t="s">
        <v>3583</v>
      </c>
      <c r="B2705" s="470">
        <v>14</v>
      </c>
      <c r="C2705" s="470">
        <v>32</v>
      </c>
      <c r="D2705" s="470">
        <v>18</v>
      </c>
      <c r="E2705" s="470">
        <v>14</v>
      </c>
      <c r="F2705" s="30"/>
    </row>
    <row r="2706" spans="1:6">
      <c r="A2706" s="634" t="s">
        <v>3584</v>
      </c>
      <c r="B2706" s="470">
        <v>7</v>
      </c>
      <c r="C2706" s="470">
        <v>13</v>
      </c>
      <c r="D2706" s="470">
        <v>6</v>
      </c>
      <c r="E2706" s="470">
        <v>7</v>
      </c>
      <c r="F2706" s="30"/>
    </row>
    <row r="2707" spans="1:6">
      <c r="A2707" s="634" t="s">
        <v>3585</v>
      </c>
      <c r="B2707" s="470">
        <v>8</v>
      </c>
      <c r="C2707" s="470">
        <v>20</v>
      </c>
      <c r="D2707" s="470">
        <v>10</v>
      </c>
      <c r="E2707" s="470">
        <v>10</v>
      </c>
      <c r="F2707" s="30"/>
    </row>
    <row r="2708" spans="1:6">
      <c r="A2708" s="634" t="s">
        <v>3586</v>
      </c>
      <c r="B2708" s="470"/>
      <c r="C2708" s="470"/>
      <c r="D2708" s="470"/>
      <c r="E2708" s="470"/>
      <c r="F2708" s="30"/>
    </row>
    <row r="2709" spans="1:6">
      <c r="A2709" s="634"/>
      <c r="B2709" s="470"/>
      <c r="C2709" s="470"/>
      <c r="D2709" s="470"/>
      <c r="E2709" s="470"/>
      <c r="F2709" s="30"/>
    </row>
    <row r="2710" spans="1:6">
      <c r="A2710" s="634" t="s">
        <v>3587</v>
      </c>
      <c r="B2710" s="475">
        <v>24</v>
      </c>
      <c r="C2710" s="470">
        <v>70</v>
      </c>
      <c r="D2710" s="473">
        <v>33</v>
      </c>
      <c r="E2710" s="473">
        <v>37</v>
      </c>
      <c r="F2710" s="30"/>
    </row>
    <row r="2711" spans="1:6">
      <c r="A2711" s="634" t="s">
        <v>3588</v>
      </c>
      <c r="B2711" s="473">
        <v>10</v>
      </c>
      <c r="C2711" s="470">
        <v>34</v>
      </c>
      <c r="D2711" s="473">
        <v>17</v>
      </c>
      <c r="E2711" s="473">
        <v>17</v>
      </c>
      <c r="F2711" s="30"/>
    </row>
    <row r="2712" spans="1:6">
      <c r="A2712" s="634" t="s">
        <v>3589</v>
      </c>
      <c r="B2712" s="470">
        <v>4</v>
      </c>
      <c r="C2712" s="470">
        <v>11</v>
      </c>
      <c r="D2712" s="470">
        <v>5</v>
      </c>
      <c r="E2712" s="470">
        <v>6</v>
      </c>
      <c r="F2712" s="30"/>
    </row>
    <row r="2713" spans="1:6">
      <c r="A2713" s="634" t="s">
        <v>3590</v>
      </c>
      <c r="B2713" s="470">
        <v>10</v>
      </c>
      <c r="C2713" s="470">
        <v>25</v>
      </c>
      <c r="D2713" s="470">
        <v>11</v>
      </c>
      <c r="E2713" s="470">
        <v>14</v>
      </c>
      <c r="F2713" s="30"/>
    </row>
    <row r="2714" spans="1:6">
      <c r="A2714" s="634" t="s">
        <v>3591</v>
      </c>
      <c r="B2714" s="470"/>
      <c r="C2714" s="470"/>
      <c r="D2714" s="470"/>
      <c r="E2714" s="470"/>
      <c r="F2714" s="30"/>
    </row>
    <row r="2715" spans="1:6">
      <c r="A2715" s="634"/>
      <c r="B2715" s="470"/>
      <c r="C2715" s="470"/>
      <c r="D2715" s="470"/>
      <c r="E2715" s="470"/>
      <c r="F2715" s="30"/>
    </row>
    <row r="2716" spans="1:6">
      <c r="A2716" s="634" t="s">
        <v>3592</v>
      </c>
      <c r="B2716" s="470">
        <v>110</v>
      </c>
      <c r="C2716" s="470">
        <v>284</v>
      </c>
      <c r="D2716" s="470">
        <v>135</v>
      </c>
      <c r="E2716" s="470">
        <v>149</v>
      </c>
      <c r="F2716" s="30"/>
    </row>
    <row r="2717" spans="1:6">
      <c r="A2717" s="634" t="s">
        <v>3593</v>
      </c>
      <c r="B2717" s="470">
        <v>8</v>
      </c>
      <c r="C2717" s="470">
        <v>25</v>
      </c>
      <c r="D2717" s="470">
        <v>12</v>
      </c>
      <c r="E2717" s="470">
        <v>13</v>
      </c>
      <c r="F2717" s="30"/>
    </row>
    <row r="2718" spans="1:6">
      <c r="A2718" s="634" t="s">
        <v>3594</v>
      </c>
      <c r="B2718" s="470"/>
      <c r="C2718" s="470"/>
      <c r="D2718" s="470"/>
      <c r="E2718" s="470"/>
      <c r="F2718" s="30"/>
    </row>
    <row r="2719" spans="1:6">
      <c r="A2719" s="634" t="s">
        <v>3595</v>
      </c>
      <c r="B2719" s="470">
        <v>7</v>
      </c>
      <c r="C2719" s="470">
        <v>19</v>
      </c>
      <c r="D2719" s="470">
        <v>6</v>
      </c>
      <c r="E2719" s="470">
        <v>13</v>
      </c>
      <c r="F2719" s="30"/>
    </row>
    <row r="2720" spans="1:6">
      <c r="A2720" s="634" t="s">
        <v>3596</v>
      </c>
      <c r="B2720" s="470">
        <v>8</v>
      </c>
      <c r="C2720" s="470">
        <v>22</v>
      </c>
      <c r="D2720" s="470">
        <v>9</v>
      </c>
      <c r="E2720" s="470">
        <v>13</v>
      </c>
      <c r="F2720" s="30"/>
    </row>
    <row r="2721" spans="1:6">
      <c r="A2721" s="634" t="s">
        <v>3597</v>
      </c>
      <c r="B2721" s="470">
        <v>5</v>
      </c>
      <c r="C2721" s="470">
        <v>14</v>
      </c>
      <c r="D2721" s="470">
        <v>7</v>
      </c>
      <c r="E2721" s="470">
        <v>7</v>
      </c>
      <c r="F2721" s="30"/>
    </row>
    <row r="2722" spans="1:6">
      <c r="A2722" s="634" t="s">
        <v>3598</v>
      </c>
      <c r="B2722" s="470">
        <v>3</v>
      </c>
      <c r="C2722" s="470">
        <v>12</v>
      </c>
      <c r="D2722" s="470">
        <v>5</v>
      </c>
      <c r="E2722" s="470">
        <v>7</v>
      </c>
      <c r="F2722" s="30"/>
    </row>
    <row r="2723" spans="1:6">
      <c r="A2723" s="634" t="s">
        <v>3599</v>
      </c>
      <c r="B2723" s="470">
        <v>18</v>
      </c>
      <c r="C2723" s="470">
        <v>52</v>
      </c>
      <c r="D2723" s="470">
        <v>25</v>
      </c>
      <c r="E2723" s="470">
        <v>27</v>
      </c>
      <c r="F2723" s="30"/>
    </row>
    <row r="2724" spans="1:6">
      <c r="A2724" s="634" t="s">
        <v>3600</v>
      </c>
      <c r="B2724" s="470">
        <v>15</v>
      </c>
      <c r="C2724" s="470">
        <v>24</v>
      </c>
      <c r="D2724" s="470">
        <v>12</v>
      </c>
      <c r="E2724" s="470">
        <v>12</v>
      </c>
      <c r="F2724" s="30"/>
    </row>
    <row r="2725" spans="1:6">
      <c r="A2725" s="634" t="s">
        <v>3601</v>
      </c>
      <c r="B2725" s="476">
        <v>17</v>
      </c>
      <c r="C2725" s="476">
        <v>43</v>
      </c>
      <c r="D2725" s="476">
        <v>24</v>
      </c>
      <c r="E2725" s="476">
        <v>19</v>
      </c>
      <c r="F2725" s="30"/>
    </row>
    <row r="2726" spans="1:6">
      <c r="A2726" s="634" t="s">
        <v>3602</v>
      </c>
      <c r="B2726" s="470">
        <v>5</v>
      </c>
      <c r="C2726" s="470">
        <v>12</v>
      </c>
      <c r="D2726" s="470">
        <v>6</v>
      </c>
      <c r="E2726" s="470">
        <v>6</v>
      </c>
      <c r="F2726" s="30"/>
    </row>
    <row r="2727" spans="1:6">
      <c r="A2727" s="634" t="s">
        <v>3603</v>
      </c>
      <c r="B2727" s="470"/>
      <c r="C2727" s="470"/>
      <c r="D2727" s="470"/>
      <c r="E2727" s="470"/>
      <c r="F2727" s="30"/>
    </row>
    <row r="2728" spans="1:6">
      <c r="A2728" s="634" t="s">
        <v>3604</v>
      </c>
      <c r="B2728" s="470"/>
      <c r="C2728" s="470"/>
      <c r="D2728" s="470"/>
      <c r="E2728" s="470"/>
      <c r="F2728" s="30"/>
    </row>
    <row r="2729" spans="1:6">
      <c r="A2729" s="634" t="s">
        <v>3605</v>
      </c>
      <c r="B2729" s="470">
        <v>14</v>
      </c>
      <c r="C2729" s="470">
        <v>34</v>
      </c>
      <c r="D2729" s="470">
        <v>14</v>
      </c>
      <c r="E2729" s="470">
        <v>20</v>
      </c>
      <c r="F2729" s="30"/>
    </row>
    <row r="2730" spans="1:6">
      <c r="A2730" s="634" t="s">
        <v>3606</v>
      </c>
      <c r="B2730" s="470"/>
      <c r="C2730" s="470"/>
      <c r="D2730" s="470"/>
      <c r="E2730" s="470"/>
      <c r="F2730" s="30"/>
    </row>
    <row r="2731" spans="1:6">
      <c r="A2731" s="634" t="s">
        <v>3607</v>
      </c>
      <c r="B2731" s="470"/>
      <c r="C2731" s="470"/>
      <c r="D2731" s="470"/>
      <c r="E2731" s="470"/>
      <c r="F2731" s="30"/>
    </row>
    <row r="2732" spans="1:6">
      <c r="A2732" s="634" t="s">
        <v>3608</v>
      </c>
      <c r="B2732" s="470">
        <v>3</v>
      </c>
      <c r="C2732" s="470">
        <v>6</v>
      </c>
      <c r="D2732" s="470">
        <v>4</v>
      </c>
      <c r="E2732" s="470">
        <v>2</v>
      </c>
      <c r="F2732" s="30"/>
    </row>
    <row r="2733" spans="1:6">
      <c r="A2733" s="634" t="s">
        <v>3609</v>
      </c>
      <c r="B2733" s="470">
        <v>7</v>
      </c>
      <c r="C2733" s="470">
        <v>21</v>
      </c>
      <c r="D2733" s="470">
        <v>11</v>
      </c>
      <c r="E2733" s="470">
        <v>10</v>
      </c>
      <c r="F2733" s="30"/>
    </row>
    <row r="2734" spans="1:6">
      <c r="A2734" s="634" t="s">
        <v>3610</v>
      </c>
      <c r="B2734" s="470"/>
      <c r="C2734" s="470"/>
      <c r="D2734" s="470"/>
      <c r="E2734" s="470"/>
      <c r="F2734" s="30"/>
    </row>
    <row r="2735" spans="1:6">
      <c r="A2735" s="634"/>
      <c r="B2735" s="470"/>
      <c r="C2735" s="470"/>
      <c r="D2735" s="470"/>
      <c r="E2735" s="470"/>
      <c r="F2735" s="30"/>
    </row>
    <row r="2736" spans="1:6">
      <c r="A2736" s="634" t="s">
        <v>3611</v>
      </c>
      <c r="B2736" s="476">
        <v>27</v>
      </c>
      <c r="C2736" s="476">
        <v>56</v>
      </c>
      <c r="D2736" s="476">
        <v>29</v>
      </c>
      <c r="E2736" s="476">
        <v>27</v>
      </c>
      <c r="F2736" s="30"/>
    </row>
    <row r="2737" spans="1:6">
      <c r="A2737" s="634" t="s">
        <v>3612</v>
      </c>
      <c r="B2737" s="470">
        <v>4</v>
      </c>
      <c r="C2737" s="470">
        <v>9</v>
      </c>
      <c r="D2737" s="470">
        <v>5</v>
      </c>
      <c r="E2737" s="470">
        <v>4</v>
      </c>
      <c r="F2737" s="30"/>
    </row>
    <row r="2738" spans="1:6">
      <c r="A2738" s="634" t="s">
        <v>3613</v>
      </c>
      <c r="B2738" s="470"/>
      <c r="C2738" s="470"/>
      <c r="D2738" s="470"/>
      <c r="E2738" s="470"/>
      <c r="F2738" s="30"/>
    </row>
    <row r="2739" spans="1:6">
      <c r="A2739" s="634" t="s">
        <v>3614</v>
      </c>
      <c r="B2739" s="470">
        <v>8</v>
      </c>
      <c r="C2739" s="470">
        <v>20</v>
      </c>
      <c r="D2739" s="470">
        <v>10</v>
      </c>
      <c r="E2739" s="470">
        <v>10</v>
      </c>
      <c r="F2739" s="30"/>
    </row>
    <row r="2740" spans="1:6">
      <c r="A2740" s="634" t="s">
        <v>3615</v>
      </c>
      <c r="B2740" s="470">
        <v>3</v>
      </c>
      <c r="C2740" s="470">
        <v>4</v>
      </c>
      <c r="D2740" s="470">
        <v>1</v>
      </c>
      <c r="E2740" s="470">
        <v>3</v>
      </c>
      <c r="F2740" s="30"/>
    </row>
    <row r="2741" spans="1:6">
      <c r="A2741" s="634" t="s">
        <v>3616</v>
      </c>
      <c r="B2741" s="470">
        <v>4</v>
      </c>
      <c r="C2741" s="470">
        <v>9</v>
      </c>
      <c r="D2741" s="470">
        <v>5</v>
      </c>
      <c r="E2741" s="470">
        <v>4</v>
      </c>
      <c r="F2741" s="30"/>
    </row>
    <row r="2742" spans="1:6">
      <c r="A2742" s="634" t="s">
        <v>3617</v>
      </c>
      <c r="B2742" s="470"/>
      <c r="C2742" s="470"/>
      <c r="D2742" s="470"/>
      <c r="E2742" s="470"/>
      <c r="F2742" s="30"/>
    </row>
    <row r="2743" spans="1:6">
      <c r="A2743" s="634" t="s">
        <v>3618</v>
      </c>
      <c r="B2743" s="476">
        <v>4</v>
      </c>
      <c r="C2743" s="476">
        <v>6</v>
      </c>
      <c r="D2743" s="476">
        <v>3</v>
      </c>
      <c r="E2743" s="476">
        <v>3</v>
      </c>
      <c r="F2743" s="30"/>
    </row>
    <row r="2744" spans="1:6">
      <c r="A2744" s="634" t="s">
        <v>3619</v>
      </c>
      <c r="B2744" s="470"/>
      <c r="C2744" s="470"/>
      <c r="D2744" s="470"/>
      <c r="E2744" s="470"/>
      <c r="F2744" s="30"/>
    </row>
    <row r="2745" spans="1:6">
      <c r="A2745" s="634" t="s">
        <v>3620</v>
      </c>
      <c r="B2745" s="470">
        <v>4</v>
      </c>
      <c r="C2745" s="470">
        <v>8</v>
      </c>
      <c r="D2745" s="470">
        <v>5</v>
      </c>
      <c r="E2745" s="470">
        <v>3</v>
      </c>
      <c r="F2745" s="30"/>
    </row>
    <row r="2746" spans="1:6">
      <c r="A2746" s="634"/>
      <c r="B2746" s="470"/>
      <c r="C2746" s="470"/>
      <c r="D2746" s="470"/>
      <c r="E2746" s="470"/>
      <c r="F2746" s="30"/>
    </row>
    <row r="2747" spans="1:6">
      <c r="A2747" s="634" t="s">
        <v>3621</v>
      </c>
      <c r="B2747" s="470">
        <v>20</v>
      </c>
      <c r="C2747" s="470">
        <v>47</v>
      </c>
      <c r="D2747" s="470">
        <v>22</v>
      </c>
      <c r="E2747" s="470">
        <v>25</v>
      </c>
      <c r="F2747" s="30"/>
    </row>
    <row r="2748" spans="1:6">
      <c r="A2748" s="634" t="s">
        <v>3622</v>
      </c>
      <c r="B2748" s="470">
        <v>3</v>
      </c>
      <c r="C2748" s="470">
        <v>3</v>
      </c>
      <c r="D2748" s="470">
        <v>1</v>
      </c>
      <c r="E2748" s="470">
        <v>2</v>
      </c>
      <c r="F2748" s="30"/>
    </row>
    <row r="2749" spans="1:6">
      <c r="A2749" s="634" t="s">
        <v>3623</v>
      </c>
      <c r="B2749" s="476">
        <v>4</v>
      </c>
      <c r="C2749" s="476">
        <v>12</v>
      </c>
      <c r="D2749" s="476">
        <v>6</v>
      </c>
      <c r="E2749" s="476">
        <v>6</v>
      </c>
      <c r="F2749" s="30"/>
    </row>
    <row r="2750" spans="1:6">
      <c r="A2750" s="634" t="s">
        <v>3624</v>
      </c>
      <c r="B2750" s="470">
        <v>13</v>
      </c>
      <c r="C2750" s="470">
        <v>32</v>
      </c>
      <c r="D2750" s="470">
        <v>15</v>
      </c>
      <c r="E2750" s="470">
        <v>17</v>
      </c>
      <c r="F2750" s="30"/>
    </row>
    <row r="2751" spans="1:6">
      <c r="A2751" s="634" t="s">
        <v>3625</v>
      </c>
      <c r="B2751" s="470"/>
      <c r="C2751" s="470"/>
      <c r="D2751" s="470"/>
      <c r="E2751" s="470"/>
      <c r="F2751" s="30"/>
    </row>
    <row r="2752" spans="1:6">
      <c r="A2752" s="634"/>
      <c r="B2752" s="470"/>
      <c r="C2752" s="470"/>
      <c r="D2752" s="470"/>
      <c r="E2752" s="470"/>
      <c r="F2752" s="30"/>
    </row>
    <row r="2753" spans="1:6">
      <c r="A2753" s="442" t="s">
        <v>3626</v>
      </c>
      <c r="B2753" s="482">
        <v>1764</v>
      </c>
      <c r="C2753" s="482">
        <v>4578</v>
      </c>
      <c r="D2753" s="482">
        <v>2302</v>
      </c>
      <c r="E2753" s="482">
        <v>2276</v>
      </c>
      <c r="F2753" s="30"/>
    </row>
    <row r="2754" spans="1:6">
      <c r="A2754" s="634"/>
      <c r="B2754" s="470"/>
      <c r="C2754" s="470"/>
      <c r="D2754" s="470"/>
      <c r="E2754" s="470"/>
      <c r="F2754" s="30"/>
    </row>
    <row r="2755" spans="1:6">
      <c r="A2755" s="634" t="s">
        <v>3627</v>
      </c>
      <c r="B2755" s="476">
        <v>251</v>
      </c>
      <c r="C2755" s="476">
        <v>650</v>
      </c>
      <c r="D2755" s="476">
        <v>324</v>
      </c>
      <c r="E2755" s="476">
        <v>326</v>
      </c>
      <c r="F2755" s="30"/>
    </row>
    <row r="2756" spans="1:6">
      <c r="A2756" s="634" t="s">
        <v>3628</v>
      </c>
      <c r="B2756" s="470">
        <v>13</v>
      </c>
      <c r="C2756" s="470">
        <v>32</v>
      </c>
      <c r="D2756" s="470">
        <v>19</v>
      </c>
      <c r="E2756" s="470">
        <v>13</v>
      </c>
      <c r="F2756" s="30"/>
    </row>
    <row r="2757" spans="1:6">
      <c r="A2757" s="634" t="s">
        <v>3629</v>
      </c>
      <c r="B2757" s="470"/>
      <c r="C2757" s="470"/>
      <c r="D2757" s="470"/>
      <c r="E2757" s="470"/>
      <c r="F2757" s="30"/>
    </row>
    <row r="2758" spans="1:6">
      <c r="A2758" s="634" t="s">
        <v>3630</v>
      </c>
      <c r="B2758" s="470">
        <v>15</v>
      </c>
      <c r="C2758" s="470">
        <v>37</v>
      </c>
      <c r="D2758" s="470">
        <v>19</v>
      </c>
      <c r="E2758" s="470">
        <v>18</v>
      </c>
      <c r="F2758" s="30"/>
    </row>
    <row r="2759" spans="1:6">
      <c r="A2759" s="634" t="s">
        <v>3631</v>
      </c>
      <c r="B2759" s="470">
        <v>7</v>
      </c>
      <c r="C2759" s="470">
        <v>17</v>
      </c>
      <c r="D2759" s="470">
        <v>10</v>
      </c>
      <c r="E2759" s="470">
        <v>7</v>
      </c>
      <c r="F2759" s="30"/>
    </row>
    <row r="2760" spans="1:6">
      <c r="A2760" s="634" t="s">
        <v>3632</v>
      </c>
      <c r="B2760" s="470"/>
      <c r="C2760" s="470"/>
      <c r="D2760" s="470"/>
      <c r="E2760" s="470"/>
      <c r="F2760" s="30"/>
    </row>
    <row r="2761" spans="1:6">
      <c r="A2761" s="634" t="s">
        <v>3633</v>
      </c>
      <c r="B2761" s="470">
        <v>10</v>
      </c>
      <c r="C2761" s="470">
        <v>27</v>
      </c>
      <c r="D2761" s="470">
        <v>11</v>
      </c>
      <c r="E2761" s="470">
        <v>16</v>
      </c>
      <c r="F2761" s="30"/>
    </row>
    <row r="2762" spans="1:6">
      <c r="A2762" s="634" t="s">
        <v>3634</v>
      </c>
      <c r="B2762" s="470"/>
      <c r="C2762" s="470"/>
      <c r="D2762" s="470"/>
      <c r="E2762" s="470"/>
      <c r="F2762" s="30"/>
    </row>
    <row r="2763" spans="1:6">
      <c r="A2763" s="634" t="s">
        <v>3635</v>
      </c>
      <c r="B2763" s="470">
        <v>10</v>
      </c>
      <c r="C2763" s="470">
        <v>21</v>
      </c>
      <c r="D2763" s="470">
        <v>9</v>
      </c>
      <c r="E2763" s="470">
        <v>12</v>
      </c>
      <c r="F2763" s="30"/>
    </row>
    <row r="2764" spans="1:6">
      <c r="A2764" s="634" t="s">
        <v>3636</v>
      </c>
      <c r="B2764" s="470"/>
      <c r="C2764" s="470"/>
      <c r="D2764" s="470"/>
      <c r="E2764" s="470"/>
      <c r="F2764" s="30"/>
    </row>
    <row r="2765" spans="1:6">
      <c r="A2765" s="634" t="s">
        <v>3637</v>
      </c>
      <c r="B2765" s="470">
        <v>11</v>
      </c>
      <c r="C2765" s="470">
        <v>27</v>
      </c>
      <c r="D2765" s="470">
        <v>15</v>
      </c>
      <c r="E2765" s="470">
        <v>12</v>
      </c>
      <c r="F2765" s="30"/>
    </row>
    <row r="2766" spans="1:6">
      <c r="A2766" s="634" t="s">
        <v>3638</v>
      </c>
      <c r="B2766" s="470">
        <v>11</v>
      </c>
      <c r="C2766" s="470">
        <v>23</v>
      </c>
      <c r="D2766" s="470">
        <v>12</v>
      </c>
      <c r="E2766" s="470">
        <v>11</v>
      </c>
      <c r="F2766" s="30"/>
    </row>
    <row r="2767" spans="1:6">
      <c r="A2767" s="634" t="s">
        <v>3639</v>
      </c>
      <c r="B2767" s="470">
        <v>13</v>
      </c>
      <c r="C2767" s="470">
        <v>38</v>
      </c>
      <c r="D2767" s="470">
        <v>15</v>
      </c>
      <c r="E2767" s="470">
        <v>23</v>
      </c>
      <c r="F2767" s="30"/>
    </row>
    <row r="2768" spans="1:6">
      <c r="A2768" s="634" t="s">
        <v>3640</v>
      </c>
      <c r="B2768" s="470">
        <v>10</v>
      </c>
      <c r="C2768" s="470">
        <v>30</v>
      </c>
      <c r="D2768" s="470">
        <v>16</v>
      </c>
      <c r="E2768" s="470">
        <v>14</v>
      </c>
      <c r="F2768" s="30"/>
    </row>
    <row r="2769" spans="1:6">
      <c r="A2769" s="634" t="s">
        <v>3641</v>
      </c>
      <c r="B2769" s="470">
        <v>3</v>
      </c>
      <c r="C2769" s="470">
        <v>14</v>
      </c>
      <c r="D2769" s="470">
        <v>3</v>
      </c>
      <c r="E2769" s="470">
        <v>11</v>
      </c>
      <c r="F2769" s="30"/>
    </row>
    <row r="2770" spans="1:6">
      <c r="A2770" s="634" t="s">
        <v>3642</v>
      </c>
      <c r="B2770" s="470">
        <v>15</v>
      </c>
      <c r="C2770" s="470">
        <v>39</v>
      </c>
      <c r="D2770" s="470">
        <v>17</v>
      </c>
      <c r="E2770" s="470">
        <v>22</v>
      </c>
      <c r="F2770" s="30"/>
    </row>
    <row r="2771" spans="1:6">
      <c r="A2771" s="634" t="s">
        <v>3643</v>
      </c>
      <c r="B2771" s="470">
        <v>8</v>
      </c>
      <c r="C2771" s="470">
        <v>16</v>
      </c>
      <c r="D2771" s="470">
        <v>6</v>
      </c>
      <c r="E2771" s="470">
        <v>10</v>
      </c>
      <c r="F2771" s="30"/>
    </row>
    <row r="2772" spans="1:6">
      <c r="A2772" s="634" t="s">
        <v>3644</v>
      </c>
      <c r="B2772" s="470"/>
      <c r="C2772" s="470"/>
      <c r="D2772" s="470"/>
      <c r="E2772" s="470"/>
      <c r="F2772" s="30"/>
    </row>
    <row r="2773" spans="1:6">
      <c r="A2773" s="634" t="s">
        <v>3645</v>
      </c>
      <c r="B2773" s="470">
        <v>3</v>
      </c>
      <c r="C2773" s="470">
        <v>6</v>
      </c>
      <c r="D2773" s="470">
        <v>4</v>
      </c>
      <c r="E2773" s="470">
        <v>2</v>
      </c>
      <c r="F2773" s="30"/>
    </row>
    <row r="2774" spans="1:6">
      <c r="A2774" s="634" t="s">
        <v>3646</v>
      </c>
      <c r="B2774" s="470">
        <v>3</v>
      </c>
      <c r="C2774" s="470">
        <v>7</v>
      </c>
      <c r="D2774" s="470">
        <v>4</v>
      </c>
      <c r="E2774" s="470">
        <v>3</v>
      </c>
      <c r="F2774" s="30"/>
    </row>
    <row r="2775" spans="1:6">
      <c r="A2775" s="634" t="s">
        <v>3647</v>
      </c>
      <c r="B2775" s="476">
        <v>18</v>
      </c>
      <c r="C2775" s="476">
        <v>59</v>
      </c>
      <c r="D2775" s="476">
        <v>33</v>
      </c>
      <c r="E2775" s="476">
        <v>26</v>
      </c>
      <c r="F2775" s="30"/>
    </row>
    <row r="2776" spans="1:6">
      <c r="A2776" s="634" t="s">
        <v>3648</v>
      </c>
      <c r="B2776" s="470">
        <v>16</v>
      </c>
      <c r="C2776" s="470">
        <v>52</v>
      </c>
      <c r="D2776" s="470">
        <v>29</v>
      </c>
      <c r="E2776" s="470">
        <v>23</v>
      </c>
      <c r="F2776" s="30"/>
    </row>
    <row r="2777" spans="1:6">
      <c r="A2777" s="634" t="s">
        <v>3649</v>
      </c>
      <c r="B2777" s="470">
        <v>18</v>
      </c>
      <c r="C2777" s="470">
        <v>39</v>
      </c>
      <c r="D2777" s="470">
        <v>20</v>
      </c>
      <c r="E2777" s="470">
        <v>19</v>
      </c>
      <c r="F2777" s="30"/>
    </row>
    <row r="2778" spans="1:6">
      <c r="A2778" s="634" t="s">
        <v>3650</v>
      </c>
      <c r="B2778" s="470">
        <v>33</v>
      </c>
      <c r="C2778" s="470">
        <v>83</v>
      </c>
      <c r="D2778" s="470">
        <v>41</v>
      </c>
      <c r="E2778" s="470">
        <v>42</v>
      </c>
      <c r="F2778" s="30"/>
    </row>
    <row r="2779" spans="1:6">
      <c r="A2779" s="634" t="s">
        <v>3651</v>
      </c>
      <c r="B2779" s="470">
        <v>6</v>
      </c>
      <c r="C2779" s="470">
        <v>14</v>
      </c>
      <c r="D2779" s="470">
        <v>8</v>
      </c>
      <c r="E2779" s="470">
        <v>6</v>
      </c>
      <c r="F2779" s="30"/>
    </row>
    <row r="2780" spans="1:6">
      <c r="A2780" s="634" t="s">
        <v>3652</v>
      </c>
      <c r="B2780" s="473">
        <v>9</v>
      </c>
      <c r="C2780" s="470">
        <v>25</v>
      </c>
      <c r="D2780" s="473">
        <v>15</v>
      </c>
      <c r="E2780" s="473">
        <v>10</v>
      </c>
      <c r="F2780" s="30"/>
    </row>
    <row r="2781" spans="1:6">
      <c r="A2781" s="634" t="s">
        <v>3653</v>
      </c>
      <c r="B2781" s="470">
        <v>19</v>
      </c>
      <c r="C2781" s="470">
        <v>44</v>
      </c>
      <c r="D2781" s="470">
        <v>18</v>
      </c>
      <c r="E2781" s="470">
        <v>26</v>
      </c>
      <c r="F2781" s="30"/>
    </row>
    <row r="2782" spans="1:6">
      <c r="A2782" s="634"/>
      <c r="B2782" s="470"/>
      <c r="C2782" s="470"/>
      <c r="D2782" s="470"/>
      <c r="E2782" s="470"/>
      <c r="F2782" s="30"/>
    </row>
    <row r="2783" spans="1:6">
      <c r="A2783" s="634" t="s">
        <v>3654</v>
      </c>
      <c r="B2783" s="470">
        <v>398</v>
      </c>
      <c r="C2783" s="470">
        <v>1127</v>
      </c>
      <c r="D2783" s="470">
        <v>540</v>
      </c>
      <c r="E2783" s="470">
        <v>587</v>
      </c>
      <c r="F2783" s="30"/>
    </row>
    <row r="2784" spans="1:6">
      <c r="A2784" s="634" t="s">
        <v>3655</v>
      </c>
      <c r="B2784" s="470">
        <v>46</v>
      </c>
      <c r="C2784" s="470">
        <v>114</v>
      </c>
      <c r="D2784" s="470">
        <v>58</v>
      </c>
      <c r="E2784" s="470">
        <v>56</v>
      </c>
      <c r="F2784" s="30"/>
    </row>
    <row r="2785" spans="1:6">
      <c r="A2785" s="634" t="s">
        <v>3656</v>
      </c>
      <c r="B2785" s="470">
        <v>3</v>
      </c>
      <c r="C2785" s="470">
        <v>86</v>
      </c>
      <c r="D2785" s="470">
        <v>22</v>
      </c>
      <c r="E2785" s="470">
        <v>64</v>
      </c>
      <c r="F2785" s="30"/>
    </row>
    <row r="2786" spans="1:6">
      <c r="A2786" s="634" t="s">
        <v>3657</v>
      </c>
      <c r="B2786" s="476">
        <v>3</v>
      </c>
      <c r="C2786" s="476">
        <v>10</v>
      </c>
      <c r="D2786" s="476">
        <v>7</v>
      </c>
      <c r="E2786" s="476">
        <v>3</v>
      </c>
      <c r="F2786" s="30"/>
    </row>
    <row r="2787" spans="1:6">
      <c r="A2787" s="634" t="s">
        <v>3658</v>
      </c>
      <c r="B2787" s="473">
        <v>20</v>
      </c>
      <c r="C2787" s="470">
        <v>52</v>
      </c>
      <c r="D2787" s="473">
        <v>25</v>
      </c>
      <c r="E2787" s="473">
        <v>27</v>
      </c>
      <c r="F2787" s="30"/>
    </row>
    <row r="2788" spans="1:6">
      <c r="A2788" s="634" t="s">
        <v>3659</v>
      </c>
      <c r="B2788" s="473">
        <v>18</v>
      </c>
      <c r="C2788" s="470">
        <v>44</v>
      </c>
      <c r="D2788" s="473">
        <v>21</v>
      </c>
      <c r="E2788" s="473">
        <v>23</v>
      </c>
      <c r="F2788" s="30"/>
    </row>
    <row r="2789" spans="1:6">
      <c r="A2789" s="634" t="s">
        <v>3660</v>
      </c>
      <c r="B2789" s="470">
        <v>9</v>
      </c>
      <c r="C2789" s="470">
        <v>24</v>
      </c>
      <c r="D2789" s="470">
        <v>10</v>
      </c>
      <c r="E2789" s="470">
        <v>14</v>
      </c>
      <c r="F2789" s="30"/>
    </row>
    <row r="2790" spans="1:6">
      <c r="A2790" s="634" t="s">
        <v>3661</v>
      </c>
      <c r="B2790" s="470"/>
      <c r="C2790" s="470"/>
      <c r="D2790" s="470"/>
      <c r="E2790" s="470"/>
      <c r="F2790" s="30"/>
    </row>
    <row r="2791" spans="1:6">
      <c r="A2791" s="3161" t="s">
        <v>3662</v>
      </c>
      <c r="B2791" s="470">
        <v>18</v>
      </c>
      <c r="C2791" s="470">
        <v>41</v>
      </c>
      <c r="D2791" s="470">
        <v>22</v>
      </c>
      <c r="E2791" s="470">
        <v>19</v>
      </c>
      <c r="F2791" s="30"/>
    </row>
    <row r="2792" spans="1:6">
      <c r="A2792" s="634" t="s">
        <v>3663</v>
      </c>
      <c r="B2792" s="470">
        <v>5</v>
      </c>
      <c r="C2792" s="470">
        <v>11</v>
      </c>
      <c r="D2792" s="470">
        <v>4</v>
      </c>
      <c r="E2792" s="470">
        <v>7</v>
      </c>
      <c r="F2792" s="30"/>
    </row>
    <row r="2793" spans="1:6">
      <c r="A2793" s="634" t="s">
        <v>3664</v>
      </c>
      <c r="B2793" s="476">
        <v>12</v>
      </c>
      <c r="C2793" s="476">
        <v>30</v>
      </c>
      <c r="D2793" s="476">
        <v>14</v>
      </c>
      <c r="E2793" s="476">
        <v>16</v>
      </c>
      <c r="F2793" s="30"/>
    </row>
    <row r="2794" spans="1:6">
      <c r="A2794" s="634" t="s">
        <v>3665</v>
      </c>
      <c r="B2794" s="477">
        <v>3</v>
      </c>
      <c r="C2794" s="470">
        <v>7</v>
      </c>
      <c r="D2794" s="470">
        <v>4</v>
      </c>
      <c r="E2794" s="470">
        <v>3</v>
      </c>
      <c r="F2794" s="30"/>
    </row>
    <row r="2795" spans="1:6">
      <c r="A2795" s="634" t="s">
        <v>3666</v>
      </c>
      <c r="B2795" s="470">
        <v>18</v>
      </c>
      <c r="C2795" s="470">
        <v>107</v>
      </c>
      <c r="D2795" s="470">
        <v>61</v>
      </c>
      <c r="E2795" s="470">
        <v>46</v>
      </c>
      <c r="F2795" s="30"/>
    </row>
    <row r="2796" spans="1:6">
      <c r="A2796" s="634" t="s">
        <v>3667</v>
      </c>
      <c r="B2796" s="470">
        <v>48</v>
      </c>
      <c r="C2796" s="470">
        <v>100</v>
      </c>
      <c r="D2796" s="470">
        <v>43</v>
      </c>
      <c r="E2796" s="470">
        <v>57</v>
      </c>
      <c r="F2796" s="30"/>
    </row>
    <row r="2797" spans="1:6">
      <c r="A2797" s="634" t="s">
        <v>3668</v>
      </c>
      <c r="B2797" s="470">
        <v>27</v>
      </c>
      <c r="C2797" s="470">
        <v>60</v>
      </c>
      <c r="D2797" s="470">
        <v>29</v>
      </c>
      <c r="E2797" s="470">
        <v>31</v>
      </c>
      <c r="F2797" s="30"/>
    </row>
    <row r="2798" spans="1:6">
      <c r="A2798" s="634" t="s">
        <v>3669</v>
      </c>
      <c r="B2798" s="470">
        <v>36</v>
      </c>
      <c r="C2798" s="470">
        <v>87</v>
      </c>
      <c r="D2798" s="470">
        <v>41</v>
      </c>
      <c r="E2798" s="470">
        <v>46</v>
      </c>
      <c r="F2798" s="30"/>
    </row>
    <row r="2799" spans="1:6">
      <c r="A2799" s="634" t="s">
        <v>3670</v>
      </c>
      <c r="B2799" s="470">
        <v>15</v>
      </c>
      <c r="C2799" s="470">
        <v>45</v>
      </c>
      <c r="D2799" s="470">
        <v>24</v>
      </c>
      <c r="E2799" s="470">
        <v>21</v>
      </c>
      <c r="F2799" s="30"/>
    </row>
    <row r="2800" spans="1:6">
      <c r="A2800" s="634" t="s">
        <v>3671</v>
      </c>
      <c r="B2800" s="470">
        <v>44</v>
      </c>
      <c r="C2800" s="470">
        <v>110</v>
      </c>
      <c r="D2800" s="470">
        <v>55</v>
      </c>
      <c r="E2800" s="470">
        <v>55</v>
      </c>
      <c r="F2800" s="30"/>
    </row>
    <row r="2801" spans="1:6">
      <c r="A2801" s="634" t="s">
        <v>3672</v>
      </c>
      <c r="B2801" s="470">
        <v>33</v>
      </c>
      <c r="C2801" s="470">
        <v>80</v>
      </c>
      <c r="D2801" s="470">
        <v>38</v>
      </c>
      <c r="E2801" s="470">
        <v>42</v>
      </c>
      <c r="F2801" s="30"/>
    </row>
    <row r="2802" spans="1:6">
      <c r="A2802" s="634" t="s">
        <v>3673</v>
      </c>
      <c r="B2802" s="470">
        <v>24</v>
      </c>
      <c r="C2802" s="470">
        <v>69</v>
      </c>
      <c r="D2802" s="470">
        <v>35</v>
      </c>
      <c r="E2802" s="470">
        <v>34</v>
      </c>
      <c r="F2802" s="30"/>
    </row>
    <row r="2803" spans="1:6">
      <c r="A2803" s="634" t="s">
        <v>3674</v>
      </c>
      <c r="B2803" s="470">
        <v>9</v>
      </c>
      <c r="C2803" s="470">
        <v>32</v>
      </c>
      <c r="D2803" s="470">
        <v>16</v>
      </c>
      <c r="E2803" s="470">
        <v>16</v>
      </c>
      <c r="F2803" s="30"/>
    </row>
    <row r="2804" spans="1:6">
      <c r="A2804" s="634" t="s">
        <v>3675</v>
      </c>
      <c r="B2804" s="470"/>
      <c r="C2804" s="470"/>
      <c r="D2804" s="470"/>
      <c r="E2804" s="470"/>
      <c r="F2804" s="30"/>
    </row>
    <row r="2805" spans="1:6">
      <c r="A2805" s="634" t="s">
        <v>3676</v>
      </c>
      <c r="B2805" s="470">
        <v>7</v>
      </c>
      <c r="C2805" s="470">
        <v>18</v>
      </c>
      <c r="D2805" s="470">
        <v>11</v>
      </c>
      <c r="E2805" s="470">
        <v>7</v>
      </c>
      <c r="F2805" s="30"/>
    </row>
    <row r="2806" spans="1:6">
      <c r="A2806" s="634" t="s">
        <v>3677</v>
      </c>
      <c r="B2806" s="470"/>
      <c r="C2806" s="470"/>
      <c r="D2806" s="470"/>
      <c r="E2806" s="470"/>
      <c r="F2806" s="30"/>
    </row>
    <row r="2807" spans="1:6">
      <c r="A2807" s="634" t="s">
        <v>3678</v>
      </c>
      <c r="B2807" s="470"/>
      <c r="C2807" s="470"/>
      <c r="D2807" s="470"/>
      <c r="E2807" s="470"/>
      <c r="F2807" s="30"/>
    </row>
    <row r="2808" spans="1:6">
      <c r="A2808" s="634"/>
      <c r="B2808" s="470"/>
      <c r="C2808" s="470"/>
      <c r="D2808" s="470"/>
      <c r="E2808" s="470"/>
      <c r="F2808" s="30"/>
    </row>
    <row r="2809" spans="1:6">
      <c r="A2809" s="634" t="s">
        <v>3679</v>
      </c>
      <c r="B2809" s="470">
        <v>359</v>
      </c>
      <c r="C2809" s="470">
        <v>919</v>
      </c>
      <c r="D2809" s="470">
        <v>483</v>
      </c>
      <c r="E2809" s="470">
        <v>436</v>
      </c>
      <c r="F2809" s="30"/>
    </row>
    <row r="2810" spans="1:6">
      <c r="A2810" s="634" t="s">
        <v>3680</v>
      </c>
      <c r="B2810" s="470">
        <v>12</v>
      </c>
      <c r="C2810" s="470">
        <v>26</v>
      </c>
      <c r="D2810" s="470">
        <v>15</v>
      </c>
      <c r="E2810" s="470">
        <v>11</v>
      </c>
      <c r="F2810" s="30"/>
    </row>
    <row r="2811" spans="1:6">
      <c r="A2811" s="634" t="s">
        <v>3681</v>
      </c>
      <c r="B2811" s="470"/>
      <c r="C2811" s="470"/>
      <c r="D2811" s="470"/>
      <c r="E2811" s="470"/>
      <c r="F2811" s="30"/>
    </row>
    <row r="2812" spans="1:6">
      <c r="A2812" s="634" t="s">
        <v>3682</v>
      </c>
      <c r="B2812" s="470">
        <v>10</v>
      </c>
      <c r="C2812" s="470">
        <v>33</v>
      </c>
      <c r="D2812" s="470">
        <v>17</v>
      </c>
      <c r="E2812" s="470">
        <v>16</v>
      </c>
      <c r="F2812" s="30"/>
    </row>
    <row r="2813" spans="1:6">
      <c r="A2813" s="634" t="s">
        <v>3683</v>
      </c>
      <c r="B2813" s="470">
        <v>5</v>
      </c>
      <c r="C2813" s="470">
        <v>8</v>
      </c>
      <c r="D2813" s="470">
        <v>6</v>
      </c>
      <c r="E2813" s="470">
        <v>2</v>
      </c>
      <c r="F2813" s="30"/>
    </row>
    <row r="2814" spans="1:6">
      <c r="A2814" s="634" t="s">
        <v>3684</v>
      </c>
      <c r="B2814" s="473">
        <v>9</v>
      </c>
      <c r="C2814" s="470">
        <v>39</v>
      </c>
      <c r="D2814" s="473">
        <v>17</v>
      </c>
      <c r="E2814" s="473">
        <v>22</v>
      </c>
      <c r="F2814" s="30"/>
    </row>
    <row r="2815" spans="1:6">
      <c r="A2815" s="634" t="s">
        <v>3685</v>
      </c>
      <c r="B2815" s="470">
        <v>8</v>
      </c>
      <c r="C2815" s="470">
        <v>16</v>
      </c>
      <c r="D2815" s="470">
        <v>8</v>
      </c>
      <c r="E2815" s="470">
        <v>8</v>
      </c>
      <c r="F2815" s="30"/>
    </row>
    <row r="2816" spans="1:6">
      <c r="A2816" s="634" t="s">
        <v>3686</v>
      </c>
      <c r="B2816" s="470"/>
      <c r="C2816" s="470"/>
      <c r="D2816" s="470"/>
      <c r="E2816" s="470"/>
      <c r="F2816" s="30"/>
    </row>
    <row r="2817" spans="1:6">
      <c r="A2817" s="634" t="s">
        <v>3687</v>
      </c>
      <c r="B2817" s="470">
        <v>7</v>
      </c>
      <c r="C2817" s="470">
        <v>14</v>
      </c>
      <c r="D2817" s="470">
        <v>8</v>
      </c>
      <c r="E2817" s="470">
        <v>6</v>
      </c>
      <c r="F2817" s="30"/>
    </row>
    <row r="2818" spans="1:6">
      <c r="A2818" s="634" t="s">
        <v>3688</v>
      </c>
      <c r="B2818" s="470">
        <v>7</v>
      </c>
      <c r="C2818" s="470">
        <v>18</v>
      </c>
      <c r="D2818" s="470">
        <v>11</v>
      </c>
      <c r="E2818" s="470">
        <v>7</v>
      </c>
      <c r="F2818" s="30"/>
    </row>
    <row r="2819" spans="1:6">
      <c r="A2819" s="634" t="s">
        <v>3689</v>
      </c>
      <c r="B2819" s="470">
        <v>22</v>
      </c>
      <c r="C2819" s="470">
        <v>55</v>
      </c>
      <c r="D2819" s="470">
        <v>28</v>
      </c>
      <c r="E2819" s="470">
        <v>27</v>
      </c>
      <c r="F2819" s="30"/>
    </row>
    <row r="2820" spans="1:6">
      <c r="A2820" s="634" t="s">
        <v>3690</v>
      </c>
      <c r="B2820" s="470">
        <v>18</v>
      </c>
      <c r="C2820" s="470">
        <v>43</v>
      </c>
      <c r="D2820" s="470">
        <v>23</v>
      </c>
      <c r="E2820" s="470">
        <v>20</v>
      </c>
      <c r="F2820" s="30"/>
    </row>
    <row r="2821" spans="1:6">
      <c r="A2821" s="634" t="s">
        <v>3691</v>
      </c>
      <c r="B2821" s="470"/>
      <c r="C2821" s="470"/>
      <c r="D2821" s="470"/>
      <c r="E2821" s="470"/>
      <c r="F2821" s="30"/>
    </row>
    <row r="2822" spans="1:6">
      <c r="A2822" s="634" t="s">
        <v>3692</v>
      </c>
      <c r="B2822" s="470">
        <v>4</v>
      </c>
      <c r="C2822" s="470">
        <v>5</v>
      </c>
      <c r="D2822" s="470">
        <v>3</v>
      </c>
      <c r="E2822" s="470">
        <v>2</v>
      </c>
      <c r="F2822" s="30"/>
    </row>
    <row r="2823" spans="1:6">
      <c r="A2823" s="634" t="s">
        <v>3693</v>
      </c>
      <c r="B2823" s="476"/>
      <c r="C2823" s="476"/>
      <c r="D2823" s="476"/>
      <c r="E2823" s="476"/>
      <c r="F2823" s="30"/>
    </row>
    <row r="2824" spans="1:6">
      <c r="A2824" s="634" t="s">
        <v>3694</v>
      </c>
      <c r="B2824" s="470">
        <v>5</v>
      </c>
      <c r="C2824" s="470">
        <v>16</v>
      </c>
      <c r="D2824" s="470">
        <v>10</v>
      </c>
      <c r="E2824" s="470">
        <v>6</v>
      </c>
      <c r="F2824" s="30"/>
    </row>
    <row r="2825" spans="1:6">
      <c r="A2825" s="634" t="s">
        <v>3695</v>
      </c>
      <c r="B2825" s="470">
        <v>5</v>
      </c>
      <c r="C2825" s="470">
        <v>15</v>
      </c>
      <c r="D2825" s="470">
        <v>5</v>
      </c>
      <c r="E2825" s="470">
        <v>10</v>
      </c>
      <c r="F2825" s="30"/>
    </row>
    <row r="2826" spans="1:6">
      <c r="A2826" s="634" t="s">
        <v>3696</v>
      </c>
      <c r="B2826" s="470">
        <v>28</v>
      </c>
      <c r="C2826" s="470">
        <v>64</v>
      </c>
      <c r="D2826" s="470">
        <v>30</v>
      </c>
      <c r="E2826" s="470">
        <v>34</v>
      </c>
      <c r="F2826" s="30"/>
    </row>
    <row r="2827" spans="1:6">
      <c r="A2827" s="634" t="s">
        <v>3697</v>
      </c>
      <c r="B2827" s="470">
        <v>7</v>
      </c>
      <c r="C2827" s="470">
        <v>20</v>
      </c>
      <c r="D2827" s="470">
        <v>9</v>
      </c>
      <c r="E2827" s="470">
        <v>11</v>
      </c>
      <c r="F2827" s="30"/>
    </row>
    <row r="2828" spans="1:6">
      <c r="A2828" s="634" t="s">
        <v>3698</v>
      </c>
      <c r="B2828" s="470">
        <v>4</v>
      </c>
      <c r="C2828" s="470">
        <v>9</v>
      </c>
      <c r="D2828" s="470">
        <v>6</v>
      </c>
      <c r="E2828" s="470">
        <v>3</v>
      </c>
      <c r="F2828" s="30"/>
    </row>
    <row r="2829" spans="1:6">
      <c r="A2829" s="634" t="s">
        <v>3699</v>
      </c>
      <c r="B2829" s="470">
        <v>3</v>
      </c>
      <c r="C2829" s="470">
        <v>14</v>
      </c>
      <c r="D2829" s="470">
        <v>7</v>
      </c>
      <c r="E2829" s="470">
        <v>7</v>
      </c>
      <c r="F2829" s="30"/>
    </row>
    <row r="2830" spans="1:6">
      <c r="A2830" s="634" t="s">
        <v>3700</v>
      </c>
      <c r="B2830" s="470">
        <v>5</v>
      </c>
      <c r="C2830" s="470">
        <v>13</v>
      </c>
      <c r="D2830" s="470">
        <v>7</v>
      </c>
      <c r="E2830" s="470">
        <v>6</v>
      </c>
      <c r="F2830" s="30"/>
    </row>
    <row r="2831" spans="1:6">
      <c r="A2831" s="634" t="s">
        <v>3701</v>
      </c>
      <c r="B2831" s="473"/>
      <c r="C2831" s="470"/>
      <c r="D2831" s="473"/>
      <c r="E2831" s="473"/>
      <c r="F2831" s="30"/>
    </row>
    <row r="2832" spans="1:6">
      <c r="A2832" s="634" t="s">
        <v>3702</v>
      </c>
      <c r="B2832" s="470">
        <v>13</v>
      </c>
      <c r="C2832" s="470">
        <v>33</v>
      </c>
      <c r="D2832" s="470">
        <v>15</v>
      </c>
      <c r="E2832" s="470">
        <v>18</v>
      </c>
      <c r="F2832" s="30"/>
    </row>
    <row r="2833" spans="1:10">
      <c r="A2833" s="634" t="s">
        <v>3703</v>
      </c>
      <c r="B2833" s="470"/>
      <c r="C2833" s="470"/>
      <c r="D2833" s="470"/>
      <c r="E2833" s="470"/>
      <c r="F2833" s="30"/>
    </row>
    <row r="2834" spans="1:10">
      <c r="A2834" s="634" t="s">
        <v>3704</v>
      </c>
      <c r="B2834" s="473">
        <v>23</v>
      </c>
      <c r="C2834" s="470">
        <v>55</v>
      </c>
      <c r="D2834" s="473">
        <v>32</v>
      </c>
      <c r="E2834" s="473">
        <v>23</v>
      </c>
      <c r="F2834" s="343"/>
      <c r="G2834" s="492"/>
      <c r="H2834" s="492"/>
      <c r="I2834" s="492"/>
      <c r="J2834" s="492"/>
    </row>
    <row r="2835" spans="1:10">
      <c r="A2835" s="634" t="s">
        <v>3705</v>
      </c>
      <c r="B2835" s="470">
        <v>3</v>
      </c>
      <c r="C2835" s="470">
        <v>10</v>
      </c>
      <c r="D2835" s="470">
        <v>8</v>
      </c>
      <c r="E2835" s="470">
        <v>2</v>
      </c>
      <c r="F2835" s="30"/>
    </row>
    <row r="2836" spans="1:10">
      <c r="A2836" s="634" t="s">
        <v>3706</v>
      </c>
      <c r="B2836" s="470"/>
      <c r="C2836" s="470"/>
      <c r="D2836" s="470"/>
      <c r="E2836" s="470"/>
      <c r="F2836" s="30"/>
    </row>
    <row r="2837" spans="1:10">
      <c r="A2837" s="634" t="s">
        <v>3707</v>
      </c>
      <c r="B2837" s="470">
        <v>12</v>
      </c>
      <c r="C2837" s="470">
        <v>29</v>
      </c>
      <c r="D2837" s="470">
        <v>16</v>
      </c>
      <c r="E2837" s="470">
        <v>13</v>
      </c>
      <c r="F2837" s="30"/>
    </row>
    <row r="2838" spans="1:10">
      <c r="A2838" s="634" t="s">
        <v>3708</v>
      </c>
      <c r="B2838" s="470"/>
      <c r="C2838" s="470"/>
      <c r="D2838" s="470"/>
      <c r="E2838" s="470"/>
      <c r="F2838" s="30"/>
    </row>
    <row r="2839" spans="1:10">
      <c r="A2839" s="634" t="s">
        <v>3709</v>
      </c>
      <c r="B2839" s="470">
        <v>22</v>
      </c>
      <c r="C2839" s="470">
        <v>61</v>
      </c>
      <c r="D2839" s="470">
        <v>33</v>
      </c>
      <c r="E2839" s="470">
        <v>28</v>
      </c>
      <c r="F2839" s="30"/>
    </row>
    <row r="2840" spans="1:10">
      <c r="A2840" s="634" t="s">
        <v>3710</v>
      </c>
      <c r="B2840" s="470"/>
      <c r="C2840" s="470"/>
      <c r="D2840" s="470"/>
      <c r="E2840" s="470"/>
      <c r="F2840" s="30"/>
    </row>
    <row r="2841" spans="1:10">
      <c r="A2841" s="634" t="s">
        <v>3711</v>
      </c>
      <c r="B2841" s="473">
        <v>25</v>
      </c>
      <c r="C2841" s="470">
        <v>64</v>
      </c>
      <c r="D2841" s="473">
        <v>30</v>
      </c>
      <c r="E2841" s="473">
        <v>34</v>
      </c>
      <c r="F2841" s="30"/>
    </row>
    <row r="2842" spans="1:10">
      <c r="A2842" s="634" t="s">
        <v>3712</v>
      </c>
      <c r="B2842" s="473"/>
      <c r="C2842" s="470"/>
      <c r="D2842" s="473"/>
      <c r="E2842" s="473"/>
      <c r="F2842" s="30"/>
    </row>
    <row r="2843" spans="1:10">
      <c r="A2843" s="634" t="s">
        <v>3713</v>
      </c>
      <c r="B2843" s="470">
        <v>3</v>
      </c>
      <c r="C2843" s="470">
        <v>9</v>
      </c>
      <c r="D2843" s="470">
        <v>4</v>
      </c>
      <c r="E2843" s="470">
        <v>5</v>
      </c>
      <c r="F2843" s="30"/>
    </row>
    <row r="2844" spans="1:10">
      <c r="A2844" s="634" t="s">
        <v>3714</v>
      </c>
      <c r="B2844" s="470"/>
      <c r="C2844" s="470"/>
      <c r="D2844" s="470"/>
      <c r="E2844" s="470"/>
      <c r="F2844" s="30"/>
    </row>
    <row r="2845" spans="1:10">
      <c r="A2845" s="634" t="s">
        <v>3715</v>
      </c>
      <c r="B2845" s="470">
        <v>14</v>
      </c>
      <c r="C2845" s="470">
        <v>35</v>
      </c>
      <c r="D2845" s="470">
        <v>20</v>
      </c>
      <c r="E2845" s="470">
        <v>15</v>
      </c>
      <c r="F2845" s="30"/>
    </row>
    <row r="2846" spans="1:10">
      <c r="A2846" s="634" t="s">
        <v>3716</v>
      </c>
      <c r="B2846" s="470"/>
      <c r="C2846" s="470"/>
      <c r="D2846" s="470"/>
      <c r="E2846" s="470"/>
      <c r="F2846" s="30"/>
    </row>
    <row r="2847" spans="1:10">
      <c r="A2847" s="634" t="s">
        <v>3717</v>
      </c>
      <c r="B2847" s="470"/>
      <c r="C2847" s="470"/>
      <c r="D2847" s="470"/>
      <c r="E2847" s="470"/>
      <c r="F2847" s="30"/>
    </row>
    <row r="2848" spans="1:10">
      <c r="A2848" s="634" t="s">
        <v>3718</v>
      </c>
      <c r="B2848" s="470">
        <v>25</v>
      </c>
      <c r="C2848" s="470">
        <v>69</v>
      </c>
      <c r="D2848" s="470">
        <v>38</v>
      </c>
      <c r="E2848" s="470">
        <v>31</v>
      </c>
      <c r="F2848" s="30"/>
    </row>
    <row r="2849" spans="1:6">
      <c r="A2849" s="634" t="s">
        <v>3719</v>
      </c>
      <c r="B2849" s="476">
        <v>29</v>
      </c>
      <c r="C2849" s="476">
        <v>73</v>
      </c>
      <c r="D2849" s="476">
        <v>41</v>
      </c>
      <c r="E2849" s="476">
        <v>32</v>
      </c>
      <c r="F2849" s="30"/>
    </row>
    <row r="2850" spans="1:6">
      <c r="A2850" s="634" t="s">
        <v>3720</v>
      </c>
      <c r="B2850" s="470">
        <v>31</v>
      </c>
      <c r="C2850" s="470">
        <v>73</v>
      </c>
      <c r="D2850" s="470">
        <v>36</v>
      </c>
      <c r="E2850" s="470">
        <v>37</v>
      </c>
      <c r="F2850" s="30"/>
    </row>
    <row r="2851" spans="1:6">
      <c r="A2851" s="634"/>
      <c r="B2851" s="470"/>
      <c r="C2851" s="470"/>
      <c r="D2851" s="470"/>
      <c r="E2851" s="470"/>
      <c r="F2851" s="30"/>
    </row>
    <row r="2852" spans="1:6">
      <c r="A2852" s="634" t="s">
        <v>3721</v>
      </c>
      <c r="B2852" s="470">
        <v>197</v>
      </c>
      <c r="C2852" s="470">
        <v>457</v>
      </c>
      <c r="D2852" s="470">
        <v>236</v>
      </c>
      <c r="E2852" s="470">
        <v>221</v>
      </c>
      <c r="F2852" s="30"/>
    </row>
    <row r="2853" spans="1:6">
      <c r="A2853" s="634" t="s">
        <v>3722</v>
      </c>
      <c r="B2853" s="473">
        <v>4</v>
      </c>
      <c r="C2853" s="470">
        <v>9</v>
      </c>
      <c r="D2853" s="473">
        <v>4</v>
      </c>
      <c r="E2853" s="473">
        <v>5</v>
      </c>
      <c r="F2853" s="30"/>
    </row>
    <row r="2854" spans="1:6">
      <c r="A2854" s="634" t="s">
        <v>3723</v>
      </c>
      <c r="B2854" s="470"/>
      <c r="C2854" s="470"/>
      <c r="D2854" s="470"/>
      <c r="E2854" s="470"/>
      <c r="F2854" s="30"/>
    </row>
    <row r="2855" spans="1:6">
      <c r="A2855" s="634" t="s">
        <v>3724</v>
      </c>
      <c r="B2855" s="470">
        <v>38</v>
      </c>
      <c r="C2855" s="470">
        <v>102</v>
      </c>
      <c r="D2855" s="470">
        <v>45</v>
      </c>
      <c r="E2855" s="470">
        <v>57</v>
      </c>
      <c r="F2855" s="30"/>
    </row>
    <row r="2856" spans="1:6">
      <c r="A2856" s="634" t="s">
        <v>3725</v>
      </c>
      <c r="B2856" s="470">
        <v>3</v>
      </c>
      <c r="C2856" s="470">
        <v>3</v>
      </c>
      <c r="D2856" s="470">
        <v>2</v>
      </c>
      <c r="E2856" s="470">
        <v>1</v>
      </c>
      <c r="F2856" s="30"/>
    </row>
    <row r="2857" spans="1:6">
      <c r="A2857" s="634" t="s">
        <v>3726</v>
      </c>
      <c r="B2857" s="470">
        <v>14</v>
      </c>
      <c r="C2857" s="470">
        <v>36</v>
      </c>
      <c r="D2857" s="470">
        <v>20</v>
      </c>
      <c r="E2857" s="470">
        <v>16</v>
      </c>
      <c r="F2857" s="30"/>
    </row>
    <row r="2858" spans="1:6">
      <c r="A2858" s="634" t="s">
        <v>3727</v>
      </c>
      <c r="B2858" s="470">
        <v>18</v>
      </c>
      <c r="C2858" s="470">
        <v>35</v>
      </c>
      <c r="D2858" s="470">
        <v>17</v>
      </c>
      <c r="E2858" s="470">
        <v>18</v>
      </c>
      <c r="F2858" s="30"/>
    </row>
    <row r="2859" spans="1:6">
      <c r="A2859" s="634" t="s">
        <v>3728</v>
      </c>
      <c r="B2859" s="470">
        <v>8</v>
      </c>
      <c r="C2859" s="470">
        <v>14</v>
      </c>
      <c r="D2859" s="470">
        <v>8</v>
      </c>
      <c r="E2859" s="470">
        <v>6</v>
      </c>
      <c r="F2859" s="30"/>
    </row>
    <row r="2860" spans="1:6">
      <c r="A2860" s="634" t="s">
        <v>3729</v>
      </c>
      <c r="B2860" s="470">
        <v>17</v>
      </c>
      <c r="C2860" s="470">
        <v>34</v>
      </c>
      <c r="D2860" s="470">
        <v>25</v>
      </c>
      <c r="E2860" s="470">
        <v>9</v>
      </c>
      <c r="F2860" s="30"/>
    </row>
    <row r="2861" spans="1:6">
      <c r="A2861" s="634" t="s">
        <v>3730</v>
      </c>
      <c r="B2861" s="470">
        <v>23</v>
      </c>
      <c r="C2861" s="470">
        <v>53</v>
      </c>
      <c r="D2861" s="470">
        <v>26</v>
      </c>
      <c r="E2861" s="470">
        <v>27</v>
      </c>
      <c r="F2861" s="30"/>
    </row>
    <row r="2862" spans="1:6">
      <c r="A2862" s="634" t="s">
        <v>3731</v>
      </c>
      <c r="B2862" s="470">
        <v>20</v>
      </c>
      <c r="C2862" s="470">
        <v>40</v>
      </c>
      <c r="D2862" s="470">
        <v>22</v>
      </c>
      <c r="E2862" s="470">
        <v>18</v>
      </c>
      <c r="F2862" s="30"/>
    </row>
    <row r="2863" spans="1:6">
      <c r="A2863" s="634" t="s">
        <v>3732</v>
      </c>
      <c r="B2863" s="470">
        <v>3</v>
      </c>
      <c r="C2863" s="470">
        <v>6</v>
      </c>
      <c r="D2863" s="470">
        <v>3</v>
      </c>
      <c r="E2863" s="470">
        <v>3</v>
      </c>
      <c r="F2863" s="30"/>
    </row>
    <row r="2864" spans="1:6">
      <c r="A2864" s="634" t="s">
        <v>3733</v>
      </c>
      <c r="B2864" s="473">
        <v>7</v>
      </c>
      <c r="C2864" s="470">
        <v>20</v>
      </c>
      <c r="D2864" s="473">
        <v>11</v>
      </c>
      <c r="E2864" s="473">
        <v>9</v>
      </c>
      <c r="F2864" s="30"/>
    </row>
    <row r="2865" spans="1:6">
      <c r="A2865" s="634" t="s">
        <v>3734</v>
      </c>
      <c r="B2865" s="470">
        <v>16</v>
      </c>
      <c r="C2865" s="470">
        <v>36</v>
      </c>
      <c r="D2865" s="470">
        <v>19</v>
      </c>
      <c r="E2865" s="470">
        <v>17</v>
      </c>
      <c r="F2865" s="30"/>
    </row>
    <row r="2866" spans="1:6">
      <c r="A2866" s="634" t="s">
        <v>3735</v>
      </c>
      <c r="B2866" s="470">
        <v>19</v>
      </c>
      <c r="C2866" s="470">
        <v>46</v>
      </c>
      <c r="D2866" s="470">
        <v>22</v>
      </c>
      <c r="E2866" s="470">
        <v>24</v>
      </c>
      <c r="F2866" s="30"/>
    </row>
    <row r="2867" spans="1:6">
      <c r="A2867" s="634" t="s">
        <v>3736</v>
      </c>
      <c r="B2867" s="470">
        <v>7</v>
      </c>
      <c r="C2867" s="470">
        <v>23</v>
      </c>
      <c r="D2867" s="470">
        <v>12</v>
      </c>
      <c r="E2867" s="470">
        <v>11</v>
      </c>
      <c r="F2867" s="30"/>
    </row>
    <row r="2868" spans="1:6">
      <c r="A2868" s="634"/>
      <c r="B2868" s="470"/>
      <c r="C2868" s="470"/>
      <c r="D2868" s="470"/>
      <c r="E2868" s="470"/>
      <c r="F2868" s="30"/>
    </row>
    <row r="2869" spans="1:6">
      <c r="A2869" s="634" t="s">
        <v>3737</v>
      </c>
      <c r="B2869" s="470">
        <v>196</v>
      </c>
      <c r="C2869" s="470">
        <v>524</v>
      </c>
      <c r="D2869" s="470">
        <v>273</v>
      </c>
      <c r="E2869" s="470">
        <v>251</v>
      </c>
      <c r="F2869" s="30"/>
    </row>
    <row r="2870" spans="1:6">
      <c r="A2870" s="634" t="s">
        <v>3738</v>
      </c>
      <c r="B2870" s="470">
        <v>6</v>
      </c>
      <c r="C2870" s="470">
        <v>15</v>
      </c>
      <c r="D2870" s="470">
        <v>7</v>
      </c>
      <c r="E2870" s="470">
        <v>8</v>
      </c>
      <c r="F2870" s="30"/>
    </row>
    <row r="2871" spans="1:6">
      <c r="A2871" s="634" t="s">
        <v>3739</v>
      </c>
      <c r="B2871" s="470">
        <v>14</v>
      </c>
      <c r="C2871" s="470">
        <v>33</v>
      </c>
      <c r="D2871" s="470">
        <v>16</v>
      </c>
      <c r="E2871" s="470">
        <v>17</v>
      </c>
      <c r="F2871" s="30"/>
    </row>
    <row r="2872" spans="1:6">
      <c r="A2872" s="634" t="s">
        <v>3740</v>
      </c>
      <c r="B2872" s="470">
        <v>6</v>
      </c>
      <c r="C2872" s="470">
        <v>19</v>
      </c>
      <c r="D2872" s="470">
        <v>11</v>
      </c>
      <c r="E2872" s="470">
        <v>8</v>
      </c>
      <c r="F2872" s="30"/>
    </row>
    <row r="2873" spans="1:6">
      <c r="A2873" s="634" t="s">
        <v>3741</v>
      </c>
      <c r="B2873" s="473">
        <v>12</v>
      </c>
      <c r="C2873" s="470">
        <v>35</v>
      </c>
      <c r="D2873" s="473">
        <v>16</v>
      </c>
      <c r="E2873" s="473">
        <v>19</v>
      </c>
      <c r="F2873" s="30"/>
    </row>
    <row r="2874" spans="1:6">
      <c r="A2874" s="634" t="s">
        <v>3742</v>
      </c>
      <c r="B2874" s="470">
        <v>16</v>
      </c>
      <c r="C2874" s="470">
        <v>77</v>
      </c>
      <c r="D2874" s="470">
        <v>42</v>
      </c>
      <c r="E2874" s="470">
        <v>35</v>
      </c>
      <c r="F2874" s="30"/>
    </row>
    <row r="2875" spans="1:6">
      <c r="A2875" s="634" t="s">
        <v>3743</v>
      </c>
      <c r="B2875" s="470">
        <v>8</v>
      </c>
      <c r="C2875" s="470">
        <v>14</v>
      </c>
      <c r="D2875" s="470">
        <v>8</v>
      </c>
      <c r="E2875" s="470">
        <v>6</v>
      </c>
      <c r="F2875" s="30"/>
    </row>
    <row r="2876" spans="1:6">
      <c r="A2876" s="634" t="s">
        <v>3744</v>
      </c>
      <c r="B2876" s="50">
        <v>14</v>
      </c>
      <c r="C2876" s="50">
        <v>23</v>
      </c>
      <c r="D2876" s="50">
        <v>12</v>
      </c>
      <c r="E2876" s="50">
        <v>11</v>
      </c>
      <c r="F2876" s="30"/>
    </row>
    <row r="2877" spans="1:6">
      <c r="A2877" s="634" t="s">
        <v>3745</v>
      </c>
      <c r="B2877" s="50">
        <v>17</v>
      </c>
      <c r="C2877" s="50">
        <v>34</v>
      </c>
      <c r="D2877" s="50">
        <v>15</v>
      </c>
      <c r="E2877" s="50">
        <v>19</v>
      </c>
      <c r="F2877" s="30"/>
    </row>
    <row r="2878" spans="1:6">
      <c r="A2878" s="634" t="s">
        <v>3746</v>
      </c>
      <c r="B2878" s="50">
        <v>9</v>
      </c>
      <c r="C2878" s="50">
        <v>23</v>
      </c>
      <c r="D2878" s="50">
        <v>12</v>
      </c>
      <c r="E2878" s="50">
        <v>11</v>
      </c>
      <c r="F2878" s="30"/>
    </row>
    <row r="2879" spans="1:6">
      <c r="A2879" s="634" t="s">
        <v>3747</v>
      </c>
      <c r="B2879" s="50"/>
      <c r="C2879" s="50"/>
      <c r="D2879" s="50"/>
      <c r="E2879" s="50"/>
      <c r="F2879" s="30"/>
    </row>
    <row r="2880" spans="1:6">
      <c r="A2880" s="634" t="s">
        <v>3748</v>
      </c>
      <c r="B2880" s="50">
        <v>11</v>
      </c>
      <c r="C2880" s="50">
        <v>35</v>
      </c>
      <c r="D2880" s="50">
        <v>20</v>
      </c>
      <c r="E2880" s="50">
        <v>15</v>
      </c>
      <c r="F2880" s="30"/>
    </row>
    <row r="2881" spans="1:6">
      <c r="A2881" s="634" t="s">
        <v>3749</v>
      </c>
      <c r="B2881" s="50"/>
      <c r="C2881" s="50"/>
      <c r="D2881" s="50"/>
      <c r="E2881" s="50"/>
      <c r="F2881" s="30"/>
    </row>
    <row r="2882" spans="1:6">
      <c r="A2882" s="634" t="s">
        <v>3750</v>
      </c>
      <c r="B2882" s="50">
        <v>3</v>
      </c>
      <c r="C2882" s="50">
        <v>6</v>
      </c>
      <c r="D2882" s="50">
        <v>3</v>
      </c>
      <c r="E2882" s="50">
        <v>3</v>
      </c>
      <c r="F2882" s="30"/>
    </row>
    <row r="2883" spans="1:6">
      <c r="A2883" s="634" t="s">
        <v>3751</v>
      </c>
      <c r="B2883" s="50">
        <v>6</v>
      </c>
      <c r="C2883" s="50">
        <v>20</v>
      </c>
      <c r="D2883" s="50">
        <v>10</v>
      </c>
      <c r="E2883" s="50">
        <v>10</v>
      </c>
      <c r="F2883" s="30"/>
    </row>
    <row r="2884" spans="1:6">
      <c r="A2884" s="634" t="s">
        <v>3752</v>
      </c>
      <c r="B2884" s="50">
        <v>4</v>
      </c>
      <c r="C2884" s="50">
        <v>8</v>
      </c>
      <c r="D2884" s="50">
        <v>0</v>
      </c>
      <c r="E2884" s="50">
        <v>8</v>
      </c>
      <c r="F2884" s="30"/>
    </row>
    <row r="2885" spans="1:6">
      <c r="A2885" s="634" t="s">
        <v>3753</v>
      </c>
      <c r="B2885" s="50"/>
      <c r="C2885" s="50"/>
      <c r="D2885" s="50"/>
      <c r="E2885" s="50"/>
      <c r="F2885" s="30"/>
    </row>
    <row r="2886" spans="1:6">
      <c r="A2886" s="634" t="s">
        <v>3754</v>
      </c>
      <c r="B2886" s="50">
        <v>10</v>
      </c>
      <c r="C2886" s="50">
        <v>25</v>
      </c>
      <c r="D2886" s="50">
        <v>16</v>
      </c>
      <c r="E2886" s="50">
        <v>9</v>
      </c>
      <c r="F2886" s="30"/>
    </row>
    <row r="2887" spans="1:6">
      <c r="A2887" s="634" t="s">
        <v>3755</v>
      </c>
      <c r="B2887" s="50">
        <v>12</v>
      </c>
      <c r="C2887" s="50">
        <v>29</v>
      </c>
      <c r="D2887" s="50">
        <v>15</v>
      </c>
      <c r="E2887" s="50">
        <v>14</v>
      </c>
      <c r="F2887" s="30"/>
    </row>
    <row r="2888" spans="1:6">
      <c r="A2888" s="634" t="s">
        <v>3756</v>
      </c>
      <c r="B2888" s="50">
        <v>10</v>
      </c>
      <c r="C2888" s="50">
        <v>30</v>
      </c>
      <c r="D2888" s="50">
        <v>17</v>
      </c>
      <c r="E2888" s="50">
        <v>13</v>
      </c>
      <c r="F2888" s="30"/>
    </row>
    <row r="2889" spans="1:6">
      <c r="A2889" s="634" t="s">
        <v>3757</v>
      </c>
      <c r="B2889" s="50">
        <v>19</v>
      </c>
      <c r="C2889" s="50">
        <v>61</v>
      </c>
      <c r="D2889" s="50">
        <v>33</v>
      </c>
      <c r="E2889" s="50">
        <v>28</v>
      </c>
      <c r="F2889" s="30"/>
    </row>
    <row r="2890" spans="1:6">
      <c r="A2890" s="634" t="s">
        <v>3758</v>
      </c>
      <c r="B2890" s="50">
        <v>3</v>
      </c>
      <c r="C2890" s="50">
        <v>8</v>
      </c>
      <c r="D2890" s="50">
        <v>3</v>
      </c>
      <c r="E2890" s="50">
        <v>5</v>
      </c>
      <c r="F2890" s="30"/>
    </row>
    <row r="2891" spans="1:6">
      <c r="A2891" s="634" t="s">
        <v>3759</v>
      </c>
      <c r="B2891" s="50">
        <v>9</v>
      </c>
      <c r="C2891" s="50">
        <v>14</v>
      </c>
      <c r="D2891" s="50">
        <v>7</v>
      </c>
      <c r="E2891" s="50">
        <v>7</v>
      </c>
      <c r="F2891" s="30"/>
    </row>
    <row r="2892" spans="1:6">
      <c r="A2892" s="634" t="s">
        <v>3760</v>
      </c>
      <c r="B2892" s="50">
        <v>3</v>
      </c>
      <c r="C2892" s="50">
        <v>9</v>
      </c>
      <c r="D2892" s="50">
        <v>5</v>
      </c>
      <c r="E2892" s="50">
        <v>4</v>
      </c>
      <c r="F2892" s="30"/>
    </row>
    <row r="2893" spans="1:6">
      <c r="A2893" s="634" t="s">
        <v>3761</v>
      </c>
      <c r="B2893" s="50">
        <v>4</v>
      </c>
      <c r="C2893" s="50">
        <v>6</v>
      </c>
      <c r="D2893" s="50">
        <v>5</v>
      </c>
      <c r="E2893" s="50">
        <v>1</v>
      </c>
      <c r="F2893" s="30"/>
    </row>
    <row r="2894" spans="1:6">
      <c r="A2894" s="634"/>
      <c r="B2894" s="50"/>
      <c r="C2894" s="50"/>
      <c r="D2894" s="50"/>
      <c r="E2894" s="50"/>
      <c r="F2894" s="30"/>
    </row>
    <row r="2895" spans="1:6">
      <c r="A2895" s="634" t="s">
        <v>3762</v>
      </c>
      <c r="B2895" s="50">
        <v>264</v>
      </c>
      <c r="C2895" s="50">
        <v>664</v>
      </c>
      <c r="D2895" s="50">
        <v>332</v>
      </c>
      <c r="E2895" s="50">
        <v>332</v>
      </c>
      <c r="F2895" s="30"/>
    </row>
    <row r="2896" spans="1:6">
      <c r="A2896" s="634" t="s">
        <v>3763</v>
      </c>
      <c r="B2896" s="50">
        <v>30</v>
      </c>
      <c r="C2896" s="50">
        <v>80</v>
      </c>
      <c r="D2896" s="50">
        <v>40</v>
      </c>
      <c r="E2896" s="50">
        <v>40</v>
      </c>
      <c r="F2896" s="30"/>
    </row>
    <row r="2897" spans="1:6">
      <c r="A2897" s="634" t="s">
        <v>3764</v>
      </c>
      <c r="B2897" s="50">
        <v>4</v>
      </c>
      <c r="C2897" s="50">
        <v>16</v>
      </c>
      <c r="D2897" s="50">
        <v>9</v>
      </c>
      <c r="E2897" s="50">
        <v>7</v>
      </c>
      <c r="F2897" s="30"/>
    </row>
    <row r="2898" spans="1:6">
      <c r="A2898" s="634" t="s">
        <v>3765</v>
      </c>
      <c r="B2898" s="50">
        <v>35</v>
      </c>
      <c r="C2898" s="50">
        <v>87</v>
      </c>
      <c r="D2898" s="50">
        <v>46</v>
      </c>
      <c r="E2898" s="50">
        <v>41</v>
      </c>
      <c r="F2898" s="30"/>
    </row>
    <row r="2899" spans="1:6">
      <c r="A2899" s="634" t="s">
        <v>3766</v>
      </c>
      <c r="B2899" s="50">
        <v>24</v>
      </c>
      <c r="C2899" s="50">
        <v>67</v>
      </c>
      <c r="D2899" s="50">
        <v>34</v>
      </c>
      <c r="E2899" s="50">
        <v>33</v>
      </c>
      <c r="F2899" s="30"/>
    </row>
    <row r="2900" spans="1:6">
      <c r="A2900" s="634" t="s">
        <v>3767</v>
      </c>
      <c r="B2900" s="50">
        <v>21</v>
      </c>
      <c r="C2900" s="50">
        <v>62</v>
      </c>
      <c r="D2900" s="50">
        <v>33</v>
      </c>
      <c r="E2900" s="50">
        <v>29</v>
      </c>
      <c r="F2900" s="30"/>
    </row>
    <row r="2901" spans="1:6">
      <c r="A2901" s="634" t="s">
        <v>3768</v>
      </c>
      <c r="B2901" s="50"/>
      <c r="C2901" s="50"/>
      <c r="D2901" s="50"/>
      <c r="E2901" s="50"/>
      <c r="F2901" s="30"/>
    </row>
    <row r="2902" spans="1:6">
      <c r="A2902" s="634" t="s">
        <v>3769</v>
      </c>
      <c r="B2902" s="50">
        <v>7</v>
      </c>
      <c r="C2902" s="50">
        <v>14</v>
      </c>
      <c r="D2902" s="50">
        <v>6</v>
      </c>
      <c r="E2902" s="50">
        <v>8</v>
      </c>
      <c r="F2902" s="30"/>
    </row>
    <row r="2903" spans="1:6">
      <c r="A2903" s="634" t="s">
        <v>3770</v>
      </c>
      <c r="B2903" s="50">
        <v>6</v>
      </c>
      <c r="C2903" s="50">
        <v>9</v>
      </c>
      <c r="D2903" s="50">
        <v>1</v>
      </c>
      <c r="E2903" s="50">
        <v>8</v>
      </c>
      <c r="F2903" s="30"/>
    </row>
    <row r="2904" spans="1:6">
      <c r="A2904" s="634" t="s">
        <v>3771</v>
      </c>
      <c r="B2904" s="50">
        <v>6</v>
      </c>
      <c r="C2904" s="50">
        <v>7</v>
      </c>
      <c r="D2904" s="50">
        <v>3</v>
      </c>
      <c r="E2904" s="50">
        <v>4</v>
      </c>
      <c r="F2904" s="30"/>
    </row>
    <row r="2905" spans="1:6">
      <c r="A2905" s="634" t="s">
        <v>3772</v>
      </c>
      <c r="B2905" s="50">
        <v>13</v>
      </c>
      <c r="C2905" s="50">
        <v>37</v>
      </c>
      <c r="D2905" s="50">
        <v>22</v>
      </c>
      <c r="E2905" s="50">
        <v>15</v>
      </c>
      <c r="F2905" s="30"/>
    </row>
    <row r="2906" spans="1:6">
      <c r="A2906" s="634" t="s">
        <v>3773</v>
      </c>
      <c r="B2906" s="50">
        <v>8</v>
      </c>
      <c r="C2906" s="50">
        <v>14</v>
      </c>
      <c r="D2906" s="50">
        <v>5</v>
      </c>
      <c r="E2906" s="50">
        <v>9</v>
      </c>
      <c r="F2906" s="30"/>
    </row>
    <row r="2907" spans="1:6">
      <c r="A2907" s="634" t="s">
        <v>3774</v>
      </c>
      <c r="B2907" s="50">
        <v>4</v>
      </c>
      <c r="C2907" s="50">
        <v>12</v>
      </c>
      <c r="D2907" s="50">
        <v>5</v>
      </c>
      <c r="E2907" s="50">
        <v>7</v>
      </c>
      <c r="F2907" s="30"/>
    </row>
    <row r="2908" spans="1:6">
      <c r="A2908" s="634" t="s">
        <v>3775</v>
      </c>
      <c r="B2908" s="50"/>
      <c r="C2908" s="50"/>
      <c r="D2908" s="50"/>
      <c r="E2908" s="50"/>
      <c r="F2908" s="30"/>
    </row>
    <row r="2909" spans="1:6">
      <c r="A2909" s="634" t="s">
        <v>3776</v>
      </c>
      <c r="B2909" s="50">
        <v>10</v>
      </c>
      <c r="C2909" s="50">
        <v>27</v>
      </c>
      <c r="D2909" s="50">
        <v>13</v>
      </c>
      <c r="E2909" s="50">
        <v>14</v>
      </c>
      <c r="F2909" s="30"/>
    </row>
    <row r="2910" spans="1:6">
      <c r="A2910" s="634" t="s">
        <v>3777</v>
      </c>
      <c r="B2910" s="50">
        <v>4</v>
      </c>
      <c r="C2910" s="50">
        <v>6</v>
      </c>
      <c r="D2910" s="50">
        <v>4</v>
      </c>
      <c r="E2910" s="50">
        <v>2</v>
      </c>
      <c r="F2910" s="30"/>
    </row>
    <row r="2911" spans="1:6">
      <c r="A2911" s="634" t="s">
        <v>3778</v>
      </c>
      <c r="B2911" s="50">
        <v>16</v>
      </c>
      <c r="C2911" s="50">
        <v>31</v>
      </c>
      <c r="D2911" s="50">
        <v>10</v>
      </c>
      <c r="E2911" s="50">
        <v>21</v>
      </c>
      <c r="F2911" s="30"/>
    </row>
    <row r="2912" spans="1:6">
      <c r="A2912" s="634" t="s">
        <v>3779</v>
      </c>
      <c r="B2912" s="50">
        <v>7</v>
      </c>
      <c r="C2912" s="50">
        <v>12</v>
      </c>
      <c r="D2912" s="50">
        <v>8</v>
      </c>
      <c r="E2912" s="50">
        <v>4</v>
      </c>
      <c r="F2912" s="30"/>
    </row>
    <row r="2913" spans="1:6">
      <c r="A2913" s="634" t="s">
        <v>3780</v>
      </c>
      <c r="B2913" s="50">
        <v>23</v>
      </c>
      <c r="C2913" s="50">
        <v>59</v>
      </c>
      <c r="D2913" s="50">
        <v>28</v>
      </c>
      <c r="E2913" s="50">
        <v>31</v>
      </c>
      <c r="F2913" s="30"/>
    </row>
    <row r="2914" spans="1:6">
      <c r="A2914" s="634" t="s">
        <v>3781</v>
      </c>
      <c r="B2914" s="50">
        <v>9</v>
      </c>
      <c r="C2914" s="50">
        <v>28</v>
      </c>
      <c r="D2914" s="50">
        <v>14</v>
      </c>
      <c r="E2914" s="50">
        <v>14</v>
      </c>
      <c r="F2914" s="30"/>
    </row>
    <row r="2915" spans="1:6">
      <c r="A2915" s="634" t="s">
        <v>3782</v>
      </c>
      <c r="B2915" s="50"/>
      <c r="C2915" s="50"/>
      <c r="D2915" s="50"/>
      <c r="E2915" s="50"/>
      <c r="F2915" s="30"/>
    </row>
    <row r="2916" spans="1:6">
      <c r="A2916" s="634" t="s">
        <v>3783</v>
      </c>
      <c r="B2916" s="50">
        <v>8</v>
      </c>
      <c r="C2916" s="50">
        <v>23</v>
      </c>
      <c r="D2916" s="50">
        <v>11</v>
      </c>
      <c r="E2916" s="50">
        <v>12</v>
      </c>
      <c r="F2916" s="30"/>
    </row>
    <row r="2917" spans="1:6">
      <c r="A2917" s="634" t="s">
        <v>3784</v>
      </c>
      <c r="B2917" s="50"/>
      <c r="C2917" s="50"/>
      <c r="D2917" s="50"/>
      <c r="E2917" s="50"/>
      <c r="F2917" s="30"/>
    </row>
    <row r="2918" spans="1:6">
      <c r="A2918" s="634" t="s">
        <v>3785</v>
      </c>
      <c r="B2918" s="50"/>
      <c r="C2918" s="50"/>
      <c r="D2918" s="50"/>
      <c r="E2918" s="50"/>
      <c r="F2918" s="30"/>
    </row>
    <row r="2919" spans="1:6">
      <c r="A2919" s="634" t="s">
        <v>3786</v>
      </c>
      <c r="B2919" s="470">
        <v>7</v>
      </c>
      <c r="C2919" s="470">
        <v>16</v>
      </c>
      <c r="D2919" s="470">
        <v>11</v>
      </c>
      <c r="E2919" s="470">
        <v>5</v>
      </c>
      <c r="F2919" s="30"/>
    </row>
    <row r="2920" spans="1:6">
      <c r="A2920" s="634" t="s">
        <v>3787</v>
      </c>
      <c r="B2920" s="470">
        <v>4</v>
      </c>
      <c r="C2920" s="470">
        <v>8</v>
      </c>
      <c r="D2920" s="470">
        <v>5</v>
      </c>
      <c r="E2920" s="470">
        <v>3</v>
      </c>
      <c r="F2920" s="30"/>
    </row>
    <row r="2921" spans="1:6">
      <c r="A2921" s="634" t="s">
        <v>3788</v>
      </c>
      <c r="B2921" s="470">
        <v>8</v>
      </c>
      <c r="C2921" s="470">
        <v>26</v>
      </c>
      <c r="D2921" s="470">
        <v>13</v>
      </c>
      <c r="E2921" s="470">
        <v>13</v>
      </c>
      <c r="F2921" s="30"/>
    </row>
    <row r="2922" spans="1:6">
      <c r="A2922" s="634" t="s">
        <v>3789</v>
      </c>
      <c r="B2922" s="470">
        <v>10</v>
      </c>
      <c r="C2922" s="470">
        <v>23</v>
      </c>
      <c r="D2922" s="470">
        <v>11</v>
      </c>
      <c r="E2922" s="470">
        <v>12</v>
      </c>
      <c r="F2922" s="30"/>
    </row>
    <row r="2923" spans="1:6">
      <c r="A2923" s="634"/>
      <c r="B2923" s="470"/>
      <c r="C2923" s="470"/>
      <c r="D2923" s="470"/>
      <c r="E2923" s="470"/>
      <c r="F2923" s="30"/>
    </row>
    <row r="2924" spans="1:6">
      <c r="A2924" s="634" t="s">
        <v>3790</v>
      </c>
      <c r="B2924" s="470">
        <v>99</v>
      </c>
      <c r="C2924" s="470">
        <v>237</v>
      </c>
      <c r="D2924" s="470">
        <v>114</v>
      </c>
      <c r="E2924" s="470">
        <v>123</v>
      </c>
      <c r="F2924" s="30"/>
    </row>
    <row r="2925" spans="1:6">
      <c r="A2925" s="634" t="s">
        <v>3791</v>
      </c>
      <c r="B2925" s="470">
        <v>7</v>
      </c>
      <c r="C2925" s="470">
        <v>11</v>
      </c>
      <c r="D2925" s="470">
        <v>6</v>
      </c>
      <c r="E2925" s="470">
        <v>5</v>
      </c>
      <c r="F2925" s="30"/>
    </row>
    <row r="2926" spans="1:6">
      <c r="A2926" s="634" t="s">
        <v>3792</v>
      </c>
      <c r="B2926" s="470">
        <v>15</v>
      </c>
      <c r="C2926" s="470">
        <v>32</v>
      </c>
      <c r="D2926" s="470">
        <v>14</v>
      </c>
      <c r="E2926" s="470">
        <v>18</v>
      </c>
      <c r="F2926" s="30"/>
    </row>
    <row r="2927" spans="1:6">
      <c r="A2927" s="634" t="s">
        <v>3793</v>
      </c>
      <c r="B2927" s="470">
        <v>4</v>
      </c>
      <c r="C2927" s="470">
        <v>13</v>
      </c>
      <c r="D2927" s="470">
        <v>7</v>
      </c>
      <c r="E2927" s="470">
        <v>6</v>
      </c>
      <c r="F2927" s="30"/>
    </row>
    <row r="2928" spans="1:6">
      <c r="A2928" s="634" t="s">
        <v>3794</v>
      </c>
      <c r="B2928" s="470">
        <v>12</v>
      </c>
      <c r="C2928" s="470">
        <v>30</v>
      </c>
      <c r="D2928" s="470">
        <v>13</v>
      </c>
      <c r="E2928" s="470">
        <v>17</v>
      </c>
      <c r="F2928" s="30"/>
    </row>
    <row r="2929" spans="1:6">
      <c r="A2929" s="634" t="s">
        <v>3795</v>
      </c>
      <c r="B2929" s="473">
        <v>3</v>
      </c>
      <c r="C2929" s="470">
        <v>5</v>
      </c>
      <c r="D2929" s="473">
        <v>2</v>
      </c>
      <c r="E2929" s="473">
        <v>3</v>
      </c>
      <c r="F2929" s="30"/>
    </row>
    <row r="2930" spans="1:6">
      <c r="A2930" s="634" t="s">
        <v>3796</v>
      </c>
      <c r="B2930" s="473">
        <v>16</v>
      </c>
      <c r="C2930" s="470">
        <v>35</v>
      </c>
      <c r="D2930" s="473">
        <v>18</v>
      </c>
      <c r="E2930" s="473">
        <v>17</v>
      </c>
      <c r="F2930" s="30"/>
    </row>
    <row r="2931" spans="1:6">
      <c r="A2931" s="634" t="s">
        <v>3797</v>
      </c>
      <c r="B2931" s="470">
        <v>20</v>
      </c>
      <c r="C2931" s="470">
        <v>57</v>
      </c>
      <c r="D2931" s="473">
        <v>29</v>
      </c>
      <c r="E2931" s="473">
        <v>28</v>
      </c>
      <c r="F2931" s="30"/>
    </row>
    <row r="2932" spans="1:6">
      <c r="A2932" s="634" t="s">
        <v>3798</v>
      </c>
      <c r="B2932" s="470">
        <v>4</v>
      </c>
      <c r="C2932" s="470">
        <v>14</v>
      </c>
      <c r="D2932" s="470">
        <v>7</v>
      </c>
      <c r="E2932" s="470">
        <v>7</v>
      </c>
      <c r="F2932" s="30"/>
    </row>
    <row r="2933" spans="1:6">
      <c r="A2933" s="634" t="s">
        <v>3799</v>
      </c>
      <c r="B2933" s="482"/>
      <c r="C2933" s="482"/>
      <c r="D2933" s="482"/>
      <c r="E2933" s="482"/>
      <c r="F2933" s="30"/>
    </row>
    <row r="2934" spans="1:6">
      <c r="A2934" s="634" t="s">
        <v>3800</v>
      </c>
      <c r="B2934" s="476">
        <v>7</v>
      </c>
      <c r="C2934" s="476">
        <v>20</v>
      </c>
      <c r="D2934" s="476">
        <v>10</v>
      </c>
      <c r="E2934" s="476">
        <v>10</v>
      </c>
      <c r="F2934" s="30"/>
    </row>
    <row r="2935" spans="1:6">
      <c r="A2935" s="634" t="s">
        <v>3801</v>
      </c>
      <c r="B2935" s="470">
        <v>11</v>
      </c>
      <c r="C2935" s="470">
        <v>20</v>
      </c>
      <c r="D2935" s="470">
        <v>8</v>
      </c>
      <c r="E2935" s="470">
        <v>12</v>
      </c>
      <c r="F2935" s="30"/>
    </row>
    <row r="2936" spans="1:6">
      <c r="A2936" s="634" t="s">
        <v>3802</v>
      </c>
      <c r="B2936" s="470"/>
      <c r="C2936" s="470"/>
      <c r="D2936" s="470"/>
      <c r="E2936" s="470"/>
      <c r="F2936" s="30"/>
    </row>
    <row r="2937" spans="1:6">
      <c r="A2937" s="634"/>
      <c r="B2937" s="470"/>
      <c r="C2937" s="470"/>
      <c r="D2937" s="470"/>
      <c r="E2937" s="470"/>
      <c r="F2937" s="30"/>
    </row>
    <row r="2938" spans="1:6">
      <c r="A2938" s="442" t="s">
        <v>3803</v>
      </c>
      <c r="B2938" s="482">
        <v>2408</v>
      </c>
      <c r="C2938" s="482">
        <v>6234</v>
      </c>
      <c r="D2938" s="482">
        <v>3009</v>
      </c>
      <c r="E2938" s="482">
        <v>3225</v>
      </c>
      <c r="F2938" s="30"/>
    </row>
    <row r="2939" spans="1:6">
      <c r="A2939" s="634"/>
      <c r="B2939" s="470"/>
      <c r="C2939" s="470"/>
      <c r="D2939" s="470"/>
      <c r="E2939" s="470"/>
      <c r="F2939" s="30"/>
    </row>
    <row r="2940" spans="1:6">
      <c r="A2940" s="634" t="s">
        <v>3804</v>
      </c>
      <c r="B2940" s="470">
        <v>110</v>
      </c>
      <c r="C2940" s="470">
        <v>300</v>
      </c>
      <c r="D2940" s="470">
        <v>138</v>
      </c>
      <c r="E2940" s="470">
        <v>162</v>
      </c>
      <c r="F2940" s="30"/>
    </row>
    <row r="2941" spans="1:6">
      <c r="A2941" s="634" t="s">
        <v>3805</v>
      </c>
      <c r="B2941" s="470">
        <v>13</v>
      </c>
      <c r="C2941" s="470">
        <v>33</v>
      </c>
      <c r="D2941" s="470">
        <v>14</v>
      </c>
      <c r="E2941" s="470">
        <v>19</v>
      </c>
      <c r="F2941" s="30"/>
    </row>
    <row r="2942" spans="1:6">
      <c r="A2942" s="634" t="s">
        <v>3806</v>
      </c>
      <c r="B2942" s="470">
        <v>10</v>
      </c>
      <c r="C2942" s="470">
        <v>29</v>
      </c>
      <c r="D2942" s="470">
        <v>15</v>
      </c>
      <c r="E2942" s="470">
        <v>14</v>
      </c>
      <c r="F2942" s="30"/>
    </row>
    <row r="2943" spans="1:6">
      <c r="A2943" s="634" t="s">
        <v>3807</v>
      </c>
      <c r="B2943" s="470"/>
      <c r="C2943" s="470"/>
      <c r="D2943" s="470"/>
      <c r="E2943" s="470"/>
      <c r="F2943" s="30"/>
    </row>
    <row r="2944" spans="1:6">
      <c r="A2944" s="634" t="s">
        <v>3808</v>
      </c>
      <c r="B2944" s="470">
        <v>6</v>
      </c>
      <c r="C2944" s="470">
        <v>20</v>
      </c>
      <c r="D2944" s="470">
        <v>11</v>
      </c>
      <c r="E2944" s="470">
        <v>9</v>
      </c>
      <c r="F2944" s="30"/>
    </row>
    <row r="2945" spans="1:6">
      <c r="A2945" s="634" t="s">
        <v>3809</v>
      </c>
      <c r="B2945" s="470"/>
      <c r="C2945" s="470"/>
      <c r="D2945" s="470"/>
      <c r="E2945" s="470"/>
      <c r="F2945" s="30"/>
    </row>
    <row r="2946" spans="1:6">
      <c r="A2946" s="634" t="s">
        <v>3810</v>
      </c>
      <c r="B2946" s="470">
        <v>23</v>
      </c>
      <c r="C2946" s="470">
        <v>66</v>
      </c>
      <c r="D2946" s="470">
        <v>26</v>
      </c>
      <c r="E2946" s="470">
        <v>40</v>
      </c>
      <c r="F2946" s="30"/>
    </row>
    <row r="2947" spans="1:6">
      <c r="A2947" s="634" t="s">
        <v>3811</v>
      </c>
      <c r="B2947" s="470">
        <v>5</v>
      </c>
      <c r="C2947" s="473">
        <v>11</v>
      </c>
      <c r="D2947" s="470">
        <v>7</v>
      </c>
      <c r="E2947" s="470">
        <v>4</v>
      </c>
      <c r="F2947" s="30"/>
    </row>
    <row r="2948" spans="1:6">
      <c r="A2948" s="634" t="s">
        <v>3812</v>
      </c>
      <c r="B2948" s="470"/>
      <c r="C2948" s="473"/>
      <c r="D2948" s="470"/>
      <c r="E2948" s="470"/>
      <c r="F2948" s="30"/>
    </row>
    <row r="2949" spans="1:6">
      <c r="A2949" s="634" t="s">
        <v>3813</v>
      </c>
      <c r="B2949" s="470">
        <v>10</v>
      </c>
      <c r="C2949" s="473">
        <v>32</v>
      </c>
      <c r="D2949" s="470">
        <v>14</v>
      </c>
      <c r="E2949" s="470">
        <v>18</v>
      </c>
      <c r="F2949" s="30"/>
    </row>
    <row r="2950" spans="1:6">
      <c r="A2950" s="634" t="s">
        <v>3814</v>
      </c>
      <c r="B2950" s="470">
        <v>9</v>
      </c>
      <c r="C2950" s="473">
        <v>26</v>
      </c>
      <c r="D2950" s="470">
        <v>12</v>
      </c>
      <c r="E2950" s="470">
        <v>14</v>
      </c>
      <c r="F2950" s="30"/>
    </row>
    <row r="2951" spans="1:6">
      <c r="A2951" s="634" t="s">
        <v>3815</v>
      </c>
      <c r="B2951" s="470">
        <v>34</v>
      </c>
      <c r="C2951" s="473">
        <v>83</v>
      </c>
      <c r="D2951" s="470">
        <v>39</v>
      </c>
      <c r="E2951" s="470">
        <v>44</v>
      </c>
      <c r="F2951" s="30"/>
    </row>
    <row r="2952" spans="1:6">
      <c r="A2952" s="634"/>
      <c r="B2952" s="473"/>
      <c r="C2952" s="473"/>
      <c r="D2952" s="473"/>
      <c r="E2952" s="473"/>
      <c r="F2952" s="30"/>
    </row>
    <row r="2953" spans="1:6">
      <c r="A2953" s="634" t="s">
        <v>3816</v>
      </c>
      <c r="B2953" s="473">
        <v>43</v>
      </c>
      <c r="C2953" s="473">
        <v>139</v>
      </c>
      <c r="D2953" s="473">
        <v>71</v>
      </c>
      <c r="E2953" s="473">
        <v>68</v>
      </c>
      <c r="F2953" s="30"/>
    </row>
    <row r="2954" spans="1:6">
      <c r="A2954" s="634" t="s">
        <v>3817</v>
      </c>
      <c r="B2954" s="470">
        <v>26</v>
      </c>
      <c r="C2954" s="473">
        <v>76</v>
      </c>
      <c r="D2954" s="470">
        <v>39</v>
      </c>
      <c r="E2954" s="470">
        <v>37</v>
      </c>
      <c r="F2954" s="30"/>
    </row>
    <row r="2955" spans="1:6">
      <c r="A2955" s="634" t="s">
        <v>3818</v>
      </c>
      <c r="B2955" s="50">
        <v>13</v>
      </c>
      <c r="C2955" s="50">
        <v>50</v>
      </c>
      <c r="D2955" s="50">
        <v>24</v>
      </c>
      <c r="E2955" s="50">
        <v>26</v>
      </c>
      <c r="F2955" s="30"/>
    </row>
    <row r="2956" spans="1:6">
      <c r="A2956" s="634" t="s">
        <v>3819</v>
      </c>
      <c r="B2956" s="50"/>
      <c r="C2956" s="50"/>
      <c r="D2956" s="50"/>
      <c r="E2956" s="50"/>
      <c r="F2956" s="30"/>
    </row>
    <row r="2957" spans="1:6">
      <c r="A2957" s="634" t="s">
        <v>3820</v>
      </c>
      <c r="B2957" s="50">
        <v>4</v>
      </c>
      <c r="C2957" s="50">
        <v>13</v>
      </c>
      <c r="D2957" s="50">
        <v>8</v>
      </c>
      <c r="E2957" s="50">
        <v>5</v>
      </c>
      <c r="F2957" s="30"/>
    </row>
    <row r="2958" spans="1:6">
      <c r="A2958" s="634"/>
      <c r="B2958" s="50"/>
      <c r="C2958" s="50"/>
      <c r="D2958" s="50"/>
      <c r="E2958" s="50"/>
      <c r="F2958" s="30"/>
    </row>
    <row r="2959" spans="1:6">
      <c r="A2959" s="634" t="s">
        <v>3821</v>
      </c>
      <c r="B2959" s="50">
        <v>217</v>
      </c>
      <c r="C2959" s="50">
        <v>511</v>
      </c>
      <c r="D2959" s="50">
        <v>240</v>
      </c>
      <c r="E2959" s="50">
        <v>271</v>
      </c>
      <c r="F2959" s="30"/>
    </row>
    <row r="2960" spans="1:6">
      <c r="A2960" s="634" t="s">
        <v>3822</v>
      </c>
      <c r="B2960" s="50">
        <v>7</v>
      </c>
      <c r="C2960" s="50">
        <v>22</v>
      </c>
      <c r="D2960" s="50">
        <v>8</v>
      </c>
      <c r="E2960" s="50">
        <v>14</v>
      </c>
      <c r="F2960" s="30"/>
    </row>
    <row r="2961" spans="1:6">
      <c r="A2961" s="634" t="s">
        <v>3823</v>
      </c>
      <c r="B2961" s="470">
        <v>4</v>
      </c>
      <c r="C2961" s="470">
        <v>14</v>
      </c>
      <c r="D2961" s="470">
        <v>7</v>
      </c>
      <c r="E2961" s="470">
        <v>7</v>
      </c>
      <c r="F2961" s="30"/>
    </row>
    <row r="2962" spans="1:6">
      <c r="A2962" s="634" t="s">
        <v>3824</v>
      </c>
      <c r="B2962" s="476">
        <v>7</v>
      </c>
      <c r="C2962" s="476">
        <v>16</v>
      </c>
      <c r="D2962" s="476">
        <v>11</v>
      </c>
      <c r="E2962" s="476">
        <v>5</v>
      </c>
      <c r="F2962" s="30"/>
    </row>
    <row r="2963" spans="1:6">
      <c r="A2963" s="634" t="s">
        <v>3825</v>
      </c>
      <c r="B2963" s="476">
        <v>5</v>
      </c>
      <c r="C2963" s="476">
        <v>7</v>
      </c>
      <c r="D2963" s="476">
        <v>4</v>
      </c>
      <c r="E2963" s="476">
        <v>3</v>
      </c>
      <c r="F2963" s="30"/>
    </row>
    <row r="2964" spans="1:6">
      <c r="A2964" s="634" t="s">
        <v>3826</v>
      </c>
      <c r="B2964" s="476">
        <v>25</v>
      </c>
      <c r="C2964" s="476">
        <v>37</v>
      </c>
      <c r="D2964" s="476">
        <v>11</v>
      </c>
      <c r="E2964" s="476">
        <v>26</v>
      </c>
      <c r="F2964" s="30"/>
    </row>
    <row r="2965" spans="1:6">
      <c r="A2965" s="634" t="s">
        <v>3827</v>
      </c>
      <c r="B2965" s="476">
        <v>6</v>
      </c>
      <c r="C2965" s="476">
        <v>12</v>
      </c>
      <c r="D2965" s="476">
        <v>5</v>
      </c>
      <c r="E2965" s="476">
        <v>7</v>
      </c>
      <c r="F2965" s="30"/>
    </row>
    <row r="2966" spans="1:6">
      <c r="A2966" s="634" t="s">
        <v>3828</v>
      </c>
      <c r="B2966" s="476"/>
      <c r="C2966" s="476"/>
      <c r="D2966" s="476"/>
      <c r="E2966" s="476"/>
      <c r="F2966" s="30"/>
    </row>
    <row r="2967" spans="1:6">
      <c r="A2967" s="634" t="s">
        <v>3829</v>
      </c>
      <c r="B2967" s="476">
        <v>5</v>
      </c>
      <c r="C2967" s="476">
        <v>13</v>
      </c>
      <c r="D2967" s="476">
        <v>8</v>
      </c>
      <c r="E2967" s="476">
        <v>5</v>
      </c>
      <c r="F2967" s="30"/>
    </row>
    <row r="2968" spans="1:6">
      <c r="A2968" s="634" t="s">
        <v>3830</v>
      </c>
      <c r="B2968" s="476">
        <v>31</v>
      </c>
      <c r="C2968" s="476">
        <v>72</v>
      </c>
      <c r="D2968" s="476">
        <v>33</v>
      </c>
      <c r="E2968" s="476">
        <v>39</v>
      </c>
      <c r="F2968" s="30"/>
    </row>
    <row r="2969" spans="1:6">
      <c r="A2969" s="634" t="s">
        <v>3831</v>
      </c>
      <c r="B2969" s="476">
        <v>34</v>
      </c>
      <c r="C2969" s="476">
        <v>85</v>
      </c>
      <c r="D2969" s="476">
        <v>46</v>
      </c>
      <c r="E2969" s="476">
        <v>39</v>
      </c>
      <c r="F2969" s="30"/>
    </row>
    <row r="2970" spans="1:6">
      <c r="A2970" s="634" t="s">
        <v>3832</v>
      </c>
      <c r="B2970" s="476">
        <v>21</v>
      </c>
      <c r="C2970" s="476">
        <v>44</v>
      </c>
      <c r="D2970" s="476">
        <v>20</v>
      </c>
      <c r="E2970" s="476">
        <v>24</v>
      </c>
      <c r="F2970" s="30"/>
    </row>
    <row r="2971" spans="1:6">
      <c r="A2971" s="634" t="s">
        <v>3833</v>
      </c>
      <c r="B2971" s="476">
        <v>22</v>
      </c>
      <c r="C2971" s="476">
        <v>66</v>
      </c>
      <c r="D2971" s="476">
        <v>30</v>
      </c>
      <c r="E2971" s="476">
        <v>36</v>
      </c>
      <c r="F2971" s="30"/>
    </row>
    <row r="2972" spans="1:6">
      <c r="A2972" s="634" t="s">
        <v>3834</v>
      </c>
      <c r="B2972" s="476">
        <v>13</v>
      </c>
      <c r="C2972" s="476">
        <v>24</v>
      </c>
      <c r="D2972" s="476">
        <v>10</v>
      </c>
      <c r="E2972" s="476">
        <v>14</v>
      </c>
      <c r="F2972" s="30"/>
    </row>
    <row r="2973" spans="1:6">
      <c r="A2973" s="634" t="s">
        <v>3835</v>
      </c>
      <c r="B2973" s="476">
        <v>16</v>
      </c>
      <c r="C2973" s="476">
        <v>45</v>
      </c>
      <c r="D2973" s="476">
        <v>21</v>
      </c>
      <c r="E2973" s="476">
        <v>24</v>
      </c>
      <c r="F2973" s="30"/>
    </row>
    <row r="2974" spans="1:6">
      <c r="A2974" s="634" t="s">
        <v>3836</v>
      </c>
      <c r="B2974" s="476">
        <v>8</v>
      </c>
      <c r="C2974" s="476">
        <v>18</v>
      </c>
      <c r="D2974" s="476">
        <v>9</v>
      </c>
      <c r="E2974" s="476">
        <v>9</v>
      </c>
      <c r="F2974" s="30"/>
    </row>
    <row r="2975" spans="1:6">
      <c r="A2975" s="634" t="s">
        <v>3837</v>
      </c>
      <c r="B2975" s="476">
        <v>13</v>
      </c>
      <c r="C2975" s="476">
        <v>36</v>
      </c>
      <c r="D2975" s="476">
        <v>17</v>
      </c>
      <c r="E2975" s="476">
        <v>19</v>
      </c>
      <c r="F2975" s="30"/>
    </row>
    <row r="2976" spans="1:6">
      <c r="A2976" s="3161"/>
      <c r="B2976" s="476"/>
      <c r="C2976" s="476"/>
      <c r="D2976" s="476"/>
      <c r="E2976" s="476"/>
      <c r="F2976" s="30"/>
    </row>
    <row r="2977" spans="1:6">
      <c r="A2977" s="634" t="s">
        <v>3838</v>
      </c>
      <c r="B2977" s="476">
        <v>292</v>
      </c>
      <c r="C2977" s="476">
        <v>748</v>
      </c>
      <c r="D2977" s="476">
        <v>372</v>
      </c>
      <c r="E2977" s="476">
        <v>376</v>
      </c>
      <c r="F2977" s="30"/>
    </row>
    <row r="2978" spans="1:6">
      <c r="A2978" s="634" t="s">
        <v>3839</v>
      </c>
      <c r="B2978" s="476">
        <v>50</v>
      </c>
      <c r="C2978" s="476">
        <v>129</v>
      </c>
      <c r="D2978" s="476">
        <v>65</v>
      </c>
      <c r="E2978" s="476">
        <v>64</v>
      </c>
      <c r="F2978" s="30"/>
    </row>
    <row r="2979" spans="1:6">
      <c r="A2979" s="634" t="s">
        <v>3840</v>
      </c>
      <c r="B2979" s="476">
        <v>16</v>
      </c>
      <c r="C2979" s="476">
        <v>48</v>
      </c>
      <c r="D2979" s="476">
        <v>27</v>
      </c>
      <c r="E2979" s="476">
        <v>21</v>
      </c>
      <c r="F2979" s="30"/>
    </row>
    <row r="2980" spans="1:6">
      <c r="A2980" s="634" t="s">
        <v>3841</v>
      </c>
      <c r="B2980" s="476">
        <v>35</v>
      </c>
      <c r="C2980" s="476">
        <v>93</v>
      </c>
      <c r="D2980" s="476">
        <v>40</v>
      </c>
      <c r="E2980" s="476">
        <v>53</v>
      </c>
      <c r="F2980" s="30"/>
    </row>
    <row r="2981" spans="1:6">
      <c r="A2981" s="634" t="s">
        <v>3842</v>
      </c>
      <c r="B2981" s="476">
        <v>4</v>
      </c>
      <c r="C2981" s="476">
        <v>18</v>
      </c>
      <c r="D2981" s="476">
        <v>12</v>
      </c>
      <c r="E2981" s="476">
        <v>6</v>
      </c>
      <c r="F2981" s="30"/>
    </row>
    <row r="2982" spans="1:6">
      <c r="A2982" s="634" t="s">
        <v>3843</v>
      </c>
      <c r="B2982" s="476">
        <v>8</v>
      </c>
      <c r="C2982" s="476">
        <v>17</v>
      </c>
      <c r="D2982" s="476">
        <v>9</v>
      </c>
      <c r="E2982" s="476">
        <v>8</v>
      </c>
      <c r="F2982" s="30"/>
    </row>
    <row r="2983" spans="1:6">
      <c r="A2983" s="634" t="s">
        <v>3844</v>
      </c>
      <c r="B2983" s="476">
        <v>13</v>
      </c>
      <c r="C2983" s="476">
        <v>33</v>
      </c>
      <c r="D2983" s="476">
        <v>14</v>
      </c>
      <c r="E2983" s="476">
        <v>19</v>
      </c>
      <c r="F2983" s="30"/>
    </row>
    <row r="2984" spans="1:6">
      <c r="A2984" s="634" t="s">
        <v>3845</v>
      </c>
      <c r="B2984" s="476">
        <v>54</v>
      </c>
      <c r="C2984" s="476">
        <v>153</v>
      </c>
      <c r="D2984" s="476">
        <v>75</v>
      </c>
      <c r="E2984" s="476">
        <v>78</v>
      </c>
      <c r="F2984" s="30"/>
    </row>
    <row r="2985" spans="1:6">
      <c r="A2985" s="634" t="s">
        <v>3846</v>
      </c>
      <c r="B2985" s="476">
        <v>3</v>
      </c>
      <c r="C2985" s="476">
        <v>4</v>
      </c>
      <c r="D2985" s="476">
        <v>1</v>
      </c>
      <c r="E2985" s="476">
        <v>3</v>
      </c>
      <c r="F2985" s="30"/>
    </row>
    <row r="2986" spans="1:6">
      <c r="A2986" s="634" t="s">
        <v>3847</v>
      </c>
      <c r="B2986" s="476"/>
      <c r="C2986" s="476"/>
      <c r="D2986" s="476"/>
      <c r="E2986" s="476"/>
      <c r="F2986" s="30"/>
    </row>
    <row r="2987" spans="1:6">
      <c r="A2987" s="634" t="s">
        <v>3848</v>
      </c>
      <c r="B2987" s="476">
        <v>12</v>
      </c>
      <c r="C2987" s="476">
        <v>19</v>
      </c>
      <c r="D2987" s="476">
        <v>11</v>
      </c>
      <c r="E2987" s="476">
        <v>8</v>
      </c>
      <c r="F2987" s="30"/>
    </row>
    <row r="2988" spans="1:6">
      <c r="A2988" s="634" t="s">
        <v>3849</v>
      </c>
      <c r="B2988" s="476">
        <v>16</v>
      </c>
      <c r="C2988" s="476">
        <v>36</v>
      </c>
      <c r="D2988" s="476">
        <v>18</v>
      </c>
      <c r="E2988" s="476">
        <v>18</v>
      </c>
      <c r="F2988" s="30"/>
    </row>
    <row r="2989" spans="1:6">
      <c r="A2989" s="634" t="s">
        <v>3850</v>
      </c>
      <c r="B2989" s="476">
        <v>27</v>
      </c>
      <c r="C2989" s="476">
        <v>70</v>
      </c>
      <c r="D2989" s="476">
        <v>35</v>
      </c>
      <c r="E2989" s="476">
        <v>35</v>
      </c>
      <c r="F2989" s="30"/>
    </row>
    <row r="2990" spans="1:6">
      <c r="A2990" s="634" t="s">
        <v>3851</v>
      </c>
      <c r="B2990" s="476">
        <v>7</v>
      </c>
      <c r="C2990" s="476">
        <v>16</v>
      </c>
      <c r="D2990" s="476">
        <v>7</v>
      </c>
      <c r="E2990" s="476">
        <v>9</v>
      </c>
      <c r="F2990" s="30"/>
    </row>
    <row r="2991" spans="1:6">
      <c r="A2991" s="634" t="s">
        <v>3852</v>
      </c>
      <c r="B2991" s="476">
        <v>5</v>
      </c>
      <c r="C2991" s="476">
        <v>13</v>
      </c>
      <c r="D2991" s="476">
        <v>8</v>
      </c>
      <c r="E2991" s="476">
        <v>5</v>
      </c>
      <c r="F2991" s="30"/>
    </row>
    <row r="2992" spans="1:6">
      <c r="A2992" s="634" t="s">
        <v>3853</v>
      </c>
      <c r="B2992" s="476">
        <v>6</v>
      </c>
      <c r="C2992" s="476">
        <v>17</v>
      </c>
      <c r="D2992" s="476">
        <v>11</v>
      </c>
      <c r="E2992" s="476">
        <v>6</v>
      </c>
      <c r="F2992" s="30"/>
    </row>
    <row r="2993" spans="1:6">
      <c r="A2993" s="634" t="s">
        <v>3854</v>
      </c>
      <c r="B2993" s="476">
        <v>3</v>
      </c>
      <c r="C2993" s="476">
        <v>3</v>
      </c>
      <c r="D2993" s="476">
        <v>0</v>
      </c>
      <c r="E2993" s="476">
        <v>3</v>
      </c>
      <c r="F2993" s="30"/>
    </row>
    <row r="2994" spans="1:6">
      <c r="A2994" s="634" t="s">
        <v>3855</v>
      </c>
      <c r="B2994" s="476">
        <v>9</v>
      </c>
      <c r="C2994" s="476">
        <v>18</v>
      </c>
      <c r="D2994" s="476">
        <v>10</v>
      </c>
      <c r="E2994" s="476">
        <v>8</v>
      </c>
      <c r="F2994" s="30"/>
    </row>
    <row r="2995" spans="1:6">
      <c r="A2995" s="634" t="s">
        <v>3856</v>
      </c>
      <c r="B2995" s="476">
        <v>5</v>
      </c>
      <c r="C2995" s="476">
        <v>9</v>
      </c>
      <c r="D2995" s="476">
        <v>4</v>
      </c>
      <c r="E2995" s="476">
        <v>5</v>
      </c>
      <c r="F2995" s="30"/>
    </row>
    <row r="2996" spans="1:6">
      <c r="A2996" s="634" t="s">
        <v>3857</v>
      </c>
      <c r="B2996" s="476"/>
      <c r="C2996" s="476"/>
      <c r="D2996" s="476"/>
      <c r="E2996" s="476"/>
      <c r="F2996" s="30"/>
    </row>
    <row r="2997" spans="1:6">
      <c r="A2997" s="634" t="s">
        <v>3858</v>
      </c>
      <c r="B2997" s="476">
        <v>16</v>
      </c>
      <c r="C2997" s="476">
        <v>44</v>
      </c>
      <c r="D2997" s="476">
        <v>22</v>
      </c>
      <c r="E2997" s="476">
        <v>22</v>
      </c>
      <c r="F2997" s="30"/>
    </row>
    <row r="2998" spans="1:6">
      <c r="A2998" s="634" t="s">
        <v>3859</v>
      </c>
      <c r="B2998" s="476">
        <v>3</v>
      </c>
      <c r="C2998" s="476">
        <v>8</v>
      </c>
      <c r="D2998" s="476">
        <v>3</v>
      </c>
      <c r="E2998" s="476">
        <v>5</v>
      </c>
      <c r="F2998" s="30"/>
    </row>
    <row r="2999" spans="1:6">
      <c r="A2999" s="634"/>
      <c r="B2999" s="476"/>
      <c r="C2999" s="476"/>
      <c r="D2999" s="476"/>
      <c r="E2999" s="476"/>
      <c r="F2999" s="30"/>
    </row>
    <row r="3000" spans="1:6">
      <c r="A3000" s="634" t="s">
        <v>3860</v>
      </c>
      <c r="B3000" s="476">
        <v>45</v>
      </c>
      <c r="C3000" s="476">
        <v>113</v>
      </c>
      <c r="D3000" s="476">
        <v>51</v>
      </c>
      <c r="E3000" s="476">
        <v>62</v>
      </c>
      <c r="F3000" s="30"/>
    </row>
    <row r="3001" spans="1:6">
      <c r="A3001" s="634" t="s">
        <v>3861</v>
      </c>
      <c r="B3001" s="476"/>
      <c r="C3001" s="476"/>
      <c r="D3001" s="476"/>
      <c r="E3001" s="476"/>
      <c r="F3001" s="30"/>
    </row>
    <row r="3002" spans="1:6">
      <c r="A3002" s="634" t="s">
        <v>3862</v>
      </c>
      <c r="B3002" s="476">
        <v>12</v>
      </c>
      <c r="C3002" s="476">
        <v>35</v>
      </c>
      <c r="D3002" s="476">
        <v>13</v>
      </c>
      <c r="E3002" s="476">
        <v>22</v>
      </c>
      <c r="F3002" s="30"/>
    </row>
    <row r="3003" spans="1:6">
      <c r="A3003" s="634" t="s">
        <v>3863</v>
      </c>
      <c r="B3003" s="476"/>
      <c r="C3003" s="476"/>
      <c r="D3003" s="476"/>
      <c r="E3003" s="476"/>
      <c r="F3003" s="30"/>
    </row>
    <row r="3004" spans="1:6">
      <c r="A3004" s="634" t="s">
        <v>3864</v>
      </c>
      <c r="B3004" s="476">
        <v>3</v>
      </c>
      <c r="C3004" s="476">
        <v>6</v>
      </c>
      <c r="D3004" s="476">
        <v>3</v>
      </c>
      <c r="E3004" s="476">
        <v>3</v>
      </c>
      <c r="F3004" s="30"/>
    </row>
    <row r="3005" spans="1:6">
      <c r="A3005" s="634" t="s">
        <v>3865</v>
      </c>
      <c r="B3005" s="470">
        <v>12</v>
      </c>
      <c r="C3005" s="470">
        <v>29</v>
      </c>
      <c r="D3005" s="470">
        <v>14</v>
      </c>
      <c r="E3005" s="470">
        <v>15</v>
      </c>
      <c r="F3005" s="30"/>
    </row>
    <row r="3006" spans="1:6">
      <c r="A3006" s="634" t="s">
        <v>3866</v>
      </c>
      <c r="B3006" s="470"/>
      <c r="C3006" s="470"/>
      <c r="D3006" s="470"/>
      <c r="E3006" s="470"/>
      <c r="F3006" s="30"/>
    </row>
    <row r="3007" spans="1:6">
      <c r="A3007" s="634" t="s">
        <v>3867</v>
      </c>
      <c r="B3007" s="470">
        <v>5</v>
      </c>
      <c r="C3007" s="470">
        <v>14</v>
      </c>
      <c r="D3007" s="470">
        <v>7</v>
      </c>
      <c r="E3007" s="470">
        <v>7</v>
      </c>
      <c r="F3007" s="30"/>
    </row>
    <row r="3008" spans="1:6">
      <c r="A3008" s="634" t="s">
        <v>3868</v>
      </c>
      <c r="B3008" s="470"/>
      <c r="C3008" s="470"/>
      <c r="D3008" s="470"/>
      <c r="E3008" s="470"/>
      <c r="F3008" s="30"/>
    </row>
    <row r="3009" spans="1:6">
      <c r="A3009" s="634" t="s">
        <v>3869</v>
      </c>
      <c r="B3009" s="470">
        <v>13</v>
      </c>
      <c r="C3009" s="470">
        <v>29</v>
      </c>
      <c r="D3009" s="470">
        <v>14</v>
      </c>
      <c r="E3009" s="470">
        <v>15</v>
      </c>
      <c r="F3009" s="30"/>
    </row>
    <row r="3010" spans="1:6">
      <c r="A3010" s="634"/>
      <c r="B3010" s="470"/>
      <c r="C3010" s="470"/>
      <c r="D3010" s="470"/>
      <c r="E3010" s="470"/>
      <c r="F3010" s="30"/>
    </row>
    <row r="3011" spans="1:6">
      <c r="A3011" s="634" t="s">
        <v>3870</v>
      </c>
      <c r="B3011" s="470">
        <v>564</v>
      </c>
      <c r="C3011" s="470">
        <v>1461</v>
      </c>
      <c r="D3011" s="470">
        <v>678</v>
      </c>
      <c r="E3011" s="470">
        <v>783</v>
      </c>
      <c r="F3011" s="30"/>
    </row>
    <row r="3012" spans="1:6">
      <c r="A3012" s="634" t="s">
        <v>3871</v>
      </c>
      <c r="B3012" s="470">
        <v>10</v>
      </c>
      <c r="C3012" s="470">
        <v>17</v>
      </c>
      <c r="D3012" s="470">
        <v>10</v>
      </c>
      <c r="E3012" s="470">
        <v>7</v>
      </c>
      <c r="F3012" s="30"/>
    </row>
    <row r="3013" spans="1:6">
      <c r="A3013" s="634" t="s">
        <v>3872</v>
      </c>
      <c r="B3013" s="470">
        <v>7</v>
      </c>
      <c r="C3013" s="470">
        <v>15</v>
      </c>
      <c r="D3013" s="470">
        <v>7</v>
      </c>
      <c r="E3013" s="470">
        <v>8</v>
      </c>
      <c r="F3013" s="30"/>
    </row>
    <row r="3014" spans="1:6">
      <c r="A3014" s="634" t="s">
        <v>3873</v>
      </c>
      <c r="B3014" s="470">
        <v>6</v>
      </c>
      <c r="C3014" s="470">
        <v>127</v>
      </c>
      <c r="D3014" s="470">
        <v>41</v>
      </c>
      <c r="E3014" s="470">
        <v>86</v>
      </c>
      <c r="F3014" s="30"/>
    </row>
    <row r="3015" spans="1:6">
      <c r="A3015" s="634" t="s">
        <v>3874</v>
      </c>
      <c r="B3015" s="476"/>
      <c r="C3015" s="476"/>
      <c r="D3015" s="476"/>
      <c r="E3015" s="476"/>
      <c r="F3015" s="30"/>
    </row>
    <row r="3016" spans="1:6">
      <c r="A3016" s="634" t="s">
        <v>3875</v>
      </c>
      <c r="B3016" s="470">
        <v>10</v>
      </c>
      <c r="C3016" s="470">
        <v>19</v>
      </c>
      <c r="D3016" s="470">
        <v>10</v>
      </c>
      <c r="E3016" s="470">
        <v>9</v>
      </c>
      <c r="F3016" s="30"/>
    </row>
    <row r="3017" spans="1:6">
      <c r="A3017" s="634" t="s">
        <v>3876</v>
      </c>
      <c r="B3017" s="470"/>
      <c r="C3017" s="470"/>
      <c r="D3017" s="470"/>
      <c r="E3017" s="470"/>
      <c r="F3017" s="30"/>
    </row>
    <row r="3018" spans="1:6">
      <c r="A3018" s="634" t="s">
        <v>3877</v>
      </c>
      <c r="B3018" s="470">
        <v>37</v>
      </c>
      <c r="C3018" s="470">
        <v>92</v>
      </c>
      <c r="D3018" s="470">
        <v>45</v>
      </c>
      <c r="E3018" s="470">
        <v>47</v>
      </c>
      <c r="F3018" s="30"/>
    </row>
    <row r="3019" spans="1:6">
      <c r="A3019" s="634" t="s">
        <v>3878</v>
      </c>
      <c r="B3019" s="470">
        <v>26</v>
      </c>
      <c r="C3019" s="470">
        <v>56</v>
      </c>
      <c r="D3019" s="470">
        <v>24</v>
      </c>
      <c r="E3019" s="470">
        <v>32</v>
      </c>
      <c r="F3019" s="30"/>
    </row>
    <row r="3020" spans="1:6">
      <c r="A3020" s="634" t="s">
        <v>3879</v>
      </c>
      <c r="B3020" s="473">
        <v>12</v>
      </c>
      <c r="C3020" s="470">
        <v>29</v>
      </c>
      <c r="D3020" s="473">
        <v>14</v>
      </c>
      <c r="E3020" s="473">
        <v>15</v>
      </c>
      <c r="F3020" s="30"/>
    </row>
    <row r="3021" spans="1:6">
      <c r="A3021" s="634" t="s">
        <v>3880</v>
      </c>
      <c r="B3021" s="473">
        <v>6</v>
      </c>
      <c r="C3021" s="470">
        <v>17</v>
      </c>
      <c r="D3021" s="473">
        <v>8</v>
      </c>
      <c r="E3021" s="473">
        <v>9</v>
      </c>
      <c r="F3021" s="30"/>
    </row>
    <row r="3022" spans="1:6">
      <c r="A3022" s="634" t="s">
        <v>3881</v>
      </c>
      <c r="B3022" s="470">
        <v>18</v>
      </c>
      <c r="C3022" s="470">
        <v>45</v>
      </c>
      <c r="D3022" s="470">
        <v>21</v>
      </c>
      <c r="E3022" s="470">
        <v>24</v>
      </c>
      <c r="F3022" s="30"/>
    </row>
    <row r="3023" spans="1:6">
      <c r="A3023" s="634" t="s">
        <v>3882</v>
      </c>
      <c r="B3023" s="470">
        <v>12</v>
      </c>
      <c r="C3023" s="470">
        <v>22</v>
      </c>
      <c r="D3023" s="470">
        <v>12</v>
      </c>
      <c r="E3023" s="470">
        <v>10</v>
      </c>
      <c r="F3023" s="30"/>
    </row>
    <row r="3024" spans="1:6">
      <c r="A3024" s="634" t="s">
        <v>3883</v>
      </c>
      <c r="B3024" s="470">
        <v>32</v>
      </c>
      <c r="C3024" s="470">
        <v>98</v>
      </c>
      <c r="D3024" s="470">
        <v>50</v>
      </c>
      <c r="E3024" s="470">
        <v>48</v>
      </c>
      <c r="F3024" s="30"/>
    </row>
    <row r="3025" spans="1:6">
      <c r="A3025" s="634" t="s">
        <v>3884</v>
      </c>
      <c r="B3025" s="470">
        <v>5</v>
      </c>
      <c r="C3025" s="470">
        <v>10</v>
      </c>
      <c r="D3025" s="470">
        <v>6</v>
      </c>
      <c r="E3025" s="470">
        <v>4</v>
      </c>
      <c r="F3025" s="30"/>
    </row>
    <row r="3026" spans="1:6">
      <c r="A3026" s="634" t="s">
        <v>3885</v>
      </c>
      <c r="B3026" s="470">
        <v>33</v>
      </c>
      <c r="C3026" s="470">
        <v>83</v>
      </c>
      <c r="D3026" s="470">
        <v>39</v>
      </c>
      <c r="E3026" s="470">
        <v>44</v>
      </c>
      <c r="F3026" s="30"/>
    </row>
    <row r="3027" spans="1:6">
      <c r="A3027" s="634" t="s">
        <v>3886</v>
      </c>
      <c r="B3027" s="470">
        <v>12</v>
      </c>
      <c r="C3027" s="470">
        <v>20</v>
      </c>
      <c r="D3027" s="470">
        <v>13</v>
      </c>
      <c r="E3027" s="470">
        <v>7</v>
      </c>
      <c r="F3027" s="30"/>
    </row>
    <row r="3028" spans="1:6">
      <c r="A3028" s="634" t="s">
        <v>3887</v>
      </c>
      <c r="B3028" s="470"/>
      <c r="C3028" s="470"/>
      <c r="D3028" s="470"/>
      <c r="E3028" s="470"/>
      <c r="F3028" s="30"/>
    </row>
    <row r="3029" spans="1:6">
      <c r="A3029" s="634" t="s">
        <v>3888</v>
      </c>
      <c r="B3029" s="470">
        <v>24</v>
      </c>
      <c r="C3029" s="470">
        <v>79</v>
      </c>
      <c r="D3029" s="470">
        <v>33</v>
      </c>
      <c r="E3029" s="470">
        <v>46</v>
      </c>
      <c r="F3029" s="30"/>
    </row>
    <row r="3030" spans="1:6">
      <c r="A3030" s="634" t="s">
        <v>3889</v>
      </c>
      <c r="B3030" s="470">
        <v>17</v>
      </c>
      <c r="C3030" s="470">
        <v>38</v>
      </c>
      <c r="D3030" s="470">
        <v>19</v>
      </c>
      <c r="E3030" s="470">
        <v>19</v>
      </c>
      <c r="F3030" s="30"/>
    </row>
    <row r="3031" spans="1:6">
      <c r="A3031" s="634" t="s">
        <v>3890</v>
      </c>
      <c r="B3031" s="470">
        <v>10</v>
      </c>
      <c r="C3031" s="470">
        <v>31</v>
      </c>
      <c r="D3031" s="470">
        <v>17</v>
      </c>
      <c r="E3031" s="470">
        <v>14</v>
      </c>
      <c r="F3031" s="30"/>
    </row>
    <row r="3032" spans="1:6">
      <c r="A3032" s="634" t="s">
        <v>3891</v>
      </c>
      <c r="B3032" s="470">
        <v>5</v>
      </c>
      <c r="C3032" s="470">
        <v>12</v>
      </c>
      <c r="D3032" s="470">
        <v>5</v>
      </c>
      <c r="E3032" s="470">
        <v>7</v>
      </c>
      <c r="F3032" s="30"/>
    </row>
    <row r="3033" spans="1:6">
      <c r="A3033" s="634" t="s">
        <v>3892</v>
      </c>
      <c r="B3033" s="470">
        <v>12</v>
      </c>
      <c r="C3033" s="470">
        <v>32</v>
      </c>
      <c r="D3033" s="470">
        <v>16</v>
      </c>
      <c r="E3033" s="470">
        <v>16</v>
      </c>
      <c r="F3033" s="30"/>
    </row>
    <row r="3034" spans="1:6">
      <c r="A3034" s="634" t="s">
        <v>3893</v>
      </c>
      <c r="B3034" s="470">
        <v>17</v>
      </c>
      <c r="C3034" s="470">
        <v>48</v>
      </c>
      <c r="D3034" s="470">
        <v>22</v>
      </c>
      <c r="E3034" s="470">
        <v>26</v>
      </c>
      <c r="F3034" s="30"/>
    </row>
    <row r="3035" spans="1:6">
      <c r="A3035" s="634" t="s">
        <v>3894</v>
      </c>
      <c r="B3035" s="470">
        <v>9</v>
      </c>
      <c r="C3035" s="470">
        <v>13</v>
      </c>
      <c r="D3035" s="470">
        <v>4</v>
      </c>
      <c r="E3035" s="470">
        <v>9</v>
      </c>
      <c r="F3035" s="30"/>
    </row>
    <row r="3036" spans="1:6">
      <c r="A3036" s="634" t="s">
        <v>3895</v>
      </c>
      <c r="B3036" s="470">
        <v>3</v>
      </c>
      <c r="C3036" s="470">
        <v>6</v>
      </c>
      <c r="D3036" s="470">
        <v>4</v>
      </c>
      <c r="E3036" s="470">
        <v>2</v>
      </c>
      <c r="F3036" s="30"/>
    </row>
    <row r="3037" spans="1:6">
      <c r="A3037" s="634" t="s">
        <v>3896</v>
      </c>
      <c r="B3037" s="470">
        <v>28</v>
      </c>
      <c r="C3037" s="470">
        <v>73</v>
      </c>
      <c r="D3037" s="470">
        <v>34</v>
      </c>
      <c r="E3037" s="470">
        <v>39</v>
      </c>
      <c r="F3037" s="30"/>
    </row>
    <row r="3038" spans="1:6">
      <c r="A3038" s="634" t="s">
        <v>3897</v>
      </c>
      <c r="B3038" s="476">
        <v>3</v>
      </c>
      <c r="C3038" s="476">
        <v>11</v>
      </c>
      <c r="D3038" s="476">
        <v>3</v>
      </c>
      <c r="E3038" s="476">
        <v>8</v>
      </c>
      <c r="F3038" s="30"/>
    </row>
    <row r="3039" spans="1:6">
      <c r="A3039" s="634" t="s">
        <v>3898</v>
      </c>
      <c r="B3039" s="470">
        <v>4</v>
      </c>
      <c r="C3039" s="470">
        <v>6</v>
      </c>
      <c r="D3039" s="470">
        <v>2</v>
      </c>
      <c r="E3039" s="470">
        <v>4</v>
      </c>
      <c r="F3039" s="30"/>
    </row>
    <row r="3040" spans="1:6">
      <c r="A3040" s="634" t="s">
        <v>3899</v>
      </c>
      <c r="B3040" s="470">
        <v>4</v>
      </c>
      <c r="C3040" s="470">
        <v>7</v>
      </c>
      <c r="D3040" s="470">
        <v>3</v>
      </c>
      <c r="E3040" s="470">
        <v>4</v>
      </c>
      <c r="F3040" s="30"/>
    </row>
    <row r="3041" spans="1:6">
      <c r="A3041" s="634" t="s">
        <v>3900</v>
      </c>
      <c r="B3041" s="470">
        <v>25</v>
      </c>
      <c r="C3041" s="470">
        <v>63</v>
      </c>
      <c r="D3041" s="470">
        <v>33</v>
      </c>
      <c r="E3041" s="470">
        <v>30</v>
      </c>
      <c r="F3041" s="30"/>
    </row>
    <row r="3042" spans="1:6">
      <c r="A3042" s="634" t="s">
        <v>3901</v>
      </c>
      <c r="B3042" s="470"/>
      <c r="C3042" s="470"/>
      <c r="D3042" s="470"/>
      <c r="E3042" s="470"/>
      <c r="F3042" s="30"/>
    </row>
    <row r="3043" spans="1:6">
      <c r="A3043" s="634" t="s">
        <v>3902</v>
      </c>
      <c r="B3043" s="473">
        <v>6</v>
      </c>
      <c r="C3043" s="473">
        <v>13</v>
      </c>
      <c r="D3043" s="473">
        <v>8</v>
      </c>
      <c r="E3043" s="473">
        <v>5</v>
      </c>
      <c r="F3043" s="30"/>
    </row>
    <row r="3044" spans="1:6">
      <c r="A3044" s="634" t="s">
        <v>3903</v>
      </c>
      <c r="B3044" s="470"/>
      <c r="C3044" s="470"/>
      <c r="D3044" s="470"/>
      <c r="E3044" s="470"/>
      <c r="F3044" s="30"/>
    </row>
    <row r="3045" spans="1:6">
      <c r="A3045" s="634" t="s">
        <v>3904</v>
      </c>
      <c r="B3045" s="470">
        <v>6</v>
      </c>
      <c r="C3045" s="470">
        <v>9</v>
      </c>
      <c r="D3045" s="470">
        <v>4</v>
      </c>
      <c r="E3045" s="470">
        <v>5</v>
      </c>
      <c r="F3045" s="30"/>
    </row>
    <row r="3046" spans="1:6">
      <c r="A3046" s="634" t="s">
        <v>3905</v>
      </c>
      <c r="B3046" s="470">
        <v>3</v>
      </c>
      <c r="C3046" s="470">
        <v>8</v>
      </c>
      <c r="D3046" s="470">
        <v>4</v>
      </c>
      <c r="E3046" s="470">
        <v>4</v>
      </c>
      <c r="F3046" s="30"/>
    </row>
    <row r="3047" spans="1:6">
      <c r="A3047" s="634" t="s">
        <v>3906</v>
      </c>
      <c r="B3047" s="485">
        <v>34</v>
      </c>
      <c r="C3047" s="485">
        <v>81</v>
      </c>
      <c r="D3047" s="485">
        <v>42</v>
      </c>
      <c r="E3047" s="485">
        <v>39</v>
      </c>
      <c r="F3047" s="30"/>
    </row>
    <row r="3048" spans="1:6">
      <c r="A3048" s="634" t="s">
        <v>3907</v>
      </c>
      <c r="B3048" s="476">
        <v>44</v>
      </c>
      <c r="C3048" s="476">
        <v>99</v>
      </c>
      <c r="D3048" s="476">
        <v>47</v>
      </c>
      <c r="E3048" s="476">
        <v>52</v>
      </c>
      <c r="F3048" s="30"/>
    </row>
    <row r="3049" spans="1:6">
      <c r="A3049" s="634" t="s">
        <v>3908</v>
      </c>
      <c r="B3049" s="476">
        <v>5</v>
      </c>
      <c r="C3049" s="476">
        <v>15</v>
      </c>
      <c r="D3049" s="476">
        <v>9</v>
      </c>
      <c r="E3049" s="476">
        <v>6</v>
      </c>
      <c r="F3049" s="30"/>
    </row>
    <row r="3050" spans="1:6">
      <c r="A3050" s="634" t="s">
        <v>3909</v>
      </c>
      <c r="B3050" s="476">
        <v>6</v>
      </c>
      <c r="C3050" s="476">
        <v>10</v>
      </c>
      <c r="D3050" s="476">
        <v>6</v>
      </c>
      <c r="E3050" s="476">
        <v>4</v>
      </c>
      <c r="F3050" s="30"/>
    </row>
    <row r="3051" spans="1:6">
      <c r="A3051" s="634" t="s">
        <v>3910</v>
      </c>
      <c r="B3051" s="476"/>
      <c r="C3051" s="476"/>
      <c r="D3051" s="476"/>
      <c r="E3051" s="476"/>
      <c r="F3051" s="30"/>
    </row>
    <row r="3052" spans="1:6">
      <c r="A3052" s="634" t="s">
        <v>3911</v>
      </c>
      <c r="B3052" s="476">
        <v>20</v>
      </c>
      <c r="C3052" s="476">
        <v>44</v>
      </c>
      <c r="D3052" s="476">
        <v>13</v>
      </c>
      <c r="E3052" s="476">
        <v>31</v>
      </c>
      <c r="F3052" s="30"/>
    </row>
    <row r="3053" spans="1:6">
      <c r="A3053" s="634" t="s">
        <v>3912</v>
      </c>
      <c r="B3053" s="476">
        <v>3</v>
      </c>
      <c r="C3053" s="476">
        <v>9</v>
      </c>
      <c r="D3053" s="476">
        <v>4</v>
      </c>
      <c r="E3053" s="476">
        <v>5</v>
      </c>
      <c r="F3053" s="30"/>
    </row>
    <row r="3054" spans="1:6">
      <c r="A3054" s="634" t="s">
        <v>3913</v>
      </c>
      <c r="B3054" s="476">
        <v>6</v>
      </c>
      <c r="C3054" s="476">
        <v>13</v>
      </c>
      <c r="D3054" s="476">
        <v>4</v>
      </c>
      <c r="E3054" s="476">
        <v>9</v>
      </c>
      <c r="F3054" s="30"/>
    </row>
    <row r="3055" spans="1:6">
      <c r="A3055" s="634" t="s">
        <v>3914</v>
      </c>
      <c r="B3055" s="476">
        <v>4</v>
      </c>
      <c r="C3055" s="476">
        <v>10</v>
      </c>
      <c r="D3055" s="476">
        <v>5</v>
      </c>
      <c r="E3055" s="476">
        <v>5</v>
      </c>
      <c r="F3055" s="30"/>
    </row>
    <row r="3056" spans="1:6">
      <c r="A3056" s="634" t="s">
        <v>3915</v>
      </c>
      <c r="B3056" s="476"/>
      <c r="C3056" s="476"/>
      <c r="D3056" s="476"/>
      <c r="E3056" s="476"/>
      <c r="F3056" s="30"/>
    </row>
    <row r="3057" spans="1:6">
      <c r="A3057" s="634" t="s">
        <v>3916</v>
      </c>
      <c r="B3057" s="476">
        <v>4</v>
      </c>
      <c r="C3057" s="476">
        <v>6</v>
      </c>
      <c r="D3057" s="476">
        <v>1</v>
      </c>
      <c r="E3057" s="476">
        <v>5</v>
      </c>
      <c r="F3057" s="30"/>
    </row>
    <row r="3058" spans="1:6">
      <c r="A3058" s="634" t="s">
        <v>3917</v>
      </c>
      <c r="B3058" s="476"/>
      <c r="C3058" s="476"/>
      <c r="D3058" s="476"/>
      <c r="E3058" s="476"/>
      <c r="F3058" s="30"/>
    </row>
    <row r="3059" spans="1:6">
      <c r="A3059" s="634" t="s">
        <v>3918</v>
      </c>
      <c r="B3059" s="476"/>
      <c r="C3059" s="476"/>
      <c r="D3059" s="476"/>
      <c r="E3059" s="476"/>
      <c r="F3059" s="30"/>
    </row>
    <row r="3060" spans="1:6">
      <c r="A3060" s="634" t="s">
        <v>3919</v>
      </c>
      <c r="B3060" s="476">
        <v>6</v>
      </c>
      <c r="C3060" s="476">
        <v>11</v>
      </c>
      <c r="D3060" s="476">
        <v>7</v>
      </c>
      <c r="E3060" s="476">
        <v>4</v>
      </c>
      <c r="F3060" s="30"/>
    </row>
    <row r="3061" spans="1:6">
      <c r="A3061" s="634" t="s">
        <v>3920</v>
      </c>
      <c r="B3061" s="476"/>
      <c r="C3061" s="476"/>
      <c r="D3061" s="476"/>
      <c r="E3061" s="476"/>
      <c r="F3061" s="30"/>
    </row>
    <row r="3062" spans="1:6">
      <c r="A3062" s="634" t="s">
        <v>3921</v>
      </c>
      <c r="B3062" s="476">
        <v>12</v>
      </c>
      <c r="C3062" s="476">
        <v>23</v>
      </c>
      <c r="D3062" s="476">
        <v>8</v>
      </c>
      <c r="E3062" s="476">
        <v>15</v>
      </c>
      <c r="F3062" s="30"/>
    </row>
    <row r="3063" spans="1:6">
      <c r="A3063" s="634" t="s">
        <v>3922</v>
      </c>
      <c r="B3063" s="476">
        <v>5</v>
      </c>
      <c r="C3063" s="476">
        <v>7</v>
      </c>
      <c r="D3063" s="476">
        <v>2</v>
      </c>
      <c r="E3063" s="476">
        <v>5</v>
      </c>
      <c r="F3063" s="30"/>
    </row>
    <row r="3064" spans="1:6">
      <c r="A3064" s="634" t="s">
        <v>3923</v>
      </c>
      <c r="B3064" s="476"/>
      <c r="C3064" s="476"/>
      <c r="D3064" s="476"/>
      <c r="E3064" s="476"/>
      <c r="F3064" s="30"/>
    </row>
    <row r="3065" spans="1:6">
      <c r="A3065" s="634" t="s">
        <v>3924</v>
      </c>
      <c r="B3065" s="476">
        <v>5</v>
      </c>
      <c r="C3065" s="476">
        <v>19</v>
      </c>
      <c r="D3065" s="476">
        <v>11</v>
      </c>
      <c r="E3065" s="476">
        <v>8</v>
      </c>
      <c r="F3065" s="30"/>
    </row>
    <row r="3066" spans="1:6">
      <c r="A3066" s="634" t="s">
        <v>3925</v>
      </c>
      <c r="B3066" s="476">
        <v>8</v>
      </c>
      <c r="C3066" s="476">
        <v>15</v>
      </c>
      <c r="D3066" s="476">
        <v>8</v>
      </c>
      <c r="E3066" s="476">
        <v>7</v>
      </c>
      <c r="F3066" s="30"/>
    </row>
    <row r="3067" spans="1:6">
      <c r="A3067" s="634" t="s">
        <v>3926</v>
      </c>
      <c r="B3067" s="476"/>
      <c r="C3067" s="476"/>
      <c r="D3067" s="476"/>
      <c r="E3067" s="476"/>
      <c r="F3067" s="30"/>
    </row>
    <row r="3068" spans="1:6">
      <c r="A3068" s="634"/>
      <c r="B3068" s="476"/>
      <c r="C3068" s="476"/>
      <c r="D3068" s="476"/>
      <c r="E3068" s="476"/>
      <c r="F3068" s="30"/>
    </row>
    <row r="3069" spans="1:6">
      <c r="A3069" s="634" t="s">
        <v>3927</v>
      </c>
      <c r="B3069" s="476">
        <v>204</v>
      </c>
      <c r="C3069" s="476">
        <v>564</v>
      </c>
      <c r="D3069" s="476">
        <v>272</v>
      </c>
      <c r="E3069" s="476">
        <v>292</v>
      </c>
      <c r="F3069" s="30"/>
    </row>
    <row r="3070" spans="1:6">
      <c r="A3070" s="634" t="s">
        <v>3928</v>
      </c>
      <c r="B3070" s="476"/>
      <c r="C3070" s="476"/>
      <c r="D3070" s="476"/>
      <c r="E3070" s="476"/>
      <c r="F3070" s="30"/>
    </row>
    <row r="3071" spans="1:6">
      <c r="A3071" s="634" t="s">
        <v>3929</v>
      </c>
      <c r="B3071" s="476">
        <v>6</v>
      </c>
      <c r="C3071" s="476">
        <v>14</v>
      </c>
      <c r="D3071" s="476">
        <v>8</v>
      </c>
      <c r="E3071" s="476">
        <v>6</v>
      </c>
      <c r="F3071" s="30"/>
    </row>
    <row r="3072" spans="1:6">
      <c r="A3072" s="634" t="s">
        <v>3930</v>
      </c>
      <c r="B3072" s="476"/>
      <c r="C3072" s="476"/>
      <c r="D3072" s="476"/>
      <c r="E3072" s="476"/>
      <c r="F3072" s="30"/>
    </row>
    <row r="3073" spans="1:6">
      <c r="A3073" s="634" t="s">
        <v>3931</v>
      </c>
      <c r="B3073" s="476">
        <v>15</v>
      </c>
      <c r="C3073" s="476">
        <v>43</v>
      </c>
      <c r="D3073" s="476">
        <v>24</v>
      </c>
      <c r="E3073" s="476">
        <v>19</v>
      </c>
      <c r="F3073" s="30"/>
    </row>
    <row r="3074" spans="1:6">
      <c r="A3074" s="634" t="s">
        <v>3932</v>
      </c>
      <c r="B3074" s="476"/>
      <c r="C3074" s="476"/>
      <c r="D3074" s="476"/>
      <c r="E3074" s="476"/>
      <c r="F3074" s="30"/>
    </row>
    <row r="3075" spans="1:6">
      <c r="A3075" s="634" t="s">
        <v>3933</v>
      </c>
      <c r="B3075" s="476">
        <v>21</v>
      </c>
      <c r="C3075" s="476">
        <v>51</v>
      </c>
      <c r="D3075" s="476">
        <v>20</v>
      </c>
      <c r="E3075" s="476">
        <v>31</v>
      </c>
      <c r="F3075" s="30"/>
    </row>
    <row r="3076" spans="1:6">
      <c r="A3076" s="634" t="s">
        <v>3934</v>
      </c>
      <c r="B3076" s="476"/>
      <c r="C3076" s="476"/>
      <c r="D3076" s="476"/>
      <c r="E3076" s="476"/>
      <c r="F3076" s="30"/>
    </row>
    <row r="3077" spans="1:6">
      <c r="A3077" s="634" t="s">
        <v>3935</v>
      </c>
      <c r="B3077" s="476">
        <v>20</v>
      </c>
      <c r="C3077" s="476">
        <v>60</v>
      </c>
      <c r="D3077" s="476">
        <v>28</v>
      </c>
      <c r="E3077" s="476">
        <v>32</v>
      </c>
      <c r="F3077" s="30"/>
    </row>
    <row r="3078" spans="1:6">
      <c r="A3078" s="634" t="s">
        <v>3936</v>
      </c>
      <c r="B3078" s="476"/>
      <c r="C3078" s="476"/>
      <c r="D3078" s="476"/>
      <c r="E3078" s="476"/>
      <c r="F3078" s="30"/>
    </row>
    <row r="3079" spans="1:6">
      <c r="A3079" s="634" t="s">
        <v>3937</v>
      </c>
      <c r="B3079" s="476">
        <v>9</v>
      </c>
      <c r="C3079" s="476">
        <v>30</v>
      </c>
      <c r="D3079" s="476">
        <v>14</v>
      </c>
      <c r="E3079" s="476">
        <v>16</v>
      </c>
      <c r="F3079" s="30"/>
    </row>
    <row r="3080" spans="1:6">
      <c r="A3080" s="634" t="s">
        <v>3938</v>
      </c>
      <c r="B3080" s="476"/>
      <c r="C3080" s="476"/>
      <c r="D3080" s="476"/>
      <c r="E3080" s="476"/>
      <c r="F3080" s="30"/>
    </row>
    <row r="3081" spans="1:6">
      <c r="A3081" s="634" t="s">
        <v>3939</v>
      </c>
      <c r="B3081" s="476">
        <v>6</v>
      </c>
      <c r="C3081" s="476">
        <v>19</v>
      </c>
      <c r="D3081" s="476">
        <v>11</v>
      </c>
      <c r="E3081" s="476">
        <v>8</v>
      </c>
      <c r="F3081" s="30"/>
    </row>
    <row r="3082" spans="1:6">
      <c r="A3082" s="634" t="s">
        <v>3940</v>
      </c>
      <c r="B3082" s="476">
        <v>18</v>
      </c>
      <c r="C3082" s="476">
        <v>44</v>
      </c>
      <c r="D3082" s="476">
        <v>23</v>
      </c>
      <c r="E3082" s="476">
        <v>21</v>
      </c>
      <c r="F3082" s="30"/>
    </row>
    <row r="3083" spans="1:6">
      <c r="A3083" s="634" t="s">
        <v>3941</v>
      </c>
      <c r="B3083" s="476">
        <v>12</v>
      </c>
      <c r="C3083" s="476">
        <v>45</v>
      </c>
      <c r="D3083" s="476">
        <v>25</v>
      </c>
      <c r="E3083" s="476">
        <v>20</v>
      </c>
      <c r="F3083" s="30"/>
    </row>
    <row r="3084" spans="1:6">
      <c r="A3084" s="634" t="s">
        <v>3942</v>
      </c>
      <c r="B3084" s="476">
        <v>24</v>
      </c>
      <c r="C3084" s="476">
        <v>50</v>
      </c>
      <c r="D3084" s="476">
        <v>21</v>
      </c>
      <c r="E3084" s="476">
        <v>29</v>
      </c>
      <c r="F3084" s="30"/>
    </row>
    <row r="3085" spans="1:6">
      <c r="A3085" s="634" t="s">
        <v>3943</v>
      </c>
      <c r="B3085" s="476">
        <v>11</v>
      </c>
      <c r="C3085" s="476">
        <v>25</v>
      </c>
      <c r="D3085" s="476">
        <v>10</v>
      </c>
      <c r="E3085" s="476">
        <v>15</v>
      </c>
      <c r="F3085" s="30"/>
    </row>
    <row r="3086" spans="1:6">
      <c r="A3086" s="634" t="s">
        <v>3944</v>
      </c>
      <c r="B3086" s="476">
        <v>62</v>
      </c>
      <c r="C3086" s="476">
        <v>183</v>
      </c>
      <c r="D3086" s="476">
        <v>88</v>
      </c>
      <c r="E3086" s="476">
        <v>95</v>
      </c>
      <c r="F3086" s="30"/>
    </row>
    <row r="3087" spans="1:6">
      <c r="A3087" s="634" t="s">
        <v>3945</v>
      </c>
      <c r="B3087" s="476"/>
      <c r="C3087" s="476"/>
      <c r="D3087" s="476"/>
      <c r="E3087" s="476"/>
      <c r="F3087" s="30"/>
    </row>
    <row r="3088" spans="1:6">
      <c r="A3088" s="634"/>
      <c r="B3088" s="470"/>
      <c r="C3088" s="470"/>
      <c r="D3088" s="470"/>
      <c r="E3088" s="470"/>
      <c r="F3088" s="30"/>
    </row>
    <row r="3089" spans="1:6">
      <c r="A3089" s="634" t="s">
        <v>3946</v>
      </c>
      <c r="B3089" s="470">
        <v>533</v>
      </c>
      <c r="C3089" s="470">
        <v>1343</v>
      </c>
      <c r="D3089" s="470">
        <v>659</v>
      </c>
      <c r="E3089" s="470">
        <v>684</v>
      </c>
      <c r="F3089" s="30"/>
    </row>
    <row r="3090" spans="1:6">
      <c r="A3090" s="634" t="s">
        <v>3947</v>
      </c>
      <c r="B3090" s="470">
        <v>20</v>
      </c>
      <c r="C3090" s="470">
        <v>60</v>
      </c>
      <c r="D3090" s="470">
        <v>33</v>
      </c>
      <c r="E3090" s="470">
        <v>27</v>
      </c>
      <c r="F3090" s="30"/>
    </row>
    <row r="3091" spans="1:6">
      <c r="A3091" s="634" t="s">
        <v>3948</v>
      </c>
      <c r="B3091" s="473">
        <v>116</v>
      </c>
      <c r="C3091" s="470">
        <v>303</v>
      </c>
      <c r="D3091" s="473">
        <v>155</v>
      </c>
      <c r="E3091" s="473">
        <v>148</v>
      </c>
      <c r="F3091" s="30"/>
    </row>
    <row r="3092" spans="1:6">
      <c r="A3092" s="634" t="s">
        <v>3949</v>
      </c>
      <c r="B3092" s="470">
        <v>17</v>
      </c>
      <c r="C3092" s="470">
        <v>38</v>
      </c>
      <c r="D3092" s="470">
        <v>17</v>
      </c>
      <c r="E3092" s="470">
        <v>21</v>
      </c>
      <c r="F3092" s="30"/>
    </row>
    <row r="3093" spans="1:6">
      <c r="A3093" s="634" t="s">
        <v>3950</v>
      </c>
      <c r="B3093" s="470">
        <v>114</v>
      </c>
      <c r="C3093" s="470">
        <v>273</v>
      </c>
      <c r="D3093" s="470">
        <v>128</v>
      </c>
      <c r="E3093" s="470">
        <v>145</v>
      </c>
      <c r="F3093" s="30"/>
    </row>
    <row r="3094" spans="1:6">
      <c r="A3094" s="634" t="s">
        <v>3951</v>
      </c>
      <c r="B3094" s="470">
        <v>22</v>
      </c>
      <c r="C3094" s="470">
        <v>55</v>
      </c>
      <c r="D3094" s="470">
        <v>28</v>
      </c>
      <c r="E3094" s="470">
        <v>27</v>
      </c>
      <c r="F3094" s="30"/>
    </row>
    <row r="3095" spans="1:6">
      <c r="A3095" s="634" t="s">
        <v>3952</v>
      </c>
      <c r="B3095" s="470">
        <v>101</v>
      </c>
      <c r="C3095" s="470">
        <v>219</v>
      </c>
      <c r="D3095" s="470">
        <v>92</v>
      </c>
      <c r="E3095" s="470">
        <v>127</v>
      </c>
      <c r="F3095" s="30"/>
    </row>
    <row r="3096" spans="1:6">
      <c r="A3096" s="634" t="s">
        <v>3953</v>
      </c>
      <c r="B3096" s="470">
        <v>21</v>
      </c>
      <c r="C3096" s="470">
        <v>63</v>
      </c>
      <c r="D3096" s="470">
        <v>32</v>
      </c>
      <c r="E3096" s="470">
        <v>31</v>
      </c>
      <c r="F3096" s="30"/>
    </row>
    <row r="3097" spans="1:6">
      <c r="A3097" s="634" t="s">
        <v>3954</v>
      </c>
      <c r="B3097" s="470">
        <v>48</v>
      </c>
      <c r="C3097" s="470">
        <v>130</v>
      </c>
      <c r="D3097" s="470">
        <v>61</v>
      </c>
      <c r="E3097" s="470">
        <v>69</v>
      </c>
      <c r="F3097" s="30"/>
    </row>
    <row r="3098" spans="1:6">
      <c r="A3098" s="634" t="s">
        <v>3955</v>
      </c>
      <c r="B3098" s="470">
        <v>60</v>
      </c>
      <c r="C3098" s="470">
        <v>168</v>
      </c>
      <c r="D3098" s="470">
        <v>94</v>
      </c>
      <c r="E3098" s="470">
        <v>74</v>
      </c>
      <c r="F3098" s="30"/>
    </row>
    <row r="3099" spans="1:6">
      <c r="A3099" s="634" t="s">
        <v>3956</v>
      </c>
      <c r="B3099" s="470">
        <v>6</v>
      </c>
      <c r="C3099" s="470">
        <v>10</v>
      </c>
      <c r="D3099" s="470">
        <v>6</v>
      </c>
      <c r="E3099" s="470">
        <v>4</v>
      </c>
      <c r="F3099" s="30"/>
    </row>
    <row r="3100" spans="1:6">
      <c r="A3100" s="634" t="s">
        <v>3957</v>
      </c>
      <c r="B3100" s="470">
        <v>8</v>
      </c>
      <c r="C3100" s="470">
        <v>24</v>
      </c>
      <c r="D3100" s="470">
        <v>13</v>
      </c>
      <c r="E3100" s="470">
        <v>11</v>
      </c>
      <c r="F3100" s="30"/>
    </row>
    <row r="3101" spans="1:6">
      <c r="A3101" s="634"/>
      <c r="B3101" s="470"/>
      <c r="C3101" s="470"/>
      <c r="D3101" s="470"/>
      <c r="E3101" s="470"/>
      <c r="F3101" s="30"/>
    </row>
    <row r="3102" spans="1:6">
      <c r="A3102" s="634" t="s">
        <v>3958</v>
      </c>
      <c r="B3102" s="470">
        <v>47</v>
      </c>
      <c r="C3102" s="470">
        <v>121</v>
      </c>
      <c r="D3102" s="470">
        <v>58</v>
      </c>
      <c r="E3102" s="470">
        <v>63</v>
      </c>
      <c r="F3102" s="30"/>
    </row>
    <row r="3103" spans="1:6">
      <c r="A3103" s="634" t="s">
        <v>3959</v>
      </c>
      <c r="B3103" s="470">
        <v>27</v>
      </c>
      <c r="C3103" s="470">
        <v>71</v>
      </c>
      <c r="D3103" s="470">
        <v>30</v>
      </c>
      <c r="E3103" s="470">
        <v>41</v>
      </c>
      <c r="F3103" s="30"/>
    </row>
    <row r="3104" spans="1:6">
      <c r="A3104" s="634" t="s">
        <v>3960</v>
      </c>
      <c r="B3104" s="470"/>
      <c r="C3104" s="470"/>
      <c r="D3104" s="470"/>
      <c r="E3104" s="470"/>
      <c r="F3104" s="30"/>
    </row>
    <row r="3105" spans="1:6">
      <c r="A3105" s="634" t="s">
        <v>3961</v>
      </c>
      <c r="B3105" s="470">
        <v>20</v>
      </c>
      <c r="C3105" s="470">
        <v>50</v>
      </c>
      <c r="D3105" s="470">
        <v>28</v>
      </c>
      <c r="E3105" s="470">
        <v>22</v>
      </c>
      <c r="F3105" s="30"/>
    </row>
    <row r="3106" spans="1:6">
      <c r="A3106" s="634" t="s">
        <v>3962</v>
      </c>
      <c r="B3106" s="476"/>
      <c r="C3106" s="476"/>
      <c r="D3106" s="476"/>
      <c r="E3106" s="476"/>
      <c r="F3106" s="30"/>
    </row>
    <row r="3107" spans="1:6">
      <c r="A3107" s="634"/>
      <c r="B3107" s="470"/>
      <c r="C3107" s="470"/>
      <c r="D3107" s="470"/>
      <c r="E3107" s="470"/>
      <c r="F3107" s="30"/>
    </row>
    <row r="3108" spans="1:6">
      <c r="A3108" s="634" t="s">
        <v>3963</v>
      </c>
      <c r="B3108" s="473">
        <v>353</v>
      </c>
      <c r="C3108" s="473">
        <v>934</v>
      </c>
      <c r="D3108" s="473">
        <v>470</v>
      </c>
      <c r="E3108" s="473">
        <v>464</v>
      </c>
      <c r="F3108" s="30"/>
    </row>
    <row r="3109" spans="1:6">
      <c r="A3109" s="634" t="s">
        <v>3964</v>
      </c>
      <c r="B3109" s="470">
        <v>24</v>
      </c>
      <c r="C3109" s="470">
        <v>55</v>
      </c>
      <c r="D3109" s="470">
        <v>26</v>
      </c>
      <c r="E3109" s="470">
        <v>29</v>
      </c>
      <c r="F3109" s="30"/>
    </row>
    <row r="3110" spans="1:6">
      <c r="A3110" s="634" t="s">
        <v>3965</v>
      </c>
      <c r="B3110" s="470"/>
      <c r="C3110" s="470"/>
      <c r="D3110" s="470"/>
      <c r="E3110" s="470"/>
      <c r="F3110" s="30"/>
    </row>
    <row r="3111" spans="1:6">
      <c r="A3111" s="634" t="s">
        <v>3966</v>
      </c>
      <c r="B3111" s="470">
        <v>15</v>
      </c>
      <c r="C3111" s="470">
        <v>38</v>
      </c>
      <c r="D3111" s="470">
        <v>17</v>
      </c>
      <c r="E3111" s="470">
        <v>21</v>
      </c>
      <c r="F3111" s="30"/>
    </row>
    <row r="3112" spans="1:6">
      <c r="A3112" s="634" t="s">
        <v>3967</v>
      </c>
      <c r="B3112" s="470">
        <v>23</v>
      </c>
      <c r="C3112" s="470">
        <v>63</v>
      </c>
      <c r="D3112" s="470">
        <v>27</v>
      </c>
      <c r="E3112" s="470">
        <v>36</v>
      </c>
      <c r="F3112" s="30"/>
    </row>
    <row r="3113" spans="1:6">
      <c r="A3113" s="634" t="s">
        <v>3968</v>
      </c>
      <c r="B3113" s="470">
        <v>12</v>
      </c>
      <c r="C3113" s="470">
        <v>26</v>
      </c>
      <c r="D3113" s="470">
        <v>15</v>
      </c>
      <c r="E3113" s="470">
        <v>11</v>
      </c>
      <c r="F3113" s="30"/>
    </row>
    <row r="3114" spans="1:6">
      <c r="A3114" s="634" t="s">
        <v>3969</v>
      </c>
      <c r="B3114" s="470">
        <v>3</v>
      </c>
      <c r="C3114" s="470">
        <v>8</v>
      </c>
      <c r="D3114" s="470">
        <v>3</v>
      </c>
      <c r="E3114" s="470">
        <v>5</v>
      </c>
      <c r="F3114" s="30"/>
    </row>
    <row r="3115" spans="1:6">
      <c r="A3115" s="634" t="s">
        <v>3970</v>
      </c>
      <c r="B3115" s="470">
        <v>15</v>
      </c>
      <c r="C3115" s="470">
        <v>41</v>
      </c>
      <c r="D3115" s="470">
        <v>21</v>
      </c>
      <c r="E3115" s="470">
        <v>20</v>
      </c>
      <c r="F3115" s="30"/>
    </row>
    <row r="3116" spans="1:6">
      <c r="A3116" s="634" t="s">
        <v>3971</v>
      </c>
      <c r="B3116" s="470">
        <v>27</v>
      </c>
      <c r="C3116" s="470">
        <v>77</v>
      </c>
      <c r="D3116" s="470">
        <v>45</v>
      </c>
      <c r="E3116" s="470">
        <v>32</v>
      </c>
      <c r="F3116" s="30"/>
    </row>
    <row r="3117" spans="1:6">
      <c r="A3117" s="634" t="s">
        <v>3972</v>
      </c>
      <c r="B3117" s="470">
        <v>88</v>
      </c>
      <c r="C3117" s="470">
        <v>232</v>
      </c>
      <c r="D3117" s="470">
        <v>122</v>
      </c>
      <c r="E3117" s="470">
        <v>110</v>
      </c>
      <c r="F3117" s="30"/>
    </row>
    <row r="3118" spans="1:6">
      <c r="A3118" s="634" t="s">
        <v>3973</v>
      </c>
      <c r="B3118" s="473">
        <v>7</v>
      </c>
      <c r="C3118" s="470">
        <v>17</v>
      </c>
      <c r="D3118" s="473">
        <v>7</v>
      </c>
      <c r="E3118" s="473">
        <v>10</v>
      </c>
      <c r="F3118" s="30"/>
    </row>
    <row r="3119" spans="1:6">
      <c r="A3119" s="634" t="s">
        <v>3974</v>
      </c>
      <c r="B3119" s="478"/>
      <c r="C3119" s="478"/>
      <c r="D3119" s="478"/>
      <c r="E3119" s="478"/>
      <c r="F3119" s="30"/>
    </row>
    <row r="3120" spans="1:6">
      <c r="A3120" s="634" t="s">
        <v>3975</v>
      </c>
      <c r="B3120" s="470">
        <v>4</v>
      </c>
      <c r="C3120" s="470">
        <v>10</v>
      </c>
      <c r="D3120" s="470">
        <v>6</v>
      </c>
      <c r="E3120" s="470">
        <v>4</v>
      </c>
      <c r="F3120" s="30"/>
    </row>
    <row r="3121" spans="1:6">
      <c r="A3121" s="634" t="s">
        <v>3976</v>
      </c>
      <c r="B3121" s="470"/>
      <c r="C3121" s="470"/>
      <c r="D3121" s="470"/>
      <c r="E3121" s="470"/>
      <c r="F3121" s="30"/>
    </row>
    <row r="3122" spans="1:6">
      <c r="A3122" s="634" t="s">
        <v>3977</v>
      </c>
      <c r="B3122" s="470"/>
      <c r="C3122" s="470"/>
      <c r="D3122" s="470"/>
      <c r="E3122" s="470"/>
      <c r="F3122" s="30"/>
    </row>
    <row r="3123" spans="1:6">
      <c r="A3123" s="634" t="s">
        <v>3978</v>
      </c>
      <c r="B3123" s="470">
        <v>4</v>
      </c>
      <c r="C3123" s="470">
        <v>14</v>
      </c>
      <c r="D3123" s="470">
        <v>7</v>
      </c>
      <c r="E3123" s="470">
        <v>7</v>
      </c>
      <c r="F3123" s="30"/>
    </row>
    <row r="3124" spans="1:6">
      <c r="A3124" s="634" t="s">
        <v>3979</v>
      </c>
      <c r="B3124" s="470">
        <v>4</v>
      </c>
      <c r="C3124" s="470">
        <v>8</v>
      </c>
      <c r="D3124" s="470">
        <v>4</v>
      </c>
      <c r="E3124" s="470">
        <v>4</v>
      </c>
      <c r="F3124" s="30"/>
    </row>
    <row r="3125" spans="1:6">
      <c r="A3125" s="634" t="s">
        <v>3980</v>
      </c>
      <c r="B3125" s="470"/>
      <c r="C3125" s="470"/>
      <c r="D3125" s="470"/>
      <c r="E3125" s="470"/>
      <c r="F3125" s="30"/>
    </row>
    <row r="3126" spans="1:6">
      <c r="A3126" s="634" t="s">
        <v>3981</v>
      </c>
      <c r="B3126" s="478">
        <v>9</v>
      </c>
      <c r="C3126" s="478">
        <v>20</v>
      </c>
      <c r="D3126" s="478">
        <v>11</v>
      </c>
      <c r="E3126" s="478">
        <v>9</v>
      </c>
      <c r="F3126" s="30"/>
    </row>
    <row r="3127" spans="1:6">
      <c r="A3127" s="634" t="s">
        <v>3982</v>
      </c>
      <c r="B3127" s="470">
        <v>20</v>
      </c>
      <c r="C3127" s="470">
        <v>51</v>
      </c>
      <c r="D3127" s="470">
        <v>22</v>
      </c>
      <c r="E3127" s="470">
        <v>29</v>
      </c>
      <c r="F3127" s="30"/>
    </row>
    <row r="3128" spans="1:6">
      <c r="A3128" s="634" t="s">
        <v>3983</v>
      </c>
      <c r="B3128" s="470">
        <v>7</v>
      </c>
      <c r="C3128" s="470">
        <v>16</v>
      </c>
      <c r="D3128" s="470">
        <v>8</v>
      </c>
      <c r="E3128" s="470">
        <v>8</v>
      </c>
      <c r="F3128" s="30"/>
    </row>
    <row r="3129" spans="1:6">
      <c r="A3129" s="634" t="s">
        <v>3984</v>
      </c>
      <c r="B3129" s="470"/>
      <c r="C3129" s="470"/>
      <c r="D3129" s="470"/>
      <c r="E3129" s="470"/>
      <c r="F3129" s="30"/>
    </row>
    <row r="3130" spans="1:6">
      <c r="A3130" s="634" t="s">
        <v>3985</v>
      </c>
      <c r="B3130" s="470">
        <v>6</v>
      </c>
      <c r="C3130" s="470">
        <v>23</v>
      </c>
      <c r="D3130" s="470">
        <v>8</v>
      </c>
      <c r="E3130" s="470">
        <v>15</v>
      </c>
      <c r="F3130" s="30"/>
    </row>
    <row r="3131" spans="1:6">
      <c r="A3131" s="634" t="s">
        <v>3986</v>
      </c>
      <c r="B3131" s="470">
        <v>4</v>
      </c>
      <c r="C3131" s="470">
        <v>7</v>
      </c>
      <c r="D3131" s="470">
        <v>5</v>
      </c>
      <c r="E3131" s="470">
        <v>2</v>
      </c>
      <c r="F3131" s="30"/>
    </row>
    <row r="3132" spans="1:6">
      <c r="A3132" s="634" t="s">
        <v>3987</v>
      </c>
      <c r="B3132" s="470">
        <v>5</v>
      </c>
      <c r="C3132" s="470">
        <v>7</v>
      </c>
      <c r="D3132" s="470">
        <v>4</v>
      </c>
      <c r="E3132" s="470">
        <v>3</v>
      </c>
      <c r="F3132" s="30"/>
    </row>
    <row r="3133" spans="1:6">
      <c r="A3133" s="634" t="s">
        <v>3988</v>
      </c>
      <c r="B3133" s="470">
        <v>3</v>
      </c>
      <c r="C3133" s="470">
        <v>8</v>
      </c>
      <c r="D3133" s="470">
        <v>4</v>
      </c>
      <c r="E3133" s="470">
        <v>4</v>
      </c>
      <c r="F3133" s="30"/>
    </row>
    <row r="3134" spans="1:6">
      <c r="A3134" s="634" t="s">
        <v>3989</v>
      </c>
      <c r="B3134" s="470"/>
      <c r="C3134" s="470"/>
      <c r="D3134" s="470"/>
      <c r="E3134" s="470"/>
      <c r="F3134" s="30"/>
    </row>
    <row r="3135" spans="1:6">
      <c r="A3135" s="634" t="s">
        <v>3990</v>
      </c>
      <c r="B3135" s="470">
        <v>5</v>
      </c>
      <c r="C3135" s="470">
        <v>11</v>
      </c>
      <c r="D3135" s="470">
        <v>6</v>
      </c>
      <c r="E3135" s="470">
        <v>5</v>
      </c>
      <c r="F3135" s="30"/>
    </row>
    <row r="3136" spans="1:6">
      <c r="A3136" s="634" t="s">
        <v>3991</v>
      </c>
      <c r="B3136" s="470">
        <v>4</v>
      </c>
      <c r="C3136" s="470">
        <v>8</v>
      </c>
      <c r="D3136" s="470">
        <v>5</v>
      </c>
      <c r="E3136" s="470">
        <v>3</v>
      </c>
      <c r="F3136" s="30"/>
    </row>
    <row r="3137" spans="1:6">
      <c r="A3137" s="634" t="s">
        <v>3992</v>
      </c>
      <c r="B3137" s="470"/>
      <c r="C3137" s="470"/>
      <c r="D3137" s="470"/>
      <c r="E3137" s="470"/>
      <c r="F3137" s="30"/>
    </row>
    <row r="3138" spans="1:6">
      <c r="A3138" s="634" t="s">
        <v>3993</v>
      </c>
      <c r="B3138" s="470">
        <v>12</v>
      </c>
      <c r="C3138" s="470">
        <v>45</v>
      </c>
      <c r="D3138" s="470">
        <v>21</v>
      </c>
      <c r="E3138" s="470">
        <v>24</v>
      </c>
      <c r="F3138" s="30"/>
    </row>
    <row r="3139" spans="1:6">
      <c r="A3139" s="634" t="s">
        <v>3994</v>
      </c>
      <c r="B3139" s="470"/>
      <c r="C3139" s="470"/>
      <c r="D3139" s="470"/>
      <c r="E3139" s="470"/>
      <c r="F3139" s="30"/>
    </row>
    <row r="3140" spans="1:6">
      <c r="A3140" s="634" t="s">
        <v>3995</v>
      </c>
      <c r="B3140" s="470">
        <v>16</v>
      </c>
      <c r="C3140" s="470">
        <v>57</v>
      </c>
      <c r="D3140" s="470">
        <v>28</v>
      </c>
      <c r="E3140" s="470">
        <v>29</v>
      </c>
      <c r="F3140" s="30"/>
    </row>
    <row r="3141" spans="1:6">
      <c r="A3141" s="634" t="s">
        <v>3996</v>
      </c>
      <c r="B3141" s="470"/>
      <c r="C3141" s="470"/>
      <c r="D3141" s="470"/>
      <c r="E3141" s="470"/>
      <c r="F3141" s="30"/>
    </row>
    <row r="3142" spans="1:6">
      <c r="A3142" s="634" t="s">
        <v>3997</v>
      </c>
      <c r="B3142" s="470">
        <v>15</v>
      </c>
      <c r="C3142" s="470">
        <v>34</v>
      </c>
      <c r="D3142" s="470">
        <v>17</v>
      </c>
      <c r="E3142" s="470">
        <v>17</v>
      </c>
      <c r="F3142" s="30"/>
    </row>
    <row r="3143" spans="1:6">
      <c r="A3143" s="634" t="s">
        <v>3998</v>
      </c>
      <c r="B3143" s="470">
        <v>3</v>
      </c>
      <c r="C3143" s="470">
        <v>10</v>
      </c>
      <c r="D3143" s="470">
        <v>6</v>
      </c>
      <c r="E3143" s="470">
        <v>4</v>
      </c>
      <c r="F3143" s="30"/>
    </row>
    <row r="3144" spans="1:6">
      <c r="A3144" s="634" t="s">
        <v>3999</v>
      </c>
      <c r="B3144" s="470"/>
      <c r="C3144" s="470"/>
      <c r="D3144" s="470"/>
      <c r="E3144" s="470"/>
      <c r="F3144" s="30"/>
    </row>
    <row r="3145" spans="1:6">
      <c r="A3145" s="634" t="s">
        <v>4000</v>
      </c>
      <c r="B3145" s="470"/>
      <c r="C3145" s="470"/>
      <c r="D3145" s="470"/>
      <c r="E3145" s="470"/>
      <c r="F3145" s="30"/>
    </row>
    <row r="3146" spans="1:6">
      <c r="A3146" s="634" t="s">
        <v>4001</v>
      </c>
      <c r="B3146" s="470">
        <v>18</v>
      </c>
      <c r="C3146" s="470">
        <v>48</v>
      </c>
      <c r="D3146" s="470">
        <v>25</v>
      </c>
      <c r="E3146" s="470">
        <v>23</v>
      </c>
      <c r="F3146" s="30"/>
    </row>
    <row r="3147" spans="1:6">
      <c r="A3147" s="634" t="s">
        <v>4002</v>
      </c>
      <c r="B3147" s="470"/>
      <c r="C3147" s="470"/>
      <c r="D3147" s="470"/>
      <c r="E3147" s="470"/>
      <c r="F3147" s="30"/>
    </row>
    <row r="3148" spans="1:6">
      <c r="A3148" s="634" t="s">
        <v>4003</v>
      </c>
      <c r="B3148" s="470"/>
      <c r="C3148" s="470"/>
      <c r="D3148" s="470"/>
      <c r="E3148" s="470"/>
      <c r="F3148" s="30"/>
    </row>
    <row r="3149" spans="1:6">
      <c r="A3149" s="634"/>
      <c r="B3149" s="470"/>
      <c r="C3149" s="470"/>
      <c r="D3149" s="470"/>
      <c r="E3149" s="470"/>
      <c r="F3149" s="30"/>
    </row>
    <row r="3150" spans="1:6">
      <c r="A3150" s="442" t="s">
        <v>4004</v>
      </c>
      <c r="B3150" s="482">
        <v>5731</v>
      </c>
      <c r="C3150" s="482">
        <v>12288</v>
      </c>
      <c r="D3150" s="482">
        <v>6037</v>
      </c>
      <c r="E3150" s="482">
        <v>6251</v>
      </c>
      <c r="F3150" s="30"/>
    </row>
    <row r="3151" spans="1:6">
      <c r="A3151" s="634"/>
      <c r="B3151" s="470"/>
      <c r="C3151" s="470"/>
      <c r="D3151" s="470"/>
      <c r="E3151" s="470"/>
      <c r="F3151" s="30"/>
    </row>
    <row r="3152" spans="1:6">
      <c r="A3152" s="634" t="s">
        <v>4005</v>
      </c>
      <c r="B3152" s="470">
        <v>83</v>
      </c>
      <c r="C3152" s="470">
        <v>189</v>
      </c>
      <c r="D3152" s="470">
        <v>94</v>
      </c>
      <c r="E3152" s="470">
        <v>95</v>
      </c>
      <c r="F3152" s="30"/>
    </row>
    <row r="3153" spans="1:6">
      <c r="A3153" s="634" t="s">
        <v>4006</v>
      </c>
      <c r="B3153" s="470">
        <v>25</v>
      </c>
      <c r="C3153" s="470">
        <v>52</v>
      </c>
      <c r="D3153" s="470">
        <v>22</v>
      </c>
      <c r="E3153" s="470">
        <v>30</v>
      </c>
      <c r="F3153" s="30"/>
    </row>
    <row r="3154" spans="1:6">
      <c r="A3154" s="634" t="s">
        <v>4007</v>
      </c>
      <c r="B3154" s="470">
        <v>11</v>
      </c>
      <c r="C3154" s="470">
        <v>30</v>
      </c>
      <c r="D3154" s="470">
        <v>15</v>
      </c>
      <c r="E3154" s="470">
        <v>15</v>
      </c>
      <c r="F3154" s="30"/>
    </row>
    <row r="3155" spans="1:6">
      <c r="A3155" s="634" t="s">
        <v>4008</v>
      </c>
      <c r="B3155" s="470">
        <v>10</v>
      </c>
      <c r="C3155" s="470">
        <v>16</v>
      </c>
      <c r="D3155" s="470">
        <v>9</v>
      </c>
      <c r="E3155" s="470">
        <v>7</v>
      </c>
      <c r="F3155" s="30"/>
    </row>
    <row r="3156" spans="1:6">
      <c r="A3156" s="634" t="s">
        <v>4009</v>
      </c>
      <c r="B3156" s="470">
        <v>6</v>
      </c>
      <c r="C3156" s="470">
        <v>15</v>
      </c>
      <c r="D3156" s="470">
        <v>7</v>
      </c>
      <c r="E3156" s="470">
        <v>8</v>
      </c>
      <c r="F3156" s="30"/>
    </row>
    <row r="3157" spans="1:6">
      <c r="A3157" s="634" t="s">
        <v>4010</v>
      </c>
      <c r="B3157" s="470">
        <v>11</v>
      </c>
      <c r="C3157" s="470">
        <v>28</v>
      </c>
      <c r="D3157" s="470">
        <v>18</v>
      </c>
      <c r="E3157" s="470">
        <v>10</v>
      </c>
      <c r="F3157" s="30"/>
    </row>
    <row r="3158" spans="1:6">
      <c r="A3158" s="634" t="s">
        <v>4011</v>
      </c>
      <c r="B3158" s="470"/>
      <c r="C3158" s="470"/>
      <c r="D3158" s="470"/>
      <c r="E3158" s="470"/>
      <c r="F3158" s="30"/>
    </row>
    <row r="3159" spans="1:6">
      <c r="A3159" s="634" t="s">
        <v>4012</v>
      </c>
      <c r="B3159" s="470">
        <v>8</v>
      </c>
      <c r="C3159" s="470">
        <v>17</v>
      </c>
      <c r="D3159" s="470">
        <v>8</v>
      </c>
      <c r="E3159" s="470">
        <v>9</v>
      </c>
      <c r="F3159" s="30"/>
    </row>
    <row r="3160" spans="1:6">
      <c r="A3160" s="634" t="s">
        <v>4013</v>
      </c>
      <c r="B3160" s="470">
        <v>12</v>
      </c>
      <c r="C3160" s="470">
        <v>31</v>
      </c>
      <c r="D3160" s="470">
        <v>15</v>
      </c>
      <c r="E3160" s="470">
        <v>16</v>
      </c>
      <c r="F3160" s="30"/>
    </row>
    <row r="3161" spans="1:6">
      <c r="A3161" s="634"/>
      <c r="B3161" s="470"/>
      <c r="C3161" s="470"/>
      <c r="D3161" s="470"/>
      <c r="E3161" s="470"/>
      <c r="F3161" s="30"/>
    </row>
    <row r="3162" spans="1:6">
      <c r="A3162" s="634" t="s">
        <v>4014</v>
      </c>
      <c r="B3162" s="470">
        <v>166</v>
      </c>
      <c r="C3162" s="470">
        <v>404</v>
      </c>
      <c r="D3162" s="470">
        <v>189</v>
      </c>
      <c r="E3162" s="470">
        <v>215</v>
      </c>
      <c r="F3162" s="30"/>
    </row>
    <row r="3163" spans="1:6">
      <c r="A3163" s="634" t="s">
        <v>4015</v>
      </c>
      <c r="B3163" s="470">
        <v>10</v>
      </c>
      <c r="C3163" s="470">
        <v>19</v>
      </c>
      <c r="D3163" s="470">
        <v>8</v>
      </c>
      <c r="E3163" s="470">
        <v>11</v>
      </c>
      <c r="F3163" s="30"/>
    </row>
    <row r="3164" spans="1:6">
      <c r="A3164" s="634" t="s">
        <v>4016</v>
      </c>
      <c r="B3164" s="470"/>
      <c r="C3164" s="470"/>
      <c r="D3164" s="470"/>
      <c r="E3164" s="470"/>
      <c r="F3164" s="30"/>
    </row>
    <row r="3165" spans="1:6">
      <c r="A3165" s="634" t="s">
        <v>4017</v>
      </c>
      <c r="B3165" s="470">
        <v>8</v>
      </c>
      <c r="C3165" s="470">
        <v>23</v>
      </c>
      <c r="D3165" s="470">
        <v>12</v>
      </c>
      <c r="E3165" s="470">
        <v>11</v>
      </c>
      <c r="F3165" s="30"/>
    </row>
    <row r="3166" spans="1:6">
      <c r="A3166" s="634" t="s">
        <v>4018</v>
      </c>
      <c r="B3166" s="470">
        <v>10</v>
      </c>
      <c r="C3166" s="470">
        <v>28</v>
      </c>
      <c r="D3166" s="470">
        <v>11</v>
      </c>
      <c r="E3166" s="470">
        <v>17</v>
      </c>
      <c r="F3166" s="30"/>
    </row>
    <row r="3167" spans="1:6">
      <c r="A3167" s="634" t="s">
        <v>4019</v>
      </c>
      <c r="B3167" s="470">
        <v>11</v>
      </c>
      <c r="C3167" s="470">
        <v>25</v>
      </c>
      <c r="D3167" s="470">
        <v>11</v>
      </c>
      <c r="E3167" s="470">
        <v>14</v>
      </c>
      <c r="F3167" s="30"/>
    </row>
    <row r="3168" spans="1:6">
      <c r="A3168" s="634" t="s">
        <v>4020</v>
      </c>
      <c r="B3168" s="470">
        <v>53</v>
      </c>
      <c r="C3168" s="470">
        <v>130</v>
      </c>
      <c r="D3168" s="470">
        <v>58</v>
      </c>
      <c r="E3168" s="470">
        <v>72</v>
      </c>
      <c r="F3168" s="30"/>
    </row>
    <row r="3169" spans="1:6">
      <c r="A3169" s="634" t="s">
        <v>4021</v>
      </c>
      <c r="B3169" s="470">
        <v>4</v>
      </c>
      <c r="C3169" s="470">
        <v>9</v>
      </c>
      <c r="D3169" s="470">
        <v>5</v>
      </c>
      <c r="E3169" s="470">
        <v>4</v>
      </c>
      <c r="F3169" s="30"/>
    </row>
    <row r="3170" spans="1:6">
      <c r="A3170" s="634" t="s">
        <v>4022</v>
      </c>
      <c r="B3170" s="470">
        <v>15</v>
      </c>
      <c r="C3170" s="470">
        <v>39</v>
      </c>
      <c r="D3170" s="470">
        <v>19</v>
      </c>
      <c r="E3170" s="470">
        <v>20</v>
      </c>
      <c r="F3170" s="30"/>
    </row>
    <row r="3171" spans="1:6">
      <c r="A3171" s="634" t="s">
        <v>4023</v>
      </c>
      <c r="B3171" s="470">
        <v>14</v>
      </c>
      <c r="C3171" s="470">
        <v>34</v>
      </c>
      <c r="D3171" s="470">
        <v>16</v>
      </c>
      <c r="E3171" s="470">
        <v>18</v>
      </c>
      <c r="F3171" s="30"/>
    </row>
    <row r="3172" spans="1:6">
      <c r="A3172" s="634" t="s">
        <v>4024</v>
      </c>
      <c r="B3172" s="470">
        <v>35</v>
      </c>
      <c r="C3172" s="470">
        <v>77</v>
      </c>
      <c r="D3172" s="470">
        <v>38</v>
      </c>
      <c r="E3172" s="470">
        <v>39</v>
      </c>
      <c r="F3172" s="30"/>
    </row>
    <row r="3173" spans="1:6">
      <c r="A3173" s="634" t="s">
        <v>4025</v>
      </c>
      <c r="B3173" s="470">
        <v>6</v>
      </c>
      <c r="C3173" s="470">
        <v>20</v>
      </c>
      <c r="D3173" s="470">
        <v>11</v>
      </c>
      <c r="E3173" s="470">
        <v>9</v>
      </c>
      <c r="F3173" s="30"/>
    </row>
    <row r="3174" spans="1:6">
      <c r="A3174" s="634" t="s">
        <v>4026</v>
      </c>
      <c r="B3174" s="470"/>
      <c r="C3174" s="470"/>
      <c r="D3174" s="470"/>
      <c r="E3174" s="470"/>
      <c r="F3174" s="30"/>
    </row>
    <row r="3175" spans="1:6">
      <c r="A3175" s="634"/>
      <c r="B3175" s="470"/>
      <c r="C3175" s="470"/>
      <c r="D3175" s="470"/>
      <c r="E3175" s="470"/>
      <c r="F3175" s="30"/>
    </row>
    <row r="3176" spans="1:6">
      <c r="A3176" s="634" t="s">
        <v>4027</v>
      </c>
      <c r="B3176" s="470">
        <v>1020</v>
      </c>
      <c r="C3176" s="470">
        <v>2059</v>
      </c>
      <c r="D3176" s="470">
        <v>994</v>
      </c>
      <c r="E3176" s="470">
        <v>1065</v>
      </c>
      <c r="F3176" s="30"/>
    </row>
    <row r="3177" spans="1:6">
      <c r="A3177" s="634" t="s">
        <v>4028</v>
      </c>
      <c r="B3177" s="470">
        <v>42</v>
      </c>
      <c r="C3177" s="470">
        <v>84</v>
      </c>
      <c r="D3177" s="470">
        <v>47</v>
      </c>
      <c r="E3177" s="470">
        <v>37</v>
      </c>
      <c r="F3177" s="30"/>
    </row>
    <row r="3178" spans="1:6">
      <c r="A3178" s="634" t="s">
        <v>4029</v>
      </c>
      <c r="B3178" s="470">
        <v>31</v>
      </c>
      <c r="C3178" s="470">
        <v>56</v>
      </c>
      <c r="D3178" s="470">
        <v>24</v>
      </c>
      <c r="E3178" s="470">
        <v>32</v>
      </c>
      <c r="F3178" s="30"/>
    </row>
    <row r="3179" spans="1:6">
      <c r="A3179" s="634" t="s">
        <v>4030</v>
      </c>
      <c r="B3179" s="470">
        <v>9</v>
      </c>
      <c r="C3179" s="470">
        <v>13</v>
      </c>
      <c r="D3179" s="470">
        <v>5</v>
      </c>
      <c r="E3179" s="470">
        <v>8</v>
      </c>
      <c r="F3179" s="30"/>
    </row>
    <row r="3180" spans="1:6">
      <c r="A3180" s="634" t="s">
        <v>4031</v>
      </c>
      <c r="B3180" s="473">
        <v>13</v>
      </c>
      <c r="C3180" s="470">
        <v>23</v>
      </c>
      <c r="D3180" s="473">
        <v>11</v>
      </c>
      <c r="E3180" s="473">
        <v>12</v>
      </c>
      <c r="F3180" s="30"/>
    </row>
    <row r="3181" spans="1:6">
      <c r="A3181" s="634" t="s">
        <v>4032</v>
      </c>
      <c r="B3181" s="473">
        <v>15</v>
      </c>
      <c r="C3181" s="470">
        <v>21</v>
      </c>
      <c r="D3181" s="473">
        <v>13</v>
      </c>
      <c r="E3181" s="473">
        <v>8</v>
      </c>
      <c r="F3181" s="30"/>
    </row>
    <row r="3182" spans="1:6">
      <c r="A3182" s="634" t="s">
        <v>4033</v>
      </c>
      <c r="B3182" s="473"/>
      <c r="C3182" s="470"/>
      <c r="D3182" s="473"/>
      <c r="E3182" s="473"/>
      <c r="F3182" s="30"/>
    </row>
    <row r="3183" spans="1:6">
      <c r="A3183" s="634" t="s">
        <v>4034</v>
      </c>
      <c r="B3183" s="470">
        <v>83</v>
      </c>
      <c r="C3183" s="470">
        <v>158</v>
      </c>
      <c r="D3183" s="470">
        <v>85</v>
      </c>
      <c r="E3183" s="470">
        <v>73</v>
      </c>
      <c r="F3183" s="30"/>
    </row>
    <row r="3184" spans="1:6">
      <c r="A3184" s="634" t="s">
        <v>4035</v>
      </c>
      <c r="B3184" s="470">
        <v>54</v>
      </c>
      <c r="C3184" s="470">
        <v>101</v>
      </c>
      <c r="D3184" s="470">
        <v>53</v>
      </c>
      <c r="E3184" s="470">
        <v>48</v>
      </c>
      <c r="F3184" s="30"/>
    </row>
    <row r="3185" spans="1:6">
      <c r="A3185" s="634" t="s">
        <v>4036</v>
      </c>
      <c r="B3185" s="470">
        <v>30</v>
      </c>
      <c r="C3185" s="470">
        <v>57</v>
      </c>
      <c r="D3185" s="470">
        <v>29</v>
      </c>
      <c r="E3185" s="470">
        <v>28</v>
      </c>
      <c r="F3185" s="30"/>
    </row>
    <row r="3186" spans="1:6">
      <c r="A3186" s="634" t="s">
        <v>4037</v>
      </c>
      <c r="B3186" s="470">
        <v>12</v>
      </c>
      <c r="C3186" s="470">
        <v>26</v>
      </c>
      <c r="D3186" s="470">
        <v>9</v>
      </c>
      <c r="E3186" s="470">
        <v>17</v>
      </c>
      <c r="F3186" s="30"/>
    </row>
    <row r="3187" spans="1:6">
      <c r="A3187" s="634" t="s">
        <v>4038</v>
      </c>
      <c r="B3187" s="473">
        <v>12</v>
      </c>
      <c r="C3187" s="473">
        <v>20</v>
      </c>
      <c r="D3187" s="473">
        <v>11</v>
      </c>
      <c r="E3187" s="473">
        <v>9</v>
      </c>
      <c r="F3187" s="30"/>
    </row>
    <row r="3188" spans="1:6">
      <c r="A3188" s="634" t="s">
        <v>4039</v>
      </c>
      <c r="B3188" s="470">
        <v>16</v>
      </c>
      <c r="C3188" s="470">
        <v>41</v>
      </c>
      <c r="D3188" s="470">
        <v>20</v>
      </c>
      <c r="E3188" s="470">
        <v>21</v>
      </c>
      <c r="F3188" s="30"/>
    </row>
    <row r="3189" spans="1:6">
      <c r="A3189" s="3161" t="s">
        <v>4040</v>
      </c>
      <c r="B3189" s="470">
        <v>6</v>
      </c>
      <c r="C3189" s="476">
        <v>10</v>
      </c>
      <c r="D3189" s="470">
        <v>5</v>
      </c>
      <c r="E3189" s="470">
        <v>5</v>
      </c>
      <c r="F3189" s="30"/>
    </row>
    <row r="3190" spans="1:6">
      <c r="A3190" s="634" t="s">
        <v>4041</v>
      </c>
      <c r="B3190" s="470">
        <v>11</v>
      </c>
      <c r="C3190" s="470">
        <v>31</v>
      </c>
      <c r="D3190" s="470">
        <v>14</v>
      </c>
      <c r="E3190" s="470">
        <v>17</v>
      </c>
      <c r="F3190" s="30"/>
    </row>
    <row r="3191" spans="1:6">
      <c r="A3191" s="634" t="s">
        <v>4042</v>
      </c>
      <c r="B3191" s="476"/>
      <c r="C3191" s="476"/>
      <c r="D3191" s="476"/>
      <c r="E3191" s="476"/>
      <c r="F3191" s="30"/>
    </row>
    <row r="3192" spans="1:6">
      <c r="A3192" s="634" t="s">
        <v>4043</v>
      </c>
      <c r="B3192" s="470">
        <v>4</v>
      </c>
      <c r="C3192" s="470">
        <v>18</v>
      </c>
      <c r="D3192" s="470">
        <v>9</v>
      </c>
      <c r="E3192" s="470">
        <v>9</v>
      </c>
      <c r="F3192" s="30"/>
    </row>
    <row r="3193" spans="1:6">
      <c r="A3193" s="634" t="s">
        <v>4044</v>
      </c>
      <c r="B3193" s="470"/>
      <c r="C3193" s="470"/>
      <c r="D3193" s="470"/>
      <c r="E3193" s="470"/>
      <c r="F3193" s="30"/>
    </row>
    <row r="3194" spans="1:6">
      <c r="A3194" s="634" t="s">
        <v>4045</v>
      </c>
      <c r="B3194" s="470">
        <v>10</v>
      </c>
      <c r="C3194" s="470">
        <v>23</v>
      </c>
      <c r="D3194" s="470">
        <v>13</v>
      </c>
      <c r="E3194" s="470">
        <v>10</v>
      </c>
      <c r="F3194" s="30"/>
    </row>
    <row r="3195" spans="1:6">
      <c r="A3195" s="634" t="s">
        <v>4046</v>
      </c>
      <c r="B3195" s="470">
        <v>34</v>
      </c>
      <c r="C3195" s="470">
        <v>66</v>
      </c>
      <c r="D3195" s="470">
        <v>38</v>
      </c>
      <c r="E3195" s="470">
        <v>28</v>
      </c>
      <c r="F3195" s="30"/>
    </row>
    <row r="3196" spans="1:6">
      <c r="A3196" s="634" t="s">
        <v>4047</v>
      </c>
      <c r="B3196" s="470">
        <v>29</v>
      </c>
      <c r="C3196" s="470">
        <v>70</v>
      </c>
      <c r="D3196" s="470">
        <v>32</v>
      </c>
      <c r="E3196" s="470">
        <v>38</v>
      </c>
      <c r="F3196" s="30"/>
    </row>
    <row r="3197" spans="1:6">
      <c r="A3197" s="634" t="s">
        <v>4048</v>
      </c>
      <c r="B3197" s="470">
        <v>5</v>
      </c>
      <c r="C3197" s="470">
        <v>16</v>
      </c>
      <c r="D3197" s="470">
        <v>7</v>
      </c>
      <c r="E3197" s="470">
        <v>9</v>
      </c>
      <c r="F3197" s="30"/>
    </row>
    <row r="3198" spans="1:6">
      <c r="A3198" s="634" t="s">
        <v>4049</v>
      </c>
      <c r="B3198" s="470">
        <v>15</v>
      </c>
      <c r="C3198" s="470">
        <v>34</v>
      </c>
      <c r="D3198" s="470">
        <v>17</v>
      </c>
      <c r="E3198" s="470">
        <v>17</v>
      </c>
      <c r="F3198" s="30"/>
    </row>
    <row r="3199" spans="1:6">
      <c r="A3199" s="634" t="s">
        <v>4050</v>
      </c>
      <c r="B3199" s="470">
        <v>126</v>
      </c>
      <c r="C3199" s="470">
        <v>289</v>
      </c>
      <c r="D3199" s="470">
        <v>145</v>
      </c>
      <c r="E3199" s="470">
        <v>144</v>
      </c>
      <c r="F3199" s="30"/>
    </row>
    <row r="3200" spans="1:6">
      <c r="A3200" s="634" t="s">
        <v>4051</v>
      </c>
      <c r="B3200" s="470">
        <v>14</v>
      </c>
      <c r="C3200" s="470">
        <v>32</v>
      </c>
      <c r="D3200" s="470">
        <v>18</v>
      </c>
      <c r="E3200" s="470">
        <v>14</v>
      </c>
      <c r="F3200" s="30"/>
    </row>
    <row r="3201" spans="1:6">
      <c r="A3201" s="634" t="s">
        <v>4052</v>
      </c>
      <c r="B3201" s="476">
        <v>187</v>
      </c>
      <c r="C3201" s="476">
        <v>288</v>
      </c>
      <c r="D3201" s="476">
        <v>123</v>
      </c>
      <c r="E3201" s="476">
        <v>165</v>
      </c>
      <c r="F3201" s="30"/>
    </row>
    <row r="3202" spans="1:6">
      <c r="A3202" s="634" t="s">
        <v>4053</v>
      </c>
      <c r="B3202" s="470">
        <v>63</v>
      </c>
      <c r="C3202" s="470">
        <v>144</v>
      </c>
      <c r="D3202" s="470">
        <v>55</v>
      </c>
      <c r="E3202" s="470">
        <v>89</v>
      </c>
      <c r="F3202" s="30"/>
    </row>
    <row r="3203" spans="1:6">
      <c r="A3203" s="634" t="s">
        <v>4054</v>
      </c>
      <c r="B3203" s="470">
        <v>93</v>
      </c>
      <c r="C3203" s="470">
        <v>164</v>
      </c>
      <c r="D3203" s="470">
        <v>76</v>
      </c>
      <c r="E3203" s="470">
        <v>88</v>
      </c>
      <c r="F3203" s="30"/>
    </row>
    <row r="3204" spans="1:6">
      <c r="A3204" s="634" t="s">
        <v>4055</v>
      </c>
      <c r="B3204" s="473">
        <v>46</v>
      </c>
      <c r="C3204" s="470">
        <v>123</v>
      </c>
      <c r="D3204" s="473">
        <v>58</v>
      </c>
      <c r="E3204" s="473">
        <v>65</v>
      </c>
      <c r="F3204" s="30"/>
    </row>
    <row r="3205" spans="1:6">
      <c r="A3205" s="634" t="s">
        <v>4056</v>
      </c>
      <c r="B3205" s="470">
        <v>11</v>
      </c>
      <c r="C3205" s="470">
        <v>22</v>
      </c>
      <c r="D3205" s="470">
        <v>9</v>
      </c>
      <c r="E3205" s="470">
        <v>13</v>
      </c>
      <c r="F3205" s="30"/>
    </row>
    <row r="3206" spans="1:6">
      <c r="A3206" s="634" t="s">
        <v>4057</v>
      </c>
      <c r="B3206" s="470"/>
      <c r="C3206" s="470"/>
      <c r="D3206" s="470"/>
      <c r="E3206" s="470"/>
      <c r="F3206" s="30"/>
    </row>
    <row r="3207" spans="1:6">
      <c r="A3207" s="634" t="s">
        <v>4058</v>
      </c>
      <c r="B3207" s="470">
        <v>15</v>
      </c>
      <c r="C3207" s="470">
        <v>38</v>
      </c>
      <c r="D3207" s="470">
        <v>19</v>
      </c>
      <c r="E3207" s="470">
        <v>19</v>
      </c>
      <c r="F3207" s="30"/>
    </row>
    <row r="3208" spans="1:6">
      <c r="A3208" s="634" t="s">
        <v>4059</v>
      </c>
      <c r="B3208" s="470">
        <v>4</v>
      </c>
      <c r="C3208" s="470">
        <v>11</v>
      </c>
      <c r="D3208" s="470">
        <v>5</v>
      </c>
      <c r="E3208" s="470">
        <v>6</v>
      </c>
      <c r="F3208" s="30"/>
    </row>
    <row r="3209" spans="1:6">
      <c r="A3209" s="634" t="s">
        <v>4060</v>
      </c>
      <c r="B3209" s="470">
        <v>3</v>
      </c>
      <c r="C3209" s="470">
        <v>4</v>
      </c>
      <c r="D3209" s="470">
        <v>1</v>
      </c>
      <c r="E3209" s="470">
        <v>3</v>
      </c>
      <c r="F3209" s="30"/>
    </row>
    <row r="3210" spans="1:6">
      <c r="A3210" s="634" t="s">
        <v>4061</v>
      </c>
      <c r="B3210" s="470">
        <v>11</v>
      </c>
      <c r="C3210" s="470">
        <v>38</v>
      </c>
      <c r="D3210" s="470">
        <v>20</v>
      </c>
      <c r="E3210" s="470">
        <v>18</v>
      </c>
      <c r="F3210" s="30"/>
    </row>
    <row r="3211" spans="1:6">
      <c r="A3211" s="634" t="s">
        <v>4062</v>
      </c>
      <c r="B3211" s="470">
        <v>16</v>
      </c>
      <c r="C3211" s="470">
        <v>38</v>
      </c>
      <c r="D3211" s="470">
        <v>23</v>
      </c>
      <c r="E3211" s="470">
        <v>15</v>
      </c>
      <c r="F3211" s="30"/>
    </row>
    <row r="3212" spans="1:6">
      <c r="A3212" s="634"/>
      <c r="B3212" s="470"/>
      <c r="C3212" s="470"/>
      <c r="D3212" s="470"/>
      <c r="E3212" s="470"/>
      <c r="F3212" s="30"/>
    </row>
    <row r="3213" spans="1:6">
      <c r="A3213" s="634" t="s">
        <v>4063</v>
      </c>
      <c r="B3213" s="470">
        <v>1037</v>
      </c>
      <c r="C3213" s="470">
        <v>2520</v>
      </c>
      <c r="D3213" s="470">
        <v>1228</v>
      </c>
      <c r="E3213" s="470">
        <v>1292</v>
      </c>
      <c r="F3213" s="30"/>
    </row>
    <row r="3214" spans="1:6">
      <c r="A3214" s="634" t="s">
        <v>4064</v>
      </c>
      <c r="B3214" s="470">
        <v>44</v>
      </c>
      <c r="C3214" s="470">
        <v>167</v>
      </c>
      <c r="D3214" s="470">
        <v>65</v>
      </c>
      <c r="E3214" s="470">
        <v>102</v>
      </c>
      <c r="F3214" s="30"/>
    </row>
    <row r="3215" spans="1:6">
      <c r="A3215" s="634" t="s">
        <v>4065</v>
      </c>
      <c r="B3215" s="476">
        <v>33</v>
      </c>
      <c r="C3215" s="476">
        <v>82</v>
      </c>
      <c r="D3215" s="476">
        <v>42</v>
      </c>
      <c r="E3215" s="476">
        <v>40</v>
      </c>
      <c r="F3215" s="30"/>
    </row>
    <row r="3216" spans="1:6">
      <c r="A3216" s="634" t="s">
        <v>4066</v>
      </c>
      <c r="B3216" s="476">
        <v>3</v>
      </c>
      <c r="C3216" s="476">
        <v>12</v>
      </c>
      <c r="D3216" s="476">
        <v>4</v>
      </c>
      <c r="E3216" s="476">
        <v>8</v>
      </c>
      <c r="F3216" s="30"/>
    </row>
    <row r="3217" spans="1:6">
      <c r="A3217" s="634" t="s">
        <v>4067</v>
      </c>
      <c r="B3217" s="476">
        <v>26</v>
      </c>
      <c r="C3217" s="476">
        <v>74</v>
      </c>
      <c r="D3217" s="476">
        <v>39</v>
      </c>
      <c r="E3217" s="476">
        <v>35</v>
      </c>
      <c r="F3217" s="30"/>
    </row>
    <row r="3218" spans="1:6">
      <c r="A3218" s="634" t="s">
        <v>4068</v>
      </c>
      <c r="B3218" s="476">
        <v>26</v>
      </c>
      <c r="C3218" s="476">
        <v>71</v>
      </c>
      <c r="D3218" s="476">
        <v>33</v>
      </c>
      <c r="E3218" s="476">
        <v>38</v>
      </c>
      <c r="F3218" s="30"/>
    </row>
    <row r="3219" spans="1:6">
      <c r="A3219" s="634" t="s">
        <v>4069</v>
      </c>
      <c r="B3219" s="476">
        <v>3</v>
      </c>
      <c r="C3219" s="476">
        <v>6</v>
      </c>
      <c r="D3219" s="476">
        <v>4</v>
      </c>
      <c r="E3219" s="476">
        <v>2</v>
      </c>
      <c r="F3219" s="30"/>
    </row>
    <row r="3220" spans="1:6">
      <c r="A3220" s="634" t="s">
        <v>4070</v>
      </c>
      <c r="B3220" s="476">
        <v>11</v>
      </c>
      <c r="C3220" s="476">
        <v>28</v>
      </c>
      <c r="D3220" s="476">
        <v>11</v>
      </c>
      <c r="E3220" s="476">
        <v>17</v>
      </c>
      <c r="F3220" s="30"/>
    </row>
    <row r="3221" spans="1:6">
      <c r="A3221" s="634" t="s">
        <v>4071</v>
      </c>
      <c r="B3221" s="476">
        <v>4</v>
      </c>
      <c r="C3221" s="476">
        <v>16</v>
      </c>
      <c r="D3221" s="476">
        <v>10</v>
      </c>
      <c r="E3221" s="476">
        <v>6</v>
      </c>
      <c r="F3221" s="30"/>
    </row>
    <row r="3222" spans="1:6">
      <c r="A3222" s="634" t="s">
        <v>4072</v>
      </c>
      <c r="B3222" s="476">
        <v>38</v>
      </c>
      <c r="C3222" s="476">
        <v>69</v>
      </c>
      <c r="D3222" s="476">
        <v>32</v>
      </c>
      <c r="E3222" s="476">
        <v>37</v>
      </c>
      <c r="F3222" s="30"/>
    </row>
    <row r="3223" spans="1:6">
      <c r="A3223" s="634" t="s">
        <v>4073</v>
      </c>
      <c r="B3223" s="476"/>
      <c r="C3223" s="476"/>
      <c r="D3223" s="476"/>
      <c r="E3223" s="476"/>
      <c r="F3223" s="30"/>
    </row>
    <row r="3224" spans="1:6">
      <c r="A3224" s="634" t="s">
        <v>4074</v>
      </c>
      <c r="B3224" s="476">
        <v>6</v>
      </c>
      <c r="C3224" s="476">
        <v>7</v>
      </c>
      <c r="D3224" s="476">
        <v>5</v>
      </c>
      <c r="E3224" s="476">
        <v>2</v>
      </c>
      <c r="F3224" s="30"/>
    </row>
    <row r="3225" spans="1:6">
      <c r="A3225" s="634" t="s">
        <v>4075</v>
      </c>
      <c r="B3225" s="476"/>
      <c r="C3225" s="476"/>
      <c r="D3225" s="476"/>
      <c r="E3225" s="476"/>
      <c r="F3225" s="30"/>
    </row>
    <row r="3226" spans="1:6">
      <c r="A3226" s="634" t="s">
        <v>4076</v>
      </c>
      <c r="B3226" s="476">
        <v>57</v>
      </c>
      <c r="C3226" s="476">
        <v>141</v>
      </c>
      <c r="D3226" s="476">
        <v>74</v>
      </c>
      <c r="E3226" s="476">
        <v>67</v>
      </c>
      <c r="F3226" s="30"/>
    </row>
    <row r="3227" spans="1:6">
      <c r="A3227" s="634" t="s">
        <v>4077</v>
      </c>
      <c r="B3227" s="476">
        <v>186</v>
      </c>
      <c r="C3227" s="476">
        <v>431</v>
      </c>
      <c r="D3227" s="476">
        <v>224</v>
      </c>
      <c r="E3227" s="476">
        <v>207</v>
      </c>
      <c r="F3227" s="30"/>
    </row>
    <row r="3228" spans="1:6">
      <c r="A3228" s="634" t="s">
        <v>4078</v>
      </c>
      <c r="B3228" s="476">
        <v>24</v>
      </c>
      <c r="C3228" s="476">
        <v>38</v>
      </c>
      <c r="D3228" s="476">
        <v>22</v>
      </c>
      <c r="E3228" s="476">
        <v>16</v>
      </c>
      <c r="F3228" s="30"/>
    </row>
    <row r="3229" spans="1:6">
      <c r="A3229" s="634" t="s">
        <v>4079</v>
      </c>
      <c r="B3229" s="476">
        <v>3</v>
      </c>
      <c r="C3229" s="476">
        <v>8</v>
      </c>
      <c r="D3229" s="476">
        <v>2</v>
      </c>
      <c r="E3229" s="476">
        <v>6</v>
      </c>
      <c r="F3229" s="30"/>
    </row>
    <row r="3230" spans="1:6">
      <c r="A3230" s="634" t="s">
        <v>4080</v>
      </c>
      <c r="B3230" s="476">
        <v>47</v>
      </c>
      <c r="C3230" s="476">
        <v>100</v>
      </c>
      <c r="D3230" s="476">
        <v>50</v>
      </c>
      <c r="E3230" s="476">
        <v>50</v>
      </c>
      <c r="F3230" s="30"/>
    </row>
    <row r="3231" spans="1:6">
      <c r="A3231" s="634" t="s">
        <v>4081</v>
      </c>
      <c r="B3231" s="476">
        <v>16</v>
      </c>
      <c r="C3231" s="476">
        <v>44</v>
      </c>
      <c r="D3231" s="476">
        <v>24</v>
      </c>
      <c r="E3231" s="476">
        <v>20</v>
      </c>
      <c r="F3231" s="30"/>
    </row>
    <row r="3232" spans="1:6">
      <c r="A3232" s="634" t="s">
        <v>4082</v>
      </c>
      <c r="B3232" s="476">
        <v>5</v>
      </c>
      <c r="C3232" s="476">
        <v>13</v>
      </c>
      <c r="D3232" s="476">
        <v>7</v>
      </c>
      <c r="E3232" s="476">
        <v>6</v>
      </c>
      <c r="F3232" s="30"/>
    </row>
    <row r="3233" spans="1:6">
      <c r="A3233" s="634" t="s">
        <v>4083</v>
      </c>
      <c r="B3233" s="476">
        <v>36</v>
      </c>
      <c r="C3233" s="476">
        <v>76</v>
      </c>
      <c r="D3233" s="476">
        <v>37</v>
      </c>
      <c r="E3233" s="476">
        <v>39</v>
      </c>
      <c r="F3233" s="30"/>
    </row>
    <row r="3234" spans="1:6">
      <c r="A3234" s="634" t="s">
        <v>4084</v>
      </c>
      <c r="B3234" s="476">
        <v>15</v>
      </c>
      <c r="C3234" s="476">
        <v>40</v>
      </c>
      <c r="D3234" s="476">
        <v>18</v>
      </c>
      <c r="E3234" s="476">
        <v>22</v>
      </c>
      <c r="F3234" s="30"/>
    </row>
    <row r="3235" spans="1:6">
      <c r="A3235" s="634" t="s">
        <v>4085</v>
      </c>
      <c r="B3235" s="476">
        <v>29</v>
      </c>
      <c r="C3235" s="476">
        <v>71</v>
      </c>
      <c r="D3235" s="476">
        <v>38</v>
      </c>
      <c r="E3235" s="476">
        <v>33</v>
      </c>
      <c r="F3235" s="30"/>
    </row>
    <row r="3236" spans="1:6">
      <c r="A3236" s="634" t="s">
        <v>4086</v>
      </c>
      <c r="B3236" s="476">
        <v>42</v>
      </c>
      <c r="C3236" s="476">
        <v>117</v>
      </c>
      <c r="D3236" s="476">
        <v>60</v>
      </c>
      <c r="E3236" s="476">
        <v>57</v>
      </c>
      <c r="F3236" s="30"/>
    </row>
    <row r="3237" spans="1:6">
      <c r="A3237" s="634" t="s">
        <v>4087</v>
      </c>
      <c r="B3237" s="476">
        <v>39</v>
      </c>
      <c r="C3237" s="476">
        <v>72</v>
      </c>
      <c r="D3237" s="476">
        <v>29</v>
      </c>
      <c r="E3237" s="476">
        <v>43</v>
      </c>
      <c r="F3237" s="30"/>
    </row>
    <row r="3238" spans="1:6">
      <c r="A3238" s="634" t="s">
        <v>4088</v>
      </c>
      <c r="B3238" s="476">
        <v>56</v>
      </c>
      <c r="C3238" s="476">
        <v>112</v>
      </c>
      <c r="D3238" s="476">
        <v>54</v>
      </c>
      <c r="E3238" s="476">
        <v>58</v>
      </c>
      <c r="F3238" s="30"/>
    </row>
    <row r="3239" spans="1:6">
      <c r="A3239" s="634" t="s">
        <v>4089</v>
      </c>
      <c r="B3239" s="476">
        <v>50</v>
      </c>
      <c r="C3239" s="476">
        <v>140</v>
      </c>
      <c r="D3239" s="476">
        <v>70</v>
      </c>
      <c r="E3239" s="476">
        <v>70</v>
      </c>
      <c r="F3239" s="30"/>
    </row>
    <row r="3240" spans="1:6">
      <c r="A3240" s="634" t="s">
        <v>4090</v>
      </c>
      <c r="B3240" s="476">
        <v>54</v>
      </c>
      <c r="C3240" s="476">
        <v>116</v>
      </c>
      <c r="D3240" s="476">
        <v>59</v>
      </c>
      <c r="E3240" s="476">
        <v>57</v>
      </c>
      <c r="F3240" s="30"/>
    </row>
    <row r="3241" spans="1:6">
      <c r="A3241" s="634" t="s">
        <v>4091</v>
      </c>
      <c r="B3241" s="476">
        <v>4</v>
      </c>
      <c r="C3241" s="476">
        <v>8</v>
      </c>
      <c r="D3241" s="476">
        <v>4</v>
      </c>
      <c r="E3241" s="476">
        <v>4</v>
      </c>
      <c r="F3241" s="30"/>
    </row>
    <row r="3242" spans="1:6">
      <c r="A3242" s="634" t="s">
        <v>4092</v>
      </c>
      <c r="B3242" s="476">
        <v>8</v>
      </c>
      <c r="C3242" s="476">
        <v>19</v>
      </c>
      <c r="D3242" s="476">
        <v>8</v>
      </c>
      <c r="E3242" s="476">
        <v>11</v>
      </c>
      <c r="F3242" s="30"/>
    </row>
    <row r="3243" spans="1:6">
      <c r="A3243" s="634" t="s">
        <v>4093</v>
      </c>
      <c r="B3243" s="476">
        <v>50</v>
      </c>
      <c r="C3243" s="476">
        <v>163</v>
      </c>
      <c r="D3243" s="476">
        <v>68</v>
      </c>
      <c r="E3243" s="476">
        <v>95</v>
      </c>
      <c r="F3243" s="30"/>
    </row>
    <row r="3244" spans="1:6">
      <c r="A3244" s="634" t="s">
        <v>4094</v>
      </c>
      <c r="B3244" s="476">
        <v>21</v>
      </c>
      <c r="C3244" s="476">
        <v>59</v>
      </c>
      <c r="D3244" s="476">
        <v>32</v>
      </c>
      <c r="E3244" s="476">
        <v>27</v>
      </c>
      <c r="F3244" s="30"/>
    </row>
    <row r="3245" spans="1:6">
      <c r="A3245" s="634" t="s">
        <v>4095</v>
      </c>
      <c r="B3245" s="476">
        <v>89</v>
      </c>
      <c r="C3245" s="476">
        <v>186</v>
      </c>
      <c r="D3245" s="476">
        <v>86</v>
      </c>
      <c r="E3245" s="476">
        <v>100</v>
      </c>
      <c r="F3245" s="30"/>
    </row>
    <row r="3246" spans="1:6">
      <c r="A3246" s="634" t="s">
        <v>4096</v>
      </c>
      <c r="B3246" s="476">
        <v>7</v>
      </c>
      <c r="C3246" s="476">
        <v>21</v>
      </c>
      <c r="D3246" s="476">
        <v>11</v>
      </c>
      <c r="E3246" s="476">
        <v>10</v>
      </c>
      <c r="F3246" s="30"/>
    </row>
    <row r="3247" spans="1:6">
      <c r="A3247" s="634" t="s">
        <v>4097</v>
      </c>
      <c r="B3247" s="476">
        <v>5</v>
      </c>
      <c r="C3247" s="476">
        <v>13</v>
      </c>
      <c r="D3247" s="476">
        <v>6</v>
      </c>
      <c r="E3247" s="476">
        <v>7</v>
      </c>
      <c r="F3247" s="30"/>
    </row>
    <row r="3248" spans="1:6">
      <c r="A3248" s="634"/>
      <c r="B3248" s="476"/>
      <c r="C3248" s="476"/>
      <c r="D3248" s="476"/>
      <c r="E3248" s="476"/>
      <c r="F3248" s="30"/>
    </row>
    <row r="3249" spans="1:6">
      <c r="A3249" s="634" t="s">
        <v>4098</v>
      </c>
      <c r="B3249" s="476">
        <v>678</v>
      </c>
      <c r="C3249" s="476">
        <v>1368</v>
      </c>
      <c r="D3249" s="476">
        <v>703</v>
      </c>
      <c r="E3249" s="476">
        <v>665</v>
      </c>
      <c r="F3249" s="30"/>
    </row>
    <row r="3250" spans="1:6">
      <c r="A3250" s="634" t="s">
        <v>4099</v>
      </c>
      <c r="B3250" s="476">
        <v>16</v>
      </c>
      <c r="C3250" s="476">
        <v>38</v>
      </c>
      <c r="D3250" s="476">
        <v>18</v>
      </c>
      <c r="E3250" s="476">
        <v>20</v>
      </c>
      <c r="F3250" s="30"/>
    </row>
    <row r="3251" spans="1:6">
      <c r="A3251" s="634" t="s">
        <v>4100</v>
      </c>
      <c r="B3251" s="476">
        <v>4</v>
      </c>
      <c r="C3251" s="476">
        <v>8</v>
      </c>
      <c r="D3251" s="476">
        <v>4</v>
      </c>
      <c r="E3251" s="476">
        <v>4</v>
      </c>
      <c r="F3251" s="30"/>
    </row>
    <row r="3252" spans="1:6">
      <c r="A3252" s="634" t="s">
        <v>4101</v>
      </c>
      <c r="B3252" s="476"/>
      <c r="C3252" s="476"/>
      <c r="D3252" s="476"/>
      <c r="E3252" s="476"/>
      <c r="F3252" s="30"/>
    </row>
    <row r="3253" spans="1:6">
      <c r="A3253" s="634" t="s">
        <v>4102</v>
      </c>
      <c r="B3253" s="476">
        <v>25</v>
      </c>
      <c r="C3253" s="476">
        <v>54</v>
      </c>
      <c r="D3253" s="476">
        <v>26</v>
      </c>
      <c r="E3253" s="476">
        <v>28</v>
      </c>
      <c r="F3253" s="30"/>
    </row>
    <row r="3254" spans="1:6">
      <c r="A3254" s="634" t="s">
        <v>4103</v>
      </c>
      <c r="B3254" s="476">
        <v>8</v>
      </c>
      <c r="C3254" s="476">
        <v>16</v>
      </c>
      <c r="D3254" s="476">
        <v>8</v>
      </c>
      <c r="E3254" s="476">
        <v>8</v>
      </c>
      <c r="F3254" s="30"/>
    </row>
    <row r="3255" spans="1:6">
      <c r="A3255" s="634" t="s">
        <v>4104</v>
      </c>
      <c r="B3255" s="476">
        <v>53</v>
      </c>
      <c r="C3255" s="476">
        <v>66</v>
      </c>
      <c r="D3255" s="476">
        <v>34</v>
      </c>
      <c r="E3255" s="476">
        <v>32</v>
      </c>
      <c r="F3255" s="30"/>
    </row>
    <row r="3256" spans="1:6">
      <c r="A3256" s="634" t="s">
        <v>4105</v>
      </c>
      <c r="B3256" s="476">
        <v>58</v>
      </c>
      <c r="C3256" s="476">
        <v>116</v>
      </c>
      <c r="D3256" s="476">
        <v>60</v>
      </c>
      <c r="E3256" s="476">
        <v>56</v>
      </c>
      <c r="F3256" s="30"/>
    </row>
    <row r="3257" spans="1:6">
      <c r="A3257" s="634" t="s">
        <v>4106</v>
      </c>
      <c r="B3257" s="476">
        <v>19</v>
      </c>
      <c r="C3257" s="476">
        <v>29</v>
      </c>
      <c r="D3257" s="476">
        <v>15</v>
      </c>
      <c r="E3257" s="476">
        <v>14</v>
      </c>
      <c r="F3257" s="30"/>
    </row>
    <row r="3258" spans="1:6">
      <c r="A3258" s="634" t="s">
        <v>4107</v>
      </c>
      <c r="B3258" s="476">
        <v>100</v>
      </c>
      <c r="C3258" s="476">
        <v>195</v>
      </c>
      <c r="D3258" s="476">
        <v>106</v>
      </c>
      <c r="E3258" s="476">
        <v>89</v>
      </c>
      <c r="F3258" s="30"/>
    </row>
    <row r="3259" spans="1:6">
      <c r="A3259" s="634" t="s">
        <v>4108</v>
      </c>
      <c r="B3259" s="470">
        <v>75</v>
      </c>
      <c r="C3259" s="470">
        <v>143</v>
      </c>
      <c r="D3259" s="470">
        <v>76</v>
      </c>
      <c r="E3259" s="470">
        <v>67</v>
      </c>
      <c r="F3259" s="30"/>
    </row>
    <row r="3260" spans="1:6">
      <c r="A3260" s="634" t="s">
        <v>4109</v>
      </c>
      <c r="B3260" s="470">
        <v>33</v>
      </c>
      <c r="C3260" s="470">
        <v>56</v>
      </c>
      <c r="D3260" s="470">
        <v>26</v>
      </c>
      <c r="E3260" s="470">
        <v>30</v>
      </c>
      <c r="F3260" s="30"/>
    </row>
    <row r="3261" spans="1:6">
      <c r="A3261" s="634" t="s">
        <v>4110</v>
      </c>
      <c r="B3261" s="470">
        <v>155</v>
      </c>
      <c r="C3261" s="470">
        <v>318</v>
      </c>
      <c r="D3261" s="470">
        <v>167</v>
      </c>
      <c r="E3261" s="470">
        <v>151</v>
      </c>
      <c r="F3261" s="30"/>
    </row>
    <row r="3262" spans="1:6">
      <c r="A3262" s="634" t="s">
        <v>4111</v>
      </c>
      <c r="B3262" s="470">
        <v>56</v>
      </c>
      <c r="C3262" s="470">
        <v>147</v>
      </c>
      <c r="D3262" s="470">
        <v>69</v>
      </c>
      <c r="E3262" s="470">
        <v>78</v>
      </c>
      <c r="F3262" s="30"/>
    </row>
    <row r="3263" spans="1:6">
      <c r="A3263" s="634" t="s">
        <v>4112</v>
      </c>
      <c r="B3263" s="470">
        <v>35</v>
      </c>
      <c r="C3263" s="470">
        <v>72</v>
      </c>
      <c r="D3263" s="470">
        <v>42</v>
      </c>
      <c r="E3263" s="470">
        <v>30</v>
      </c>
      <c r="F3263" s="30"/>
    </row>
    <row r="3264" spans="1:6">
      <c r="A3264" s="634" t="s">
        <v>4113</v>
      </c>
      <c r="B3264" s="470">
        <v>41</v>
      </c>
      <c r="C3264" s="470">
        <v>110</v>
      </c>
      <c r="D3264" s="470">
        <v>52</v>
      </c>
      <c r="E3264" s="470">
        <v>58</v>
      </c>
      <c r="F3264" s="30"/>
    </row>
    <row r="3265" spans="1:6">
      <c r="A3265" s="634"/>
      <c r="B3265" s="470"/>
      <c r="C3265" s="470"/>
      <c r="D3265" s="470"/>
      <c r="E3265" s="470"/>
      <c r="F3265" s="30"/>
    </row>
    <row r="3266" spans="1:6">
      <c r="A3266" s="634" t="s">
        <v>4114</v>
      </c>
      <c r="B3266" s="470">
        <v>1998</v>
      </c>
      <c r="C3266" s="470">
        <v>4173</v>
      </c>
      <c r="D3266" s="470">
        <v>2083</v>
      </c>
      <c r="E3266" s="470">
        <v>2090</v>
      </c>
      <c r="F3266" s="30"/>
    </row>
    <row r="3267" spans="1:6">
      <c r="A3267" s="634" t="s">
        <v>4115</v>
      </c>
      <c r="B3267" s="470">
        <v>165</v>
      </c>
      <c r="C3267" s="470">
        <v>289</v>
      </c>
      <c r="D3267" s="470">
        <v>133</v>
      </c>
      <c r="E3267" s="470">
        <v>156</v>
      </c>
      <c r="F3267" s="30"/>
    </row>
    <row r="3268" spans="1:6">
      <c r="A3268" s="634" t="s">
        <v>4116</v>
      </c>
      <c r="B3268" s="470">
        <v>210</v>
      </c>
      <c r="C3268" s="470">
        <v>424</v>
      </c>
      <c r="D3268" s="470">
        <v>195</v>
      </c>
      <c r="E3268" s="470">
        <v>229</v>
      </c>
      <c r="F3268" s="30"/>
    </row>
    <row r="3269" spans="1:6">
      <c r="A3269" s="634" t="s">
        <v>4117</v>
      </c>
      <c r="B3269" s="470">
        <v>307</v>
      </c>
      <c r="C3269" s="470">
        <v>598</v>
      </c>
      <c r="D3269" s="470">
        <v>339</v>
      </c>
      <c r="E3269" s="470">
        <v>259</v>
      </c>
      <c r="F3269" s="30"/>
    </row>
    <row r="3270" spans="1:6">
      <c r="A3270" s="634" t="s">
        <v>4118</v>
      </c>
      <c r="B3270" s="470">
        <v>160</v>
      </c>
      <c r="C3270" s="470">
        <v>370</v>
      </c>
      <c r="D3270" s="470">
        <v>188</v>
      </c>
      <c r="E3270" s="470">
        <v>182</v>
      </c>
      <c r="F3270" s="30"/>
    </row>
    <row r="3271" spans="1:6">
      <c r="A3271" s="634" t="s">
        <v>4119</v>
      </c>
      <c r="B3271" s="470">
        <v>232</v>
      </c>
      <c r="C3271" s="470">
        <v>460</v>
      </c>
      <c r="D3271" s="470">
        <v>232</v>
      </c>
      <c r="E3271" s="470">
        <v>228</v>
      </c>
      <c r="F3271" s="30"/>
    </row>
    <row r="3272" spans="1:6">
      <c r="A3272" s="634" t="s">
        <v>4120</v>
      </c>
      <c r="B3272" s="470">
        <v>264</v>
      </c>
      <c r="C3272" s="470">
        <v>578</v>
      </c>
      <c r="D3272" s="470">
        <v>274</v>
      </c>
      <c r="E3272" s="470">
        <v>304</v>
      </c>
      <c r="F3272" s="30"/>
    </row>
    <row r="3273" spans="1:6">
      <c r="A3273" s="634" t="s">
        <v>4121</v>
      </c>
      <c r="B3273" s="470">
        <v>231</v>
      </c>
      <c r="C3273" s="470">
        <v>475</v>
      </c>
      <c r="D3273" s="470">
        <v>245</v>
      </c>
      <c r="E3273" s="470">
        <v>230</v>
      </c>
      <c r="F3273" s="30"/>
    </row>
    <row r="3274" spans="1:6">
      <c r="A3274" s="634" t="s">
        <v>4122</v>
      </c>
      <c r="B3274" s="470">
        <v>78</v>
      </c>
      <c r="C3274" s="470">
        <v>179</v>
      </c>
      <c r="D3274" s="470">
        <v>94</v>
      </c>
      <c r="E3274" s="470">
        <v>85</v>
      </c>
      <c r="F3274" s="30"/>
    </row>
    <row r="3275" spans="1:6">
      <c r="A3275" s="634" t="s">
        <v>4123</v>
      </c>
      <c r="B3275" s="470">
        <v>149</v>
      </c>
      <c r="C3275" s="470">
        <v>339</v>
      </c>
      <c r="D3275" s="470">
        <v>164</v>
      </c>
      <c r="E3275" s="470">
        <v>175</v>
      </c>
      <c r="F3275" s="30"/>
    </row>
    <row r="3276" spans="1:6">
      <c r="A3276" s="634" t="s">
        <v>4124</v>
      </c>
      <c r="B3276" s="470">
        <v>202</v>
      </c>
      <c r="C3276" s="470">
        <v>461</v>
      </c>
      <c r="D3276" s="470">
        <v>219</v>
      </c>
      <c r="E3276" s="470">
        <v>242</v>
      </c>
      <c r="F3276" s="30"/>
    </row>
    <row r="3277" spans="1:6">
      <c r="A3277" s="634"/>
      <c r="B3277" s="470"/>
      <c r="C3277" s="470"/>
      <c r="D3277" s="470"/>
      <c r="E3277" s="470"/>
      <c r="F3277" s="30"/>
    </row>
    <row r="3278" spans="1:6">
      <c r="A3278" s="634" t="s">
        <v>4125</v>
      </c>
      <c r="B3278" s="470">
        <v>463</v>
      </c>
      <c r="C3278" s="470">
        <v>896</v>
      </c>
      <c r="D3278" s="470">
        <v>409</v>
      </c>
      <c r="E3278" s="470">
        <v>487</v>
      </c>
      <c r="F3278" s="30"/>
    </row>
    <row r="3279" spans="1:6">
      <c r="A3279" s="634" t="s">
        <v>4126</v>
      </c>
      <c r="B3279" s="470">
        <v>29</v>
      </c>
      <c r="C3279" s="470">
        <v>72</v>
      </c>
      <c r="D3279" s="470">
        <v>31</v>
      </c>
      <c r="E3279" s="470">
        <v>41</v>
      </c>
      <c r="F3279" s="30"/>
    </row>
    <row r="3280" spans="1:6">
      <c r="A3280" s="634" t="s">
        <v>4127</v>
      </c>
      <c r="B3280" s="470">
        <v>244</v>
      </c>
      <c r="C3280" s="470">
        <v>439</v>
      </c>
      <c r="D3280" s="470">
        <v>185</v>
      </c>
      <c r="E3280" s="470">
        <v>254</v>
      </c>
      <c r="F3280" s="30"/>
    </row>
    <row r="3281" spans="1:6">
      <c r="A3281" s="634" t="s">
        <v>4128</v>
      </c>
      <c r="B3281" s="470">
        <v>123</v>
      </c>
      <c r="C3281" s="470">
        <v>235</v>
      </c>
      <c r="D3281" s="470">
        <v>118</v>
      </c>
      <c r="E3281" s="470">
        <v>117</v>
      </c>
      <c r="F3281" s="30"/>
    </row>
    <row r="3282" spans="1:6">
      <c r="A3282" s="634" t="s">
        <v>4129</v>
      </c>
      <c r="B3282" s="470">
        <v>60</v>
      </c>
      <c r="C3282" s="470">
        <v>133</v>
      </c>
      <c r="D3282" s="470">
        <v>71</v>
      </c>
      <c r="E3282" s="470">
        <v>62</v>
      </c>
      <c r="F3282" s="30"/>
    </row>
    <row r="3283" spans="1:6">
      <c r="A3283" s="634" t="s">
        <v>4130</v>
      </c>
      <c r="B3283" s="473"/>
      <c r="C3283" s="470"/>
      <c r="D3283" s="473"/>
      <c r="E3283" s="473"/>
      <c r="F3283" s="30"/>
    </row>
    <row r="3284" spans="1:6">
      <c r="A3284" s="634" t="s">
        <v>4131</v>
      </c>
      <c r="B3284" s="473"/>
      <c r="C3284" s="470"/>
      <c r="D3284" s="473"/>
      <c r="E3284" s="473"/>
      <c r="F3284" s="30"/>
    </row>
    <row r="3285" spans="1:6">
      <c r="A3285" s="634" t="s">
        <v>4132</v>
      </c>
      <c r="B3285" s="470">
        <v>7</v>
      </c>
      <c r="C3285" s="470">
        <v>17</v>
      </c>
      <c r="D3285" s="470">
        <v>4</v>
      </c>
      <c r="E3285" s="470">
        <v>13</v>
      </c>
      <c r="F3285" s="30"/>
    </row>
    <row r="3286" spans="1:6">
      <c r="A3286" s="634" t="s">
        <v>4133</v>
      </c>
      <c r="B3286" s="470"/>
      <c r="C3286" s="470"/>
      <c r="D3286" s="470"/>
      <c r="E3286" s="470"/>
      <c r="F3286" s="30"/>
    </row>
    <row r="3287" spans="1:6">
      <c r="A3287" s="634"/>
      <c r="B3287" s="470"/>
      <c r="C3287" s="470"/>
      <c r="D3287" s="470"/>
      <c r="E3287" s="470"/>
      <c r="F3287" s="30"/>
    </row>
    <row r="3288" spans="1:6">
      <c r="A3288" s="634" t="s">
        <v>4134</v>
      </c>
      <c r="B3288" s="470">
        <v>78</v>
      </c>
      <c r="C3288" s="470">
        <v>160</v>
      </c>
      <c r="D3288" s="473">
        <v>82</v>
      </c>
      <c r="E3288" s="473">
        <v>78</v>
      </c>
      <c r="F3288" s="30"/>
    </row>
    <row r="3289" spans="1:6">
      <c r="A3289" s="634" t="s">
        <v>4135</v>
      </c>
      <c r="B3289" s="473">
        <v>6</v>
      </c>
      <c r="C3289" s="470">
        <v>13</v>
      </c>
      <c r="D3289" s="473">
        <v>7</v>
      </c>
      <c r="E3289" s="473">
        <v>6</v>
      </c>
      <c r="F3289" s="30"/>
    </row>
    <row r="3290" spans="1:6">
      <c r="A3290" s="634" t="s">
        <v>4136</v>
      </c>
      <c r="B3290" s="473">
        <v>16</v>
      </c>
      <c r="C3290" s="473">
        <v>31</v>
      </c>
      <c r="D3290" s="473">
        <v>16</v>
      </c>
      <c r="E3290" s="473">
        <v>15</v>
      </c>
      <c r="F3290" s="30"/>
    </row>
    <row r="3291" spans="1:6">
      <c r="A3291" s="634" t="s">
        <v>4137</v>
      </c>
      <c r="B3291" s="493">
        <v>18</v>
      </c>
      <c r="C3291" s="493">
        <v>39</v>
      </c>
      <c r="D3291" s="493">
        <v>19</v>
      </c>
      <c r="E3291" s="493">
        <v>20</v>
      </c>
      <c r="F3291" s="30"/>
    </row>
    <row r="3292" spans="1:6">
      <c r="A3292" s="634" t="s">
        <v>4138</v>
      </c>
      <c r="B3292" s="485">
        <v>9</v>
      </c>
      <c r="C3292" s="493">
        <v>22</v>
      </c>
      <c r="D3292" s="493">
        <v>11</v>
      </c>
      <c r="E3292" s="493">
        <v>11</v>
      </c>
      <c r="F3292" s="30"/>
    </row>
    <row r="3293" spans="1:6">
      <c r="A3293" s="634" t="s">
        <v>4139</v>
      </c>
      <c r="B3293" s="470"/>
      <c r="C3293" s="470"/>
      <c r="D3293" s="470"/>
      <c r="E3293" s="470"/>
      <c r="F3293" s="30"/>
    </row>
    <row r="3294" spans="1:6">
      <c r="A3294" s="634" t="s">
        <v>4140</v>
      </c>
      <c r="B3294" s="470">
        <v>7</v>
      </c>
      <c r="C3294" s="470">
        <v>14</v>
      </c>
      <c r="D3294" s="470">
        <v>7</v>
      </c>
      <c r="E3294" s="470">
        <v>7</v>
      </c>
      <c r="F3294" s="30"/>
    </row>
    <row r="3295" spans="1:6">
      <c r="A3295" s="634" t="s">
        <v>4141</v>
      </c>
      <c r="B3295" s="470">
        <v>7</v>
      </c>
      <c r="C3295" s="470">
        <v>14</v>
      </c>
      <c r="D3295" s="470">
        <v>8</v>
      </c>
      <c r="E3295" s="470">
        <v>6</v>
      </c>
      <c r="F3295" s="30"/>
    </row>
    <row r="3296" spans="1:6">
      <c r="A3296" s="634" t="s">
        <v>4142</v>
      </c>
      <c r="B3296" s="470">
        <v>11</v>
      </c>
      <c r="C3296" s="470">
        <v>18</v>
      </c>
      <c r="D3296" s="470">
        <v>8</v>
      </c>
      <c r="E3296" s="470">
        <v>10</v>
      </c>
      <c r="F3296" s="30"/>
    </row>
    <row r="3297" spans="1:6">
      <c r="A3297" s="634" t="s">
        <v>4143</v>
      </c>
      <c r="B3297" s="470">
        <v>4</v>
      </c>
      <c r="C3297" s="470">
        <v>9</v>
      </c>
      <c r="D3297" s="470">
        <v>6</v>
      </c>
      <c r="E3297" s="470">
        <v>3</v>
      </c>
      <c r="F3297" s="30"/>
    </row>
    <row r="3298" spans="1:6">
      <c r="A3298" s="634"/>
      <c r="B3298" s="470"/>
      <c r="C3298" s="470"/>
      <c r="D3298" s="470"/>
      <c r="E3298" s="470"/>
      <c r="F3298" s="30"/>
    </row>
    <row r="3299" spans="1:6">
      <c r="A3299" s="634" t="s">
        <v>4144</v>
      </c>
      <c r="B3299" s="470">
        <v>93</v>
      </c>
      <c r="C3299" s="470">
        <v>243</v>
      </c>
      <c r="D3299" s="470">
        <v>121</v>
      </c>
      <c r="E3299" s="470">
        <v>122</v>
      </c>
      <c r="F3299" s="30"/>
    </row>
    <row r="3300" spans="1:6">
      <c r="A3300" s="634" t="s">
        <v>4145</v>
      </c>
      <c r="B3300" s="470">
        <v>11</v>
      </c>
      <c r="C3300" s="470">
        <v>39</v>
      </c>
      <c r="D3300" s="470">
        <v>20</v>
      </c>
      <c r="E3300" s="470">
        <v>19</v>
      </c>
      <c r="F3300" s="30"/>
    </row>
    <row r="3301" spans="1:6">
      <c r="A3301" s="634" t="s">
        <v>4146</v>
      </c>
      <c r="B3301" s="470">
        <v>3</v>
      </c>
      <c r="C3301" s="470">
        <v>8</v>
      </c>
      <c r="D3301" s="470">
        <v>5</v>
      </c>
      <c r="E3301" s="470">
        <v>3</v>
      </c>
      <c r="F3301" s="30"/>
    </row>
    <row r="3302" spans="1:6">
      <c r="A3302" s="634" t="s">
        <v>4147</v>
      </c>
      <c r="B3302" s="470">
        <v>8</v>
      </c>
      <c r="C3302" s="470">
        <v>23</v>
      </c>
      <c r="D3302" s="470">
        <v>14</v>
      </c>
      <c r="E3302" s="470">
        <v>9</v>
      </c>
      <c r="F3302" s="30"/>
    </row>
    <row r="3303" spans="1:6">
      <c r="A3303" s="634" t="s">
        <v>4148</v>
      </c>
      <c r="B3303" s="470">
        <v>7</v>
      </c>
      <c r="C3303" s="470">
        <v>12</v>
      </c>
      <c r="D3303" s="470">
        <v>6</v>
      </c>
      <c r="E3303" s="470">
        <v>6</v>
      </c>
      <c r="F3303" s="30"/>
    </row>
    <row r="3304" spans="1:6">
      <c r="A3304" s="634" t="s">
        <v>4149</v>
      </c>
      <c r="B3304" s="470">
        <v>6</v>
      </c>
      <c r="C3304" s="470">
        <v>24</v>
      </c>
      <c r="D3304" s="470">
        <v>12</v>
      </c>
      <c r="E3304" s="470">
        <v>12</v>
      </c>
      <c r="F3304" s="30"/>
    </row>
    <row r="3305" spans="1:6">
      <c r="A3305" s="634" t="s">
        <v>4150</v>
      </c>
      <c r="B3305" s="470">
        <v>5</v>
      </c>
      <c r="C3305" s="470">
        <v>13</v>
      </c>
      <c r="D3305" s="470">
        <v>6</v>
      </c>
      <c r="E3305" s="470">
        <v>7</v>
      </c>
      <c r="F3305" s="30"/>
    </row>
    <row r="3306" spans="1:6">
      <c r="A3306" s="634" t="s">
        <v>4151</v>
      </c>
      <c r="B3306" s="470">
        <v>16</v>
      </c>
      <c r="C3306" s="470">
        <v>46</v>
      </c>
      <c r="D3306" s="470">
        <v>20</v>
      </c>
      <c r="E3306" s="470">
        <v>26</v>
      </c>
      <c r="F3306" s="30"/>
    </row>
    <row r="3307" spans="1:6">
      <c r="A3307" s="634" t="s">
        <v>4152</v>
      </c>
      <c r="B3307" s="470">
        <v>12</v>
      </c>
      <c r="C3307" s="470">
        <v>20</v>
      </c>
      <c r="D3307" s="470">
        <v>10</v>
      </c>
      <c r="E3307" s="470">
        <v>10</v>
      </c>
      <c r="F3307" s="30"/>
    </row>
    <row r="3308" spans="1:6">
      <c r="A3308" s="634" t="s">
        <v>4153</v>
      </c>
      <c r="B3308" s="470">
        <v>7</v>
      </c>
      <c r="C3308" s="470">
        <v>14</v>
      </c>
      <c r="D3308" s="470">
        <v>7</v>
      </c>
      <c r="E3308" s="470">
        <v>7</v>
      </c>
      <c r="F3308" s="30"/>
    </row>
    <row r="3309" spans="1:6">
      <c r="A3309" s="634" t="s">
        <v>4154</v>
      </c>
      <c r="B3309" s="470">
        <v>10</v>
      </c>
      <c r="C3309" s="470">
        <v>26</v>
      </c>
      <c r="D3309" s="470">
        <v>13</v>
      </c>
      <c r="E3309" s="470">
        <v>13</v>
      </c>
      <c r="F3309" s="30"/>
    </row>
    <row r="3310" spans="1:6">
      <c r="A3310" s="634" t="s">
        <v>4155</v>
      </c>
      <c r="B3310" s="470">
        <v>3</v>
      </c>
      <c r="C3310" s="470">
        <v>6</v>
      </c>
      <c r="D3310" s="470">
        <v>1</v>
      </c>
      <c r="E3310" s="470">
        <v>5</v>
      </c>
      <c r="F3310" s="30"/>
    </row>
    <row r="3311" spans="1:6">
      <c r="A3311" s="634" t="s">
        <v>4156</v>
      </c>
      <c r="B3311" s="470"/>
      <c r="C3311" s="470"/>
      <c r="D3311" s="470"/>
      <c r="E3311" s="470"/>
      <c r="F3311" s="30"/>
    </row>
    <row r="3312" spans="1:6">
      <c r="A3312" s="634" t="s">
        <v>4157</v>
      </c>
      <c r="B3312" s="470">
        <v>5</v>
      </c>
      <c r="C3312" s="470">
        <v>12</v>
      </c>
      <c r="D3312" s="470">
        <v>7</v>
      </c>
      <c r="E3312" s="470">
        <v>5</v>
      </c>
      <c r="F3312" s="30"/>
    </row>
    <row r="3313" spans="1:6">
      <c r="A3313" s="634"/>
      <c r="B3313" s="470"/>
      <c r="C3313" s="470"/>
      <c r="D3313" s="470"/>
      <c r="E3313" s="470"/>
      <c r="F3313" s="30"/>
    </row>
    <row r="3314" spans="1:6">
      <c r="A3314" s="634" t="s">
        <v>4158</v>
      </c>
      <c r="B3314" s="470">
        <v>115</v>
      </c>
      <c r="C3314" s="470">
        <v>276</v>
      </c>
      <c r="D3314" s="470">
        <v>134</v>
      </c>
      <c r="E3314" s="470">
        <v>142</v>
      </c>
      <c r="F3314" s="30"/>
    </row>
    <row r="3315" spans="1:6">
      <c r="A3315" s="634" t="s">
        <v>4159</v>
      </c>
      <c r="B3315" s="470">
        <v>21</v>
      </c>
      <c r="C3315" s="470">
        <v>58</v>
      </c>
      <c r="D3315" s="470">
        <v>28</v>
      </c>
      <c r="E3315" s="470">
        <v>30</v>
      </c>
      <c r="F3315" s="30"/>
    </row>
    <row r="3316" spans="1:6">
      <c r="A3316" s="634" t="s">
        <v>4160</v>
      </c>
      <c r="B3316" s="470">
        <v>40</v>
      </c>
      <c r="C3316" s="470">
        <v>88</v>
      </c>
      <c r="D3316" s="470">
        <v>40</v>
      </c>
      <c r="E3316" s="470">
        <v>48</v>
      </c>
      <c r="F3316" s="30"/>
    </row>
    <row r="3317" spans="1:6">
      <c r="A3317" s="634" t="s">
        <v>4161</v>
      </c>
      <c r="B3317" s="470">
        <v>10</v>
      </c>
      <c r="C3317" s="470">
        <v>14</v>
      </c>
      <c r="D3317" s="470">
        <v>7</v>
      </c>
      <c r="E3317" s="470">
        <v>7</v>
      </c>
      <c r="F3317" s="30"/>
    </row>
    <row r="3318" spans="1:6">
      <c r="A3318" s="634" t="s">
        <v>4162</v>
      </c>
      <c r="B3318" s="470">
        <v>7</v>
      </c>
      <c r="C3318" s="470">
        <v>12</v>
      </c>
      <c r="D3318" s="470">
        <v>8</v>
      </c>
      <c r="E3318" s="470">
        <v>4</v>
      </c>
      <c r="F3318" s="30"/>
    </row>
    <row r="3319" spans="1:6">
      <c r="A3319" s="634" t="s">
        <v>4163</v>
      </c>
      <c r="B3319" s="470">
        <v>5</v>
      </c>
      <c r="C3319" s="470">
        <v>14</v>
      </c>
      <c r="D3319" s="470">
        <v>7</v>
      </c>
      <c r="E3319" s="470">
        <v>7</v>
      </c>
      <c r="F3319" s="30"/>
    </row>
    <row r="3320" spans="1:6">
      <c r="A3320" s="634" t="s">
        <v>4164</v>
      </c>
      <c r="B3320" s="470">
        <v>3</v>
      </c>
      <c r="C3320" s="470">
        <v>10</v>
      </c>
      <c r="D3320" s="470">
        <v>4</v>
      </c>
      <c r="E3320" s="470">
        <v>6</v>
      </c>
      <c r="F3320" s="30"/>
    </row>
    <row r="3321" spans="1:6">
      <c r="A3321" s="634" t="s">
        <v>4165</v>
      </c>
      <c r="B3321" s="470">
        <v>4</v>
      </c>
      <c r="C3321" s="470">
        <v>16</v>
      </c>
      <c r="D3321" s="470">
        <v>10</v>
      </c>
      <c r="E3321" s="470">
        <v>6</v>
      </c>
      <c r="F3321" s="30"/>
    </row>
    <row r="3322" spans="1:6">
      <c r="A3322" s="634" t="s">
        <v>4166</v>
      </c>
      <c r="B3322" s="470"/>
      <c r="C3322" s="470"/>
      <c r="D3322" s="470"/>
      <c r="E3322" s="470"/>
      <c r="F3322" s="30"/>
    </row>
    <row r="3323" spans="1:6">
      <c r="A3323" s="634" t="s">
        <v>4167</v>
      </c>
      <c r="B3323" s="470">
        <v>10</v>
      </c>
      <c r="C3323" s="470">
        <v>27</v>
      </c>
      <c r="D3323" s="470">
        <v>13</v>
      </c>
      <c r="E3323" s="470">
        <v>14</v>
      </c>
      <c r="F3323" s="30"/>
    </row>
    <row r="3324" spans="1:6">
      <c r="A3324" s="634" t="s">
        <v>4168</v>
      </c>
      <c r="B3324" s="470">
        <v>11</v>
      </c>
      <c r="C3324" s="470">
        <v>31</v>
      </c>
      <c r="D3324" s="470">
        <v>15</v>
      </c>
      <c r="E3324" s="470">
        <v>16</v>
      </c>
      <c r="F3324" s="30"/>
    </row>
    <row r="3325" spans="1:6">
      <c r="A3325" s="634" t="s">
        <v>4169</v>
      </c>
      <c r="B3325" s="470"/>
      <c r="C3325" s="470"/>
      <c r="D3325" s="470"/>
      <c r="E3325" s="470"/>
      <c r="F3325" s="30"/>
    </row>
    <row r="3326" spans="1:6">
      <c r="A3326" s="634" t="s">
        <v>4170</v>
      </c>
      <c r="B3326" s="470">
        <v>4</v>
      </c>
      <c r="C3326" s="470">
        <v>6</v>
      </c>
      <c r="D3326" s="470">
        <v>2</v>
      </c>
      <c r="E3326" s="470">
        <v>4</v>
      </c>
      <c r="F3326" s="30"/>
    </row>
    <row r="3327" spans="1:6">
      <c r="A3327" s="442"/>
      <c r="B3327" s="470"/>
      <c r="C3327" s="470"/>
      <c r="D3327" s="470"/>
      <c r="E3327" s="470"/>
      <c r="F3327" s="30"/>
    </row>
    <row r="3328" spans="1:6">
      <c r="A3328" s="442" t="s">
        <v>1038</v>
      </c>
      <c r="B3328" s="482">
        <v>929</v>
      </c>
      <c r="C3328" s="482">
        <v>2319</v>
      </c>
      <c r="D3328" s="482">
        <v>1136</v>
      </c>
      <c r="E3328" s="482">
        <v>1183</v>
      </c>
      <c r="F3328" s="30"/>
    </row>
    <row r="3329" spans="1:6">
      <c r="A3329" s="634"/>
      <c r="B3329" s="470"/>
      <c r="C3329" s="470"/>
      <c r="D3329" s="470"/>
      <c r="E3329" s="470"/>
      <c r="F3329" s="30"/>
    </row>
    <row r="3330" spans="1:6">
      <c r="A3330" s="634" t="s">
        <v>4171</v>
      </c>
      <c r="B3330" s="470">
        <v>87</v>
      </c>
      <c r="C3330" s="470">
        <v>215</v>
      </c>
      <c r="D3330" s="470">
        <v>105</v>
      </c>
      <c r="E3330" s="470">
        <v>110</v>
      </c>
      <c r="F3330" s="30"/>
    </row>
    <row r="3331" spans="1:6">
      <c r="A3331" s="634" t="s">
        <v>4172</v>
      </c>
      <c r="B3331" s="470">
        <v>14</v>
      </c>
      <c r="C3331" s="470">
        <v>39</v>
      </c>
      <c r="D3331" s="470">
        <v>16</v>
      </c>
      <c r="E3331" s="470">
        <v>23</v>
      </c>
      <c r="F3331" s="30"/>
    </row>
    <row r="3332" spans="1:6">
      <c r="A3332" s="634" t="s">
        <v>4173</v>
      </c>
      <c r="B3332" s="470"/>
      <c r="C3332" s="470"/>
      <c r="D3332" s="470"/>
      <c r="E3332" s="470"/>
      <c r="F3332" s="30"/>
    </row>
    <row r="3333" spans="1:6">
      <c r="A3333" s="634" t="s">
        <v>4174</v>
      </c>
      <c r="B3333" s="470">
        <v>11</v>
      </c>
      <c r="C3333" s="470">
        <v>21</v>
      </c>
      <c r="D3333" s="470">
        <v>14</v>
      </c>
      <c r="E3333" s="470">
        <v>7</v>
      </c>
      <c r="F3333" s="30"/>
    </row>
    <row r="3334" spans="1:6">
      <c r="A3334" s="634" t="s">
        <v>4175</v>
      </c>
      <c r="B3334" s="470">
        <v>5</v>
      </c>
      <c r="C3334" s="470">
        <v>11</v>
      </c>
      <c r="D3334" s="470">
        <v>5</v>
      </c>
      <c r="E3334" s="470">
        <v>6</v>
      </c>
      <c r="F3334" s="30"/>
    </row>
    <row r="3335" spans="1:6">
      <c r="A3335" s="634" t="s">
        <v>4176</v>
      </c>
      <c r="B3335" s="470"/>
      <c r="C3335" s="470"/>
      <c r="D3335" s="470"/>
      <c r="E3335" s="470"/>
      <c r="F3335" s="30"/>
    </row>
    <row r="3336" spans="1:6">
      <c r="A3336" s="634" t="s">
        <v>4177</v>
      </c>
      <c r="B3336" s="470">
        <v>12</v>
      </c>
      <c r="C3336" s="470">
        <v>27</v>
      </c>
      <c r="D3336" s="470">
        <v>13</v>
      </c>
      <c r="E3336" s="470">
        <v>14</v>
      </c>
      <c r="F3336" s="30"/>
    </row>
    <row r="3337" spans="1:6">
      <c r="A3337" s="634" t="s">
        <v>4178</v>
      </c>
      <c r="B3337" s="470">
        <v>17</v>
      </c>
      <c r="C3337" s="470">
        <v>45</v>
      </c>
      <c r="D3337" s="470">
        <v>21</v>
      </c>
      <c r="E3337" s="470">
        <v>24</v>
      </c>
      <c r="F3337" s="30"/>
    </row>
    <row r="3338" spans="1:6">
      <c r="A3338" s="634" t="s">
        <v>4179</v>
      </c>
      <c r="B3338" s="470"/>
      <c r="C3338" s="470"/>
      <c r="D3338" s="470"/>
      <c r="E3338" s="470"/>
      <c r="F3338" s="30"/>
    </row>
    <row r="3339" spans="1:6">
      <c r="A3339" s="634" t="s">
        <v>4180</v>
      </c>
      <c r="B3339" s="470"/>
      <c r="C3339" s="470"/>
      <c r="D3339" s="470"/>
      <c r="E3339" s="470"/>
      <c r="F3339" s="30"/>
    </row>
    <row r="3340" spans="1:6">
      <c r="A3340" s="634" t="s">
        <v>4181</v>
      </c>
      <c r="B3340" s="470">
        <v>12</v>
      </c>
      <c r="C3340" s="470">
        <v>36</v>
      </c>
      <c r="D3340" s="470">
        <v>19</v>
      </c>
      <c r="E3340" s="470">
        <v>17</v>
      </c>
      <c r="F3340" s="30"/>
    </row>
    <row r="3341" spans="1:6">
      <c r="A3341" s="634" t="s">
        <v>4182</v>
      </c>
      <c r="B3341" s="470"/>
      <c r="C3341" s="470"/>
      <c r="D3341" s="470"/>
      <c r="E3341" s="470"/>
      <c r="F3341" s="30"/>
    </row>
    <row r="3342" spans="1:6">
      <c r="A3342" s="634" t="s">
        <v>4183</v>
      </c>
      <c r="B3342" s="470">
        <v>16</v>
      </c>
      <c r="C3342" s="470">
        <v>36</v>
      </c>
      <c r="D3342" s="470">
        <v>17</v>
      </c>
      <c r="E3342" s="470">
        <v>19</v>
      </c>
      <c r="F3342" s="30"/>
    </row>
    <row r="3343" spans="1:6">
      <c r="A3343" s="634"/>
      <c r="B3343" s="470"/>
      <c r="C3343" s="470"/>
      <c r="D3343" s="470"/>
      <c r="E3343" s="470"/>
      <c r="F3343" s="30"/>
    </row>
    <row r="3344" spans="1:6">
      <c r="A3344" s="634" t="s">
        <v>4184</v>
      </c>
      <c r="B3344" s="470">
        <v>97</v>
      </c>
      <c r="C3344" s="470">
        <v>271</v>
      </c>
      <c r="D3344" s="470">
        <v>125</v>
      </c>
      <c r="E3344" s="470">
        <v>146</v>
      </c>
      <c r="F3344" s="30"/>
    </row>
    <row r="3345" spans="1:10">
      <c r="A3345" s="634" t="s">
        <v>4185</v>
      </c>
      <c r="B3345" s="470">
        <v>5</v>
      </c>
      <c r="C3345" s="470">
        <v>13</v>
      </c>
      <c r="D3345" s="470">
        <v>5</v>
      </c>
      <c r="E3345" s="470">
        <v>8</v>
      </c>
      <c r="F3345" s="30"/>
    </row>
    <row r="3346" spans="1:10">
      <c r="A3346" s="634" t="s">
        <v>4186</v>
      </c>
      <c r="B3346" s="470">
        <v>9</v>
      </c>
      <c r="C3346" s="470">
        <v>21</v>
      </c>
      <c r="D3346" s="470">
        <v>8</v>
      </c>
      <c r="E3346" s="470">
        <v>13</v>
      </c>
      <c r="F3346" s="30"/>
    </row>
    <row r="3347" spans="1:10">
      <c r="A3347" s="634" t="s">
        <v>4187</v>
      </c>
      <c r="B3347" s="476">
        <v>6</v>
      </c>
      <c r="C3347" s="476">
        <v>10</v>
      </c>
      <c r="D3347" s="476">
        <v>4</v>
      </c>
      <c r="E3347" s="476">
        <v>6</v>
      </c>
      <c r="F3347" s="343"/>
      <c r="G3347" s="492"/>
      <c r="H3347" s="492"/>
      <c r="I3347" s="492"/>
      <c r="J3347" s="492"/>
    </row>
    <row r="3348" spans="1:10">
      <c r="A3348" s="634" t="s">
        <v>4188</v>
      </c>
      <c r="B3348" s="470"/>
      <c r="C3348" s="470"/>
      <c r="D3348" s="470"/>
      <c r="E3348" s="470"/>
      <c r="F3348" s="30"/>
    </row>
    <row r="3349" spans="1:10">
      <c r="A3349" s="634" t="s">
        <v>4189</v>
      </c>
      <c r="B3349" s="470">
        <v>7</v>
      </c>
      <c r="C3349" s="470">
        <v>16</v>
      </c>
      <c r="D3349" s="473">
        <v>10</v>
      </c>
      <c r="E3349" s="473">
        <v>6</v>
      </c>
      <c r="F3349" s="30"/>
    </row>
    <row r="3350" spans="1:10">
      <c r="A3350" s="634" t="s">
        <v>4190</v>
      </c>
      <c r="B3350" s="473">
        <v>11</v>
      </c>
      <c r="C3350" s="470">
        <v>40</v>
      </c>
      <c r="D3350" s="473">
        <v>19</v>
      </c>
      <c r="E3350" s="473">
        <v>21</v>
      </c>
      <c r="F3350" s="30"/>
    </row>
    <row r="3351" spans="1:10">
      <c r="A3351" s="634" t="s">
        <v>4191</v>
      </c>
      <c r="B3351" s="470">
        <v>8</v>
      </c>
      <c r="C3351" s="470">
        <v>19</v>
      </c>
      <c r="D3351" s="470">
        <v>7</v>
      </c>
      <c r="E3351" s="470">
        <v>12</v>
      </c>
      <c r="F3351" s="30"/>
    </row>
    <row r="3352" spans="1:10">
      <c r="A3352" s="634" t="s">
        <v>4192</v>
      </c>
      <c r="B3352" s="470">
        <v>6</v>
      </c>
      <c r="C3352" s="470">
        <v>17</v>
      </c>
      <c r="D3352" s="470">
        <v>11</v>
      </c>
      <c r="E3352" s="470">
        <v>6</v>
      </c>
      <c r="F3352" s="30"/>
    </row>
    <row r="3353" spans="1:10">
      <c r="A3353" s="634" t="s">
        <v>4193</v>
      </c>
      <c r="B3353" s="470"/>
      <c r="C3353" s="470"/>
      <c r="D3353" s="470"/>
      <c r="E3353" s="470"/>
      <c r="F3353" s="30"/>
    </row>
    <row r="3354" spans="1:10">
      <c r="A3354" s="634" t="s">
        <v>4194</v>
      </c>
      <c r="B3354" s="470"/>
      <c r="C3354" s="470"/>
      <c r="D3354" s="470"/>
      <c r="E3354" s="470"/>
      <c r="F3354" s="30"/>
    </row>
    <row r="3355" spans="1:10">
      <c r="A3355" s="634" t="s">
        <v>4195</v>
      </c>
      <c r="B3355" s="470">
        <v>6</v>
      </c>
      <c r="C3355" s="470">
        <v>11</v>
      </c>
      <c r="D3355" s="470">
        <v>4</v>
      </c>
      <c r="E3355" s="470">
        <v>7</v>
      </c>
      <c r="F3355" s="30"/>
    </row>
    <row r="3356" spans="1:10">
      <c r="A3356" s="634" t="s">
        <v>4196</v>
      </c>
      <c r="B3356" s="470"/>
      <c r="C3356" s="470"/>
      <c r="D3356" s="470"/>
      <c r="E3356" s="470"/>
      <c r="F3356" s="30"/>
    </row>
    <row r="3357" spans="1:10">
      <c r="A3357" s="634" t="s">
        <v>4197</v>
      </c>
      <c r="B3357" s="470">
        <v>3</v>
      </c>
      <c r="C3357" s="470">
        <v>7</v>
      </c>
      <c r="D3357" s="470">
        <v>3</v>
      </c>
      <c r="E3357" s="470">
        <v>4</v>
      </c>
      <c r="F3357" s="30"/>
    </row>
    <row r="3358" spans="1:10">
      <c r="A3358" s="634" t="s">
        <v>4198</v>
      </c>
      <c r="B3358" s="470">
        <v>5</v>
      </c>
      <c r="C3358" s="470">
        <v>13</v>
      </c>
      <c r="D3358" s="473">
        <v>7</v>
      </c>
      <c r="E3358" s="473">
        <v>6</v>
      </c>
      <c r="F3358" s="30"/>
    </row>
    <row r="3359" spans="1:10">
      <c r="A3359" s="634" t="s">
        <v>4199</v>
      </c>
      <c r="B3359" s="470">
        <v>7</v>
      </c>
      <c r="C3359" s="470">
        <v>32</v>
      </c>
      <c r="D3359" s="470">
        <v>14</v>
      </c>
      <c r="E3359" s="470">
        <v>18</v>
      </c>
      <c r="F3359" s="30"/>
    </row>
    <row r="3360" spans="1:10">
      <c r="A3360" s="634" t="s">
        <v>4200</v>
      </c>
      <c r="B3360" s="470">
        <v>6</v>
      </c>
      <c r="C3360" s="470">
        <v>22</v>
      </c>
      <c r="D3360" s="470">
        <v>12</v>
      </c>
      <c r="E3360" s="470">
        <v>10</v>
      </c>
      <c r="F3360" s="30"/>
    </row>
    <row r="3361" spans="1:6">
      <c r="A3361" s="634" t="s">
        <v>4201</v>
      </c>
      <c r="B3361" s="473"/>
      <c r="C3361" s="473"/>
      <c r="D3361" s="473"/>
      <c r="E3361" s="473"/>
      <c r="F3361" s="30"/>
    </row>
    <row r="3362" spans="1:6">
      <c r="A3362" s="634" t="s">
        <v>4202</v>
      </c>
      <c r="B3362" s="476">
        <v>18</v>
      </c>
      <c r="C3362" s="476">
        <v>50</v>
      </c>
      <c r="D3362" s="476">
        <v>21</v>
      </c>
      <c r="E3362" s="476">
        <v>29</v>
      </c>
      <c r="F3362" s="30"/>
    </row>
    <row r="3363" spans="1:6">
      <c r="A3363" s="634" t="s">
        <v>4203</v>
      </c>
      <c r="B3363" s="470"/>
      <c r="C3363" s="470"/>
      <c r="D3363" s="470"/>
      <c r="E3363" s="470"/>
      <c r="F3363" s="30"/>
    </row>
    <row r="3364" spans="1:6">
      <c r="A3364" s="634"/>
      <c r="B3364" s="470"/>
      <c r="C3364" s="470"/>
      <c r="D3364" s="470"/>
      <c r="E3364" s="470"/>
      <c r="F3364" s="30"/>
    </row>
    <row r="3365" spans="1:6">
      <c r="A3365" s="634" t="s">
        <v>4204</v>
      </c>
      <c r="B3365" s="470">
        <v>98</v>
      </c>
      <c r="C3365" s="470">
        <v>218</v>
      </c>
      <c r="D3365" s="470">
        <v>112</v>
      </c>
      <c r="E3365" s="470">
        <v>106</v>
      </c>
      <c r="F3365" s="30"/>
    </row>
    <row r="3366" spans="1:6">
      <c r="A3366" s="634" t="s">
        <v>4205</v>
      </c>
      <c r="B3366" s="470">
        <v>13</v>
      </c>
      <c r="C3366" s="470">
        <v>29</v>
      </c>
      <c r="D3366" s="470">
        <v>14</v>
      </c>
      <c r="E3366" s="470">
        <v>15</v>
      </c>
      <c r="F3366" s="30"/>
    </row>
    <row r="3367" spans="1:6">
      <c r="A3367" s="634" t="s">
        <v>4206</v>
      </c>
      <c r="B3367" s="473">
        <v>6</v>
      </c>
      <c r="C3367" s="470">
        <v>10</v>
      </c>
      <c r="D3367" s="473">
        <v>4</v>
      </c>
      <c r="E3367" s="473">
        <v>6</v>
      </c>
      <c r="F3367" s="30"/>
    </row>
    <row r="3368" spans="1:6">
      <c r="A3368" s="634" t="s">
        <v>4207</v>
      </c>
      <c r="B3368" s="473">
        <v>8</v>
      </c>
      <c r="C3368" s="470">
        <v>23</v>
      </c>
      <c r="D3368" s="473">
        <v>13</v>
      </c>
      <c r="E3368" s="473">
        <v>10</v>
      </c>
      <c r="F3368" s="30"/>
    </row>
    <row r="3369" spans="1:6">
      <c r="A3369" s="634" t="s">
        <v>4208</v>
      </c>
      <c r="B3369" s="470"/>
      <c r="C3369" s="470"/>
      <c r="D3369" s="470"/>
      <c r="E3369" s="470"/>
      <c r="F3369" s="30"/>
    </row>
    <row r="3370" spans="1:6">
      <c r="A3370" s="634" t="s">
        <v>4209</v>
      </c>
      <c r="B3370" s="470"/>
      <c r="C3370" s="470"/>
      <c r="D3370" s="470"/>
      <c r="E3370" s="470"/>
      <c r="F3370" s="30"/>
    </row>
    <row r="3371" spans="1:6">
      <c r="A3371" s="634" t="s">
        <v>4210</v>
      </c>
      <c r="B3371" s="470">
        <v>7</v>
      </c>
      <c r="C3371" s="470">
        <v>13</v>
      </c>
      <c r="D3371" s="470">
        <v>5</v>
      </c>
      <c r="E3371" s="470">
        <v>8</v>
      </c>
      <c r="F3371" s="30"/>
    </row>
    <row r="3372" spans="1:6">
      <c r="A3372" s="634" t="s">
        <v>4211</v>
      </c>
      <c r="B3372" s="470"/>
      <c r="C3372" s="470"/>
      <c r="D3372" s="470"/>
      <c r="E3372" s="470"/>
      <c r="F3372" s="30"/>
    </row>
    <row r="3373" spans="1:6">
      <c r="A3373" s="634" t="s">
        <v>4212</v>
      </c>
      <c r="B3373" s="470">
        <v>6</v>
      </c>
      <c r="C3373" s="470">
        <v>8</v>
      </c>
      <c r="D3373" s="470">
        <v>3</v>
      </c>
      <c r="E3373" s="470">
        <v>5</v>
      </c>
      <c r="F3373" s="30"/>
    </row>
    <row r="3374" spans="1:6">
      <c r="A3374" s="634" t="s">
        <v>4213</v>
      </c>
      <c r="B3374" s="470">
        <v>4</v>
      </c>
      <c r="C3374" s="470">
        <v>7</v>
      </c>
      <c r="D3374" s="470">
        <v>5</v>
      </c>
      <c r="E3374" s="470">
        <v>2</v>
      </c>
      <c r="F3374" s="30"/>
    </row>
    <row r="3375" spans="1:6">
      <c r="A3375" s="634" t="s">
        <v>4214</v>
      </c>
      <c r="B3375" s="470">
        <v>3</v>
      </c>
      <c r="C3375" s="470">
        <v>6</v>
      </c>
      <c r="D3375" s="470">
        <v>3</v>
      </c>
      <c r="E3375" s="470">
        <v>3</v>
      </c>
      <c r="F3375" s="30"/>
    </row>
    <row r="3376" spans="1:6">
      <c r="A3376" s="3161" t="s">
        <v>4215</v>
      </c>
      <c r="B3376" s="470"/>
      <c r="C3376" s="470"/>
      <c r="D3376" s="470"/>
      <c r="E3376" s="470"/>
      <c r="F3376" s="30"/>
    </row>
    <row r="3377" spans="1:6">
      <c r="A3377" s="634" t="s">
        <v>4216</v>
      </c>
      <c r="B3377" s="470">
        <v>4</v>
      </c>
      <c r="C3377" s="470">
        <v>11</v>
      </c>
      <c r="D3377" s="470">
        <v>6</v>
      </c>
      <c r="E3377" s="470">
        <v>5</v>
      </c>
      <c r="F3377" s="30"/>
    </row>
    <row r="3378" spans="1:6">
      <c r="A3378" s="634" t="s">
        <v>4217</v>
      </c>
      <c r="B3378" s="476"/>
      <c r="C3378" s="476"/>
      <c r="D3378" s="476"/>
      <c r="E3378" s="476"/>
      <c r="F3378" s="30"/>
    </row>
    <row r="3379" spans="1:6">
      <c r="A3379" s="634" t="s">
        <v>4218</v>
      </c>
      <c r="B3379" s="476">
        <v>7</v>
      </c>
      <c r="C3379" s="476">
        <v>17</v>
      </c>
      <c r="D3379" s="470">
        <v>6</v>
      </c>
      <c r="E3379" s="470">
        <v>11</v>
      </c>
      <c r="F3379" s="30"/>
    </row>
    <row r="3380" spans="1:6">
      <c r="A3380" s="634" t="s">
        <v>4219</v>
      </c>
      <c r="B3380" s="470">
        <v>5</v>
      </c>
      <c r="C3380" s="470">
        <v>5</v>
      </c>
      <c r="D3380" s="470">
        <v>3</v>
      </c>
      <c r="E3380" s="470">
        <v>2</v>
      </c>
      <c r="F3380" s="30"/>
    </row>
    <row r="3381" spans="1:6">
      <c r="A3381" s="634" t="s">
        <v>4220</v>
      </c>
      <c r="B3381" s="470">
        <v>5</v>
      </c>
      <c r="C3381" s="470">
        <v>15</v>
      </c>
      <c r="D3381" s="470">
        <v>8</v>
      </c>
      <c r="E3381" s="470">
        <v>7</v>
      </c>
      <c r="F3381" s="30"/>
    </row>
    <row r="3382" spans="1:6">
      <c r="A3382" s="634" t="s">
        <v>4221</v>
      </c>
      <c r="B3382" s="470"/>
      <c r="C3382" s="470"/>
      <c r="D3382" s="470"/>
      <c r="E3382" s="470"/>
      <c r="F3382" s="30"/>
    </row>
    <row r="3383" spans="1:6">
      <c r="A3383" s="634" t="s">
        <v>4222</v>
      </c>
      <c r="B3383" s="470">
        <v>6</v>
      </c>
      <c r="C3383" s="470">
        <v>15</v>
      </c>
      <c r="D3383" s="470">
        <v>6</v>
      </c>
      <c r="E3383" s="470">
        <v>9</v>
      </c>
      <c r="F3383" s="30"/>
    </row>
    <row r="3384" spans="1:6">
      <c r="A3384" s="634" t="s">
        <v>4223</v>
      </c>
      <c r="B3384" s="470">
        <v>3</v>
      </c>
      <c r="C3384" s="470">
        <v>11</v>
      </c>
      <c r="D3384" s="470">
        <v>6</v>
      </c>
      <c r="E3384" s="470">
        <v>5</v>
      </c>
      <c r="F3384" s="30"/>
    </row>
    <row r="3385" spans="1:6">
      <c r="A3385" s="634" t="s">
        <v>4224</v>
      </c>
      <c r="B3385" s="470">
        <v>8</v>
      </c>
      <c r="C3385" s="470">
        <v>20</v>
      </c>
      <c r="D3385" s="470">
        <v>14</v>
      </c>
      <c r="E3385" s="470">
        <v>6</v>
      </c>
      <c r="F3385" s="30"/>
    </row>
    <row r="3386" spans="1:6">
      <c r="A3386" s="634" t="s">
        <v>4225</v>
      </c>
      <c r="B3386" s="470">
        <v>8</v>
      </c>
      <c r="C3386" s="470">
        <v>14</v>
      </c>
      <c r="D3386" s="470">
        <v>8</v>
      </c>
      <c r="E3386" s="470">
        <v>6</v>
      </c>
      <c r="F3386" s="30"/>
    </row>
    <row r="3387" spans="1:6">
      <c r="A3387" s="634" t="s">
        <v>4226</v>
      </c>
      <c r="B3387" s="470"/>
      <c r="C3387" s="470"/>
      <c r="D3387" s="470"/>
      <c r="E3387" s="470"/>
      <c r="F3387" s="30"/>
    </row>
    <row r="3388" spans="1:6">
      <c r="A3388" s="634" t="s">
        <v>4227</v>
      </c>
      <c r="B3388" s="470">
        <v>5</v>
      </c>
      <c r="C3388" s="470">
        <v>14</v>
      </c>
      <c r="D3388" s="470">
        <v>8</v>
      </c>
      <c r="E3388" s="470">
        <v>6</v>
      </c>
      <c r="F3388" s="30"/>
    </row>
    <row r="3389" spans="1:6">
      <c r="A3389" s="634" t="s">
        <v>4228</v>
      </c>
      <c r="B3389" s="470"/>
      <c r="C3389" s="470"/>
      <c r="D3389" s="470"/>
      <c r="E3389" s="470"/>
      <c r="F3389" s="30"/>
    </row>
    <row r="3390" spans="1:6">
      <c r="A3390" s="12"/>
      <c r="B3390" s="470"/>
      <c r="C3390" s="470"/>
      <c r="D3390" s="470"/>
      <c r="E3390" s="470"/>
      <c r="F3390" s="30"/>
    </row>
    <row r="3391" spans="1:6">
      <c r="A3391" s="634" t="s">
        <v>4229</v>
      </c>
      <c r="B3391" s="476">
        <v>55</v>
      </c>
      <c r="C3391" s="476">
        <v>150</v>
      </c>
      <c r="D3391" s="476">
        <v>79</v>
      </c>
      <c r="E3391" s="476">
        <v>71</v>
      </c>
      <c r="F3391" s="30"/>
    </row>
    <row r="3392" spans="1:6">
      <c r="A3392" s="634" t="s">
        <v>4230</v>
      </c>
      <c r="B3392" s="476">
        <v>10</v>
      </c>
      <c r="C3392" s="476">
        <v>26</v>
      </c>
      <c r="D3392" s="476">
        <v>12</v>
      </c>
      <c r="E3392" s="476">
        <v>14</v>
      </c>
      <c r="F3392" s="30"/>
    </row>
    <row r="3393" spans="1:6">
      <c r="A3393" s="634" t="s">
        <v>4231</v>
      </c>
      <c r="B3393" s="476">
        <v>15</v>
      </c>
      <c r="C3393" s="476">
        <v>46</v>
      </c>
      <c r="D3393" s="476">
        <v>25</v>
      </c>
      <c r="E3393" s="476">
        <v>21</v>
      </c>
      <c r="F3393" s="30"/>
    </row>
    <row r="3394" spans="1:6">
      <c r="A3394" s="634" t="s">
        <v>4232</v>
      </c>
      <c r="B3394" s="476">
        <v>13</v>
      </c>
      <c r="C3394" s="476">
        <v>32</v>
      </c>
      <c r="D3394" s="476">
        <v>17</v>
      </c>
      <c r="E3394" s="476">
        <v>15</v>
      </c>
      <c r="F3394" s="30"/>
    </row>
    <row r="3395" spans="1:6">
      <c r="A3395" s="634" t="s">
        <v>4233</v>
      </c>
      <c r="B3395" s="476"/>
      <c r="C3395" s="476"/>
      <c r="D3395" s="476"/>
      <c r="E3395" s="476"/>
      <c r="F3395" s="30"/>
    </row>
    <row r="3396" spans="1:6">
      <c r="A3396" s="634" t="s">
        <v>4234</v>
      </c>
      <c r="B3396" s="476">
        <v>7</v>
      </c>
      <c r="C3396" s="476">
        <v>23</v>
      </c>
      <c r="D3396" s="476">
        <v>13</v>
      </c>
      <c r="E3396" s="476">
        <v>10</v>
      </c>
      <c r="F3396" s="30"/>
    </row>
    <row r="3397" spans="1:6">
      <c r="A3397" s="634" t="s">
        <v>4235</v>
      </c>
      <c r="B3397" s="476"/>
      <c r="C3397" s="476"/>
      <c r="D3397" s="476"/>
      <c r="E3397" s="476"/>
      <c r="F3397" s="30"/>
    </row>
    <row r="3398" spans="1:6">
      <c r="A3398" s="634" t="s">
        <v>4236</v>
      </c>
      <c r="B3398" s="476">
        <v>5</v>
      </c>
      <c r="C3398" s="476">
        <v>10</v>
      </c>
      <c r="D3398" s="476">
        <v>6</v>
      </c>
      <c r="E3398" s="476">
        <v>4</v>
      </c>
      <c r="F3398" s="30"/>
    </row>
    <row r="3399" spans="1:6">
      <c r="A3399" s="634" t="s">
        <v>4237</v>
      </c>
      <c r="B3399" s="476"/>
      <c r="C3399" s="476"/>
      <c r="D3399" s="476"/>
      <c r="E3399" s="476"/>
      <c r="F3399" s="30"/>
    </row>
    <row r="3400" spans="1:6">
      <c r="A3400" s="634" t="s">
        <v>4238</v>
      </c>
      <c r="B3400" s="476">
        <v>5</v>
      </c>
      <c r="C3400" s="476">
        <v>13</v>
      </c>
      <c r="D3400" s="476">
        <v>6</v>
      </c>
      <c r="E3400" s="476">
        <v>7</v>
      </c>
      <c r="F3400" s="30"/>
    </row>
    <row r="3401" spans="1:6">
      <c r="A3401" s="634" t="s">
        <v>4239</v>
      </c>
      <c r="B3401" s="476"/>
      <c r="C3401" s="476"/>
      <c r="D3401" s="476"/>
      <c r="E3401" s="476"/>
      <c r="F3401" s="30"/>
    </row>
    <row r="3402" spans="1:6">
      <c r="A3402" s="634"/>
      <c r="B3402" s="476"/>
      <c r="C3402" s="476"/>
      <c r="D3402" s="476"/>
      <c r="E3402" s="476"/>
      <c r="F3402" s="30"/>
    </row>
    <row r="3403" spans="1:6">
      <c r="A3403" s="634" t="s">
        <v>4240</v>
      </c>
      <c r="B3403" s="476">
        <v>65</v>
      </c>
      <c r="C3403" s="476">
        <v>170</v>
      </c>
      <c r="D3403" s="476">
        <v>84</v>
      </c>
      <c r="E3403" s="476">
        <v>86</v>
      </c>
      <c r="F3403" s="30"/>
    </row>
    <row r="3404" spans="1:6">
      <c r="A3404" s="634" t="s">
        <v>4241</v>
      </c>
      <c r="B3404" s="476">
        <v>3</v>
      </c>
      <c r="C3404" s="476">
        <v>9</v>
      </c>
      <c r="D3404" s="476">
        <v>3</v>
      </c>
      <c r="E3404" s="476">
        <v>6</v>
      </c>
      <c r="F3404" s="30"/>
    </row>
    <row r="3405" spans="1:6">
      <c r="A3405" s="634" t="s">
        <v>4242</v>
      </c>
      <c r="B3405" s="476"/>
      <c r="C3405" s="476"/>
      <c r="D3405" s="476"/>
      <c r="E3405" s="476"/>
      <c r="F3405" s="30"/>
    </row>
    <row r="3406" spans="1:6">
      <c r="A3406" s="634" t="s">
        <v>4243</v>
      </c>
      <c r="B3406" s="476">
        <v>9</v>
      </c>
      <c r="C3406" s="476">
        <v>20</v>
      </c>
      <c r="D3406" s="476">
        <v>10</v>
      </c>
      <c r="E3406" s="476">
        <v>10</v>
      </c>
      <c r="F3406" s="30"/>
    </row>
    <row r="3407" spans="1:6">
      <c r="A3407" s="634" t="s">
        <v>4244</v>
      </c>
      <c r="B3407" s="476">
        <v>9</v>
      </c>
      <c r="C3407" s="476">
        <v>20</v>
      </c>
      <c r="D3407" s="476">
        <v>11</v>
      </c>
      <c r="E3407" s="476">
        <v>9</v>
      </c>
      <c r="F3407" s="30"/>
    </row>
    <row r="3408" spans="1:6">
      <c r="A3408" s="634" t="s">
        <v>4245</v>
      </c>
      <c r="B3408" s="476">
        <v>19</v>
      </c>
      <c r="C3408" s="476">
        <v>55</v>
      </c>
      <c r="D3408" s="476">
        <v>28</v>
      </c>
      <c r="E3408" s="476">
        <v>27</v>
      </c>
      <c r="F3408" s="30"/>
    </row>
    <row r="3409" spans="1:6">
      <c r="A3409" s="634" t="s">
        <v>4246</v>
      </c>
      <c r="B3409" s="476">
        <v>13</v>
      </c>
      <c r="C3409" s="476">
        <v>37</v>
      </c>
      <c r="D3409" s="476">
        <v>17</v>
      </c>
      <c r="E3409" s="476">
        <v>20</v>
      </c>
      <c r="F3409" s="30"/>
    </row>
    <row r="3410" spans="1:6">
      <c r="A3410" s="634" t="s">
        <v>4247</v>
      </c>
      <c r="B3410" s="476"/>
      <c r="C3410" s="476"/>
      <c r="D3410" s="476"/>
      <c r="E3410" s="476"/>
      <c r="F3410" s="30"/>
    </row>
    <row r="3411" spans="1:6">
      <c r="A3411" s="634" t="s">
        <v>4248</v>
      </c>
      <c r="B3411" s="476">
        <v>8</v>
      </c>
      <c r="C3411" s="476">
        <v>23</v>
      </c>
      <c r="D3411" s="476">
        <v>12</v>
      </c>
      <c r="E3411" s="476">
        <v>11</v>
      </c>
      <c r="F3411" s="30"/>
    </row>
    <row r="3412" spans="1:6">
      <c r="A3412" s="634" t="s">
        <v>4249</v>
      </c>
      <c r="B3412" s="476"/>
      <c r="C3412" s="476"/>
      <c r="D3412" s="476"/>
      <c r="E3412" s="476"/>
      <c r="F3412" s="30"/>
    </row>
    <row r="3413" spans="1:6">
      <c r="A3413" s="634" t="s">
        <v>4250</v>
      </c>
      <c r="B3413" s="476">
        <v>4</v>
      </c>
      <c r="C3413" s="476">
        <v>6</v>
      </c>
      <c r="D3413" s="476">
        <v>3</v>
      </c>
      <c r="E3413" s="476">
        <v>3</v>
      </c>
      <c r="F3413" s="30"/>
    </row>
    <row r="3414" spans="1:6">
      <c r="A3414" s="634"/>
      <c r="B3414" s="476"/>
      <c r="C3414" s="476"/>
      <c r="D3414" s="476"/>
      <c r="E3414" s="476"/>
      <c r="F3414" s="30"/>
    </row>
    <row r="3415" spans="1:6">
      <c r="A3415" s="634" t="s">
        <v>4251</v>
      </c>
      <c r="B3415" s="476">
        <v>110</v>
      </c>
      <c r="C3415" s="476">
        <v>270</v>
      </c>
      <c r="D3415" s="476">
        <v>123</v>
      </c>
      <c r="E3415" s="476">
        <v>147</v>
      </c>
      <c r="F3415" s="30"/>
    </row>
    <row r="3416" spans="1:6">
      <c r="A3416" s="634" t="s">
        <v>4252</v>
      </c>
      <c r="B3416" s="476">
        <v>9</v>
      </c>
      <c r="C3416" s="476">
        <v>25</v>
      </c>
      <c r="D3416" s="476">
        <v>8</v>
      </c>
      <c r="E3416" s="476">
        <v>17</v>
      </c>
      <c r="F3416" s="30"/>
    </row>
    <row r="3417" spans="1:6">
      <c r="A3417" s="634" t="s">
        <v>4253</v>
      </c>
      <c r="B3417" s="476">
        <v>8</v>
      </c>
      <c r="C3417" s="476">
        <v>15</v>
      </c>
      <c r="D3417" s="476">
        <v>6</v>
      </c>
      <c r="E3417" s="476">
        <v>9</v>
      </c>
      <c r="F3417" s="30"/>
    </row>
    <row r="3418" spans="1:6">
      <c r="A3418" s="634" t="s">
        <v>4254</v>
      </c>
      <c r="B3418" s="476">
        <v>25</v>
      </c>
      <c r="C3418" s="476">
        <v>61</v>
      </c>
      <c r="D3418" s="476">
        <v>28</v>
      </c>
      <c r="E3418" s="476">
        <v>33</v>
      </c>
      <c r="F3418" s="30"/>
    </row>
    <row r="3419" spans="1:6">
      <c r="A3419" s="634" t="s">
        <v>4255</v>
      </c>
      <c r="B3419" s="476">
        <v>10</v>
      </c>
      <c r="C3419" s="476">
        <v>36</v>
      </c>
      <c r="D3419" s="476">
        <v>17</v>
      </c>
      <c r="E3419" s="476">
        <v>19</v>
      </c>
      <c r="F3419" s="30"/>
    </row>
    <row r="3420" spans="1:6">
      <c r="A3420" s="634" t="s">
        <v>4256</v>
      </c>
      <c r="B3420" s="476">
        <v>7</v>
      </c>
      <c r="C3420" s="476">
        <v>25</v>
      </c>
      <c r="D3420" s="476">
        <v>12</v>
      </c>
      <c r="E3420" s="476">
        <v>13</v>
      </c>
      <c r="F3420" s="30"/>
    </row>
    <row r="3421" spans="1:6">
      <c r="A3421" s="634" t="s">
        <v>4257</v>
      </c>
      <c r="B3421" s="476">
        <v>15</v>
      </c>
      <c r="C3421" s="476">
        <v>35</v>
      </c>
      <c r="D3421" s="476">
        <v>12</v>
      </c>
      <c r="E3421" s="476">
        <v>23</v>
      </c>
      <c r="F3421" s="30"/>
    </row>
    <row r="3422" spans="1:6">
      <c r="A3422" s="634" t="s">
        <v>4258</v>
      </c>
      <c r="B3422" s="476">
        <v>7</v>
      </c>
      <c r="C3422" s="476">
        <v>14</v>
      </c>
      <c r="D3422" s="476">
        <v>6</v>
      </c>
      <c r="E3422" s="476">
        <v>8</v>
      </c>
      <c r="F3422" s="30"/>
    </row>
    <row r="3423" spans="1:6">
      <c r="A3423" s="634" t="s">
        <v>4259</v>
      </c>
      <c r="B3423" s="476">
        <v>8</v>
      </c>
      <c r="C3423" s="476">
        <v>16</v>
      </c>
      <c r="D3423" s="476">
        <v>6</v>
      </c>
      <c r="E3423" s="476">
        <v>10</v>
      </c>
      <c r="F3423" s="30"/>
    </row>
    <row r="3424" spans="1:6">
      <c r="A3424" s="634" t="s">
        <v>4260</v>
      </c>
      <c r="B3424" s="476">
        <v>14</v>
      </c>
      <c r="C3424" s="476">
        <v>29</v>
      </c>
      <c r="D3424" s="476">
        <v>18</v>
      </c>
      <c r="E3424" s="476">
        <v>11</v>
      </c>
      <c r="F3424" s="30"/>
    </row>
    <row r="3425" spans="1:6">
      <c r="A3425" s="634" t="s">
        <v>4261</v>
      </c>
      <c r="B3425" s="476">
        <v>7</v>
      </c>
      <c r="C3425" s="476">
        <v>14</v>
      </c>
      <c r="D3425" s="476">
        <v>10</v>
      </c>
      <c r="E3425" s="476">
        <v>4</v>
      </c>
      <c r="F3425" s="30"/>
    </row>
    <row r="3426" spans="1:6">
      <c r="A3426" s="634"/>
      <c r="B3426" s="476"/>
      <c r="C3426" s="476"/>
      <c r="D3426" s="476"/>
      <c r="E3426" s="476"/>
      <c r="F3426" s="30"/>
    </row>
    <row r="3427" spans="1:6">
      <c r="A3427" s="634" t="s">
        <v>4262</v>
      </c>
      <c r="B3427" s="476">
        <v>107</v>
      </c>
      <c r="C3427" s="476">
        <v>275</v>
      </c>
      <c r="D3427" s="476">
        <v>146</v>
      </c>
      <c r="E3427" s="476">
        <v>129</v>
      </c>
      <c r="F3427" s="30"/>
    </row>
    <row r="3428" spans="1:6">
      <c r="A3428" s="634" t="s">
        <v>4263</v>
      </c>
      <c r="B3428" s="476">
        <v>13</v>
      </c>
      <c r="C3428" s="476">
        <v>44</v>
      </c>
      <c r="D3428" s="476">
        <v>23</v>
      </c>
      <c r="E3428" s="476">
        <v>21</v>
      </c>
      <c r="F3428" s="30"/>
    </row>
    <row r="3429" spans="1:6">
      <c r="A3429" s="634" t="s">
        <v>4264</v>
      </c>
      <c r="B3429" s="476">
        <v>4</v>
      </c>
      <c r="C3429" s="476">
        <v>8</v>
      </c>
      <c r="D3429" s="476">
        <v>3</v>
      </c>
      <c r="E3429" s="476">
        <v>5</v>
      </c>
      <c r="F3429" s="30"/>
    </row>
    <row r="3430" spans="1:6">
      <c r="A3430" s="634" t="s">
        <v>4265</v>
      </c>
      <c r="B3430" s="476">
        <v>23</v>
      </c>
      <c r="C3430" s="476">
        <v>61</v>
      </c>
      <c r="D3430" s="476">
        <v>27</v>
      </c>
      <c r="E3430" s="476">
        <v>34</v>
      </c>
      <c r="F3430" s="30"/>
    </row>
    <row r="3431" spans="1:6">
      <c r="A3431" s="634" t="s">
        <v>4266</v>
      </c>
      <c r="B3431" s="476">
        <v>11</v>
      </c>
      <c r="C3431" s="476">
        <v>21</v>
      </c>
      <c r="D3431" s="476">
        <v>9</v>
      </c>
      <c r="E3431" s="476">
        <v>12</v>
      </c>
      <c r="F3431" s="30"/>
    </row>
    <row r="3432" spans="1:6">
      <c r="A3432" s="634" t="s">
        <v>4267</v>
      </c>
      <c r="B3432" s="476">
        <v>17</v>
      </c>
      <c r="C3432" s="476">
        <v>31</v>
      </c>
      <c r="D3432" s="476">
        <v>22</v>
      </c>
      <c r="E3432" s="476">
        <v>9</v>
      </c>
      <c r="F3432" s="30"/>
    </row>
    <row r="3433" spans="1:6">
      <c r="A3433" s="634" t="s">
        <v>4268</v>
      </c>
      <c r="B3433" s="476">
        <v>4</v>
      </c>
      <c r="C3433" s="476">
        <v>12</v>
      </c>
      <c r="D3433" s="476">
        <v>9</v>
      </c>
      <c r="E3433" s="476">
        <v>3</v>
      </c>
      <c r="F3433" s="30"/>
    </row>
    <row r="3434" spans="1:6">
      <c r="A3434" s="634" t="s">
        <v>4269</v>
      </c>
      <c r="B3434" s="470">
        <v>5</v>
      </c>
      <c r="C3434" s="470">
        <v>10</v>
      </c>
      <c r="D3434" s="470">
        <v>6</v>
      </c>
      <c r="E3434" s="470">
        <v>4</v>
      </c>
      <c r="F3434" s="30"/>
    </row>
    <row r="3435" spans="1:6">
      <c r="A3435" s="634" t="s">
        <v>4270</v>
      </c>
      <c r="B3435" s="470">
        <v>3</v>
      </c>
      <c r="C3435" s="470">
        <v>9</v>
      </c>
      <c r="D3435" s="470">
        <v>4</v>
      </c>
      <c r="E3435" s="470">
        <v>5</v>
      </c>
      <c r="F3435" s="30"/>
    </row>
    <row r="3436" spans="1:6">
      <c r="A3436" s="634" t="s">
        <v>4271</v>
      </c>
      <c r="B3436" s="470">
        <v>22</v>
      </c>
      <c r="C3436" s="470">
        <v>63</v>
      </c>
      <c r="D3436" s="470">
        <v>35</v>
      </c>
      <c r="E3436" s="470">
        <v>28</v>
      </c>
      <c r="F3436" s="30"/>
    </row>
    <row r="3437" spans="1:6">
      <c r="A3437" s="634" t="s">
        <v>4272</v>
      </c>
      <c r="B3437" s="470">
        <v>5</v>
      </c>
      <c r="C3437" s="470">
        <v>16</v>
      </c>
      <c r="D3437" s="470">
        <v>8</v>
      </c>
      <c r="E3437" s="470">
        <v>8</v>
      </c>
      <c r="F3437" s="30"/>
    </row>
    <row r="3438" spans="1:6">
      <c r="A3438" s="634"/>
      <c r="B3438" s="470"/>
      <c r="C3438" s="470"/>
      <c r="D3438" s="470"/>
      <c r="E3438" s="470"/>
      <c r="F3438" s="30"/>
    </row>
    <row r="3439" spans="1:6">
      <c r="A3439" s="634" t="s">
        <v>4273</v>
      </c>
      <c r="B3439" s="470">
        <v>103</v>
      </c>
      <c r="C3439" s="470">
        <v>278</v>
      </c>
      <c r="D3439" s="470">
        <v>139</v>
      </c>
      <c r="E3439" s="470">
        <v>139</v>
      </c>
      <c r="F3439" s="30"/>
    </row>
    <row r="3440" spans="1:6">
      <c r="A3440" s="634" t="s">
        <v>4274</v>
      </c>
      <c r="B3440" s="476">
        <v>16</v>
      </c>
      <c r="C3440" s="476">
        <v>35</v>
      </c>
      <c r="D3440" s="476">
        <v>20</v>
      </c>
      <c r="E3440" s="476">
        <v>15</v>
      </c>
      <c r="F3440" s="30"/>
    </row>
    <row r="3441" spans="1:6">
      <c r="A3441" s="634" t="s">
        <v>4275</v>
      </c>
      <c r="B3441" s="470">
        <v>21</v>
      </c>
      <c r="C3441" s="470">
        <v>52</v>
      </c>
      <c r="D3441" s="470">
        <v>29</v>
      </c>
      <c r="E3441" s="470">
        <v>23</v>
      </c>
      <c r="F3441" s="30"/>
    </row>
    <row r="3442" spans="1:6">
      <c r="A3442" s="634" t="s">
        <v>4276</v>
      </c>
      <c r="B3442" s="470">
        <v>15</v>
      </c>
      <c r="C3442" s="470">
        <v>48</v>
      </c>
      <c r="D3442" s="470">
        <v>23</v>
      </c>
      <c r="E3442" s="470">
        <v>25</v>
      </c>
      <c r="F3442" s="30"/>
    </row>
    <row r="3443" spans="1:6">
      <c r="A3443" s="634" t="s">
        <v>4277</v>
      </c>
      <c r="B3443" s="473">
        <v>12</v>
      </c>
      <c r="C3443" s="470">
        <v>36</v>
      </c>
      <c r="D3443" s="473">
        <v>12</v>
      </c>
      <c r="E3443" s="473">
        <v>24</v>
      </c>
      <c r="F3443" s="30"/>
    </row>
    <row r="3444" spans="1:6">
      <c r="A3444" s="634" t="s">
        <v>4278</v>
      </c>
      <c r="B3444" s="470">
        <v>13</v>
      </c>
      <c r="C3444" s="470">
        <v>39</v>
      </c>
      <c r="D3444" s="470">
        <v>19</v>
      </c>
      <c r="E3444" s="470">
        <v>20</v>
      </c>
      <c r="F3444" s="30"/>
    </row>
    <row r="3445" spans="1:6">
      <c r="A3445" s="634" t="s">
        <v>4279</v>
      </c>
      <c r="B3445" s="470">
        <v>6</v>
      </c>
      <c r="C3445" s="470">
        <v>20</v>
      </c>
      <c r="D3445" s="470">
        <v>9</v>
      </c>
      <c r="E3445" s="470">
        <v>11</v>
      </c>
      <c r="F3445" s="30"/>
    </row>
    <row r="3446" spans="1:6">
      <c r="A3446" s="634" t="s">
        <v>4280</v>
      </c>
      <c r="B3446" s="470"/>
      <c r="C3446" s="470"/>
      <c r="D3446" s="470"/>
      <c r="E3446" s="470"/>
      <c r="F3446" s="30"/>
    </row>
    <row r="3447" spans="1:6">
      <c r="A3447" s="634" t="s">
        <v>4281</v>
      </c>
      <c r="B3447" s="470">
        <v>6</v>
      </c>
      <c r="C3447" s="470">
        <v>11</v>
      </c>
      <c r="D3447" s="470">
        <v>5</v>
      </c>
      <c r="E3447" s="470">
        <v>6</v>
      </c>
      <c r="F3447" s="30"/>
    </row>
    <row r="3448" spans="1:6">
      <c r="A3448" s="634" t="s">
        <v>4282</v>
      </c>
      <c r="B3448" s="470">
        <v>3</v>
      </c>
      <c r="C3448" s="470">
        <v>9</v>
      </c>
      <c r="D3448" s="470">
        <v>5</v>
      </c>
      <c r="E3448" s="470">
        <v>4</v>
      </c>
      <c r="F3448" s="30"/>
    </row>
    <row r="3449" spans="1:6">
      <c r="A3449" s="634" t="s">
        <v>4283</v>
      </c>
      <c r="B3449" s="470">
        <v>6</v>
      </c>
      <c r="C3449" s="470">
        <v>22</v>
      </c>
      <c r="D3449" s="470">
        <v>12</v>
      </c>
      <c r="E3449" s="470">
        <v>10</v>
      </c>
      <c r="F3449" s="30"/>
    </row>
    <row r="3450" spans="1:6">
      <c r="A3450" s="634" t="s">
        <v>4284</v>
      </c>
      <c r="B3450" s="470">
        <v>5</v>
      </c>
      <c r="C3450" s="470">
        <v>6</v>
      </c>
      <c r="D3450" s="470">
        <v>5</v>
      </c>
      <c r="E3450" s="470">
        <v>1</v>
      </c>
      <c r="F3450" s="30"/>
    </row>
    <row r="3451" spans="1:6">
      <c r="A3451" s="634" t="s">
        <v>4285</v>
      </c>
      <c r="B3451" s="470"/>
      <c r="C3451" s="470"/>
      <c r="D3451" s="470"/>
      <c r="E3451" s="470"/>
      <c r="F3451" s="30"/>
    </row>
    <row r="3452" spans="1:6">
      <c r="A3452" s="634"/>
      <c r="B3452" s="476"/>
      <c r="C3452" s="476"/>
      <c r="D3452" s="476"/>
      <c r="E3452" s="476"/>
      <c r="F3452" s="30"/>
    </row>
    <row r="3453" spans="1:6">
      <c r="A3453" s="634" t="s">
        <v>4286</v>
      </c>
      <c r="B3453" s="470">
        <v>47</v>
      </c>
      <c r="C3453" s="470">
        <v>127</v>
      </c>
      <c r="D3453" s="470">
        <v>62</v>
      </c>
      <c r="E3453" s="470">
        <v>65</v>
      </c>
      <c r="F3453" s="30"/>
    </row>
    <row r="3454" spans="1:6">
      <c r="A3454" s="634" t="s">
        <v>4287</v>
      </c>
      <c r="B3454" s="470">
        <v>5</v>
      </c>
      <c r="C3454" s="470">
        <v>7</v>
      </c>
      <c r="D3454" s="470">
        <v>2</v>
      </c>
      <c r="E3454" s="470">
        <v>5</v>
      </c>
      <c r="F3454" s="30"/>
    </row>
    <row r="3455" spans="1:6">
      <c r="A3455" s="634" t="s">
        <v>4288</v>
      </c>
      <c r="B3455" s="470">
        <v>3</v>
      </c>
      <c r="C3455" s="470">
        <v>11</v>
      </c>
      <c r="D3455" s="470">
        <v>5</v>
      </c>
      <c r="E3455" s="470">
        <v>6</v>
      </c>
      <c r="F3455" s="30"/>
    </row>
    <row r="3456" spans="1:6">
      <c r="A3456" s="634" t="s">
        <v>4289</v>
      </c>
      <c r="B3456" s="470">
        <v>4</v>
      </c>
      <c r="C3456" s="470">
        <v>10</v>
      </c>
      <c r="D3456" s="470">
        <v>5</v>
      </c>
      <c r="E3456" s="470">
        <v>5</v>
      </c>
      <c r="F3456" s="30"/>
    </row>
    <row r="3457" spans="1:6">
      <c r="A3457" s="634" t="s">
        <v>4290</v>
      </c>
      <c r="B3457" s="470"/>
      <c r="C3457" s="470"/>
      <c r="D3457" s="470"/>
      <c r="E3457" s="470"/>
      <c r="F3457" s="30"/>
    </row>
    <row r="3458" spans="1:6">
      <c r="A3458" s="634" t="s">
        <v>4291</v>
      </c>
      <c r="B3458" s="470">
        <v>4</v>
      </c>
      <c r="C3458" s="470">
        <v>19</v>
      </c>
      <c r="D3458" s="470">
        <v>9</v>
      </c>
      <c r="E3458" s="470">
        <v>10</v>
      </c>
      <c r="F3458" s="30"/>
    </row>
    <row r="3459" spans="1:6">
      <c r="A3459" s="634" t="s">
        <v>4292</v>
      </c>
      <c r="B3459" s="470"/>
      <c r="C3459" s="470"/>
      <c r="D3459" s="470"/>
      <c r="E3459" s="470"/>
      <c r="F3459" s="30"/>
    </row>
    <row r="3460" spans="1:6">
      <c r="A3460" s="634" t="s">
        <v>4293</v>
      </c>
      <c r="B3460" s="470">
        <v>19</v>
      </c>
      <c r="C3460" s="470">
        <v>54</v>
      </c>
      <c r="D3460" s="470">
        <v>27</v>
      </c>
      <c r="E3460" s="470">
        <v>27</v>
      </c>
      <c r="F3460" s="30"/>
    </row>
    <row r="3461" spans="1:6">
      <c r="A3461" s="634" t="s">
        <v>4294</v>
      </c>
      <c r="B3461" s="473">
        <v>7</v>
      </c>
      <c r="C3461" s="470">
        <v>15</v>
      </c>
      <c r="D3461" s="473">
        <v>8</v>
      </c>
      <c r="E3461" s="473">
        <v>7</v>
      </c>
      <c r="F3461" s="30"/>
    </row>
    <row r="3462" spans="1:6">
      <c r="A3462" s="634" t="s">
        <v>4295</v>
      </c>
      <c r="B3462" s="470">
        <v>5</v>
      </c>
      <c r="C3462" s="470">
        <v>11</v>
      </c>
      <c r="D3462" s="470">
        <v>6</v>
      </c>
      <c r="E3462" s="470">
        <v>5</v>
      </c>
      <c r="F3462" s="30"/>
    </row>
    <row r="3463" spans="1:6">
      <c r="A3463" s="634" t="s">
        <v>4296</v>
      </c>
      <c r="B3463" s="470"/>
      <c r="C3463" s="470"/>
      <c r="D3463" s="470"/>
      <c r="E3463" s="470"/>
      <c r="F3463" s="30"/>
    </row>
    <row r="3464" spans="1:6">
      <c r="A3464" s="634"/>
      <c r="B3464" s="476"/>
      <c r="C3464" s="476"/>
      <c r="D3464" s="476"/>
      <c r="E3464" s="476"/>
      <c r="F3464" s="30"/>
    </row>
    <row r="3465" spans="1:6">
      <c r="A3465" s="634" t="s">
        <v>4297</v>
      </c>
      <c r="B3465" s="470">
        <v>136</v>
      </c>
      <c r="C3465" s="470">
        <v>289</v>
      </c>
      <c r="D3465" s="470">
        <v>136</v>
      </c>
      <c r="E3465" s="470">
        <v>153</v>
      </c>
      <c r="F3465" s="30"/>
    </row>
    <row r="3466" spans="1:6">
      <c r="A3466" s="634" t="s">
        <v>4298</v>
      </c>
      <c r="B3466" s="470">
        <v>18</v>
      </c>
      <c r="C3466" s="470">
        <v>41</v>
      </c>
      <c r="D3466" s="470">
        <v>21</v>
      </c>
      <c r="E3466" s="470">
        <v>20</v>
      </c>
      <c r="F3466" s="30"/>
    </row>
    <row r="3467" spans="1:6">
      <c r="A3467" s="634" t="s">
        <v>4299</v>
      </c>
      <c r="B3467" s="470">
        <v>18</v>
      </c>
      <c r="C3467" s="470">
        <v>48</v>
      </c>
      <c r="D3467" s="470">
        <v>23</v>
      </c>
      <c r="E3467" s="470">
        <v>25</v>
      </c>
      <c r="F3467" s="30"/>
    </row>
    <row r="3468" spans="1:6">
      <c r="A3468" s="634" t="s">
        <v>4300</v>
      </c>
      <c r="B3468" s="470">
        <v>11</v>
      </c>
      <c r="C3468" s="470">
        <v>22</v>
      </c>
      <c r="D3468" s="470">
        <v>9</v>
      </c>
      <c r="E3468" s="470">
        <v>13</v>
      </c>
      <c r="F3468" s="30"/>
    </row>
    <row r="3469" spans="1:6">
      <c r="A3469" s="634" t="s">
        <v>4301</v>
      </c>
      <c r="B3469" s="470">
        <v>13</v>
      </c>
      <c r="C3469" s="470">
        <v>28</v>
      </c>
      <c r="D3469" s="470">
        <v>12</v>
      </c>
      <c r="E3469" s="470">
        <v>16</v>
      </c>
      <c r="F3469" s="30"/>
    </row>
    <row r="3470" spans="1:6">
      <c r="A3470" s="634" t="s">
        <v>4302</v>
      </c>
      <c r="B3470" s="470">
        <v>8</v>
      </c>
      <c r="C3470" s="470">
        <v>27</v>
      </c>
      <c r="D3470" s="470">
        <v>15</v>
      </c>
      <c r="E3470" s="470">
        <v>12</v>
      </c>
      <c r="F3470" s="30"/>
    </row>
    <row r="3471" spans="1:6">
      <c r="A3471" s="634" t="s">
        <v>4303</v>
      </c>
      <c r="B3471" s="470"/>
      <c r="C3471" s="470"/>
      <c r="D3471" s="470"/>
      <c r="E3471" s="470"/>
      <c r="F3471" s="30"/>
    </row>
    <row r="3472" spans="1:6">
      <c r="A3472" s="634" t="s">
        <v>4304</v>
      </c>
      <c r="B3472" s="470">
        <v>8</v>
      </c>
      <c r="C3472" s="470">
        <v>15</v>
      </c>
      <c r="D3472" s="470">
        <v>8</v>
      </c>
      <c r="E3472" s="470">
        <v>7</v>
      </c>
      <c r="F3472" s="30"/>
    </row>
    <row r="3473" spans="1:6">
      <c r="A3473" s="634" t="s">
        <v>4305</v>
      </c>
      <c r="B3473" s="470">
        <v>9</v>
      </c>
      <c r="C3473" s="470">
        <v>15</v>
      </c>
      <c r="D3473" s="470">
        <v>7</v>
      </c>
      <c r="E3473" s="470">
        <v>8</v>
      </c>
      <c r="F3473" s="30"/>
    </row>
    <row r="3474" spans="1:6">
      <c r="A3474" s="634" t="s">
        <v>4306</v>
      </c>
      <c r="B3474" s="470">
        <v>13</v>
      </c>
      <c r="C3474" s="470">
        <v>18</v>
      </c>
      <c r="D3474" s="470">
        <v>7</v>
      </c>
      <c r="E3474" s="470">
        <v>11</v>
      </c>
      <c r="F3474" s="30"/>
    </row>
    <row r="3475" spans="1:6">
      <c r="A3475" s="634" t="s">
        <v>4307</v>
      </c>
      <c r="B3475" s="470">
        <v>17</v>
      </c>
      <c r="C3475" s="470">
        <v>39</v>
      </c>
      <c r="D3475" s="470">
        <v>18</v>
      </c>
      <c r="E3475" s="470">
        <v>21</v>
      </c>
      <c r="F3475" s="30"/>
    </row>
    <row r="3476" spans="1:6">
      <c r="A3476" s="634" t="s">
        <v>4308</v>
      </c>
      <c r="B3476" s="470">
        <v>11</v>
      </c>
      <c r="C3476" s="470">
        <v>21</v>
      </c>
      <c r="D3476" s="470">
        <v>10</v>
      </c>
      <c r="E3476" s="470">
        <v>11</v>
      </c>
      <c r="F3476" s="30"/>
    </row>
    <row r="3477" spans="1:6">
      <c r="A3477" s="634" t="s">
        <v>4309</v>
      </c>
      <c r="B3477" s="476">
        <v>10</v>
      </c>
      <c r="C3477" s="476">
        <v>15</v>
      </c>
      <c r="D3477" s="476">
        <v>6</v>
      </c>
      <c r="E3477" s="476">
        <v>9</v>
      </c>
      <c r="F3477" s="30"/>
    </row>
    <row r="3478" spans="1:6">
      <c r="A3478" s="634"/>
      <c r="B3478" s="476"/>
      <c r="C3478" s="476"/>
      <c r="D3478" s="476"/>
      <c r="E3478" s="476"/>
      <c r="F3478" s="30"/>
    </row>
    <row r="3479" spans="1:6">
      <c r="A3479" s="634" t="s">
        <v>4310</v>
      </c>
      <c r="B3479" s="476">
        <v>24</v>
      </c>
      <c r="C3479" s="476">
        <v>56</v>
      </c>
      <c r="D3479" s="476">
        <v>25</v>
      </c>
      <c r="E3479" s="476">
        <v>31</v>
      </c>
      <c r="F3479" s="30"/>
    </row>
    <row r="3480" spans="1:6">
      <c r="A3480" s="634" t="s">
        <v>4311</v>
      </c>
      <c r="B3480" s="476">
        <v>4</v>
      </c>
      <c r="C3480" s="476">
        <v>8</v>
      </c>
      <c r="D3480" s="476">
        <v>3</v>
      </c>
      <c r="E3480" s="476">
        <v>5</v>
      </c>
      <c r="F3480" s="30"/>
    </row>
    <row r="3481" spans="1:6">
      <c r="A3481" s="634" t="s">
        <v>4312</v>
      </c>
      <c r="B3481" s="476">
        <v>4</v>
      </c>
      <c r="C3481" s="476">
        <v>6</v>
      </c>
      <c r="D3481" s="476">
        <v>2</v>
      </c>
      <c r="E3481" s="476">
        <v>4</v>
      </c>
      <c r="F3481" s="30"/>
    </row>
    <row r="3482" spans="1:6">
      <c r="A3482" s="634" t="s">
        <v>4313</v>
      </c>
      <c r="B3482" s="476"/>
      <c r="C3482" s="476"/>
      <c r="D3482" s="476"/>
      <c r="E3482" s="476"/>
      <c r="F3482" s="30"/>
    </row>
    <row r="3483" spans="1:6">
      <c r="A3483" s="634" t="s">
        <v>4314</v>
      </c>
      <c r="B3483" s="476">
        <v>16</v>
      </c>
      <c r="C3483" s="476">
        <v>42</v>
      </c>
      <c r="D3483" s="476">
        <v>20</v>
      </c>
      <c r="E3483" s="476">
        <v>22</v>
      </c>
      <c r="F3483" s="30"/>
    </row>
    <row r="3484" spans="1:6">
      <c r="A3484" s="634" t="s">
        <v>4315</v>
      </c>
      <c r="B3484" s="476"/>
      <c r="C3484" s="476"/>
      <c r="D3484" s="476"/>
      <c r="E3484" s="476"/>
      <c r="F3484" s="30"/>
    </row>
    <row r="3485" spans="1:6">
      <c r="A3485" s="634" t="s">
        <v>4316</v>
      </c>
      <c r="B3485" s="476"/>
      <c r="C3485" s="476"/>
      <c r="D3485" s="476"/>
      <c r="E3485" s="476"/>
      <c r="F3485" s="30"/>
    </row>
    <row r="3486" spans="1:6">
      <c r="A3486" s="634"/>
      <c r="B3486" s="476"/>
      <c r="C3486" s="476"/>
      <c r="D3486" s="476"/>
      <c r="E3486" s="476"/>
      <c r="F3486" s="30"/>
    </row>
    <row r="3487" spans="1:6">
      <c r="A3487" s="442" t="s">
        <v>4317</v>
      </c>
      <c r="B3487" s="469">
        <v>532</v>
      </c>
      <c r="C3487" s="469">
        <v>1194</v>
      </c>
      <c r="D3487" s="469">
        <v>601</v>
      </c>
      <c r="E3487" s="469">
        <v>593</v>
      </c>
      <c r="F3487" s="30"/>
    </row>
    <row r="3488" spans="1:6">
      <c r="A3488" s="442"/>
      <c r="B3488" s="476"/>
      <c r="C3488" s="476"/>
      <c r="D3488" s="476"/>
      <c r="E3488" s="476"/>
      <c r="F3488" s="30"/>
    </row>
    <row r="3489" spans="1:6">
      <c r="A3489" s="634" t="s">
        <v>4318</v>
      </c>
      <c r="B3489" s="476">
        <v>40</v>
      </c>
      <c r="C3489" s="476">
        <v>80</v>
      </c>
      <c r="D3489" s="476">
        <v>40</v>
      </c>
      <c r="E3489" s="476">
        <v>40</v>
      </c>
      <c r="F3489" s="30"/>
    </row>
    <row r="3490" spans="1:6">
      <c r="A3490" s="634" t="s">
        <v>4319</v>
      </c>
      <c r="B3490" s="476">
        <v>9</v>
      </c>
      <c r="C3490" s="476">
        <v>19</v>
      </c>
      <c r="D3490" s="476">
        <v>7</v>
      </c>
      <c r="E3490" s="476">
        <v>12</v>
      </c>
      <c r="F3490" s="30"/>
    </row>
    <row r="3491" spans="1:6">
      <c r="A3491" s="634" t="s">
        <v>4320</v>
      </c>
      <c r="B3491" s="476">
        <v>5</v>
      </c>
      <c r="C3491" s="476">
        <v>8</v>
      </c>
      <c r="D3491" s="476">
        <v>5</v>
      </c>
      <c r="E3491" s="476">
        <v>3</v>
      </c>
      <c r="F3491" s="30"/>
    </row>
    <row r="3492" spans="1:6">
      <c r="A3492" s="634" t="s">
        <v>4321</v>
      </c>
      <c r="B3492" s="476"/>
      <c r="C3492" s="476"/>
      <c r="D3492" s="476"/>
      <c r="E3492" s="476"/>
      <c r="F3492" s="30"/>
    </row>
    <row r="3493" spans="1:6">
      <c r="A3493" s="634" t="s">
        <v>4322</v>
      </c>
      <c r="B3493" s="476">
        <v>18</v>
      </c>
      <c r="C3493" s="476">
        <v>37</v>
      </c>
      <c r="D3493" s="476">
        <v>20</v>
      </c>
      <c r="E3493" s="476">
        <v>17</v>
      </c>
      <c r="F3493" s="30"/>
    </row>
    <row r="3494" spans="1:6">
      <c r="A3494" s="634" t="s">
        <v>4323</v>
      </c>
      <c r="B3494" s="476">
        <v>4</v>
      </c>
      <c r="C3494" s="476">
        <v>6</v>
      </c>
      <c r="D3494" s="476">
        <v>3</v>
      </c>
      <c r="E3494" s="476">
        <v>3</v>
      </c>
      <c r="F3494" s="30"/>
    </row>
    <row r="3495" spans="1:6">
      <c r="A3495" s="634" t="s">
        <v>4324</v>
      </c>
      <c r="B3495" s="476">
        <v>4</v>
      </c>
      <c r="C3495" s="476">
        <v>10</v>
      </c>
      <c r="D3495" s="476">
        <v>5</v>
      </c>
      <c r="E3495" s="476">
        <v>5</v>
      </c>
      <c r="F3495" s="30"/>
    </row>
    <row r="3496" spans="1:6">
      <c r="A3496" s="634" t="s">
        <v>4325</v>
      </c>
      <c r="B3496" s="476"/>
      <c r="C3496" s="476"/>
      <c r="D3496" s="476"/>
      <c r="E3496" s="476"/>
      <c r="F3496" s="30"/>
    </row>
    <row r="3497" spans="1:6">
      <c r="A3497" s="634"/>
      <c r="B3497" s="476"/>
      <c r="C3497" s="476"/>
      <c r="D3497" s="476"/>
      <c r="E3497" s="476"/>
      <c r="F3497" s="30"/>
    </row>
    <row r="3498" spans="1:6">
      <c r="A3498" s="634" t="s">
        <v>4326</v>
      </c>
      <c r="B3498" s="476">
        <v>171</v>
      </c>
      <c r="C3498" s="476">
        <v>375</v>
      </c>
      <c r="D3498" s="476">
        <v>183</v>
      </c>
      <c r="E3498" s="476">
        <v>192</v>
      </c>
      <c r="F3498" s="30"/>
    </row>
    <row r="3499" spans="1:6">
      <c r="A3499" s="634" t="s">
        <v>4327</v>
      </c>
      <c r="B3499" s="476"/>
      <c r="C3499" s="476"/>
      <c r="D3499" s="476"/>
      <c r="E3499" s="476"/>
      <c r="F3499" s="30"/>
    </row>
    <row r="3500" spans="1:6">
      <c r="A3500" s="634" t="s">
        <v>4328</v>
      </c>
      <c r="B3500" s="476">
        <v>6</v>
      </c>
      <c r="C3500" s="476">
        <v>12</v>
      </c>
      <c r="D3500" s="476">
        <v>7</v>
      </c>
      <c r="E3500" s="476">
        <v>5</v>
      </c>
      <c r="F3500" s="30"/>
    </row>
    <row r="3501" spans="1:6">
      <c r="A3501" s="634" t="s">
        <v>4329</v>
      </c>
      <c r="B3501" s="476"/>
      <c r="C3501" s="476"/>
      <c r="D3501" s="476"/>
      <c r="E3501" s="476"/>
      <c r="F3501" s="30"/>
    </row>
    <row r="3502" spans="1:6">
      <c r="A3502" s="634" t="s">
        <v>4330</v>
      </c>
      <c r="B3502" s="476">
        <v>8</v>
      </c>
      <c r="C3502" s="476">
        <v>23</v>
      </c>
      <c r="D3502" s="476">
        <v>10</v>
      </c>
      <c r="E3502" s="476">
        <v>13</v>
      </c>
      <c r="F3502" s="30"/>
    </row>
    <row r="3503" spans="1:6">
      <c r="A3503" s="634" t="s">
        <v>4331</v>
      </c>
      <c r="B3503" s="476">
        <v>6</v>
      </c>
      <c r="C3503" s="476">
        <v>18</v>
      </c>
      <c r="D3503" s="476">
        <v>10</v>
      </c>
      <c r="E3503" s="476">
        <v>8</v>
      </c>
      <c r="F3503" s="30"/>
    </row>
    <row r="3504" spans="1:6">
      <c r="A3504" s="634" t="s">
        <v>4332</v>
      </c>
      <c r="B3504" s="476">
        <v>4</v>
      </c>
      <c r="C3504" s="476">
        <v>14</v>
      </c>
      <c r="D3504" s="476">
        <v>6</v>
      </c>
      <c r="E3504" s="476">
        <v>8</v>
      </c>
      <c r="F3504" s="30"/>
    </row>
    <row r="3505" spans="1:6">
      <c r="A3505" s="634" t="s">
        <v>4333</v>
      </c>
      <c r="B3505" s="476">
        <v>6</v>
      </c>
      <c r="C3505" s="476">
        <v>16</v>
      </c>
      <c r="D3505" s="476">
        <v>7</v>
      </c>
      <c r="E3505" s="476">
        <v>9</v>
      </c>
      <c r="F3505" s="30"/>
    </row>
    <row r="3506" spans="1:6">
      <c r="A3506" s="634" t="s">
        <v>4334</v>
      </c>
      <c r="B3506" s="476">
        <v>11</v>
      </c>
      <c r="C3506" s="476">
        <v>25</v>
      </c>
      <c r="D3506" s="476">
        <v>14</v>
      </c>
      <c r="E3506" s="476">
        <v>11</v>
      </c>
      <c r="F3506" s="30"/>
    </row>
    <row r="3507" spans="1:6">
      <c r="A3507" s="634" t="s">
        <v>4335</v>
      </c>
      <c r="B3507" s="476">
        <v>6</v>
      </c>
      <c r="C3507" s="476">
        <v>17</v>
      </c>
      <c r="D3507" s="476">
        <v>9</v>
      </c>
      <c r="E3507" s="476">
        <v>8</v>
      </c>
      <c r="F3507" s="30"/>
    </row>
    <row r="3508" spans="1:6">
      <c r="A3508" s="634" t="s">
        <v>4336</v>
      </c>
      <c r="B3508" s="476"/>
      <c r="C3508" s="476"/>
      <c r="D3508" s="476"/>
      <c r="E3508" s="476"/>
      <c r="F3508" s="30"/>
    </row>
    <row r="3509" spans="1:6">
      <c r="A3509" s="634" t="s">
        <v>4337</v>
      </c>
      <c r="B3509" s="476">
        <v>6</v>
      </c>
      <c r="C3509" s="476">
        <v>7</v>
      </c>
      <c r="D3509" s="476">
        <v>2</v>
      </c>
      <c r="E3509" s="476">
        <v>5</v>
      </c>
      <c r="F3509" s="30"/>
    </row>
    <row r="3510" spans="1:6">
      <c r="A3510" s="634" t="s">
        <v>4338</v>
      </c>
      <c r="B3510" s="476">
        <v>7</v>
      </c>
      <c r="C3510" s="476">
        <v>12</v>
      </c>
      <c r="D3510" s="476">
        <v>7</v>
      </c>
      <c r="E3510" s="476">
        <v>5</v>
      </c>
      <c r="F3510" s="30"/>
    </row>
    <row r="3511" spans="1:6">
      <c r="A3511" s="634" t="s">
        <v>4339</v>
      </c>
      <c r="B3511" s="476">
        <v>8</v>
      </c>
      <c r="C3511" s="476">
        <v>12</v>
      </c>
      <c r="D3511" s="476">
        <v>5</v>
      </c>
      <c r="E3511" s="476">
        <v>7</v>
      </c>
      <c r="F3511" s="30"/>
    </row>
    <row r="3512" spans="1:6">
      <c r="A3512" s="634" t="s">
        <v>4340</v>
      </c>
      <c r="B3512" s="476">
        <v>6</v>
      </c>
      <c r="C3512" s="476">
        <v>14</v>
      </c>
      <c r="D3512" s="476">
        <v>8</v>
      </c>
      <c r="E3512" s="476">
        <v>6</v>
      </c>
      <c r="F3512" s="30"/>
    </row>
    <row r="3513" spans="1:6">
      <c r="A3513" s="634" t="s">
        <v>4341</v>
      </c>
      <c r="B3513" s="476"/>
      <c r="C3513" s="476"/>
      <c r="D3513" s="476"/>
      <c r="E3513" s="476"/>
      <c r="F3513" s="30"/>
    </row>
    <row r="3514" spans="1:6">
      <c r="A3514" s="634" t="s">
        <v>4342</v>
      </c>
      <c r="B3514" s="476">
        <v>3</v>
      </c>
      <c r="C3514" s="476">
        <v>3</v>
      </c>
      <c r="D3514" s="476">
        <v>1</v>
      </c>
      <c r="E3514" s="476">
        <v>2</v>
      </c>
      <c r="F3514" s="30"/>
    </row>
    <row r="3515" spans="1:6">
      <c r="A3515" s="634" t="s">
        <v>4343</v>
      </c>
      <c r="B3515" s="476">
        <v>11</v>
      </c>
      <c r="C3515" s="476">
        <v>22</v>
      </c>
      <c r="D3515" s="476">
        <v>11</v>
      </c>
      <c r="E3515" s="476">
        <v>11</v>
      </c>
      <c r="F3515" s="30"/>
    </row>
    <row r="3516" spans="1:6">
      <c r="A3516" s="634" t="s">
        <v>4344</v>
      </c>
      <c r="B3516" s="476">
        <v>14</v>
      </c>
      <c r="C3516" s="476">
        <v>30</v>
      </c>
      <c r="D3516" s="476">
        <v>13</v>
      </c>
      <c r="E3516" s="476">
        <v>17</v>
      </c>
      <c r="F3516" s="30"/>
    </row>
    <row r="3517" spans="1:6">
      <c r="A3517" s="634" t="s">
        <v>4345</v>
      </c>
      <c r="B3517" s="476">
        <v>19</v>
      </c>
      <c r="C3517" s="476">
        <v>48</v>
      </c>
      <c r="D3517" s="476">
        <v>26</v>
      </c>
      <c r="E3517" s="476">
        <v>22</v>
      </c>
      <c r="F3517" s="30"/>
    </row>
    <row r="3518" spans="1:6">
      <c r="A3518" s="634" t="s">
        <v>4346</v>
      </c>
      <c r="B3518" s="476">
        <v>5</v>
      </c>
      <c r="C3518" s="476">
        <v>13</v>
      </c>
      <c r="D3518" s="476">
        <v>6</v>
      </c>
      <c r="E3518" s="476">
        <v>7</v>
      </c>
      <c r="F3518" s="30"/>
    </row>
    <row r="3519" spans="1:6">
      <c r="A3519" s="634" t="s">
        <v>4347</v>
      </c>
      <c r="B3519" s="476">
        <v>5</v>
      </c>
      <c r="C3519" s="476">
        <v>8</v>
      </c>
      <c r="D3519" s="476">
        <v>4</v>
      </c>
      <c r="E3519" s="476">
        <v>4</v>
      </c>
      <c r="F3519" s="30"/>
    </row>
    <row r="3520" spans="1:6">
      <c r="A3520" s="634" t="s">
        <v>4348</v>
      </c>
      <c r="B3520" s="470">
        <v>7</v>
      </c>
      <c r="C3520" s="470">
        <v>15</v>
      </c>
      <c r="D3520" s="470">
        <v>7</v>
      </c>
      <c r="E3520" s="470">
        <v>8</v>
      </c>
      <c r="F3520" s="30"/>
    </row>
    <row r="3521" spans="1:6">
      <c r="A3521" s="634" t="s">
        <v>4349</v>
      </c>
      <c r="B3521" s="470"/>
      <c r="C3521" s="470"/>
      <c r="D3521" s="470"/>
      <c r="E3521" s="470"/>
      <c r="F3521" s="30"/>
    </row>
    <row r="3522" spans="1:6">
      <c r="A3522" s="634" t="s">
        <v>4350</v>
      </c>
      <c r="B3522" s="470">
        <v>8</v>
      </c>
      <c r="C3522" s="470">
        <v>19</v>
      </c>
      <c r="D3522" s="470">
        <v>7</v>
      </c>
      <c r="E3522" s="470">
        <v>12</v>
      </c>
      <c r="F3522" s="30"/>
    </row>
    <row r="3523" spans="1:6">
      <c r="A3523" s="634" t="s">
        <v>4351</v>
      </c>
      <c r="B3523" s="470"/>
      <c r="C3523" s="470"/>
      <c r="D3523" s="470"/>
      <c r="E3523" s="470"/>
      <c r="F3523" s="30"/>
    </row>
    <row r="3524" spans="1:6">
      <c r="A3524" s="634" t="s">
        <v>4352</v>
      </c>
      <c r="B3524" s="470">
        <v>25</v>
      </c>
      <c r="C3524" s="470">
        <v>47</v>
      </c>
      <c r="D3524" s="470">
        <v>23</v>
      </c>
      <c r="E3524" s="470">
        <v>24</v>
      </c>
      <c r="F3524" s="30"/>
    </row>
    <row r="3525" spans="1:6">
      <c r="A3525" s="634"/>
      <c r="B3525" s="470"/>
      <c r="C3525" s="470"/>
      <c r="D3525" s="470"/>
      <c r="E3525" s="470"/>
      <c r="F3525" s="30"/>
    </row>
    <row r="3526" spans="1:6">
      <c r="A3526" s="634" t="s">
        <v>4353</v>
      </c>
      <c r="B3526" s="470">
        <v>183</v>
      </c>
      <c r="C3526" s="470">
        <v>441</v>
      </c>
      <c r="D3526" s="470">
        <v>217</v>
      </c>
      <c r="E3526" s="470">
        <v>224</v>
      </c>
      <c r="F3526" s="30"/>
    </row>
    <row r="3527" spans="1:6">
      <c r="A3527" s="634" t="s">
        <v>4354</v>
      </c>
      <c r="B3527" s="470">
        <v>4</v>
      </c>
      <c r="C3527" s="470">
        <v>11</v>
      </c>
      <c r="D3527" s="470">
        <v>3</v>
      </c>
      <c r="E3527" s="470">
        <v>8</v>
      </c>
      <c r="F3527" s="30"/>
    </row>
    <row r="3528" spans="1:6">
      <c r="A3528" s="634" t="s">
        <v>4355</v>
      </c>
      <c r="B3528" s="476">
        <v>4</v>
      </c>
      <c r="C3528" s="476">
        <v>17</v>
      </c>
      <c r="D3528" s="476">
        <v>7</v>
      </c>
      <c r="E3528" s="476">
        <v>10</v>
      </c>
      <c r="F3528" s="30"/>
    </row>
    <row r="3529" spans="1:6">
      <c r="A3529" s="634" t="s">
        <v>4356</v>
      </c>
      <c r="B3529" s="470">
        <v>7</v>
      </c>
      <c r="C3529" s="470">
        <v>24</v>
      </c>
      <c r="D3529" s="470">
        <v>17</v>
      </c>
      <c r="E3529" s="470">
        <v>7</v>
      </c>
      <c r="F3529" s="30"/>
    </row>
    <row r="3530" spans="1:6">
      <c r="A3530" s="634" t="s">
        <v>4357</v>
      </c>
      <c r="B3530" s="470"/>
      <c r="C3530" s="470"/>
      <c r="D3530" s="470"/>
      <c r="E3530" s="470"/>
      <c r="F3530" s="30"/>
    </row>
    <row r="3531" spans="1:6">
      <c r="A3531" s="634" t="s">
        <v>4358</v>
      </c>
      <c r="B3531" s="470">
        <v>13</v>
      </c>
      <c r="C3531" s="470">
        <v>31</v>
      </c>
      <c r="D3531" s="470">
        <v>16</v>
      </c>
      <c r="E3531" s="470">
        <v>15</v>
      </c>
      <c r="F3531" s="30"/>
    </row>
    <row r="3532" spans="1:6">
      <c r="A3532" s="634" t="s">
        <v>4359</v>
      </c>
      <c r="B3532" s="470">
        <v>11</v>
      </c>
      <c r="C3532" s="470">
        <v>24</v>
      </c>
      <c r="D3532" s="470">
        <v>11</v>
      </c>
      <c r="E3532" s="470">
        <v>13</v>
      </c>
      <c r="F3532" s="30"/>
    </row>
    <row r="3533" spans="1:6">
      <c r="A3533" s="634" t="s">
        <v>4360</v>
      </c>
      <c r="B3533" s="470">
        <v>7</v>
      </c>
      <c r="C3533" s="470">
        <v>14</v>
      </c>
      <c r="D3533" s="470">
        <v>6</v>
      </c>
      <c r="E3533" s="470">
        <v>8</v>
      </c>
      <c r="F3533" s="30"/>
    </row>
    <row r="3534" spans="1:6">
      <c r="A3534" s="634" t="s">
        <v>4361</v>
      </c>
      <c r="B3534" s="470">
        <v>5</v>
      </c>
      <c r="C3534" s="470">
        <v>12</v>
      </c>
      <c r="D3534" s="470">
        <v>5</v>
      </c>
      <c r="E3534" s="470">
        <v>7</v>
      </c>
      <c r="F3534" s="30"/>
    </row>
    <row r="3535" spans="1:6">
      <c r="A3535" s="634" t="s">
        <v>4362</v>
      </c>
      <c r="B3535" s="470">
        <v>12</v>
      </c>
      <c r="C3535" s="470">
        <v>22</v>
      </c>
      <c r="D3535" s="470">
        <v>10</v>
      </c>
      <c r="E3535" s="470">
        <v>12</v>
      </c>
      <c r="F3535" s="30"/>
    </row>
    <row r="3536" spans="1:6">
      <c r="A3536" s="634" t="s">
        <v>4363</v>
      </c>
      <c r="B3536" s="470"/>
      <c r="C3536" s="470"/>
      <c r="D3536" s="470"/>
      <c r="E3536" s="470"/>
      <c r="F3536" s="30"/>
    </row>
    <row r="3537" spans="1:6">
      <c r="A3537" s="3161" t="s">
        <v>4364</v>
      </c>
      <c r="B3537" s="470">
        <v>5</v>
      </c>
      <c r="C3537" s="470">
        <v>12</v>
      </c>
      <c r="D3537" s="470">
        <v>7</v>
      </c>
      <c r="E3537" s="470">
        <v>5</v>
      </c>
      <c r="F3537" s="30"/>
    </row>
    <row r="3538" spans="1:6">
      <c r="A3538" s="634" t="s">
        <v>4365</v>
      </c>
      <c r="B3538" s="476"/>
      <c r="C3538" s="476"/>
      <c r="D3538" s="476"/>
      <c r="E3538" s="476"/>
      <c r="F3538" s="30"/>
    </row>
    <row r="3539" spans="1:6">
      <c r="A3539" s="634" t="s">
        <v>4366</v>
      </c>
      <c r="B3539" s="470">
        <v>16</v>
      </c>
      <c r="C3539" s="470">
        <v>33</v>
      </c>
      <c r="D3539" s="470">
        <v>17</v>
      </c>
      <c r="E3539" s="470">
        <v>16</v>
      </c>
      <c r="F3539" s="30"/>
    </row>
    <row r="3540" spans="1:6">
      <c r="A3540" s="634" t="s">
        <v>4367</v>
      </c>
      <c r="B3540" s="470"/>
      <c r="C3540" s="470"/>
      <c r="D3540" s="470"/>
      <c r="E3540" s="470"/>
      <c r="F3540" s="30"/>
    </row>
    <row r="3541" spans="1:6">
      <c r="A3541" s="634" t="s">
        <v>4368</v>
      </c>
      <c r="B3541" s="470">
        <v>7</v>
      </c>
      <c r="C3541" s="470">
        <v>16</v>
      </c>
      <c r="D3541" s="470">
        <v>8</v>
      </c>
      <c r="E3541" s="470">
        <v>8</v>
      </c>
      <c r="F3541" s="30"/>
    </row>
    <row r="3542" spans="1:6">
      <c r="A3542" s="634" t="s">
        <v>4369</v>
      </c>
      <c r="B3542" s="470">
        <v>13</v>
      </c>
      <c r="C3542" s="470">
        <v>34</v>
      </c>
      <c r="D3542" s="470">
        <v>17</v>
      </c>
      <c r="E3542" s="470">
        <v>17</v>
      </c>
      <c r="F3542" s="30"/>
    </row>
    <row r="3543" spans="1:6">
      <c r="A3543" s="634" t="s">
        <v>4370</v>
      </c>
      <c r="B3543" s="470">
        <v>11</v>
      </c>
      <c r="C3543" s="470">
        <v>32</v>
      </c>
      <c r="D3543" s="470">
        <v>14</v>
      </c>
      <c r="E3543" s="470">
        <v>18</v>
      </c>
      <c r="F3543" s="30"/>
    </row>
    <row r="3544" spans="1:6">
      <c r="A3544" s="634" t="s">
        <v>4371</v>
      </c>
      <c r="B3544" s="470">
        <v>8</v>
      </c>
      <c r="C3544" s="470">
        <v>15</v>
      </c>
      <c r="D3544" s="470">
        <v>10</v>
      </c>
      <c r="E3544" s="470">
        <v>5</v>
      </c>
      <c r="F3544" s="30"/>
    </row>
    <row r="3545" spans="1:6">
      <c r="A3545" s="634" t="s">
        <v>4372</v>
      </c>
      <c r="B3545" s="470"/>
      <c r="C3545" s="470"/>
      <c r="D3545" s="470"/>
      <c r="E3545" s="470"/>
      <c r="F3545" s="30"/>
    </row>
    <row r="3546" spans="1:6">
      <c r="A3546" s="634" t="s">
        <v>4373</v>
      </c>
      <c r="B3546" s="470">
        <v>8</v>
      </c>
      <c r="C3546" s="470">
        <v>20</v>
      </c>
      <c r="D3546" s="470">
        <v>11</v>
      </c>
      <c r="E3546" s="470">
        <v>9</v>
      </c>
      <c r="F3546" s="30"/>
    </row>
    <row r="3547" spans="1:6">
      <c r="A3547" s="634" t="s">
        <v>4374</v>
      </c>
      <c r="B3547" s="470"/>
      <c r="C3547" s="470"/>
      <c r="D3547" s="470"/>
      <c r="E3547" s="470"/>
      <c r="F3547" s="30"/>
    </row>
    <row r="3548" spans="1:6">
      <c r="A3548" s="634" t="s">
        <v>4375</v>
      </c>
      <c r="B3548" s="476"/>
      <c r="C3548" s="476"/>
      <c r="D3548" s="476"/>
      <c r="E3548" s="476"/>
      <c r="F3548" s="30"/>
    </row>
    <row r="3549" spans="1:6">
      <c r="A3549" s="634" t="s">
        <v>4376</v>
      </c>
      <c r="B3549" s="473">
        <v>4</v>
      </c>
      <c r="C3549" s="470">
        <v>9</v>
      </c>
      <c r="D3549" s="473">
        <v>4</v>
      </c>
      <c r="E3549" s="473">
        <v>5</v>
      </c>
      <c r="F3549" s="30"/>
    </row>
    <row r="3550" spans="1:6">
      <c r="A3550" s="634" t="s">
        <v>4377</v>
      </c>
      <c r="B3550" s="470">
        <v>8</v>
      </c>
      <c r="C3550" s="470">
        <v>20</v>
      </c>
      <c r="D3550" s="470">
        <v>9</v>
      </c>
      <c r="E3550" s="470">
        <v>11</v>
      </c>
      <c r="F3550" s="30"/>
    </row>
    <row r="3551" spans="1:6">
      <c r="A3551" s="634" t="s">
        <v>4378</v>
      </c>
      <c r="B3551" s="470"/>
      <c r="C3551" s="470"/>
      <c r="D3551" s="470"/>
      <c r="E3551" s="470"/>
      <c r="F3551" s="30"/>
    </row>
    <row r="3552" spans="1:6">
      <c r="A3552" s="634" t="s">
        <v>4379</v>
      </c>
      <c r="B3552" s="470">
        <v>3</v>
      </c>
      <c r="C3552" s="470">
        <v>3</v>
      </c>
      <c r="D3552" s="470">
        <v>2</v>
      </c>
      <c r="E3552" s="470">
        <v>1</v>
      </c>
      <c r="F3552" s="30"/>
    </row>
    <row r="3553" spans="1:6">
      <c r="A3553" s="634" t="s">
        <v>4380</v>
      </c>
      <c r="B3553" s="470">
        <v>5</v>
      </c>
      <c r="C3553" s="470">
        <v>23</v>
      </c>
      <c r="D3553" s="470">
        <v>12</v>
      </c>
      <c r="E3553" s="470">
        <v>11</v>
      </c>
      <c r="F3553" s="30"/>
    </row>
    <row r="3554" spans="1:6">
      <c r="A3554" s="634" t="s">
        <v>4381</v>
      </c>
      <c r="B3554" s="470"/>
      <c r="C3554" s="470"/>
      <c r="D3554" s="470"/>
      <c r="E3554" s="470"/>
      <c r="F3554" s="30"/>
    </row>
    <row r="3555" spans="1:6">
      <c r="A3555" s="634" t="s">
        <v>4382</v>
      </c>
      <c r="B3555" s="470">
        <v>15</v>
      </c>
      <c r="C3555" s="470">
        <v>30</v>
      </c>
      <c r="D3555" s="470">
        <v>13</v>
      </c>
      <c r="E3555" s="470">
        <v>17</v>
      </c>
      <c r="F3555" s="30"/>
    </row>
    <row r="3556" spans="1:6">
      <c r="A3556" s="634" t="s">
        <v>4383</v>
      </c>
      <c r="B3556" s="470"/>
      <c r="C3556" s="470"/>
      <c r="D3556" s="470"/>
      <c r="E3556" s="470"/>
      <c r="F3556" s="30"/>
    </row>
    <row r="3557" spans="1:6">
      <c r="A3557" s="634" t="s">
        <v>4384</v>
      </c>
      <c r="B3557" s="473">
        <v>6</v>
      </c>
      <c r="C3557" s="470">
        <v>12</v>
      </c>
      <c r="D3557" s="473">
        <v>4</v>
      </c>
      <c r="E3557" s="473">
        <v>8</v>
      </c>
      <c r="F3557" s="30"/>
    </row>
    <row r="3558" spans="1:6">
      <c r="A3558" s="634" t="s">
        <v>4385</v>
      </c>
      <c r="B3558" s="470"/>
      <c r="C3558" s="470"/>
      <c r="D3558" s="470"/>
      <c r="E3558" s="470"/>
      <c r="F3558" s="30"/>
    </row>
    <row r="3559" spans="1:6">
      <c r="A3559" s="634" t="s">
        <v>4386</v>
      </c>
      <c r="B3559" s="470">
        <v>6</v>
      </c>
      <c r="C3559" s="470">
        <v>20</v>
      </c>
      <c r="D3559" s="470">
        <v>9</v>
      </c>
      <c r="E3559" s="470">
        <v>11</v>
      </c>
      <c r="F3559" s="30"/>
    </row>
    <row r="3560" spans="1:6">
      <c r="A3560" s="634" t="s">
        <v>4387</v>
      </c>
      <c r="B3560" s="470">
        <v>5</v>
      </c>
      <c r="C3560" s="470">
        <v>7</v>
      </c>
      <c r="D3560" s="470">
        <v>5</v>
      </c>
      <c r="E3560" s="470">
        <v>2</v>
      </c>
      <c r="F3560" s="30"/>
    </row>
    <row r="3561" spans="1:6">
      <c r="A3561" s="634"/>
      <c r="B3561" s="470"/>
      <c r="C3561" s="470"/>
      <c r="D3561" s="470"/>
      <c r="E3561" s="470"/>
      <c r="F3561" s="30"/>
    </row>
    <row r="3562" spans="1:6">
      <c r="A3562" s="634" t="s">
        <v>4388</v>
      </c>
      <c r="B3562" s="470">
        <v>61</v>
      </c>
      <c r="C3562" s="470">
        <v>145</v>
      </c>
      <c r="D3562" s="470">
        <v>78</v>
      </c>
      <c r="E3562" s="470">
        <v>67</v>
      </c>
      <c r="F3562" s="30"/>
    </row>
    <row r="3563" spans="1:6">
      <c r="A3563" s="634" t="s">
        <v>4389</v>
      </c>
      <c r="B3563" s="470">
        <v>7</v>
      </c>
      <c r="C3563" s="470">
        <v>15</v>
      </c>
      <c r="D3563" s="470">
        <v>7</v>
      </c>
      <c r="E3563" s="470">
        <v>8</v>
      </c>
      <c r="F3563" s="30"/>
    </row>
    <row r="3564" spans="1:6">
      <c r="A3564" s="634" t="s">
        <v>4390</v>
      </c>
      <c r="B3564" s="470"/>
      <c r="C3564" s="470"/>
      <c r="D3564" s="470"/>
      <c r="E3564" s="470"/>
      <c r="F3564" s="30"/>
    </row>
    <row r="3565" spans="1:6">
      <c r="A3565" s="634" t="s">
        <v>4391</v>
      </c>
      <c r="B3565" s="470">
        <v>7</v>
      </c>
      <c r="C3565" s="470">
        <v>15</v>
      </c>
      <c r="D3565" s="470">
        <v>9</v>
      </c>
      <c r="E3565" s="470">
        <v>6</v>
      </c>
      <c r="F3565" s="30"/>
    </row>
    <row r="3566" spans="1:6">
      <c r="A3566" s="634" t="s">
        <v>4392</v>
      </c>
      <c r="B3566" s="470"/>
      <c r="C3566" s="470"/>
      <c r="D3566" s="470"/>
      <c r="E3566" s="470"/>
      <c r="F3566" s="30"/>
    </row>
    <row r="3567" spans="1:6">
      <c r="A3567" s="634" t="s">
        <v>4393</v>
      </c>
      <c r="B3567" s="470"/>
      <c r="C3567" s="470"/>
      <c r="D3567" s="470"/>
      <c r="E3567" s="470"/>
      <c r="F3567" s="30"/>
    </row>
    <row r="3568" spans="1:6">
      <c r="A3568" s="634" t="s">
        <v>4394</v>
      </c>
      <c r="B3568" s="470"/>
      <c r="C3568" s="470"/>
      <c r="D3568" s="470"/>
      <c r="E3568" s="470"/>
      <c r="F3568" s="30"/>
    </row>
    <row r="3569" spans="1:6">
      <c r="A3569" s="634" t="s">
        <v>4395</v>
      </c>
      <c r="B3569" s="470"/>
      <c r="C3569" s="470"/>
      <c r="D3569" s="470"/>
      <c r="E3569" s="470"/>
      <c r="F3569" s="30"/>
    </row>
    <row r="3570" spans="1:6">
      <c r="A3570" s="634" t="s">
        <v>4396</v>
      </c>
      <c r="B3570" s="470">
        <v>9</v>
      </c>
      <c r="C3570" s="470">
        <v>20</v>
      </c>
      <c r="D3570" s="470">
        <v>12</v>
      </c>
      <c r="E3570" s="470">
        <v>8</v>
      </c>
      <c r="F3570" s="30"/>
    </row>
    <row r="3571" spans="1:6">
      <c r="A3571" s="634" t="s">
        <v>4397</v>
      </c>
      <c r="B3571" s="470"/>
      <c r="C3571" s="470"/>
      <c r="D3571" s="470"/>
      <c r="E3571" s="470"/>
      <c r="F3571" s="30"/>
    </row>
    <row r="3572" spans="1:6">
      <c r="A3572" s="634" t="s">
        <v>4398</v>
      </c>
      <c r="B3572" s="470"/>
      <c r="C3572" s="470"/>
      <c r="D3572" s="470"/>
      <c r="E3572" s="470"/>
      <c r="F3572" s="30"/>
    </row>
    <row r="3573" spans="1:6">
      <c r="A3573" s="634" t="s">
        <v>4399</v>
      </c>
      <c r="B3573" s="470">
        <v>3</v>
      </c>
      <c r="C3573" s="470">
        <v>11</v>
      </c>
      <c r="D3573" s="470">
        <v>7</v>
      </c>
      <c r="E3573" s="470">
        <v>4</v>
      </c>
      <c r="F3573" s="30"/>
    </row>
    <row r="3574" spans="1:6">
      <c r="A3574" s="634" t="s">
        <v>4400</v>
      </c>
      <c r="B3574" s="470">
        <v>3</v>
      </c>
      <c r="C3574" s="470">
        <v>7</v>
      </c>
      <c r="D3574" s="470">
        <v>5</v>
      </c>
      <c r="E3574" s="470">
        <v>2</v>
      </c>
      <c r="F3574" s="30"/>
    </row>
    <row r="3575" spans="1:6">
      <c r="A3575" s="634" t="s">
        <v>4401</v>
      </c>
      <c r="B3575" s="470">
        <v>5</v>
      </c>
      <c r="C3575" s="470">
        <v>19</v>
      </c>
      <c r="D3575" s="470">
        <v>7</v>
      </c>
      <c r="E3575" s="470">
        <v>12</v>
      </c>
      <c r="F3575" s="30"/>
    </row>
    <row r="3576" spans="1:6">
      <c r="A3576" s="634" t="s">
        <v>4402</v>
      </c>
      <c r="B3576" s="470">
        <v>4</v>
      </c>
      <c r="C3576" s="470">
        <v>4</v>
      </c>
      <c r="D3576" s="470">
        <v>2</v>
      </c>
      <c r="E3576" s="470">
        <v>2</v>
      </c>
      <c r="F3576" s="30"/>
    </row>
    <row r="3577" spans="1:6">
      <c r="A3577" s="634" t="s">
        <v>4403</v>
      </c>
      <c r="B3577" s="470">
        <v>4</v>
      </c>
      <c r="C3577" s="470">
        <v>7</v>
      </c>
      <c r="D3577" s="470">
        <v>3</v>
      </c>
      <c r="E3577" s="470">
        <v>4</v>
      </c>
      <c r="F3577" s="30"/>
    </row>
    <row r="3578" spans="1:6">
      <c r="A3578" s="634" t="s">
        <v>4404</v>
      </c>
      <c r="B3578" s="470"/>
      <c r="C3578" s="470"/>
      <c r="D3578" s="470"/>
      <c r="E3578" s="470"/>
      <c r="F3578" s="30"/>
    </row>
    <row r="3579" spans="1:6">
      <c r="A3579" s="634" t="s">
        <v>4405</v>
      </c>
      <c r="B3579" s="470">
        <v>4</v>
      </c>
      <c r="C3579" s="470">
        <v>11</v>
      </c>
      <c r="D3579" s="470">
        <v>6</v>
      </c>
      <c r="E3579" s="470">
        <v>5</v>
      </c>
      <c r="F3579" s="30"/>
    </row>
    <row r="3580" spans="1:6">
      <c r="A3580" s="634" t="s">
        <v>4406</v>
      </c>
      <c r="B3580" s="470"/>
      <c r="C3580" s="470"/>
      <c r="D3580" s="470"/>
      <c r="E3580" s="470"/>
      <c r="F3580" s="30"/>
    </row>
    <row r="3581" spans="1:6">
      <c r="A3581" s="634" t="s">
        <v>4407</v>
      </c>
      <c r="B3581" s="470">
        <v>4</v>
      </c>
      <c r="C3581" s="470">
        <v>9</v>
      </c>
      <c r="D3581" s="470">
        <v>6</v>
      </c>
      <c r="E3581" s="470">
        <v>3</v>
      </c>
      <c r="F3581" s="30"/>
    </row>
    <row r="3582" spans="1:6">
      <c r="A3582" s="634" t="s">
        <v>4408</v>
      </c>
      <c r="B3582" s="470">
        <v>7</v>
      </c>
      <c r="C3582" s="470">
        <v>15</v>
      </c>
      <c r="D3582" s="470">
        <v>7</v>
      </c>
      <c r="E3582" s="470">
        <v>8</v>
      </c>
      <c r="F3582" s="30"/>
    </row>
    <row r="3583" spans="1:6">
      <c r="A3583" s="634" t="s">
        <v>4409</v>
      </c>
      <c r="B3583" s="470"/>
      <c r="C3583" s="470"/>
      <c r="D3583" s="470"/>
      <c r="E3583" s="470"/>
      <c r="F3583" s="30"/>
    </row>
    <row r="3584" spans="1:6">
      <c r="A3584" s="634" t="s">
        <v>4410</v>
      </c>
      <c r="B3584" s="470">
        <v>4</v>
      </c>
      <c r="C3584" s="470">
        <v>12</v>
      </c>
      <c r="D3584" s="470">
        <v>7</v>
      </c>
      <c r="E3584" s="470">
        <v>5</v>
      </c>
      <c r="F3584" s="30"/>
    </row>
    <row r="3585" spans="1:6">
      <c r="A3585" s="634" t="s">
        <v>4411</v>
      </c>
      <c r="B3585" s="470"/>
      <c r="C3585" s="470"/>
      <c r="D3585" s="470"/>
      <c r="E3585" s="470"/>
      <c r="F3585" s="30"/>
    </row>
    <row r="3586" spans="1:6">
      <c r="A3586" s="634"/>
      <c r="B3586" s="470"/>
      <c r="C3586" s="470"/>
      <c r="D3586" s="470"/>
      <c r="E3586" s="470"/>
      <c r="F3586" s="30"/>
    </row>
    <row r="3587" spans="1:6">
      <c r="A3587" s="634" t="s">
        <v>4412</v>
      </c>
      <c r="B3587" s="470">
        <v>37</v>
      </c>
      <c r="C3587" s="470">
        <v>70</v>
      </c>
      <c r="D3587" s="470">
        <v>35</v>
      </c>
      <c r="E3587" s="470">
        <v>35</v>
      </c>
      <c r="F3587" s="30"/>
    </row>
    <row r="3588" spans="1:6">
      <c r="A3588" s="634" t="s">
        <v>4413</v>
      </c>
      <c r="B3588" s="470">
        <v>11</v>
      </c>
      <c r="C3588" s="470">
        <v>18</v>
      </c>
      <c r="D3588" s="470">
        <v>10</v>
      </c>
      <c r="E3588" s="470">
        <v>8</v>
      </c>
      <c r="F3588" s="30"/>
    </row>
    <row r="3589" spans="1:6">
      <c r="A3589" s="634" t="s">
        <v>4414</v>
      </c>
      <c r="B3589" s="470">
        <v>4</v>
      </c>
      <c r="C3589" s="470">
        <v>6</v>
      </c>
      <c r="D3589" s="470">
        <v>3</v>
      </c>
      <c r="E3589" s="470">
        <v>3</v>
      </c>
      <c r="F3589" s="30"/>
    </row>
    <row r="3590" spans="1:6">
      <c r="A3590" s="634" t="s">
        <v>4415</v>
      </c>
      <c r="B3590" s="470"/>
      <c r="C3590" s="470"/>
      <c r="D3590" s="470"/>
      <c r="E3590" s="470"/>
      <c r="F3590" s="30"/>
    </row>
    <row r="3591" spans="1:6">
      <c r="A3591" s="634" t="s">
        <v>4416</v>
      </c>
      <c r="B3591" s="470">
        <v>6</v>
      </c>
      <c r="C3591" s="470">
        <v>15</v>
      </c>
      <c r="D3591" s="470">
        <v>7</v>
      </c>
      <c r="E3591" s="470">
        <v>8</v>
      </c>
      <c r="F3591" s="30"/>
    </row>
    <row r="3592" spans="1:6">
      <c r="A3592" s="634" t="s">
        <v>4417</v>
      </c>
      <c r="B3592" s="470"/>
      <c r="C3592" s="470"/>
      <c r="D3592" s="470"/>
      <c r="E3592" s="470"/>
      <c r="F3592" s="30"/>
    </row>
    <row r="3593" spans="1:6">
      <c r="A3593" s="634" t="s">
        <v>4418</v>
      </c>
      <c r="B3593" s="470">
        <v>4</v>
      </c>
      <c r="C3593" s="470">
        <v>11</v>
      </c>
      <c r="D3593" s="470">
        <v>5</v>
      </c>
      <c r="E3593" s="470">
        <v>6</v>
      </c>
      <c r="F3593" s="30"/>
    </row>
    <row r="3594" spans="1:6">
      <c r="A3594" s="634" t="s">
        <v>4419</v>
      </c>
      <c r="B3594" s="470"/>
      <c r="C3594" s="470"/>
      <c r="D3594" s="470"/>
      <c r="E3594" s="470"/>
      <c r="F3594" s="30"/>
    </row>
    <row r="3595" spans="1:6">
      <c r="A3595" s="634" t="s">
        <v>4420</v>
      </c>
      <c r="B3595" s="470">
        <v>4</v>
      </c>
      <c r="C3595" s="470">
        <v>6</v>
      </c>
      <c r="D3595" s="470">
        <v>3</v>
      </c>
      <c r="E3595" s="470">
        <v>3</v>
      </c>
      <c r="F3595" s="30"/>
    </row>
    <row r="3596" spans="1:6">
      <c r="A3596" s="634" t="s">
        <v>4421</v>
      </c>
      <c r="B3596" s="470"/>
      <c r="C3596" s="470"/>
      <c r="D3596" s="470"/>
      <c r="E3596" s="470"/>
      <c r="F3596" s="30"/>
    </row>
    <row r="3597" spans="1:6">
      <c r="A3597" s="634" t="s">
        <v>4422</v>
      </c>
      <c r="B3597" s="470"/>
      <c r="C3597" s="470"/>
      <c r="D3597" s="470"/>
      <c r="E3597" s="470"/>
      <c r="F3597" s="30"/>
    </row>
    <row r="3598" spans="1:6">
      <c r="A3598" s="634" t="s">
        <v>4423</v>
      </c>
      <c r="B3598" s="470">
        <v>3</v>
      </c>
      <c r="C3598" s="470">
        <v>4</v>
      </c>
      <c r="D3598" s="470">
        <v>2</v>
      </c>
      <c r="E3598" s="470">
        <v>2</v>
      </c>
      <c r="F3598" s="30"/>
    </row>
    <row r="3599" spans="1:6">
      <c r="A3599" s="634" t="s">
        <v>4424</v>
      </c>
      <c r="B3599" s="470"/>
      <c r="C3599" s="470"/>
      <c r="D3599" s="470"/>
      <c r="E3599" s="470"/>
      <c r="F3599" s="30"/>
    </row>
    <row r="3600" spans="1:6">
      <c r="A3600" s="634" t="s">
        <v>4425</v>
      </c>
      <c r="B3600" s="470">
        <v>5</v>
      </c>
      <c r="C3600" s="470">
        <v>10</v>
      </c>
      <c r="D3600" s="470">
        <v>5</v>
      </c>
      <c r="E3600" s="470">
        <v>5</v>
      </c>
      <c r="F3600" s="30"/>
    </row>
    <row r="3601" spans="1:6">
      <c r="A3601" s="634" t="s">
        <v>4426</v>
      </c>
      <c r="B3601" s="470"/>
      <c r="C3601" s="470"/>
      <c r="D3601" s="470"/>
      <c r="E3601" s="470"/>
      <c r="F3601" s="30"/>
    </row>
    <row r="3602" spans="1:6">
      <c r="A3602" s="634" t="s">
        <v>4427</v>
      </c>
      <c r="B3602" s="470"/>
      <c r="C3602" s="470"/>
      <c r="D3602" s="470"/>
      <c r="E3602" s="470"/>
      <c r="F3602" s="30"/>
    </row>
    <row r="3603" spans="1:6">
      <c r="A3603" s="634"/>
      <c r="B3603" s="470"/>
      <c r="C3603" s="470"/>
      <c r="D3603" s="470"/>
      <c r="E3603" s="470"/>
      <c r="F3603" s="30"/>
    </row>
    <row r="3604" spans="1:6">
      <c r="A3604" s="634" t="s">
        <v>4428</v>
      </c>
      <c r="B3604" s="470">
        <v>40</v>
      </c>
      <c r="C3604" s="470">
        <v>83</v>
      </c>
      <c r="D3604" s="470">
        <v>48</v>
      </c>
      <c r="E3604" s="470">
        <v>35</v>
      </c>
      <c r="F3604" s="30"/>
    </row>
    <row r="3605" spans="1:6">
      <c r="A3605" s="634" t="s">
        <v>4429</v>
      </c>
      <c r="B3605" s="470">
        <v>13</v>
      </c>
      <c r="C3605" s="470">
        <v>33</v>
      </c>
      <c r="D3605" s="470">
        <v>20</v>
      </c>
      <c r="E3605" s="470">
        <v>13</v>
      </c>
      <c r="F3605" s="30"/>
    </row>
    <row r="3606" spans="1:6">
      <c r="A3606" s="634" t="s">
        <v>4430</v>
      </c>
      <c r="B3606" s="470">
        <v>3</v>
      </c>
      <c r="C3606" s="470">
        <v>9</v>
      </c>
      <c r="D3606" s="470">
        <v>5</v>
      </c>
      <c r="E3606" s="470">
        <v>4</v>
      </c>
      <c r="F3606" s="30"/>
    </row>
    <row r="3607" spans="1:6">
      <c r="A3607" s="634" t="s">
        <v>4431</v>
      </c>
      <c r="B3607" s="470">
        <v>7</v>
      </c>
      <c r="C3607" s="470">
        <v>6</v>
      </c>
      <c r="D3607" s="470">
        <v>4</v>
      </c>
      <c r="E3607" s="470">
        <v>2</v>
      </c>
      <c r="F3607" s="30"/>
    </row>
    <row r="3608" spans="1:6">
      <c r="A3608" s="634" t="s">
        <v>4432</v>
      </c>
      <c r="B3608" s="470">
        <v>5</v>
      </c>
      <c r="C3608" s="470">
        <v>11</v>
      </c>
      <c r="D3608" s="470">
        <v>6</v>
      </c>
      <c r="E3608" s="470">
        <v>5</v>
      </c>
      <c r="F3608" s="30"/>
    </row>
    <row r="3609" spans="1:6">
      <c r="A3609" s="634" t="s">
        <v>4433</v>
      </c>
      <c r="B3609" s="470">
        <v>12</v>
      </c>
      <c r="C3609" s="470">
        <v>24</v>
      </c>
      <c r="D3609" s="470">
        <v>13</v>
      </c>
      <c r="E3609" s="470">
        <v>11</v>
      </c>
      <c r="F3609" s="30"/>
    </row>
    <row r="3610" spans="1:6">
      <c r="A3610" s="634"/>
      <c r="B3610" s="470"/>
      <c r="C3610" s="470"/>
      <c r="D3610" s="470"/>
      <c r="E3610" s="470"/>
      <c r="F3610" s="30"/>
    </row>
    <row r="3611" spans="1:6">
      <c r="A3611" s="442" t="s">
        <v>4434</v>
      </c>
      <c r="B3611" s="482">
        <v>365</v>
      </c>
      <c r="C3611" s="482">
        <v>778</v>
      </c>
      <c r="D3611" s="482">
        <v>396</v>
      </c>
      <c r="E3611" s="482">
        <v>382</v>
      </c>
      <c r="F3611" s="30"/>
    </row>
    <row r="3612" spans="1:6">
      <c r="A3612" s="442"/>
      <c r="B3612" s="469"/>
      <c r="C3612" s="469"/>
      <c r="D3612" s="469"/>
      <c r="E3612" s="469"/>
      <c r="F3612" s="30"/>
    </row>
    <row r="3613" spans="1:6">
      <c r="A3613" s="634" t="s">
        <v>4435</v>
      </c>
      <c r="B3613" s="470">
        <v>105</v>
      </c>
      <c r="C3613" s="470">
        <v>215</v>
      </c>
      <c r="D3613" s="470">
        <v>104</v>
      </c>
      <c r="E3613" s="470">
        <v>111</v>
      </c>
      <c r="F3613" s="30"/>
    </row>
    <row r="3614" spans="1:6">
      <c r="A3614" s="634" t="s">
        <v>4436</v>
      </c>
      <c r="B3614" s="470">
        <v>4</v>
      </c>
      <c r="C3614" s="470">
        <v>7</v>
      </c>
      <c r="D3614" s="470">
        <v>3</v>
      </c>
      <c r="E3614" s="470">
        <v>4</v>
      </c>
      <c r="F3614" s="30"/>
    </row>
    <row r="3615" spans="1:6">
      <c r="A3615" s="634" t="s">
        <v>4437</v>
      </c>
      <c r="B3615" s="470">
        <v>9</v>
      </c>
      <c r="C3615" s="470">
        <v>21</v>
      </c>
      <c r="D3615" s="470">
        <v>9</v>
      </c>
      <c r="E3615" s="470">
        <v>12</v>
      </c>
      <c r="F3615" s="30"/>
    </row>
    <row r="3616" spans="1:6">
      <c r="A3616" s="634" t="s">
        <v>4438</v>
      </c>
      <c r="B3616" s="470">
        <v>41</v>
      </c>
      <c r="C3616" s="470">
        <v>83</v>
      </c>
      <c r="D3616" s="470">
        <v>40</v>
      </c>
      <c r="E3616" s="470">
        <v>43</v>
      </c>
      <c r="F3616" s="30"/>
    </row>
    <row r="3617" spans="1:6">
      <c r="A3617" s="634" t="s">
        <v>4439</v>
      </c>
      <c r="B3617" s="470"/>
      <c r="C3617" s="470"/>
      <c r="D3617" s="470"/>
      <c r="E3617" s="470"/>
      <c r="F3617" s="30"/>
    </row>
    <row r="3618" spans="1:6">
      <c r="A3618" s="634" t="s">
        <v>4440</v>
      </c>
      <c r="B3618" s="470"/>
      <c r="C3618" s="470"/>
      <c r="D3618" s="470"/>
      <c r="E3618" s="470"/>
      <c r="F3618" s="30"/>
    </row>
    <row r="3619" spans="1:6">
      <c r="A3619" s="634" t="s">
        <v>4441</v>
      </c>
      <c r="B3619" s="470">
        <v>16</v>
      </c>
      <c r="C3619" s="470">
        <v>33</v>
      </c>
      <c r="D3619" s="470">
        <v>17</v>
      </c>
      <c r="E3619" s="470">
        <v>16</v>
      </c>
      <c r="F3619" s="30"/>
    </row>
    <row r="3620" spans="1:6">
      <c r="A3620" s="634" t="s">
        <v>4442</v>
      </c>
      <c r="B3620" s="470"/>
      <c r="C3620" s="470"/>
      <c r="D3620" s="470"/>
      <c r="E3620" s="470"/>
      <c r="F3620" s="30"/>
    </row>
    <row r="3621" spans="1:6">
      <c r="A3621" s="634" t="s">
        <v>4443</v>
      </c>
      <c r="B3621" s="470">
        <v>8</v>
      </c>
      <c r="C3621" s="470">
        <v>18</v>
      </c>
      <c r="D3621" s="470">
        <v>10</v>
      </c>
      <c r="E3621" s="470">
        <v>8</v>
      </c>
      <c r="F3621" s="30"/>
    </row>
    <row r="3622" spans="1:6">
      <c r="A3622" s="634" t="s">
        <v>4444</v>
      </c>
      <c r="B3622" s="470"/>
      <c r="C3622" s="470"/>
      <c r="D3622" s="470"/>
      <c r="E3622" s="470"/>
      <c r="F3622" s="30"/>
    </row>
    <row r="3623" spans="1:6">
      <c r="A3623" s="634" t="s">
        <v>4445</v>
      </c>
      <c r="B3623" s="470">
        <v>12</v>
      </c>
      <c r="C3623" s="470">
        <v>28</v>
      </c>
      <c r="D3623" s="470">
        <v>12</v>
      </c>
      <c r="E3623" s="470">
        <v>16</v>
      </c>
      <c r="F3623" s="30"/>
    </row>
    <row r="3624" spans="1:6">
      <c r="A3624" s="634" t="s">
        <v>4446</v>
      </c>
      <c r="B3624" s="470"/>
      <c r="C3624" s="470"/>
      <c r="D3624" s="470"/>
      <c r="E3624" s="470"/>
      <c r="F3624" s="30"/>
    </row>
    <row r="3625" spans="1:6">
      <c r="A3625" s="634" t="s">
        <v>4447</v>
      </c>
      <c r="B3625" s="470"/>
      <c r="C3625" s="470"/>
      <c r="D3625" s="470"/>
      <c r="E3625" s="470"/>
      <c r="F3625" s="30"/>
    </row>
    <row r="3626" spans="1:6">
      <c r="A3626" s="634" t="s">
        <v>4448</v>
      </c>
      <c r="B3626" s="470">
        <v>8</v>
      </c>
      <c r="C3626" s="470">
        <v>15</v>
      </c>
      <c r="D3626" s="470">
        <v>8</v>
      </c>
      <c r="E3626" s="470">
        <v>7</v>
      </c>
      <c r="F3626" s="30"/>
    </row>
    <row r="3627" spans="1:6">
      <c r="A3627" s="634" t="s">
        <v>4449</v>
      </c>
      <c r="B3627" s="470">
        <v>7</v>
      </c>
      <c r="C3627" s="470">
        <v>10</v>
      </c>
      <c r="D3627" s="470">
        <v>5</v>
      </c>
      <c r="E3627" s="470">
        <v>5</v>
      </c>
      <c r="F3627" s="30"/>
    </row>
    <row r="3628" spans="1:6">
      <c r="A3628" s="634"/>
      <c r="B3628" s="470"/>
      <c r="C3628" s="470"/>
      <c r="D3628" s="470"/>
      <c r="E3628" s="470"/>
      <c r="F3628" s="30"/>
    </row>
    <row r="3629" spans="1:6">
      <c r="A3629" s="634" t="s">
        <v>4450</v>
      </c>
      <c r="B3629" s="470">
        <v>119</v>
      </c>
      <c r="C3629" s="470">
        <v>242</v>
      </c>
      <c r="D3629" s="470">
        <v>123</v>
      </c>
      <c r="E3629" s="470">
        <v>119</v>
      </c>
      <c r="F3629" s="30"/>
    </row>
    <row r="3630" spans="1:6">
      <c r="A3630" s="634" t="s">
        <v>4451</v>
      </c>
      <c r="B3630" s="470">
        <v>12</v>
      </c>
      <c r="C3630" s="470">
        <v>25</v>
      </c>
      <c r="D3630" s="470">
        <v>13</v>
      </c>
      <c r="E3630" s="470">
        <v>12</v>
      </c>
      <c r="F3630" s="30"/>
    </row>
    <row r="3631" spans="1:6">
      <c r="A3631" s="634" t="s">
        <v>4452</v>
      </c>
      <c r="B3631" s="470">
        <v>15</v>
      </c>
      <c r="C3631" s="470">
        <v>25</v>
      </c>
      <c r="D3631" s="470">
        <v>10</v>
      </c>
      <c r="E3631" s="470">
        <v>15</v>
      </c>
      <c r="F3631" s="30"/>
    </row>
    <row r="3632" spans="1:6">
      <c r="A3632" s="634" t="s">
        <v>4453</v>
      </c>
      <c r="B3632" s="470">
        <v>6</v>
      </c>
      <c r="C3632" s="470">
        <v>12</v>
      </c>
      <c r="D3632" s="470">
        <v>7</v>
      </c>
      <c r="E3632" s="470">
        <v>5</v>
      </c>
      <c r="F3632" s="30"/>
    </row>
    <row r="3633" spans="1:6">
      <c r="A3633" s="634" t="s">
        <v>4454</v>
      </c>
      <c r="B3633" s="470">
        <v>8</v>
      </c>
      <c r="C3633" s="470">
        <v>13</v>
      </c>
      <c r="D3633" s="470">
        <v>8</v>
      </c>
      <c r="E3633" s="470">
        <v>5</v>
      </c>
      <c r="F3633" s="30"/>
    </row>
    <row r="3634" spans="1:6">
      <c r="A3634" s="634" t="s">
        <v>4455</v>
      </c>
      <c r="B3634" s="470">
        <v>14</v>
      </c>
      <c r="C3634" s="470">
        <v>33</v>
      </c>
      <c r="D3634" s="470">
        <v>16</v>
      </c>
      <c r="E3634" s="470">
        <v>17</v>
      </c>
      <c r="F3634" s="30"/>
    </row>
    <row r="3635" spans="1:6">
      <c r="A3635" s="634" t="s">
        <v>4456</v>
      </c>
      <c r="B3635" s="470">
        <v>7</v>
      </c>
      <c r="C3635" s="470">
        <v>18</v>
      </c>
      <c r="D3635" s="470">
        <v>11</v>
      </c>
      <c r="E3635" s="470">
        <v>7</v>
      </c>
      <c r="F3635" s="30"/>
    </row>
    <row r="3636" spans="1:6">
      <c r="A3636" s="634" t="s">
        <v>4457</v>
      </c>
      <c r="B3636" s="476">
        <v>8</v>
      </c>
      <c r="C3636" s="476">
        <v>18</v>
      </c>
      <c r="D3636" s="476">
        <v>9</v>
      </c>
      <c r="E3636" s="476">
        <v>9</v>
      </c>
      <c r="F3636" s="30"/>
    </row>
    <row r="3637" spans="1:6">
      <c r="A3637" s="634" t="s">
        <v>4458</v>
      </c>
      <c r="B3637" s="470"/>
      <c r="C3637" s="470"/>
      <c r="D3637" s="470"/>
      <c r="E3637" s="470"/>
      <c r="F3637" s="30"/>
    </row>
    <row r="3638" spans="1:6">
      <c r="A3638" s="634" t="s">
        <v>4459</v>
      </c>
      <c r="B3638" s="470">
        <v>3</v>
      </c>
      <c r="C3638" s="470">
        <v>10</v>
      </c>
      <c r="D3638" s="470">
        <v>5</v>
      </c>
      <c r="E3638" s="470">
        <v>5</v>
      </c>
      <c r="F3638" s="30"/>
    </row>
    <row r="3639" spans="1:6">
      <c r="A3639" s="634" t="s">
        <v>4460</v>
      </c>
      <c r="B3639" s="470">
        <v>11</v>
      </c>
      <c r="C3639" s="470">
        <v>16</v>
      </c>
      <c r="D3639" s="470">
        <v>12</v>
      </c>
      <c r="E3639" s="470">
        <v>4</v>
      </c>
      <c r="F3639" s="30"/>
    </row>
    <row r="3640" spans="1:6">
      <c r="A3640" s="634" t="s">
        <v>4461</v>
      </c>
      <c r="B3640" s="470">
        <v>4</v>
      </c>
      <c r="C3640" s="470">
        <v>9</v>
      </c>
      <c r="D3640" s="470">
        <v>6</v>
      </c>
      <c r="E3640" s="470">
        <v>3</v>
      </c>
      <c r="F3640" s="30"/>
    </row>
    <row r="3641" spans="1:6">
      <c r="A3641" s="634" t="s">
        <v>4462</v>
      </c>
      <c r="B3641" s="470">
        <v>16</v>
      </c>
      <c r="C3641" s="470">
        <v>32</v>
      </c>
      <c r="D3641" s="470">
        <v>12</v>
      </c>
      <c r="E3641" s="470">
        <v>20</v>
      </c>
      <c r="F3641" s="30"/>
    </row>
    <row r="3642" spans="1:6">
      <c r="A3642" s="634" t="s">
        <v>4463</v>
      </c>
      <c r="B3642" s="470">
        <v>15</v>
      </c>
      <c r="C3642" s="470">
        <v>31</v>
      </c>
      <c r="D3642" s="470">
        <v>14</v>
      </c>
      <c r="E3642" s="470">
        <v>17</v>
      </c>
      <c r="F3642" s="30"/>
    </row>
    <row r="3643" spans="1:6">
      <c r="A3643" s="634"/>
      <c r="B3643" s="470"/>
      <c r="C3643" s="470"/>
      <c r="D3643" s="470"/>
      <c r="E3643" s="470"/>
      <c r="F3643" s="30"/>
    </row>
    <row r="3644" spans="1:6">
      <c r="A3644" s="634" t="s">
        <v>4464</v>
      </c>
      <c r="B3644" s="470">
        <v>71</v>
      </c>
      <c r="C3644" s="470">
        <v>156</v>
      </c>
      <c r="D3644" s="470">
        <v>81</v>
      </c>
      <c r="E3644" s="470">
        <v>75</v>
      </c>
      <c r="F3644" s="30"/>
    </row>
    <row r="3645" spans="1:6">
      <c r="A3645" s="634" t="s">
        <v>4465</v>
      </c>
      <c r="B3645" s="470">
        <v>10</v>
      </c>
      <c r="C3645" s="470">
        <v>21</v>
      </c>
      <c r="D3645" s="470">
        <v>14</v>
      </c>
      <c r="E3645" s="470">
        <v>7</v>
      </c>
      <c r="F3645" s="30"/>
    </row>
    <row r="3646" spans="1:6">
      <c r="A3646" s="634" t="s">
        <v>4466</v>
      </c>
      <c r="B3646" s="470">
        <v>5</v>
      </c>
      <c r="C3646" s="470">
        <v>8</v>
      </c>
      <c r="D3646" s="470">
        <v>4</v>
      </c>
      <c r="E3646" s="470">
        <v>4</v>
      </c>
      <c r="F3646" s="30"/>
    </row>
    <row r="3647" spans="1:6">
      <c r="A3647" s="634" t="s">
        <v>4467</v>
      </c>
      <c r="B3647" s="470">
        <v>8</v>
      </c>
      <c r="C3647" s="470">
        <v>16</v>
      </c>
      <c r="D3647" s="470">
        <v>7</v>
      </c>
      <c r="E3647" s="470">
        <v>9</v>
      </c>
      <c r="F3647" s="30"/>
    </row>
    <row r="3648" spans="1:6">
      <c r="A3648" s="634" t="s">
        <v>4468</v>
      </c>
      <c r="B3648" s="470"/>
      <c r="C3648" s="470"/>
      <c r="D3648" s="470"/>
      <c r="E3648" s="470"/>
      <c r="F3648" s="30"/>
    </row>
    <row r="3649" spans="1:6">
      <c r="A3649" s="634" t="s">
        <v>4469</v>
      </c>
      <c r="B3649" s="470">
        <v>7</v>
      </c>
      <c r="C3649" s="470">
        <v>15</v>
      </c>
      <c r="D3649" s="470">
        <v>8</v>
      </c>
      <c r="E3649" s="470">
        <v>7</v>
      </c>
      <c r="F3649" s="30"/>
    </row>
    <row r="3650" spans="1:6">
      <c r="A3650" s="634" t="s">
        <v>4470</v>
      </c>
      <c r="B3650" s="470">
        <v>7</v>
      </c>
      <c r="C3650" s="470">
        <v>13</v>
      </c>
      <c r="D3650" s="470">
        <v>6</v>
      </c>
      <c r="E3650" s="470">
        <v>7</v>
      </c>
      <c r="F3650" s="30"/>
    </row>
    <row r="3651" spans="1:6">
      <c r="A3651" s="634" t="s">
        <v>4471</v>
      </c>
      <c r="B3651" s="470">
        <v>3</v>
      </c>
      <c r="C3651" s="470">
        <v>9</v>
      </c>
      <c r="D3651" s="470">
        <v>4</v>
      </c>
      <c r="E3651" s="470">
        <v>5</v>
      </c>
      <c r="F3651" s="30"/>
    </row>
    <row r="3652" spans="1:6">
      <c r="A3652" s="634" t="s">
        <v>4472</v>
      </c>
      <c r="B3652" s="476">
        <v>8</v>
      </c>
      <c r="C3652" s="476">
        <v>17</v>
      </c>
      <c r="D3652" s="476">
        <v>9</v>
      </c>
      <c r="E3652" s="476">
        <v>8</v>
      </c>
      <c r="F3652" s="30"/>
    </row>
    <row r="3653" spans="1:6">
      <c r="A3653" s="634" t="s">
        <v>4473</v>
      </c>
      <c r="B3653" s="476"/>
      <c r="C3653" s="476"/>
      <c r="D3653" s="476"/>
      <c r="E3653" s="476"/>
      <c r="F3653" s="30"/>
    </row>
    <row r="3654" spans="1:6">
      <c r="A3654" s="634" t="s">
        <v>4474</v>
      </c>
      <c r="B3654" s="476">
        <v>5</v>
      </c>
      <c r="C3654" s="476">
        <v>17</v>
      </c>
      <c r="D3654" s="476">
        <v>8</v>
      </c>
      <c r="E3654" s="476">
        <v>9</v>
      </c>
      <c r="F3654" s="30"/>
    </row>
    <row r="3655" spans="1:6">
      <c r="A3655" s="634" t="s">
        <v>4475</v>
      </c>
      <c r="B3655" s="476">
        <v>7</v>
      </c>
      <c r="C3655" s="476">
        <v>12</v>
      </c>
      <c r="D3655" s="476">
        <v>6</v>
      </c>
      <c r="E3655" s="476">
        <v>6</v>
      </c>
      <c r="F3655" s="30"/>
    </row>
    <row r="3656" spans="1:6">
      <c r="A3656" s="634" t="s">
        <v>4476</v>
      </c>
      <c r="B3656" s="476">
        <v>11</v>
      </c>
      <c r="C3656" s="476">
        <v>28</v>
      </c>
      <c r="D3656" s="476">
        <v>15</v>
      </c>
      <c r="E3656" s="476">
        <v>13</v>
      </c>
      <c r="F3656" s="30"/>
    </row>
    <row r="3657" spans="1:6">
      <c r="A3657" s="634"/>
      <c r="B3657" s="476"/>
      <c r="C3657" s="476"/>
      <c r="D3657" s="476"/>
      <c r="E3657" s="476"/>
      <c r="F3657" s="30"/>
    </row>
    <row r="3658" spans="1:6">
      <c r="A3658" s="634" t="s">
        <v>4477</v>
      </c>
      <c r="B3658" s="476">
        <v>70</v>
      </c>
      <c r="C3658" s="476">
        <v>165</v>
      </c>
      <c r="D3658" s="476">
        <v>88</v>
      </c>
      <c r="E3658" s="476">
        <v>77</v>
      </c>
      <c r="F3658" s="30"/>
    </row>
    <row r="3659" spans="1:6">
      <c r="A3659" s="3161" t="s">
        <v>4478</v>
      </c>
      <c r="B3659" s="476">
        <v>6</v>
      </c>
      <c r="C3659" s="476">
        <v>16</v>
      </c>
      <c r="D3659" s="476">
        <v>7</v>
      </c>
      <c r="E3659" s="476">
        <v>9</v>
      </c>
      <c r="F3659" s="30"/>
    </row>
    <row r="3660" spans="1:6">
      <c r="A3660" s="634" t="s">
        <v>4479</v>
      </c>
      <c r="B3660" s="476">
        <v>19</v>
      </c>
      <c r="C3660" s="476">
        <v>48</v>
      </c>
      <c r="D3660" s="476">
        <v>23</v>
      </c>
      <c r="E3660" s="476">
        <v>25</v>
      </c>
      <c r="F3660" s="30"/>
    </row>
    <row r="3661" spans="1:6">
      <c r="A3661" s="634" t="s">
        <v>4480</v>
      </c>
      <c r="B3661" s="476">
        <v>12</v>
      </c>
      <c r="C3661" s="476">
        <v>36</v>
      </c>
      <c r="D3661" s="476">
        <v>23</v>
      </c>
      <c r="E3661" s="476">
        <v>13</v>
      </c>
      <c r="F3661" s="30"/>
    </row>
    <row r="3662" spans="1:6">
      <c r="A3662" s="634" t="s">
        <v>4481</v>
      </c>
      <c r="B3662" s="476">
        <v>15</v>
      </c>
      <c r="C3662" s="476">
        <v>30</v>
      </c>
      <c r="D3662" s="476">
        <v>15</v>
      </c>
      <c r="E3662" s="476">
        <v>15</v>
      </c>
      <c r="F3662" s="30"/>
    </row>
    <row r="3663" spans="1:6">
      <c r="A3663" s="634" t="s">
        <v>4482</v>
      </c>
      <c r="B3663" s="476">
        <v>18</v>
      </c>
      <c r="C3663" s="476">
        <v>35</v>
      </c>
      <c r="D3663" s="476">
        <v>20</v>
      </c>
      <c r="E3663" s="476">
        <v>15</v>
      </c>
      <c r="F3663" s="30"/>
    </row>
    <row r="3664" spans="1:6">
      <c r="A3664" s="634"/>
      <c r="B3664" s="476"/>
      <c r="C3664" s="476"/>
      <c r="D3664" s="476"/>
      <c r="E3664" s="476"/>
      <c r="F3664" s="30"/>
    </row>
    <row r="3665" spans="1:6">
      <c r="A3665" s="442" t="s">
        <v>4483</v>
      </c>
      <c r="B3665" s="469">
        <v>1502</v>
      </c>
      <c r="C3665" s="469">
        <v>3166</v>
      </c>
      <c r="D3665" s="469">
        <v>1670</v>
      </c>
      <c r="E3665" s="469">
        <v>1496</v>
      </c>
      <c r="F3665" s="30"/>
    </row>
    <row r="3666" spans="1:6">
      <c r="A3666" s="634"/>
      <c r="B3666" s="476"/>
      <c r="C3666" s="476"/>
      <c r="D3666" s="476"/>
      <c r="E3666" s="476"/>
      <c r="F3666" s="30"/>
    </row>
    <row r="3667" spans="1:6">
      <c r="A3667" s="634" t="s">
        <v>4484</v>
      </c>
      <c r="B3667" s="476">
        <v>182</v>
      </c>
      <c r="C3667" s="476">
        <v>396</v>
      </c>
      <c r="D3667" s="476">
        <v>221</v>
      </c>
      <c r="E3667" s="476">
        <v>175</v>
      </c>
      <c r="F3667" s="30"/>
    </row>
    <row r="3668" spans="1:6">
      <c r="A3668" s="634" t="s">
        <v>4485</v>
      </c>
      <c r="B3668" s="476"/>
      <c r="C3668" s="476"/>
      <c r="D3668" s="476"/>
      <c r="E3668" s="476"/>
      <c r="F3668" s="30"/>
    </row>
    <row r="3669" spans="1:6">
      <c r="A3669" s="634" t="s">
        <v>4486</v>
      </c>
      <c r="B3669" s="476"/>
      <c r="C3669" s="476"/>
      <c r="D3669" s="476"/>
      <c r="E3669" s="476"/>
      <c r="F3669" s="30"/>
    </row>
    <row r="3670" spans="1:6">
      <c r="A3670" s="634" t="s">
        <v>4487</v>
      </c>
      <c r="B3670" s="476">
        <v>8</v>
      </c>
      <c r="C3670" s="476">
        <v>18</v>
      </c>
      <c r="D3670" s="476">
        <v>9</v>
      </c>
      <c r="E3670" s="476">
        <v>9</v>
      </c>
      <c r="F3670" s="30"/>
    </row>
    <row r="3671" spans="1:6">
      <c r="A3671" s="634" t="s">
        <v>4488</v>
      </c>
      <c r="B3671" s="476"/>
      <c r="C3671" s="476"/>
      <c r="D3671" s="476"/>
      <c r="E3671" s="476"/>
      <c r="F3671" s="30"/>
    </row>
    <row r="3672" spans="1:6">
      <c r="A3672" s="634" t="s">
        <v>4489</v>
      </c>
      <c r="B3672" s="476"/>
      <c r="C3672" s="476"/>
      <c r="D3672" s="476"/>
      <c r="E3672" s="476"/>
      <c r="F3672" s="30"/>
    </row>
    <row r="3673" spans="1:6">
      <c r="A3673" s="634" t="s">
        <v>4490</v>
      </c>
      <c r="B3673" s="476"/>
      <c r="C3673" s="476"/>
      <c r="D3673" s="476"/>
      <c r="E3673" s="476"/>
      <c r="F3673" s="30"/>
    </row>
    <row r="3674" spans="1:6">
      <c r="A3674" s="634" t="s">
        <v>4491</v>
      </c>
      <c r="B3674" s="476">
        <v>8</v>
      </c>
      <c r="C3674" s="476">
        <v>15</v>
      </c>
      <c r="D3674" s="476">
        <v>9</v>
      </c>
      <c r="E3674" s="476">
        <v>6</v>
      </c>
      <c r="F3674" s="30"/>
    </row>
    <row r="3675" spans="1:6">
      <c r="A3675" s="634" t="s">
        <v>4492</v>
      </c>
      <c r="B3675" s="476"/>
      <c r="C3675" s="476"/>
      <c r="D3675" s="476"/>
      <c r="E3675" s="476"/>
      <c r="F3675" s="30"/>
    </row>
    <row r="3676" spans="1:6">
      <c r="A3676" s="634" t="s">
        <v>4493</v>
      </c>
      <c r="B3676" s="476"/>
      <c r="C3676" s="476"/>
      <c r="D3676" s="476"/>
      <c r="E3676" s="476"/>
      <c r="F3676" s="30"/>
    </row>
    <row r="3677" spans="1:6">
      <c r="A3677" s="634" t="s">
        <v>4494</v>
      </c>
      <c r="B3677" s="476">
        <v>10</v>
      </c>
      <c r="C3677" s="476">
        <v>23</v>
      </c>
      <c r="D3677" s="476">
        <v>12</v>
      </c>
      <c r="E3677" s="476">
        <v>11</v>
      </c>
      <c r="F3677" s="30"/>
    </row>
    <row r="3678" spans="1:6">
      <c r="A3678" s="634" t="s">
        <v>4495</v>
      </c>
      <c r="B3678" s="476">
        <v>11</v>
      </c>
      <c r="C3678" s="476">
        <v>29</v>
      </c>
      <c r="D3678" s="476">
        <v>18</v>
      </c>
      <c r="E3678" s="476">
        <v>11</v>
      </c>
      <c r="F3678" s="30"/>
    </row>
    <row r="3679" spans="1:6">
      <c r="A3679" s="634" t="s">
        <v>4496</v>
      </c>
      <c r="B3679" s="476">
        <v>82</v>
      </c>
      <c r="C3679" s="476">
        <v>82</v>
      </c>
      <c r="D3679" s="476">
        <v>82</v>
      </c>
      <c r="E3679" s="476">
        <v>0</v>
      </c>
      <c r="F3679" s="30"/>
    </row>
    <row r="3680" spans="1:6">
      <c r="A3680" s="634" t="s">
        <v>4497</v>
      </c>
      <c r="B3680" s="476">
        <v>3</v>
      </c>
      <c r="C3680" s="476">
        <v>11</v>
      </c>
      <c r="D3680" s="476">
        <v>7</v>
      </c>
      <c r="E3680" s="476">
        <v>4</v>
      </c>
      <c r="F3680" s="30"/>
    </row>
    <row r="3681" spans="1:6">
      <c r="A3681" s="634" t="s">
        <v>4498</v>
      </c>
      <c r="B3681" s="476"/>
      <c r="C3681" s="476"/>
      <c r="D3681" s="476"/>
      <c r="E3681" s="476"/>
      <c r="F3681" s="30"/>
    </row>
    <row r="3682" spans="1:6">
      <c r="A3682" s="634" t="s">
        <v>4499</v>
      </c>
      <c r="B3682" s="476">
        <v>9</v>
      </c>
      <c r="C3682" s="476">
        <v>20</v>
      </c>
      <c r="D3682" s="476">
        <v>8</v>
      </c>
      <c r="E3682" s="476">
        <v>12</v>
      </c>
      <c r="F3682" s="30"/>
    </row>
    <row r="3683" spans="1:6">
      <c r="A3683" s="634" t="s">
        <v>4500</v>
      </c>
      <c r="B3683" s="476"/>
      <c r="C3683" s="476"/>
      <c r="D3683" s="476"/>
      <c r="E3683" s="476"/>
      <c r="F3683" s="30"/>
    </row>
    <row r="3684" spans="1:6">
      <c r="A3684" s="634" t="s">
        <v>4501</v>
      </c>
      <c r="B3684" s="476"/>
      <c r="C3684" s="476"/>
      <c r="D3684" s="476"/>
      <c r="E3684" s="476"/>
      <c r="F3684" s="30"/>
    </row>
    <row r="3685" spans="1:6">
      <c r="A3685" s="634" t="s">
        <v>4502</v>
      </c>
      <c r="B3685" s="476">
        <v>7</v>
      </c>
      <c r="C3685" s="476">
        <v>10</v>
      </c>
      <c r="D3685" s="476">
        <v>7</v>
      </c>
      <c r="E3685" s="476">
        <v>3</v>
      </c>
      <c r="F3685" s="30"/>
    </row>
    <row r="3686" spans="1:6">
      <c r="A3686" s="634" t="s">
        <v>4503</v>
      </c>
      <c r="B3686" s="476">
        <v>11</v>
      </c>
      <c r="C3686" s="476">
        <v>21</v>
      </c>
      <c r="D3686" s="476">
        <v>8</v>
      </c>
      <c r="E3686" s="476">
        <v>13</v>
      </c>
      <c r="F3686" s="30"/>
    </row>
    <row r="3687" spans="1:6">
      <c r="A3687" s="634" t="s">
        <v>4504</v>
      </c>
      <c r="B3687" s="476">
        <v>3</v>
      </c>
      <c r="C3687" s="476">
        <v>9</v>
      </c>
      <c r="D3687" s="476">
        <v>5</v>
      </c>
      <c r="E3687" s="476">
        <v>4</v>
      </c>
      <c r="F3687" s="30"/>
    </row>
    <row r="3688" spans="1:6">
      <c r="A3688" s="634" t="s">
        <v>4505</v>
      </c>
      <c r="B3688" s="476">
        <v>13</v>
      </c>
      <c r="C3688" s="476">
        <v>27</v>
      </c>
      <c r="D3688" s="476">
        <v>14</v>
      </c>
      <c r="E3688" s="476">
        <v>13</v>
      </c>
      <c r="F3688" s="30"/>
    </row>
    <row r="3689" spans="1:6">
      <c r="A3689" s="634" t="s">
        <v>4506</v>
      </c>
      <c r="B3689" s="476">
        <v>5</v>
      </c>
      <c r="C3689" s="476">
        <v>107</v>
      </c>
      <c r="D3689" s="476">
        <v>30</v>
      </c>
      <c r="E3689" s="476">
        <v>77</v>
      </c>
      <c r="F3689" s="30"/>
    </row>
    <row r="3690" spans="1:6">
      <c r="A3690" s="634" t="s">
        <v>4507</v>
      </c>
      <c r="B3690" s="476">
        <v>12</v>
      </c>
      <c r="C3690" s="476">
        <v>24</v>
      </c>
      <c r="D3690" s="476">
        <v>12</v>
      </c>
      <c r="E3690" s="476">
        <v>12</v>
      </c>
      <c r="F3690" s="30"/>
    </row>
    <row r="3691" spans="1:6">
      <c r="A3691" s="634"/>
      <c r="B3691" s="476"/>
      <c r="C3691" s="476"/>
      <c r="D3691" s="476"/>
      <c r="E3691" s="476"/>
      <c r="F3691" s="30"/>
    </row>
    <row r="3692" spans="1:6">
      <c r="A3692" s="634" t="s">
        <v>4508</v>
      </c>
      <c r="B3692" s="476">
        <v>10</v>
      </c>
      <c r="C3692" s="476">
        <v>26</v>
      </c>
      <c r="D3692" s="476">
        <v>17</v>
      </c>
      <c r="E3692" s="476">
        <v>9</v>
      </c>
      <c r="F3692" s="30"/>
    </row>
    <row r="3693" spans="1:6">
      <c r="A3693" s="634" t="s">
        <v>4509</v>
      </c>
      <c r="B3693" s="476">
        <v>3</v>
      </c>
      <c r="C3693" s="476">
        <v>6</v>
      </c>
      <c r="D3693" s="476">
        <v>5</v>
      </c>
      <c r="E3693" s="476">
        <v>1</v>
      </c>
      <c r="F3693" s="30"/>
    </row>
    <row r="3694" spans="1:6">
      <c r="A3694" s="634" t="s">
        <v>4510</v>
      </c>
      <c r="B3694" s="470"/>
      <c r="C3694" s="470"/>
      <c r="D3694" s="470"/>
      <c r="E3694" s="470"/>
      <c r="F3694" s="30"/>
    </row>
    <row r="3695" spans="1:6">
      <c r="A3695" s="634" t="s">
        <v>4511</v>
      </c>
      <c r="B3695" s="470">
        <v>7</v>
      </c>
      <c r="C3695" s="470">
        <v>20</v>
      </c>
      <c r="D3695" s="470">
        <v>12</v>
      </c>
      <c r="E3695" s="470">
        <v>8</v>
      </c>
      <c r="F3695" s="30"/>
    </row>
    <row r="3696" spans="1:6">
      <c r="A3696" s="634" t="s">
        <v>4512</v>
      </c>
      <c r="B3696" s="470"/>
      <c r="C3696" s="470"/>
      <c r="D3696" s="470"/>
      <c r="E3696" s="470"/>
      <c r="F3696" s="30"/>
    </row>
    <row r="3697" spans="1:6">
      <c r="A3697" s="634" t="s">
        <v>4513</v>
      </c>
      <c r="B3697" s="470"/>
      <c r="C3697" s="470"/>
      <c r="D3697" s="470"/>
      <c r="E3697" s="470"/>
      <c r="F3697" s="30"/>
    </row>
    <row r="3698" spans="1:6">
      <c r="A3698" s="634"/>
      <c r="B3698" s="470"/>
      <c r="C3698" s="470"/>
      <c r="D3698" s="470"/>
      <c r="E3698" s="470"/>
      <c r="F3698" s="30"/>
    </row>
    <row r="3699" spans="1:6">
      <c r="A3699" s="634" t="s">
        <v>4514</v>
      </c>
      <c r="B3699" s="470">
        <v>958</v>
      </c>
      <c r="C3699" s="470">
        <v>1929</v>
      </c>
      <c r="D3699" s="470">
        <v>1027</v>
      </c>
      <c r="E3699" s="470">
        <v>902</v>
      </c>
      <c r="F3699" s="30"/>
    </row>
    <row r="3700" spans="1:6">
      <c r="A3700" s="634" t="s">
        <v>4515</v>
      </c>
      <c r="B3700" s="470">
        <v>25</v>
      </c>
      <c r="C3700" s="470">
        <v>37</v>
      </c>
      <c r="D3700" s="470">
        <v>21</v>
      </c>
      <c r="E3700" s="470">
        <v>16</v>
      </c>
      <c r="F3700" s="30"/>
    </row>
    <row r="3701" spans="1:6">
      <c r="A3701" s="634" t="s">
        <v>4516</v>
      </c>
      <c r="B3701" s="470"/>
      <c r="C3701" s="470"/>
      <c r="D3701" s="470"/>
      <c r="E3701" s="470"/>
      <c r="F3701" s="30"/>
    </row>
    <row r="3702" spans="1:6">
      <c r="A3702" s="634" t="s">
        <v>4517</v>
      </c>
      <c r="B3702" s="470">
        <v>105</v>
      </c>
      <c r="C3702" s="470">
        <v>172</v>
      </c>
      <c r="D3702" s="470">
        <v>92</v>
      </c>
      <c r="E3702" s="470">
        <v>80</v>
      </c>
      <c r="F3702" s="30"/>
    </row>
    <row r="3703" spans="1:6">
      <c r="A3703" s="634" t="s">
        <v>4518</v>
      </c>
      <c r="B3703" s="470">
        <v>30</v>
      </c>
      <c r="C3703" s="470">
        <v>82</v>
      </c>
      <c r="D3703" s="470">
        <v>40</v>
      </c>
      <c r="E3703" s="470">
        <v>42</v>
      </c>
      <c r="F3703" s="30"/>
    </row>
    <row r="3704" spans="1:6">
      <c r="A3704" s="634" t="s">
        <v>4519</v>
      </c>
      <c r="B3704" s="476"/>
      <c r="C3704" s="476"/>
      <c r="D3704" s="476"/>
      <c r="E3704" s="476"/>
      <c r="F3704" s="30"/>
    </row>
    <row r="3705" spans="1:6">
      <c r="A3705" s="634" t="s">
        <v>4520</v>
      </c>
      <c r="B3705" s="470">
        <v>32</v>
      </c>
      <c r="C3705" s="470">
        <v>70</v>
      </c>
      <c r="D3705" s="470">
        <v>27</v>
      </c>
      <c r="E3705" s="470">
        <v>43</v>
      </c>
      <c r="F3705" s="30"/>
    </row>
    <row r="3706" spans="1:6">
      <c r="A3706" s="634" t="s">
        <v>4521</v>
      </c>
      <c r="B3706" s="470">
        <v>3</v>
      </c>
      <c r="C3706" s="470">
        <v>6</v>
      </c>
      <c r="D3706" s="470">
        <v>3</v>
      </c>
      <c r="E3706" s="470">
        <v>3</v>
      </c>
      <c r="F3706" s="30"/>
    </row>
    <row r="3707" spans="1:6">
      <c r="A3707" s="634" t="s">
        <v>4522</v>
      </c>
      <c r="B3707" s="470">
        <v>71</v>
      </c>
      <c r="C3707" s="470">
        <v>156</v>
      </c>
      <c r="D3707" s="470">
        <v>81</v>
      </c>
      <c r="E3707" s="470">
        <v>75</v>
      </c>
      <c r="F3707" s="30"/>
    </row>
    <row r="3708" spans="1:6">
      <c r="A3708" s="634" t="s">
        <v>4523</v>
      </c>
      <c r="B3708" s="470">
        <v>5</v>
      </c>
      <c r="C3708" s="470">
        <v>7</v>
      </c>
      <c r="D3708" s="470">
        <v>3</v>
      </c>
      <c r="E3708" s="470">
        <v>4</v>
      </c>
      <c r="F3708" s="30"/>
    </row>
    <row r="3709" spans="1:6">
      <c r="A3709" s="634" t="s">
        <v>4524</v>
      </c>
      <c r="B3709" s="470">
        <v>14</v>
      </c>
      <c r="C3709" s="470">
        <v>24</v>
      </c>
      <c r="D3709" s="470">
        <v>15</v>
      </c>
      <c r="E3709" s="470">
        <v>9</v>
      </c>
      <c r="F3709" s="30"/>
    </row>
    <row r="3710" spans="1:6">
      <c r="A3710" s="634" t="s">
        <v>4525</v>
      </c>
      <c r="B3710" s="470">
        <v>10</v>
      </c>
      <c r="C3710" s="470">
        <v>27</v>
      </c>
      <c r="D3710" s="470">
        <v>15</v>
      </c>
      <c r="E3710" s="470">
        <v>12</v>
      </c>
      <c r="F3710" s="30"/>
    </row>
    <row r="3711" spans="1:6">
      <c r="A3711" s="3161" t="s">
        <v>4526</v>
      </c>
      <c r="B3711" s="470">
        <v>4</v>
      </c>
      <c r="C3711" s="470">
        <v>13</v>
      </c>
      <c r="D3711" s="470">
        <v>5</v>
      </c>
      <c r="E3711" s="470">
        <v>8</v>
      </c>
      <c r="F3711" s="30"/>
    </row>
    <row r="3712" spans="1:6">
      <c r="A3712" s="634" t="s">
        <v>4527</v>
      </c>
      <c r="B3712" s="470"/>
      <c r="C3712" s="470"/>
      <c r="D3712" s="470"/>
      <c r="E3712" s="470"/>
      <c r="F3712" s="30"/>
    </row>
    <row r="3713" spans="1:6">
      <c r="A3713" s="634" t="s">
        <v>4528</v>
      </c>
      <c r="B3713" s="476">
        <v>11</v>
      </c>
      <c r="C3713" s="476">
        <v>28</v>
      </c>
      <c r="D3713" s="476">
        <v>21</v>
      </c>
      <c r="E3713" s="476">
        <v>7</v>
      </c>
      <c r="F3713" s="30"/>
    </row>
    <row r="3714" spans="1:6">
      <c r="A3714" s="634" t="s">
        <v>4529</v>
      </c>
      <c r="B3714" s="470">
        <v>3</v>
      </c>
      <c r="C3714" s="470">
        <v>7</v>
      </c>
      <c r="D3714" s="470">
        <v>3</v>
      </c>
      <c r="E3714" s="470">
        <v>4</v>
      </c>
      <c r="F3714" s="30"/>
    </row>
    <row r="3715" spans="1:6">
      <c r="A3715" s="634" t="s">
        <v>4530</v>
      </c>
      <c r="B3715" s="470">
        <v>23</v>
      </c>
      <c r="C3715" s="470">
        <v>54</v>
      </c>
      <c r="D3715" s="470">
        <v>21</v>
      </c>
      <c r="E3715" s="470">
        <v>33</v>
      </c>
      <c r="F3715" s="30"/>
    </row>
    <row r="3716" spans="1:6">
      <c r="A3716" s="634" t="s">
        <v>4531</v>
      </c>
      <c r="B3716" s="470">
        <v>7</v>
      </c>
      <c r="C3716" s="470">
        <v>20</v>
      </c>
      <c r="D3716" s="470">
        <v>10</v>
      </c>
      <c r="E3716" s="470">
        <v>10</v>
      </c>
      <c r="F3716" s="30"/>
    </row>
    <row r="3717" spans="1:6">
      <c r="A3717" s="634" t="s">
        <v>4532</v>
      </c>
      <c r="B3717" s="470">
        <v>38</v>
      </c>
      <c r="C3717" s="470">
        <v>81</v>
      </c>
      <c r="D3717" s="470">
        <v>44</v>
      </c>
      <c r="E3717" s="470">
        <v>37</v>
      </c>
      <c r="F3717" s="30"/>
    </row>
    <row r="3718" spans="1:6">
      <c r="A3718" s="634" t="s">
        <v>4533</v>
      </c>
      <c r="B3718" s="470">
        <v>25</v>
      </c>
      <c r="C3718" s="470">
        <v>49</v>
      </c>
      <c r="D3718" s="470">
        <v>24</v>
      </c>
      <c r="E3718" s="470">
        <v>25</v>
      </c>
      <c r="F3718" s="30"/>
    </row>
    <row r="3719" spans="1:6">
      <c r="A3719" s="634" t="s">
        <v>4534</v>
      </c>
      <c r="B3719" s="470">
        <v>54</v>
      </c>
      <c r="C3719" s="470">
        <v>118</v>
      </c>
      <c r="D3719" s="470">
        <v>49</v>
      </c>
      <c r="E3719" s="470">
        <v>69</v>
      </c>
      <c r="F3719" s="30"/>
    </row>
    <row r="3720" spans="1:6">
      <c r="A3720" s="634" t="s">
        <v>4535</v>
      </c>
      <c r="B3720" s="470">
        <v>11</v>
      </c>
      <c r="C3720" s="470">
        <v>27</v>
      </c>
      <c r="D3720" s="470">
        <v>14</v>
      </c>
      <c r="E3720" s="470">
        <v>13</v>
      </c>
      <c r="F3720" s="30"/>
    </row>
    <row r="3721" spans="1:6">
      <c r="A3721" s="634" t="s">
        <v>4536</v>
      </c>
      <c r="B3721" s="470">
        <v>24</v>
      </c>
      <c r="C3721" s="470">
        <v>45</v>
      </c>
      <c r="D3721" s="470">
        <v>24</v>
      </c>
      <c r="E3721" s="470">
        <v>21</v>
      </c>
      <c r="F3721" s="30"/>
    </row>
    <row r="3722" spans="1:6">
      <c r="A3722" s="634" t="s">
        <v>4537</v>
      </c>
      <c r="B3722" s="470">
        <v>25</v>
      </c>
      <c r="C3722" s="470">
        <v>32</v>
      </c>
      <c r="D3722" s="470">
        <v>15</v>
      </c>
      <c r="E3722" s="470">
        <v>17</v>
      </c>
      <c r="F3722" s="30"/>
    </row>
    <row r="3723" spans="1:6">
      <c r="A3723" s="634" t="s">
        <v>4538</v>
      </c>
      <c r="B3723" s="470">
        <v>28</v>
      </c>
      <c r="C3723" s="470">
        <v>61</v>
      </c>
      <c r="D3723" s="470">
        <v>33</v>
      </c>
      <c r="E3723" s="470">
        <v>28</v>
      </c>
      <c r="F3723" s="30"/>
    </row>
    <row r="3724" spans="1:6">
      <c r="A3724" s="634" t="s">
        <v>4539</v>
      </c>
      <c r="B3724" s="470">
        <v>10</v>
      </c>
      <c r="C3724" s="470">
        <v>22</v>
      </c>
      <c r="D3724" s="470">
        <v>9</v>
      </c>
      <c r="E3724" s="470">
        <v>13</v>
      </c>
      <c r="F3724" s="30"/>
    </row>
    <row r="3725" spans="1:6">
      <c r="A3725" s="634" t="s">
        <v>4540</v>
      </c>
      <c r="B3725" s="470">
        <v>28</v>
      </c>
      <c r="C3725" s="470">
        <v>54</v>
      </c>
      <c r="D3725" s="470">
        <v>27</v>
      </c>
      <c r="E3725" s="470">
        <v>27</v>
      </c>
      <c r="F3725" s="30"/>
    </row>
    <row r="3726" spans="1:6">
      <c r="A3726" s="634" t="s">
        <v>4541</v>
      </c>
      <c r="B3726" s="470">
        <v>14</v>
      </c>
      <c r="C3726" s="470">
        <v>27</v>
      </c>
      <c r="D3726" s="470">
        <v>14</v>
      </c>
      <c r="E3726" s="470">
        <v>13</v>
      </c>
      <c r="F3726" s="30"/>
    </row>
    <row r="3727" spans="1:6">
      <c r="A3727" s="634" t="s">
        <v>4542</v>
      </c>
      <c r="B3727" s="470">
        <v>18</v>
      </c>
      <c r="C3727" s="470">
        <v>37</v>
      </c>
      <c r="D3727" s="470">
        <v>21</v>
      </c>
      <c r="E3727" s="470">
        <v>16</v>
      </c>
      <c r="F3727" s="30"/>
    </row>
    <row r="3728" spans="1:6">
      <c r="A3728" s="634" t="s">
        <v>4543</v>
      </c>
      <c r="B3728" s="470">
        <v>3</v>
      </c>
      <c r="C3728" s="470">
        <v>8</v>
      </c>
      <c r="D3728" s="470">
        <v>5</v>
      </c>
      <c r="E3728" s="470">
        <v>3</v>
      </c>
      <c r="F3728" s="30"/>
    </row>
    <row r="3729" spans="1:6">
      <c r="A3729" s="634" t="s">
        <v>4544</v>
      </c>
      <c r="B3729" s="470">
        <v>63</v>
      </c>
      <c r="C3729" s="470">
        <v>152</v>
      </c>
      <c r="D3729" s="470">
        <v>82</v>
      </c>
      <c r="E3729" s="470">
        <v>70</v>
      </c>
      <c r="F3729" s="30"/>
    </row>
    <row r="3730" spans="1:6">
      <c r="A3730" s="634" t="s">
        <v>4545</v>
      </c>
      <c r="B3730" s="470">
        <v>37</v>
      </c>
      <c r="C3730" s="470">
        <v>88</v>
      </c>
      <c r="D3730" s="470">
        <v>37</v>
      </c>
      <c r="E3730" s="470">
        <v>51</v>
      </c>
      <c r="F3730" s="30"/>
    </row>
    <row r="3731" spans="1:6">
      <c r="A3731" s="634" t="s">
        <v>4546</v>
      </c>
      <c r="B3731" s="470">
        <v>19</v>
      </c>
      <c r="C3731" s="470">
        <v>57</v>
      </c>
      <c r="D3731" s="470">
        <v>31</v>
      </c>
      <c r="E3731" s="470">
        <v>26</v>
      </c>
      <c r="F3731" s="30"/>
    </row>
    <row r="3732" spans="1:6">
      <c r="A3732" s="634" t="s">
        <v>4547</v>
      </c>
      <c r="B3732" s="470">
        <v>5</v>
      </c>
      <c r="C3732" s="470">
        <v>9</v>
      </c>
      <c r="D3732" s="470">
        <v>4</v>
      </c>
      <c r="E3732" s="470">
        <v>5</v>
      </c>
      <c r="F3732" s="30"/>
    </row>
    <row r="3733" spans="1:6">
      <c r="A3733" s="634" t="s">
        <v>4548</v>
      </c>
      <c r="B3733" s="470">
        <v>121</v>
      </c>
      <c r="C3733" s="470">
        <v>137</v>
      </c>
      <c r="D3733" s="470">
        <v>124</v>
      </c>
      <c r="E3733" s="470">
        <v>13</v>
      </c>
      <c r="F3733" s="30"/>
    </row>
    <row r="3734" spans="1:6">
      <c r="A3734" s="634" t="s">
        <v>4549</v>
      </c>
      <c r="B3734" s="470">
        <v>27</v>
      </c>
      <c r="C3734" s="470">
        <v>65</v>
      </c>
      <c r="D3734" s="470">
        <v>34</v>
      </c>
      <c r="E3734" s="470">
        <v>31</v>
      </c>
      <c r="F3734" s="30"/>
    </row>
    <row r="3735" spans="1:6">
      <c r="A3735" s="634" t="s">
        <v>4550</v>
      </c>
      <c r="B3735" s="470">
        <v>28</v>
      </c>
      <c r="C3735" s="470">
        <v>61</v>
      </c>
      <c r="D3735" s="470">
        <v>32</v>
      </c>
      <c r="E3735" s="470">
        <v>29</v>
      </c>
      <c r="F3735" s="30"/>
    </row>
    <row r="3736" spans="1:6">
      <c r="A3736" s="634" t="s">
        <v>4551</v>
      </c>
      <c r="B3736" s="470">
        <v>4</v>
      </c>
      <c r="C3736" s="470">
        <v>8</v>
      </c>
      <c r="D3736" s="470">
        <v>3</v>
      </c>
      <c r="E3736" s="470">
        <v>5</v>
      </c>
      <c r="F3736" s="30"/>
    </row>
    <row r="3737" spans="1:6">
      <c r="A3737" s="634" t="s">
        <v>4552</v>
      </c>
      <c r="B3737" s="470"/>
      <c r="C3737" s="470"/>
      <c r="D3737" s="470"/>
      <c r="E3737" s="470"/>
      <c r="F3737" s="30"/>
    </row>
    <row r="3738" spans="1:6">
      <c r="A3738" s="3165" t="s">
        <v>4553</v>
      </c>
      <c r="B3738" s="476">
        <v>19</v>
      </c>
      <c r="C3738" s="476">
        <v>43</v>
      </c>
      <c r="D3738" s="476">
        <v>22</v>
      </c>
      <c r="E3738" s="476">
        <v>21</v>
      </c>
      <c r="F3738" s="30"/>
    </row>
    <row r="3739" spans="1:6">
      <c r="A3739" s="634" t="s">
        <v>4554</v>
      </c>
      <c r="B3739" s="476">
        <v>6</v>
      </c>
      <c r="C3739" s="476">
        <v>22</v>
      </c>
      <c r="D3739" s="476">
        <v>8</v>
      </c>
      <c r="E3739" s="476">
        <v>14</v>
      </c>
      <c r="F3739" s="30"/>
    </row>
    <row r="3740" spans="1:6">
      <c r="A3740" s="634" t="s">
        <v>4555</v>
      </c>
      <c r="B3740" s="476">
        <v>4</v>
      </c>
      <c r="C3740" s="476">
        <v>12</v>
      </c>
      <c r="D3740" s="476">
        <v>9</v>
      </c>
      <c r="E3740" s="476">
        <v>3</v>
      </c>
      <c r="F3740" s="30"/>
    </row>
    <row r="3741" spans="1:6">
      <c r="A3741" s="634" t="s">
        <v>4556</v>
      </c>
      <c r="B3741" s="476"/>
      <c r="C3741" s="476"/>
      <c r="D3741" s="476"/>
      <c r="E3741" s="476"/>
      <c r="F3741" s="30"/>
    </row>
    <row r="3742" spans="1:6">
      <c r="A3742" s="634" t="s">
        <v>4557</v>
      </c>
      <c r="B3742" s="476">
        <v>4</v>
      </c>
      <c r="C3742" s="476">
        <v>11</v>
      </c>
      <c r="D3742" s="476">
        <v>5</v>
      </c>
      <c r="E3742" s="476">
        <v>6</v>
      </c>
      <c r="F3742" s="30"/>
    </row>
    <row r="3743" spans="1:6">
      <c r="A3743" s="634" t="s">
        <v>4558</v>
      </c>
      <c r="B3743" s="476"/>
      <c r="C3743" s="476"/>
      <c r="D3743" s="476"/>
      <c r="E3743" s="476"/>
      <c r="F3743" s="30"/>
    </row>
    <row r="3744" spans="1:6">
      <c r="A3744" s="634"/>
      <c r="B3744" s="476"/>
      <c r="C3744" s="476"/>
      <c r="D3744" s="476"/>
      <c r="E3744" s="476"/>
      <c r="F3744" s="30"/>
    </row>
    <row r="3745" spans="1:6">
      <c r="A3745" s="634" t="s">
        <v>4559</v>
      </c>
      <c r="B3745" s="476">
        <v>76</v>
      </c>
      <c r="C3745" s="476">
        <v>184</v>
      </c>
      <c r="D3745" s="476">
        <v>92</v>
      </c>
      <c r="E3745" s="476">
        <v>92</v>
      </c>
      <c r="F3745" s="30"/>
    </row>
    <row r="3746" spans="1:6">
      <c r="A3746" s="634" t="s">
        <v>4560</v>
      </c>
      <c r="B3746" s="476">
        <v>7</v>
      </c>
      <c r="C3746" s="476">
        <v>15</v>
      </c>
      <c r="D3746" s="476">
        <v>8</v>
      </c>
      <c r="E3746" s="476">
        <v>7</v>
      </c>
      <c r="F3746" s="30"/>
    </row>
    <row r="3747" spans="1:6">
      <c r="A3747" s="634" t="s">
        <v>4561</v>
      </c>
      <c r="B3747" s="476"/>
      <c r="C3747" s="476"/>
      <c r="D3747" s="476"/>
      <c r="E3747" s="476"/>
      <c r="F3747" s="30"/>
    </row>
    <row r="3748" spans="1:6">
      <c r="A3748" s="634" t="s">
        <v>4562</v>
      </c>
      <c r="B3748" s="476">
        <v>7</v>
      </c>
      <c r="C3748" s="476">
        <v>16</v>
      </c>
      <c r="D3748" s="476">
        <v>6</v>
      </c>
      <c r="E3748" s="476">
        <v>10</v>
      </c>
      <c r="F3748" s="30"/>
    </row>
    <row r="3749" spans="1:6">
      <c r="A3749" s="634" t="s">
        <v>4563</v>
      </c>
      <c r="B3749" s="476">
        <v>8</v>
      </c>
      <c r="C3749" s="476">
        <v>9</v>
      </c>
      <c r="D3749" s="476">
        <v>6</v>
      </c>
      <c r="E3749" s="476">
        <v>3</v>
      </c>
      <c r="F3749" s="30"/>
    </row>
    <row r="3750" spans="1:6">
      <c r="A3750" s="634" t="s">
        <v>4564</v>
      </c>
      <c r="B3750" s="476"/>
      <c r="C3750" s="476"/>
      <c r="D3750" s="476"/>
      <c r="E3750" s="476"/>
      <c r="F3750" s="30"/>
    </row>
    <row r="3751" spans="1:6">
      <c r="A3751" s="634" t="s">
        <v>4565</v>
      </c>
      <c r="B3751" s="476">
        <v>10</v>
      </c>
      <c r="C3751" s="476">
        <v>29</v>
      </c>
      <c r="D3751" s="476">
        <v>14</v>
      </c>
      <c r="E3751" s="476">
        <v>15</v>
      </c>
      <c r="F3751" s="30"/>
    </row>
    <row r="3752" spans="1:6">
      <c r="A3752" s="634" t="s">
        <v>4566</v>
      </c>
      <c r="B3752" s="476">
        <v>22</v>
      </c>
      <c r="C3752" s="476">
        <v>64</v>
      </c>
      <c r="D3752" s="476">
        <v>32</v>
      </c>
      <c r="E3752" s="476">
        <v>32</v>
      </c>
      <c r="F3752" s="30"/>
    </row>
    <row r="3753" spans="1:6">
      <c r="A3753" s="634" t="s">
        <v>4567</v>
      </c>
      <c r="B3753" s="476">
        <v>22</v>
      </c>
      <c r="C3753" s="476">
        <v>51</v>
      </c>
      <c r="D3753" s="476">
        <v>26</v>
      </c>
      <c r="E3753" s="476">
        <v>25</v>
      </c>
      <c r="F3753" s="30"/>
    </row>
    <row r="3754" spans="1:6">
      <c r="A3754" s="634" t="s">
        <v>4568</v>
      </c>
      <c r="B3754" s="476"/>
      <c r="C3754" s="476"/>
      <c r="D3754" s="476"/>
      <c r="E3754" s="476"/>
      <c r="F3754" s="30"/>
    </row>
    <row r="3755" spans="1:6">
      <c r="A3755" s="634"/>
      <c r="B3755" s="476"/>
      <c r="C3755" s="476"/>
      <c r="D3755" s="476"/>
      <c r="E3755" s="476"/>
      <c r="F3755" s="30"/>
    </row>
    <row r="3756" spans="1:6">
      <c r="A3756" s="634" t="s">
        <v>4569</v>
      </c>
      <c r="B3756" s="476">
        <v>276</v>
      </c>
      <c r="C3756" s="476">
        <v>631</v>
      </c>
      <c r="D3756" s="476">
        <v>313</v>
      </c>
      <c r="E3756" s="476">
        <v>318</v>
      </c>
      <c r="F3756" s="30"/>
    </row>
    <row r="3757" spans="1:6">
      <c r="A3757" s="634" t="s">
        <v>4570</v>
      </c>
      <c r="B3757" s="476">
        <v>139</v>
      </c>
      <c r="C3757" s="476">
        <v>320</v>
      </c>
      <c r="D3757" s="476">
        <v>156</v>
      </c>
      <c r="E3757" s="476">
        <v>164</v>
      </c>
      <c r="F3757" s="30"/>
    </row>
    <row r="3758" spans="1:6">
      <c r="A3758" s="634" t="s">
        <v>4571</v>
      </c>
      <c r="B3758" s="476">
        <v>112</v>
      </c>
      <c r="C3758" s="476">
        <v>261</v>
      </c>
      <c r="D3758" s="476">
        <v>133</v>
      </c>
      <c r="E3758" s="476">
        <v>128</v>
      </c>
      <c r="F3758" s="30"/>
    </row>
    <row r="3759" spans="1:6">
      <c r="A3759" s="634" t="s">
        <v>4572</v>
      </c>
      <c r="B3759" s="476">
        <v>25</v>
      </c>
      <c r="C3759" s="476">
        <v>50</v>
      </c>
      <c r="D3759" s="476">
        <v>24</v>
      </c>
      <c r="E3759" s="476">
        <v>26</v>
      </c>
      <c r="F3759" s="30"/>
    </row>
    <row r="3760" spans="1:6">
      <c r="A3760" s="634"/>
      <c r="B3760" s="476"/>
      <c r="C3760" s="476"/>
      <c r="D3760" s="476"/>
      <c r="E3760" s="476"/>
      <c r="F3760" s="30"/>
    </row>
    <row r="3761" spans="1:6">
      <c r="A3761" s="442" t="s">
        <v>4573</v>
      </c>
      <c r="B3761" s="469">
        <v>618</v>
      </c>
      <c r="C3761" s="469">
        <v>1321</v>
      </c>
      <c r="D3761" s="469">
        <v>724</v>
      </c>
      <c r="E3761" s="469">
        <v>597</v>
      </c>
      <c r="F3761" s="30"/>
    </row>
    <row r="3762" spans="1:6">
      <c r="A3762" s="634"/>
      <c r="B3762" s="476"/>
      <c r="C3762" s="476"/>
      <c r="D3762" s="476"/>
      <c r="E3762" s="476"/>
      <c r="F3762" s="30"/>
    </row>
    <row r="3763" spans="1:6">
      <c r="A3763" s="634" t="s">
        <v>4574</v>
      </c>
      <c r="B3763" s="476">
        <v>449</v>
      </c>
      <c r="C3763" s="476">
        <v>934</v>
      </c>
      <c r="D3763" s="476">
        <v>528</v>
      </c>
      <c r="E3763" s="476">
        <v>406</v>
      </c>
      <c r="F3763" s="30"/>
    </row>
    <row r="3764" spans="1:6">
      <c r="A3764" s="634" t="s">
        <v>4575</v>
      </c>
      <c r="B3764" s="476">
        <v>22</v>
      </c>
      <c r="C3764" s="476">
        <v>62</v>
      </c>
      <c r="D3764" s="476">
        <v>33</v>
      </c>
      <c r="E3764" s="476">
        <v>29</v>
      </c>
      <c r="F3764" s="30"/>
    </row>
    <row r="3765" spans="1:6">
      <c r="A3765" s="634" t="s">
        <v>4576</v>
      </c>
      <c r="B3765" s="476"/>
      <c r="C3765" s="476"/>
      <c r="D3765" s="476"/>
      <c r="E3765" s="476"/>
      <c r="F3765" s="30"/>
    </row>
    <row r="3766" spans="1:6">
      <c r="A3766" s="634" t="s">
        <v>4577</v>
      </c>
      <c r="B3766" s="476">
        <v>82</v>
      </c>
      <c r="C3766" s="476">
        <v>82</v>
      </c>
      <c r="D3766" s="476">
        <v>82</v>
      </c>
      <c r="E3766" s="476">
        <v>0</v>
      </c>
      <c r="F3766" s="30"/>
    </row>
    <row r="3767" spans="1:6">
      <c r="A3767" s="634" t="s">
        <v>4578</v>
      </c>
      <c r="B3767" s="476">
        <v>9</v>
      </c>
      <c r="C3767" s="476">
        <v>29</v>
      </c>
      <c r="D3767" s="476">
        <v>14</v>
      </c>
      <c r="E3767" s="476">
        <v>15</v>
      </c>
      <c r="F3767" s="30"/>
    </row>
    <row r="3768" spans="1:6">
      <c r="A3768" s="634" t="s">
        <v>4579</v>
      </c>
      <c r="B3768" s="476">
        <v>5</v>
      </c>
      <c r="C3768" s="476">
        <v>9</v>
      </c>
      <c r="D3768" s="476">
        <v>3</v>
      </c>
      <c r="E3768" s="476">
        <v>6</v>
      </c>
      <c r="F3768" s="30"/>
    </row>
    <row r="3769" spans="1:6">
      <c r="A3769" s="634" t="s">
        <v>4580</v>
      </c>
      <c r="B3769" s="476">
        <v>6</v>
      </c>
      <c r="C3769" s="476">
        <v>14</v>
      </c>
      <c r="D3769" s="476">
        <v>6</v>
      </c>
      <c r="E3769" s="476">
        <v>8</v>
      </c>
      <c r="F3769" s="30"/>
    </row>
    <row r="3770" spans="1:6">
      <c r="A3770" s="634" t="s">
        <v>4581</v>
      </c>
      <c r="B3770" s="476">
        <v>3</v>
      </c>
      <c r="C3770" s="476">
        <v>5</v>
      </c>
      <c r="D3770" s="476">
        <v>2</v>
      </c>
      <c r="E3770" s="476">
        <v>3</v>
      </c>
      <c r="F3770" s="30"/>
    </row>
    <row r="3771" spans="1:6">
      <c r="A3771" s="634" t="s">
        <v>4582</v>
      </c>
      <c r="B3771" s="476">
        <v>5</v>
      </c>
      <c r="C3771" s="476">
        <v>12</v>
      </c>
      <c r="D3771" s="476">
        <v>6</v>
      </c>
      <c r="E3771" s="476">
        <v>6</v>
      </c>
      <c r="F3771" s="30"/>
    </row>
    <row r="3772" spans="1:6">
      <c r="A3772" s="634" t="s">
        <v>4583</v>
      </c>
      <c r="B3772" s="476">
        <v>6</v>
      </c>
      <c r="C3772" s="476">
        <v>14</v>
      </c>
      <c r="D3772" s="476">
        <v>9</v>
      </c>
      <c r="E3772" s="476">
        <v>5</v>
      </c>
      <c r="F3772" s="30"/>
    </row>
    <row r="3773" spans="1:6">
      <c r="A3773" s="634" t="s">
        <v>4584</v>
      </c>
      <c r="B3773" s="476">
        <v>11</v>
      </c>
      <c r="C3773" s="476">
        <v>22</v>
      </c>
      <c r="D3773" s="476">
        <v>8</v>
      </c>
      <c r="E3773" s="476">
        <v>14</v>
      </c>
      <c r="F3773" s="30"/>
    </row>
    <row r="3774" spans="1:6">
      <c r="A3774" s="634" t="s">
        <v>4585</v>
      </c>
      <c r="B3774" s="476">
        <v>5</v>
      </c>
      <c r="C3774" s="476">
        <v>11</v>
      </c>
      <c r="D3774" s="476">
        <v>5</v>
      </c>
      <c r="E3774" s="476">
        <v>6</v>
      </c>
      <c r="F3774" s="30"/>
    </row>
    <row r="3775" spans="1:6">
      <c r="A3775" s="634" t="s">
        <v>4586</v>
      </c>
      <c r="B3775" s="476"/>
      <c r="C3775" s="476"/>
      <c r="D3775" s="476"/>
      <c r="E3775" s="476"/>
      <c r="F3775" s="30"/>
    </row>
    <row r="3776" spans="1:6">
      <c r="A3776" s="634" t="s">
        <v>4587</v>
      </c>
      <c r="B3776" s="476">
        <v>10</v>
      </c>
      <c r="C3776" s="476">
        <v>26</v>
      </c>
      <c r="D3776" s="476">
        <v>13</v>
      </c>
      <c r="E3776" s="476">
        <v>13</v>
      </c>
      <c r="F3776" s="30"/>
    </row>
    <row r="3777" spans="1:6">
      <c r="A3777" s="634" t="s">
        <v>4588</v>
      </c>
      <c r="B3777" s="470">
        <v>13</v>
      </c>
      <c r="C3777" s="473">
        <v>27</v>
      </c>
      <c r="D3777" s="470">
        <v>15</v>
      </c>
      <c r="E3777" s="470">
        <v>12</v>
      </c>
      <c r="F3777" s="30"/>
    </row>
    <row r="3778" spans="1:6">
      <c r="A3778" s="634" t="s">
        <v>4589</v>
      </c>
      <c r="B3778" s="470">
        <v>8</v>
      </c>
      <c r="C3778" s="470">
        <v>21</v>
      </c>
      <c r="D3778" s="470">
        <v>11</v>
      </c>
      <c r="E3778" s="470">
        <v>10</v>
      </c>
      <c r="F3778" s="30"/>
    </row>
    <row r="3779" spans="1:6">
      <c r="A3779" s="634" t="s">
        <v>4590</v>
      </c>
      <c r="B3779" s="470">
        <v>37</v>
      </c>
      <c r="C3779" s="470">
        <v>95</v>
      </c>
      <c r="D3779" s="470">
        <v>49</v>
      </c>
      <c r="E3779" s="470">
        <v>46</v>
      </c>
      <c r="F3779" s="30"/>
    </row>
    <row r="3780" spans="1:6">
      <c r="A3780" s="634" t="s">
        <v>4591</v>
      </c>
      <c r="B3780" s="470"/>
      <c r="C3780" s="470"/>
      <c r="D3780" s="470"/>
      <c r="E3780" s="470"/>
      <c r="F3780" s="30"/>
    </row>
    <row r="3781" spans="1:6">
      <c r="A3781" s="634" t="s">
        <v>4592</v>
      </c>
      <c r="B3781" s="470"/>
      <c r="C3781" s="470"/>
      <c r="D3781" s="470"/>
      <c r="E3781" s="470"/>
      <c r="F3781" s="30"/>
    </row>
    <row r="3782" spans="1:6">
      <c r="A3782" s="634" t="s">
        <v>4593</v>
      </c>
      <c r="B3782" s="470">
        <v>9</v>
      </c>
      <c r="C3782" s="470">
        <v>18</v>
      </c>
      <c r="D3782" s="470">
        <v>9</v>
      </c>
      <c r="E3782" s="470">
        <v>9</v>
      </c>
      <c r="F3782" s="30"/>
    </row>
    <row r="3783" spans="1:6">
      <c r="A3783" s="634" t="s">
        <v>4594</v>
      </c>
      <c r="B3783" s="470"/>
      <c r="C3783" s="470"/>
      <c r="D3783" s="470"/>
      <c r="E3783" s="470"/>
      <c r="F3783" s="30"/>
    </row>
    <row r="3784" spans="1:6">
      <c r="A3784" s="634" t="s">
        <v>4595</v>
      </c>
      <c r="B3784" s="470"/>
      <c r="C3784" s="470"/>
      <c r="D3784" s="470"/>
      <c r="E3784" s="470"/>
      <c r="F3784" s="30"/>
    </row>
    <row r="3785" spans="1:6">
      <c r="A3785" s="634" t="s">
        <v>4596</v>
      </c>
      <c r="B3785" s="470"/>
      <c r="C3785" s="470"/>
      <c r="D3785" s="470"/>
      <c r="E3785" s="470"/>
      <c r="F3785" s="30"/>
    </row>
    <row r="3786" spans="1:6">
      <c r="A3786" s="634" t="s">
        <v>4597</v>
      </c>
      <c r="B3786" s="470">
        <v>10</v>
      </c>
      <c r="C3786" s="470">
        <v>19</v>
      </c>
      <c r="D3786" s="470">
        <v>11</v>
      </c>
      <c r="E3786" s="470">
        <v>8</v>
      </c>
      <c r="F3786" s="30"/>
    </row>
    <row r="3787" spans="1:6">
      <c r="A3787" s="634" t="s">
        <v>4598</v>
      </c>
      <c r="B3787" s="470"/>
      <c r="C3787" s="470"/>
      <c r="D3787" s="470"/>
      <c r="E3787" s="470"/>
      <c r="F3787" s="30"/>
    </row>
    <row r="3788" spans="1:6">
      <c r="A3788" s="634" t="s">
        <v>4599</v>
      </c>
      <c r="B3788" s="470">
        <v>61</v>
      </c>
      <c r="C3788" s="470">
        <v>137</v>
      </c>
      <c r="D3788" s="470">
        <v>72</v>
      </c>
      <c r="E3788" s="470">
        <v>65</v>
      </c>
      <c r="F3788" s="30"/>
    </row>
    <row r="3789" spans="1:6">
      <c r="A3789" s="634" t="s">
        <v>4600</v>
      </c>
      <c r="B3789" s="470"/>
      <c r="C3789" s="470"/>
      <c r="D3789" s="470"/>
      <c r="E3789" s="470"/>
      <c r="F3789" s="30"/>
    </row>
    <row r="3790" spans="1:6">
      <c r="A3790" s="634" t="s">
        <v>4601</v>
      </c>
      <c r="B3790" s="493">
        <v>15</v>
      </c>
      <c r="C3790" s="493">
        <v>36</v>
      </c>
      <c r="D3790" s="493">
        <v>21</v>
      </c>
      <c r="E3790" s="493">
        <v>15</v>
      </c>
      <c r="F3790" s="30"/>
    </row>
    <row r="3791" spans="1:6">
      <c r="A3791" s="634" t="s">
        <v>4602</v>
      </c>
      <c r="B3791" s="470">
        <v>6</v>
      </c>
      <c r="C3791" s="470">
        <v>14</v>
      </c>
      <c r="D3791" s="470">
        <v>8</v>
      </c>
      <c r="E3791" s="470">
        <v>6</v>
      </c>
      <c r="F3791" s="30"/>
    </row>
    <row r="3792" spans="1:6">
      <c r="A3792" s="634" t="s">
        <v>4603</v>
      </c>
      <c r="B3792" s="470">
        <v>9</v>
      </c>
      <c r="C3792" s="470">
        <v>14</v>
      </c>
      <c r="D3792" s="470">
        <v>7</v>
      </c>
      <c r="E3792" s="470">
        <v>7</v>
      </c>
      <c r="F3792" s="30"/>
    </row>
    <row r="3793" spans="1:6">
      <c r="A3793" s="634" t="s">
        <v>4604</v>
      </c>
      <c r="B3793" s="470">
        <v>7</v>
      </c>
      <c r="C3793" s="470">
        <v>11</v>
      </c>
      <c r="D3793" s="470">
        <v>6</v>
      </c>
      <c r="E3793" s="470">
        <v>5</v>
      </c>
      <c r="F3793" s="30"/>
    </row>
    <row r="3794" spans="1:6">
      <c r="A3794" s="634" t="s">
        <v>4605</v>
      </c>
      <c r="B3794" s="470"/>
      <c r="C3794" s="470"/>
      <c r="D3794" s="470"/>
      <c r="E3794" s="494"/>
      <c r="F3794" s="30"/>
    </row>
    <row r="3795" spans="1:6">
      <c r="A3795" s="634" t="s">
        <v>4606</v>
      </c>
      <c r="B3795" s="470">
        <v>5</v>
      </c>
      <c r="C3795" s="470">
        <v>9</v>
      </c>
      <c r="D3795" s="470">
        <v>5</v>
      </c>
      <c r="E3795" s="470">
        <v>4</v>
      </c>
      <c r="F3795" s="30"/>
    </row>
    <row r="3796" spans="1:6">
      <c r="A3796" s="634" t="s">
        <v>4607</v>
      </c>
      <c r="B3796" s="470">
        <v>3</v>
      </c>
      <c r="C3796" s="470">
        <v>8</v>
      </c>
      <c r="D3796" s="470">
        <v>2</v>
      </c>
      <c r="E3796" s="470">
        <v>6</v>
      </c>
      <c r="F3796" s="30"/>
    </row>
    <row r="3797" spans="1:6">
      <c r="A3797" s="634" t="s">
        <v>4608</v>
      </c>
      <c r="B3797" s="470"/>
      <c r="C3797" s="470"/>
      <c r="D3797" s="470"/>
      <c r="E3797" s="470"/>
      <c r="F3797" s="30"/>
    </row>
    <row r="3798" spans="1:6">
      <c r="A3798" s="634" t="s">
        <v>4609</v>
      </c>
      <c r="B3798" s="470">
        <v>28</v>
      </c>
      <c r="C3798" s="470">
        <v>69</v>
      </c>
      <c r="D3798" s="470">
        <v>37</v>
      </c>
      <c r="E3798" s="470">
        <v>32</v>
      </c>
      <c r="F3798" s="30"/>
    </row>
    <row r="3799" spans="1:6">
      <c r="A3799" s="634" t="s">
        <v>4610</v>
      </c>
      <c r="B3799" s="470">
        <v>15</v>
      </c>
      <c r="C3799" s="470">
        <v>48</v>
      </c>
      <c r="D3799" s="470">
        <v>24</v>
      </c>
      <c r="E3799" s="470">
        <v>24</v>
      </c>
      <c r="F3799" s="30"/>
    </row>
    <row r="3800" spans="1:6">
      <c r="A3800" s="634" t="s">
        <v>4611</v>
      </c>
      <c r="B3800" s="493">
        <v>14</v>
      </c>
      <c r="C3800" s="493">
        <v>27</v>
      </c>
      <c r="D3800" s="493">
        <v>17</v>
      </c>
      <c r="E3800" s="493">
        <v>10</v>
      </c>
      <c r="F3800" s="30"/>
    </row>
    <row r="3801" spans="1:6">
      <c r="A3801" s="634" t="s">
        <v>4612</v>
      </c>
      <c r="B3801" s="470"/>
      <c r="C3801" s="470"/>
      <c r="D3801" s="470"/>
      <c r="E3801" s="470"/>
      <c r="F3801" s="30"/>
    </row>
    <row r="3802" spans="1:6">
      <c r="A3802" s="634" t="s">
        <v>4613</v>
      </c>
      <c r="B3802" s="470"/>
      <c r="C3802" s="470"/>
      <c r="D3802" s="470"/>
      <c r="E3802" s="470"/>
      <c r="F3802" s="30"/>
    </row>
    <row r="3803" spans="1:6">
      <c r="A3803" s="634" t="s">
        <v>4614</v>
      </c>
      <c r="B3803" s="470">
        <v>8</v>
      </c>
      <c r="C3803" s="470">
        <v>19</v>
      </c>
      <c r="D3803" s="470">
        <v>9</v>
      </c>
      <c r="E3803" s="470">
        <v>10</v>
      </c>
      <c r="F3803" s="30"/>
    </row>
    <row r="3804" spans="1:6">
      <c r="A3804" s="634" t="s">
        <v>4615</v>
      </c>
      <c r="B3804" s="470"/>
      <c r="C3804" s="470"/>
      <c r="D3804" s="470"/>
      <c r="E3804" s="470"/>
      <c r="F3804" s="30"/>
    </row>
    <row r="3805" spans="1:6">
      <c r="A3805" s="3161" t="s">
        <v>4616</v>
      </c>
      <c r="B3805" s="470">
        <v>11</v>
      </c>
      <c r="C3805" s="470">
        <v>27</v>
      </c>
      <c r="D3805" s="470">
        <v>15</v>
      </c>
      <c r="E3805" s="470">
        <v>12</v>
      </c>
      <c r="F3805" s="30"/>
    </row>
    <row r="3806" spans="1:6">
      <c r="A3806" s="634" t="s">
        <v>4617</v>
      </c>
      <c r="B3806" s="470">
        <v>3</v>
      </c>
      <c r="C3806" s="470">
        <v>9</v>
      </c>
      <c r="D3806" s="470">
        <v>5</v>
      </c>
      <c r="E3806" s="470">
        <v>4</v>
      </c>
      <c r="F3806" s="30"/>
    </row>
    <row r="3807" spans="1:6">
      <c r="A3807" s="634" t="s">
        <v>4618</v>
      </c>
      <c r="B3807" s="470"/>
      <c r="C3807" s="470"/>
      <c r="D3807" s="470"/>
      <c r="E3807" s="470"/>
      <c r="F3807" s="30"/>
    </row>
    <row r="3808" spans="1:6">
      <c r="A3808" s="634" t="s">
        <v>4619</v>
      </c>
      <c r="B3808" s="470">
        <v>4</v>
      </c>
      <c r="C3808" s="470">
        <v>7</v>
      </c>
      <c r="D3808" s="470">
        <v>4</v>
      </c>
      <c r="E3808" s="470">
        <v>3</v>
      </c>
      <c r="F3808" s="30"/>
    </row>
    <row r="3809" spans="1:6">
      <c r="A3809" s="634" t="s">
        <v>4620</v>
      </c>
      <c r="B3809" s="470">
        <v>19</v>
      </c>
      <c r="C3809" s="470">
        <v>33</v>
      </c>
      <c r="D3809" s="470">
        <v>20</v>
      </c>
      <c r="E3809" s="470">
        <v>13</v>
      </c>
      <c r="F3809" s="30"/>
    </row>
    <row r="3810" spans="1:6">
      <c r="A3810" s="634" t="s">
        <v>4621</v>
      </c>
      <c r="B3810" s="470"/>
      <c r="C3810" s="470"/>
      <c r="D3810" s="470"/>
      <c r="E3810" s="470"/>
      <c r="F3810" s="30"/>
    </row>
    <row r="3811" spans="1:6">
      <c r="A3811" s="634"/>
      <c r="B3811" s="470"/>
      <c r="C3811" s="470"/>
      <c r="D3811" s="470"/>
      <c r="E3811" s="470"/>
      <c r="F3811" s="30"/>
    </row>
    <row r="3812" spans="1:6">
      <c r="A3812" s="634" t="s">
        <v>4622</v>
      </c>
      <c r="B3812" s="470">
        <v>148</v>
      </c>
      <c r="C3812" s="470">
        <v>338</v>
      </c>
      <c r="D3812" s="470">
        <v>171</v>
      </c>
      <c r="E3812" s="470">
        <v>167</v>
      </c>
      <c r="F3812" s="30"/>
    </row>
    <row r="3813" spans="1:6">
      <c r="A3813" s="634" t="s">
        <v>4623</v>
      </c>
      <c r="B3813" s="470">
        <v>10</v>
      </c>
      <c r="C3813" s="470">
        <v>20</v>
      </c>
      <c r="D3813" s="470">
        <v>11</v>
      </c>
      <c r="E3813" s="470">
        <v>9</v>
      </c>
      <c r="F3813" s="30"/>
    </row>
    <row r="3814" spans="1:6">
      <c r="A3814" s="634" t="s">
        <v>4624</v>
      </c>
      <c r="B3814" s="470">
        <v>3</v>
      </c>
      <c r="C3814" s="470">
        <v>6</v>
      </c>
      <c r="D3814" s="470">
        <v>2</v>
      </c>
      <c r="E3814" s="470">
        <v>4</v>
      </c>
      <c r="F3814" s="30"/>
    </row>
    <row r="3815" spans="1:6">
      <c r="A3815" s="634" t="s">
        <v>4625</v>
      </c>
      <c r="B3815" s="470"/>
      <c r="C3815" s="470"/>
      <c r="D3815" s="470"/>
      <c r="E3815" s="470"/>
      <c r="F3815" s="30"/>
    </row>
    <row r="3816" spans="1:6">
      <c r="A3816" s="634" t="s">
        <v>4626</v>
      </c>
      <c r="B3816" s="470">
        <v>11</v>
      </c>
      <c r="C3816" s="470">
        <v>29</v>
      </c>
      <c r="D3816" s="470">
        <v>16</v>
      </c>
      <c r="E3816" s="470">
        <v>13</v>
      </c>
      <c r="F3816" s="30"/>
    </row>
    <row r="3817" spans="1:6">
      <c r="A3817" s="634" t="s">
        <v>4627</v>
      </c>
      <c r="B3817" s="470">
        <v>4</v>
      </c>
      <c r="C3817" s="470">
        <v>10</v>
      </c>
      <c r="D3817" s="470">
        <v>6</v>
      </c>
      <c r="E3817" s="470">
        <v>4</v>
      </c>
      <c r="F3817" s="30"/>
    </row>
    <row r="3818" spans="1:6">
      <c r="A3818" s="3158" t="s">
        <v>4628</v>
      </c>
      <c r="B3818" s="470">
        <v>13</v>
      </c>
      <c r="C3818" s="470">
        <v>42</v>
      </c>
      <c r="D3818" s="470">
        <v>18</v>
      </c>
      <c r="E3818" s="470">
        <v>24</v>
      </c>
      <c r="F3818" s="30"/>
    </row>
    <row r="3819" spans="1:6">
      <c r="A3819" s="3158" t="s">
        <v>4629</v>
      </c>
      <c r="B3819" s="470"/>
      <c r="C3819" s="470"/>
      <c r="D3819" s="470"/>
      <c r="E3819" s="470"/>
      <c r="F3819" s="30"/>
    </row>
    <row r="3820" spans="1:6">
      <c r="A3820" s="634" t="s">
        <v>4630</v>
      </c>
      <c r="B3820" s="470">
        <v>5</v>
      </c>
      <c r="C3820" s="470">
        <v>15</v>
      </c>
      <c r="D3820" s="470">
        <v>6</v>
      </c>
      <c r="E3820" s="470">
        <v>9</v>
      </c>
      <c r="F3820" s="30"/>
    </row>
    <row r="3821" spans="1:6">
      <c r="A3821" s="634" t="s">
        <v>4631</v>
      </c>
      <c r="B3821" s="470"/>
      <c r="C3821" s="470"/>
      <c r="D3821" s="470"/>
      <c r="E3821" s="470"/>
      <c r="F3821" s="30"/>
    </row>
    <row r="3822" spans="1:6">
      <c r="A3822" s="634" t="s">
        <v>4632</v>
      </c>
      <c r="B3822" s="470">
        <v>23</v>
      </c>
      <c r="C3822" s="470">
        <v>43</v>
      </c>
      <c r="D3822" s="470">
        <v>24</v>
      </c>
      <c r="E3822" s="470">
        <v>19</v>
      </c>
      <c r="F3822" s="30"/>
    </row>
    <row r="3823" spans="1:6">
      <c r="A3823" s="634" t="s">
        <v>4633</v>
      </c>
      <c r="B3823" s="470"/>
      <c r="C3823" s="470"/>
      <c r="D3823" s="470"/>
      <c r="E3823" s="470"/>
      <c r="F3823" s="30"/>
    </row>
    <row r="3824" spans="1:6">
      <c r="A3824" s="634" t="s">
        <v>4634</v>
      </c>
      <c r="B3824" s="470">
        <v>11</v>
      </c>
      <c r="C3824" s="470">
        <v>23</v>
      </c>
      <c r="D3824" s="470">
        <v>15</v>
      </c>
      <c r="E3824" s="470">
        <v>8</v>
      </c>
      <c r="F3824" s="30"/>
    </row>
    <row r="3825" spans="1:6">
      <c r="A3825" s="634" t="s">
        <v>4635</v>
      </c>
      <c r="B3825" s="470">
        <v>25</v>
      </c>
      <c r="C3825" s="470">
        <v>58</v>
      </c>
      <c r="D3825" s="470">
        <v>28</v>
      </c>
      <c r="E3825" s="470">
        <v>30</v>
      </c>
      <c r="F3825" s="30"/>
    </row>
    <row r="3826" spans="1:6">
      <c r="A3826" s="634" t="s">
        <v>4636</v>
      </c>
      <c r="B3826" s="470">
        <v>13</v>
      </c>
      <c r="C3826" s="470">
        <v>29</v>
      </c>
      <c r="D3826" s="470">
        <v>15</v>
      </c>
      <c r="E3826" s="470">
        <v>14</v>
      </c>
      <c r="F3826" s="30"/>
    </row>
    <row r="3827" spans="1:6">
      <c r="A3827" s="634" t="s">
        <v>4637</v>
      </c>
      <c r="B3827" s="470">
        <v>7</v>
      </c>
      <c r="C3827" s="470">
        <v>12</v>
      </c>
      <c r="D3827" s="470">
        <v>5</v>
      </c>
      <c r="E3827" s="470">
        <v>7</v>
      </c>
      <c r="F3827" s="30"/>
    </row>
    <row r="3828" spans="1:6">
      <c r="A3828" s="634" t="s">
        <v>4638</v>
      </c>
      <c r="B3828" s="470"/>
      <c r="C3828" s="470"/>
      <c r="D3828" s="470"/>
      <c r="E3828" s="470"/>
      <c r="F3828" s="30"/>
    </row>
    <row r="3829" spans="1:6">
      <c r="A3829" s="634" t="s">
        <v>4639</v>
      </c>
      <c r="B3829" s="470">
        <v>6</v>
      </c>
      <c r="C3829" s="470">
        <v>12</v>
      </c>
      <c r="D3829" s="470">
        <v>7</v>
      </c>
      <c r="E3829" s="470">
        <v>5</v>
      </c>
      <c r="F3829" s="30"/>
    </row>
    <row r="3830" spans="1:6">
      <c r="A3830" s="634" t="s">
        <v>4640</v>
      </c>
      <c r="B3830" s="470"/>
      <c r="C3830" s="470"/>
      <c r="D3830" s="470"/>
      <c r="E3830" s="470"/>
      <c r="F3830" s="30"/>
    </row>
    <row r="3831" spans="1:6">
      <c r="A3831" s="634" t="s">
        <v>4641</v>
      </c>
      <c r="B3831" s="470">
        <v>4</v>
      </c>
      <c r="C3831" s="470">
        <v>11</v>
      </c>
      <c r="D3831" s="470">
        <v>5</v>
      </c>
      <c r="E3831" s="470">
        <v>6</v>
      </c>
      <c r="F3831" s="30"/>
    </row>
    <row r="3832" spans="1:6">
      <c r="A3832" s="634" t="s">
        <v>4642</v>
      </c>
      <c r="B3832" s="470">
        <v>13</v>
      </c>
      <c r="C3832" s="470">
        <v>28</v>
      </c>
      <c r="D3832" s="470">
        <v>13</v>
      </c>
      <c r="E3832" s="470">
        <v>15</v>
      </c>
      <c r="F3832" s="30"/>
    </row>
    <row r="3833" spans="1:6">
      <c r="A3833" s="634"/>
      <c r="B3833" s="470"/>
      <c r="C3833" s="470"/>
      <c r="D3833" s="470"/>
      <c r="E3833" s="470"/>
      <c r="F3833" s="30"/>
    </row>
    <row r="3834" spans="1:6">
      <c r="A3834" s="634" t="s">
        <v>4643</v>
      </c>
      <c r="B3834" s="470">
        <v>21</v>
      </c>
      <c r="C3834" s="470">
        <v>49</v>
      </c>
      <c r="D3834" s="470">
        <v>25</v>
      </c>
      <c r="E3834" s="470">
        <v>24</v>
      </c>
      <c r="F3834" s="30"/>
    </row>
    <row r="3835" spans="1:6">
      <c r="A3835" s="634" t="s">
        <v>4644</v>
      </c>
      <c r="B3835" s="470">
        <v>3</v>
      </c>
      <c r="C3835" s="470">
        <v>7</v>
      </c>
      <c r="D3835" s="470">
        <v>3</v>
      </c>
      <c r="E3835" s="470">
        <v>4</v>
      </c>
      <c r="F3835" s="30"/>
    </row>
    <row r="3836" spans="1:6">
      <c r="A3836" s="634" t="s">
        <v>4645</v>
      </c>
      <c r="B3836" s="470"/>
      <c r="C3836" s="470"/>
      <c r="D3836" s="470"/>
      <c r="E3836" s="470"/>
      <c r="F3836" s="30"/>
    </row>
    <row r="3837" spans="1:6">
      <c r="A3837" s="634" t="s">
        <v>4646</v>
      </c>
      <c r="B3837" s="470">
        <v>18</v>
      </c>
      <c r="C3837" s="470">
        <v>42</v>
      </c>
      <c r="D3837" s="470">
        <v>22</v>
      </c>
      <c r="E3837" s="470">
        <v>20</v>
      </c>
      <c r="F3837" s="30"/>
    </row>
    <row r="3838" spans="1:6" ht="18.5" thickBot="1">
      <c r="A3838" s="641" t="s">
        <v>4647</v>
      </c>
      <c r="B3838" s="495"/>
      <c r="C3838" s="495"/>
      <c r="D3838" s="495"/>
      <c r="E3838" s="495"/>
      <c r="F3838" s="30"/>
    </row>
    <row r="3839" spans="1:6">
      <c r="A3839" s="3143"/>
      <c r="B3839" s="470"/>
      <c r="C3839" s="470"/>
      <c r="D3839" s="30"/>
      <c r="E3839" s="473" t="s">
        <v>4648</v>
      </c>
      <c r="F3839" s="30"/>
    </row>
    <row r="3840" spans="1:6">
      <c r="A3840" s="12"/>
      <c r="B3840" s="30"/>
      <c r="C3840" s="30"/>
      <c r="D3840" s="30"/>
      <c r="E3840" s="30"/>
      <c r="F3840" s="30"/>
    </row>
    <row r="3841" spans="1:6">
      <c r="A3841" s="12"/>
      <c r="B3841" s="30"/>
      <c r="C3841" s="30"/>
      <c r="D3841" s="30"/>
      <c r="E3841" s="30"/>
      <c r="F3841" s="30"/>
    </row>
    <row r="3842" spans="1:6">
      <c r="F3842" s="30"/>
    </row>
  </sheetData>
  <autoFilter ref="A3:A3839" xr:uid="{2119DF60-2EDA-4B45-B768-6DAAE2F16761}"/>
  <phoneticPr fontId="2"/>
  <conditionalFormatting sqref="B8:C10 B12:C14 B11:E11 B15:E15 B7:E7 A39 B16:C44">
    <cfRule type="cellIs" dxfId="135" priority="136" stopIfTrue="1" operator="lessThanOrEqual">
      <formula>2</formula>
    </cfRule>
  </conditionalFormatting>
  <conditionalFormatting sqref="B89 B47:C47">
    <cfRule type="cellIs" dxfId="134" priority="134" stopIfTrue="1" operator="lessThanOrEqual">
      <formula>2</formula>
    </cfRule>
  </conditionalFormatting>
  <conditionalFormatting sqref="D85:E85">
    <cfRule type="cellIs" dxfId="133" priority="135" stopIfTrue="1" operator="lessThan">
      <formula>0</formula>
    </cfRule>
  </conditionalFormatting>
  <conditionalFormatting sqref="D86:E86">
    <cfRule type="cellIs" dxfId="132" priority="133" stopIfTrue="1" operator="lessThan">
      <formula>0</formula>
    </cfRule>
  </conditionalFormatting>
  <conditionalFormatting sqref="D102:E106">
    <cfRule type="cellIs" dxfId="131" priority="131" stopIfTrue="1" operator="lessThan">
      <formula>0</formula>
    </cfRule>
  </conditionalFormatting>
  <conditionalFormatting sqref="D90:E92 D107:E109 D99:E103 D122:E124">
    <cfRule type="cellIs" dxfId="130" priority="132" stopIfTrue="1" operator="lessThan">
      <formula>0</formula>
    </cfRule>
  </conditionalFormatting>
  <conditionalFormatting sqref="B90:E90">
    <cfRule type="cellIs" dxfId="129" priority="130" stopIfTrue="1" operator="lessThanOrEqual">
      <formula>2</formula>
    </cfRule>
  </conditionalFormatting>
  <conditionalFormatting sqref="B118:E118">
    <cfRule type="cellIs" dxfId="128" priority="129" stopIfTrue="1" operator="lessThanOrEqual">
      <formula>2</formula>
    </cfRule>
  </conditionalFormatting>
  <conditionalFormatting sqref="B117:E117">
    <cfRule type="cellIs" dxfId="127" priority="128" stopIfTrue="1" operator="lessThanOrEqual">
      <formula>2</formula>
    </cfRule>
  </conditionalFormatting>
  <conditionalFormatting sqref="D175:E175 D136:E138">
    <cfRule type="cellIs" dxfId="126" priority="127" stopIfTrue="1" operator="lessThan">
      <formula>0</formula>
    </cfRule>
  </conditionalFormatting>
  <conditionalFormatting sqref="B148:E148">
    <cfRule type="cellIs" dxfId="125" priority="126" stopIfTrue="1" operator="lessThanOrEqual">
      <formula>2</formula>
    </cfRule>
  </conditionalFormatting>
  <conditionalFormatting sqref="B147:E147">
    <cfRule type="cellIs" dxfId="124" priority="124" stopIfTrue="1" operator="lessThanOrEqual">
      <formula>2</formula>
    </cfRule>
  </conditionalFormatting>
  <conditionalFormatting sqref="D174:E174">
    <cfRule type="cellIs" dxfId="123" priority="125" stopIfTrue="1" operator="lessThan">
      <formula>0</formula>
    </cfRule>
  </conditionalFormatting>
  <conditionalFormatting sqref="B659:C659 B618:E619">
    <cfRule type="cellIs" dxfId="122" priority="121" stopIfTrue="1" operator="lessThanOrEqual">
      <formula>2</formula>
    </cfRule>
  </conditionalFormatting>
  <conditionalFormatting sqref="B659:C659">
    <cfRule type="cellIs" dxfId="121" priority="122" stopIfTrue="1" operator="lessThanOrEqual">
      <formula>2</formula>
    </cfRule>
  </conditionalFormatting>
  <conditionalFormatting sqref="D633:E633 D644:E645 D650:E651 D655:E655 D621:E621">
    <cfRule type="cellIs" dxfId="120" priority="123" stopIfTrue="1" operator="lessThan">
      <formula>0</formula>
    </cfRule>
  </conditionalFormatting>
  <conditionalFormatting sqref="B625">
    <cfRule type="cellIs" dxfId="119" priority="119" stopIfTrue="1" operator="lessThan">
      <formula>0</formula>
    </cfRule>
  </conditionalFormatting>
  <conditionalFormatting sqref="B633">
    <cfRule type="cellIs" dxfId="118" priority="120" stopIfTrue="1" operator="lessThan">
      <formula>0</formula>
    </cfRule>
  </conditionalFormatting>
  <conditionalFormatting sqref="B640">
    <cfRule type="cellIs" dxfId="117" priority="118" stopIfTrue="1" operator="lessThan">
      <formula>0</formula>
    </cfRule>
  </conditionalFormatting>
  <conditionalFormatting sqref="B653">
    <cfRule type="cellIs" dxfId="116" priority="117" stopIfTrue="1" operator="lessThan">
      <formula>0</formula>
    </cfRule>
  </conditionalFormatting>
  <conditionalFormatting sqref="D670:E671 D676:E677 D662:E663 D700:E701 D683:E683 D691:E692 D689:E689 D685:E687">
    <cfRule type="cellIs" dxfId="115" priority="116" stopIfTrue="1" operator="lessThan">
      <formula>0</formula>
    </cfRule>
  </conditionalFormatting>
  <conditionalFormatting sqref="A745 F3347 A3379:A3389">
    <cfRule type="cellIs" dxfId="114" priority="114" stopIfTrue="1" operator="equal">
      <formula>1</formula>
    </cfRule>
  </conditionalFormatting>
  <conditionalFormatting sqref="D740:E740 D732:E732 D742:E742">
    <cfRule type="cellIs" dxfId="113" priority="115" stopIfTrue="1" operator="lessThan">
      <formula>0</formula>
    </cfRule>
  </conditionalFormatting>
  <conditionalFormatting sqref="B719:E719">
    <cfRule type="cellIs" dxfId="112" priority="113" stopIfTrue="1" operator="lessThanOrEqual">
      <formula>2</formula>
    </cfRule>
  </conditionalFormatting>
  <conditionalFormatting sqref="A747:A788">
    <cfRule type="cellIs" dxfId="111" priority="111" stopIfTrue="1" operator="equal">
      <formula>1</formula>
    </cfRule>
  </conditionalFormatting>
  <conditionalFormatting sqref="E746 E763">
    <cfRule type="cellIs" dxfId="110" priority="112" stopIfTrue="1" operator="lessThan">
      <formula>0</formula>
    </cfRule>
  </conditionalFormatting>
  <conditionalFormatting sqref="B780:E780 B771:E771">
    <cfRule type="cellIs" dxfId="109" priority="110" stopIfTrue="1" operator="lessThanOrEqual">
      <formula>2</formula>
    </cfRule>
  </conditionalFormatting>
  <conditionalFormatting sqref="A749">
    <cfRule type="cellIs" dxfId="108" priority="109" stopIfTrue="1" operator="equal">
      <formula>1</formula>
    </cfRule>
  </conditionalFormatting>
  <conditionalFormatting sqref="A750">
    <cfRule type="cellIs" dxfId="107" priority="108" stopIfTrue="1" operator="equal">
      <formula>1</formula>
    </cfRule>
  </conditionalFormatting>
  <conditionalFormatting sqref="A746">
    <cfRule type="cellIs" dxfId="106" priority="107" stopIfTrue="1" operator="equal">
      <formula>1</formula>
    </cfRule>
  </conditionalFormatting>
  <conditionalFormatting sqref="D971:E972 D983:E984 D989:E990 D976:E977 D997:E998">
    <cfRule type="cellIs" dxfId="105" priority="106" stopIfTrue="1" operator="lessThan">
      <formula>0</formula>
    </cfRule>
  </conditionalFormatting>
  <conditionalFormatting sqref="B1002:E1002 B986:E986 B969:E969">
    <cfRule type="cellIs" dxfId="104" priority="105" stopIfTrue="1" operator="lessThanOrEqual">
      <formula>2</formula>
    </cfRule>
  </conditionalFormatting>
  <conditionalFormatting sqref="B1054:C1054">
    <cfRule type="cellIs" dxfId="103" priority="102" stopIfTrue="1" operator="lessThanOrEqual">
      <formula>2</formula>
    </cfRule>
  </conditionalFormatting>
  <conditionalFormatting sqref="A1054:E1054 A1012:A1053">
    <cfRule type="cellIs" dxfId="102" priority="103" stopIfTrue="1" operator="equal">
      <formula>1</formula>
    </cfRule>
  </conditionalFormatting>
  <conditionalFormatting sqref="D1043:E1044 D1049:E1050">
    <cfRule type="cellIs" dxfId="101" priority="104" stopIfTrue="1" operator="lessThan">
      <formula>0</formula>
    </cfRule>
  </conditionalFormatting>
  <conditionalFormatting sqref="A1055">
    <cfRule type="cellIs" dxfId="100" priority="101" stopIfTrue="1" operator="equal">
      <formula>1</formula>
    </cfRule>
  </conditionalFormatting>
  <conditionalFormatting sqref="D1283:E1283 D1289:E1292">
    <cfRule type="cellIs" dxfId="99" priority="100" stopIfTrue="1" operator="lessThan">
      <formula>0</formula>
    </cfRule>
  </conditionalFormatting>
  <conditionalFormatting sqref="D1277:E1278">
    <cfRule type="cellIs" dxfId="98" priority="99" stopIfTrue="1" operator="lessThan">
      <formula>0</formula>
    </cfRule>
  </conditionalFormatting>
  <conditionalFormatting sqref="D1280:E1281">
    <cfRule type="cellIs" dxfId="97" priority="98" stopIfTrue="1" operator="lessThan">
      <formula>0</formula>
    </cfRule>
  </conditionalFormatting>
  <conditionalFormatting sqref="A1354">
    <cfRule type="cellIs" dxfId="96" priority="97" stopIfTrue="1" operator="equal">
      <formula>1</formula>
    </cfRule>
  </conditionalFormatting>
  <conditionalFormatting sqref="A1355:A1358 A1360:A1362 A1364:A1375 A1377:A1381 A1383:A1397">
    <cfRule type="cellIs" dxfId="95" priority="95" stopIfTrue="1" operator="equal">
      <formula>1</formula>
    </cfRule>
  </conditionalFormatting>
  <conditionalFormatting sqref="D1387:E1387">
    <cfRule type="cellIs" dxfId="94" priority="96" stopIfTrue="1" operator="lessThan">
      <formula>0</formula>
    </cfRule>
  </conditionalFormatting>
  <conditionalFormatting sqref="B1376:E1376 B1359:E1359">
    <cfRule type="cellIs" dxfId="93" priority="94" stopIfTrue="1" operator="lessThanOrEqual">
      <formula>2</formula>
    </cfRule>
  </conditionalFormatting>
  <conditionalFormatting sqref="A1611:A1615">
    <cfRule type="cellIs" dxfId="92" priority="93" stopIfTrue="1" operator="equal">
      <formula>1</formula>
    </cfRule>
  </conditionalFormatting>
  <conditionalFormatting sqref="B1655 A1649:A1652 A1658:E1659 A1617:A1626 A1628:A1636 A1638:A1647 D1655:E1655">
    <cfRule type="cellIs" dxfId="91" priority="90" stopIfTrue="1" operator="equal">
      <formula>1</formula>
    </cfRule>
  </conditionalFormatting>
  <conditionalFormatting sqref="D1618:E1618 D1621:E1621">
    <cfRule type="cellIs" dxfId="90" priority="91" stopIfTrue="1" operator="lessThan">
      <formula>0</formula>
    </cfRule>
  </conditionalFormatting>
  <conditionalFormatting sqref="A1653">
    <cfRule type="cellIs" dxfId="89" priority="92" stopIfTrue="1" operator="equal">
      <formula>1</formula>
    </cfRule>
  </conditionalFormatting>
  <conditionalFormatting sqref="B1637:E1637 B1616:E1616 B1627:E1627 B1648:E1648">
    <cfRule type="cellIs" dxfId="88" priority="89" stopIfTrue="1" operator="lessThanOrEqual">
      <formula>2</formula>
    </cfRule>
  </conditionalFormatting>
  <conditionalFormatting sqref="A1654">
    <cfRule type="cellIs" dxfId="87" priority="88" stopIfTrue="1" operator="equal">
      <formula>1</formula>
    </cfRule>
  </conditionalFormatting>
  <conditionalFormatting sqref="A1698:A1699">
    <cfRule type="cellIs" dxfId="86" priority="87" stopIfTrue="1" operator="equal">
      <formula>1</formula>
    </cfRule>
  </conditionalFormatting>
  <conditionalFormatting sqref="A1745:E1748 A1705:A1744">
    <cfRule type="cellIs" dxfId="85" priority="85" stopIfTrue="1" operator="equal">
      <formula>1</formula>
    </cfRule>
  </conditionalFormatting>
  <conditionalFormatting sqref="D1723:E1726">
    <cfRule type="cellIs" dxfId="84" priority="86" stopIfTrue="1" operator="lessThan">
      <formula>0</formula>
    </cfRule>
  </conditionalFormatting>
  <conditionalFormatting sqref="D1718:E1719">
    <cfRule type="cellIs" dxfId="83" priority="84" stopIfTrue="1" operator="lessThan">
      <formula>0</formula>
    </cfRule>
  </conditionalFormatting>
  <conditionalFormatting sqref="B1705">
    <cfRule type="cellIs" dxfId="82" priority="83" operator="between">
      <formula>1</formula>
      <formula>2</formula>
    </cfRule>
  </conditionalFormatting>
  <conditionalFormatting sqref="B1749:B1790 D1749:E1790">
    <cfRule type="cellIs" dxfId="81" priority="82" stopIfTrue="1" operator="equal">
      <formula>1</formula>
    </cfRule>
  </conditionalFormatting>
  <conditionalFormatting sqref="A1749">
    <cfRule type="cellIs" dxfId="80" priority="81" stopIfTrue="1" operator="equal">
      <formula>1</formula>
    </cfRule>
  </conditionalFormatting>
  <conditionalFormatting sqref="D1791:E1791">
    <cfRule type="cellIs" dxfId="79" priority="80" stopIfTrue="1" operator="lessThan">
      <formula>0</formula>
    </cfRule>
  </conditionalFormatting>
  <conditionalFormatting sqref="C1749:C1790">
    <cfRule type="cellIs" dxfId="78" priority="79" stopIfTrue="1" operator="equal">
      <formula>1</formula>
    </cfRule>
  </conditionalFormatting>
  <conditionalFormatting sqref="A1792:A1815 A1835:E1835 A1834:B1834 D1834:E1834 A1817:A1833">
    <cfRule type="cellIs" dxfId="77" priority="76" stopIfTrue="1" operator="equal">
      <formula>1</formula>
    </cfRule>
  </conditionalFormatting>
  <conditionalFormatting sqref="D1815:E1815 D1803:E1803">
    <cfRule type="cellIs" dxfId="76" priority="77" stopIfTrue="1" operator="lessThan">
      <formula>0</formula>
    </cfRule>
  </conditionalFormatting>
  <conditionalFormatting sqref="B1800:E1800 B1818:E1818">
    <cfRule type="cellIs" dxfId="75" priority="78" stopIfTrue="1" operator="lessThanOrEqual">
      <formula>2</formula>
    </cfRule>
  </conditionalFormatting>
  <conditionalFormatting sqref="D1792:E1793">
    <cfRule type="cellIs" dxfId="74" priority="75" stopIfTrue="1" operator="lessThan">
      <formula>0</formula>
    </cfRule>
  </conditionalFormatting>
  <conditionalFormatting sqref="B1801:B1805">
    <cfRule type="cellIs" dxfId="73" priority="74" stopIfTrue="1" operator="lessThan">
      <formula>0</formula>
    </cfRule>
  </conditionalFormatting>
  <conditionalFormatting sqref="D1801:E1802">
    <cfRule type="cellIs" dxfId="72" priority="73" stopIfTrue="1" operator="lessThan">
      <formula>0</formula>
    </cfRule>
  </conditionalFormatting>
  <conditionalFormatting sqref="D1804:E1805">
    <cfRule type="cellIs" dxfId="71" priority="72" stopIfTrue="1" operator="lessThan">
      <formula>0</formula>
    </cfRule>
  </conditionalFormatting>
  <conditionalFormatting sqref="B1813:B1814">
    <cfRule type="cellIs" dxfId="70" priority="71" stopIfTrue="1" operator="lessThan">
      <formula>0</formula>
    </cfRule>
  </conditionalFormatting>
  <conditionalFormatting sqref="D1813:E1814">
    <cfRule type="cellIs" dxfId="69" priority="70" stopIfTrue="1" operator="lessThan">
      <formula>0</formula>
    </cfRule>
  </conditionalFormatting>
  <conditionalFormatting sqref="A1875">
    <cfRule type="cellIs" dxfId="68" priority="69" stopIfTrue="1" operator="equal">
      <formula>1</formula>
    </cfRule>
  </conditionalFormatting>
  <conditionalFormatting sqref="A1879 A1880:B1880 A1881:A1899 B1920:E1921 A1901:A1921">
    <cfRule type="cellIs" dxfId="67" priority="66" stopIfTrue="1" operator="equal">
      <formula>1</formula>
    </cfRule>
  </conditionalFormatting>
  <conditionalFormatting sqref="D1903:E1904">
    <cfRule type="cellIs" dxfId="66" priority="67" stopIfTrue="1" operator="lessThan">
      <formula>0</formula>
    </cfRule>
  </conditionalFormatting>
  <conditionalFormatting sqref="B1885:E1885">
    <cfRule type="cellIs" dxfId="65" priority="68" stopIfTrue="1" operator="lessThanOrEqual">
      <formula>2</formula>
    </cfRule>
  </conditionalFormatting>
  <conditionalFormatting sqref="B1900:E1900">
    <cfRule type="cellIs" dxfId="64" priority="65" stopIfTrue="1" operator="lessThanOrEqual">
      <formula>2</formula>
    </cfRule>
  </conditionalFormatting>
  <conditionalFormatting sqref="A1964:A1965">
    <cfRule type="cellIs" dxfId="63" priority="64" stopIfTrue="1" operator="equal">
      <formula>1</formula>
    </cfRule>
  </conditionalFormatting>
  <conditionalFormatting sqref="A1968:A1980 A1987:A2008 A1966:E1966">
    <cfRule type="cellIs" dxfId="62" priority="61" stopIfTrue="1" operator="equal">
      <formula>1</formula>
    </cfRule>
  </conditionalFormatting>
  <conditionalFormatting sqref="D1995:E1995 D2005:E2005 D1987:E1988 D1982:E1984 D1991:E1992 D1999:E1999 D2002:E2002">
    <cfRule type="cellIs" dxfId="61" priority="62" stopIfTrue="1" operator="lessThan">
      <formula>0</formula>
    </cfRule>
  </conditionalFormatting>
  <conditionalFormatting sqref="A1982:A1985">
    <cfRule type="cellIs" dxfId="60" priority="63" stopIfTrue="1" operator="equal">
      <formula>1</formula>
    </cfRule>
  </conditionalFormatting>
  <conditionalFormatting sqref="B1981:E1981 B1967:E1967 B1986:E1986">
    <cfRule type="cellIs" dxfId="59" priority="60" stopIfTrue="1" operator="lessThanOrEqual">
      <formula>2</formula>
    </cfRule>
  </conditionalFormatting>
  <conditionalFormatting sqref="D1970:E1971">
    <cfRule type="cellIs" dxfId="58" priority="59" stopIfTrue="1" operator="lessThan">
      <formula>0</formula>
    </cfRule>
  </conditionalFormatting>
  <conditionalFormatting sqref="D1972:E1973">
    <cfRule type="cellIs" dxfId="57" priority="58" stopIfTrue="1" operator="lessThan">
      <formula>0</formula>
    </cfRule>
  </conditionalFormatting>
  <conditionalFormatting sqref="D1974:E1975">
    <cfRule type="cellIs" dxfId="56" priority="57" stopIfTrue="1" operator="lessThan">
      <formula>0</formula>
    </cfRule>
  </conditionalFormatting>
  <conditionalFormatting sqref="B2079:E2079 B2071:E2071 B2064:E2064 B2086:E2086">
    <cfRule type="cellIs" dxfId="55" priority="56" stopIfTrue="1" operator="lessThanOrEqual">
      <formula>2</formula>
    </cfRule>
  </conditionalFormatting>
  <conditionalFormatting sqref="B2098:E2141">
    <cfRule type="cellIs" dxfId="54" priority="55" stopIfTrue="1" operator="equal">
      <formula>1</formula>
    </cfRule>
  </conditionalFormatting>
  <conditionalFormatting sqref="A2144:A2180 A2182:A2185">
    <cfRule type="cellIs" dxfId="53" priority="51" stopIfTrue="1" operator="equal">
      <formula>1</formula>
    </cfRule>
  </conditionalFormatting>
  <conditionalFormatting sqref="B2181:E2181">
    <cfRule type="cellIs" dxfId="52" priority="52" stopIfTrue="1" operator="lessThanOrEqual">
      <formula>2</formula>
    </cfRule>
  </conditionalFormatting>
  <conditionalFormatting sqref="A2142:A2143">
    <cfRule type="cellIs" dxfId="51" priority="53" stopIfTrue="1" operator="equal">
      <formula>1</formula>
    </cfRule>
  </conditionalFormatting>
  <conditionalFormatting sqref="D2183:E2184 D2176:E2177 D2145:E2145 D2147:E2147">
    <cfRule type="cellIs" dxfId="50" priority="54" stopIfTrue="1" operator="lessThan">
      <formula>0</formula>
    </cfRule>
  </conditionalFormatting>
  <conditionalFormatting sqref="C2145">
    <cfRule type="cellIs" dxfId="49" priority="50" stopIfTrue="1" operator="lessThan">
      <formula>0</formula>
    </cfRule>
  </conditionalFormatting>
  <conditionalFormatting sqref="C2147">
    <cfRule type="cellIs" dxfId="48" priority="49" stopIfTrue="1" operator="lessThan">
      <formula>0</formula>
    </cfRule>
  </conditionalFormatting>
  <conditionalFormatting sqref="D2151:E2151">
    <cfRule type="cellIs" dxfId="47" priority="48" stopIfTrue="1" operator="lessThan">
      <formula>0</formula>
    </cfRule>
  </conditionalFormatting>
  <conditionalFormatting sqref="C2151">
    <cfRule type="cellIs" dxfId="46" priority="47" stopIfTrue="1" operator="lessThan">
      <formula>0</formula>
    </cfRule>
  </conditionalFormatting>
  <conditionalFormatting sqref="D2157:E2157">
    <cfRule type="cellIs" dxfId="45" priority="46" stopIfTrue="1" operator="lessThan">
      <formula>0</formula>
    </cfRule>
  </conditionalFormatting>
  <conditionalFormatting sqref="C2157">
    <cfRule type="cellIs" dxfId="44" priority="45" stopIfTrue="1" operator="lessThan">
      <formula>0</formula>
    </cfRule>
  </conditionalFormatting>
  <conditionalFormatting sqref="D2159:E2159">
    <cfRule type="cellIs" dxfId="43" priority="44" stopIfTrue="1" operator="lessThan">
      <formula>0</formula>
    </cfRule>
  </conditionalFormatting>
  <conditionalFormatting sqref="C2159">
    <cfRule type="cellIs" dxfId="42" priority="43" stopIfTrue="1" operator="lessThan">
      <formula>0</formula>
    </cfRule>
  </conditionalFormatting>
  <conditionalFormatting sqref="A2231:A2242 A2259:A2273">
    <cfRule type="cellIs" dxfId="41" priority="40" stopIfTrue="1" operator="equal">
      <formula>1</formula>
    </cfRule>
  </conditionalFormatting>
  <conditionalFormatting sqref="D2233:E2234 D2268:E2269">
    <cfRule type="cellIs" dxfId="40" priority="41" stopIfTrue="1" operator="lessThan">
      <formula>0</formula>
    </cfRule>
  </conditionalFormatting>
  <conditionalFormatting sqref="A2244:A2257">
    <cfRule type="cellIs" dxfId="39" priority="42" stopIfTrue="1" operator="equal">
      <formula>1</formula>
    </cfRule>
  </conditionalFormatting>
  <conditionalFormatting sqref="B2258:E2258 B2243:E2243 B2230:E2230">
    <cfRule type="cellIs" dxfId="38" priority="39" stopIfTrue="1" operator="lessThanOrEqual">
      <formula>2</formula>
    </cfRule>
  </conditionalFormatting>
  <conditionalFormatting sqref="B2447:C2447">
    <cfRule type="cellIs" dxfId="37" priority="36" stopIfTrue="1" operator="lessThanOrEqual">
      <formula>2</formula>
    </cfRule>
  </conditionalFormatting>
  <conditionalFormatting sqref="A2406:A2421 A2423:A2438 A2447:E2447 A2440:A2446">
    <cfRule type="cellIs" dxfId="36" priority="37" stopIfTrue="1" operator="equal">
      <formula>1</formula>
    </cfRule>
  </conditionalFormatting>
  <conditionalFormatting sqref="D2431:E2431">
    <cfRule type="cellIs" dxfId="35" priority="38" stopIfTrue="1" operator="lessThan">
      <formula>0</formula>
    </cfRule>
  </conditionalFormatting>
  <conditionalFormatting sqref="B2439:E2439 B2422:E2422 B2405:E2405">
    <cfRule type="cellIs" dxfId="34" priority="35" stopIfTrue="1" operator="lessThanOrEqual">
      <formula>2</formula>
    </cfRule>
  </conditionalFormatting>
  <conditionalFormatting sqref="D2432:E2433">
    <cfRule type="cellIs" dxfId="33" priority="34" stopIfTrue="1" operator="lessThan">
      <formula>0</formula>
    </cfRule>
  </conditionalFormatting>
  <conditionalFormatting sqref="A2490:A2502 B2517 A2511:A2532">
    <cfRule type="cellIs" dxfId="32" priority="30" stopIfTrue="1" operator="equal">
      <formula>1</formula>
    </cfRule>
  </conditionalFormatting>
  <conditionalFormatting sqref="D2448:E2449 D2457:E2458 D2472:E2473 D2479:E2480 D2482:E2486 D2459">
    <cfRule type="cellIs" dxfId="31" priority="31" stopIfTrue="1" operator="lessThan">
      <formula>0</formula>
    </cfRule>
  </conditionalFormatting>
  <conditionalFormatting sqref="A2509 A2504:A2507">
    <cfRule type="cellIs" dxfId="30" priority="32" stopIfTrue="1" operator="equal">
      <formula>1</formula>
    </cfRule>
  </conditionalFormatting>
  <conditionalFormatting sqref="A2481">
    <cfRule type="cellIs" dxfId="29" priority="33" stopIfTrue="1" operator="equal">
      <formula>1</formula>
    </cfRule>
  </conditionalFormatting>
  <conditionalFormatting sqref="B2503:E2503 B2453:E2453 B2510:E2510 B2463:E2463">
    <cfRule type="cellIs" dxfId="28" priority="29" stopIfTrue="1" operator="lessThanOrEqual">
      <formula>2</formula>
    </cfRule>
  </conditionalFormatting>
  <conditionalFormatting sqref="D2455:E2456">
    <cfRule type="cellIs" dxfId="27" priority="28" stopIfTrue="1" operator="lessThan">
      <formula>0</formula>
    </cfRule>
  </conditionalFormatting>
  <conditionalFormatting sqref="D2496:E2497">
    <cfRule type="cellIs" dxfId="26" priority="27" stopIfTrue="1" operator="lessThan">
      <formula>0</formula>
    </cfRule>
  </conditionalFormatting>
  <conditionalFormatting sqref="D2499:E2500">
    <cfRule type="cellIs" dxfId="25" priority="26" stopIfTrue="1" operator="lessThan">
      <formula>0</formula>
    </cfRule>
  </conditionalFormatting>
  <conditionalFormatting sqref="D2520:E2521">
    <cfRule type="cellIs" dxfId="24" priority="25" stopIfTrue="1" operator="lessThan">
      <formula>0</formula>
    </cfRule>
  </conditionalFormatting>
  <conditionalFormatting sqref="D3283:E3284 D3288:E3289">
    <cfRule type="cellIs" dxfId="23" priority="24" stopIfTrue="1" operator="lessThan">
      <formula>0</formula>
    </cfRule>
  </conditionalFormatting>
  <conditionalFormatting sqref="D3264:E3265">
    <cfRule type="cellIs" dxfId="22" priority="23" stopIfTrue="1" operator="lessThan">
      <formula>0</formula>
    </cfRule>
  </conditionalFormatting>
  <conditionalFormatting sqref="D3271:E3272">
    <cfRule type="cellIs" dxfId="21" priority="22" stopIfTrue="1" operator="lessThan">
      <formula>0</formula>
    </cfRule>
  </conditionalFormatting>
  <conditionalFormatting sqref="A3377 A3349:A3361 A3363:A3370 A3372:A3375">
    <cfRule type="cellIs" dxfId="20" priority="19" stopIfTrue="1" operator="equal">
      <formula>1</formula>
    </cfRule>
  </conditionalFormatting>
  <conditionalFormatting sqref="A3341">
    <cfRule type="cellIs" dxfId="19" priority="20" stopIfTrue="1" operator="equal">
      <formula>1</formula>
    </cfRule>
  </conditionalFormatting>
  <conditionalFormatting sqref="D3382:E3387 D3349:E3350 D3358:E3358 D3379:E3380 D3361:E3361 D3367:E3368">
    <cfRule type="cellIs" dxfId="18" priority="21" stopIfTrue="1" operator="lessThan">
      <formula>0</formula>
    </cfRule>
  </conditionalFormatting>
  <conditionalFormatting sqref="B3347:E3347 C3379 C3378:E3378 B3378:B3379 B3362:E3362">
    <cfRule type="cellIs" dxfId="17" priority="18" stopIfTrue="1" operator="lessThanOrEqual">
      <formula>2</formula>
    </cfRule>
  </conditionalFormatting>
  <conditionalFormatting sqref="D3356:E3357">
    <cfRule type="cellIs" dxfId="16" priority="17" stopIfTrue="1" operator="lessThan">
      <formula>0</formula>
    </cfRule>
  </conditionalFormatting>
  <conditionalFormatting sqref="D3359:E3360">
    <cfRule type="cellIs" dxfId="15" priority="16" stopIfTrue="1" operator="lessThan">
      <formula>0</formula>
    </cfRule>
  </conditionalFormatting>
  <conditionalFormatting sqref="D3369:E3370">
    <cfRule type="cellIs" dxfId="14" priority="15" stopIfTrue="1" operator="lessThan">
      <formula>0</formula>
    </cfRule>
  </conditionalFormatting>
  <conditionalFormatting sqref="D3373:E3374">
    <cfRule type="cellIs" dxfId="13" priority="14" stopIfTrue="1" operator="lessThan">
      <formula>0</formula>
    </cfRule>
  </conditionalFormatting>
  <conditionalFormatting sqref="D3388:E3390">
    <cfRule type="cellIs" dxfId="12" priority="13" stopIfTrue="1" operator="lessThan">
      <formula>0</formula>
    </cfRule>
  </conditionalFormatting>
  <conditionalFormatting sqref="A3806 A3801:A3804 A3791:A3794 A3775:A3789 A3796:A3799 A3808:A3815">
    <cfRule type="cellIs" dxfId="11" priority="9" stopIfTrue="1" operator="equal">
      <formula>1</formula>
    </cfRule>
  </conditionalFormatting>
  <conditionalFormatting sqref="A3774">
    <cfRule type="cellIs" dxfId="10" priority="10" stopIfTrue="1" operator="equal">
      <formula>1</formula>
    </cfRule>
  </conditionalFormatting>
  <conditionalFormatting sqref="D3785:E3785 D3809:E3811">
    <cfRule type="cellIs" dxfId="9" priority="11" stopIfTrue="1" operator="lessThan">
      <formula>0</formula>
    </cfRule>
  </conditionalFormatting>
  <conditionalFormatting sqref="D3778:E3779">
    <cfRule type="cellIs" dxfId="8" priority="12" stopIfTrue="1" operator="lessThan">
      <formula>0</formula>
    </cfRule>
  </conditionalFormatting>
  <conditionalFormatting sqref="C3778:C3781 C3784:C3786">
    <cfRule type="cellIs" dxfId="7" priority="8" stopIfTrue="1" operator="lessThan">
      <formula>0</formula>
    </cfRule>
  </conditionalFormatting>
  <conditionalFormatting sqref="D3791:E3791 D3794:E3795 D3798:E3798">
    <cfRule type="cellIs" dxfId="6" priority="7" stopIfTrue="1" operator="lessThan">
      <formula>0</formula>
    </cfRule>
  </conditionalFormatting>
  <conditionalFormatting sqref="B3791:C3791 B3794:C3795 B3798:C3798">
    <cfRule type="cellIs" dxfId="5" priority="6" stopIfTrue="1" operator="lessThan">
      <formula>0</formula>
    </cfRule>
  </conditionalFormatting>
  <conditionalFormatting sqref="B3800:E3800 B3790:E3790">
    <cfRule type="cellIs" dxfId="4" priority="5" stopIfTrue="1" operator="lessThanOrEqual">
      <formula>2</formula>
    </cfRule>
  </conditionalFormatting>
  <conditionalFormatting sqref="D3782:E3783">
    <cfRule type="cellIs" dxfId="3" priority="4" stopIfTrue="1" operator="lessThan">
      <formula>0</formula>
    </cfRule>
  </conditionalFormatting>
  <conditionalFormatting sqref="B3782:C3783">
    <cfRule type="cellIs" dxfId="2" priority="3" stopIfTrue="1" operator="lessThan">
      <formula>0</formula>
    </cfRule>
  </conditionalFormatting>
  <conditionalFormatting sqref="D3792:E3793">
    <cfRule type="cellIs" dxfId="1" priority="2" stopIfTrue="1" operator="lessThan">
      <formula>0</formula>
    </cfRule>
  </conditionalFormatting>
  <conditionalFormatting sqref="D3796:E3797">
    <cfRule type="cellIs" dxfId="0" priority="1" stopIfTrue="1" operator="lessThan">
      <formula>0</formula>
    </cfRule>
  </conditionalFormatting>
  <hyperlinks>
    <hyperlink ref="F1" location="目次!A1" display="目次へ戻る" xr:uid="{2F7E786F-BEF9-423F-93F6-869FDB334660}"/>
  </hyperlinks>
  <pageMargins left="0.7" right="0.7" top="0.75" bottom="0.75" header="0.3" footer="0.3"/>
  <pageSetup paperSize="9" orientation="portrait" verticalDpi="0" r:id="rId1"/>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39813-ABD5-416B-BE9F-65C647A7B04B}">
  <dimension ref="A1:M60"/>
  <sheetViews>
    <sheetView workbookViewId="0">
      <pane ySplit="4" topLeftCell="A5" activePane="bottomLeft" state="frozen"/>
      <selection pane="bottomLeft" activeCell="G1" sqref="G1"/>
    </sheetView>
  </sheetViews>
  <sheetFormatPr defaultColWidth="8.58203125" defaultRowHeight="18"/>
  <cols>
    <col min="1" max="1" width="37.08203125" style="821" customWidth="1"/>
    <col min="2" max="6" width="16" style="821" customWidth="1"/>
    <col min="7" max="7" width="11" style="821" bestFit="1" customWidth="1"/>
    <col min="8" max="13" width="8.5" style="821" customWidth="1"/>
    <col min="14" max="16384" width="8.58203125" style="821"/>
  </cols>
  <sheetData>
    <row r="1" spans="1:13">
      <c r="A1" s="987" t="s">
        <v>11145</v>
      </c>
      <c r="B1" s="987"/>
      <c r="C1" s="987"/>
      <c r="D1" s="987"/>
      <c r="E1" s="987"/>
      <c r="F1" s="987"/>
      <c r="G1" s="820" t="s">
        <v>721</v>
      </c>
      <c r="H1" s="987"/>
      <c r="I1" s="987"/>
      <c r="J1" s="987"/>
      <c r="K1" s="987"/>
      <c r="L1" s="987"/>
      <c r="M1" s="859"/>
    </row>
    <row r="2" spans="1:13" ht="18.5" thickBot="1">
      <c r="A2" s="1752"/>
      <c r="B2" s="1752"/>
      <c r="C2" s="1752"/>
      <c r="D2" s="1752"/>
      <c r="E2" s="1752"/>
      <c r="F2" s="1753" t="s">
        <v>11146</v>
      </c>
      <c r="G2" s="859"/>
    </row>
    <row r="3" spans="1:13">
      <c r="A3" s="3803" t="s">
        <v>11147</v>
      </c>
      <c r="B3" s="3947" t="s">
        <v>8587</v>
      </c>
      <c r="C3" s="3946"/>
      <c r="D3" s="3947" t="s">
        <v>8494</v>
      </c>
      <c r="E3" s="3576"/>
      <c r="F3" s="3623" t="s">
        <v>11066</v>
      </c>
      <c r="G3" s="859"/>
    </row>
    <row r="4" spans="1:13">
      <c r="A4" s="3806"/>
      <c r="B4" s="1304" t="s">
        <v>11068</v>
      </c>
      <c r="C4" s="1304" t="s">
        <v>11070</v>
      </c>
      <c r="D4" s="1304" t="s">
        <v>11068</v>
      </c>
      <c r="E4" s="1304" t="s">
        <v>11070</v>
      </c>
      <c r="F4" s="3572"/>
      <c r="G4" s="859"/>
    </row>
    <row r="5" spans="1:13">
      <c r="A5" s="2884" t="s">
        <v>11148</v>
      </c>
      <c r="B5" s="2885">
        <v>180190269</v>
      </c>
      <c r="C5" s="2885">
        <v>161601299</v>
      </c>
      <c r="D5" s="2885">
        <v>168365007</v>
      </c>
      <c r="E5" s="2885">
        <v>155415603</v>
      </c>
      <c r="F5" s="2885">
        <v>150837883</v>
      </c>
      <c r="G5" s="859"/>
    </row>
    <row r="6" spans="1:13">
      <c r="A6" s="2877" t="s">
        <v>11149</v>
      </c>
      <c r="B6" s="2885">
        <v>678735</v>
      </c>
      <c r="C6" s="2885">
        <v>659792</v>
      </c>
      <c r="D6" s="2885">
        <v>672767</v>
      </c>
      <c r="E6" s="2885">
        <v>651243</v>
      </c>
      <c r="F6" s="2885">
        <v>685009</v>
      </c>
      <c r="G6" s="859"/>
    </row>
    <row r="7" spans="1:13">
      <c r="A7" s="2628" t="s">
        <v>11150</v>
      </c>
      <c r="B7" s="2886">
        <v>678735</v>
      </c>
      <c r="C7" s="2886">
        <v>659792</v>
      </c>
      <c r="D7" s="2886">
        <v>672767</v>
      </c>
      <c r="E7" s="2886">
        <v>651243</v>
      </c>
      <c r="F7" s="2886">
        <v>685009</v>
      </c>
      <c r="G7" s="859"/>
    </row>
    <row r="8" spans="1:13">
      <c r="A8" s="2877" t="s">
        <v>11151</v>
      </c>
      <c r="B8" s="2885">
        <v>31667332</v>
      </c>
      <c r="C8" s="2885">
        <v>30273589</v>
      </c>
      <c r="D8" s="2885">
        <v>23649978</v>
      </c>
      <c r="E8" s="2885">
        <v>21270238</v>
      </c>
      <c r="F8" s="2885">
        <v>18896164</v>
      </c>
      <c r="M8" s="859"/>
    </row>
    <row r="9" spans="1:13">
      <c r="A9" s="2628" t="s">
        <v>11152</v>
      </c>
      <c r="B9" s="2886">
        <v>29017228</v>
      </c>
      <c r="C9" s="2886">
        <v>27745608</v>
      </c>
      <c r="D9" s="2886">
        <v>18459645</v>
      </c>
      <c r="E9" s="2886">
        <v>16238410</v>
      </c>
      <c r="F9" s="2886">
        <v>14885711</v>
      </c>
      <c r="M9" s="859"/>
    </row>
    <row r="10" spans="1:13">
      <c r="A10" s="2628" t="s">
        <v>11153</v>
      </c>
      <c r="B10" s="2886">
        <v>1322909</v>
      </c>
      <c r="C10" s="2886">
        <v>1298309</v>
      </c>
      <c r="D10" s="2886">
        <v>3699342</v>
      </c>
      <c r="E10" s="2886">
        <v>3651881</v>
      </c>
      <c r="F10" s="2886">
        <v>2424273</v>
      </c>
      <c r="M10" s="859"/>
    </row>
    <row r="11" spans="1:13">
      <c r="A11" s="2628" t="s">
        <v>11154</v>
      </c>
      <c r="B11" s="2886">
        <v>1019653</v>
      </c>
      <c r="C11" s="2886">
        <v>936517</v>
      </c>
      <c r="D11" s="2886">
        <v>956849</v>
      </c>
      <c r="E11" s="2886">
        <v>876870</v>
      </c>
      <c r="F11" s="2886">
        <v>935471</v>
      </c>
      <c r="M11" s="859"/>
    </row>
    <row r="12" spans="1:13">
      <c r="A12" s="2628" t="s">
        <v>11155</v>
      </c>
      <c r="B12" s="2886">
        <v>179995</v>
      </c>
      <c r="C12" s="2886">
        <v>170644</v>
      </c>
      <c r="D12" s="2886">
        <v>388262</v>
      </c>
      <c r="E12" s="2886">
        <v>362903</v>
      </c>
      <c r="F12" s="2886">
        <v>342959</v>
      </c>
      <c r="M12" s="859"/>
    </row>
    <row r="13" spans="1:13">
      <c r="A13" s="2628" t="s">
        <v>11156</v>
      </c>
      <c r="B13" s="2886">
        <v>30442</v>
      </c>
      <c r="C13" s="2886">
        <v>27575</v>
      </c>
      <c r="D13" s="2886">
        <v>45204</v>
      </c>
      <c r="E13" s="2886">
        <v>41336</v>
      </c>
      <c r="F13" s="2886">
        <v>207571</v>
      </c>
      <c r="M13" s="859"/>
    </row>
    <row r="14" spans="1:13">
      <c r="A14" s="2628" t="s">
        <v>11157</v>
      </c>
      <c r="B14" s="2886">
        <v>97105</v>
      </c>
      <c r="C14" s="2886">
        <v>94934</v>
      </c>
      <c r="D14" s="2886">
        <v>100677</v>
      </c>
      <c r="E14" s="2886">
        <v>98838</v>
      </c>
      <c r="F14" s="2886">
        <v>100179</v>
      </c>
      <c r="M14" s="859"/>
    </row>
    <row r="15" spans="1:13">
      <c r="A15" s="2877" t="s">
        <v>11158</v>
      </c>
      <c r="B15" s="2885">
        <v>60401290</v>
      </c>
      <c r="C15" s="2885">
        <v>57799326</v>
      </c>
      <c r="D15" s="2885">
        <v>59512115</v>
      </c>
      <c r="E15" s="2885">
        <v>57238968</v>
      </c>
      <c r="F15" s="2885">
        <v>59607915</v>
      </c>
      <c r="M15" s="859"/>
    </row>
    <row r="16" spans="1:13">
      <c r="A16" s="2628" t="s">
        <v>11159</v>
      </c>
      <c r="B16" s="2886">
        <v>33351684</v>
      </c>
      <c r="C16" s="2886">
        <v>31636807</v>
      </c>
      <c r="D16" s="2886">
        <v>31304014</v>
      </c>
      <c r="E16" s="2886">
        <v>30145892</v>
      </c>
      <c r="F16" s="2886">
        <v>29072891</v>
      </c>
      <c r="M16" s="859"/>
    </row>
    <row r="17" spans="1:13">
      <c r="A17" s="2628" t="s">
        <v>11160</v>
      </c>
      <c r="B17" s="2886">
        <v>18906002</v>
      </c>
      <c r="C17" s="2886">
        <v>18175173</v>
      </c>
      <c r="D17" s="2886">
        <v>20198287</v>
      </c>
      <c r="E17" s="2886">
        <v>19235014</v>
      </c>
      <c r="F17" s="2886">
        <v>22472046</v>
      </c>
      <c r="M17" s="859"/>
    </row>
    <row r="18" spans="1:13">
      <c r="A18" s="2628" t="s">
        <v>11161</v>
      </c>
      <c r="B18" s="2886">
        <v>7626083</v>
      </c>
      <c r="C18" s="2886">
        <v>7543637</v>
      </c>
      <c r="D18" s="2886">
        <v>7725800</v>
      </c>
      <c r="E18" s="2886">
        <v>7594445</v>
      </c>
      <c r="F18" s="2886">
        <v>7830035</v>
      </c>
      <c r="M18" s="859"/>
    </row>
    <row r="19" spans="1:13">
      <c r="A19" s="2628" t="s">
        <v>11162</v>
      </c>
      <c r="B19" s="2886">
        <v>517521</v>
      </c>
      <c r="C19" s="2886">
        <v>443709</v>
      </c>
      <c r="D19" s="2886">
        <v>284014</v>
      </c>
      <c r="E19" s="2886">
        <v>263616</v>
      </c>
      <c r="F19" s="2886">
        <v>232943</v>
      </c>
      <c r="M19" s="859"/>
    </row>
    <row r="20" spans="1:13">
      <c r="A20" s="2877" t="s">
        <v>11163</v>
      </c>
      <c r="B20" s="2885">
        <v>19075309</v>
      </c>
      <c r="C20" s="2885">
        <v>16625280</v>
      </c>
      <c r="D20" s="2885">
        <v>16322043</v>
      </c>
      <c r="E20" s="2885">
        <v>14716410</v>
      </c>
      <c r="F20" s="2885">
        <v>16789410</v>
      </c>
      <c r="M20" s="859"/>
    </row>
    <row r="21" spans="1:13">
      <c r="A21" s="2628" t="s">
        <v>11164</v>
      </c>
      <c r="B21" s="2886">
        <v>9981630</v>
      </c>
      <c r="C21" s="2886">
        <v>9040082</v>
      </c>
      <c r="D21" s="2886">
        <v>9048528</v>
      </c>
      <c r="E21" s="2886">
        <v>8430174</v>
      </c>
      <c r="F21" s="2886">
        <v>10299893</v>
      </c>
      <c r="M21" s="859"/>
    </row>
    <row r="22" spans="1:13">
      <c r="A22" s="2628" t="s">
        <v>11165</v>
      </c>
      <c r="B22" s="2886">
        <v>7643292</v>
      </c>
      <c r="C22" s="2886">
        <v>6516870</v>
      </c>
      <c r="D22" s="2886">
        <v>6286183</v>
      </c>
      <c r="E22" s="2886">
        <v>5672014</v>
      </c>
      <c r="F22" s="2886">
        <v>5602671</v>
      </c>
      <c r="M22" s="859"/>
    </row>
    <row r="23" spans="1:13">
      <c r="A23" s="2628" t="s">
        <v>11166</v>
      </c>
      <c r="B23" s="2886">
        <v>1450387</v>
      </c>
      <c r="C23" s="2886">
        <v>1068328</v>
      </c>
      <c r="D23" s="2886">
        <v>987332</v>
      </c>
      <c r="E23" s="2886">
        <v>614222</v>
      </c>
      <c r="F23" s="2886">
        <v>886846</v>
      </c>
      <c r="M23" s="859"/>
    </row>
    <row r="24" spans="1:13">
      <c r="A24" s="2877" t="s">
        <v>11167</v>
      </c>
      <c r="B24" s="2885">
        <v>142673</v>
      </c>
      <c r="C24" s="2885">
        <v>136091</v>
      </c>
      <c r="D24" s="2885">
        <v>130333</v>
      </c>
      <c r="E24" s="2885">
        <v>127211</v>
      </c>
      <c r="F24" s="2885">
        <v>119675</v>
      </c>
      <c r="M24" s="859"/>
    </row>
    <row r="25" spans="1:13">
      <c r="A25" s="2628" t="s">
        <v>11168</v>
      </c>
      <c r="B25" s="2886">
        <v>142673</v>
      </c>
      <c r="C25" s="2886">
        <v>136091</v>
      </c>
      <c r="D25" s="2886">
        <v>130333</v>
      </c>
      <c r="E25" s="2886">
        <v>127211</v>
      </c>
      <c r="F25" s="2886">
        <v>119675</v>
      </c>
      <c r="M25" s="859"/>
    </row>
    <row r="26" spans="1:13">
      <c r="A26" s="2877" t="s">
        <v>11169</v>
      </c>
      <c r="B26" s="2885">
        <v>6404012</v>
      </c>
      <c r="C26" s="2885">
        <v>4306950</v>
      </c>
      <c r="D26" s="2885">
        <v>5658671</v>
      </c>
      <c r="E26" s="2885">
        <v>5056124</v>
      </c>
      <c r="F26" s="2885">
        <v>3664826</v>
      </c>
      <c r="M26" s="859"/>
    </row>
    <row r="27" spans="1:13">
      <c r="A27" s="2628" t="s">
        <v>11170</v>
      </c>
      <c r="B27" s="2886">
        <v>2649799</v>
      </c>
      <c r="C27" s="2886">
        <v>2334979</v>
      </c>
      <c r="D27" s="2886">
        <v>2407153</v>
      </c>
      <c r="E27" s="2886">
        <v>2313414</v>
      </c>
      <c r="F27" s="2886">
        <v>2237203</v>
      </c>
      <c r="M27" s="859"/>
    </row>
    <row r="28" spans="1:13">
      <c r="A28" s="2628" t="s">
        <v>11171</v>
      </c>
      <c r="B28" s="2886">
        <v>1100230</v>
      </c>
      <c r="C28" s="2886">
        <v>891723</v>
      </c>
      <c r="D28" s="2886">
        <v>1362438</v>
      </c>
      <c r="E28" s="2886">
        <v>1127285</v>
      </c>
      <c r="F28" s="2886">
        <v>1110423</v>
      </c>
      <c r="M28" s="859"/>
    </row>
    <row r="29" spans="1:13">
      <c r="A29" s="2628" t="s">
        <v>11172</v>
      </c>
      <c r="B29" s="2886">
        <v>2653983</v>
      </c>
      <c r="C29" s="2886">
        <v>1080249</v>
      </c>
      <c r="D29" s="2886">
        <v>1889080</v>
      </c>
      <c r="E29" s="2886">
        <v>1615425</v>
      </c>
      <c r="F29" s="2886">
        <v>317200</v>
      </c>
      <c r="M29" s="859"/>
    </row>
    <row r="30" spans="1:13">
      <c r="A30" s="2877" t="s">
        <v>11173</v>
      </c>
      <c r="B30" s="2885">
        <v>4273466</v>
      </c>
      <c r="C30" s="2885">
        <v>4026179</v>
      </c>
      <c r="D30" s="2885">
        <v>3954341</v>
      </c>
      <c r="E30" s="2885">
        <v>3730437</v>
      </c>
      <c r="F30" s="2885">
        <v>3728778</v>
      </c>
      <c r="M30" s="859"/>
    </row>
    <row r="31" spans="1:13">
      <c r="A31" s="2628" t="s">
        <v>11173</v>
      </c>
      <c r="B31" s="2886">
        <v>4273466</v>
      </c>
      <c r="C31" s="2886">
        <v>4026179</v>
      </c>
      <c r="D31" s="2886">
        <v>3954341</v>
      </c>
      <c r="E31" s="2886">
        <v>3730437</v>
      </c>
      <c r="F31" s="2886">
        <v>3728778</v>
      </c>
      <c r="M31" s="859"/>
    </row>
    <row r="32" spans="1:13">
      <c r="A32" s="2877" t="s">
        <v>11174</v>
      </c>
      <c r="B32" s="2885">
        <v>20703052</v>
      </c>
      <c r="C32" s="2885">
        <v>17011304</v>
      </c>
      <c r="D32" s="2885">
        <v>19567202</v>
      </c>
      <c r="E32" s="2885">
        <v>18266180</v>
      </c>
      <c r="F32" s="2885">
        <v>16731373</v>
      </c>
      <c r="M32" s="859"/>
    </row>
    <row r="33" spans="1:13">
      <c r="A33" s="2628" t="s">
        <v>11175</v>
      </c>
      <c r="B33" s="2886">
        <v>494244</v>
      </c>
      <c r="C33" s="2886">
        <v>473276</v>
      </c>
      <c r="D33" s="2886">
        <v>536357</v>
      </c>
      <c r="E33" s="2886">
        <v>521188</v>
      </c>
      <c r="F33" s="2886">
        <v>557266</v>
      </c>
      <c r="M33" s="859"/>
    </row>
    <row r="34" spans="1:13">
      <c r="A34" s="2628" t="s">
        <v>11176</v>
      </c>
      <c r="B34" s="2886">
        <v>4494800</v>
      </c>
      <c r="C34" s="2886">
        <v>4112327</v>
      </c>
      <c r="D34" s="2886">
        <v>3440327</v>
      </c>
      <c r="E34" s="2886">
        <v>3263302</v>
      </c>
      <c r="F34" s="2886">
        <v>4183429</v>
      </c>
      <c r="G34" s="859"/>
      <c r="H34" s="859"/>
      <c r="I34" s="859"/>
      <c r="J34" s="859"/>
      <c r="K34" s="859"/>
      <c r="L34" s="859"/>
      <c r="M34" s="859"/>
    </row>
    <row r="35" spans="1:13">
      <c r="A35" s="2628" t="s">
        <v>11177</v>
      </c>
      <c r="B35" s="2886">
        <v>2525483</v>
      </c>
      <c r="C35" s="2886">
        <v>1326095</v>
      </c>
      <c r="D35" s="2886">
        <v>2463451</v>
      </c>
      <c r="E35" s="2886">
        <v>2248186</v>
      </c>
      <c r="F35" s="2886">
        <v>1095407</v>
      </c>
      <c r="G35" s="859"/>
      <c r="H35" s="859"/>
      <c r="I35" s="859"/>
      <c r="J35" s="859"/>
      <c r="K35" s="859"/>
      <c r="L35" s="859"/>
      <c r="M35" s="859"/>
    </row>
    <row r="36" spans="1:13">
      <c r="A36" s="2628" t="s">
        <v>11178</v>
      </c>
      <c r="B36" s="2886">
        <v>63197</v>
      </c>
      <c r="C36" s="2886">
        <v>60296</v>
      </c>
      <c r="D36" s="2886">
        <v>58381</v>
      </c>
      <c r="E36" s="2886">
        <v>55318</v>
      </c>
      <c r="F36" s="2886">
        <v>58081</v>
      </c>
    </row>
    <row r="37" spans="1:13">
      <c r="A37" s="2628" t="s">
        <v>11179</v>
      </c>
      <c r="B37" s="2886">
        <v>9930387</v>
      </c>
      <c r="C37" s="2886">
        <v>7994228</v>
      </c>
      <c r="D37" s="2886">
        <v>10118171</v>
      </c>
      <c r="E37" s="2886">
        <v>9349584</v>
      </c>
      <c r="F37" s="2886">
        <v>7235420</v>
      </c>
    </row>
    <row r="38" spans="1:13">
      <c r="A38" s="2628" t="s">
        <v>11180</v>
      </c>
      <c r="B38" s="2886">
        <v>3194942</v>
      </c>
      <c r="C38" s="2886">
        <v>3045083</v>
      </c>
      <c r="D38" s="2886">
        <v>2950516</v>
      </c>
      <c r="E38" s="2886">
        <v>2828603</v>
      </c>
      <c r="F38" s="2886">
        <v>3601770</v>
      </c>
    </row>
    <row r="39" spans="1:13">
      <c r="A39" s="2877" t="s">
        <v>11181</v>
      </c>
      <c r="B39" s="2885">
        <v>6368981</v>
      </c>
      <c r="C39" s="2885">
        <v>4756838</v>
      </c>
      <c r="D39" s="2885">
        <v>6668950</v>
      </c>
      <c r="E39" s="2885">
        <v>6345095</v>
      </c>
      <c r="F39" s="2885">
        <v>4727021</v>
      </c>
    </row>
    <row r="40" spans="1:13">
      <c r="A40" s="2628" t="s">
        <v>11181</v>
      </c>
      <c r="B40" s="2886">
        <v>6368981</v>
      </c>
      <c r="C40" s="2886">
        <v>4756838</v>
      </c>
      <c r="D40" s="2886">
        <v>6668950</v>
      </c>
      <c r="E40" s="2886">
        <v>6345095</v>
      </c>
      <c r="F40" s="2886">
        <v>4727021</v>
      </c>
    </row>
    <row r="41" spans="1:13">
      <c r="A41" s="2877" t="s">
        <v>11182</v>
      </c>
      <c r="B41" s="2885">
        <v>14293080</v>
      </c>
      <c r="C41" s="2885">
        <v>12851867</v>
      </c>
      <c r="D41" s="2885">
        <v>17506936</v>
      </c>
      <c r="E41" s="2885">
        <v>14589416</v>
      </c>
      <c r="F41" s="2885">
        <v>13197034</v>
      </c>
    </row>
    <row r="42" spans="1:13">
      <c r="A42" s="2628" t="s">
        <v>11183</v>
      </c>
      <c r="B42" s="2886">
        <v>4515470</v>
      </c>
      <c r="C42" s="2886">
        <v>4325690</v>
      </c>
      <c r="D42" s="2886">
        <v>4754581</v>
      </c>
      <c r="E42" s="2886">
        <v>4608082</v>
      </c>
      <c r="F42" s="2886">
        <v>4627152</v>
      </c>
    </row>
    <row r="43" spans="1:13">
      <c r="A43" s="2628" t="s">
        <v>11184</v>
      </c>
      <c r="B43" s="2886">
        <v>1899266</v>
      </c>
      <c r="C43" s="2886">
        <v>1438574</v>
      </c>
      <c r="D43" s="2886">
        <v>2797517</v>
      </c>
      <c r="E43" s="2886">
        <v>1774067</v>
      </c>
      <c r="F43" s="2886">
        <v>1079710</v>
      </c>
    </row>
    <row r="44" spans="1:13">
      <c r="A44" s="2628" t="s">
        <v>11185</v>
      </c>
      <c r="B44" s="2886">
        <v>1424336</v>
      </c>
      <c r="C44" s="2886">
        <v>889427</v>
      </c>
      <c r="D44" s="2886">
        <v>2859700</v>
      </c>
      <c r="E44" s="2886">
        <v>1363956</v>
      </c>
      <c r="F44" s="2886">
        <v>787422</v>
      </c>
    </row>
    <row r="45" spans="1:13">
      <c r="A45" s="2628" t="s">
        <v>11186</v>
      </c>
      <c r="B45" s="2886">
        <v>307799</v>
      </c>
      <c r="C45" s="2886">
        <v>288972</v>
      </c>
      <c r="D45" s="2886">
        <v>346571</v>
      </c>
      <c r="E45" s="2886">
        <v>321258</v>
      </c>
      <c r="F45" s="2886">
        <v>323952</v>
      </c>
    </row>
    <row r="46" spans="1:13">
      <c r="A46" s="2628" t="s">
        <v>11187</v>
      </c>
      <c r="B46" s="2886">
        <v>2745946</v>
      </c>
      <c r="C46" s="2886">
        <v>2643205</v>
      </c>
      <c r="D46" s="2886">
        <v>2857395</v>
      </c>
      <c r="E46" s="2886">
        <v>2772442</v>
      </c>
      <c r="F46" s="2886">
        <v>2649746</v>
      </c>
    </row>
    <row r="47" spans="1:13">
      <c r="A47" s="2628" t="s">
        <v>11188</v>
      </c>
      <c r="B47" s="2886">
        <v>3400263</v>
      </c>
      <c r="C47" s="2886">
        <v>3265999</v>
      </c>
      <c r="D47" s="2886">
        <v>3891172</v>
      </c>
      <c r="E47" s="2886">
        <v>3749610</v>
      </c>
      <c r="F47" s="2886">
        <v>3729052</v>
      </c>
    </row>
    <row r="48" spans="1:13">
      <c r="A48" s="2877" t="s">
        <v>11189</v>
      </c>
      <c r="B48" s="2885">
        <v>3503581</v>
      </c>
      <c r="C48" s="2885">
        <v>1124776</v>
      </c>
      <c r="D48" s="2885">
        <v>2112230</v>
      </c>
      <c r="E48" s="2885">
        <v>1262634</v>
      </c>
      <c r="F48" s="2885">
        <v>110</v>
      </c>
    </row>
    <row r="49" spans="1:6">
      <c r="A49" s="2628" t="s">
        <v>11190</v>
      </c>
      <c r="B49" s="2886">
        <v>10</v>
      </c>
      <c r="C49" s="2886">
        <v>0</v>
      </c>
      <c r="D49" s="2886">
        <v>10</v>
      </c>
      <c r="E49" s="2886">
        <v>0</v>
      </c>
      <c r="F49" s="2886">
        <v>10</v>
      </c>
    </row>
    <row r="50" spans="1:6">
      <c r="A50" s="2628" t="s">
        <v>11191</v>
      </c>
      <c r="B50" s="2886">
        <v>1001470</v>
      </c>
      <c r="C50" s="2886">
        <v>198844</v>
      </c>
      <c r="D50" s="2886">
        <v>782418</v>
      </c>
      <c r="E50" s="2886">
        <v>406661</v>
      </c>
      <c r="F50" s="2886">
        <v>40</v>
      </c>
    </row>
    <row r="51" spans="1:6">
      <c r="A51" s="2878" t="s">
        <v>11192</v>
      </c>
      <c r="B51" s="2886">
        <v>1830303</v>
      </c>
      <c r="C51" s="2886">
        <v>650847</v>
      </c>
      <c r="D51" s="2886">
        <v>947489</v>
      </c>
      <c r="E51" s="2886">
        <v>547533</v>
      </c>
      <c r="F51" s="2886">
        <v>30</v>
      </c>
    </row>
    <row r="52" spans="1:6">
      <c r="A52" s="2878" t="s">
        <v>11193</v>
      </c>
      <c r="B52" s="2886">
        <v>470173</v>
      </c>
      <c r="C52" s="2886">
        <v>232819</v>
      </c>
      <c r="D52" s="2886">
        <v>226990</v>
      </c>
      <c r="E52" s="2886">
        <v>154103</v>
      </c>
      <c r="F52" s="2886">
        <v>20</v>
      </c>
    </row>
    <row r="53" spans="1:6">
      <c r="A53" s="2628" t="s">
        <v>11194</v>
      </c>
      <c r="B53" s="2886">
        <v>201625</v>
      </c>
      <c r="C53" s="2886">
        <v>42265</v>
      </c>
      <c r="D53" s="2886">
        <v>155323</v>
      </c>
      <c r="E53" s="2886">
        <v>154336</v>
      </c>
      <c r="F53" s="2886">
        <v>10</v>
      </c>
    </row>
    <row r="54" spans="1:6">
      <c r="A54" s="2877" t="s">
        <v>11195</v>
      </c>
      <c r="B54" s="2885">
        <v>12036619</v>
      </c>
      <c r="C54" s="2885">
        <v>12029308</v>
      </c>
      <c r="D54" s="2885">
        <v>12186333</v>
      </c>
      <c r="E54" s="2885">
        <v>12161646</v>
      </c>
      <c r="F54" s="2885">
        <v>12190558</v>
      </c>
    </row>
    <row r="55" spans="1:6">
      <c r="A55" s="2628" t="s">
        <v>11195</v>
      </c>
      <c r="B55" s="2886">
        <v>12036619</v>
      </c>
      <c r="C55" s="2886">
        <v>12029308</v>
      </c>
      <c r="D55" s="2886">
        <v>12186333</v>
      </c>
      <c r="E55" s="2886">
        <v>12161646</v>
      </c>
      <c r="F55" s="2886">
        <v>12190558</v>
      </c>
    </row>
    <row r="56" spans="1:6">
      <c r="A56" s="2877" t="s">
        <v>11196</v>
      </c>
      <c r="B56" s="2885">
        <v>10</v>
      </c>
      <c r="C56" s="2885">
        <v>0</v>
      </c>
      <c r="D56" s="2885">
        <v>10</v>
      </c>
      <c r="E56" s="2885">
        <v>0</v>
      </c>
      <c r="F56" s="2885">
        <v>10</v>
      </c>
    </row>
    <row r="57" spans="1:6">
      <c r="A57" s="2628" t="s">
        <v>11197</v>
      </c>
      <c r="B57" s="2886">
        <v>10</v>
      </c>
      <c r="C57" s="2886">
        <v>0</v>
      </c>
      <c r="D57" s="2886">
        <v>10</v>
      </c>
      <c r="E57" s="2886">
        <v>0</v>
      </c>
      <c r="F57" s="2886">
        <v>10</v>
      </c>
    </row>
    <row r="58" spans="1:6">
      <c r="A58" s="2877" t="s">
        <v>11198</v>
      </c>
      <c r="B58" s="2885">
        <v>642130</v>
      </c>
      <c r="C58" s="2885">
        <v>0</v>
      </c>
      <c r="D58" s="2885">
        <v>423096</v>
      </c>
      <c r="E58" s="2885">
        <v>0</v>
      </c>
      <c r="F58" s="2885">
        <v>500000</v>
      </c>
    </row>
    <row r="59" spans="1:6" ht="18.5" thickBot="1">
      <c r="A59" s="2630" t="s">
        <v>11198</v>
      </c>
      <c r="B59" s="2887">
        <v>642130</v>
      </c>
      <c r="C59" s="2887">
        <v>0</v>
      </c>
      <c r="D59" s="2887">
        <v>423096</v>
      </c>
      <c r="E59" s="2887">
        <v>0</v>
      </c>
      <c r="F59" s="2887">
        <v>500000</v>
      </c>
    </row>
    <row r="60" spans="1:6">
      <c r="A60" s="859" t="s">
        <v>11199</v>
      </c>
      <c r="C60" s="859"/>
      <c r="D60" s="859"/>
      <c r="E60" s="859"/>
      <c r="F60" s="1004" t="s">
        <v>11058</v>
      </c>
    </row>
  </sheetData>
  <mergeCells count="4">
    <mergeCell ref="A3:A4"/>
    <mergeCell ref="B3:C3"/>
    <mergeCell ref="D3:E3"/>
    <mergeCell ref="F3:F4"/>
  </mergeCells>
  <phoneticPr fontId="2"/>
  <hyperlinks>
    <hyperlink ref="G1" location="目次!A1" display="目次へ戻る" xr:uid="{93C2AA8A-320C-4655-BC50-2EB2E9904ABE}"/>
  </hyperlink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1B984-961C-4E75-A29A-9D11E5138BCF}">
  <dimension ref="A1:G189"/>
  <sheetViews>
    <sheetView workbookViewId="0">
      <pane ySplit="4" topLeftCell="A50" activePane="bottomLeft" state="frozen"/>
      <selection pane="bottomLeft" activeCell="G1" sqref="G1"/>
    </sheetView>
  </sheetViews>
  <sheetFormatPr defaultColWidth="8.58203125" defaultRowHeight="18"/>
  <cols>
    <col min="1" max="1" width="33.83203125" style="821" customWidth="1"/>
    <col min="2" max="6" width="15.75" style="821" customWidth="1"/>
    <col min="7" max="7" width="11" style="821" bestFit="1" customWidth="1"/>
    <col min="8" max="16384" width="8.58203125" style="821"/>
  </cols>
  <sheetData>
    <row r="1" spans="1:7">
      <c r="A1" s="859" t="s">
        <v>11200</v>
      </c>
      <c r="B1" s="1140"/>
      <c r="C1" s="1140"/>
      <c r="D1" s="1140"/>
      <c r="E1" s="1140"/>
      <c r="F1" s="1140"/>
      <c r="G1" s="820" t="s">
        <v>721</v>
      </c>
    </row>
    <row r="2" spans="1:7" ht="18.5" thickBot="1">
      <c r="A2" s="1140"/>
      <c r="B2" s="1140"/>
      <c r="C2" s="1140"/>
      <c r="D2" s="1140"/>
      <c r="E2" s="1140"/>
      <c r="F2" s="1788" t="s">
        <v>11201</v>
      </c>
    </row>
    <row r="3" spans="1:7">
      <c r="A3" s="3566" t="s">
        <v>11064</v>
      </c>
      <c r="B3" s="3775" t="s">
        <v>8808</v>
      </c>
      <c r="C3" s="3576"/>
      <c r="D3" s="3947" t="s">
        <v>8810</v>
      </c>
      <c r="E3" s="3576"/>
      <c r="F3" s="3623" t="s">
        <v>11066</v>
      </c>
    </row>
    <row r="4" spans="1:7">
      <c r="A4" s="3568"/>
      <c r="B4" s="1624" t="s">
        <v>11068</v>
      </c>
      <c r="C4" s="992" t="s">
        <v>11070</v>
      </c>
      <c r="D4" s="992" t="s">
        <v>11068</v>
      </c>
      <c r="E4" s="992" t="s">
        <v>11070</v>
      </c>
      <c r="F4" s="3624"/>
    </row>
    <row r="5" spans="1:7">
      <c r="A5" s="2888" t="s">
        <v>11202</v>
      </c>
      <c r="B5" s="2889"/>
      <c r="C5" s="2889"/>
      <c r="D5" s="2889"/>
      <c r="E5" s="2889"/>
      <c r="F5" s="2889"/>
    </row>
    <row r="6" spans="1:7">
      <c r="A6" s="2877" t="s">
        <v>11203</v>
      </c>
      <c r="B6" s="2890">
        <f>SUM(B7:B14)</f>
        <v>30068053</v>
      </c>
      <c r="C6" s="2890">
        <v>28868131</v>
      </c>
      <c r="D6" s="2890">
        <v>28640304</v>
      </c>
      <c r="E6" s="2890">
        <v>27995992</v>
      </c>
      <c r="F6" s="2890">
        <v>28680523</v>
      </c>
    </row>
    <row r="7" spans="1:7">
      <c r="A7" s="2628" t="s">
        <v>11204</v>
      </c>
      <c r="B7" s="2891">
        <v>5024588</v>
      </c>
      <c r="C7" s="2891">
        <v>4837319</v>
      </c>
      <c r="D7" s="2891">
        <v>4723941</v>
      </c>
      <c r="E7" s="2891">
        <v>4712487</v>
      </c>
      <c r="F7" s="2891">
        <v>4640728</v>
      </c>
    </row>
    <row r="8" spans="1:7">
      <c r="A8" s="2628" t="s">
        <v>11205</v>
      </c>
      <c r="B8" s="2891">
        <v>3710</v>
      </c>
      <c r="C8" s="2891">
        <v>3528</v>
      </c>
      <c r="D8" s="2891">
        <v>3752</v>
      </c>
      <c r="E8" s="2891">
        <v>3390</v>
      </c>
      <c r="F8" s="2891">
        <v>3648</v>
      </c>
    </row>
    <row r="9" spans="1:7">
      <c r="A9" s="2628" t="s">
        <v>11206</v>
      </c>
      <c r="B9" s="2891">
        <v>14894</v>
      </c>
      <c r="C9" s="2891">
        <v>16010</v>
      </c>
      <c r="D9" s="2891">
        <v>27134</v>
      </c>
      <c r="E9" s="2891">
        <v>31042</v>
      </c>
      <c r="F9" s="2891">
        <v>12837</v>
      </c>
    </row>
    <row r="10" spans="1:7">
      <c r="A10" s="2628" t="s">
        <v>11207</v>
      </c>
      <c r="B10" s="2891">
        <v>21540979</v>
      </c>
      <c r="C10" s="2891">
        <v>20958013</v>
      </c>
      <c r="D10" s="2891">
        <v>20775157</v>
      </c>
      <c r="E10" s="2891">
        <v>20442993</v>
      </c>
      <c r="F10" s="2891">
        <v>21092751</v>
      </c>
    </row>
    <row r="11" spans="1:7">
      <c r="A11" s="2628" t="s">
        <v>11208</v>
      </c>
      <c r="B11" s="2891">
        <v>140</v>
      </c>
      <c r="C11" s="2891">
        <v>140</v>
      </c>
      <c r="D11" s="2891">
        <v>1212</v>
      </c>
      <c r="E11" s="2891">
        <v>1212</v>
      </c>
      <c r="F11" s="2891">
        <v>1983</v>
      </c>
    </row>
    <row r="12" spans="1:7">
      <c r="A12" s="2628" t="s">
        <v>11209</v>
      </c>
      <c r="B12" s="2891">
        <v>3376435</v>
      </c>
      <c r="C12" s="2891">
        <v>2942823</v>
      </c>
      <c r="D12" s="2891">
        <v>3024279</v>
      </c>
      <c r="E12" s="2891">
        <v>2739196</v>
      </c>
      <c r="F12" s="2891">
        <v>2873676</v>
      </c>
    </row>
    <row r="13" spans="1:7">
      <c r="A13" s="2628" t="s">
        <v>11132</v>
      </c>
      <c r="B13" s="2891">
        <v>38315</v>
      </c>
      <c r="C13" s="2891">
        <v>38314</v>
      </c>
      <c r="D13" s="2891">
        <v>18978</v>
      </c>
      <c r="E13" s="2891">
        <v>18977</v>
      </c>
      <c r="F13" s="2891">
        <v>1</v>
      </c>
    </row>
    <row r="14" spans="1:7">
      <c r="A14" s="2628" t="s">
        <v>11210</v>
      </c>
      <c r="B14" s="2891">
        <v>68992</v>
      </c>
      <c r="C14" s="2891">
        <v>71984</v>
      </c>
      <c r="D14" s="2891">
        <v>65851</v>
      </c>
      <c r="E14" s="2891">
        <v>46694</v>
      </c>
      <c r="F14" s="2891">
        <v>54899</v>
      </c>
    </row>
    <row r="15" spans="1:7">
      <c r="A15" s="2877" t="s">
        <v>11211</v>
      </c>
      <c r="B15" s="2890">
        <v>30068053</v>
      </c>
      <c r="C15" s="2890">
        <v>28849154</v>
      </c>
      <c r="D15" s="2890">
        <v>28640304</v>
      </c>
      <c r="E15" s="2890">
        <v>27939264</v>
      </c>
      <c r="F15" s="2890">
        <v>28680523</v>
      </c>
    </row>
    <row r="16" spans="1:7">
      <c r="A16" s="2628" t="s">
        <v>11212</v>
      </c>
      <c r="B16" s="2891">
        <v>369614</v>
      </c>
      <c r="C16" s="2891">
        <v>344897</v>
      </c>
      <c r="D16" s="2891">
        <v>451414</v>
      </c>
      <c r="E16" s="2891">
        <v>417325</v>
      </c>
      <c r="F16" s="2891">
        <v>402804</v>
      </c>
    </row>
    <row r="17" spans="1:6">
      <c r="A17" s="2628" t="s">
        <v>11213</v>
      </c>
      <c r="B17" s="2891">
        <v>21643549</v>
      </c>
      <c r="C17" s="2891">
        <v>20715827</v>
      </c>
      <c r="D17" s="2891">
        <v>20594043</v>
      </c>
      <c r="E17" s="2891">
        <v>20185285</v>
      </c>
      <c r="F17" s="2891">
        <v>20914059</v>
      </c>
    </row>
    <row r="18" spans="1:6">
      <c r="A18" s="2628" t="s">
        <v>11214</v>
      </c>
      <c r="B18" s="2891">
        <v>7395266</v>
      </c>
      <c r="C18" s="2891">
        <v>7395265</v>
      </c>
      <c r="D18" s="2891">
        <v>6976432</v>
      </c>
      <c r="E18" s="2891">
        <v>6976431</v>
      </c>
      <c r="F18" s="2891">
        <v>6753250</v>
      </c>
    </row>
    <row r="19" spans="1:6">
      <c r="A19" s="2628" t="s">
        <v>11215</v>
      </c>
      <c r="B19" s="2891">
        <v>363320</v>
      </c>
      <c r="C19" s="2891">
        <v>302180</v>
      </c>
      <c r="D19" s="2891">
        <v>344264</v>
      </c>
      <c r="E19" s="2891">
        <v>294684</v>
      </c>
      <c r="F19" s="2891">
        <v>362813</v>
      </c>
    </row>
    <row r="20" spans="1:6">
      <c r="A20" s="2628" t="s">
        <v>11216</v>
      </c>
      <c r="B20" s="2891">
        <v>39755</v>
      </c>
      <c r="C20" s="2891">
        <v>39755</v>
      </c>
      <c r="D20" s="2891">
        <v>23326</v>
      </c>
      <c r="E20" s="2891">
        <v>23326</v>
      </c>
      <c r="F20" s="2891">
        <v>1983</v>
      </c>
    </row>
    <row r="21" spans="1:6">
      <c r="A21" s="2628" t="s">
        <v>11217</v>
      </c>
      <c r="B21" s="2891">
        <v>56549</v>
      </c>
      <c r="C21" s="2891">
        <v>51231</v>
      </c>
      <c r="D21" s="2891">
        <v>51158</v>
      </c>
      <c r="E21" s="2891">
        <v>42214</v>
      </c>
      <c r="F21" s="2891">
        <v>45614</v>
      </c>
    </row>
    <row r="22" spans="1:6">
      <c r="A22" s="2628" t="s">
        <v>11218</v>
      </c>
      <c r="B22" s="2891">
        <v>200000</v>
      </c>
      <c r="C22" s="2891">
        <v>0</v>
      </c>
      <c r="D22" s="2891">
        <v>199667</v>
      </c>
      <c r="E22" s="2891">
        <v>0</v>
      </c>
      <c r="F22" s="2891">
        <v>200000</v>
      </c>
    </row>
    <row r="23" spans="1:6">
      <c r="A23" s="2892"/>
      <c r="B23" s="2893"/>
      <c r="C23" s="2893"/>
      <c r="D23" s="2891"/>
      <c r="E23" s="2891"/>
      <c r="F23" s="2891"/>
    </row>
    <row r="24" spans="1:6">
      <c r="A24" s="2884" t="s">
        <v>11219</v>
      </c>
      <c r="B24" s="2894"/>
      <c r="C24" s="2894"/>
      <c r="D24" s="2895"/>
      <c r="E24" s="2895"/>
      <c r="F24" s="2895"/>
    </row>
    <row r="25" spans="1:6">
      <c r="A25" s="2877" t="s">
        <v>11220</v>
      </c>
      <c r="B25" s="2890">
        <v>52142</v>
      </c>
      <c r="C25" s="2890">
        <v>50187</v>
      </c>
      <c r="D25" s="2890">
        <v>60284</v>
      </c>
      <c r="E25" s="2890">
        <v>58469</v>
      </c>
      <c r="F25" s="2890">
        <v>56342</v>
      </c>
    </row>
    <row r="26" spans="1:6">
      <c r="A26" s="2628" t="s">
        <v>11221</v>
      </c>
      <c r="B26" s="2891">
        <v>15962</v>
      </c>
      <c r="C26" s="2891">
        <v>16943</v>
      </c>
      <c r="D26" s="2891">
        <v>17022</v>
      </c>
      <c r="E26" s="2891">
        <v>16442</v>
      </c>
      <c r="F26" s="2891">
        <v>17590</v>
      </c>
    </row>
    <row r="27" spans="1:6">
      <c r="A27" s="2628" t="s">
        <v>11222</v>
      </c>
      <c r="B27" s="2891">
        <v>33</v>
      </c>
      <c r="C27" s="2891">
        <v>98</v>
      </c>
      <c r="D27" s="2891">
        <v>66</v>
      </c>
      <c r="E27" s="2891">
        <v>68</v>
      </c>
      <c r="F27" s="2891">
        <v>66</v>
      </c>
    </row>
    <row r="28" spans="1:6">
      <c r="A28" s="2628" t="s">
        <v>11209</v>
      </c>
      <c r="B28" s="2891">
        <v>35993</v>
      </c>
      <c r="C28" s="2891">
        <v>32318</v>
      </c>
      <c r="D28" s="2891">
        <v>37834</v>
      </c>
      <c r="E28" s="2891">
        <v>36695</v>
      </c>
      <c r="F28" s="2891">
        <v>38519</v>
      </c>
    </row>
    <row r="29" spans="1:6">
      <c r="A29" s="2628" t="s">
        <v>11132</v>
      </c>
      <c r="B29" s="2891">
        <v>1</v>
      </c>
      <c r="C29" s="2891">
        <v>0</v>
      </c>
      <c r="D29" s="2891">
        <v>1</v>
      </c>
      <c r="E29" s="2891">
        <v>0</v>
      </c>
      <c r="F29" s="2891">
        <v>1</v>
      </c>
    </row>
    <row r="30" spans="1:6">
      <c r="A30" s="2628" t="s">
        <v>11210</v>
      </c>
      <c r="B30" s="2891">
        <v>153</v>
      </c>
      <c r="C30" s="2891">
        <v>828</v>
      </c>
      <c r="D30" s="2891">
        <v>161</v>
      </c>
      <c r="E30" s="2891">
        <v>231</v>
      </c>
      <c r="F30" s="2891">
        <v>166</v>
      </c>
    </row>
    <row r="31" spans="1:6">
      <c r="A31" s="2628" t="s">
        <v>11142</v>
      </c>
      <c r="B31" s="2891">
        <v>0</v>
      </c>
      <c r="C31" s="2891">
        <v>0</v>
      </c>
      <c r="D31" s="2891">
        <v>5200</v>
      </c>
      <c r="E31" s="2891">
        <v>4700</v>
      </c>
      <c r="F31" s="2891">
        <v>0</v>
      </c>
    </row>
    <row r="32" spans="1:6">
      <c r="A32" s="2628" t="s">
        <v>11223</v>
      </c>
      <c r="B32" s="2891">
        <v>0</v>
      </c>
      <c r="C32" s="2891">
        <v>0</v>
      </c>
      <c r="D32" s="2891">
        <v>0</v>
      </c>
      <c r="E32" s="2891">
        <v>333</v>
      </c>
      <c r="F32" s="2891">
        <v>0</v>
      </c>
    </row>
    <row r="33" spans="1:6">
      <c r="A33" s="2877" t="s">
        <v>11211</v>
      </c>
      <c r="B33" s="2890">
        <v>52142</v>
      </c>
      <c r="C33" s="2890">
        <v>50187</v>
      </c>
      <c r="D33" s="2890">
        <v>60284</v>
      </c>
      <c r="E33" s="2890">
        <v>58469</v>
      </c>
      <c r="F33" s="2890">
        <v>56342</v>
      </c>
    </row>
    <row r="34" spans="1:6">
      <c r="A34" s="2628" t="s">
        <v>11212</v>
      </c>
      <c r="B34" s="2891">
        <v>40588</v>
      </c>
      <c r="C34" s="2891">
        <v>39565</v>
      </c>
      <c r="D34" s="2891">
        <v>43178</v>
      </c>
      <c r="E34" s="2891">
        <v>42321</v>
      </c>
      <c r="F34" s="2891">
        <v>43191</v>
      </c>
    </row>
    <row r="35" spans="1:6">
      <c r="A35" s="2628" t="s">
        <v>11224</v>
      </c>
      <c r="B35" s="2891">
        <v>11253</v>
      </c>
      <c r="C35" s="2891">
        <v>10622</v>
      </c>
      <c r="D35" s="2891">
        <v>16805</v>
      </c>
      <c r="E35" s="2891">
        <v>16147</v>
      </c>
      <c r="F35" s="2891">
        <v>12798</v>
      </c>
    </row>
    <row r="36" spans="1:6">
      <c r="A36" s="2628" t="s">
        <v>11217</v>
      </c>
      <c r="B36" s="2891">
        <v>1</v>
      </c>
      <c r="C36" s="2891">
        <v>0</v>
      </c>
      <c r="D36" s="2891">
        <v>1</v>
      </c>
      <c r="E36" s="2891">
        <v>0</v>
      </c>
      <c r="F36" s="2891">
        <v>1</v>
      </c>
    </row>
    <row r="37" spans="1:6">
      <c r="A37" s="2628" t="s">
        <v>11225</v>
      </c>
      <c r="B37" s="2891">
        <v>0</v>
      </c>
      <c r="C37" s="2891">
        <v>0</v>
      </c>
      <c r="D37" s="2891">
        <v>0</v>
      </c>
      <c r="E37" s="2891">
        <v>0</v>
      </c>
      <c r="F37" s="2891">
        <v>52</v>
      </c>
    </row>
    <row r="38" spans="1:6">
      <c r="A38" s="2628" t="s">
        <v>11218</v>
      </c>
      <c r="B38" s="2891">
        <v>300</v>
      </c>
      <c r="C38" s="2891">
        <v>0</v>
      </c>
      <c r="D38" s="2891">
        <v>300</v>
      </c>
      <c r="E38" s="2891">
        <v>0</v>
      </c>
      <c r="F38" s="2891">
        <v>300</v>
      </c>
    </row>
    <row r="39" spans="1:6">
      <c r="A39" s="2884" t="s">
        <v>11226</v>
      </c>
      <c r="B39" s="2893"/>
      <c r="C39" s="2893"/>
      <c r="D39" s="2891"/>
      <c r="E39" s="2891"/>
      <c r="F39" s="2891"/>
    </row>
    <row r="40" spans="1:6">
      <c r="A40" s="2877" t="s">
        <v>11072</v>
      </c>
      <c r="B40" s="2896">
        <v>4451009</v>
      </c>
      <c r="C40" s="2896">
        <v>4399964</v>
      </c>
      <c r="D40" s="2890">
        <v>4837494</v>
      </c>
      <c r="E40" s="2890">
        <v>4803667</v>
      </c>
      <c r="F40" s="2890">
        <v>4934287</v>
      </c>
    </row>
    <row r="41" spans="1:6">
      <c r="A41" s="2628" t="s">
        <v>11227</v>
      </c>
      <c r="B41" s="2891">
        <v>3407645</v>
      </c>
      <c r="C41" s="2891">
        <v>3358613</v>
      </c>
      <c r="D41" s="2891">
        <v>3715929</v>
      </c>
      <c r="E41" s="2891">
        <v>3680743</v>
      </c>
      <c r="F41" s="2891">
        <v>3787915</v>
      </c>
    </row>
    <row r="42" spans="1:6">
      <c r="A42" s="2628" t="s">
        <v>11222</v>
      </c>
      <c r="B42" s="2891">
        <v>702</v>
      </c>
      <c r="C42" s="2891">
        <v>563</v>
      </c>
      <c r="D42" s="2891">
        <v>670</v>
      </c>
      <c r="E42" s="2891">
        <v>547</v>
      </c>
      <c r="F42" s="2891">
        <v>664</v>
      </c>
    </row>
    <row r="43" spans="1:6">
      <c r="A43" s="2628" t="s">
        <v>11209</v>
      </c>
      <c r="B43" s="2891">
        <v>1025964</v>
      </c>
      <c r="C43" s="2891">
        <v>1022962</v>
      </c>
      <c r="D43" s="2891">
        <v>1096977</v>
      </c>
      <c r="E43" s="2891">
        <v>1094718</v>
      </c>
      <c r="F43" s="2891">
        <v>1132839</v>
      </c>
    </row>
    <row r="44" spans="1:6">
      <c r="A44" s="2628" t="s">
        <v>11132</v>
      </c>
      <c r="B44" s="2891">
        <v>2803</v>
      </c>
      <c r="C44" s="2891">
        <v>2802</v>
      </c>
      <c r="D44" s="2891">
        <v>3021</v>
      </c>
      <c r="E44" s="2891">
        <v>3021</v>
      </c>
      <c r="F44" s="2891">
        <v>1</v>
      </c>
    </row>
    <row r="45" spans="1:6">
      <c r="A45" s="2628" t="s">
        <v>11210</v>
      </c>
      <c r="B45" s="2891">
        <v>13895</v>
      </c>
      <c r="C45" s="2891">
        <v>15024</v>
      </c>
      <c r="D45" s="2891">
        <v>20897</v>
      </c>
      <c r="E45" s="2891">
        <v>24638</v>
      </c>
      <c r="F45" s="2891">
        <v>12868</v>
      </c>
    </row>
    <row r="46" spans="1:6">
      <c r="A46" s="2877" t="s">
        <v>11211</v>
      </c>
      <c r="B46" s="2896">
        <v>4451009</v>
      </c>
      <c r="C46" s="2896">
        <v>4396944</v>
      </c>
      <c r="D46" s="2890">
        <v>4837494</v>
      </c>
      <c r="E46" s="2890">
        <v>4803314</v>
      </c>
      <c r="F46" s="2890">
        <v>4934287</v>
      </c>
    </row>
    <row r="47" spans="1:6">
      <c r="A47" s="2628" t="s">
        <v>11212</v>
      </c>
      <c r="B47" s="2891">
        <v>96220</v>
      </c>
      <c r="C47" s="2891">
        <v>93052</v>
      </c>
      <c r="D47" s="2891">
        <v>114255</v>
      </c>
      <c r="E47" s="2891">
        <v>110766</v>
      </c>
      <c r="F47" s="2891">
        <v>108272</v>
      </c>
    </row>
    <row r="48" spans="1:6">
      <c r="A48" s="2628" t="s">
        <v>11228</v>
      </c>
      <c r="B48" s="2891">
        <v>4341730</v>
      </c>
      <c r="C48" s="2891">
        <v>4294806</v>
      </c>
      <c r="D48" s="2897">
        <v>4711703</v>
      </c>
      <c r="E48" s="2897">
        <v>4682052</v>
      </c>
      <c r="F48" s="2897">
        <v>4813809</v>
      </c>
    </row>
    <row r="49" spans="1:6">
      <c r="A49" s="2628" t="s">
        <v>11217</v>
      </c>
      <c r="B49" s="2891">
        <v>13059</v>
      </c>
      <c r="C49" s="2891">
        <v>9086</v>
      </c>
      <c r="D49" s="2891">
        <v>11536</v>
      </c>
      <c r="E49" s="2891">
        <v>10497</v>
      </c>
      <c r="F49" s="2891">
        <v>12206</v>
      </c>
    </row>
    <row r="50" spans="1:6">
      <c r="A50" s="2884" t="s">
        <v>11229</v>
      </c>
      <c r="B50" s="2898"/>
      <c r="C50" s="2898"/>
      <c r="D50" s="2899"/>
      <c r="E50" s="2899"/>
      <c r="F50" s="2899"/>
    </row>
    <row r="51" spans="1:6">
      <c r="A51" s="2877" t="s">
        <v>11072</v>
      </c>
      <c r="B51" s="2890">
        <v>34589684</v>
      </c>
      <c r="C51" s="2890">
        <v>33580878</v>
      </c>
      <c r="D51" s="2890">
        <v>34630785</v>
      </c>
      <c r="E51" s="2890">
        <v>33759025</v>
      </c>
      <c r="F51" s="2890">
        <v>33397449</v>
      </c>
    </row>
    <row r="52" spans="1:6">
      <c r="A52" s="2628" t="s">
        <v>11230</v>
      </c>
      <c r="B52" s="2891">
        <v>6820858</v>
      </c>
      <c r="C52" s="2891">
        <v>6842140</v>
      </c>
      <c r="D52" s="2891">
        <v>6948560</v>
      </c>
      <c r="E52" s="2891">
        <v>7060196</v>
      </c>
      <c r="F52" s="2891">
        <v>7055946</v>
      </c>
    </row>
    <row r="53" spans="1:6">
      <c r="A53" s="2628" t="s">
        <v>11222</v>
      </c>
      <c r="B53" s="2891">
        <v>947</v>
      </c>
      <c r="C53" s="2891">
        <v>1075</v>
      </c>
      <c r="D53" s="2891">
        <v>941</v>
      </c>
      <c r="E53" s="2891">
        <v>928</v>
      </c>
      <c r="F53" s="2891">
        <v>998</v>
      </c>
    </row>
    <row r="54" spans="1:6">
      <c r="A54" s="2628" t="s">
        <v>11114</v>
      </c>
      <c r="B54" s="2891">
        <v>7587072</v>
      </c>
      <c r="C54" s="2891">
        <v>7617660</v>
      </c>
      <c r="D54" s="2897">
        <v>7531494</v>
      </c>
      <c r="E54" s="2897">
        <v>7558611</v>
      </c>
      <c r="F54" s="2897">
        <v>7354179</v>
      </c>
    </row>
    <row r="55" spans="1:6">
      <c r="A55" s="2628" t="s">
        <v>11231</v>
      </c>
      <c r="B55" s="2891">
        <v>8588648</v>
      </c>
      <c r="C55" s="2891">
        <v>8259128</v>
      </c>
      <c r="D55" s="2891">
        <v>8626827</v>
      </c>
      <c r="E55" s="2891">
        <v>8626825</v>
      </c>
      <c r="F55" s="2891">
        <v>8753305</v>
      </c>
    </row>
    <row r="56" spans="1:6">
      <c r="A56" s="2628" t="s">
        <v>11232</v>
      </c>
      <c r="B56" s="2891">
        <v>4608794</v>
      </c>
      <c r="C56" s="2891">
        <v>4591831</v>
      </c>
      <c r="D56" s="2891">
        <v>4521002</v>
      </c>
      <c r="E56" s="2891">
        <v>4516313</v>
      </c>
      <c r="F56" s="2891">
        <v>4616119</v>
      </c>
    </row>
    <row r="57" spans="1:6">
      <c r="A57" s="2628" t="s">
        <v>11208</v>
      </c>
      <c r="B57" s="2891">
        <v>103</v>
      </c>
      <c r="C57" s="2891">
        <v>102</v>
      </c>
      <c r="D57" s="2891">
        <v>1500</v>
      </c>
      <c r="E57" s="2891">
        <v>1224</v>
      </c>
      <c r="F57" s="2891">
        <v>2026</v>
      </c>
    </row>
    <row r="58" spans="1:6">
      <c r="A58" s="2628" t="s">
        <v>11209</v>
      </c>
      <c r="B58" s="2891">
        <v>5528633</v>
      </c>
      <c r="C58" s="2891">
        <v>4820085</v>
      </c>
      <c r="D58" s="2891">
        <v>5904269</v>
      </c>
      <c r="E58" s="2891">
        <v>4906197</v>
      </c>
      <c r="F58" s="2891">
        <v>5590058</v>
      </c>
    </row>
    <row r="59" spans="1:6">
      <c r="A59" s="2628" t="s">
        <v>11132</v>
      </c>
      <c r="B59" s="2891">
        <v>1146530</v>
      </c>
      <c r="C59" s="2891">
        <v>1146531</v>
      </c>
      <c r="D59" s="2891">
        <v>1073766</v>
      </c>
      <c r="E59" s="2891">
        <v>1073766</v>
      </c>
      <c r="F59" s="2891">
        <v>1</v>
      </c>
    </row>
    <row r="60" spans="1:6">
      <c r="A60" s="2628" t="s">
        <v>11210</v>
      </c>
      <c r="B60" s="2891">
        <v>308099</v>
      </c>
      <c r="C60" s="2891">
        <v>302326</v>
      </c>
      <c r="D60" s="2891">
        <v>22426</v>
      </c>
      <c r="E60" s="2891">
        <v>14965</v>
      </c>
      <c r="F60" s="2891">
        <v>24817</v>
      </c>
    </row>
    <row r="61" spans="1:6">
      <c r="A61" s="2877" t="s">
        <v>11211</v>
      </c>
      <c r="B61" s="2890">
        <v>34589684</v>
      </c>
      <c r="C61" s="2890">
        <v>32507112</v>
      </c>
      <c r="D61" s="2890">
        <v>34630785</v>
      </c>
      <c r="E61" s="2890">
        <v>33287305</v>
      </c>
      <c r="F61" s="2890">
        <v>33397449</v>
      </c>
    </row>
    <row r="62" spans="1:6">
      <c r="A62" s="2628" t="s">
        <v>11212</v>
      </c>
      <c r="B62" s="2891">
        <v>573998</v>
      </c>
      <c r="C62" s="2891">
        <v>517481</v>
      </c>
      <c r="D62" s="2891">
        <v>573943</v>
      </c>
      <c r="E62" s="2891">
        <v>501642</v>
      </c>
      <c r="F62" s="2891">
        <v>564332</v>
      </c>
    </row>
    <row r="63" spans="1:6">
      <c r="A63" s="2628" t="s">
        <v>11213</v>
      </c>
      <c r="B63" s="2891">
        <v>31211462</v>
      </c>
      <c r="C63" s="2891">
        <v>29370212</v>
      </c>
      <c r="D63" s="2891">
        <v>31686355</v>
      </c>
      <c r="E63" s="2891">
        <v>30598110</v>
      </c>
      <c r="F63" s="2891">
        <v>31478285</v>
      </c>
    </row>
    <row r="64" spans="1:6">
      <c r="A64" s="2628" t="s">
        <v>11233</v>
      </c>
      <c r="B64" s="2891">
        <v>1</v>
      </c>
      <c r="C64" s="2891">
        <v>0</v>
      </c>
      <c r="D64" s="2891">
        <v>1</v>
      </c>
      <c r="E64" s="2891">
        <v>0</v>
      </c>
      <c r="F64" s="2891">
        <v>1</v>
      </c>
    </row>
    <row r="65" spans="1:6">
      <c r="A65" s="2628" t="s">
        <v>11234</v>
      </c>
      <c r="B65" s="2891">
        <v>1545717</v>
      </c>
      <c r="C65" s="2891">
        <v>1467041</v>
      </c>
      <c r="D65" s="2891">
        <v>1610343</v>
      </c>
      <c r="E65" s="2891">
        <v>1530876</v>
      </c>
      <c r="F65" s="2891">
        <v>1087607</v>
      </c>
    </row>
    <row r="66" spans="1:6">
      <c r="A66" s="2628" t="s">
        <v>11216</v>
      </c>
      <c r="B66" s="2891">
        <v>327416</v>
      </c>
      <c r="C66" s="2891">
        <v>327416</v>
      </c>
      <c r="D66" s="2891">
        <v>1500</v>
      </c>
      <c r="E66" s="2891">
        <v>1224</v>
      </c>
      <c r="F66" s="2891">
        <v>2026</v>
      </c>
    </row>
    <row r="67" spans="1:6">
      <c r="A67" s="2878" t="s">
        <v>11217</v>
      </c>
      <c r="B67" s="2891">
        <v>831090</v>
      </c>
      <c r="C67" s="2891">
        <v>824962</v>
      </c>
      <c r="D67" s="2891">
        <v>658643</v>
      </c>
      <c r="E67" s="2891">
        <v>655454</v>
      </c>
      <c r="F67" s="2891">
        <v>165198</v>
      </c>
    </row>
    <row r="68" spans="1:6">
      <c r="A68" s="2878" t="s">
        <v>11218</v>
      </c>
      <c r="B68" s="2891">
        <v>100000</v>
      </c>
      <c r="C68" s="2891">
        <v>0</v>
      </c>
      <c r="D68" s="2891">
        <v>100000</v>
      </c>
      <c r="E68" s="2891">
        <v>0</v>
      </c>
      <c r="F68" s="2891">
        <v>100000</v>
      </c>
    </row>
    <row r="69" spans="1:6">
      <c r="A69" s="2892"/>
      <c r="B69" s="2893"/>
      <c r="C69" s="2893"/>
      <c r="D69" s="2891"/>
      <c r="E69" s="2891"/>
      <c r="F69" s="2891"/>
    </row>
    <row r="70" spans="1:6">
      <c r="A70" s="2884" t="s">
        <v>11235</v>
      </c>
      <c r="B70" s="2890"/>
      <c r="C70" s="2890"/>
      <c r="D70" s="2891"/>
      <c r="E70" s="2891"/>
      <c r="F70" s="2891"/>
    </row>
    <row r="71" spans="1:6">
      <c r="A71" s="2877" t="s">
        <v>11072</v>
      </c>
      <c r="B71" s="2890">
        <v>196471</v>
      </c>
      <c r="C71" s="2890">
        <v>200968</v>
      </c>
      <c r="D71" s="2890">
        <v>225480</v>
      </c>
      <c r="E71" s="2890">
        <v>234204</v>
      </c>
      <c r="F71" s="2890">
        <v>163021</v>
      </c>
    </row>
    <row r="72" spans="1:6">
      <c r="A72" s="2628" t="s">
        <v>11209</v>
      </c>
      <c r="B72" s="2891">
        <v>2037</v>
      </c>
      <c r="C72" s="2891">
        <v>1844</v>
      </c>
      <c r="D72" s="2891">
        <v>1959</v>
      </c>
      <c r="E72" s="2891">
        <v>1368</v>
      </c>
      <c r="F72" s="2891">
        <v>2140</v>
      </c>
    </row>
    <row r="73" spans="1:6">
      <c r="A73" s="2628" t="s">
        <v>11132</v>
      </c>
      <c r="B73" s="2891">
        <v>98589</v>
      </c>
      <c r="C73" s="2891">
        <v>98589</v>
      </c>
      <c r="D73" s="2891">
        <v>126838</v>
      </c>
      <c r="E73" s="2891">
        <v>126838</v>
      </c>
      <c r="F73" s="2891">
        <v>64515</v>
      </c>
    </row>
    <row r="74" spans="1:6">
      <c r="A74" s="2628" t="s">
        <v>11210</v>
      </c>
      <c r="B74" s="2891">
        <v>95845</v>
      </c>
      <c r="C74" s="2891">
        <v>100535</v>
      </c>
      <c r="D74" s="2891">
        <v>96683</v>
      </c>
      <c r="E74" s="2891">
        <v>105998</v>
      </c>
      <c r="F74" s="2891">
        <v>96366</v>
      </c>
    </row>
    <row r="75" spans="1:6">
      <c r="A75" s="2877" t="s">
        <v>11211</v>
      </c>
      <c r="B75" s="2890">
        <v>196471</v>
      </c>
      <c r="C75" s="2890">
        <v>74129</v>
      </c>
      <c r="D75" s="2890">
        <v>225480</v>
      </c>
      <c r="E75" s="2890">
        <v>67433</v>
      </c>
      <c r="F75" s="2890">
        <v>163021</v>
      </c>
    </row>
    <row r="76" spans="1:6">
      <c r="A76" s="2628" t="s">
        <v>11236</v>
      </c>
      <c r="B76" s="2891">
        <v>196471</v>
      </c>
      <c r="C76" s="2891">
        <v>74129</v>
      </c>
      <c r="D76" s="2891">
        <v>225480</v>
      </c>
      <c r="E76" s="2891">
        <v>67433</v>
      </c>
      <c r="F76" s="2891">
        <v>163021</v>
      </c>
    </row>
    <row r="77" spans="1:6">
      <c r="A77" s="2189"/>
      <c r="B77" s="2900"/>
      <c r="C77" s="2900"/>
      <c r="D77" s="2897"/>
      <c r="E77" s="2897"/>
      <c r="F77" s="2900"/>
    </row>
    <row r="78" spans="1:6">
      <c r="A78" s="2884" t="s">
        <v>11237</v>
      </c>
      <c r="B78" s="2899"/>
      <c r="C78" s="2899"/>
      <c r="D78" s="2897"/>
      <c r="E78" s="2897"/>
      <c r="F78" s="2899"/>
    </row>
    <row r="79" spans="1:6">
      <c r="A79" s="2877" t="s">
        <v>11072</v>
      </c>
      <c r="B79" s="2890">
        <v>1529086</v>
      </c>
      <c r="C79" s="2890">
        <v>1069987</v>
      </c>
      <c r="D79" s="2890">
        <v>1571558</v>
      </c>
      <c r="E79" s="2890">
        <v>1168537</v>
      </c>
      <c r="F79" s="2890">
        <v>2019040</v>
      </c>
    </row>
    <row r="80" spans="1:6">
      <c r="A80" s="2628" t="s">
        <v>11238</v>
      </c>
      <c r="B80" s="2891">
        <v>0</v>
      </c>
      <c r="C80" s="2891">
        <v>0</v>
      </c>
      <c r="D80" s="2891">
        <v>0</v>
      </c>
      <c r="E80" s="2891">
        <v>0</v>
      </c>
      <c r="F80" s="2891">
        <v>0</v>
      </c>
    </row>
    <row r="81" spans="1:6">
      <c r="A81" s="2628" t="s">
        <v>11239</v>
      </c>
      <c r="B81" s="2891">
        <v>239464</v>
      </c>
      <c r="C81" s="2891">
        <v>146639</v>
      </c>
      <c r="D81" s="2891">
        <v>249916</v>
      </c>
      <c r="E81" s="2891">
        <v>121380</v>
      </c>
      <c r="F81" s="2891">
        <v>339468</v>
      </c>
    </row>
    <row r="82" spans="1:6">
      <c r="A82" s="2628" t="s">
        <v>11209</v>
      </c>
      <c r="B82" s="2891">
        <v>711591</v>
      </c>
      <c r="C82" s="2891">
        <v>700218</v>
      </c>
      <c r="D82" s="2891">
        <v>740632</v>
      </c>
      <c r="E82" s="2891">
        <v>723047</v>
      </c>
      <c r="F82" s="2891">
        <v>1081143</v>
      </c>
    </row>
    <row r="83" spans="1:6">
      <c r="A83" s="2628" t="s">
        <v>11132</v>
      </c>
      <c r="B83" s="2891">
        <v>20345</v>
      </c>
      <c r="C83" s="2891">
        <v>20344</v>
      </c>
      <c r="D83" s="2891">
        <v>23365</v>
      </c>
      <c r="E83" s="2891">
        <v>23364</v>
      </c>
      <c r="F83" s="2891">
        <v>2</v>
      </c>
    </row>
    <row r="84" spans="1:6">
      <c r="A84" s="2628" t="s">
        <v>11210</v>
      </c>
      <c r="B84" s="2891">
        <v>295186</v>
      </c>
      <c r="C84" s="2891">
        <v>31586</v>
      </c>
      <c r="D84" s="2891">
        <v>285445</v>
      </c>
      <c r="E84" s="2891">
        <v>46546</v>
      </c>
      <c r="F84" s="2891">
        <v>207627</v>
      </c>
    </row>
    <row r="85" spans="1:6">
      <c r="A85" s="2628" t="s">
        <v>11142</v>
      </c>
      <c r="B85" s="2891">
        <v>262500</v>
      </c>
      <c r="C85" s="2891">
        <v>171200</v>
      </c>
      <c r="D85" s="2891">
        <v>272200</v>
      </c>
      <c r="E85" s="2891">
        <v>154200</v>
      </c>
      <c r="F85" s="2891">
        <v>390800</v>
      </c>
    </row>
    <row r="86" spans="1:6">
      <c r="A86" s="2877" t="s">
        <v>11211</v>
      </c>
      <c r="B86" s="2890">
        <v>1529086</v>
      </c>
      <c r="C86" s="2890">
        <v>1046623</v>
      </c>
      <c r="D86" s="2890">
        <v>1571558</v>
      </c>
      <c r="E86" s="2890">
        <v>1032452</v>
      </c>
      <c r="F86" s="2890">
        <v>2019040</v>
      </c>
    </row>
    <row r="87" spans="1:6">
      <c r="A87" s="2628" t="s">
        <v>11240</v>
      </c>
      <c r="B87" s="2891">
        <v>939664</v>
      </c>
      <c r="C87" s="2891">
        <v>457818</v>
      </c>
      <c r="D87" s="2891">
        <v>989649</v>
      </c>
      <c r="E87" s="2891">
        <v>451530</v>
      </c>
      <c r="F87" s="2891">
        <v>1460003</v>
      </c>
    </row>
    <row r="88" spans="1:6">
      <c r="A88" s="2628" t="s">
        <v>11225</v>
      </c>
      <c r="B88" s="2891">
        <v>589322</v>
      </c>
      <c r="C88" s="2891">
        <v>588805</v>
      </c>
      <c r="D88" s="2891">
        <v>581809</v>
      </c>
      <c r="E88" s="2891">
        <v>580922</v>
      </c>
      <c r="F88" s="2891">
        <v>558937</v>
      </c>
    </row>
    <row r="89" spans="1:6">
      <c r="A89" s="2628" t="s">
        <v>11218</v>
      </c>
      <c r="B89" s="2891">
        <v>100</v>
      </c>
      <c r="C89" s="2891">
        <v>0</v>
      </c>
      <c r="D89" s="2891">
        <v>100</v>
      </c>
      <c r="E89" s="2891">
        <v>0</v>
      </c>
      <c r="F89" s="2891">
        <v>100</v>
      </c>
    </row>
    <row r="90" spans="1:6">
      <c r="A90" s="2884" t="s">
        <v>11241</v>
      </c>
      <c r="B90" s="2889"/>
      <c r="C90" s="2889"/>
      <c r="D90" s="2866"/>
      <c r="E90" s="2866"/>
      <c r="F90" s="2866"/>
    </row>
    <row r="91" spans="1:6">
      <c r="A91" s="2877" t="s">
        <v>11072</v>
      </c>
      <c r="B91" s="2890">
        <v>369476</v>
      </c>
      <c r="C91" s="2890">
        <v>354035</v>
      </c>
      <c r="D91" s="2890">
        <v>396201</v>
      </c>
      <c r="E91" s="2890">
        <v>366089</v>
      </c>
      <c r="F91" s="2890">
        <v>606884</v>
      </c>
    </row>
    <row r="92" spans="1:6">
      <c r="A92" s="2628" t="s">
        <v>11222</v>
      </c>
      <c r="B92" s="2891">
        <v>178601</v>
      </c>
      <c r="C92" s="2891">
        <v>190050</v>
      </c>
      <c r="D92" s="2891">
        <v>192138</v>
      </c>
      <c r="E92" s="2891">
        <v>192637</v>
      </c>
      <c r="F92" s="2891">
        <v>191045</v>
      </c>
    </row>
    <row r="93" spans="1:6">
      <c r="A93" s="2628" t="s">
        <v>11209</v>
      </c>
      <c r="B93" s="2891">
        <v>76467</v>
      </c>
      <c r="C93" s="2891">
        <v>61830</v>
      </c>
      <c r="D93" s="2891">
        <v>69745</v>
      </c>
      <c r="E93" s="2891">
        <v>61785</v>
      </c>
      <c r="F93" s="2891">
        <v>25713</v>
      </c>
    </row>
    <row r="94" spans="1:6">
      <c r="A94" s="2628" t="s">
        <v>11242</v>
      </c>
      <c r="B94" s="2891">
        <v>1</v>
      </c>
      <c r="C94" s="2891">
        <v>0</v>
      </c>
      <c r="D94" s="2891">
        <v>0</v>
      </c>
      <c r="E94" s="2891">
        <v>0</v>
      </c>
      <c r="F94" s="2891">
        <v>134226</v>
      </c>
    </row>
    <row r="95" spans="1:6">
      <c r="A95" s="2628" t="s">
        <v>11210</v>
      </c>
      <c r="B95" s="2891">
        <v>114407</v>
      </c>
      <c r="C95" s="2891">
        <v>102154</v>
      </c>
      <c r="D95" s="2891">
        <v>134318</v>
      </c>
      <c r="E95" s="2891">
        <v>111667</v>
      </c>
      <c r="F95" s="2891">
        <v>255900</v>
      </c>
    </row>
    <row r="96" spans="1:6">
      <c r="A96" s="2901" t="s">
        <v>11211</v>
      </c>
      <c r="B96" s="2890">
        <v>369476</v>
      </c>
      <c r="C96" s="2890">
        <v>354035</v>
      </c>
      <c r="D96" s="2890">
        <v>396201</v>
      </c>
      <c r="E96" s="2890">
        <v>366089</v>
      </c>
      <c r="F96" s="2890">
        <v>606884</v>
      </c>
    </row>
    <row r="97" spans="1:6">
      <c r="A97" s="2628" t="s">
        <v>11243</v>
      </c>
      <c r="B97" s="2891">
        <v>331528</v>
      </c>
      <c r="C97" s="2891">
        <v>316576</v>
      </c>
      <c r="D97" s="2891">
        <v>358175</v>
      </c>
      <c r="E97" s="2891">
        <v>328564</v>
      </c>
      <c r="F97" s="2891">
        <v>584438</v>
      </c>
    </row>
    <row r="98" spans="1:6">
      <c r="A98" s="2628" t="s">
        <v>11225</v>
      </c>
      <c r="B98" s="2891">
        <v>37470</v>
      </c>
      <c r="C98" s="2891">
        <v>37459</v>
      </c>
      <c r="D98" s="2891">
        <v>37526</v>
      </c>
      <c r="E98" s="2891">
        <v>37524</v>
      </c>
      <c r="F98" s="2891">
        <v>21946</v>
      </c>
    </row>
    <row r="99" spans="1:6">
      <c r="A99" s="2628" t="s">
        <v>11218</v>
      </c>
      <c r="B99" s="2891">
        <v>478</v>
      </c>
      <c r="C99" s="2891">
        <v>0</v>
      </c>
      <c r="D99" s="2891">
        <v>500</v>
      </c>
      <c r="E99" s="2891">
        <v>0</v>
      </c>
      <c r="F99" s="2891">
        <v>500</v>
      </c>
    </row>
    <row r="100" spans="1:6">
      <c r="A100" s="2892"/>
      <c r="B100" s="2893"/>
      <c r="C100" s="2893"/>
      <c r="D100" s="2891"/>
      <c r="E100" s="2891"/>
      <c r="F100" s="2891"/>
    </row>
    <row r="101" spans="1:6">
      <c r="A101" s="2884" t="s">
        <v>11244</v>
      </c>
      <c r="B101" s="2890"/>
      <c r="C101" s="2890"/>
      <c r="D101" s="2894"/>
      <c r="E101" s="2894"/>
      <c r="F101" s="2894"/>
    </row>
    <row r="102" spans="1:6">
      <c r="A102" s="2877" t="s">
        <v>11072</v>
      </c>
      <c r="B102" s="2890">
        <v>28021757</v>
      </c>
      <c r="C102" s="2890">
        <v>28001048</v>
      </c>
      <c r="D102" s="2890">
        <v>37029120</v>
      </c>
      <c r="E102" s="2890">
        <v>36099976</v>
      </c>
      <c r="F102" s="2890">
        <v>37887144</v>
      </c>
    </row>
    <row r="103" spans="1:6">
      <c r="A103" s="2628" t="s">
        <v>11245</v>
      </c>
      <c r="B103" s="2891">
        <v>25436840</v>
      </c>
      <c r="C103" s="2891">
        <v>25864136</v>
      </c>
      <c r="D103" s="2891">
        <v>34814821</v>
      </c>
      <c r="E103" s="2891">
        <v>33973641</v>
      </c>
      <c r="F103" s="2891">
        <v>36019108</v>
      </c>
    </row>
    <row r="104" spans="1:6">
      <c r="A104" s="2628" t="s">
        <v>11208</v>
      </c>
      <c r="B104" s="2891">
        <v>4083</v>
      </c>
      <c r="C104" s="2891">
        <v>2238</v>
      </c>
      <c r="D104" s="2891">
        <v>2225</v>
      </c>
      <c r="E104" s="2891">
        <v>3818</v>
      </c>
      <c r="F104" s="2891">
        <v>6574</v>
      </c>
    </row>
    <row r="105" spans="1:6">
      <c r="A105" s="2628" t="s">
        <v>11209</v>
      </c>
      <c r="B105" s="2891">
        <v>619212</v>
      </c>
      <c r="C105" s="2891">
        <v>448600</v>
      </c>
      <c r="D105" s="2891">
        <v>239668</v>
      </c>
      <c r="E105" s="2891">
        <v>207350</v>
      </c>
      <c r="F105" s="2891">
        <v>63885</v>
      </c>
    </row>
    <row r="106" spans="1:6">
      <c r="A106" s="2628" t="s">
        <v>11132</v>
      </c>
      <c r="B106" s="2891">
        <v>676601</v>
      </c>
      <c r="C106" s="2891">
        <v>676600</v>
      </c>
      <c r="D106" s="2891">
        <v>984423</v>
      </c>
      <c r="E106" s="2891">
        <v>984423</v>
      </c>
      <c r="F106" s="2891">
        <v>750000</v>
      </c>
    </row>
    <row r="107" spans="1:6">
      <c r="A107" s="2628" t="s">
        <v>11210</v>
      </c>
      <c r="B107" s="2891">
        <v>1285021</v>
      </c>
      <c r="C107" s="2891">
        <v>1009473</v>
      </c>
      <c r="D107" s="2891">
        <v>987983</v>
      </c>
      <c r="E107" s="2891">
        <v>930744</v>
      </c>
      <c r="F107" s="2891">
        <v>1047577</v>
      </c>
    </row>
    <row r="108" spans="1:6">
      <c r="A108" s="2877" t="s">
        <v>11211</v>
      </c>
      <c r="B108" s="2890">
        <v>28021757</v>
      </c>
      <c r="C108" s="2890">
        <v>27016625</v>
      </c>
      <c r="D108" s="2890">
        <v>37029120</v>
      </c>
      <c r="E108" s="2890">
        <v>35055993</v>
      </c>
      <c r="F108" s="2890">
        <v>37887144</v>
      </c>
    </row>
    <row r="109" spans="1:6">
      <c r="A109" s="2628" t="s">
        <v>11246</v>
      </c>
      <c r="B109" s="2891">
        <v>27458209</v>
      </c>
      <c r="C109" s="2891">
        <v>26626625</v>
      </c>
      <c r="D109" s="2891">
        <v>36229218</v>
      </c>
      <c r="E109" s="2891">
        <v>34437548</v>
      </c>
      <c r="F109" s="2891">
        <v>37387143</v>
      </c>
    </row>
    <row r="110" spans="1:6">
      <c r="A110" s="2628" t="s">
        <v>11217</v>
      </c>
      <c r="B110" s="2891">
        <v>1</v>
      </c>
      <c r="C110" s="2891">
        <v>0</v>
      </c>
      <c r="D110" s="2891">
        <v>118445</v>
      </c>
      <c r="E110" s="2891">
        <v>118445</v>
      </c>
      <c r="F110" s="2891">
        <v>1</v>
      </c>
    </row>
    <row r="111" spans="1:6">
      <c r="A111" s="2628" t="s">
        <v>11247</v>
      </c>
      <c r="B111" s="2891">
        <v>390000</v>
      </c>
      <c r="C111" s="2891">
        <v>390000</v>
      </c>
      <c r="D111" s="2891">
        <v>500000</v>
      </c>
      <c r="E111" s="2891">
        <v>500000</v>
      </c>
      <c r="F111" s="2891">
        <v>300000</v>
      </c>
    </row>
    <row r="112" spans="1:6">
      <c r="A112" s="2628" t="s">
        <v>11218</v>
      </c>
      <c r="B112" s="2891">
        <v>173547</v>
      </c>
      <c r="C112" s="2891">
        <v>0</v>
      </c>
      <c r="D112" s="2891">
        <v>184457</v>
      </c>
      <c r="E112" s="2891">
        <v>0</v>
      </c>
      <c r="F112" s="2891">
        <v>200000</v>
      </c>
    </row>
    <row r="113" spans="1:6">
      <c r="A113" s="2892"/>
      <c r="B113" s="2891"/>
      <c r="C113" s="2891"/>
      <c r="D113" s="2891"/>
      <c r="E113" s="2891"/>
      <c r="F113" s="2891"/>
    </row>
    <row r="114" spans="1:6">
      <c r="A114" s="2884" t="s">
        <v>11248</v>
      </c>
      <c r="B114" s="2890"/>
      <c r="C114" s="2890"/>
      <c r="D114" s="2891"/>
      <c r="E114" s="2891"/>
      <c r="F114" s="2891"/>
    </row>
    <row r="115" spans="1:6">
      <c r="A115" s="2877" t="s">
        <v>11073</v>
      </c>
      <c r="B115" s="2890">
        <v>215770</v>
      </c>
      <c r="C115" s="2890">
        <v>216404</v>
      </c>
      <c r="D115" s="2890">
        <v>277315</v>
      </c>
      <c r="E115" s="2890">
        <v>274681</v>
      </c>
      <c r="F115" s="2890">
        <v>270471</v>
      </c>
    </row>
    <row r="116" spans="1:6">
      <c r="A116" s="2628" t="s">
        <v>11249</v>
      </c>
      <c r="B116" s="2891">
        <v>105025</v>
      </c>
      <c r="C116" s="2891">
        <v>100902</v>
      </c>
      <c r="D116" s="2891">
        <v>101801</v>
      </c>
      <c r="E116" s="2891">
        <v>99183</v>
      </c>
      <c r="F116" s="2891">
        <v>90424</v>
      </c>
    </row>
    <row r="117" spans="1:6">
      <c r="A117" s="2628" t="s">
        <v>11208</v>
      </c>
      <c r="B117" s="2891">
        <v>13</v>
      </c>
      <c r="C117" s="2891">
        <v>40</v>
      </c>
      <c r="D117" s="2891">
        <v>14</v>
      </c>
      <c r="E117" s="2891">
        <v>114</v>
      </c>
      <c r="F117" s="2891">
        <v>122</v>
      </c>
    </row>
    <row r="118" spans="1:6">
      <c r="A118" s="2628" t="s">
        <v>11209</v>
      </c>
      <c r="B118" s="2891">
        <v>75120</v>
      </c>
      <c r="C118" s="2891">
        <v>74407</v>
      </c>
      <c r="D118" s="2891">
        <v>160676</v>
      </c>
      <c r="E118" s="2891">
        <v>159233</v>
      </c>
      <c r="F118" s="2891">
        <v>74319</v>
      </c>
    </row>
    <row r="119" spans="1:6">
      <c r="A119" s="2628" t="s">
        <v>11132</v>
      </c>
      <c r="B119" s="2891">
        <v>35571</v>
      </c>
      <c r="C119" s="2891">
        <v>35571</v>
      </c>
      <c r="D119" s="2891">
        <v>14774</v>
      </c>
      <c r="E119" s="2891">
        <v>14774</v>
      </c>
      <c r="F119" s="2891">
        <v>5433</v>
      </c>
    </row>
    <row r="120" spans="1:6">
      <c r="A120" s="2628" t="s">
        <v>11210</v>
      </c>
      <c r="B120" s="2891">
        <v>41</v>
      </c>
      <c r="C120" s="2891">
        <v>5484</v>
      </c>
      <c r="D120" s="2891">
        <v>50</v>
      </c>
      <c r="E120" s="2891">
        <v>1377</v>
      </c>
      <c r="F120" s="2891">
        <v>100173</v>
      </c>
    </row>
    <row r="121" spans="1:6">
      <c r="A121" s="2877" t="s">
        <v>11211</v>
      </c>
      <c r="B121" s="2890">
        <v>215770</v>
      </c>
      <c r="C121" s="2890">
        <v>201630</v>
      </c>
      <c r="D121" s="2890">
        <v>277315</v>
      </c>
      <c r="E121" s="2890">
        <v>245130</v>
      </c>
      <c r="F121" s="2890">
        <v>270471</v>
      </c>
    </row>
    <row r="122" spans="1:6">
      <c r="A122" s="2628" t="s">
        <v>11248</v>
      </c>
      <c r="B122" s="2891">
        <v>210770</v>
      </c>
      <c r="C122" s="2891">
        <v>201630</v>
      </c>
      <c r="D122" s="2891">
        <v>272315</v>
      </c>
      <c r="E122" s="2891">
        <v>245130</v>
      </c>
      <c r="F122" s="2891">
        <v>265471</v>
      </c>
    </row>
    <row r="123" spans="1:6">
      <c r="A123" s="2628" t="s">
        <v>11250</v>
      </c>
      <c r="B123" s="2891">
        <v>5000</v>
      </c>
      <c r="C123" s="2891">
        <v>0</v>
      </c>
      <c r="D123" s="2891">
        <v>5000</v>
      </c>
      <c r="E123" s="2891">
        <v>0</v>
      </c>
      <c r="F123" s="2891">
        <v>5000</v>
      </c>
    </row>
    <row r="124" spans="1:6">
      <c r="A124" s="2892"/>
      <c r="B124" s="2891"/>
      <c r="C124" s="2891"/>
      <c r="D124" s="2891"/>
      <c r="E124" s="2891"/>
      <c r="F124" s="2891"/>
    </row>
    <row r="125" spans="1:6">
      <c r="A125" s="2884" t="s">
        <v>11251</v>
      </c>
      <c r="B125" s="2890"/>
      <c r="C125" s="2890"/>
      <c r="D125" s="2895"/>
      <c r="E125" s="2895"/>
      <c r="F125" s="2895"/>
    </row>
    <row r="126" spans="1:6">
      <c r="A126" s="2877" t="s">
        <v>11072</v>
      </c>
      <c r="B126" s="2890">
        <v>847</v>
      </c>
      <c r="C126" s="2890">
        <v>6513</v>
      </c>
      <c r="D126" s="2890">
        <v>21657</v>
      </c>
      <c r="E126" s="2890">
        <v>21687</v>
      </c>
      <c r="F126" s="2890">
        <v>429</v>
      </c>
    </row>
    <row r="127" spans="1:6">
      <c r="A127" s="2628" t="s">
        <v>11208</v>
      </c>
      <c r="B127" s="2891">
        <v>257</v>
      </c>
      <c r="C127" s="2891">
        <v>5925</v>
      </c>
      <c r="D127" s="2891">
        <v>15376</v>
      </c>
      <c r="E127" s="2891">
        <v>15406</v>
      </c>
      <c r="F127" s="2891">
        <v>345</v>
      </c>
    </row>
    <row r="128" spans="1:6">
      <c r="A128" s="2628" t="s">
        <v>11209</v>
      </c>
      <c r="B128" s="2891">
        <v>461</v>
      </c>
      <c r="C128" s="2891">
        <v>461</v>
      </c>
      <c r="D128" s="2891">
        <v>72</v>
      </c>
      <c r="E128" s="2891">
        <v>72</v>
      </c>
      <c r="F128" s="2891">
        <v>56</v>
      </c>
    </row>
    <row r="129" spans="1:6">
      <c r="A129" s="2628" t="s">
        <v>11132</v>
      </c>
      <c r="B129" s="2891">
        <v>127</v>
      </c>
      <c r="C129" s="2891">
        <v>126</v>
      </c>
      <c r="D129" s="2891">
        <v>6207</v>
      </c>
      <c r="E129" s="2891">
        <v>6206</v>
      </c>
      <c r="F129" s="2891">
        <v>26</v>
      </c>
    </row>
    <row r="130" spans="1:6">
      <c r="A130" s="2628" t="s">
        <v>11210</v>
      </c>
      <c r="B130" s="2891">
        <v>2</v>
      </c>
      <c r="C130" s="2891">
        <v>0</v>
      </c>
      <c r="D130" s="2891">
        <v>2</v>
      </c>
      <c r="E130" s="2891">
        <v>3</v>
      </c>
      <c r="F130" s="2891">
        <v>2</v>
      </c>
    </row>
    <row r="131" spans="1:6">
      <c r="A131" s="2877" t="s">
        <v>11211</v>
      </c>
      <c r="B131" s="2890">
        <v>847</v>
      </c>
      <c r="C131" s="2890">
        <v>306</v>
      </c>
      <c r="D131" s="2890">
        <v>21657</v>
      </c>
      <c r="E131" s="2890">
        <v>21514</v>
      </c>
      <c r="F131" s="2890">
        <v>429</v>
      </c>
    </row>
    <row r="132" spans="1:6">
      <c r="A132" s="2628" t="s">
        <v>11252</v>
      </c>
      <c r="B132" s="2891">
        <v>263</v>
      </c>
      <c r="C132" s="2891">
        <v>152</v>
      </c>
      <c r="D132" s="2891">
        <v>283</v>
      </c>
      <c r="E132" s="2891">
        <v>166</v>
      </c>
      <c r="F132" s="2891">
        <v>267</v>
      </c>
    </row>
    <row r="133" spans="1:6">
      <c r="A133" s="2628" t="s">
        <v>11253</v>
      </c>
      <c r="B133" s="2891">
        <v>564</v>
      </c>
      <c r="C133" s="2891">
        <v>154</v>
      </c>
      <c r="D133" s="2891">
        <v>21354</v>
      </c>
      <c r="E133" s="2891">
        <v>21348</v>
      </c>
      <c r="F133" s="2891">
        <v>142</v>
      </c>
    </row>
    <row r="134" spans="1:6">
      <c r="A134" s="2628" t="s">
        <v>11218</v>
      </c>
      <c r="B134" s="2891">
        <v>20</v>
      </c>
      <c r="C134" s="2891">
        <v>0</v>
      </c>
      <c r="D134" s="2891">
        <v>20</v>
      </c>
      <c r="E134" s="2891">
        <v>0</v>
      </c>
      <c r="F134" s="2891">
        <v>20</v>
      </c>
    </row>
    <row r="135" spans="1:6">
      <c r="A135" s="2884" t="s">
        <v>11254</v>
      </c>
      <c r="B135" s="2902"/>
      <c r="C135" s="2902"/>
      <c r="D135" s="2902"/>
      <c r="E135" s="2902"/>
      <c r="F135" s="2902"/>
    </row>
    <row r="136" spans="1:6">
      <c r="A136" s="2877" t="s">
        <v>11073</v>
      </c>
      <c r="B136" s="2890">
        <v>15826</v>
      </c>
      <c r="C136" s="2890">
        <v>19607</v>
      </c>
      <c r="D136" s="2890">
        <v>13443</v>
      </c>
      <c r="E136" s="2890">
        <v>15499</v>
      </c>
      <c r="F136" s="2890">
        <v>14466</v>
      </c>
    </row>
    <row r="137" spans="1:6">
      <c r="A137" s="2628" t="s">
        <v>11255</v>
      </c>
      <c r="B137" s="2891">
        <v>4363</v>
      </c>
      <c r="C137" s="2891">
        <v>8141</v>
      </c>
      <c r="D137" s="2891">
        <v>4232</v>
      </c>
      <c r="E137" s="2891">
        <v>6287</v>
      </c>
      <c r="F137" s="2891">
        <v>4220</v>
      </c>
    </row>
    <row r="138" spans="1:6">
      <c r="A138" s="2628" t="s">
        <v>11256</v>
      </c>
      <c r="B138" s="2891">
        <v>7583</v>
      </c>
      <c r="C138" s="2891">
        <v>7583</v>
      </c>
      <c r="D138" s="2891">
        <v>4390</v>
      </c>
      <c r="E138" s="2891">
        <v>4390</v>
      </c>
      <c r="F138" s="2891">
        <v>6343</v>
      </c>
    </row>
    <row r="139" spans="1:6">
      <c r="A139" s="2628" t="s">
        <v>11133</v>
      </c>
      <c r="B139" s="2891">
        <v>3878</v>
      </c>
      <c r="C139" s="2891">
        <v>3878</v>
      </c>
      <c r="D139" s="2891">
        <v>4819</v>
      </c>
      <c r="E139" s="2891">
        <v>4819</v>
      </c>
      <c r="F139" s="2891">
        <v>3901</v>
      </c>
    </row>
    <row r="140" spans="1:6">
      <c r="A140" s="2628" t="s">
        <v>11257</v>
      </c>
      <c r="B140" s="2891">
        <v>2</v>
      </c>
      <c r="C140" s="2891">
        <v>5</v>
      </c>
      <c r="D140" s="2894">
        <v>2</v>
      </c>
      <c r="E140" s="2894">
        <v>2</v>
      </c>
      <c r="F140" s="2894">
        <v>2</v>
      </c>
    </row>
    <row r="141" spans="1:6">
      <c r="A141" s="2877" t="s">
        <v>11211</v>
      </c>
      <c r="B141" s="2890">
        <v>15826</v>
      </c>
      <c r="C141" s="2890">
        <v>14788</v>
      </c>
      <c r="D141" s="2890">
        <v>13443</v>
      </c>
      <c r="E141" s="2890">
        <v>9715</v>
      </c>
      <c r="F141" s="2890">
        <v>14466</v>
      </c>
    </row>
    <row r="142" spans="1:6">
      <c r="A142" s="2628" t="s">
        <v>11258</v>
      </c>
      <c r="B142" s="2891">
        <v>453</v>
      </c>
      <c r="C142" s="2891">
        <v>426</v>
      </c>
      <c r="D142" s="2891">
        <v>470</v>
      </c>
      <c r="E142" s="2891">
        <v>417</v>
      </c>
      <c r="F142" s="2891">
        <v>454</v>
      </c>
    </row>
    <row r="143" spans="1:6">
      <c r="A143" s="2628" t="s">
        <v>11259</v>
      </c>
      <c r="B143" s="2891">
        <v>14921</v>
      </c>
      <c r="C143" s="2891">
        <v>14362</v>
      </c>
      <c r="D143" s="2891">
        <v>10973</v>
      </c>
      <c r="E143" s="2891">
        <v>9297</v>
      </c>
      <c r="F143" s="2891">
        <v>12012</v>
      </c>
    </row>
    <row r="144" spans="1:6">
      <c r="A144" s="2628" t="s">
        <v>11250</v>
      </c>
      <c r="B144" s="2891">
        <v>452</v>
      </c>
      <c r="C144" s="2891">
        <v>0</v>
      </c>
      <c r="D144" s="2891">
        <v>2000</v>
      </c>
      <c r="E144" s="2891">
        <v>0</v>
      </c>
      <c r="F144" s="2891">
        <v>2000</v>
      </c>
    </row>
    <row r="145" spans="1:6">
      <c r="A145" s="2892"/>
      <c r="B145" s="2891"/>
      <c r="C145" s="2891"/>
      <c r="D145" s="2896"/>
      <c r="E145" s="2896"/>
      <c r="F145" s="2891"/>
    </row>
    <row r="146" spans="1:6">
      <c r="A146" s="2884" t="s">
        <v>11260</v>
      </c>
      <c r="B146" s="2902"/>
      <c r="C146" s="2902"/>
      <c r="D146" s="2897"/>
      <c r="E146" s="2897"/>
      <c r="F146" s="2902"/>
    </row>
    <row r="147" spans="1:6">
      <c r="A147" s="2877" t="s">
        <v>11072</v>
      </c>
      <c r="B147" s="2890">
        <v>7323</v>
      </c>
      <c r="C147" s="2890">
        <v>8724</v>
      </c>
      <c r="D147" s="2890">
        <v>11550</v>
      </c>
      <c r="E147" s="2890">
        <v>16053</v>
      </c>
      <c r="F147" s="2890">
        <v>10118</v>
      </c>
    </row>
    <row r="148" spans="1:6">
      <c r="A148" s="2628" t="s">
        <v>11208</v>
      </c>
      <c r="B148" s="2891">
        <v>1876</v>
      </c>
      <c r="C148" s="2891">
        <v>3263</v>
      </c>
      <c r="D148" s="2891">
        <v>1344</v>
      </c>
      <c r="E148" s="2891">
        <v>5849</v>
      </c>
      <c r="F148" s="2891">
        <v>2688</v>
      </c>
    </row>
    <row r="149" spans="1:6">
      <c r="A149" s="2628" t="s">
        <v>11209</v>
      </c>
      <c r="B149" s="2891">
        <v>3651</v>
      </c>
      <c r="C149" s="2891">
        <v>3651</v>
      </c>
      <c r="D149" s="2891">
        <v>7911</v>
      </c>
      <c r="E149" s="2891">
        <v>7911</v>
      </c>
      <c r="F149" s="2891">
        <v>7426</v>
      </c>
    </row>
    <row r="150" spans="1:6">
      <c r="A150" s="2628" t="s">
        <v>11132</v>
      </c>
      <c r="B150" s="2891">
        <v>1794</v>
      </c>
      <c r="C150" s="2891">
        <v>1793</v>
      </c>
      <c r="D150" s="2891">
        <v>2293</v>
      </c>
      <c r="E150" s="2891">
        <v>2293</v>
      </c>
      <c r="F150" s="2891">
        <v>2</v>
      </c>
    </row>
    <row r="151" spans="1:6">
      <c r="A151" s="2628" t="s">
        <v>11210</v>
      </c>
      <c r="B151" s="2891">
        <v>2</v>
      </c>
      <c r="C151" s="2891">
        <v>17</v>
      </c>
      <c r="D151" s="2891">
        <v>2</v>
      </c>
      <c r="E151" s="2891">
        <v>0</v>
      </c>
      <c r="F151" s="2891">
        <v>2</v>
      </c>
    </row>
    <row r="152" spans="1:6">
      <c r="A152" s="2877" t="s">
        <v>11211</v>
      </c>
      <c r="B152" s="2890">
        <v>7323</v>
      </c>
      <c r="C152" s="2890">
        <v>6431</v>
      </c>
      <c r="D152" s="2890">
        <v>11550</v>
      </c>
      <c r="E152" s="2890">
        <v>10756</v>
      </c>
      <c r="F152" s="2890">
        <v>10118</v>
      </c>
    </row>
    <row r="153" spans="1:6">
      <c r="A153" s="2628" t="s">
        <v>11252</v>
      </c>
      <c r="B153" s="2891">
        <v>857</v>
      </c>
      <c r="C153" s="2891">
        <v>779</v>
      </c>
      <c r="D153" s="2891">
        <v>631</v>
      </c>
      <c r="E153" s="2891">
        <v>609</v>
      </c>
      <c r="F153" s="2891">
        <v>810</v>
      </c>
    </row>
    <row r="154" spans="1:6">
      <c r="A154" s="2628" t="s">
        <v>11253</v>
      </c>
      <c r="B154" s="2891">
        <v>6426</v>
      </c>
      <c r="C154" s="2891">
        <v>5652</v>
      </c>
      <c r="D154" s="2891">
        <v>10879</v>
      </c>
      <c r="E154" s="2891">
        <v>10147</v>
      </c>
      <c r="F154" s="2891">
        <v>9268</v>
      </c>
    </row>
    <row r="155" spans="1:6">
      <c r="A155" s="2628" t="s">
        <v>11218</v>
      </c>
      <c r="B155" s="2891">
        <v>40</v>
      </c>
      <c r="C155" s="2891">
        <v>0</v>
      </c>
      <c r="D155" s="2891">
        <v>40</v>
      </c>
      <c r="E155" s="2891">
        <v>0</v>
      </c>
      <c r="F155" s="2891">
        <v>40</v>
      </c>
    </row>
    <row r="156" spans="1:6">
      <c r="A156" s="2628"/>
      <c r="B156" s="2891"/>
      <c r="C156" s="2891"/>
      <c r="D156" s="2891"/>
      <c r="E156" s="2891"/>
      <c r="F156" s="2891"/>
    </row>
    <row r="157" spans="1:6">
      <c r="A157" s="2884" t="s">
        <v>11261</v>
      </c>
      <c r="B157" s="2890"/>
      <c r="C157" s="2890"/>
      <c r="D157" s="2891"/>
      <c r="E157" s="2891"/>
      <c r="F157" s="2891"/>
    </row>
    <row r="158" spans="1:6">
      <c r="A158" s="2877" t="s">
        <v>11072</v>
      </c>
      <c r="B158" s="2890">
        <v>4368</v>
      </c>
      <c r="C158" s="2890">
        <v>4367</v>
      </c>
      <c r="D158" s="2890">
        <v>5461</v>
      </c>
      <c r="E158" s="2890">
        <v>5759</v>
      </c>
      <c r="F158" s="2890">
        <v>7008</v>
      </c>
    </row>
    <row r="159" spans="1:6">
      <c r="A159" s="2628" t="s">
        <v>11208</v>
      </c>
      <c r="B159" s="2891">
        <v>2864</v>
      </c>
      <c r="C159" s="2891">
        <v>2865</v>
      </c>
      <c r="D159" s="2891">
        <v>5154</v>
      </c>
      <c r="E159" s="2891">
        <v>5453</v>
      </c>
      <c r="F159" s="2891">
        <v>5312</v>
      </c>
    </row>
    <row r="160" spans="1:6">
      <c r="A160" s="2628" t="s">
        <v>11209</v>
      </c>
      <c r="B160" s="2891">
        <v>626</v>
      </c>
      <c r="C160" s="2891">
        <v>626</v>
      </c>
      <c r="D160" s="2891">
        <v>1</v>
      </c>
      <c r="E160" s="2891">
        <v>1</v>
      </c>
      <c r="F160" s="2891">
        <v>1145</v>
      </c>
    </row>
    <row r="161" spans="1:6">
      <c r="A161" s="2628" t="s">
        <v>11132</v>
      </c>
      <c r="B161" s="2891">
        <v>877</v>
      </c>
      <c r="C161" s="2891">
        <v>877</v>
      </c>
      <c r="D161" s="2891">
        <v>305</v>
      </c>
      <c r="E161" s="2891">
        <v>304</v>
      </c>
      <c r="F161" s="2891">
        <v>550</v>
      </c>
    </row>
    <row r="162" spans="1:6">
      <c r="A162" s="2628" t="s">
        <v>11210</v>
      </c>
      <c r="B162" s="2891">
        <v>1</v>
      </c>
      <c r="C162" s="2891">
        <v>0</v>
      </c>
      <c r="D162" s="2891">
        <v>1</v>
      </c>
      <c r="E162" s="2891">
        <v>0</v>
      </c>
      <c r="F162" s="2891">
        <v>1</v>
      </c>
    </row>
    <row r="163" spans="1:6">
      <c r="A163" s="2877" t="s">
        <v>11211</v>
      </c>
      <c r="B163" s="2890">
        <v>4368</v>
      </c>
      <c r="C163" s="2890">
        <v>4063</v>
      </c>
      <c r="D163" s="2890">
        <v>5461</v>
      </c>
      <c r="E163" s="2890">
        <v>5083</v>
      </c>
      <c r="F163" s="2890">
        <v>7008</v>
      </c>
    </row>
    <row r="164" spans="1:6">
      <c r="A164" s="2628" t="s">
        <v>11252</v>
      </c>
      <c r="B164" s="2891">
        <v>587</v>
      </c>
      <c r="C164" s="2891">
        <v>515</v>
      </c>
      <c r="D164" s="2891">
        <v>1112</v>
      </c>
      <c r="E164" s="2891">
        <v>1052</v>
      </c>
      <c r="F164" s="2891">
        <v>625</v>
      </c>
    </row>
    <row r="165" spans="1:6">
      <c r="A165" s="2628" t="s">
        <v>11253</v>
      </c>
      <c r="B165" s="2891">
        <v>3631</v>
      </c>
      <c r="C165" s="2891">
        <v>3549</v>
      </c>
      <c r="D165" s="2891">
        <v>4199</v>
      </c>
      <c r="E165" s="2891">
        <v>4031</v>
      </c>
      <c r="F165" s="2891">
        <v>6233</v>
      </c>
    </row>
    <row r="166" spans="1:6">
      <c r="A166" s="2628" t="s">
        <v>11218</v>
      </c>
      <c r="B166" s="2891">
        <v>150</v>
      </c>
      <c r="C166" s="2891">
        <v>0</v>
      </c>
      <c r="D166" s="2891">
        <v>150</v>
      </c>
      <c r="E166" s="2891">
        <v>0</v>
      </c>
      <c r="F166" s="2891">
        <v>150</v>
      </c>
    </row>
    <row r="167" spans="1:6">
      <c r="A167" s="2892"/>
      <c r="B167" s="2891"/>
      <c r="C167" s="2891"/>
      <c r="D167" s="2891"/>
      <c r="E167" s="2891"/>
      <c r="F167" s="2891"/>
    </row>
    <row r="168" spans="1:6">
      <c r="A168" s="2884" t="s">
        <v>11262</v>
      </c>
      <c r="B168" s="2890"/>
      <c r="C168" s="2890"/>
      <c r="D168" s="2891"/>
      <c r="E168" s="2891"/>
      <c r="F168" s="2891"/>
    </row>
    <row r="169" spans="1:6">
      <c r="A169" s="2877" t="s">
        <v>11072</v>
      </c>
      <c r="B169" s="2890">
        <v>4520</v>
      </c>
      <c r="C169" s="2890">
        <v>6348</v>
      </c>
      <c r="D169" s="2890">
        <v>5552</v>
      </c>
      <c r="E169" s="2890">
        <v>6420</v>
      </c>
      <c r="F169" s="2890">
        <v>3634</v>
      </c>
    </row>
    <row r="170" spans="1:6">
      <c r="A170" s="2628" t="s">
        <v>11232</v>
      </c>
      <c r="B170" s="2891">
        <v>185</v>
      </c>
      <c r="C170" s="2891">
        <v>296</v>
      </c>
      <c r="D170" s="2891">
        <v>156</v>
      </c>
      <c r="E170" s="2891">
        <v>214</v>
      </c>
      <c r="F170" s="2891">
        <v>162</v>
      </c>
    </row>
    <row r="171" spans="1:6">
      <c r="A171" s="2628" t="s">
        <v>11208</v>
      </c>
      <c r="B171" s="2891">
        <v>259</v>
      </c>
      <c r="C171" s="2891">
        <v>1979</v>
      </c>
      <c r="D171" s="2891">
        <v>259</v>
      </c>
      <c r="E171" s="2891">
        <v>1072</v>
      </c>
      <c r="F171" s="2891">
        <v>295</v>
      </c>
    </row>
    <row r="172" spans="1:6">
      <c r="A172" s="2628" t="s">
        <v>11209</v>
      </c>
      <c r="B172" s="2891">
        <v>2035</v>
      </c>
      <c r="C172" s="2891">
        <v>2035</v>
      </c>
      <c r="D172" s="2891">
        <v>2229</v>
      </c>
      <c r="E172" s="2891">
        <v>2229</v>
      </c>
      <c r="F172" s="2891">
        <v>2272</v>
      </c>
    </row>
    <row r="173" spans="1:6">
      <c r="A173" s="2628" t="s">
        <v>11132</v>
      </c>
      <c r="B173" s="2891">
        <v>2039</v>
      </c>
      <c r="C173" s="2891">
        <v>2038</v>
      </c>
      <c r="D173" s="2891">
        <v>2906</v>
      </c>
      <c r="E173" s="2891">
        <v>2905</v>
      </c>
      <c r="F173" s="2891">
        <v>903</v>
      </c>
    </row>
    <row r="174" spans="1:6">
      <c r="A174" s="2628" t="s">
        <v>11210</v>
      </c>
      <c r="B174" s="2891">
        <v>2</v>
      </c>
      <c r="C174" s="2891">
        <v>0</v>
      </c>
      <c r="D174" s="2891">
        <v>2</v>
      </c>
      <c r="E174" s="2891">
        <v>0</v>
      </c>
      <c r="F174" s="2891">
        <v>2</v>
      </c>
    </row>
    <row r="175" spans="1:6">
      <c r="A175" s="2877" t="s">
        <v>11211</v>
      </c>
      <c r="B175" s="2890">
        <v>4520</v>
      </c>
      <c r="C175" s="2890">
        <v>3443</v>
      </c>
      <c r="D175" s="2890">
        <v>5552</v>
      </c>
      <c r="E175" s="2890">
        <v>4364</v>
      </c>
      <c r="F175" s="2890">
        <v>3634</v>
      </c>
    </row>
    <row r="176" spans="1:6">
      <c r="A176" s="2628" t="s">
        <v>11252</v>
      </c>
      <c r="B176" s="2891">
        <v>685</v>
      </c>
      <c r="C176" s="2891">
        <v>612</v>
      </c>
      <c r="D176" s="2891">
        <v>701</v>
      </c>
      <c r="E176" s="2891">
        <v>648</v>
      </c>
      <c r="F176" s="2891">
        <v>682</v>
      </c>
    </row>
    <row r="177" spans="1:6">
      <c r="A177" s="2628" t="s">
        <v>11253</v>
      </c>
      <c r="B177" s="2891">
        <v>3785</v>
      </c>
      <c r="C177" s="2891">
        <v>2830</v>
      </c>
      <c r="D177" s="2891">
        <v>4801</v>
      </c>
      <c r="E177" s="2891">
        <v>3715</v>
      </c>
      <c r="F177" s="2891">
        <v>2902</v>
      </c>
    </row>
    <row r="178" spans="1:6">
      <c r="A178" s="2628" t="s">
        <v>11218</v>
      </c>
      <c r="B178" s="2891">
        <v>50</v>
      </c>
      <c r="C178" s="2891">
        <v>0</v>
      </c>
      <c r="D178" s="2891">
        <v>50</v>
      </c>
      <c r="E178" s="2891">
        <v>0</v>
      </c>
      <c r="F178" s="2891">
        <v>50</v>
      </c>
    </row>
    <row r="179" spans="1:6">
      <c r="A179" s="2884" t="s">
        <v>11263</v>
      </c>
      <c r="B179" s="2903"/>
      <c r="C179" s="2903"/>
      <c r="D179" s="2903"/>
      <c r="E179" s="2903"/>
      <c r="F179" s="2903"/>
    </row>
    <row r="180" spans="1:6">
      <c r="A180" s="2877" t="s">
        <v>11072</v>
      </c>
      <c r="B180" s="2890">
        <v>30673</v>
      </c>
      <c r="C180" s="2890">
        <v>30880</v>
      </c>
      <c r="D180" s="2890">
        <v>14515</v>
      </c>
      <c r="E180" s="2890">
        <v>17580</v>
      </c>
      <c r="F180" s="2890">
        <v>17110</v>
      </c>
    </row>
    <row r="181" spans="1:6">
      <c r="A181" s="2628" t="s">
        <v>11208</v>
      </c>
      <c r="B181" s="2891">
        <v>22234</v>
      </c>
      <c r="C181" s="2891">
        <v>22444</v>
      </c>
      <c r="D181" s="2891">
        <v>10099</v>
      </c>
      <c r="E181" s="2891">
        <v>12160</v>
      </c>
      <c r="F181" s="2891">
        <v>10184</v>
      </c>
    </row>
    <row r="182" spans="1:6">
      <c r="A182" s="2628" t="s">
        <v>11209</v>
      </c>
      <c r="B182" s="2891">
        <v>0</v>
      </c>
      <c r="C182" s="2891">
        <v>0</v>
      </c>
      <c r="D182" s="2891">
        <v>0</v>
      </c>
      <c r="E182" s="2891">
        <v>0</v>
      </c>
      <c r="F182" s="2891">
        <v>0</v>
      </c>
    </row>
    <row r="183" spans="1:6">
      <c r="A183" s="2628" t="s">
        <v>11132</v>
      </c>
      <c r="B183" s="2891">
        <v>1126</v>
      </c>
      <c r="C183" s="2891">
        <v>1125</v>
      </c>
      <c r="D183" s="2891">
        <v>645</v>
      </c>
      <c r="E183" s="2891">
        <v>645</v>
      </c>
      <c r="F183" s="2891">
        <v>1327</v>
      </c>
    </row>
    <row r="184" spans="1:6">
      <c r="A184" s="2628" t="s">
        <v>11210</v>
      </c>
      <c r="B184" s="2891">
        <v>7313</v>
      </c>
      <c r="C184" s="2891">
        <v>7310</v>
      </c>
      <c r="D184" s="2891">
        <v>3771</v>
      </c>
      <c r="E184" s="2891">
        <v>4775</v>
      </c>
      <c r="F184" s="2891">
        <v>5599</v>
      </c>
    </row>
    <row r="185" spans="1:6">
      <c r="A185" s="2877" t="s">
        <v>11211</v>
      </c>
      <c r="B185" s="2890">
        <v>30673</v>
      </c>
      <c r="C185" s="2890">
        <v>30235</v>
      </c>
      <c r="D185" s="2890">
        <v>14515</v>
      </c>
      <c r="E185" s="2890">
        <v>14230</v>
      </c>
      <c r="F185" s="2890">
        <v>17110</v>
      </c>
    </row>
    <row r="186" spans="1:6">
      <c r="A186" s="2628" t="s">
        <v>11252</v>
      </c>
      <c r="B186" s="2891">
        <v>1109</v>
      </c>
      <c r="C186" s="2891">
        <v>1013</v>
      </c>
      <c r="D186" s="2891">
        <v>658</v>
      </c>
      <c r="E186" s="2891">
        <v>611</v>
      </c>
      <c r="F186" s="2891">
        <v>1200</v>
      </c>
    </row>
    <row r="187" spans="1:6">
      <c r="A187" s="2628" t="s">
        <v>11253</v>
      </c>
      <c r="B187" s="2891">
        <v>29464</v>
      </c>
      <c r="C187" s="2891">
        <v>29221</v>
      </c>
      <c r="D187" s="2891">
        <v>13757</v>
      </c>
      <c r="E187" s="2891">
        <v>13619</v>
      </c>
      <c r="F187" s="2891">
        <v>15810</v>
      </c>
    </row>
    <row r="188" spans="1:6" ht="18.5" thickBot="1">
      <c r="A188" s="2630" t="s">
        <v>11218</v>
      </c>
      <c r="B188" s="2904">
        <v>100</v>
      </c>
      <c r="C188" s="2904">
        <v>0</v>
      </c>
      <c r="D188" s="2904">
        <v>100</v>
      </c>
      <c r="E188" s="2904">
        <v>0</v>
      </c>
      <c r="F188" s="2904">
        <v>100</v>
      </c>
    </row>
    <row r="189" spans="1:6">
      <c r="A189" s="859" t="s">
        <v>11264</v>
      </c>
      <c r="F189" s="1549" t="s">
        <v>11265</v>
      </c>
    </row>
  </sheetData>
  <mergeCells count="4">
    <mergeCell ref="A3:A4"/>
    <mergeCell ref="B3:C3"/>
    <mergeCell ref="D3:E3"/>
    <mergeCell ref="F3:F4"/>
  </mergeCells>
  <phoneticPr fontId="2"/>
  <hyperlinks>
    <hyperlink ref="G1" location="目次!A1" display="目次へ戻る" xr:uid="{F2ECA938-6D52-48B5-BF95-985C37B4B0A8}"/>
  </hyperlink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C9C43-5A14-470C-85A6-9F65693DC322}">
  <dimension ref="A1:G49"/>
  <sheetViews>
    <sheetView workbookViewId="0">
      <pane ySplit="4" topLeftCell="A26" activePane="bottomLeft" state="frozen"/>
      <selection pane="bottomLeft" activeCell="G1" sqref="G1"/>
    </sheetView>
  </sheetViews>
  <sheetFormatPr defaultColWidth="8.58203125" defaultRowHeight="18"/>
  <cols>
    <col min="1" max="1" width="20.83203125" style="821" customWidth="1"/>
    <col min="2" max="6" width="15.33203125" style="821" customWidth="1"/>
    <col min="7" max="7" width="11" style="821" bestFit="1" customWidth="1"/>
    <col min="8" max="16384" width="8.58203125" style="821"/>
  </cols>
  <sheetData>
    <row r="1" spans="1:7">
      <c r="A1" s="859" t="s">
        <v>11266</v>
      </c>
      <c r="B1" s="859"/>
      <c r="C1" s="859"/>
      <c r="D1" s="3785"/>
      <c r="E1" s="3785"/>
      <c r="F1" s="1103"/>
      <c r="G1" s="820" t="s">
        <v>721</v>
      </c>
    </row>
    <row r="2" spans="1:7" ht="18.5" thickBot="1">
      <c r="A2" s="1745"/>
      <c r="B2" s="1788"/>
      <c r="C2" s="1788"/>
      <c r="D2" s="1788"/>
      <c r="E2" s="1788"/>
      <c r="F2" s="2501" t="s">
        <v>11201</v>
      </c>
    </row>
    <row r="3" spans="1:7">
      <c r="A3" s="3596" t="s">
        <v>11064</v>
      </c>
      <c r="B3" s="3947" t="s">
        <v>8808</v>
      </c>
      <c r="C3" s="3576"/>
      <c r="D3" s="3947" t="s">
        <v>8810</v>
      </c>
      <c r="E3" s="3576"/>
      <c r="F3" s="3623" t="s">
        <v>11066</v>
      </c>
    </row>
    <row r="4" spans="1:7">
      <c r="A4" s="3597"/>
      <c r="B4" s="992" t="s">
        <v>11068</v>
      </c>
      <c r="C4" s="992" t="s">
        <v>11070</v>
      </c>
      <c r="D4" s="992" t="s">
        <v>11068</v>
      </c>
      <c r="E4" s="992" t="s">
        <v>11070</v>
      </c>
      <c r="F4" s="3572"/>
    </row>
    <row r="5" spans="1:7">
      <c r="A5" s="2888" t="s">
        <v>11267</v>
      </c>
      <c r="B5" s="2905"/>
      <c r="C5" s="2905"/>
      <c r="D5" s="2905"/>
      <c r="E5" s="2905"/>
      <c r="F5" s="2905"/>
    </row>
    <row r="6" spans="1:7" s="2225" customFormat="1">
      <c r="A6" s="2877" t="s">
        <v>11072</v>
      </c>
      <c r="B6" s="2906">
        <f t="shared" ref="B6:C6" si="0">SUM(B7:B8)</f>
        <v>14496540</v>
      </c>
      <c r="C6" s="2890">
        <f t="shared" si="0"/>
        <v>12881167</v>
      </c>
      <c r="D6" s="2890">
        <f>SUM(D7:D8)</f>
        <v>15362398</v>
      </c>
      <c r="E6" s="2890">
        <f t="shared" ref="E6:F6" si="1">SUM(E7:E8)</f>
        <v>12737009</v>
      </c>
      <c r="F6" s="2890">
        <f t="shared" si="1"/>
        <v>12970044</v>
      </c>
    </row>
    <row r="7" spans="1:7">
      <c r="A7" s="2628" t="s">
        <v>11268</v>
      </c>
      <c r="B7" s="2907">
        <v>9688314</v>
      </c>
      <c r="C7" s="2894">
        <v>9664066</v>
      </c>
      <c r="D7" s="2894">
        <v>9599373</v>
      </c>
      <c r="E7" s="2894">
        <v>9658030</v>
      </c>
      <c r="F7" s="2894">
        <v>9491244</v>
      </c>
    </row>
    <row r="8" spans="1:7">
      <c r="A8" s="2628" t="s">
        <v>11269</v>
      </c>
      <c r="B8" s="2907">
        <v>4808226</v>
      </c>
      <c r="C8" s="2894">
        <v>3217101</v>
      </c>
      <c r="D8" s="2894">
        <v>5763025</v>
      </c>
      <c r="E8" s="2894">
        <v>3078979</v>
      </c>
      <c r="F8" s="2894">
        <v>3478800</v>
      </c>
    </row>
    <row r="9" spans="1:7" s="2225" customFormat="1">
      <c r="A9" s="2877" t="s">
        <v>11211</v>
      </c>
      <c r="B9" s="2906">
        <f t="shared" ref="B9" si="2">SUM(B10:B11)</f>
        <v>20030653</v>
      </c>
      <c r="C9" s="2890">
        <v>16089221</v>
      </c>
      <c r="D9" s="2890">
        <f>SUM(D10:D11)</f>
        <v>22434162</v>
      </c>
      <c r="E9" s="2890">
        <f t="shared" ref="E9:F9" si="3">SUM(E10:E11)</f>
        <v>16460983</v>
      </c>
      <c r="F9" s="2890">
        <f t="shared" si="3"/>
        <v>17396190</v>
      </c>
    </row>
    <row r="10" spans="1:7">
      <c r="A10" s="2628" t="s">
        <v>11270</v>
      </c>
      <c r="B10" s="2907">
        <v>9026669</v>
      </c>
      <c r="C10" s="2894">
        <v>8705066</v>
      </c>
      <c r="D10" s="2894">
        <v>9190448</v>
      </c>
      <c r="E10" s="2894">
        <v>8624117</v>
      </c>
      <c r="F10" s="2894">
        <v>9280469</v>
      </c>
    </row>
    <row r="11" spans="1:7">
      <c r="A11" s="2628" t="s">
        <v>11271</v>
      </c>
      <c r="B11" s="2907">
        <v>11003984</v>
      </c>
      <c r="C11" s="2894">
        <v>7384156</v>
      </c>
      <c r="D11" s="2894">
        <v>13243714</v>
      </c>
      <c r="E11" s="2894">
        <v>7836866</v>
      </c>
      <c r="F11" s="2894">
        <v>8115721</v>
      </c>
    </row>
    <row r="12" spans="1:7">
      <c r="A12" s="2884" t="s">
        <v>11272</v>
      </c>
      <c r="B12" s="2907"/>
      <c r="C12" s="2894"/>
      <c r="D12" s="2894"/>
      <c r="E12" s="2894"/>
      <c r="F12" s="2894"/>
    </row>
    <row r="13" spans="1:7" s="2225" customFormat="1">
      <c r="A13" s="2877" t="s">
        <v>11273</v>
      </c>
      <c r="B13" s="2906">
        <f t="shared" ref="B13:C13" si="4">SUM(B14:B15)</f>
        <v>319177</v>
      </c>
      <c r="C13" s="2890">
        <f t="shared" si="4"/>
        <v>319121</v>
      </c>
      <c r="D13" s="2890">
        <f>SUM(D14:D15)</f>
        <v>315258</v>
      </c>
      <c r="E13" s="2890">
        <f t="shared" ref="E13:F13" si="5">SUM(E14:E15)</f>
        <v>315489</v>
      </c>
      <c r="F13" s="2890">
        <f t="shared" si="5"/>
        <v>312457</v>
      </c>
    </row>
    <row r="14" spans="1:7">
      <c r="A14" s="2628" t="s">
        <v>11268</v>
      </c>
      <c r="B14" s="2907">
        <v>319177</v>
      </c>
      <c r="C14" s="2894">
        <v>319121</v>
      </c>
      <c r="D14" s="2894">
        <v>315258</v>
      </c>
      <c r="E14" s="2894">
        <v>315489</v>
      </c>
      <c r="F14" s="2894">
        <v>312457</v>
      </c>
    </row>
    <row r="15" spans="1:7">
      <c r="A15" s="2628" t="s">
        <v>11269</v>
      </c>
      <c r="B15" s="2907">
        <v>0</v>
      </c>
      <c r="C15" s="2894">
        <v>0</v>
      </c>
      <c r="D15" s="2894">
        <v>0</v>
      </c>
      <c r="E15" s="2894">
        <v>0</v>
      </c>
      <c r="F15" s="2894">
        <v>0</v>
      </c>
    </row>
    <row r="16" spans="1:7" s="2225" customFormat="1">
      <c r="A16" s="2877" t="s">
        <v>11274</v>
      </c>
      <c r="B16" s="2906">
        <f t="shared" ref="B16:C16" si="6">SUM(B17:B18)</f>
        <v>269898</v>
      </c>
      <c r="C16" s="2890">
        <f t="shared" si="6"/>
        <v>248152</v>
      </c>
      <c r="D16" s="2890">
        <f>SUM(D17:D18)</f>
        <v>311877</v>
      </c>
      <c r="E16" s="2890">
        <f t="shared" ref="E16:F16" si="7">SUM(E17:E18)</f>
        <v>282720</v>
      </c>
      <c r="F16" s="2890">
        <f t="shared" si="7"/>
        <v>296679</v>
      </c>
    </row>
    <row r="17" spans="1:6">
      <c r="A17" s="2628" t="s">
        <v>11270</v>
      </c>
      <c r="B17" s="2907">
        <v>268897</v>
      </c>
      <c r="C17" s="2894">
        <v>248152</v>
      </c>
      <c r="D17" s="2894">
        <v>259090</v>
      </c>
      <c r="E17" s="2894">
        <v>238291</v>
      </c>
      <c r="F17" s="2894">
        <v>277199</v>
      </c>
    </row>
    <row r="18" spans="1:6">
      <c r="A18" s="2628" t="s">
        <v>11271</v>
      </c>
      <c r="B18" s="2907">
        <v>1001</v>
      </c>
      <c r="C18" s="2894">
        <v>0</v>
      </c>
      <c r="D18" s="2894">
        <v>52787</v>
      </c>
      <c r="E18" s="2894">
        <v>44429</v>
      </c>
      <c r="F18" s="2894">
        <v>19480</v>
      </c>
    </row>
    <row r="19" spans="1:6">
      <c r="A19" s="2884" t="s">
        <v>11275</v>
      </c>
      <c r="B19" s="2907"/>
      <c r="C19" s="2894"/>
      <c r="D19" s="2894"/>
      <c r="E19" s="2894"/>
      <c r="F19" s="2894"/>
    </row>
    <row r="20" spans="1:6">
      <c r="A20" s="2884" t="s">
        <v>11276</v>
      </c>
      <c r="B20" s="2907"/>
      <c r="C20" s="2894"/>
      <c r="D20" s="2894"/>
      <c r="E20" s="2894"/>
      <c r="F20" s="2894"/>
    </row>
    <row r="21" spans="1:6" s="2225" customFormat="1">
      <c r="A21" s="2877" t="s">
        <v>11277</v>
      </c>
      <c r="B21" s="2906">
        <f t="shared" ref="B21" si="8">SUM(B22:B23)</f>
        <v>28698766</v>
      </c>
      <c r="C21" s="2890">
        <v>28968135</v>
      </c>
      <c r="D21" s="2890">
        <f>SUM(D22:D23)</f>
        <v>27297351</v>
      </c>
      <c r="E21" s="2890">
        <f t="shared" ref="E21:F21" si="9">SUM(E22:E23)</f>
        <v>27224051</v>
      </c>
      <c r="F21" s="2890">
        <f t="shared" si="9"/>
        <v>28336895</v>
      </c>
    </row>
    <row r="22" spans="1:6">
      <c r="A22" s="2628" t="s">
        <v>11278</v>
      </c>
      <c r="B22" s="2907">
        <v>24439371</v>
      </c>
      <c r="C22" s="2894">
        <v>24751658</v>
      </c>
      <c r="D22" s="2894">
        <v>25555840</v>
      </c>
      <c r="E22" s="2894">
        <v>25521435</v>
      </c>
      <c r="F22" s="2894">
        <v>25244034</v>
      </c>
    </row>
    <row r="23" spans="1:6">
      <c r="A23" s="2628" t="s">
        <v>11279</v>
      </c>
      <c r="B23" s="2907">
        <v>4259395</v>
      </c>
      <c r="C23" s="2894">
        <v>4216478</v>
      </c>
      <c r="D23" s="2894">
        <v>1741511</v>
      </c>
      <c r="E23" s="2894">
        <v>1702616</v>
      </c>
      <c r="F23" s="2894">
        <v>3092861</v>
      </c>
    </row>
    <row r="24" spans="1:6" s="2225" customFormat="1">
      <c r="A24" s="2877" t="s">
        <v>11280</v>
      </c>
      <c r="B24" s="2906">
        <f t="shared" ref="B24:C24" si="10">SUM(B25:B26)</f>
        <v>29834888</v>
      </c>
      <c r="C24" s="2890">
        <f t="shared" si="10"/>
        <v>29251237</v>
      </c>
      <c r="D24" s="2890">
        <f>SUM(D25:D26)</f>
        <v>30803221</v>
      </c>
      <c r="E24" s="2890">
        <f t="shared" ref="E24:F24" si="11">SUM(E25:E26)</f>
        <v>30244240</v>
      </c>
      <c r="F24" s="2890">
        <f t="shared" si="11"/>
        <v>32130294</v>
      </c>
    </row>
    <row r="25" spans="1:6">
      <c r="A25" s="2628" t="s">
        <v>11281</v>
      </c>
      <c r="B25" s="2907">
        <v>24408707</v>
      </c>
      <c r="C25" s="2894">
        <v>23868697</v>
      </c>
      <c r="D25" s="2894">
        <v>26506320</v>
      </c>
      <c r="E25" s="2894">
        <v>25975829</v>
      </c>
      <c r="F25" s="2894">
        <v>26202736</v>
      </c>
    </row>
    <row r="26" spans="1:6">
      <c r="A26" s="2628" t="s">
        <v>11282</v>
      </c>
      <c r="B26" s="2907">
        <v>5426181</v>
      </c>
      <c r="C26" s="2894">
        <v>5382540</v>
      </c>
      <c r="D26" s="2894">
        <v>4296901</v>
      </c>
      <c r="E26" s="2894">
        <v>4268411</v>
      </c>
      <c r="F26" s="2894">
        <v>5927558</v>
      </c>
    </row>
    <row r="27" spans="1:6">
      <c r="A27" s="2884" t="s">
        <v>11283</v>
      </c>
      <c r="B27" s="2907"/>
      <c r="C27" s="2894"/>
      <c r="D27" s="2894"/>
      <c r="E27" s="2894"/>
      <c r="F27" s="2894"/>
    </row>
    <row r="28" spans="1:6" s="2225" customFormat="1">
      <c r="A28" s="2877" t="s">
        <v>11277</v>
      </c>
      <c r="B28" s="2890">
        <f t="shared" ref="B28:C28" si="12">SUM(B29:B30)</f>
        <v>19186138</v>
      </c>
      <c r="C28" s="2890">
        <f t="shared" si="12"/>
        <v>16276166</v>
      </c>
      <c r="D28" s="2890">
        <v>19075564</v>
      </c>
      <c r="E28" s="2890">
        <v>18507581</v>
      </c>
      <c r="F28" s="2890">
        <f t="shared" ref="F28" si="13">SUM(F29:F30)</f>
        <v>13879339</v>
      </c>
    </row>
    <row r="29" spans="1:6">
      <c r="A29" s="2628" t="s">
        <v>11278</v>
      </c>
      <c r="B29" s="2907">
        <v>8624904</v>
      </c>
      <c r="C29" s="2894">
        <v>8841424</v>
      </c>
      <c r="D29" s="2894">
        <v>9859740</v>
      </c>
      <c r="E29" s="2894">
        <v>9759211</v>
      </c>
      <c r="F29" s="2894">
        <v>9978378</v>
      </c>
    </row>
    <row r="30" spans="1:6">
      <c r="A30" s="2628" t="s">
        <v>11279</v>
      </c>
      <c r="B30" s="2907">
        <v>10561234</v>
      </c>
      <c r="C30" s="2894">
        <v>7434742</v>
      </c>
      <c r="D30" s="2894">
        <v>7316103</v>
      </c>
      <c r="E30" s="2894">
        <v>6251613</v>
      </c>
      <c r="F30" s="2894">
        <v>3900961</v>
      </c>
    </row>
    <row r="31" spans="1:6" s="2225" customFormat="1">
      <c r="A31" s="2877" t="s">
        <v>11284</v>
      </c>
      <c r="B31" s="2906">
        <f t="shared" ref="B31:C31" si="14">SUM(B32:B33)</f>
        <v>23097058</v>
      </c>
      <c r="C31" s="2890">
        <f t="shared" si="14"/>
        <v>19463688</v>
      </c>
      <c r="D31" s="2890">
        <v>18326539</v>
      </c>
      <c r="E31" s="2890">
        <v>16040230</v>
      </c>
      <c r="F31" s="2890">
        <f>SUM(F32:F33)</f>
        <v>16932483</v>
      </c>
    </row>
    <row r="32" spans="1:6">
      <c r="A32" s="2628" t="s">
        <v>11285</v>
      </c>
      <c r="B32" s="2907">
        <v>8401096</v>
      </c>
      <c r="C32" s="2894">
        <v>8056378</v>
      </c>
      <c r="D32" s="2894">
        <v>9215824</v>
      </c>
      <c r="E32" s="2894">
        <v>8748370</v>
      </c>
      <c r="F32" s="2894">
        <v>9174571</v>
      </c>
    </row>
    <row r="33" spans="1:6">
      <c r="A33" s="2628" t="s">
        <v>11282</v>
      </c>
      <c r="B33" s="2907">
        <v>14695962</v>
      </c>
      <c r="C33" s="2894">
        <v>11407310</v>
      </c>
      <c r="D33" s="2894">
        <v>11010436</v>
      </c>
      <c r="E33" s="2894">
        <v>9788617</v>
      </c>
      <c r="F33" s="2894">
        <v>7757912</v>
      </c>
    </row>
    <row r="34" spans="1:6" s="2225" customFormat="1">
      <c r="A34" s="2884" t="s">
        <v>11286</v>
      </c>
      <c r="B34" s="2906"/>
      <c r="C34" s="2890"/>
      <c r="D34" s="2890"/>
      <c r="E34" s="2890"/>
      <c r="F34" s="2890"/>
    </row>
    <row r="35" spans="1:6" s="2225" customFormat="1">
      <c r="A35" s="2877" t="s">
        <v>11277</v>
      </c>
      <c r="B35" s="2906">
        <f t="shared" ref="B35:C35" si="15">SUM(B36:B37)</f>
        <v>163215</v>
      </c>
      <c r="C35" s="2890">
        <f t="shared" si="15"/>
        <v>162528</v>
      </c>
      <c r="D35" s="2890">
        <f>SUM(D36:D37)</f>
        <v>163109</v>
      </c>
      <c r="E35" s="2890">
        <f t="shared" ref="E35:F35" si="16">SUM(E36:E37)</f>
        <v>163689</v>
      </c>
      <c r="F35" s="2890">
        <f t="shared" si="16"/>
        <v>163832</v>
      </c>
    </row>
    <row r="36" spans="1:6">
      <c r="A36" s="2628" t="s">
        <v>11278</v>
      </c>
      <c r="B36" s="2907">
        <v>163215</v>
      </c>
      <c r="C36" s="2894">
        <v>162528</v>
      </c>
      <c r="D36" s="2894">
        <v>163109</v>
      </c>
      <c r="E36" s="2894">
        <v>163689</v>
      </c>
      <c r="F36" s="2894">
        <v>163832</v>
      </c>
    </row>
    <row r="37" spans="1:6">
      <c r="A37" s="2628" t="s">
        <v>11279</v>
      </c>
      <c r="B37" s="2907">
        <v>0</v>
      </c>
      <c r="C37" s="2894">
        <v>0</v>
      </c>
      <c r="D37" s="2894">
        <v>0</v>
      </c>
      <c r="E37" s="2894">
        <v>0</v>
      </c>
      <c r="F37" s="2894">
        <v>0</v>
      </c>
    </row>
    <row r="38" spans="1:6" s="2225" customFormat="1">
      <c r="A38" s="2877" t="s">
        <v>11284</v>
      </c>
      <c r="B38" s="2906">
        <f t="shared" ref="B38:C38" si="17">SUM(B39:B40)</f>
        <v>171492</v>
      </c>
      <c r="C38" s="2890">
        <f t="shared" si="17"/>
        <v>157318</v>
      </c>
      <c r="D38" s="2890">
        <f>SUM(D39:D40)</f>
        <v>191509</v>
      </c>
      <c r="E38" s="2890">
        <f t="shared" ref="E38:F38" si="18">SUM(E39:E40)</f>
        <v>179675</v>
      </c>
      <c r="F38" s="2890">
        <f t="shared" si="18"/>
        <v>203000</v>
      </c>
    </row>
    <row r="39" spans="1:6">
      <c r="A39" s="2628" t="s">
        <v>11281</v>
      </c>
      <c r="B39" s="2907">
        <v>160451</v>
      </c>
      <c r="C39" s="2894">
        <v>147793</v>
      </c>
      <c r="D39" s="2894">
        <v>175439</v>
      </c>
      <c r="E39" s="2894">
        <v>165287</v>
      </c>
      <c r="F39" s="2894">
        <v>179752</v>
      </c>
    </row>
    <row r="40" spans="1:6">
      <c r="A40" s="2628" t="s">
        <v>11282</v>
      </c>
      <c r="B40" s="2907">
        <v>11041</v>
      </c>
      <c r="C40" s="2894">
        <v>9525</v>
      </c>
      <c r="D40" s="2894">
        <v>16070</v>
      </c>
      <c r="E40" s="2894">
        <v>14388</v>
      </c>
      <c r="F40" s="2894">
        <v>23248</v>
      </c>
    </row>
    <row r="41" spans="1:6">
      <c r="A41" s="2884" t="s">
        <v>11287</v>
      </c>
      <c r="B41" s="2907"/>
      <c r="C41" s="2894"/>
      <c r="D41" s="2894"/>
      <c r="E41" s="2894"/>
      <c r="F41" s="2894"/>
    </row>
    <row r="42" spans="1:6" s="2225" customFormat="1">
      <c r="A42" s="2877" t="s">
        <v>11277</v>
      </c>
      <c r="B42" s="2906">
        <f t="shared" ref="B42:C42" si="19">SUM(B43:B44)</f>
        <v>377167</v>
      </c>
      <c r="C42" s="2890">
        <f t="shared" si="19"/>
        <v>376839</v>
      </c>
      <c r="D42" s="2890">
        <f>SUM(D43:D44)</f>
        <v>394822</v>
      </c>
      <c r="E42" s="2890">
        <f t="shared" ref="E42:F42" si="20">SUM(E43:E44)</f>
        <v>394262</v>
      </c>
      <c r="F42" s="2890">
        <f t="shared" si="20"/>
        <v>425167</v>
      </c>
    </row>
    <row r="43" spans="1:6">
      <c r="A43" s="2628" t="s">
        <v>11278</v>
      </c>
      <c r="B43" s="2907">
        <v>253752</v>
      </c>
      <c r="C43" s="2894">
        <v>253924</v>
      </c>
      <c r="D43" s="2894">
        <v>293278</v>
      </c>
      <c r="E43" s="2894">
        <v>293618</v>
      </c>
      <c r="F43" s="2894">
        <v>297104</v>
      </c>
    </row>
    <row r="44" spans="1:6">
      <c r="A44" s="2628" t="s">
        <v>11279</v>
      </c>
      <c r="B44" s="2907">
        <v>123415</v>
      </c>
      <c r="C44" s="2894">
        <v>122915</v>
      </c>
      <c r="D44" s="2894">
        <v>101544</v>
      </c>
      <c r="E44" s="2894">
        <v>100644</v>
      </c>
      <c r="F44" s="2894">
        <v>128063</v>
      </c>
    </row>
    <row r="45" spans="1:6" s="2225" customFormat="1">
      <c r="A45" s="2877" t="s">
        <v>11284</v>
      </c>
      <c r="B45" s="2906">
        <f t="shared" ref="B45:C45" si="21">SUM(B46:B47)</f>
        <v>480603</v>
      </c>
      <c r="C45" s="2890">
        <f t="shared" si="21"/>
        <v>466843</v>
      </c>
      <c r="D45" s="2890">
        <f>SUM(D46:D47)</f>
        <v>503281</v>
      </c>
      <c r="E45" s="2890">
        <f t="shared" ref="E45:F45" si="22">SUM(E46:E47)</f>
        <v>486209</v>
      </c>
      <c r="F45" s="2890">
        <f t="shared" si="22"/>
        <v>517638</v>
      </c>
    </row>
    <row r="46" spans="1:6">
      <c r="A46" s="2628" t="s">
        <v>11281</v>
      </c>
      <c r="B46" s="2907">
        <v>271594</v>
      </c>
      <c r="C46" s="2894">
        <v>259326</v>
      </c>
      <c r="D46" s="2894">
        <v>310769</v>
      </c>
      <c r="E46" s="2894">
        <v>295996</v>
      </c>
      <c r="F46" s="2894">
        <v>313009</v>
      </c>
    </row>
    <row r="47" spans="1:6" ht="18.5" thickBot="1">
      <c r="A47" s="2630" t="s">
        <v>11271</v>
      </c>
      <c r="B47" s="2908">
        <v>209009</v>
      </c>
      <c r="C47" s="2909">
        <v>207517</v>
      </c>
      <c r="D47" s="2909">
        <v>192512</v>
      </c>
      <c r="E47" s="2909">
        <v>190213</v>
      </c>
      <c r="F47" s="2909">
        <v>204629</v>
      </c>
    </row>
    <row r="48" spans="1:6">
      <c r="A48" s="859" t="s">
        <v>11199</v>
      </c>
      <c r="B48" s="987"/>
      <c r="C48" s="1021"/>
      <c r="D48" s="1021"/>
      <c r="E48" s="1021"/>
      <c r="F48" s="1055" t="s">
        <v>11058</v>
      </c>
    </row>
    <row r="49" spans="1:6">
      <c r="A49" s="1006"/>
      <c r="B49" s="987"/>
      <c r="C49" s="1021"/>
      <c r="D49" s="1021"/>
      <c r="E49" s="1021"/>
      <c r="F49" s="1055"/>
    </row>
  </sheetData>
  <mergeCells count="5">
    <mergeCell ref="D1:E1"/>
    <mergeCell ref="A3:A4"/>
    <mergeCell ref="B3:C3"/>
    <mergeCell ref="D3:E3"/>
    <mergeCell ref="F3:F4"/>
  </mergeCells>
  <phoneticPr fontId="2"/>
  <hyperlinks>
    <hyperlink ref="G1" location="目次!A1" display="目次へ戻る" xr:uid="{6F20A0B7-961E-4A75-90D4-BE07F88B10EB}"/>
  </hyperlink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B3DBE-2FAD-47A2-8022-21ADB2342507}">
  <dimension ref="A1:U22"/>
  <sheetViews>
    <sheetView workbookViewId="0">
      <selection activeCell="G2" sqref="G2"/>
    </sheetView>
  </sheetViews>
  <sheetFormatPr defaultColWidth="8.58203125" defaultRowHeight="18"/>
  <cols>
    <col min="1" max="1" width="11.5" style="821" customWidth="1"/>
    <col min="2" max="9" width="14.83203125" style="821" customWidth="1"/>
    <col min="10" max="10" width="11" style="821" bestFit="1" customWidth="1"/>
    <col min="11" max="16384" width="8.58203125" style="821"/>
  </cols>
  <sheetData>
    <row r="1" spans="1:21">
      <c r="A1" s="859" t="s">
        <v>11288</v>
      </c>
      <c r="B1" s="859"/>
      <c r="C1" s="859"/>
      <c r="D1" s="859"/>
      <c r="E1" s="859"/>
      <c r="F1" s="859"/>
    </row>
    <row r="2" spans="1:21">
      <c r="A2" s="859" t="s">
        <v>11289</v>
      </c>
      <c r="B2" s="859"/>
      <c r="C2" s="859"/>
      <c r="D2" s="859"/>
      <c r="E2" s="859"/>
      <c r="F2" s="859"/>
      <c r="G2" s="820" t="s">
        <v>721</v>
      </c>
    </row>
    <row r="3" spans="1:21" ht="18.5" thickBot="1">
      <c r="A3" s="1745"/>
      <c r="B3" s="1745"/>
      <c r="C3" s="1745"/>
      <c r="D3" s="1745"/>
      <c r="F3" s="1753" t="s">
        <v>11290</v>
      </c>
    </row>
    <row r="4" spans="1:21" ht="36" customHeight="1">
      <c r="A4" s="1903" t="s">
        <v>7926</v>
      </c>
      <c r="B4" s="1251" t="s">
        <v>11291</v>
      </c>
      <c r="C4" s="1251" t="s">
        <v>11292</v>
      </c>
      <c r="D4" s="1251" t="s">
        <v>11293</v>
      </c>
      <c r="E4" s="1251" t="s">
        <v>11294</v>
      </c>
      <c r="F4" s="1057" t="s">
        <v>11295</v>
      </c>
    </row>
    <row r="5" spans="1:21" ht="18" customHeight="1">
      <c r="A5" s="1103" t="s">
        <v>8025</v>
      </c>
      <c r="B5" s="2910">
        <v>81103</v>
      </c>
      <c r="C5" s="1453">
        <v>8228</v>
      </c>
      <c r="D5" s="1453">
        <v>21839823</v>
      </c>
      <c r="E5" s="1453">
        <v>16330304</v>
      </c>
      <c r="F5" s="1453">
        <v>445710</v>
      </c>
    </row>
    <row r="6" spans="1:21">
      <c r="A6" s="1044" t="s">
        <v>4755</v>
      </c>
      <c r="B6" s="2910">
        <v>75993</v>
      </c>
      <c r="C6" s="1453">
        <v>10707</v>
      </c>
      <c r="D6" s="1453">
        <v>24405812</v>
      </c>
      <c r="E6" s="1453">
        <v>18258877</v>
      </c>
      <c r="F6" s="1453">
        <v>508454</v>
      </c>
    </row>
    <row r="7" spans="1:21">
      <c r="A7" s="1044" t="s">
        <v>191</v>
      </c>
      <c r="B7" s="2910">
        <v>119399</v>
      </c>
      <c r="C7" s="1453">
        <v>11278</v>
      </c>
      <c r="D7" s="1453">
        <v>28901108</v>
      </c>
      <c r="E7" s="1453">
        <v>21635688</v>
      </c>
      <c r="F7" s="1453">
        <v>602106</v>
      </c>
    </row>
    <row r="8" spans="1:21">
      <c r="A8" s="2072" t="s">
        <v>192</v>
      </c>
      <c r="B8" s="975">
        <v>88344</v>
      </c>
      <c r="C8" s="975">
        <v>11586</v>
      </c>
      <c r="D8" s="975">
        <v>25852551</v>
      </c>
      <c r="E8" s="975">
        <v>19350606</v>
      </c>
      <c r="F8" s="975">
        <v>470046</v>
      </c>
    </row>
    <row r="9" spans="1:21" ht="18.5" thickBot="1">
      <c r="A9" s="2605" t="s">
        <v>193</v>
      </c>
      <c r="B9" s="1158">
        <v>103073</v>
      </c>
      <c r="C9" s="2601">
        <v>9776</v>
      </c>
      <c r="D9" s="2601">
        <v>33963865</v>
      </c>
      <c r="E9" s="2601">
        <v>25409869</v>
      </c>
      <c r="F9" s="2601">
        <f>D9/54</f>
        <v>628960.46296296292</v>
      </c>
    </row>
    <row r="10" spans="1:21">
      <c r="A10" s="859"/>
      <c r="B10" s="859"/>
      <c r="C10" s="859"/>
      <c r="E10" s="859"/>
      <c r="F10" s="1021" t="s">
        <v>11296</v>
      </c>
    </row>
    <row r="12" spans="1:21">
      <c r="A12" s="859"/>
      <c r="B12" s="859"/>
      <c r="C12" s="859"/>
      <c r="D12" s="859"/>
      <c r="E12" s="859"/>
      <c r="F12" s="859"/>
      <c r="G12" s="859"/>
      <c r="H12" s="859"/>
      <c r="I12" s="859"/>
      <c r="J12" s="859"/>
      <c r="K12" s="859"/>
      <c r="L12" s="859"/>
      <c r="M12" s="859"/>
      <c r="N12" s="859"/>
      <c r="O12" s="859"/>
      <c r="P12" s="859"/>
      <c r="Q12" s="859"/>
      <c r="R12" s="859"/>
      <c r="S12" s="859"/>
      <c r="T12" s="859"/>
      <c r="U12" s="859"/>
    </row>
    <row r="13" spans="1:21">
      <c r="A13" s="859" t="s">
        <v>11297</v>
      </c>
      <c r="B13" s="859"/>
      <c r="C13" s="859"/>
      <c r="D13" s="859"/>
      <c r="E13" s="859"/>
      <c r="F13" s="859"/>
      <c r="G13" s="859"/>
      <c r="H13" s="859"/>
      <c r="I13" s="859"/>
      <c r="J13" s="820" t="s">
        <v>721</v>
      </c>
      <c r="K13" s="859"/>
      <c r="L13" s="859"/>
      <c r="M13" s="859"/>
      <c r="N13" s="859"/>
      <c r="O13" s="859"/>
      <c r="P13" s="859"/>
      <c r="Q13" s="859"/>
      <c r="R13" s="859"/>
      <c r="S13" s="859"/>
      <c r="T13" s="859"/>
      <c r="U13" s="859"/>
    </row>
    <row r="14" spans="1:21" ht="18.5" thickBot="1">
      <c r="A14" s="1745"/>
      <c r="B14" s="1745"/>
      <c r="C14" s="1745"/>
      <c r="D14" s="1745"/>
      <c r="E14" s="1745"/>
      <c r="F14" s="1745"/>
      <c r="H14" s="1752"/>
      <c r="I14" s="1753" t="s">
        <v>11298</v>
      </c>
    </row>
    <row r="15" spans="1:21">
      <c r="A15" s="3566" t="s">
        <v>7926</v>
      </c>
      <c r="B15" s="3598" t="s">
        <v>11299</v>
      </c>
      <c r="C15" s="3569" t="s">
        <v>11300</v>
      </c>
      <c r="D15" s="3775"/>
      <c r="E15" s="3775"/>
      <c r="F15" s="3775"/>
      <c r="G15" s="3775"/>
      <c r="H15" s="3775"/>
      <c r="I15" s="3775"/>
    </row>
    <row r="16" spans="1:21" ht="31" customHeight="1">
      <c r="A16" s="3568"/>
      <c r="B16" s="3599"/>
      <c r="C16" s="992" t="s">
        <v>11301</v>
      </c>
      <c r="D16" s="992" t="s">
        <v>11302</v>
      </c>
      <c r="E16" s="1187" t="s">
        <v>11303</v>
      </c>
      <c r="F16" s="992" t="s">
        <v>11304</v>
      </c>
      <c r="G16" s="992" t="s">
        <v>11305</v>
      </c>
      <c r="H16" s="1187" t="s">
        <v>11306</v>
      </c>
      <c r="I16" s="1303" t="s">
        <v>11307</v>
      </c>
    </row>
    <row r="17" spans="1:14">
      <c r="A17" s="2411" t="s">
        <v>6352</v>
      </c>
      <c r="B17" s="975">
        <v>405095</v>
      </c>
      <c r="C17" s="975">
        <v>7466</v>
      </c>
      <c r="D17" s="975">
        <v>28618</v>
      </c>
      <c r="E17" s="975">
        <v>30505</v>
      </c>
      <c r="F17" s="975">
        <v>51685</v>
      </c>
      <c r="G17" s="975">
        <v>44254</v>
      </c>
      <c r="H17" s="975">
        <v>0</v>
      </c>
      <c r="I17" s="975">
        <v>242567</v>
      </c>
    </row>
    <row r="18" spans="1:14">
      <c r="A18" s="2378" t="s">
        <v>4755</v>
      </c>
      <c r="B18" s="975">
        <v>470000</v>
      </c>
      <c r="C18" s="975">
        <v>15159</v>
      </c>
      <c r="D18" s="975">
        <v>16651</v>
      </c>
      <c r="E18" s="975">
        <v>14986</v>
      </c>
      <c r="F18" s="975">
        <v>41346</v>
      </c>
      <c r="G18" s="975">
        <v>35078</v>
      </c>
      <c r="H18" s="975">
        <v>0</v>
      </c>
      <c r="I18" s="975">
        <v>346780</v>
      </c>
    </row>
    <row r="19" spans="1:14">
      <c r="A19" s="2378" t="s">
        <v>191</v>
      </c>
      <c r="B19" s="975">
        <v>380000</v>
      </c>
      <c r="C19" s="975">
        <v>5539</v>
      </c>
      <c r="D19" s="975">
        <v>4373</v>
      </c>
      <c r="E19" s="975">
        <v>12751</v>
      </c>
      <c r="F19" s="975">
        <v>20405</v>
      </c>
      <c r="G19" s="975">
        <v>5559</v>
      </c>
      <c r="H19" s="975">
        <v>0</v>
      </c>
      <c r="I19" s="975">
        <v>331373</v>
      </c>
    </row>
    <row r="20" spans="1:14">
      <c r="A20" s="2378" t="s">
        <v>192</v>
      </c>
      <c r="B20" s="975">
        <v>390000</v>
      </c>
      <c r="C20" s="975">
        <v>15258</v>
      </c>
      <c r="D20" s="975">
        <v>11549</v>
      </c>
      <c r="E20" s="975">
        <v>110957</v>
      </c>
      <c r="F20" s="975">
        <v>51452</v>
      </c>
      <c r="G20" s="975">
        <v>6440</v>
      </c>
      <c r="H20" s="975">
        <v>0</v>
      </c>
      <c r="I20" s="975">
        <v>194344</v>
      </c>
    </row>
    <row r="21" spans="1:14" s="2225" customFormat="1" ht="18.5" thickBot="1">
      <c r="A21" s="2428" t="s">
        <v>193</v>
      </c>
      <c r="B21" s="2435">
        <v>500000</v>
      </c>
      <c r="C21" s="2524">
        <v>5035</v>
      </c>
      <c r="D21" s="2524">
        <v>14505</v>
      </c>
      <c r="E21" s="2524">
        <v>42804</v>
      </c>
      <c r="F21" s="2524">
        <v>54491</v>
      </c>
      <c r="G21" s="2524">
        <v>41613</v>
      </c>
      <c r="H21" s="2524">
        <v>0</v>
      </c>
      <c r="I21" s="2524">
        <v>341552</v>
      </c>
    </row>
    <row r="22" spans="1:14">
      <c r="A22" s="859"/>
      <c r="B22" s="859"/>
      <c r="C22" s="859"/>
      <c r="D22" s="859"/>
      <c r="E22" s="859"/>
      <c r="F22" s="859"/>
      <c r="G22" s="859"/>
      <c r="H22" s="859"/>
      <c r="I22" s="1021" t="s">
        <v>11059</v>
      </c>
      <c r="J22" s="859"/>
      <c r="K22" s="859"/>
      <c r="L22" s="859"/>
      <c r="M22" s="859"/>
      <c r="N22" s="859"/>
    </row>
  </sheetData>
  <mergeCells count="3">
    <mergeCell ref="A15:A16"/>
    <mergeCell ref="B15:B16"/>
    <mergeCell ref="C15:I15"/>
  </mergeCells>
  <phoneticPr fontId="2"/>
  <hyperlinks>
    <hyperlink ref="G2" location="目次!A1" display="目次へ戻る" xr:uid="{B20AE7A9-A742-4D6E-ADB9-BBCCBC3CAAB2}"/>
    <hyperlink ref="J13" location="目次!A1" display="目次へ戻る" xr:uid="{357CEFE2-192F-46C0-9755-47C3CC718280}"/>
  </hyperlink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48985-B566-4C66-A10C-282F6DCFE09A}">
  <dimension ref="A1:O23"/>
  <sheetViews>
    <sheetView zoomScale="70" zoomScaleNormal="70" workbookViewId="0">
      <pane ySplit="5" topLeftCell="A6" activePane="bottomLeft" state="frozen"/>
      <selection activeCell="C1" sqref="C1"/>
      <selection pane="bottomLeft" activeCell="O1" sqref="O1"/>
    </sheetView>
  </sheetViews>
  <sheetFormatPr defaultColWidth="8.58203125" defaultRowHeight="18"/>
  <cols>
    <col min="1" max="1" width="7.25" style="821" customWidth="1"/>
    <col min="2" max="2" width="11.58203125" style="821" customWidth="1"/>
    <col min="3" max="5" width="18.08203125" style="821" customWidth="1"/>
    <col min="6" max="14" width="16.75" style="821" customWidth="1"/>
    <col min="15" max="15" width="11" style="821" bestFit="1" customWidth="1"/>
    <col min="16" max="16384" width="8.58203125" style="821"/>
  </cols>
  <sheetData>
    <row r="1" spans="1:15">
      <c r="A1" s="3173" t="s">
        <v>11308</v>
      </c>
      <c r="B1" s="3173"/>
      <c r="C1" s="3173"/>
      <c r="D1" s="3173"/>
      <c r="E1" s="1386"/>
      <c r="F1" s="3173"/>
      <c r="G1" s="3173"/>
      <c r="H1" s="3173"/>
      <c r="I1" s="3173"/>
      <c r="J1" s="3173"/>
      <c r="K1" s="3173"/>
      <c r="L1" s="3173"/>
      <c r="M1" s="3173"/>
      <c r="N1" s="3173"/>
      <c r="O1" s="820" t="s">
        <v>721</v>
      </c>
    </row>
    <row r="2" spans="1:15" ht="18.5" thickBot="1">
      <c r="A2" s="1745"/>
      <c r="B2" s="1745"/>
      <c r="C2" s="1745"/>
      <c r="D2" s="1745"/>
      <c r="E2" s="1745"/>
      <c r="F2" s="1745"/>
      <c r="G2" s="1745"/>
      <c r="H2" s="1745"/>
      <c r="I2" s="1745"/>
      <c r="J2" s="1745"/>
      <c r="K2" s="1745"/>
      <c r="L2" s="1745"/>
      <c r="M2" s="1745"/>
      <c r="N2" s="1753" t="s">
        <v>11309</v>
      </c>
      <c r="O2" s="3173"/>
    </row>
    <row r="3" spans="1:15">
      <c r="A3" s="3596" t="s">
        <v>4864</v>
      </c>
      <c r="B3" s="3566"/>
      <c r="C3" s="3600" t="s">
        <v>11310</v>
      </c>
      <c r="D3" s="3596"/>
      <c r="E3" s="3566"/>
      <c r="F3" s="3569" t="s">
        <v>11311</v>
      </c>
      <c r="G3" s="3775"/>
      <c r="H3" s="3775"/>
      <c r="I3" s="3775"/>
      <c r="J3" s="3775"/>
      <c r="K3" s="3775"/>
      <c r="L3" s="3775"/>
      <c r="M3" s="3775"/>
      <c r="N3" s="3775"/>
      <c r="O3" s="3173"/>
    </row>
    <row r="4" spans="1:15">
      <c r="A4" s="3785"/>
      <c r="B4" s="3816"/>
      <c r="C4" s="3572"/>
      <c r="D4" s="3597"/>
      <c r="E4" s="3568"/>
      <c r="F4" s="3573" t="s">
        <v>11312</v>
      </c>
      <c r="G4" s="3574"/>
      <c r="H4" s="3575"/>
      <c r="I4" s="3573" t="s">
        <v>11313</v>
      </c>
      <c r="J4" s="3574"/>
      <c r="K4" s="3575"/>
      <c r="L4" s="3573" t="s">
        <v>11314</v>
      </c>
      <c r="M4" s="3574"/>
      <c r="N4" s="3574"/>
      <c r="O4" s="3173"/>
    </row>
    <row r="5" spans="1:15">
      <c r="A5" s="3597"/>
      <c r="B5" s="3568"/>
      <c r="C5" s="3171" t="s">
        <v>11315</v>
      </c>
      <c r="D5" s="3171" t="s">
        <v>11316</v>
      </c>
      <c r="E5" s="3171" t="s">
        <v>11317</v>
      </c>
      <c r="F5" s="3171" t="s">
        <v>11315</v>
      </c>
      <c r="G5" s="3171" t="s">
        <v>11316</v>
      </c>
      <c r="H5" s="3171" t="s">
        <v>11317</v>
      </c>
      <c r="I5" s="3171" t="s">
        <v>11315</v>
      </c>
      <c r="J5" s="3171" t="s">
        <v>11316</v>
      </c>
      <c r="K5" s="3171" t="s">
        <v>11317</v>
      </c>
      <c r="L5" s="3171" t="s">
        <v>11315</v>
      </c>
      <c r="M5" s="3171" t="s">
        <v>11316</v>
      </c>
      <c r="N5" s="3170" t="s">
        <v>11317</v>
      </c>
      <c r="O5" s="3173"/>
    </row>
    <row r="6" spans="1:15" ht="28.5" customHeight="1">
      <c r="A6" s="3673" t="s">
        <v>4724</v>
      </c>
      <c r="B6" s="3674"/>
      <c r="C6" s="3175">
        <f>SUM(C7:C20)</f>
        <v>28105554.750000004</v>
      </c>
      <c r="D6" s="3175">
        <f>SUM(D7:D20)</f>
        <v>22437.230000000214</v>
      </c>
      <c r="E6" s="3175">
        <f t="shared" ref="E6:N6" si="0">SUM(E7:E20)</f>
        <v>28127991.98</v>
      </c>
      <c r="F6" s="3175">
        <f t="shared" si="0"/>
        <v>83597.670000000013</v>
      </c>
      <c r="G6" s="3175">
        <f>SUM(G7:G20)</f>
        <v>-565.849999999999</v>
      </c>
      <c r="H6" s="3175">
        <f t="shared" si="0"/>
        <v>83031.819999999992</v>
      </c>
      <c r="I6" s="3175">
        <f t="shared" si="0"/>
        <v>1415615.0699999998</v>
      </c>
      <c r="J6" s="3175">
        <f t="shared" si="0"/>
        <v>190.55999999998812</v>
      </c>
      <c r="K6" s="3175">
        <f t="shared" si="0"/>
        <v>1415805.63</v>
      </c>
      <c r="L6" s="3175">
        <f t="shared" si="0"/>
        <v>1499212.74</v>
      </c>
      <c r="M6" s="3175">
        <f t="shared" si="0"/>
        <v>-375.28999999998268</v>
      </c>
      <c r="N6" s="3175">
        <f t="shared" si="0"/>
        <v>1498837.45</v>
      </c>
      <c r="O6" s="3173"/>
    </row>
    <row r="7" spans="1:15" ht="28.5" customHeight="1">
      <c r="A7" s="3894" t="s">
        <v>11318</v>
      </c>
      <c r="B7" s="3895"/>
      <c r="C7" s="3176">
        <v>99306.87</v>
      </c>
      <c r="D7" s="2893">
        <v>0</v>
      </c>
      <c r="E7" s="3176">
        <v>99306.87</v>
      </c>
      <c r="F7" s="3176">
        <v>1721.52</v>
      </c>
      <c r="G7" s="2893">
        <v>0</v>
      </c>
      <c r="H7" s="3176">
        <v>1721.52</v>
      </c>
      <c r="I7" s="3176">
        <v>45668.03</v>
      </c>
      <c r="J7" s="3176">
        <v>1567.5</v>
      </c>
      <c r="K7" s="3176">
        <v>47235.53</v>
      </c>
      <c r="L7" s="3176">
        <f t="shared" ref="L7:L15" si="1">SUM(F7,I7)</f>
        <v>47389.549999999996</v>
      </c>
      <c r="M7" s="3176">
        <f t="shared" ref="M7:M15" si="2">N7-L7</f>
        <v>1567.5</v>
      </c>
      <c r="N7" s="3176">
        <f t="shared" ref="N7:N15" si="3">SUM(H7,K7)</f>
        <v>48957.049999999996</v>
      </c>
      <c r="O7" s="3173"/>
    </row>
    <row r="8" spans="1:15" ht="28.5" customHeight="1">
      <c r="A8" s="3625" t="s">
        <v>11319</v>
      </c>
      <c r="B8" s="2433" t="s">
        <v>11320</v>
      </c>
      <c r="C8" s="3176">
        <v>60609.65</v>
      </c>
      <c r="D8" s="2893">
        <v>0</v>
      </c>
      <c r="E8" s="3176">
        <v>60609.65</v>
      </c>
      <c r="F8" s="3176">
        <v>11873.05</v>
      </c>
      <c r="G8" s="3176">
        <v>184.52000000000044</v>
      </c>
      <c r="H8" s="3176">
        <v>12057.57</v>
      </c>
      <c r="I8" s="3176">
        <v>13165.22</v>
      </c>
      <c r="J8" s="3176">
        <v>1624.5</v>
      </c>
      <c r="K8" s="3176">
        <v>14789.72</v>
      </c>
      <c r="L8" s="3176">
        <f t="shared" si="1"/>
        <v>25038.269999999997</v>
      </c>
      <c r="M8" s="3176">
        <f t="shared" si="2"/>
        <v>1809.0200000000041</v>
      </c>
      <c r="N8" s="3176">
        <f t="shared" si="3"/>
        <v>26847.29</v>
      </c>
      <c r="O8" s="3173"/>
    </row>
    <row r="9" spans="1:15" ht="28.5" customHeight="1">
      <c r="A9" s="4093"/>
      <c r="B9" s="2433" t="s">
        <v>11321</v>
      </c>
      <c r="C9" s="3176">
        <v>1157989.07</v>
      </c>
      <c r="D9" s="3176">
        <v>3883.4499999999534</v>
      </c>
      <c r="E9" s="3176">
        <v>1161872.52</v>
      </c>
      <c r="F9" s="3176">
        <v>1499.79</v>
      </c>
      <c r="G9" s="3176">
        <v>-232.67000000000007</v>
      </c>
      <c r="H9" s="3176">
        <v>1267.1199999999999</v>
      </c>
      <c r="I9" s="3176">
        <v>60211.09</v>
      </c>
      <c r="J9" s="3176">
        <v>-566.23999999999796</v>
      </c>
      <c r="K9" s="3176">
        <v>59644.85</v>
      </c>
      <c r="L9" s="3176">
        <f t="shared" si="1"/>
        <v>61710.879999999997</v>
      </c>
      <c r="M9" s="3176">
        <f t="shared" si="2"/>
        <v>-798.90999999999622</v>
      </c>
      <c r="N9" s="3176">
        <f t="shared" si="3"/>
        <v>60911.97</v>
      </c>
      <c r="O9" s="3173"/>
    </row>
    <row r="10" spans="1:15" ht="28.5" customHeight="1">
      <c r="A10" s="3733" t="s">
        <v>11322</v>
      </c>
      <c r="B10" s="1304" t="s">
        <v>11323</v>
      </c>
      <c r="C10" s="3176">
        <v>2360616.44</v>
      </c>
      <c r="D10" s="3176">
        <v>-10700</v>
      </c>
      <c r="E10" s="3176">
        <v>2349916.44</v>
      </c>
      <c r="F10" s="3176">
        <v>20447.16</v>
      </c>
      <c r="G10" s="3176">
        <v>-149</v>
      </c>
      <c r="H10" s="3176">
        <v>20298.16</v>
      </c>
      <c r="I10" s="3176">
        <v>468824.11</v>
      </c>
      <c r="J10" s="3176">
        <v>-2555</v>
      </c>
      <c r="K10" s="3176">
        <v>466269.11</v>
      </c>
      <c r="L10" s="3176">
        <f t="shared" si="1"/>
        <v>489271.26999999996</v>
      </c>
      <c r="M10" s="3176">
        <f t="shared" si="2"/>
        <v>-2704</v>
      </c>
      <c r="N10" s="3176">
        <f t="shared" si="3"/>
        <v>486567.26999999996</v>
      </c>
      <c r="O10" s="3173"/>
    </row>
    <row r="11" spans="1:15" ht="28.5" customHeight="1">
      <c r="A11" s="3903"/>
      <c r="B11" s="1304" t="s">
        <v>6360</v>
      </c>
      <c r="C11" s="3176">
        <v>911021.35</v>
      </c>
      <c r="D11" s="3176">
        <v>-220</v>
      </c>
      <c r="E11" s="3176">
        <v>910801.35</v>
      </c>
      <c r="F11" s="3176">
        <v>19211.97</v>
      </c>
      <c r="G11" s="2893">
        <v>0</v>
      </c>
      <c r="H11" s="3176">
        <v>19211.97</v>
      </c>
      <c r="I11" s="3176">
        <v>469285.71</v>
      </c>
      <c r="J11" s="2893">
        <v>0</v>
      </c>
      <c r="K11" s="3176">
        <v>469285.71</v>
      </c>
      <c r="L11" s="3176">
        <f t="shared" si="1"/>
        <v>488497.68000000005</v>
      </c>
      <c r="M11" s="2893">
        <v>0</v>
      </c>
      <c r="N11" s="3176">
        <f t="shared" si="3"/>
        <v>488497.68000000005</v>
      </c>
      <c r="O11" s="3173"/>
    </row>
    <row r="12" spans="1:15" ht="28.5" customHeight="1">
      <c r="A12" s="3903"/>
      <c r="B12" s="1304" t="s">
        <v>11324</v>
      </c>
      <c r="C12" s="3176">
        <v>3952292.34</v>
      </c>
      <c r="D12" s="3176">
        <v>3622.5300000002608</v>
      </c>
      <c r="E12" s="3176">
        <v>3955914.87</v>
      </c>
      <c r="F12" s="3176">
        <v>1057.46</v>
      </c>
      <c r="G12" s="2893">
        <v>0</v>
      </c>
      <c r="H12" s="3176">
        <v>1057.46</v>
      </c>
      <c r="I12" s="3176">
        <v>29234.9</v>
      </c>
      <c r="J12" s="3176">
        <v>-19.100000000002183</v>
      </c>
      <c r="K12" s="3176">
        <v>29215.8</v>
      </c>
      <c r="L12" s="3176">
        <f t="shared" si="1"/>
        <v>30292.36</v>
      </c>
      <c r="M12" s="3176">
        <f t="shared" si="2"/>
        <v>-19.100000000002183</v>
      </c>
      <c r="N12" s="3176">
        <f t="shared" si="3"/>
        <v>30273.26</v>
      </c>
      <c r="O12" s="3173"/>
    </row>
    <row r="13" spans="1:15" ht="28.5" customHeight="1">
      <c r="A13" s="3735"/>
      <c r="B13" s="1304" t="s">
        <v>11321</v>
      </c>
      <c r="C13" s="3176">
        <v>6595116.1100000003</v>
      </c>
      <c r="D13" s="3176">
        <v>32683</v>
      </c>
      <c r="E13" s="3176">
        <v>6627799.1100000003</v>
      </c>
      <c r="F13" s="3176">
        <v>22567.73</v>
      </c>
      <c r="G13" s="3176">
        <v>-1082.98</v>
      </c>
      <c r="H13" s="3176">
        <v>21484.75</v>
      </c>
      <c r="I13" s="3176">
        <v>288540.39</v>
      </c>
      <c r="J13" s="3176">
        <v>-1908.2000000000116</v>
      </c>
      <c r="K13" s="3176">
        <v>286632.19</v>
      </c>
      <c r="L13" s="3176">
        <f t="shared" si="1"/>
        <v>311108.12</v>
      </c>
      <c r="M13" s="3176">
        <f t="shared" si="2"/>
        <v>-2991.179999999993</v>
      </c>
      <c r="N13" s="3176">
        <f t="shared" si="3"/>
        <v>308116.94</v>
      </c>
      <c r="O13" s="3173"/>
    </row>
    <row r="14" spans="1:15" ht="28.5" customHeight="1">
      <c r="A14" s="3905" t="s">
        <v>11325</v>
      </c>
      <c r="B14" s="3693"/>
      <c r="C14" s="3176">
        <v>6438284.9900000002</v>
      </c>
      <c r="D14" s="2893">
        <v>0</v>
      </c>
      <c r="E14" s="3176">
        <v>6438284.9900000002</v>
      </c>
      <c r="F14" s="2893">
        <v>0</v>
      </c>
      <c r="G14" s="2893">
        <v>0</v>
      </c>
      <c r="H14" s="2893">
        <v>0</v>
      </c>
      <c r="I14" s="2893">
        <v>0</v>
      </c>
      <c r="J14" s="2893">
        <v>0</v>
      </c>
      <c r="K14" s="2893">
        <v>0</v>
      </c>
      <c r="L14" s="2893">
        <v>0</v>
      </c>
      <c r="M14" s="2893">
        <v>0</v>
      </c>
      <c r="N14" s="2893">
        <v>0</v>
      </c>
      <c r="O14" s="3173"/>
    </row>
    <row r="15" spans="1:15" ht="28.5" customHeight="1">
      <c r="A15" s="3805" t="s">
        <v>11326</v>
      </c>
      <c r="B15" s="3953"/>
      <c r="C15" s="3176">
        <v>609135.23</v>
      </c>
      <c r="D15" s="3176">
        <v>-6831.75</v>
      </c>
      <c r="E15" s="3176">
        <v>602303.48</v>
      </c>
      <c r="F15" s="3176">
        <v>5218.99</v>
      </c>
      <c r="G15" s="3176">
        <v>714.28000000000065</v>
      </c>
      <c r="H15" s="3176">
        <v>5933.27</v>
      </c>
      <c r="I15" s="3176">
        <v>40685.620000000003</v>
      </c>
      <c r="J15" s="3176">
        <v>2047.1</v>
      </c>
      <c r="K15" s="3176">
        <v>42732.72</v>
      </c>
      <c r="L15" s="3176">
        <f t="shared" si="1"/>
        <v>45904.61</v>
      </c>
      <c r="M15" s="3176">
        <f t="shared" si="2"/>
        <v>2761.3800000000047</v>
      </c>
      <c r="N15" s="3176">
        <f t="shared" si="3"/>
        <v>48665.990000000005</v>
      </c>
      <c r="O15" s="3173"/>
    </row>
    <row r="16" spans="1:15" ht="28.5" customHeight="1">
      <c r="A16" s="3805" t="s">
        <v>11327</v>
      </c>
      <c r="B16" s="3953"/>
      <c r="C16" s="3176">
        <v>945040.67</v>
      </c>
      <c r="D16" s="2893">
        <v>0</v>
      </c>
      <c r="E16" s="3176">
        <v>945040.67</v>
      </c>
      <c r="F16" s="2893">
        <v>0</v>
      </c>
      <c r="G16" s="2893">
        <v>0</v>
      </c>
      <c r="H16" s="2893">
        <v>0</v>
      </c>
      <c r="I16" s="2893">
        <v>0</v>
      </c>
      <c r="J16" s="2893">
        <v>0</v>
      </c>
      <c r="K16" s="2893">
        <v>0</v>
      </c>
      <c r="L16" s="2893">
        <v>0</v>
      </c>
      <c r="M16" s="2893">
        <v>0</v>
      </c>
      <c r="N16" s="2893">
        <v>0</v>
      </c>
      <c r="O16" s="3173"/>
    </row>
    <row r="17" spans="1:15" ht="28.5" customHeight="1">
      <c r="A17" s="3805" t="s">
        <v>11328</v>
      </c>
      <c r="B17" s="3953"/>
      <c r="C17" s="3176">
        <v>4490</v>
      </c>
      <c r="D17" s="2893">
        <v>0</v>
      </c>
      <c r="E17" s="3176">
        <v>4490</v>
      </c>
      <c r="F17" s="2893">
        <v>0</v>
      </c>
      <c r="G17" s="2893">
        <v>0</v>
      </c>
      <c r="H17" s="2893">
        <v>0</v>
      </c>
      <c r="I17" s="2893">
        <v>0</v>
      </c>
      <c r="J17" s="2893">
        <v>0</v>
      </c>
      <c r="K17" s="2893">
        <v>0</v>
      </c>
      <c r="L17" s="2893">
        <v>0</v>
      </c>
      <c r="M17" s="2893">
        <v>0</v>
      </c>
      <c r="N17" s="2893">
        <v>0</v>
      </c>
      <c r="O17" s="3173"/>
    </row>
    <row r="18" spans="1:15" ht="28.5" customHeight="1">
      <c r="A18" s="3805" t="s">
        <v>11329</v>
      </c>
      <c r="B18" s="3953"/>
      <c r="C18" s="3176">
        <v>4635603.04</v>
      </c>
      <c r="D18" s="2893">
        <v>0</v>
      </c>
      <c r="E18" s="3176">
        <v>4635603.04</v>
      </c>
      <c r="F18" s="2893">
        <v>0</v>
      </c>
      <c r="G18" s="2893">
        <v>0</v>
      </c>
      <c r="H18" s="2893">
        <v>0</v>
      </c>
      <c r="I18" s="2893">
        <v>0</v>
      </c>
      <c r="J18" s="2893">
        <v>0</v>
      </c>
      <c r="K18" s="2893">
        <v>0</v>
      </c>
      <c r="L18" s="2893">
        <v>0</v>
      </c>
      <c r="M18" s="2893">
        <v>0</v>
      </c>
      <c r="N18" s="2893">
        <v>0</v>
      </c>
      <c r="O18" s="3173"/>
    </row>
    <row r="19" spans="1:15" ht="28.5" customHeight="1">
      <c r="A19" s="3805" t="s">
        <v>11330</v>
      </c>
      <c r="B19" s="3953"/>
      <c r="C19" s="3176">
        <v>276398.78000000003</v>
      </c>
      <c r="D19" s="2893">
        <v>0</v>
      </c>
      <c r="E19" s="3176">
        <v>276398.78000000003</v>
      </c>
      <c r="F19" s="2893">
        <v>0</v>
      </c>
      <c r="G19" s="2893">
        <v>0</v>
      </c>
      <c r="H19" s="2893">
        <v>0</v>
      </c>
      <c r="I19" s="2893">
        <v>0</v>
      </c>
      <c r="J19" s="2893">
        <v>0</v>
      </c>
      <c r="K19" s="2893">
        <v>0</v>
      </c>
      <c r="L19" s="2893">
        <v>0</v>
      </c>
      <c r="M19" s="2893">
        <v>0</v>
      </c>
      <c r="N19" s="2893">
        <v>0</v>
      </c>
      <c r="O19" s="3173"/>
    </row>
    <row r="20" spans="1:15" ht="28.5" customHeight="1" thickBot="1">
      <c r="A20" s="4091" t="s">
        <v>5070</v>
      </c>
      <c r="B20" s="3887"/>
      <c r="C20" s="3176">
        <v>59650.21</v>
      </c>
      <c r="D20" s="2893">
        <v>0</v>
      </c>
      <c r="E20" s="3176">
        <v>59650.21</v>
      </c>
      <c r="F20" s="2893">
        <v>0</v>
      </c>
      <c r="G20" s="3177">
        <v>0</v>
      </c>
      <c r="H20" s="3177">
        <v>0</v>
      </c>
      <c r="I20" s="3177">
        <v>0</v>
      </c>
      <c r="J20" s="3177">
        <v>0</v>
      </c>
      <c r="K20" s="3177">
        <v>0</v>
      </c>
      <c r="L20" s="3177">
        <v>0</v>
      </c>
      <c r="M20" s="2893">
        <v>0</v>
      </c>
      <c r="N20" s="2893">
        <v>0</v>
      </c>
      <c r="O20" s="3173"/>
    </row>
    <row r="21" spans="1:15">
      <c r="A21" s="1133" t="s">
        <v>11331</v>
      </c>
      <c r="B21" s="1133"/>
      <c r="C21" s="1133"/>
      <c r="D21" s="1133"/>
      <c r="E21" s="1133"/>
      <c r="F21" s="1133"/>
      <c r="G21" s="3173"/>
      <c r="H21" s="3173"/>
      <c r="I21" s="3173"/>
      <c r="J21" s="3173"/>
      <c r="K21" s="3173"/>
      <c r="L21" s="1140"/>
      <c r="M21" s="1133"/>
      <c r="N21" s="3172" t="s">
        <v>11859</v>
      </c>
      <c r="O21" s="3173"/>
    </row>
    <row r="22" spans="1:15">
      <c r="A22" s="3173"/>
      <c r="B22" s="4092"/>
      <c r="C22" s="4092"/>
      <c r="D22" s="4092"/>
      <c r="E22" s="4092"/>
      <c r="F22" s="3173"/>
      <c r="G22" s="3173"/>
      <c r="H22" s="3173"/>
      <c r="I22" s="3173"/>
      <c r="J22" s="3173"/>
      <c r="K22" s="3173"/>
      <c r="L22" s="3173"/>
      <c r="M22" s="3173"/>
      <c r="N22" s="3173"/>
      <c r="O22" s="3173"/>
    </row>
    <row r="23" spans="1:15">
      <c r="A23" s="3174"/>
      <c r="B23" s="3174"/>
      <c r="C23" s="3174"/>
      <c r="D23" s="3174"/>
      <c r="E23" s="3174"/>
      <c r="F23" s="3174"/>
      <c r="G23" s="3174"/>
      <c r="H23" s="3174"/>
      <c r="I23" s="3174"/>
      <c r="J23" s="3174"/>
      <c r="K23" s="3174"/>
      <c r="L23" s="3174"/>
      <c r="M23" s="3174"/>
      <c r="N23" s="3174"/>
      <c r="O23" s="3174"/>
    </row>
  </sheetData>
  <mergeCells count="18">
    <mergeCell ref="A3:B5"/>
    <mergeCell ref="C3:E4"/>
    <mergeCell ref="F3:N3"/>
    <mergeCell ref="F4:H4"/>
    <mergeCell ref="I4:K4"/>
    <mergeCell ref="L4:N4"/>
    <mergeCell ref="B22:E22"/>
    <mergeCell ref="A6:B6"/>
    <mergeCell ref="A7:B7"/>
    <mergeCell ref="A8:A9"/>
    <mergeCell ref="A10:A13"/>
    <mergeCell ref="A14:B14"/>
    <mergeCell ref="A15:B15"/>
    <mergeCell ref="A16:B16"/>
    <mergeCell ref="A17:B17"/>
    <mergeCell ref="A18:B18"/>
    <mergeCell ref="A19:B19"/>
    <mergeCell ref="A20:B20"/>
  </mergeCells>
  <phoneticPr fontId="2"/>
  <hyperlinks>
    <hyperlink ref="O1" location="目次!A1" display="目次へ戻る" xr:uid="{95186089-45E4-42E1-99E9-FA52A6D8EE35}"/>
  </hyperlink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78082-B393-42BF-8166-34466AE05138}">
  <dimension ref="A1:AR36"/>
  <sheetViews>
    <sheetView workbookViewId="0">
      <selection activeCell="L21" sqref="L21"/>
    </sheetView>
  </sheetViews>
  <sheetFormatPr defaultColWidth="8.58203125" defaultRowHeight="18"/>
  <cols>
    <col min="1" max="1" width="15.08203125" style="821" customWidth="1"/>
    <col min="2" max="11" width="13.5" style="821" customWidth="1"/>
    <col min="12" max="12" width="11" style="821" bestFit="1" customWidth="1"/>
    <col min="13" max="16384" width="8.58203125" style="821"/>
  </cols>
  <sheetData>
    <row r="1" spans="1:44">
      <c r="A1" s="859" t="s">
        <v>11332</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P1" s="859"/>
      <c r="AQ1" s="859"/>
      <c r="AR1" s="859"/>
    </row>
    <row r="2" spans="1:44">
      <c r="A2" s="859" t="s">
        <v>11333</v>
      </c>
      <c r="B2" s="859"/>
      <c r="C2" s="859"/>
      <c r="D2" s="859"/>
      <c r="E2" s="859"/>
      <c r="F2" s="859"/>
      <c r="G2" s="859"/>
      <c r="H2" s="859"/>
      <c r="I2" s="859"/>
      <c r="J2" s="859"/>
      <c r="K2" s="859"/>
      <c r="L2" s="820" t="s">
        <v>721</v>
      </c>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row>
    <row r="3" spans="1:44" ht="18.5" thickBot="1">
      <c r="A3" s="1745"/>
      <c r="B3" s="1745"/>
      <c r="C3" s="1745"/>
      <c r="D3" s="1745"/>
      <c r="E3" s="1745"/>
      <c r="F3" s="1745"/>
      <c r="G3" s="1745"/>
      <c r="H3" s="1745"/>
      <c r="I3" s="1745"/>
      <c r="J3" s="1745"/>
      <c r="K3" s="1753" t="s">
        <v>11334</v>
      </c>
      <c r="L3" s="859"/>
      <c r="M3" s="859"/>
    </row>
    <row r="4" spans="1:44">
      <c r="A4" s="3566" t="s">
        <v>11335</v>
      </c>
      <c r="B4" s="3569" t="s">
        <v>8893</v>
      </c>
      <c r="C4" s="3576"/>
      <c r="D4" s="3569" t="s">
        <v>11336</v>
      </c>
      <c r="E4" s="3576"/>
      <c r="F4" s="3569" t="s">
        <v>11337</v>
      </c>
      <c r="G4" s="3576"/>
      <c r="H4" s="3569" t="s">
        <v>11338</v>
      </c>
      <c r="I4" s="3576"/>
      <c r="J4" s="3569" t="s">
        <v>5070</v>
      </c>
      <c r="K4" s="3775"/>
      <c r="L4" s="859"/>
      <c r="M4" s="859"/>
    </row>
    <row r="5" spans="1:44">
      <c r="A5" s="3568"/>
      <c r="B5" s="992" t="s">
        <v>11339</v>
      </c>
      <c r="C5" s="992" t="s">
        <v>4772</v>
      </c>
      <c r="D5" s="992" t="s">
        <v>11339</v>
      </c>
      <c r="E5" s="991" t="s">
        <v>4772</v>
      </c>
      <c r="F5" s="992" t="s">
        <v>11339</v>
      </c>
      <c r="G5" s="991" t="s">
        <v>4772</v>
      </c>
      <c r="H5" s="992" t="s">
        <v>11339</v>
      </c>
      <c r="I5" s="991" t="s">
        <v>4772</v>
      </c>
      <c r="J5" s="992" t="s">
        <v>11339</v>
      </c>
      <c r="K5" s="991" t="s">
        <v>4772</v>
      </c>
      <c r="L5" s="859"/>
      <c r="M5" s="859"/>
    </row>
    <row r="6" spans="1:44">
      <c r="A6" s="1360" t="s">
        <v>6352</v>
      </c>
      <c r="B6" s="975">
        <v>1543</v>
      </c>
      <c r="C6" s="2911">
        <v>4086.17</v>
      </c>
      <c r="D6" s="975">
        <v>303</v>
      </c>
      <c r="E6" s="2912">
        <v>1047.27</v>
      </c>
      <c r="F6" s="975">
        <v>138</v>
      </c>
      <c r="G6" s="2913">
        <v>993.72</v>
      </c>
      <c r="H6" s="975">
        <v>70</v>
      </c>
      <c r="I6" s="2913">
        <v>197.51</v>
      </c>
      <c r="J6" s="975">
        <v>739</v>
      </c>
      <c r="K6" s="2913">
        <v>581.21</v>
      </c>
      <c r="L6" s="859"/>
      <c r="M6" s="859"/>
    </row>
    <row r="7" spans="1:44">
      <c r="A7" s="2072" t="s">
        <v>4755</v>
      </c>
      <c r="B7" s="975">
        <v>1357</v>
      </c>
      <c r="C7" s="2914">
        <v>3982.13</v>
      </c>
      <c r="D7" s="975">
        <v>303</v>
      </c>
      <c r="E7" s="1609">
        <v>1045.47</v>
      </c>
      <c r="F7" s="975">
        <v>138</v>
      </c>
      <c r="G7" s="1609">
        <v>990.32</v>
      </c>
      <c r="H7" s="975">
        <v>70</v>
      </c>
      <c r="I7" s="1609">
        <v>196.24</v>
      </c>
      <c r="J7" s="975">
        <v>567</v>
      </c>
      <c r="K7" s="1609">
        <v>487.86</v>
      </c>
      <c r="L7" s="859"/>
      <c r="M7" s="859"/>
    </row>
    <row r="8" spans="1:44">
      <c r="A8" s="2072" t="s">
        <v>191</v>
      </c>
      <c r="B8" s="975">
        <v>1357</v>
      </c>
      <c r="C8" s="2914">
        <v>3982.14</v>
      </c>
      <c r="D8" s="975">
        <v>303</v>
      </c>
      <c r="E8" s="1609">
        <v>1045.47</v>
      </c>
      <c r="F8" s="975">
        <v>138</v>
      </c>
      <c r="G8" s="1609">
        <v>990.32</v>
      </c>
      <c r="H8" s="975">
        <v>70</v>
      </c>
      <c r="I8" s="1609">
        <v>196.24</v>
      </c>
      <c r="J8" s="975">
        <v>567</v>
      </c>
      <c r="K8" s="1609">
        <v>488.28</v>
      </c>
      <c r="L8" s="859"/>
      <c r="M8" s="859"/>
    </row>
    <row r="9" spans="1:44">
      <c r="A9" s="2072" t="s">
        <v>192</v>
      </c>
      <c r="B9" s="975">
        <v>1356</v>
      </c>
      <c r="C9" s="2915">
        <v>3982.1</v>
      </c>
      <c r="D9" s="975">
        <v>303</v>
      </c>
      <c r="E9" s="1609">
        <v>1045.47</v>
      </c>
      <c r="F9" s="975">
        <v>138</v>
      </c>
      <c r="G9" s="1609">
        <v>990.32</v>
      </c>
      <c r="H9" s="975">
        <v>70</v>
      </c>
      <c r="I9" s="1609">
        <v>196.24</v>
      </c>
      <c r="J9" s="975">
        <v>566</v>
      </c>
      <c r="K9" s="1609">
        <v>488.24</v>
      </c>
      <c r="L9" s="859"/>
      <c r="M9" s="859"/>
    </row>
    <row r="10" spans="1:44">
      <c r="A10" s="2386" t="s">
        <v>193</v>
      </c>
      <c r="B10" s="1073">
        <f>SUM(B12:B17)</f>
        <v>1460</v>
      </c>
      <c r="C10" s="2916">
        <f>SUM(C12:C17)</f>
        <v>3982.08</v>
      </c>
      <c r="D10" s="1073">
        <f>SUM(D12:D17)</f>
        <v>303</v>
      </c>
      <c r="E10" s="2156">
        <f>SUM(E12:E17)</f>
        <v>1045.47</v>
      </c>
      <c r="F10" s="1073">
        <f>SUM(F12:F17)</f>
        <v>138</v>
      </c>
      <c r="G10" s="2917">
        <f>SUM(G11:G17)</f>
        <v>990.32</v>
      </c>
      <c r="H10" s="1073">
        <f>SUM(H12:H17)</f>
        <v>70</v>
      </c>
      <c r="I10" s="2917">
        <f>SUM(I12:I17)</f>
        <v>196.24</v>
      </c>
      <c r="J10" s="1073">
        <f>SUM(J12:J17)</f>
        <v>566</v>
      </c>
      <c r="K10" s="2917">
        <f>SUM(K12:K17)</f>
        <v>488.23</v>
      </c>
      <c r="L10" s="859"/>
      <c r="M10" s="859"/>
    </row>
    <row r="11" spans="1:44">
      <c r="A11" s="2263"/>
      <c r="B11" s="972"/>
      <c r="C11" s="1609"/>
      <c r="D11" s="975"/>
      <c r="E11" s="1609"/>
      <c r="F11" s="975"/>
      <c r="G11" s="2913"/>
      <c r="H11" s="975"/>
      <c r="I11" s="1609"/>
      <c r="J11" s="975"/>
      <c r="K11" s="1609"/>
      <c r="L11" s="859"/>
      <c r="M11" s="859"/>
    </row>
    <row r="12" spans="1:44">
      <c r="A12" s="2124" t="s">
        <v>11340</v>
      </c>
      <c r="B12" s="2918">
        <v>27</v>
      </c>
      <c r="C12" s="2919">
        <v>160.57999999999998</v>
      </c>
      <c r="D12" s="1552">
        <v>11</v>
      </c>
      <c r="E12" s="2920">
        <v>129.6</v>
      </c>
      <c r="F12" s="2503">
        <v>10</v>
      </c>
      <c r="G12" s="2921">
        <v>21.16</v>
      </c>
      <c r="H12" s="2503">
        <v>1</v>
      </c>
      <c r="I12" s="2921">
        <v>3.4</v>
      </c>
      <c r="J12" s="2503">
        <v>5</v>
      </c>
      <c r="K12" s="2922">
        <v>6.42</v>
      </c>
      <c r="L12" s="859"/>
      <c r="M12" s="859"/>
    </row>
    <row r="13" spans="1:44">
      <c r="A13" s="2124" t="s">
        <v>11341</v>
      </c>
      <c r="B13" s="2918">
        <v>85</v>
      </c>
      <c r="C13" s="2919">
        <v>160.464</v>
      </c>
      <c r="D13" s="1552">
        <v>10</v>
      </c>
      <c r="E13" s="2920">
        <v>62.75</v>
      </c>
      <c r="F13" s="2503">
        <v>4</v>
      </c>
      <c r="G13" s="2921">
        <v>25.67</v>
      </c>
      <c r="H13" s="2503">
        <v>6</v>
      </c>
      <c r="I13" s="2921">
        <v>18.32</v>
      </c>
      <c r="J13" s="2503">
        <v>65</v>
      </c>
      <c r="K13" s="2922">
        <v>53.72</v>
      </c>
      <c r="L13" s="859"/>
      <c r="M13" s="859"/>
    </row>
    <row r="14" spans="1:44">
      <c r="A14" s="2124" t="s">
        <v>11342</v>
      </c>
      <c r="B14" s="2918">
        <v>383</v>
      </c>
      <c r="C14" s="2919">
        <v>1261.816</v>
      </c>
      <c r="D14" s="1552">
        <v>0</v>
      </c>
      <c r="E14" s="2920">
        <v>0</v>
      </c>
      <c r="F14" s="2503">
        <v>0</v>
      </c>
      <c r="G14" s="2921">
        <v>0</v>
      </c>
      <c r="H14" s="2503">
        <v>0</v>
      </c>
      <c r="I14" s="2921">
        <v>0</v>
      </c>
      <c r="J14" s="2503">
        <v>0</v>
      </c>
      <c r="K14" s="2922">
        <v>0</v>
      </c>
      <c r="L14" s="859"/>
      <c r="M14" s="859"/>
    </row>
    <row r="15" spans="1:44">
      <c r="A15" s="2124" t="s">
        <v>11343</v>
      </c>
      <c r="B15" s="2918">
        <v>326</v>
      </c>
      <c r="C15" s="2919">
        <v>505.49</v>
      </c>
      <c r="D15" s="1552">
        <v>163</v>
      </c>
      <c r="E15" s="2920">
        <v>313.3</v>
      </c>
      <c r="F15" s="2503">
        <v>34</v>
      </c>
      <c r="G15" s="2921">
        <v>52.42</v>
      </c>
      <c r="H15" s="2503">
        <v>38</v>
      </c>
      <c r="I15" s="2921">
        <v>38.68</v>
      </c>
      <c r="J15" s="2503">
        <v>91</v>
      </c>
      <c r="K15" s="2922">
        <v>101.09</v>
      </c>
      <c r="L15" s="859"/>
      <c r="M15" s="859"/>
    </row>
    <row r="16" spans="1:44">
      <c r="A16" s="2124" t="s">
        <v>11344</v>
      </c>
      <c r="B16" s="2923">
        <v>252</v>
      </c>
      <c r="C16" s="2919">
        <v>1721.2199999999998</v>
      </c>
      <c r="D16" s="1552">
        <v>118</v>
      </c>
      <c r="E16" s="2920">
        <v>534.91999999999996</v>
      </c>
      <c r="F16" s="2503">
        <v>89</v>
      </c>
      <c r="G16" s="2921">
        <v>881.47</v>
      </c>
      <c r="H16" s="2503">
        <v>24</v>
      </c>
      <c r="I16" s="2921">
        <v>132.94</v>
      </c>
      <c r="J16" s="2503">
        <v>21</v>
      </c>
      <c r="K16" s="2922">
        <v>171.89</v>
      </c>
      <c r="L16" s="859"/>
      <c r="M16" s="859"/>
    </row>
    <row r="17" spans="1:44" ht="18.5" thickBot="1">
      <c r="A17" s="2924" t="s">
        <v>11345</v>
      </c>
      <c r="B17" s="2925">
        <v>387</v>
      </c>
      <c r="C17" s="2926">
        <v>172.51</v>
      </c>
      <c r="D17" s="1552">
        <v>1</v>
      </c>
      <c r="E17" s="2920">
        <v>4.9000000000000004</v>
      </c>
      <c r="F17" s="1751">
        <v>1</v>
      </c>
      <c r="G17" s="2927">
        <v>9.6</v>
      </c>
      <c r="H17" s="1751">
        <v>1</v>
      </c>
      <c r="I17" s="2927">
        <v>2.9</v>
      </c>
      <c r="J17" s="1751">
        <v>384</v>
      </c>
      <c r="K17" s="2928">
        <v>155.11000000000001</v>
      </c>
      <c r="L17" s="859"/>
      <c r="M17" s="859"/>
    </row>
    <row r="18" spans="1:44" ht="20.149999999999999" customHeight="1">
      <c r="A18" s="1003" t="s">
        <v>11346</v>
      </c>
      <c r="B18" s="1309"/>
      <c r="C18" s="1309"/>
      <c r="D18" s="1309"/>
      <c r="E18" s="1309"/>
      <c r="F18" s="2929"/>
      <c r="G18" s="859"/>
      <c r="H18" s="859"/>
      <c r="I18" s="859"/>
      <c r="J18" s="859"/>
      <c r="K18" s="1020" t="s">
        <v>11347</v>
      </c>
      <c r="L18" s="859"/>
      <c r="M18" s="859"/>
    </row>
    <row r="19" spans="1:44">
      <c r="A19" s="1264"/>
      <c r="B19" s="1264"/>
      <c r="C19" s="1264"/>
      <c r="D19" s="1264"/>
      <c r="E19" s="1264"/>
      <c r="F19" s="1264"/>
      <c r="G19" s="859"/>
      <c r="H19" s="859"/>
      <c r="I19" s="859"/>
      <c r="J19" s="859"/>
      <c r="K19" s="859"/>
      <c r="L19" s="859"/>
      <c r="M19" s="859"/>
      <c r="N19" s="859"/>
      <c r="O19" s="859"/>
      <c r="P19" s="859"/>
      <c r="Q19" s="859"/>
      <c r="R19" s="859"/>
      <c r="S19" s="859"/>
      <c r="T19" s="859"/>
      <c r="U19" s="859"/>
      <c r="V19" s="859"/>
      <c r="W19" s="859"/>
    </row>
    <row r="20" spans="1:44">
      <c r="A20" s="859"/>
      <c r="B20" s="859"/>
      <c r="C20" s="859"/>
      <c r="D20" s="859"/>
      <c r="E20" s="859"/>
      <c r="F20" s="859"/>
      <c r="G20" s="859"/>
      <c r="H20" s="859"/>
      <c r="I20" s="859"/>
      <c r="J20" s="859"/>
      <c r="K20" s="859"/>
      <c r="L20" s="859"/>
      <c r="M20" s="859"/>
      <c r="N20" s="859"/>
      <c r="O20" s="859"/>
      <c r="P20" s="859"/>
      <c r="Q20" s="859"/>
      <c r="R20" s="859"/>
      <c r="S20" s="859"/>
      <c r="T20" s="859"/>
      <c r="U20" s="859"/>
      <c r="V20" s="859"/>
      <c r="W20" s="859"/>
      <c r="X20" s="859"/>
      <c r="Y20" s="859"/>
      <c r="Z20" s="859"/>
      <c r="AA20" s="859"/>
      <c r="AB20" s="859"/>
      <c r="AC20" s="859"/>
      <c r="AD20" s="859"/>
      <c r="AE20" s="859"/>
      <c r="AF20" s="859"/>
      <c r="AG20" s="859"/>
      <c r="AH20" s="859"/>
      <c r="AI20" s="859"/>
      <c r="AJ20" s="859"/>
    </row>
    <row r="21" spans="1:44">
      <c r="A21" s="859" t="s">
        <v>11348</v>
      </c>
      <c r="B21" s="859"/>
      <c r="C21" s="859"/>
      <c r="D21" s="859"/>
      <c r="E21" s="859"/>
      <c r="F21" s="859"/>
      <c r="G21" s="859"/>
      <c r="H21" s="859"/>
      <c r="I21" s="859"/>
      <c r="J21" s="859"/>
      <c r="K21" s="859"/>
      <c r="L21" s="820" t="s">
        <v>721</v>
      </c>
      <c r="M21" s="859"/>
      <c r="N21" s="859"/>
      <c r="O21" s="859"/>
      <c r="P21" s="859"/>
      <c r="Q21" s="859"/>
      <c r="R21" s="859"/>
      <c r="S21" s="859"/>
      <c r="T21" s="859"/>
      <c r="U21" s="859"/>
      <c r="V21" s="859"/>
      <c r="W21" s="859"/>
      <c r="X21" s="859"/>
      <c r="Y21" s="859"/>
      <c r="Z21" s="859"/>
      <c r="AA21" s="859"/>
      <c r="AB21" s="859"/>
      <c r="AC21" s="859"/>
      <c r="AD21" s="859"/>
      <c r="AE21" s="859"/>
      <c r="AF21" s="859"/>
      <c r="AG21" s="859"/>
      <c r="AH21" s="859"/>
      <c r="AI21" s="859"/>
      <c r="AJ21" s="859"/>
      <c r="AK21" s="859"/>
      <c r="AL21" s="859"/>
      <c r="AM21" s="859"/>
      <c r="AN21" s="859"/>
      <c r="AO21" s="859"/>
      <c r="AP21" s="859"/>
      <c r="AQ21" s="859"/>
      <c r="AR21" s="859"/>
    </row>
    <row r="22" spans="1:44" ht="18.5" thickBot="1">
      <c r="A22" s="859"/>
      <c r="B22" s="859"/>
      <c r="C22" s="859"/>
      <c r="D22" s="859"/>
      <c r="E22" s="859"/>
      <c r="F22" s="1745"/>
      <c r="G22" s="1745"/>
      <c r="H22" s="1745"/>
      <c r="I22" s="1745"/>
      <c r="J22" s="1745"/>
      <c r="K22" s="2501" t="s">
        <v>11349</v>
      </c>
      <c r="L22" s="859"/>
      <c r="M22" s="859"/>
    </row>
    <row r="23" spans="1:44">
      <c r="A23" s="3566" t="s">
        <v>5421</v>
      </c>
      <c r="B23" s="3569" t="s">
        <v>11350</v>
      </c>
      <c r="C23" s="3775"/>
      <c r="D23" s="3775"/>
      <c r="E23" s="3576"/>
      <c r="F23" s="3572" t="s">
        <v>11351</v>
      </c>
      <c r="G23" s="3597"/>
      <c r="H23" s="3597"/>
      <c r="I23" s="3597"/>
      <c r="J23" s="3597"/>
      <c r="K23" s="3597"/>
      <c r="L23" s="859"/>
      <c r="M23" s="859"/>
    </row>
    <row r="24" spans="1:44">
      <c r="A24" s="3816"/>
      <c r="B24" s="3605" t="s">
        <v>11352</v>
      </c>
      <c r="C24" s="3605" t="s">
        <v>11353</v>
      </c>
      <c r="D24" s="3605" t="s">
        <v>11354</v>
      </c>
      <c r="E24" s="3605" t="s">
        <v>11355</v>
      </c>
      <c r="F24" s="3573" t="s">
        <v>8370</v>
      </c>
      <c r="G24" s="3575"/>
      <c r="H24" s="991" t="s">
        <v>11336</v>
      </c>
      <c r="I24" s="991" t="s">
        <v>11337</v>
      </c>
      <c r="J24" s="991" t="s">
        <v>11338</v>
      </c>
      <c r="K24" s="991" t="s">
        <v>11356</v>
      </c>
      <c r="L24" s="859"/>
      <c r="M24" s="859"/>
    </row>
    <row r="25" spans="1:44">
      <c r="A25" s="3568"/>
      <c r="B25" s="3599"/>
      <c r="C25" s="3599"/>
      <c r="D25" s="3599"/>
      <c r="E25" s="3599"/>
      <c r="F25" s="1624" t="s">
        <v>11357</v>
      </c>
      <c r="G25" s="992" t="s">
        <v>6163</v>
      </c>
      <c r="H25" s="991" t="s">
        <v>11357</v>
      </c>
      <c r="I25" s="991" t="s">
        <v>11357</v>
      </c>
      <c r="J25" s="991" t="s">
        <v>11357</v>
      </c>
      <c r="K25" s="991" t="s">
        <v>11357</v>
      </c>
      <c r="L25" s="859"/>
      <c r="M25" s="859"/>
    </row>
    <row r="26" spans="1:44">
      <c r="A26" s="1360" t="s">
        <v>5930</v>
      </c>
      <c r="B26" s="2930">
        <v>0</v>
      </c>
      <c r="C26" s="2931">
        <v>0</v>
      </c>
      <c r="D26" s="1552">
        <v>0</v>
      </c>
      <c r="E26" s="1552">
        <v>0</v>
      </c>
      <c r="F26" s="2928">
        <v>4767.6139999999996</v>
      </c>
      <c r="G26" s="975">
        <v>7393.2809999999999</v>
      </c>
      <c r="H26" s="2932">
        <v>3338.1370000000002</v>
      </c>
      <c r="I26" s="2932">
        <v>700.4079999999999</v>
      </c>
      <c r="J26" s="2932">
        <v>272.8</v>
      </c>
      <c r="K26" s="2932">
        <v>456.27</v>
      </c>
      <c r="L26" s="859"/>
      <c r="M26" s="859"/>
    </row>
    <row r="27" spans="1:44">
      <c r="A27" s="2072" t="s">
        <v>4755</v>
      </c>
      <c r="B27" s="2933">
        <v>0</v>
      </c>
      <c r="C27" s="2928">
        <v>0</v>
      </c>
      <c r="D27" s="975">
        <v>0</v>
      </c>
      <c r="E27" s="975">
        <v>0</v>
      </c>
      <c r="F27" s="2928">
        <v>2694.59</v>
      </c>
      <c r="G27" s="975">
        <v>10113</v>
      </c>
      <c r="H27" s="2928">
        <v>2489.9699999999998</v>
      </c>
      <c r="I27" s="2928">
        <v>0</v>
      </c>
      <c r="J27" s="2928">
        <v>0</v>
      </c>
      <c r="K27" s="2928">
        <v>204.62</v>
      </c>
      <c r="L27" s="859"/>
      <c r="M27" s="859"/>
    </row>
    <row r="28" spans="1:44">
      <c r="A28" s="2072" t="s">
        <v>191</v>
      </c>
      <c r="B28" s="2933">
        <v>0</v>
      </c>
      <c r="C28" s="2928">
        <v>0</v>
      </c>
      <c r="D28" s="975">
        <v>0</v>
      </c>
      <c r="E28" s="975">
        <v>0</v>
      </c>
      <c r="F28" s="2928">
        <v>2722.89</v>
      </c>
      <c r="G28" s="975">
        <v>2700</v>
      </c>
      <c r="H28" s="2928">
        <v>2255.4699999999998</v>
      </c>
      <c r="I28" s="2928">
        <v>21.61</v>
      </c>
      <c r="J28" s="2928">
        <v>444</v>
      </c>
      <c r="K28" s="2928">
        <v>1.81</v>
      </c>
      <c r="L28" s="859"/>
      <c r="M28" s="859"/>
    </row>
    <row r="29" spans="1:44">
      <c r="A29" s="2072" t="s">
        <v>192</v>
      </c>
      <c r="B29" s="2933">
        <v>0</v>
      </c>
      <c r="C29" s="2928">
        <v>0</v>
      </c>
      <c r="D29" s="975">
        <v>0</v>
      </c>
      <c r="E29" s="975">
        <v>0</v>
      </c>
      <c r="F29" s="2934">
        <v>16536.98</v>
      </c>
      <c r="G29" s="2935">
        <v>25392</v>
      </c>
      <c r="H29" s="2928">
        <v>15392.26</v>
      </c>
      <c r="I29" s="2928">
        <v>212.66</v>
      </c>
      <c r="J29" s="2928">
        <v>932.49</v>
      </c>
      <c r="K29" s="2928">
        <v>117.9</v>
      </c>
      <c r="L29" s="859"/>
      <c r="M29" s="859"/>
    </row>
    <row r="30" spans="1:44" ht="18.5" thickBot="1">
      <c r="A30" s="2386" t="s">
        <v>193</v>
      </c>
      <c r="B30" s="2936">
        <v>0</v>
      </c>
      <c r="C30" s="2937">
        <v>0</v>
      </c>
      <c r="D30" s="1487">
        <v>0</v>
      </c>
      <c r="E30" s="1487">
        <v>0</v>
      </c>
      <c r="F30" s="2938">
        <v>1382.82</v>
      </c>
      <c r="G30" s="2939">
        <v>4238</v>
      </c>
      <c r="H30" s="2940">
        <v>1097.5999999999999</v>
      </c>
      <c r="I30" s="2940">
        <v>285.23</v>
      </c>
      <c r="J30" s="2940">
        <v>0</v>
      </c>
      <c r="K30" s="2940">
        <v>0</v>
      </c>
      <c r="L30" s="859"/>
      <c r="M30" s="859"/>
    </row>
    <row r="31" spans="1:44">
      <c r="A31" s="1134"/>
      <c r="B31" s="2941"/>
      <c r="C31" s="2942"/>
      <c r="D31" s="2942"/>
      <c r="E31" s="2942"/>
      <c r="F31" s="2943"/>
      <c r="G31" s="2944"/>
      <c r="H31" s="2945"/>
      <c r="I31" s="2946"/>
      <c r="J31" s="2947"/>
      <c r="K31" s="1020" t="s">
        <v>11347</v>
      </c>
      <c r="L31" s="859"/>
      <c r="M31" s="859"/>
    </row>
    <row r="32" spans="1:44">
      <c r="A32" s="859"/>
      <c r="B32" s="859"/>
      <c r="C32" s="859"/>
      <c r="D32" s="859"/>
      <c r="E32" s="859"/>
      <c r="F32" s="859"/>
      <c r="G32" s="859"/>
      <c r="H32" s="859"/>
      <c r="I32" s="859"/>
      <c r="J32" s="859"/>
      <c r="K32" s="859"/>
      <c r="L32" s="859"/>
      <c r="M32" s="859"/>
      <c r="N32" s="859"/>
      <c r="O32" s="859"/>
      <c r="P32" s="859"/>
      <c r="Q32" s="859"/>
      <c r="R32" s="859"/>
      <c r="S32" s="859"/>
      <c r="T32" s="859"/>
      <c r="U32" s="859"/>
      <c r="V32" s="859"/>
      <c r="W32" s="859"/>
      <c r="X32" s="859"/>
      <c r="Y32" s="859"/>
      <c r="Z32" s="859"/>
      <c r="AA32" s="859"/>
      <c r="AB32" s="859"/>
      <c r="AC32" s="859"/>
      <c r="AD32" s="859"/>
      <c r="AE32" s="859"/>
      <c r="AF32" s="859"/>
      <c r="AG32" s="859"/>
      <c r="AH32" s="859"/>
      <c r="AI32" s="859"/>
      <c r="AJ32" s="859"/>
    </row>
    <row r="33" spans="1:44">
      <c r="A33" s="859"/>
      <c r="B33" s="859"/>
      <c r="C33" s="859"/>
      <c r="D33" s="859"/>
      <c r="E33" s="859"/>
      <c r="F33" s="859"/>
      <c r="G33" s="859"/>
      <c r="H33" s="859"/>
      <c r="I33" s="859"/>
      <c r="J33" s="859"/>
      <c r="K33" s="859"/>
      <c r="L33" s="859"/>
      <c r="M33" s="859"/>
      <c r="N33" s="859"/>
      <c r="O33" s="859"/>
      <c r="P33" s="859"/>
      <c r="Q33" s="859"/>
      <c r="R33" s="859"/>
      <c r="S33" s="859"/>
      <c r="T33" s="859"/>
      <c r="U33" s="859"/>
      <c r="V33" s="859"/>
      <c r="W33" s="859"/>
      <c r="X33" s="859"/>
      <c r="Y33" s="859"/>
      <c r="Z33" s="859"/>
      <c r="AA33" s="859"/>
      <c r="AB33" s="859"/>
      <c r="AC33" s="859"/>
      <c r="AD33" s="859"/>
      <c r="AE33" s="859"/>
      <c r="AF33" s="859"/>
      <c r="AG33" s="859"/>
      <c r="AH33" s="859"/>
      <c r="AI33" s="859"/>
      <c r="AJ33" s="859"/>
      <c r="AK33" s="859"/>
      <c r="AL33" s="859"/>
      <c r="AM33" s="859"/>
      <c r="AN33" s="859"/>
      <c r="AO33" s="859"/>
      <c r="AP33" s="859"/>
      <c r="AQ33" s="859"/>
      <c r="AR33" s="859"/>
    </row>
    <row r="34" spans="1:44">
      <c r="A34" s="859"/>
      <c r="B34" s="859"/>
      <c r="C34" s="859"/>
      <c r="D34" s="859"/>
      <c r="E34" s="859"/>
      <c r="F34" s="859"/>
      <c r="G34" s="859"/>
      <c r="H34" s="859"/>
      <c r="I34" s="859"/>
      <c r="J34" s="859"/>
      <c r="K34" s="859"/>
      <c r="L34" s="859"/>
      <c r="M34" s="859"/>
    </row>
    <row r="35" spans="1:44">
      <c r="A35" s="859"/>
      <c r="B35" s="859"/>
      <c r="C35" s="859"/>
      <c r="D35" s="859"/>
      <c r="E35" s="859"/>
      <c r="F35" s="859"/>
      <c r="G35" s="859"/>
      <c r="H35" s="859"/>
      <c r="I35" s="859"/>
      <c r="J35" s="859"/>
      <c r="K35" s="859"/>
      <c r="L35" s="859"/>
      <c r="M35" s="859"/>
    </row>
    <row r="36" spans="1:44">
      <c r="A36" s="859"/>
      <c r="B36" s="859"/>
      <c r="C36" s="859"/>
      <c r="D36" s="859"/>
      <c r="E36" s="859"/>
      <c r="F36" s="859"/>
      <c r="G36" s="859"/>
      <c r="H36" s="859"/>
      <c r="I36" s="859"/>
      <c r="J36" s="859"/>
      <c r="K36" s="859"/>
      <c r="L36" s="859"/>
      <c r="M36" s="859"/>
    </row>
  </sheetData>
  <mergeCells count="14">
    <mergeCell ref="J4:K4"/>
    <mergeCell ref="A4:A5"/>
    <mergeCell ref="B4:C4"/>
    <mergeCell ref="D4:E4"/>
    <mergeCell ref="F4:G4"/>
    <mergeCell ref="H4:I4"/>
    <mergeCell ref="A23:A25"/>
    <mergeCell ref="B23:E23"/>
    <mergeCell ref="F23:K23"/>
    <mergeCell ref="B24:B25"/>
    <mergeCell ref="C24:C25"/>
    <mergeCell ref="D24:D25"/>
    <mergeCell ref="E24:E25"/>
    <mergeCell ref="F24:G24"/>
  </mergeCells>
  <phoneticPr fontId="2"/>
  <hyperlinks>
    <hyperlink ref="L2" location="目次!A1" display="目次へ戻る" xr:uid="{677033C5-37C6-4042-AAD0-DFFECA324DB4}"/>
    <hyperlink ref="L21" location="目次!A1" display="目次へ戻る" xr:uid="{310B8F6D-3EEE-4EE7-9F82-5E1EBED7CD17}"/>
  </hyperlink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47D74-BCB4-4CE0-8BBE-F9D7BA7903A3}">
  <dimension ref="A1:G51"/>
  <sheetViews>
    <sheetView workbookViewId="0">
      <selection activeCell="D14" sqref="D14"/>
    </sheetView>
  </sheetViews>
  <sheetFormatPr defaultColWidth="8.58203125" defaultRowHeight="18"/>
  <cols>
    <col min="1" max="1" width="3.83203125" style="821" customWidth="1"/>
    <col min="2" max="2" width="27.83203125" style="821" customWidth="1"/>
    <col min="3" max="3" width="55.5" style="821" customWidth="1"/>
    <col min="4" max="4" width="11" style="821" bestFit="1" customWidth="1"/>
    <col min="5" max="16384" width="8.58203125" style="821"/>
  </cols>
  <sheetData>
    <row r="1" spans="1:7">
      <c r="A1" s="2950" t="s">
        <v>11378</v>
      </c>
      <c r="B1" s="2950"/>
      <c r="C1" s="2950"/>
      <c r="D1" s="820"/>
      <c r="E1" s="859"/>
      <c r="F1" s="859"/>
      <c r="G1" s="859"/>
    </row>
    <row r="2" spans="1:7">
      <c r="A2" s="2950" t="s">
        <v>11379</v>
      </c>
      <c r="B2" s="2950"/>
      <c r="C2" s="2950"/>
      <c r="D2" s="859"/>
      <c r="E2" s="859"/>
      <c r="F2" s="859"/>
      <c r="G2" s="859"/>
    </row>
    <row r="3" spans="1:7">
      <c r="A3" s="2951" t="s">
        <v>11380</v>
      </c>
      <c r="B3" s="2950"/>
      <c r="C3" s="2952" t="s">
        <v>11381</v>
      </c>
      <c r="D3" s="859"/>
      <c r="E3" s="859"/>
      <c r="F3" s="859"/>
      <c r="G3" s="859"/>
    </row>
    <row r="4" spans="1:7">
      <c r="A4" s="2951" t="s">
        <v>11382</v>
      </c>
      <c r="B4" s="2950"/>
      <c r="C4" s="2953" t="s">
        <v>11383</v>
      </c>
      <c r="D4" s="820" t="s">
        <v>11384</v>
      </c>
      <c r="E4" s="859"/>
      <c r="F4" s="859"/>
      <c r="G4" s="859"/>
    </row>
    <row r="5" spans="1:7" ht="18.5" thickBot="1">
      <c r="A5" s="2954" t="s">
        <v>11385</v>
      </c>
      <c r="B5" s="2955"/>
      <c r="C5" s="2955"/>
      <c r="D5" s="859"/>
      <c r="E5" s="859"/>
      <c r="F5" s="859"/>
      <c r="G5" s="859"/>
    </row>
    <row r="6" spans="1:7">
      <c r="A6" s="2955"/>
      <c r="B6" s="2956" t="s">
        <v>463</v>
      </c>
      <c r="C6" s="2957" t="s">
        <v>11386</v>
      </c>
      <c r="D6" s="859"/>
      <c r="E6" s="859"/>
      <c r="F6" s="859"/>
      <c r="G6" s="859"/>
    </row>
    <row r="7" spans="1:7">
      <c r="A7" s="2950"/>
      <c r="B7" s="2958" t="s">
        <v>820</v>
      </c>
      <c r="C7" s="2959" t="s">
        <v>11387</v>
      </c>
      <c r="D7" s="859"/>
      <c r="E7" s="859"/>
      <c r="F7" s="859"/>
      <c r="G7" s="859"/>
    </row>
    <row r="8" spans="1:7">
      <c r="A8" s="2950"/>
      <c r="B8" s="2958" t="s">
        <v>11388</v>
      </c>
      <c r="C8" s="2959" t="s">
        <v>11389</v>
      </c>
      <c r="D8" s="859"/>
      <c r="E8" s="859"/>
      <c r="F8" s="859"/>
      <c r="G8" s="859"/>
    </row>
    <row r="9" spans="1:7" ht="18.5" thickBot="1">
      <c r="A9" s="2950"/>
      <c r="B9" s="1241" t="s">
        <v>11390</v>
      </c>
      <c r="C9" s="2960" t="s">
        <v>11391</v>
      </c>
      <c r="D9" s="859"/>
      <c r="E9" s="859"/>
      <c r="F9" s="859"/>
      <c r="G9" s="859"/>
    </row>
    <row r="10" spans="1:7">
      <c r="A10" s="2950"/>
      <c r="B10" s="2950"/>
      <c r="C10" s="2950"/>
      <c r="D10" s="859"/>
      <c r="E10" s="859"/>
      <c r="F10" s="859"/>
      <c r="G10" s="859"/>
    </row>
    <row r="11" spans="1:7">
      <c r="A11" s="2950"/>
      <c r="B11" s="2950"/>
      <c r="C11" s="2950"/>
      <c r="D11" s="859"/>
      <c r="E11" s="859"/>
      <c r="F11" s="859"/>
      <c r="G11" s="859"/>
    </row>
    <row r="12" spans="1:7">
      <c r="A12" s="2950" t="s">
        <v>11392</v>
      </c>
      <c r="B12" s="2950"/>
      <c r="C12" s="2950"/>
      <c r="D12" s="859"/>
      <c r="E12" s="859"/>
      <c r="F12" s="859"/>
      <c r="G12" s="859"/>
    </row>
    <row r="13" spans="1:7">
      <c r="A13" s="2951" t="s">
        <v>11380</v>
      </c>
      <c r="B13" s="2950"/>
      <c r="C13" s="2952" t="s">
        <v>11393</v>
      </c>
      <c r="D13" s="859"/>
      <c r="E13" s="859"/>
      <c r="F13" s="859"/>
      <c r="G13" s="859"/>
    </row>
    <row r="14" spans="1:7">
      <c r="A14" s="2951" t="s">
        <v>11394</v>
      </c>
      <c r="B14" s="2950"/>
      <c r="C14" s="2953" t="s">
        <v>11395</v>
      </c>
      <c r="D14" s="820" t="s">
        <v>11384</v>
      </c>
      <c r="E14" s="859"/>
      <c r="F14" s="859"/>
      <c r="G14" s="859"/>
    </row>
    <row r="15" spans="1:7" ht="18.5" thickBot="1">
      <c r="A15" s="2954" t="s">
        <v>11396</v>
      </c>
      <c r="B15" s="2955"/>
      <c r="C15" s="2955"/>
      <c r="D15" s="859"/>
      <c r="E15" s="859"/>
      <c r="F15" s="859"/>
      <c r="G15" s="859"/>
    </row>
    <row r="16" spans="1:7">
      <c r="A16" s="2950"/>
      <c r="B16" s="2956" t="s">
        <v>463</v>
      </c>
      <c r="C16" s="2957" t="s">
        <v>11397</v>
      </c>
      <c r="D16" s="859"/>
      <c r="E16" s="859"/>
      <c r="F16" s="859"/>
      <c r="G16" s="859"/>
    </row>
    <row r="17" spans="1:7">
      <c r="A17" s="2950"/>
      <c r="B17" s="2958" t="s">
        <v>820</v>
      </c>
      <c r="C17" s="2959" t="s">
        <v>11398</v>
      </c>
      <c r="D17" s="859"/>
      <c r="E17" s="859"/>
      <c r="F17" s="859"/>
      <c r="G17" s="859"/>
    </row>
    <row r="18" spans="1:7" ht="18" customHeight="1">
      <c r="A18" s="2950"/>
      <c r="B18" s="2958" t="s">
        <v>11388</v>
      </c>
      <c r="C18" s="2961" t="s">
        <v>11399</v>
      </c>
      <c r="D18" s="859"/>
      <c r="E18" s="859"/>
      <c r="F18" s="859"/>
      <c r="G18" s="859"/>
    </row>
    <row r="19" spans="1:7" ht="18.5" thickBot="1">
      <c r="A19" s="2950"/>
      <c r="B19" s="1241" t="s">
        <v>11390</v>
      </c>
      <c r="C19" s="2962" t="s">
        <v>11400</v>
      </c>
      <c r="D19" s="859"/>
      <c r="E19" s="859"/>
      <c r="F19" s="859"/>
      <c r="G19" s="859"/>
    </row>
    <row r="20" spans="1:7">
      <c r="A20" s="2950"/>
      <c r="B20" s="1006"/>
      <c r="C20" s="2963"/>
      <c r="D20" s="859"/>
      <c r="E20" s="859"/>
      <c r="F20" s="859"/>
      <c r="G20" s="859"/>
    </row>
    <row r="21" spans="1:7">
      <c r="A21" s="2950"/>
      <c r="B21" s="1006"/>
      <c r="C21" s="2963"/>
      <c r="D21" s="859"/>
      <c r="E21" s="859"/>
      <c r="F21" s="859"/>
      <c r="G21" s="859"/>
    </row>
    <row r="22" spans="1:7">
      <c r="A22" s="2950" t="s">
        <v>11401</v>
      </c>
      <c r="B22" s="2950"/>
      <c r="C22" s="2950"/>
      <c r="D22" s="859"/>
      <c r="E22" s="859"/>
      <c r="F22" s="859"/>
      <c r="G22" s="859"/>
    </row>
    <row r="23" spans="1:7">
      <c r="A23" s="2951" t="s">
        <v>11380</v>
      </c>
      <c r="B23" s="2950"/>
      <c r="C23" s="2952" t="s">
        <v>11402</v>
      </c>
      <c r="D23" s="859"/>
      <c r="E23" s="859"/>
      <c r="F23" s="859"/>
      <c r="G23" s="859"/>
    </row>
    <row r="24" spans="1:7">
      <c r="A24" s="2951" t="s">
        <v>11403</v>
      </c>
      <c r="B24" s="2950"/>
      <c r="C24" s="2953" t="s">
        <v>11404</v>
      </c>
      <c r="D24" s="820" t="s">
        <v>11384</v>
      </c>
      <c r="E24" s="859"/>
      <c r="F24" s="859"/>
      <c r="G24" s="859"/>
    </row>
    <row r="25" spans="1:7" ht="18.5" thickBot="1">
      <c r="A25" s="2954" t="s">
        <v>11405</v>
      </c>
      <c r="B25" s="2955"/>
      <c r="C25" s="2955"/>
      <c r="D25" s="859"/>
      <c r="E25" s="859"/>
      <c r="F25" s="859"/>
      <c r="G25" s="859"/>
    </row>
    <row r="26" spans="1:7">
      <c r="A26" s="2950"/>
      <c r="B26" s="2956" t="s">
        <v>463</v>
      </c>
      <c r="C26" s="2957" t="s">
        <v>11406</v>
      </c>
      <c r="D26" s="859"/>
      <c r="E26" s="859"/>
      <c r="F26" s="859"/>
      <c r="G26" s="859"/>
    </row>
    <row r="27" spans="1:7">
      <c r="A27" s="2950"/>
      <c r="B27" s="2958" t="s">
        <v>820</v>
      </c>
      <c r="C27" s="2959" t="s">
        <v>11407</v>
      </c>
      <c r="D27" s="859"/>
      <c r="E27" s="859"/>
      <c r="F27" s="859"/>
      <c r="G27" s="859"/>
    </row>
    <row r="28" spans="1:7">
      <c r="A28" s="2950"/>
      <c r="B28" s="2958" t="s">
        <v>11388</v>
      </c>
      <c r="C28" s="2959" t="s">
        <v>11408</v>
      </c>
      <c r="D28" s="859"/>
      <c r="E28" s="859"/>
      <c r="F28" s="859"/>
      <c r="G28" s="859"/>
    </row>
    <row r="29" spans="1:7" ht="18.5" thickBot="1">
      <c r="A29" s="2950"/>
      <c r="B29" s="2964" t="s">
        <v>11390</v>
      </c>
      <c r="C29" s="2965" t="s">
        <v>11409</v>
      </c>
      <c r="D29" s="859"/>
      <c r="E29" s="859"/>
      <c r="F29" s="859"/>
      <c r="G29" s="859"/>
    </row>
    <row r="30" spans="1:7">
      <c r="A30" s="2950"/>
      <c r="B30" s="2966"/>
      <c r="C30" s="2950"/>
      <c r="D30" s="859"/>
      <c r="E30" s="859"/>
      <c r="F30" s="859"/>
      <c r="G30" s="859"/>
    </row>
    <row r="31" spans="1:7">
      <c r="A31" s="2950"/>
      <c r="B31" s="2950"/>
      <c r="C31" s="2950"/>
      <c r="D31" s="859"/>
      <c r="E31" s="859"/>
      <c r="F31" s="859"/>
      <c r="G31" s="859"/>
    </row>
    <row r="32" spans="1:7">
      <c r="A32" s="2950" t="s">
        <v>11410</v>
      </c>
      <c r="B32" s="2950"/>
      <c r="C32" s="2950"/>
      <c r="D32" s="859"/>
      <c r="E32" s="859"/>
      <c r="F32" s="859"/>
      <c r="G32" s="859"/>
    </row>
    <row r="33" spans="1:7">
      <c r="A33" s="2951" t="s">
        <v>11380</v>
      </c>
      <c r="B33" s="2950"/>
      <c r="C33" s="2952" t="s">
        <v>11411</v>
      </c>
      <c r="D33" s="859"/>
      <c r="E33" s="859"/>
      <c r="F33" s="859"/>
      <c r="G33" s="859"/>
    </row>
    <row r="34" spans="1:7">
      <c r="A34" s="2951" t="s">
        <v>11412</v>
      </c>
      <c r="B34" s="2950"/>
      <c r="C34" s="2953" t="s">
        <v>11413</v>
      </c>
      <c r="D34" s="820" t="s">
        <v>11384</v>
      </c>
      <c r="E34" s="859"/>
      <c r="F34" s="859"/>
      <c r="G34" s="859"/>
    </row>
    <row r="35" spans="1:7" ht="18.5" thickBot="1">
      <c r="A35" s="2954" t="s">
        <v>11414</v>
      </c>
      <c r="B35" s="2955"/>
      <c r="C35" s="2955"/>
      <c r="D35" s="859"/>
      <c r="E35" s="859"/>
      <c r="F35" s="859"/>
      <c r="G35" s="859"/>
    </row>
    <row r="36" spans="1:7">
      <c r="A36" s="2950"/>
      <c r="B36" s="2956" t="s">
        <v>463</v>
      </c>
      <c r="C36" s="2957" t="s">
        <v>11415</v>
      </c>
      <c r="D36" s="859"/>
      <c r="E36" s="859"/>
      <c r="F36" s="859"/>
      <c r="G36" s="859"/>
    </row>
    <row r="37" spans="1:7">
      <c r="A37" s="2950"/>
      <c r="B37" s="2958" t="s">
        <v>820</v>
      </c>
      <c r="C37" s="2959" t="s">
        <v>11416</v>
      </c>
      <c r="D37" s="859"/>
      <c r="E37" s="859"/>
      <c r="F37" s="859"/>
      <c r="G37" s="859"/>
    </row>
    <row r="38" spans="1:7" ht="54" customHeight="1">
      <c r="A38" s="2950"/>
      <c r="B38" s="2958" t="s">
        <v>11388</v>
      </c>
      <c r="C38" s="2967" t="s">
        <v>11417</v>
      </c>
      <c r="D38" s="859"/>
      <c r="E38" s="859"/>
      <c r="F38" s="859"/>
      <c r="G38" s="859"/>
    </row>
    <row r="39" spans="1:7" ht="18.5" thickBot="1">
      <c r="A39" s="2950"/>
      <c r="B39" s="2964" t="s">
        <v>11390</v>
      </c>
      <c r="C39" s="2965" t="s">
        <v>11418</v>
      </c>
      <c r="D39" s="859"/>
      <c r="E39" s="859"/>
      <c r="F39" s="859"/>
      <c r="G39" s="859"/>
    </row>
    <row r="40" spans="1:7">
      <c r="A40" s="2950"/>
      <c r="B40" s="2966"/>
      <c r="C40" s="2950"/>
      <c r="D40" s="859"/>
      <c r="E40" s="859"/>
      <c r="F40" s="859"/>
      <c r="G40" s="859"/>
    </row>
    <row r="41" spans="1:7">
      <c r="A41" s="2950"/>
      <c r="B41" s="2950"/>
      <c r="C41" s="2950"/>
      <c r="D41" s="859"/>
      <c r="E41" s="859"/>
      <c r="F41" s="859"/>
      <c r="G41" s="859"/>
    </row>
    <row r="42" spans="1:7">
      <c r="A42" s="2950" t="s">
        <v>11419</v>
      </c>
      <c r="B42" s="2950"/>
      <c r="C42" s="2950"/>
      <c r="D42" s="859"/>
      <c r="E42" s="859"/>
      <c r="F42" s="859"/>
      <c r="G42" s="859"/>
    </row>
    <row r="43" spans="1:7">
      <c r="A43" s="2951" t="s">
        <v>11380</v>
      </c>
      <c r="B43" s="2950"/>
      <c r="C43" s="2952" t="s">
        <v>11420</v>
      </c>
      <c r="D43" s="859"/>
      <c r="E43" s="859"/>
      <c r="F43" s="859"/>
      <c r="G43" s="859"/>
    </row>
    <row r="44" spans="1:7">
      <c r="A44" s="2951" t="s">
        <v>11412</v>
      </c>
      <c r="B44" s="2950"/>
      <c r="C44" s="2953" t="s">
        <v>11421</v>
      </c>
      <c r="D44" s="820" t="s">
        <v>11384</v>
      </c>
      <c r="E44" s="859"/>
      <c r="F44" s="859"/>
      <c r="G44" s="859"/>
    </row>
    <row r="45" spans="1:7" ht="18.5" thickBot="1">
      <c r="A45" s="2954" t="s">
        <v>11422</v>
      </c>
      <c r="B45" s="2955"/>
      <c r="C45" s="2955"/>
      <c r="D45" s="859"/>
      <c r="E45" s="859"/>
      <c r="F45" s="859"/>
      <c r="G45" s="859"/>
    </row>
    <row r="46" spans="1:7">
      <c r="A46" s="2950"/>
      <c r="B46" s="2956" t="s">
        <v>463</v>
      </c>
      <c r="C46" s="2957" t="s">
        <v>11423</v>
      </c>
      <c r="D46" s="859"/>
      <c r="E46" s="859"/>
      <c r="F46" s="859"/>
      <c r="G46" s="859"/>
    </row>
    <row r="47" spans="1:7">
      <c r="A47" s="2950"/>
      <c r="B47" s="2958" t="s">
        <v>820</v>
      </c>
      <c r="C47" s="2959" t="s">
        <v>11424</v>
      </c>
      <c r="D47" s="859"/>
      <c r="E47" s="859"/>
      <c r="F47" s="859"/>
      <c r="G47" s="859"/>
    </row>
    <row r="48" spans="1:7">
      <c r="A48" s="2950"/>
      <c r="B48" s="2958" t="s">
        <v>11388</v>
      </c>
      <c r="C48" s="2968" t="s">
        <v>11425</v>
      </c>
      <c r="D48" s="859"/>
      <c r="E48" s="859"/>
      <c r="F48" s="859"/>
      <c r="G48" s="859"/>
    </row>
    <row r="49" spans="1:7" ht="18.5" thickBot="1">
      <c r="A49" s="2950"/>
      <c r="B49" s="1241" t="s">
        <v>11390</v>
      </c>
      <c r="C49" s="2965" t="s">
        <v>11418</v>
      </c>
      <c r="D49" s="859"/>
      <c r="E49" s="859"/>
      <c r="F49" s="859"/>
      <c r="G49" s="859"/>
    </row>
    <row r="50" spans="1:7">
      <c r="A50" s="2950"/>
      <c r="B50" s="2950"/>
      <c r="E50" s="859"/>
      <c r="F50" s="859"/>
      <c r="G50" s="859"/>
    </row>
    <row r="51" spans="1:7">
      <c r="A51" s="859"/>
      <c r="B51" s="859"/>
      <c r="C51" s="1055" t="s">
        <v>11426</v>
      </c>
      <c r="D51" s="2969"/>
      <c r="E51" s="859"/>
      <c r="F51" s="859"/>
      <c r="G51" s="859"/>
    </row>
  </sheetData>
  <phoneticPr fontId="2"/>
  <hyperlinks>
    <hyperlink ref="D14" location="目次!A1" display="目次へ戻る" xr:uid="{60AB48E1-88BA-4CC6-BA02-062BF6EEC973}"/>
    <hyperlink ref="D4" location="目次!A1" display="目次へ戻る" xr:uid="{0457F2A9-2B4B-4F19-91C9-7F0C5DF13581}"/>
    <hyperlink ref="D24" location="目次!A1" display="目次へ戻る" xr:uid="{E9DFC4FB-A77C-439A-9BCA-FE15C21D7857}"/>
    <hyperlink ref="D34" location="目次!A1" display="目次へ戻る" xr:uid="{EBEDB043-5D65-4CE1-B5BA-E84595AB4FA0}"/>
    <hyperlink ref="D44" location="目次!A1" display="目次へ戻る" xr:uid="{FE54B9F1-15C9-4D5A-BC8F-950F0A4BD070}"/>
  </hyperlink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91F04-5E88-46D2-BD58-B8F9506B60B1}">
  <dimension ref="A1:J10"/>
  <sheetViews>
    <sheetView workbookViewId="0">
      <selection activeCell="G1" sqref="G1"/>
    </sheetView>
  </sheetViews>
  <sheetFormatPr defaultColWidth="8.58203125" defaultRowHeight="18"/>
  <cols>
    <col min="1" max="1" width="30.25" style="821" customWidth="1"/>
    <col min="2" max="6" width="10.83203125" style="821" customWidth="1"/>
    <col min="7" max="7" width="11" style="821" bestFit="1" customWidth="1"/>
    <col min="8" max="16384" width="8.58203125" style="821"/>
  </cols>
  <sheetData>
    <row r="1" spans="1:10">
      <c r="A1" s="2950" t="s">
        <v>11427</v>
      </c>
      <c r="B1" s="2950"/>
      <c r="C1" s="2950"/>
      <c r="D1" s="2950"/>
      <c r="E1" s="2950"/>
      <c r="G1" s="820" t="s">
        <v>11384</v>
      </c>
    </row>
    <row r="2" spans="1:10" ht="18.5" thickBot="1">
      <c r="A2" s="2950"/>
      <c r="B2" s="2950"/>
      <c r="C2" s="2950"/>
      <c r="D2" s="2950"/>
      <c r="E2" s="2950"/>
      <c r="F2" s="2970" t="s">
        <v>11428</v>
      </c>
    </row>
    <row r="3" spans="1:10" ht="40" customHeight="1">
      <c r="A3" s="4094" t="s">
        <v>11429</v>
      </c>
      <c r="B3" s="4096" t="s">
        <v>11430</v>
      </c>
      <c r="C3" s="4096" t="s">
        <v>11431</v>
      </c>
      <c r="D3" s="4098" t="s">
        <v>9161</v>
      </c>
      <c r="E3" s="4099"/>
      <c r="F3" s="4099"/>
      <c r="G3" s="2971"/>
    </row>
    <row r="4" spans="1:10">
      <c r="A4" s="4095"/>
      <c r="B4" s="4097"/>
      <c r="C4" s="4097"/>
      <c r="D4" s="2972" t="s">
        <v>4822</v>
      </c>
      <c r="E4" s="2972" t="s">
        <v>4717</v>
      </c>
      <c r="F4" s="2973" t="s">
        <v>4718</v>
      </c>
    </row>
    <row r="5" spans="1:10" ht="27" customHeight="1">
      <c r="A5" s="2974" t="s">
        <v>5491</v>
      </c>
      <c r="B5" s="2975">
        <f>SUM(B6:B9)</f>
        <v>296</v>
      </c>
      <c r="C5" s="2975">
        <v>298</v>
      </c>
      <c r="D5" s="2975">
        <f>SUM(E5:F5)</f>
        <v>320</v>
      </c>
      <c r="E5" s="2975">
        <v>141</v>
      </c>
      <c r="F5" s="2975">
        <v>179</v>
      </c>
    </row>
    <row r="6" spans="1:10" ht="27" customHeight="1">
      <c r="A6" s="2976" t="s">
        <v>11432</v>
      </c>
      <c r="B6" s="2977">
        <v>4</v>
      </c>
      <c r="C6" s="2977">
        <v>5</v>
      </c>
      <c r="D6" s="2977">
        <v>5</v>
      </c>
      <c r="E6" s="2977">
        <v>1</v>
      </c>
      <c r="F6" s="2977">
        <v>4</v>
      </c>
    </row>
    <row r="7" spans="1:10" ht="27" customHeight="1">
      <c r="A7" s="2978" t="s">
        <v>11433</v>
      </c>
      <c r="B7" s="2977">
        <v>285</v>
      </c>
      <c r="C7" s="2977">
        <v>285</v>
      </c>
      <c r="D7" s="2977">
        <f>SUM(E7:F7)</f>
        <v>289</v>
      </c>
      <c r="E7" s="2977">
        <v>128</v>
      </c>
      <c r="F7" s="2977">
        <v>161</v>
      </c>
    </row>
    <row r="8" spans="1:10" ht="27" customHeight="1">
      <c r="A8" s="2978" t="s">
        <v>11434</v>
      </c>
      <c r="B8" s="2977">
        <v>0</v>
      </c>
      <c r="C8" s="2977">
        <v>0</v>
      </c>
      <c r="D8" s="2977">
        <f>SUM(E8:F8)</f>
        <v>16</v>
      </c>
      <c r="E8" s="2977">
        <v>5</v>
      </c>
      <c r="F8" s="2977">
        <v>11</v>
      </c>
    </row>
    <row r="9" spans="1:10" ht="27" customHeight="1" thickBot="1">
      <c r="A9" s="2979" t="s">
        <v>11435</v>
      </c>
      <c r="B9" s="2980">
        <v>7</v>
      </c>
      <c r="C9" s="2977">
        <v>8</v>
      </c>
      <c r="D9" s="2977">
        <v>10</v>
      </c>
      <c r="E9" s="2980">
        <v>7</v>
      </c>
      <c r="F9" s="2980">
        <v>3</v>
      </c>
    </row>
    <row r="10" spans="1:10" ht="21" customHeight="1">
      <c r="A10" s="2981" t="s">
        <v>11436</v>
      </c>
      <c r="B10" s="2981"/>
      <c r="C10" s="2981"/>
      <c r="D10" s="2981"/>
      <c r="E10" s="2982"/>
      <c r="F10" s="2983" t="s">
        <v>11437</v>
      </c>
      <c r="G10" s="2984"/>
      <c r="H10" s="2984"/>
      <c r="I10" s="2984"/>
      <c r="J10" s="2984"/>
    </row>
  </sheetData>
  <mergeCells count="4">
    <mergeCell ref="A3:A4"/>
    <mergeCell ref="B3:B4"/>
    <mergeCell ref="C3:C4"/>
    <mergeCell ref="D3:F3"/>
  </mergeCells>
  <phoneticPr fontId="2"/>
  <hyperlinks>
    <hyperlink ref="G1" location="目次!A1" display="目次へ戻る" xr:uid="{B0BD8631-18C6-437A-A2C9-E5237D79BC1C}"/>
  </hyperlinks>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304DB-2F07-4EDB-81C0-B595868671F4}">
  <dimension ref="A1:G16"/>
  <sheetViews>
    <sheetView workbookViewId="0">
      <selection activeCell="G2" sqref="G2"/>
    </sheetView>
  </sheetViews>
  <sheetFormatPr defaultColWidth="8.58203125" defaultRowHeight="18"/>
  <cols>
    <col min="1" max="1" width="9.58203125" style="821" customWidth="1"/>
    <col min="2" max="2" width="23.58203125" style="821" bestFit="1" customWidth="1"/>
    <col min="3" max="3" width="31.75" style="821" bestFit="1" customWidth="1"/>
    <col min="4" max="6" width="8.33203125" style="821" customWidth="1"/>
    <col min="7" max="7" width="11" style="821" bestFit="1" customWidth="1"/>
    <col min="8" max="16384" width="8.58203125" style="821"/>
  </cols>
  <sheetData>
    <row r="1" spans="1:7">
      <c r="A1" s="2950" t="s">
        <v>11438</v>
      </c>
      <c r="B1" s="2950"/>
      <c r="C1" s="2950"/>
      <c r="D1" s="2950"/>
      <c r="E1" s="2950"/>
      <c r="F1" s="2950"/>
      <c r="G1" s="820"/>
    </row>
    <row r="2" spans="1:7" ht="18.5" thickBot="1">
      <c r="A2" s="2950"/>
      <c r="B2" s="2950"/>
      <c r="C2" s="2950"/>
      <c r="D2" s="2950"/>
      <c r="E2" s="2950"/>
      <c r="F2" s="2950"/>
      <c r="G2" s="820" t="s">
        <v>11384</v>
      </c>
    </row>
    <row r="3" spans="1:7">
      <c r="A3" s="4094" t="s">
        <v>11439</v>
      </c>
      <c r="B3" s="4100" t="s">
        <v>11440</v>
      </c>
      <c r="C3" s="4094" t="s">
        <v>11441</v>
      </c>
      <c r="D3" s="4099" t="s">
        <v>11442</v>
      </c>
      <c r="E3" s="4099"/>
      <c r="F3" s="4099"/>
    </row>
    <row r="4" spans="1:7">
      <c r="A4" s="4095"/>
      <c r="B4" s="4101"/>
      <c r="C4" s="4095"/>
      <c r="D4" s="2958" t="s">
        <v>4822</v>
      </c>
      <c r="E4" s="2972" t="s">
        <v>4717</v>
      </c>
      <c r="F4" s="2973" t="s">
        <v>4718</v>
      </c>
    </row>
    <row r="5" spans="1:7">
      <c r="A5" s="2966" t="s">
        <v>11443</v>
      </c>
      <c r="B5" s="2966" t="s">
        <v>11444</v>
      </c>
      <c r="C5" s="2950" t="s">
        <v>11445</v>
      </c>
      <c r="D5" s="2985">
        <v>0</v>
      </c>
      <c r="E5" s="2985">
        <v>0</v>
      </c>
      <c r="F5" s="2985">
        <v>0</v>
      </c>
    </row>
    <row r="6" spans="1:7">
      <c r="A6" s="2966">
        <v>22</v>
      </c>
      <c r="B6" s="2966" t="s">
        <v>11446</v>
      </c>
      <c r="C6" s="2950" t="s">
        <v>11447</v>
      </c>
      <c r="D6" s="2985">
        <v>19</v>
      </c>
      <c r="E6" s="2985">
        <v>7</v>
      </c>
      <c r="F6" s="2985">
        <v>12</v>
      </c>
    </row>
    <row r="7" spans="1:7">
      <c r="A7" s="2966">
        <v>23</v>
      </c>
      <c r="B7" s="2966" t="s">
        <v>11448</v>
      </c>
      <c r="C7" s="2950" t="s">
        <v>11449</v>
      </c>
      <c r="D7" s="2985">
        <v>9</v>
      </c>
      <c r="E7" s="2985">
        <v>8</v>
      </c>
      <c r="F7" s="2985">
        <v>1</v>
      </c>
    </row>
    <row r="8" spans="1:7">
      <c r="A8" s="2966">
        <v>24</v>
      </c>
      <c r="B8" s="2966" t="s">
        <v>11450</v>
      </c>
      <c r="C8" s="2950" t="s">
        <v>11451</v>
      </c>
      <c r="D8" s="2985">
        <v>12</v>
      </c>
      <c r="E8" s="2985">
        <v>8</v>
      </c>
      <c r="F8" s="2985">
        <v>4</v>
      </c>
    </row>
    <row r="9" spans="1:7">
      <c r="A9" s="2966">
        <v>25</v>
      </c>
      <c r="B9" s="2966" t="s">
        <v>11452</v>
      </c>
      <c r="C9" s="2950" t="s">
        <v>11453</v>
      </c>
      <c r="D9" s="2985">
        <v>12</v>
      </c>
      <c r="E9" s="2985">
        <v>8</v>
      </c>
      <c r="F9" s="2985">
        <v>4</v>
      </c>
    </row>
    <row r="10" spans="1:7">
      <c r="A10" s="2966">
        <v>26</v>
      </c>
      <c r="B10" s="2966" t="s">
        <v>11454</v>
      </c>
      <c r="C10" s="2950" t="s">
        <v>11455</v>
      </c>
      <c r="D10" s="2985">
        <v>12</v>
      </c>
      <c r="E10" s="2985">
        <v>5</v>
      </c>
      <c r="F10" s="2985">
        <v>7</v>
      </c>
    </row>
    <row r="11" spans="1:7">
      <c r="A11" s="2966">
        <v>27</v>
      </c>
      <c r="B11" s="2966" t="s">
        <v>11456</v>
      </c>
      <c r="C11" s="2950" t="s">
        <v>11445</v>
      </c>
      <c r="D11" s="2985">
        <v>0</v>
      </c>
      <c r="E11" s="2985">
        <v>0</v>
      </c>
      <c r="F11" s="2985">
        <v>0</v>
      </c>
    </row>
    <row r="12" spans="1:7">
      <c r="A12" s="2966">
        <v>28</v>
      </c>
      <c r="B12" s="2966" t="s">
        <v>11457</v>
      </c>
      <c r="C12" s="2950" t="s">
        <v>11458</v>
      </c>
      <c r="D12" s="2985">
        <v>6</v>
      </c>
      <c r="E12" s="2985">
        <v>4</v>
      </c>
      <c r="F12" s="2985">
        <v>2</v>
      </c>
    </row>
    <row r="13" spans="1:7">
      <c r="A13" s="2966">
        <v>29</v>
      </c>
      <c r="B13" s="2966" t="s">
        <v>11459</v>
      </c>
      <c r="C13" s="2950" t="s">
        <v>11445</v>
      </c>
      <c r="D13" s="2985">
        <v>0</v>
      </c>
      <c r="E13" s="2985">
        <v>0</v>
      </c>
      <c r="F13" s="2985">
        <v>0</v>
      </c>
    </row>
    <row r="14" spans="1:7" ht="18.5" thickBot="1">
      <c r="A14" s="2986" t="s">
        <v>11460</v>
      </c>
      <c r="B14" s="2986" t="s">
        <v>11461</v>
      </c>
      <c r="C14" s="2987" t="s">
        <v>11462</v>
      </c>
      <c r="D14" s="2988">
        <v>0</v>
      </c>
      <c r="E14" s="2988">
        <v>0</v>
      </c>
      <c r="F14" s="2988">
        <v>0</v>
      </c>
    </row>
    <row r="15" spans="1:7">
      <c r="A15" s="2950"/>
      <c r="B15" s="2950"/>
      <c r="C15" s="2950"/>
      <c r="D15" s="2950"/>
      <c r="E15" s="2950"/>
      <c r="F15" s="2969" t="s">
        <v>11463</v>
      </c>
    </row>
    <row r="16" spans="1:7">
      <c r="A16" s="859"/>
      <c r="B16" s="859"/>
      <c r="C16" s="859"/>
      <c r="D16" s="859"/>
      <c r="E16" s="859"/>
      <c r="F16" s="859"/>
    </row>
  </sheetData>
  <mergeCells count="4">
    <mergeCell ref="A3:A4"/>
    <mergeCell ref="B3:B4"/>
    <mergeCell ref="C3:C4"/>
    <mergeCell ref="D3:F3"/>
  </mergeCells>
  <phoneticPr fontId="2"/>
  <hyperlinks>
    <hyperlink ref="G2" location="目次!A1" display="目次へ戻る" xr:uid="{C798BCEB-CB6C-44C8-B1CA-EDF304002343}"/>
  </hyperlink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977FD-9E9E-4FD8-92EA-96D71EB8C297}">
  <dimension ref="A1:E1"/>
  <sheetViews>
    <sheetView workbookViewId="0">
      <selection activeCell="E1" sqref="E1"/>
    </sheetView>
  </sheetViews>
  <sheetFormatPr defaultColWidth="8.58203125" defaultRowHeight="18"/>
  <cols>
    <col min="1" max="4" width="8.58203125" style="821"/>
    <col min="5" max="5" width="11" style="821" bestFit="1" customWidth="1"/>
    <col min="6" max="16384" width="8.58203125" style="821"/>
  </cols>
  <sheetData>
    <row r="1" spans="1:5">
      <c r="A1" s="2950" t="s">
        <v>11464</v>
      </c>
      <c r="E1" s="820" t="s">
        <v>11384</v>
      </c>
    </row>
  </sheetData>
  <phoneticPr fontId="2"/>
  <hyperlinks>
    <hyperlink ref="E1" location="目次!A1" display="目次へ戻る" xr:uid="{7C54D51F-C510-4E26-B203-4092C7D14E9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8282A-EA99-45D3-8090-892E260DD64D}">
  <dimension ref="A1:O145"/>
  <sheetViews>
    <sheetView workbookViewId="0">
      <pane ySplit="4" topLeftCell="A122" activePane="bottomLeft" state="frozen"/>
      <selection pane="bottomLeft" activeCell="D135" sqref="D135"/>
    </sheetView>
  </sheetViews>
  <sheetFormatPr defaultColWidth="9" defaultRowHeight="18"/>
  <cols>
    <col min="1" max="1" width="10.83203125" style="498" customWidth="1"/>
    <col min="2" max="10" width="9.58203125" style="498" bestFit="1" customWidth="1"/>
    <col min="11" max="11" width="11" style="498" bestFit="1" customWidth="1"/>
    <col min="12" max="16384" width="9" style="498"/>
  </cols>
  <sheetData>
    <row r="1" spans="1:11" ht="19" customHeight="1">
      <c r="A1" s="3423" t="s">
        <v>4649</v>
      </c>
      <c r="B1" s="3423"/>
      <c r="C1" s="3423"/>
      <c r="D1" s="3423"/>
      <c r="E1" s="496"/>
      <c r="F1" s="496"/>
      <c r="G1" s="496"/>
      <c r="H1" s="496"/>
      <c r="I1" s="496"/>
      <c r="J1" s="496"/>
      <c r="K1" s="497" t="s">
        <v>721</v>
      </c>
    </row>
    <row r="2" spans="1:11" ht="18.5" thickBot="1">
      <c r="A2" s="496"/>
      <c r="B2" s="3129"/>
      <c r="C2" s="3129"/>
      <c r="D2" s="3129"/>
      <c r="E2" s="3129"/>
      <c r="F2" s="3129"/>
      <c r="G2" s="3129"/>
      <c r="H2" s="3129"/>
      <c r="I2" s="3129"/>
      <c r="J2" s="3129"/>
      <c r="K2" s="496"/>
    </row>
    <row r="3" spans="1:11">
      <c r="A3" s="3426" t="s">
        <v>4650</v>
      </c>
      <c r="B3" s="3424" t="s">
        <v>4651</v>
      </c>
      <c r="C3" s="3424"/>
      <c r="D3" s="3424"/>
      <c r="E3" s="3424" t="s">
        <v>4652</v>
      </c>
      <c r="F3" s="3424"/>
      <c r="G3" s="3424"/>
      <c r="H3" s="3424" t="s">
        <v>4653</v>
      </c>
      <c r="I3" s="3424"/>
      <c r="J3" s="3425"/>
      <c r="K3" s="496"/>
    </row>
    <row r="4" spans="1:11">
      <c r="A4" s="3427"/>
      <c r="B4" s="499" t="s">
        <v>4654</v>
      </c>
      <c r="C4" s="499" t="s">
        <v>4655</v>
      </c>
      <c r="D4" s="499" t="s">
        <v>4656</v>
      </c>
      <c r="E4" s="499" t="s">
        <v>4654</v>
      </c>
      <c r="F4" s="499" t="s">
        <v>4655</v>
      </c>
      <c r="G4" s="499" t="s">
        <v>4656</v>
      </c>
      <c r="H4" s="499" t="s">
        <v>4654</v>
      </c>
      <c r="I4" s="499" t="s">
        <v>4655</v>
      </c>
      <c r="J4" s="500" t="s">
        <v>4656</v>
      </c>
      <c r="K4" s="501"/>
    </row>
    <row r="5" spans="1:11">
      <c r="A5" s="502" t="s">
        <v>4657</v>
      </c>
      <c r="B5" s="503">
        <v>342249</v>
      </c>
      <c r="C5" s="503">
        <v>165339</v>
      </c>
      <c r="D5" s="503">
        <v>176910</v>
      </c>
      <c r="E5" s="503">
        <v>350237</v>
      </c>
      <c r="F5" s="503">
        <v>172829</v>
      </c>
      <c r="G5" s="503">
        <v>177408</v>
      </c>
      <c r="H5" s="503">
        <v>332931</v>
      </c>
      <c r="I5" s="503">
        <v>163525</v>
      </c>
      <c r="J5" s="503">
        <v>169406</v>
      </c>
      <c r="K5" s="501"/>
    </row>
    <row r="6" spans="1:11">
      <c r="A6" s="502" t="s">
        <v>4658</v>
      </c>
      <c r="B6" s="503">
        <v>46776</v>
      </c>
      <c r="C6" s="503">
        <v>23835</v>
      </c>
      <c r="D6" s="503">
        <v>22941</v>
      </c>
      <c r="E6" s="503">
        <v>42404</v>
      </c>
      <c r="F6" s="503">
        <v>21642</v>
      </c>
      <c r="G6" s="503">
        <v>20762</v>
      </c>
      <c r="H6" s="503">
        <v>37979</v>
      </c>
      <c r="I6" s="503">
        <v>19513</v>
      </c>
      <c r="J6" s="503">
        <v>18466</v>
      </c>
      <c r="K6" s="496"/>
    </row>
    <row r="7" spans="1:11">
      <c r="A7" s="504" t="s">
        <v>4659</v>
      </c>
      <c r="B7" s="505">
        <v>13860</v>
      </c>
      <c r="C7" s="505">
        <v>7105</v>
      </c>
      <c r="D7" s="505">
        <v>6755</v>
      </c>
      <c r="E7" s="505">
        <v>12648</v>
      </c>
      <c r="F7" s="505">
        <v>6537</v>
      </c>
      <c r="G7" s="505">
        <v>6111</v>
      </c>
      <c r="H7" s="505">
        <v>11351</v>
      </c>
      <c r="I7" s="505">
        <v>5801</v>
      </c>
      <c r="J7" s="505">
        <v>5550</v>
      </c>
      <c r="K7" s="496"/>
    </row>
    <row r="8" spans="1:11">
      <c r="A8" s="504">
        <v>0</v>
      </c>
      <c r="B8" s="505">
        <v>2575</v>
      </c>
      <c r="C8" s="505">
        <v>1281</v>
      </c>
      <c r="D8" s="505">
        <v>1294</v>
      </c>
      <c r="E8" s="505">
        <v>2422</v>
      </c>
      <c r="F8" s="505">
        <v>1232</v>
      </c>
      <c r="G8" s="505">
        <v>1190</v>
      </c>
      <c r="H8" s="505">
        <v>2067</v>
      </c>
      <c r="I8" s="505">
        <v>1062</v>
      </c>
      <c r="J8" s="505">
        <v>1005</v>
      </c>
      <c r="K8" s="496"/>
    </row>
    <row r="9" spans="1:11">
      <c r="A9" s="504">
        <v>1</v>
      </c>
      <c r="B9" s="505">
        <v>2718</v>
      </c>
      <c r="C9" s="505">
        <v>1419</v>
      </c>
      <c r="D9" s="505">
        <v>1299</v>
      </c>
      <c r="E9" s="505">
        <v>2617</v>
      </c>
      <c r="F9" s="505">
        <v>1337</v>
      </c>
      <c r="G9" s="505">
        <v>1280</v>
      </c>
      <c r="H9" s="505">
        <v>2099</v>
      </c>
      <c r="I9" s="505">
        <v>1020</v>
      </c>
      <c r="J9" s="505">
        <v>1079</v>
      </c>
      <c r="K9" s="496"/>
    </row>
    <row r="10" spans="1:11">
      <c r="A10" s="504">
        <v>2</v>
      </c>
      <c r="B10" s="505">
        <v>2724</v>
      </c>
      <c r="C10" s="505">
        <v>1426</v>
      </c>
      <c r="D10" s="505">
        <v>1298</v>
      </c>
      <c r="E10" s="505">
        <v>2536</v>
      </c>
      <c r="F10" s="505">
        <v>1314</v>
      </c>
      <c r="G10" s="505">
        <v>1222</v>
      </c>
      <c r="H10" s="505">
        <v>2302</v>
      </c>
      <c r="I10" s="505">
        <v>1191</v>
      </c>
      <c r="J10" s="505">
        <v>1111</v>
      </c>
      <c r="K10" s="496"/>
    </row>
    <row r="11" spans="1:11">
      <c r="A11" s="504">
        <v>3</v>
      </c>
      <c r="B11" s="505">
        <v>2901</v>
      </c>
      <c r="C11" s="505">
        <v>1514</v>
      </c>
      <c r="D11" s="505">
        <v>1387</v>
      </c>
      <c r="E11" s="505">
        <v>2428</v>
      </c>
      <c r="F11" s="505">
        <v>1258</v>
      </c>
      <c r="G11" s="505">
        <v>1170</v>
      </c>
      <c r="H11" s="505">
        <v>2390</v>
      </c>
      <c r="I11" s="505">
        <v>1253</v>
      </c>
      <c r="J11" s="505">
        <v>1137</v>
      </c>
      <c r="K11" s="496"/>
    </row>
    <row r="12" spans="1:11">
      <c r="A12" s="506">
        <v>4</v>
      </c>
      <c r="B12" s="507">
        <v>2942</v>
      </c>
      <c r="C12" s="507">
        <v>1465</v>
      </c>
      <c r="D12" s="507">
        <v>1477</v>
      </c>
      <c r="E12" s="507">
        <v>2645</v>
      </c>
      <c r="F12" s="507">
        <v>1396</v>
      </c>
      <c r="G12" s="507">
        <v>1249</v>
      </c>
      <c r="H12" s="507">
        <v>2493</v>
      </c>
      <c r="I12" s="507">
        <v>1275</v>
      </c>
      <c r="J12" s="507">
        <v>1218</v>
      </c>
      <c r="K12" s="496"/>
    </row>
    <row r="13" spans="1:11">
      <c r="A13" s="504" t="s">
        <v>4660</v>
      </c>
      <c r="B13" s="505">
        <v>15568</v>
      </c>
      <c r="C13" s="505">
        <v>7861</v>
      </c>
      <c r="D13" s="505">
        <v>7707</v>
      </c>
      <c r="E13" s="505">
        <v>13955</v>
      </c>
      <c r="F13" s="505">
        <v>7129</v>
      </c>
      <c r="G13" s="505">
        <v>6826</v>
      </c>
      <c r="H13" s="505">
        <v>12780</v>
      </c>
      <c r="I13" s="505">
        <v>6610</v>
      </c>
      <c r="J13" s="505">
        <v>6170</v>
      </c>
      <c r="K13" s="496"/>
    </row>
    <row r="14" spans="1:11">
      <c r="A14" s="504">
        <v>5</v>
      </c>
      <c r="B14" s="505">
        <v>2940</v>
      </c>
      <c r="C14" s="505">
        <v>1506</v>
      </c>
      <c r="D14" s="505">
        <v>1434</v>
      </c>
      <c r="E14" s="505">
        <v>2564</v>
      </c>
      <c r="F14" s="505">
        <v>1287</v>
      </c>
      <c r="G14" s="505">
        <v>1277</v>
      </c>
      <c r="H14" s="505">
        <v>2556</v>
      </c>
      <c r="I14" s="505">
        <v>1304</v>
      </c>
      <c r="J14" s="505">
        <v>1252</v>
      </c>
      <c r="K14" s="496"/>
    </row>
    <row r="15" spans="1:11">
      <c r="A15" s="504">
        <v>6</v>
      </c>
      <c r="B15" s="505">
        <v>3017</v>
      </c>
      <c r="C15" s="505">
        <v>1512</v>
      </c>
      <c r="D15" s="505">
        <v>1505</v>
      </c>
      <c r="E15" s="505">
        <v>2744</v>
      </c>
      <c r="F15" s="505">
        <v>1419</v>
      </c>
      <c r="G15" s="505">
        <v>1325</v>
      </c>
      <c r="H15" s="505">
        <v>2671</v>
      </c>
      <c r="I15" s="505">
        <v>1379</v>
      </c>
      <c r="J15" s="505">
        <v>1292</v>
      </c>
      <c r="K15" s="496"/>
    </row>
    <row r="16" spans="1:11">
      <c r="A16" s="504">
        <v>7</v>
      </c>
      <c r="B16" s="505">
        <v>3092</v>
      </c>
      <c r="C16" s="505">
        <v>1566</v>
      </c>
      <c r="D16" s="505">
        <v>1526</v>
      </c>
      <c r="E16" s="505">
        <v>2764</v>
      </c>
      <c r="F16" s="505">
        <v>1425</v>
      </c>
      <c r="G16" s="505">
        <v>1339</v>
      </c>
      <c r="H16" s="505">
        <v>2526</v>
      </c>
      <c r="I16" s="505">
        <v>1296</v>
      </c>
      <c r="J16" s="505">
        <v>1230</v>
      </c>
      <c r="K16" s="496"/>
    </row>
    <row r="17" spans="1:11">
      <c r="A17" s="504">
        <v>8</v>
      </c>
      <c r="B17" s="505">
        <v>3222</v>
      </c>
      <c r="C17" s="505">
        <v>1587</v>
      </c>
      <c r="D17" s="505">
        <v>1635</v>
      </c>
      <c r="E17" s="505">
        <v>2930</v>
      </c>
      <c r="F17" s="505">
        <v>1520</v>
      </c>
      <c r="G17" s="505">
        <v>1410</v>
      </c>
      <c r="H17" s="505">
        <v>2427</v>
      </c>
      <c r="I17" s="505">
        <v>1259</v>
      </c>
      <c r="J17" s="505">
        <v>1168</v>
      </c>
      <c r="K17" s="496"/>
    </row>
    <row r="18" spans="1:11">
      <c r="A18" s="506">
        <v>9</v>
      </c>
      <c r="B18" s="507">
        <v>3297</v>
      </c>
      <c r="C18" s="507">
        <v>1690</v>
      </c>
      <c r="D18" s="507">
        <v>1607</v>
      </c>
      <c r="E18" s="507">
        <v>2953</v>
      </c>
      <c r="F18" s="507">
        <v>1478</v>
      </c>
      <c r="G18" s="507">
        <v>1475</v>
      </c>
      <c r="H18" s="507">
        <v>2600</v>
      </c>
      <c r="I18" s="507">
        <v>1372</v>
      </c>
      <c r="J18" s="507">
        <v>1228</v>
      </c>
      <c r="K18" s="496"/>
    </row>
    <row r="19" spans="1:11">
      <c r="A19" s="504" t="s">
        <v>4661</v>
      </c>
      <c r="B19" s="505">
        <v>17348</v>
      </c>
      <c r="C19" s="505">
        <v>8869</v>
      </c>
      <c r="D19" s="505">
        <v>8479</v>
      </c>
      <c r="E19" s="505">
        <v>15801</v>
      </c>
      <c r="F19" s="505">
        <v>7976</v>
      </c>
      <c r="G19" s="505">
        <v>7825</v>
      </c>
      <c r="H19" s="505">
        <v>13848</v>
      </c>
      <c r="I19" s="505">
        <v>7102</v>
      </c>
      <c r="J19" s="505">
        <v>6746</v>
      </c>
      <c r="K19" s="496"/>
    </row>
    <row r="20" spans="1:11">
      <c r="A20" s="504">
        <v>10</v>
      </c>
      <c r="B20" s="505">
        <v>3362</v>
      </c>
      <c r="C20" s="505">
        <v>1751</v>
      </c>
      <c r="D20" s="505">
        <v>1611</v>
      </c>
      <c r="E20" s="505">
        <v>2973</v>
      </c>
      <c r="F20" s="505">
        <v>1521</v>
      </c>
      <c r="G20" s="505">
        <v>1452</v>
      </c>
      <c r="H20" s="505">
        <v>2591</v>
      </c>
      <c r="I20" s="505">
        <v>1304</v>
      </c>
      <c r="J20" s="505">
        <v>1287</v>
      </c>
      <c r="K20" s="496"/>
    </row>
    <row r="21" spans="1:11">
      <c r="A21" s="504">
        <v>11</v>
      </c>
      <c r="B21" s="505">
        <v>3425</v>
      </c>
      <c r="C21" s="505">
        <v>1771</v>
      </c>
      <c r="D21" s="505">
        <v>1654</v>
      </c>
      <c r="E21" s="505">
        <v>3069</v>
      </c>
      <c r="F21" s="505">
        <v>1557</v>
      </c>
      <c r="G21" s="505">
        <v>1512</v>
      </c>
      <c r="H21" s="505">
        <v>2680</v>
      </c>
      <c r="I21" s="505">
        <v>1386</v>
      </c>
      <c r="J21" s="505">
        <v>1294</v>
      </c>
      <c r="K21" s="496"/>
    </row>
    <row r="22" spans="1:11">
      <c r="A22" s="504">
        <v>12</v>
      </c>
      <c r="B22" s="505">
        <v>3512</v>
      </c>
      <c r="C22" s="505">
        <v>1802</v>
      </c>
      <c r="D22" s="505">
        <v>1710</v>
      </c>
      <c r="E22" s="505">
        <v>3151</v>
      </c>
      <c r="F22" s="505">
        <v>1605</v>
      </c>
      <c r="G22" s="505">
        <v>1546</v>
      </c>
      <c r="H22" s="505">
        <v>2773</v>
      </c>
      <c r="I22" s="505">
        <v>1439</v>
      </c>
      <c r="J22" s="505">
        <v>1334</v>
      </c>
      <c r="K22" s="496"/>
    </row>
    <row r="23" spans="1:11">
      <c r="A23" s="504">
        <v>13</v>
      </c>
      <c r="B23" s="505">
        <v>3591</v>
      </c>
      <c r="C23" s="505">
        <v>1806</v>
      </c>
      <c r="D23" s="505">
        <v>1785</v>
      </c>
      <c r="E23" s="505">
        <v>3266</v>
      </c>
      <c r="F23" s="505">
        <v>1594</v>
      </c>
      <c r="G23" s="505">
        <v>1672</v>
      </c>
      <c r="H23" s="505">
        <v>2871</v>
      </c>
      <c r="I23" s="505">
        <v>1499</v>
      </c>
      <c r="J23" s="505">
        <v>1372</v>
      </c>
      <c r="K23" s="496"/>
    </row>
    <row r="24" spans="1:11">
      <c r="A24" s="506">
        <v>14</v>
      </c>
      <c r="B24" s="507">
        <v>3458</v>
      </c>
      <c r="C24" s="507">
        <v>1739</v>
      </c>
      <c r="D24" s="507">
        <v>1719</v>
      </c>
      <c r="E24" s="507">
        <v>3342</v>
      </c>
      <c r="F24" s="507">
        <v>1699</v>
      </c>
      <c r="G24" s="507">
        <v>1643</v>
      </c>
      <c r="H24" s="507">
        <v>2933</v>
      </c>
      <c r="I24" s="507">
        <v>1474</v>
      </c>
      <c r="J24" s="507">
        <v>1459</v>
      </c>
      <c r="K24" s="496"/>
    </row>
    <row r="25" spans="1:11">
      <c r="A25" s="502" t="s">
        <v>4662</v>
      </c>
      <c r="B25" s="503">
        <v>208667</v>
      </c>
      <c r="C25" s="503">
        <v>105300</v>
      </c>
      <c r="D25" s="503">
        <v>103367</v>
      </c>
      <c r="E25" s="503">
        <v>204962</v>
      </c>
      <c r="F25" s="503">
        <v>106107</v>
      </c>
      <c r="G25" s="503">
        <v>98855</v>
      </c>
      <c r="H25" s="503">
        <v>184720</v>
      </c>
      <c r="I25" s="503">
        <v>95531</v>
      </c>
      <c r="J25" s="503">
        <v>89189</v>
      </c>
      <c r="K25" s="496"/>
    </row>
    <row r="26" spans="1:11">
      <c r="A26" s="504" t="s">
        <v>4663</v>
      </c>
      <c r="B26" s="505">
        <v>17036</v>
      </c>
      <c r="C26" s="505">
        <v>8827</v>
      </c>
      <c r="D26" s="505">
        <v>8209</v>
      </c>
      <c r="E26" s="505">
        <v>16175</v>
      </c>
      <c r="F26" s="505">
        <v>8365</v>
      </c>
      <c r="G26" s="505">
        <v>7810</v>
      </c>
      <c r="H26" s="505">
        <v>14427</v>
      </c>
      <c r="I26" s="505">
        <v>7434</v>
      </c>
      <c r="J26" s="505">
        <v>6993</v>
      </c>
      <c r="K26" s="496"/>
    </row>
    <row r="27" spans="1:11">
      <c r="A27" s="504">
        <v>15</v>
      </c>
      <c r="B27" s="505">
        <v>3706</v>
      </c>
      <c r="C27" s="505">
        <v>1931</v>
      </c>
      <c r="D27" s="505">
        <v>1775</v>
      </c>
      <c r="E27" s="505">
        <v>3468</v>
      </c>
      <c r="F27" s="505">
        <v>1822</v>
      </c>
      <c r="G27" s="505">
        <v>1646</v>
      </c>
      <c r="H27" s="505">
        <v>2946</v>
      </c>
      <c r="I27" s="505">
        <v>1513</v>
      </c>
      <c r="J27" s="505">
        <v>1433</v>
      </c>
      <c r="K27" s="496"/>
    </row>
    <row r="28" spans="1:11">
      <c r="A28" s="504">
        <v>16</v>
      </c>
      <c r="B28" s="505">
        <v>3842</v>
      </c>
      <c r="C28" s="505">
        <v>2002</v>
      </c>
      <c r="D28" s="505">
        <v>1840</v>
      </c>
      <c r="E28" s="505">
        <v>3548</v>
      </c>
      <c r="F28" s="505">
        <v>1826</v>
      </c>
      <c r="G28" s="505">
        <v>1722</v>
      </c>
      <c r="H28" s="505">
        <v>3094</v>
      </c>
      <c r="I28" s="505">
        <v>1590</v>
      </c>
      <c r="J28" s="505">
        <v>1504</v>
      </c>
      <c r="K28" s="496"/>
    </row>
    <row r="29" spans="1:11">
      <c r="A29" s="504">
        <v>17</v>
      </c>
      <c r="B29" s="505">
        <v>3680</v>
      </c>
      <c r="C29" s="505">
        <v>1894</v>
      </c>
      <c r="D29" s="505">
        <v>1786</v>
      </c>
      <c r="E29" s="505">
        <v>3629</v>
      </c>
      <c r="F29" s="505">
        <v>1849</v>
      </c>
      <c r="G29" s="505">
        <v>1780</v>
      </c>
      <c r="H29" s="505">
        <v>3138</v>
      </c>
      <c r="I29" s="505">
        <v>1610</v>
      </c>
      <c r="J29" s="505">
        <v>1528</v>
      </c>
      <c r="K29" s="496"/>
    </row>
    <row r="30" spans="1:11">
      <c r="A30" s="504">
        <v>18</v>
      </c>
      <c r="B30" s="505">
        <v>3205</v>
      </c>
      <c r="C30" s="505">
        <v>1617</v>
      </c>
      <c r="D30" s="505">
        <v>1588</v>
      </c>
      <c r="E30" s="505">
        <v>3098</v>
      </c>
      <c r="F30" s="505">
        <v>1581</v>
      </c>
      <c r="G30" s="505">
        <v>1517</v>
      </c>
      <c r="H30" s="505">
        <v>2837</v>
      </c>
      <c r="I30" s="505">
        <v>1425</v>
      </c>
      <c r="J30" s="505">
        <v>1412</v>
      </c>
      <c r="K30" s="496"/>
    </row>
    <row r="31" spans="1:11">
      <c r="A31" s="506">
        <v>19</v>
      </c>
      <c r="B31" s="507">
        <v>2603</v>
      </c>
      <c r="C31" s="507">
        <v>1383</v>
      </c>
      <c r="D31" s="507">
        <v>1220</v>
      </c>
      <c r="E31" s="507">
        <v>2432</v>
      </c>
      <c r="F31" s="507">
        <v>1287</v>
      </c>
      <c r="G31" s="507">
        <v>1145</v>
      </c>
      <c r="H31" s="507">
        <v>2412</v>
      </c>
      <c r="I31" s="507">
        <v>1296</v>
      </c>
      <c r="J31" s="507">
        <v>1116</v>
      </c>
      <c r="K31" s="496"/>
    </row>
    <row r="32" spans="1:11">
      <c r="A32" s="504" t="s">
        <v>4664</v>
      </c>
      <c r="B32" s="505">
        <v>13918</v>
      </c>
      <c r="C32" s="505">
        <v>7095</v>
      </c>
      <c r="D32" s="505">
        <v>6823</v>
      </c>
      <c r="E32" s="505">
        <v>13603</v>
      </c>
      <c r="F32" s="505">
        <v>7166</v>
      </c>
      <c r="G32" s="505">
        <v>6437</v>
      </c>
      <c r="H32" s="505">
        <v>12067</v>
      </c>
      <c r="I32" s="505">
        <v>6378</v>
      </c>
      <c r="J32" s="505">
        <v>5689</v>
      </c>
      <c r="K32" s="496"/>
    </row>
    <row r="33" spans="1:11">
      <c r="A33" s="504">
        <v>20</v>
      </c>
      <c r="B33" s="505">
        <v>2527</v>
      </c>
      <c r="C33" s="505">
        <v>1298</v>
      </c>
      <c r="D33" s="505">
        <v>1229</v>
      </c>
      <c r="E33" s="505">
        <v>2566</v>
      </c>
      <c r="F33" s="505">
        <v>1350</v>
      </c>
      <c r="G33" s="505">
        <v>1216</v>
      </c>
      <c r="H33" s="505">
        <v>2265</v>
      </c>
      <c r="I33" s="505">
        <v>1209</v>
      </c>
      <c r="J33" s="505">
        <v>1056</v>
      </c>
      <c r="K33" s="496"/>
    </row>
    <row r="34" spans="1:11">
      <c r="A34" s="504">
        <v>21</v>
      </c>
      <c r="B34" s="505">
        <v>2650</v>
      </c>
      <c r="C34" s="505">
        <v>1381</v>
      </c>
      <c r="D34" s="505">
        <v>1269</v>
      </c>
      <c r="E34" s="505">
        <v>2588</v>
      </c>
      <c r="F34" s="505">
        <v>1347</v>
      </c>
      <c r="G34" s="505">
        <v>1241</v>
      </c>
      <c r="H34" s="505">
        <v>2361</v>
      </c>
      <c r="I34" s="505">
        <v>1272</v>
      </c>
      <c r="J34" s="505">
        <v>1089</v>
      </c>
      <c r="K34" s="496"/>
    </row>
    <row r="35" spans="1:11">
      <c r="A35" s="504">
        <v>22</v>
      </c>
      <c r="B35" s="505">
        <v>2720</v>
      </c>
      <c r="C35" s="505">
        <v>1344</v>
      </c>
      <c r="D35" s="505">
        <v>1376</v>
      </c>
      <c r="E35" s="505">
        <v>2648</v>
      </c>
      <c r="F35" s="505">
        <v>1384</v>
      </c>
      <c r="G35" s="505">
        <v>1264</v>
      </c>
      <c r="H35" s="505">
        <v>2401</v>
      </c>
      <c r="I35" s="505">
        <v>1216</v>
      </c>
      <c r="J35" s="505">
        <v>1185</v>
      </c>
      <c r="K35" s="496"/>
    </row>
    <row r="36" spans="1:11">
      <c r="A36" s="504">
        <v>23</v>
      </c>
      <c r="B36" s="505">
        <v>2852</v>
      </c>
      <c r="C36" s="505">
        <v>1440</v>
      </c>
      <c r="D36" s="505">
        <v>1412</v>
      </c>
      <c r="E36" s="505">
        <v>2829</v>
      </c>
      <c r="F36" s="505">
        <v>1472</v>
      </c>
      <c r="G36" s="505">
        <v>1357</v>
      </c>
      <c r="H36" s="505">
        <v>2502</v>
      </c>
      <c r="I36" s="505">
        <v>1315</v>
      </c>
      <c r="J36" s="505">
        <v>1187</v>
      </c>
      <c r="K36" s="496"/>
    </row>
    <row r="37" spans="1:11">
      <c r="A37" s="506">
        <v>24</v>
      </c>
      <c r="B37" s="507">
        <v>3169</v>
      </c>
      <c r="C37" s="507">
        <v>1632</v>
      </c>
      <c r="D37" s="507">
        <v>1537</v>
      </c>
      <c r="E37" s="507">
        <v>2972</v>
      </c>
      <c r="F37" s="507">
        <v>1613</v>
      </c>
      <c r="G37" s="507">
        <v>1359</v>
      </c>
      <c r="H37" s="507">
        <v>2538</v>
      </c>
      <c r="I37" s="507">
        <v>1366</v>
      </c>
      <c r="J37" s="507">
        <v>1172</v>
      </c>
      <c r="K37" s="496"/>
    </row>
    <row r="38" spans="1:11">
      <c r="A38" s="504" t="s">
        <v>4665</v>
      </c>
      <c r="B38" s="505">
        <v>16930</v>
      </c>
      <c r="C38" s="505">
        <v>8469</v>
      </c>
      <c r="D38" s="505">
        <v>8461</v>
      </c>
      <c r="E38" s="505">
        <v>15778</v>
      </c>
      <c r="F38" s="505">
        <v>8314</v>
      </c>
      <c r="G38" s="505">
        <v>7464</v>
      </c>
      <c r="H38" s="505">
        <v>14400</v>
      </c>
      <c r="I38" s="505">
        <v>7664</v>
      </c>
      <c r="J38" s="505">
        <v>6736</v>
      </c>
      <c r="K38" s="496"/>
    </row>
    <row r="39" spans="1:11">
      <c r="A39" s="504">
        <v>25</v>
      </c>
      <c r="B39" s="505">
        <v>3188</v>
      </c>
      <c r="C39" s="505">
        <v>1596</v>
      </c>
      <c r="D39" s="505">
        <v>1592</v>
      </c>
      <c r="E39" s="505">
        <v>2902</v>
      </c>
      <c r="F39" s="505">
        <v>1523</v>
      </c>
      <c r="G39" s="505">
        <v>1379</v>
      </c>
      <c r="H39" s="505">
        <v>2820</v>
      </c>
      <c r="I39" s="505">
        <v>1505</v>
      </c>
      <c r="J39" s="505">
        <v>1315</v>
      </c>
      <c r="K39" s="496"/>
    </row>
    <row r="40" spans="1:11">
      <c r="A40" s="504">
        <v>26</v>
      </c>
      <c r="B40" s="505">
        <v>3359</v>
      </c>
      <c r="C40" s="505">
        <v>1718</v>
      </c>
      <c r="D40" s="505">
        <v>1641</v>
      </c>
      <c r="E40" s="505">
        <v>3006</v>
      </c>
      <c r="F40" s="505">
        <v>1592</v>
      </c>
      <c r="G40" s="505">
        <v>1414</v>
      </c>
      <c r="H40" s="505">
        <v>2832</v>
      </c>
      <c r="I40" s="505">
        <v>1516</v>
      </c>
      <c r="J40" s="505">
        <v>1316</v>
      </c>
      <c r="K40" s="496"/>
    </row>
    <row r="41" spans="1:11">
      <c r="A41" s="504">
        <v>27</v>
      </c>
      <c r="B41" s="505">
        <v>3372</v>
      </c>
      <c r="C41" s="505">
        <v>1683</v>
      </c>
      <c r="D41" s="505">
        <v>1689</v>
      </c>
      <c r="E41" s="505">
        <v>3181</v>
      </c>
      <c r="F41" s="505">
        <v>1645</v>
      </c>
      <c r="G41" s="505">
        <v>1536</v>
      </c>
      <c r="H41" s="505">
        <v>2776</v>
      </c>
      <c r="I41" s="505">
        <v>1488</v>
      </c>
      <c r="J41" s="505">
        <v>1288</v>
      </c>
      <c r="K41" s="496"/>
    </row>
    <row r="42" spans="1:11">
      <c r="A42" s="504">
        <v>28</v>
      </c>
      <c r="B42" s="505">
        <v>3550</v>
      </c>
      <c r="C42" s="505">
        <v>1764</v>
      </c>
      <c r="D42" s="505">
        <v>1786</v>
      </c>
      <c r="E42" s="505">
        <v>3221</v>
      </c>
      <c r="F42" s="505">
        <v>1728</v>
      </c>
      <c r="G42" s="505">
        <v>1493</v>
      </c>
      <c r="H42" s="505">
        <v>3002</v>
      </c>
      <c r="I42" s="505">
        <v>1565</v>
      </c>
      <c r="J42" s="505">
        <v>1437</v>
      </c>
      <c r="K42" s="496"/>
    </row>
    <row r="43" spans="1:11">
      <c r="A43" s="506">
        <v>29</v>
      </c>
      <c r="B43" s="507">
        <v>3461</v>
      </c>
      <c r="C43" s="507">
        <v>1708</v>
      </c>
      <c r="D43" s="507">
        <v>1753</v>
      </c>
      <c r="E43" s="507">
        <v>3468</v>
      </c>
      <c r="F43" s="507">
        <v>1826</v>
      </c>
      <c r="G43" s="507">
        <v>1642</v>
      </c>
      <c r="H43" s="507">
        <v>2970</v>
      </c>
      <c r="I43" s="507">
        <v>1590</v>
      </c>
      <c r="J43" s="507">
        <v>1380</v>
      </c>
      <c r="K43" s="496"/>
    </row>
    <row r="44" spans="1:11">
      <c r="A44" s="504" t="s">
        <v>4666</v>
      </c>
      <c r="B44" s="505">
        <v>20399</v>
      </c>
      <c r="C44" s="505">
        <v>10530</v>
      </c>
      <c r="D44" s="505">
        <v>9869</v>
      </c>
      <c r="E44" s="505">
        <v>17995</v>
      </c>
      <c r="F44" s="505">
        <v>9314</v>
      </c>
      <c r="G44" s="505">
        <v>8681</v>
      </c>
      <c r="H44" s="505">
        <v>15843</v>
      </c>
      <c r="I44" s="505">
        <v>8320</v>
      </c>
      <c r="J44" s="505">
        <v>7523</v>
      </c>
      <c r="K44" s="496"/>
    </row>
    <row r="45" spans="1:11">
      <c r="A45" s="504">
        <v>30</v>
      </c>
      <c r="B45" s="505">
        <v>3869</v>
      </c>
      <c r="C45" s="505">
        <v>2000</v>
      </c>
      <c r="D45" s="505">
        <v>1869</v>
      </c>
      <c r="E45" s="505">
        <v>3475</v>
      </c>
      <c r="F45" s="505">
        <v>1818</v>
      </c>
      <c r="G45" s="505">
        <v>1657</v>
      </c>
      <c r="H45" s="505">
        <v>2963</v>
      </c>
      <c r="I45" s="505">
        <v>1575</v>
      </c>
      <c r="J45" s="505">
        <v>1388</v>
      </c>
      <c r="K45" s="496"/>
    </row>
    <row r="46" spans="1:11">
      <c r="A46" s="504">
        <v>31</v>
      </c>
      <c r="B46" s="505">
        <v>3945</v>
      </c>
      <c r="C46" s="505">
        <v>2059</v>
      </c>
      <c r="D46" s="505">
        <v>1886</v>
      </c>
      <c r="E46" s="505">
        <v>3561</v>
      </c>
      <c r="F46" s="505">
        <v>1885</v>
      </c>
      <c r="G46" s="505">
        <v>1676</v>
      </c>
      <c r="H46" s="505">
        <v>2982</v>
      </c>
      <c r="I46" s="505">
        <v>1587</v>
      </c>
      <c r="J46" s="505">
        <v>1395</v>
      </c>
      <c r="K46" s="496"/>
    </row>
    <row r="47" spans="1:11">
      <c r="A47" s="504">
        <v>32</v>
      </c>
      <c r="B47" s="505">
        <v>4039</v>
      </c>
      <c r="C47" s="505">
        <v>2054</v>
      </c>
      <c r="D47" s="505">
        <v>1985</v>
      </c>
      <c r="E47" s="505">
        <v>3531</v>
      </c>
      <c r="F47" s="505">
        <v>1837</v>
      </c>
      <c r="G47" s="505">
        <v>1694</v>
      </c>
      <c r="H47" s="505">
        <v>3195</v>
      </c>
      <c r="I47" s="505">
        <v>1638</v>
      </c>
      <c r="J47" s="505">
        <v>1557</v>
      </c>
      <c r="K47" s="496"/>
    </row>
    <row r="48" spans="1:11">
      <c r="A48" s="504">
        <v>33</v>
      </c>
      <c r="B48" s="505">
        <v>4173</v>
      </c>
      <c r="C48" s="505">
        <v>2147</v>
      </c>
      <c r="D48" s="505">
        <v>2026</v>
      </c>
      <c r="E48" s="505">
        <v>3743</v>
      </c>
      <c r="F48" s="505">
        <v>1906</v>
      </c>
      <c r="G48" s="505">
        <v>1837</v>
      </c>
      <c r="H48" s="505">
        <v>3197</v>
      </c>
      <c r="I48" s="505">
        <v>1681</v>
      </c>
      <c r="J48" s="505">
        <v>1516</v>
      </c>
      <c r="K48" s="496"/>
    </row>
    <row r="49" spans="1:11">
      <c r="A49" s="506">
        <v>34</v>
      </c>
      <c r="B49" s="507">
        <v>4373</v>
      </c>
      <c r="C49" s="507">
        <v>2270</v>
      </c>
      <c r="D49" s="507">
        <v>2103</v>
      </c>
      <c r="E49" s="507">
        <v>3685</v>
      </c>
      <c r="F49" s="507">
        <v>1868</v>
      </c>
      <c r="G49" s="507">
        <v>1817</v>
      </c>
      <c r="H49" s="507">
        <v>3506</v>
      </c>
      <c r="I49" s="507">
        <v>1839</v>
      </c>
      <c r="J49" s="507">
        <v>1667</v>
      </c>
      <c r="K49" s="496"/>
    </row>
    <row r="50" spans="1:11">
      <c r="A50" s="504" t="s">
        <v>4667</v>
      </c>
      <c r="B50" s="505">
        <v>22879</v>
      </c>
      <c r="C50" s="505">
        <v>11607</v>
      </c>
      <c r="D50" s="505">
        <v>11272</v>
      </c>
      <c r="E50" s="505">
        <v>21153</v>
      </c>
      <c r="F50" s="505">
        <v>11106</v>
      </c>
      <c r="G50" s="505">
        <v>10047</v>
      </c>
      <c r="H50" s="505">
        <v>17865</v>
      </c>
      <c r="I50" s="505">
        <v>9202</v>
      </c>
      <c r="J50" s="505">
        <v>8663</v>
      </c>
      <c r="K50" s="496"/>
    </row>
    <row r="51" spans="1:11">
      <c r="A51" s="504">
        <v>35</v>
      </c>
      <c r="B51" s="505">
        <v>4477</v>
      </c>
      <c r="C51" s="505">
        <v>2276</v>
      </c>
      <c r="D51" s="505">
        <v>2201</v>
      </c>
      <c r="E51" s="505">
        <v>3966</v>
      </c>
      <c r="F51" s="505">
        <v>2084</v>
      </c>
      <c r="G51" s="505">
        <v>1882</v>
      </c>
      <c r="H51" s="505">
        <v>3495</v>
      </c>
      <c r="I51" s="505">
        <v>1828</v>
      </c>
      <c r="J51" s="505">
        <v>1667</v>
      </c>
      <c r="K51" s="496"/>
    </row>
    <row r="52" spans="1:11">
      <c r="A52" s="504">
        <v>36</v>
      </c>
      <c r="B52" s="505">
        <v>4666</v>
      </c>
      <c r="C52" s="505">
        <v>2383</v>
      </c>
      <c r="D52" s="505">
        <v>2283</v>
      </c>
      <c r="E52" s="505">
        <v>4089</v>
      </c>
      <c r="F52" s="505">
        <v>2160</v>
      </c>
      <c r="G52" s="505">
        <v>1929</v>
      </c>
      <c r="H52" s="505">
        <v>3573</v>
      </c>
      <c r="I52" s="505">
        <v>1852</v>
      </c>
      <c r="J52" s="505">
        <v>1721</v>
      </c>
      <c r="K52" s="496"/>
    </row>
    <row r="53" spans="1:11">
      <c r="A53" s="504">
        <v>37</v>
      </c>
      <c r="B53" s="505">
        <v>4679</v>
      </c>
      <c r="C53" s="505">
        <v>2407</v>
      </c>
      <c r="D53" s="505">
        <v>2272</v>
      </c>
      <c r="E53" s="505">
        <v>4185</v>
      </c>
      <c r="F53" s="505">
        <v>2144</v>
      </c>
      <c r="G53" s="505">
        <v>2041</v>
      </c>
      <c r="H53" s="505">
        <v>3512</v>
      </c>
      <c r="I53" s="505">
        <v>1840</v>
      </c>
      <c r="J53" s="505">
        <v>1672</v>
      </c>
      <c r="K53" s="496"/>
    </row>
    <row r="54" spans="1:11">
      <c r="A54" s="504">
        <v>38</v>
      </c>
      <c r="B54" s="505">
        <v>4605</v>
      </c>
      <c r="C54" s="505">
        <v>2349</v>
      </c>
      <c r="D54" s="505">
        <v>2256</v>
      </c>
      <c r="E54" s="505">
        <v>4370</v>
      </c>
      <c r="F54" s="505">
        <v>2304</v>
      </c>
      <c r="G54" s="505">
        <v>2066</v>
      </c>
      <c r="H54" s="505">
        <v>3662</v>
      </c>
      <c r="I54" s="505">
        <v>1837</v>
      </c>
      <c r="J54" s="505">
        <v>1825</v>
      </c>
      <c r="K54" s="496"/>
    </row>
    <row r="55" spans="1:11">
      <c r="A55" s="506">
        <v>39</v>
      </c>
      <c r="B55" s="507">
        <v>4452</v>
      </c>
      <c r="C55" s="507">
        <v>2192</v>
      </c>
      <c r="D55" s="507">
        <v>2260</v>
      </c>
      <c r="E55" s="507">
        <v>4543</v>
      </c>
      <c r="F55" s="507">
        <v>2414</v>
      </c>
      <c r="G55" s="507">
        <v>2129</v>
      </c>
      <c r="H55" s="507">
        <v>3623</v>
      </c>
      <c r="I55" s="507">
        <v>1845</v>
      </c>
      <c r="J55" s="507">
        <v>1778</v>
      </c>
      <c r="K55" s="496"/>
    </row>
    <row r="56" spans="1:11">
      <c r="A56" s="504" t="s">
        <v>4668</v>
      </c>
      <c r="B56" s="505">
        <v>21017</v>
      </c>
      <c r="C56" s="505">
        <v>10638</v>
      </c>
      <c r="D56" s="505">
        <v>10379</v>
      </c>
      <c r="E56" s="505">
        <v>24027</v>
      </c>
      <c r="F56" s="505">
        <v>12552</v>
      </c>
      <c r="G56" s="505">
        <v>11475</v>
      </c>
      <c r="H56" s="505">
        <v>20773</v>
      </c>
      <c r="I56" s="505">
        <v>10884</v>
      </c>
      <c r="J56" s="505">
        <v>9889</v>
      </c>
      <c r="K56" s="496"/>
    </row>
    <row r="57" spans="1:11">
      <c r="A57" s="504">
        <v>40</v>
      </c>
      <c r="B57" s="505">
        <v>4366</v>
      </c>
      <c r="C57" s="505">
        <v>2261</v>
      </c>
      <c r="D57" s="505">
        <v>2105</v>
      </c>
      <c r="E57" s="505">
        <v>4711</v>
      </c>
      <c r="F57" s="505">
        <v>2466</v>
      </c>
      <c r="G57" s="505">
        <v>2245</v>
      </c>
      <c r="H57" s="505">
        <v>3893</v>
      </c>
      <c r="I57" s="505">
        <v>2064</v>
      </c>
      <c r="J57" s="505">
        <v>1829</v>
      </c>
      <c r="K57" s="496"/>
    </row>
    <row r="58" spans="1:11">
      <c r="A58" s="504">
        <v>41</v>
      </c>
      <c r="B58" s="505">
        <v>4412</v>
      </c>
      <c r="C58" s="505">
        <v>2233</v>
      </c>
      <c r="D58" s="505">
        <v>2179</v>
      </c>
      <c r="E58" s="505">
        <v>4844</v>
      </c>
      <c r="F58" s="505">
        <v>2554</v>
      </c>
      <c r="G58" s="505">
        <v>2290</v>
      </c>
      <c r="H58" s="505">
        <v>4008</v>
      </c>
      <c r="I58" s="505">
        <v>2095</v>
      </c>
      <c r="J58" s="505">
        <v>1913</v>
      </c>
      <c r="K58" s="496"/>
    </row>
    <row r="59" spans="1:11">
      <c r="A59" s="504">
        <v>42</v>
      </c>
      <c r="B59" s="505">
        <v>4269</v>
      </c>
      <c r="C59" s="505">
        <v>2192</v>
      </c>
      <c r="D59" s="505">
        <v>2077</v>
      </c>
      <c r="E59" s="505">
        <v>4925</v>
      </c>
      <c r="F59" s="505">
        <v>2615</v>
      </c>
      <c r="G59" s="505">
        <v>2310</v>
      </c>
      <c r="H59" s="505">
        <v>4132</v>
      </c>
      <c r="I59" s="505">
        <v>2116</v>
      </c>
      <c r="J59" s="505">
        <v>2016</v>
      </c>
      <c r="K59" s="496"/>
    </row>
    <row r="60" spans="1:11">
      <c r="A60" s="504">
        <v>43</v>
      </c>
      <c r="B60" s="505">
        <v>4474</v>
      </c>
      <c r="C60" s="505">
        <v>2228</v>
      </c>
      <c r="D60" s="505">
        <v>2246</v>
      </c>
      <c r="E60" s="505">
        <v>4853</v>
      </c>
      <c r="F60" s="505">
        <v>2540</v>
      </c>
      <c r="G60" s="505">
        <v>2313</v>
      </c>
      <c r="H60" s="505">
        <v>4284</v>
      </c>
      <c r="I60" s="505">
        <v>2211</v>
      </c>
      <c r="J60" s="505">
        <v>2073</v>
      </c>
      <c r="K60" s="496"/>
    </row>
    <row r="61" spans="1:11">
      <c r="A61" s="506">
        <v>44</v>
      </c>
      <c r="B61" s="507">
        <v>3496</v>
      </c>
      <c r="C61" s="507">
        <v>1724</v>
      </c>
      <c r="D61" s="507">
        <v>1772</v>
      </c>
      <c r="E61" s="507">
        <v>4694</v>
      </c>
      <c r="F61" s="507">
        <v>2377</v>
      </c>
      <c r="G61" s="507">
        <v>2317</v>
      </c>
      <c r="H61" s="507">
        <v>4456</v>
      </c>
      <c r="I61" s="507">
        <v>2398</v>
      </c>
      <c r="J61" s="507">
        <v>2058</v>
      </c>
      <c r="K61" s="496"/>
    </row>
    <row r="62" spans="1:11">
      <c r="A62" s="504" t="s">
        <v>4669</v>
      </c>
      <c r="B62" s="505">
        <v>21276</v>
      </c>
      <c r="C62" s="505">
        <v>10629</v>
      </c>
      <c r="D62" s="505">
        <v>10647</v>
      </c>
      <c r="E62" s="505">
        <v>22012</v>
      </c>
      <c r="F62" s="505">
        <v>11416</v>
      </c>
      <c r="G62" s="505">
        <v>10596</v>
      </c>
      <c r="H62" s="505">
        <v>23376</v>
      </c>
      <c r="I62" s="505">
        <v>12149</v>
      </c>
      <c r="J62" s="505">
        <v>11227</v>
      </c>
      <c r="K62" s="496"/>
    </row>
    <row r="63" spans="1:11">
      <c r="A63" s="504">
        <v>45</v>
      </c>
      <c r="B63" s="505">
        <v>4358</v>
      </c>
      <c r="C63" s="505">
        <v>2169</v>
      </c>
      <c r="D63" s="505">
        <v>2189</v>
      </c>
      <c r="E63" s="505">
        <v>4555</v>
      </c>
      <c r="F63" s="505">
        <v>2404</v>
      </c>
      <c r="G63" s="505">
        <v>2151</v>
      </c>
      <c r="H63" s="505">
        <v>4597</v>
      </c>
      <c r="I63" s="505">
        <v>2408</v>
      </c>
      <c r="J63" s="505">
        <v>2189</v>
      </c>
      <c r="K63" s="496"/>
    </row>
    <row r="64" spans="1:11">
      <c r="A64" s="504">
        <v>46</v>
      </c>
      <c r="B64" s="505">
        <v>4185</v>
      </c>
      <c r="C64" s="505">
        <v>2087</v>
      </c>
      <c r="D64" s="505">
        <v>2098</v>
      </c>
      <c r="E64" s="505">
        <v>4579</v>
      </c>
      <c r="F64" s="505">
        <v>2386</v>
      </c>
      <c r="G64" s="505">
        <v>2193</v>
      </c>
      <c r="H64" s="505">
        <v>4758</v>
      </c>
      <c r="I64" s="505">
        <v>2465</v>
      </c>
      <c r="J64" s="505">
        <v>2293</v>
      </c>
      <c r="K64" s="496"/>
    </row>
    <row r="65" spans="1:11">
      <c r="A65" s="504">
        <v>47</v>
      </c>
      <c r="B65" s="505">
        <v>4220</v>
      </c>
      <c r="C65" s="505">
        <v>2079</v>
      </c>
      <c r="D65" s="505">
        <v>2141</v>
      </c>
      <c r="E65" s="505">
        <v>4446</v>
      </c>
      <c r="F65" s="505">
        <v>2316</v>
      </c>
      <c r="G65" s="505">
        <v>2130</v>
      </c>
      <c r="H65" s="505">
        <v>4794</v>
      </c>
      <c r="I65" s="505">
        <v>2538</v>
      </c>
      <c r="J65" s="505">
        <v>2256</v>
      </c>
      <c r="K65" s="496"/>
    </row>
    <row r="66" spans="1:11">
      <c r="A66" s="504">
        <v>48</v>
      </c>
      <c r="B66" s="505">
        <v>4214</v>
      </c>
      <c r="C66" s="505">
        <v>2141</v>
      </c>
      <c r="D66" s="505">
        <v>2073</v>
      </c>
      <c r="E66" s="505">
        <v>4700</v>
      </c>
      <c r="F66" s="505">
        <v>2416</v>
      </c>
      <c r="G66" s="505">
        <v>2284</v>
      </c>
      <c r="H66" s="505">
        <v>4673</v>
      </c>
      <c r="I66" s="505">
        <v>2432</v>
      </c>
      <c r="J66" s="505">
        <v>2241</v>
      </c>
      <c r="K66" s="496"/>
    </row>
    <row r="67" spans="1:11">
      <c r="A67" s="506">
        <v>49</v>
      </c>
      <c r="B67" s="507">
        <v>4299</v>
      </c>
      <c r="C67" s="507">
        <v>2153</v>
      </c>
      <c r="D67" s="507">
        <v>2146</v>
      </c>
      <c r="E67" s="507">
        <v>3732</v>
      </c>
      <c r="F67" s="507">
        <v>1894</v>
      </c>
      <c r="G67" s="507">
        <v>1838</v>
      </c>
      <c r="H67" s="507">
        <v>4554</v>
      </c>
      <c r="I67" s="507">
        <v>2306</v>
      </c>
      <c r="J67" s="507">
        <v>2248</v>
      </c>
      <c r="K67" s="496"/>
    </row>
    <row r="68" spans="1:11">
      <c r="A68" s="504" t="s">
        <v>4670</v>
      </c>
      <c r="B68" s="505">
        <v>22189</v>
      </c>
      <c r="C68" s="505">
        <v>11108</v>
      </c>
      <c r="D68" s="505">
        <v>11081</v>
      </c>
      <c r="E68" s="505">
        <v>22839</v>
      </c>
      <c r="F68" s="505">
        <v>11682</v>
      </c>
      <c r="G68" s="505">
        <v>11157</v>
      </c>
      <c r="H68" s="505">
        <v>21402</v>
      </c>
      <c r="I68" s="505">
        <v>11074</v>
      </c>
      <c r="J68" s="505">
        <v>10328</v>
      </c>
      <c r="K68" s="496"/>
    </row>
    <row r="69" spans="1:11">
      <c r="A69" s="504">
        <v>50</v>
      </c>
      <c r="B69" s="505">
        <v>4379</v>
      </c>
      <c r="C69" s="505">
        <v>2179</v>
      </c>
      <c r="D69" s="505">
        <v>2200</v>
      </c>
      <c r="E69" s="505">
        <v>4646</v>
      </c>
      <c r="F69" s="505">
        <v>2360</v>
      </c>
      <c r="G69" s="505">
        <v>2286</v>
      </c>
      <c r="H69" s="505">
        <v>4401</v>
      </c>
      <c r="I69" s="505">
        <v>2287</v>
      </c>
      <c r="J69" s="505">
        <v>2114</v>
      </c>
      <c r="K69" s="496"/>
    </row>
    <row r="70" spans="1:11">
      <c r="A70" s="504">
        <v>51</v>
      </c>
      <c r="B70" s="505">
        <v>4609</v>
      </c>
      <c r="C70" s="505">
        <v>2335</v>
      </c>
      <c r="D70" s="505">
        <v>2274</v>
      </c>
      <c r="E70" s="505">
        <v>4457</v>
      </c>
      <c r="F70" s="505">
        <v>2257</v>
      </c>
      <c r="G70" s="505">
        <v>2200</v>
      </c>
      <c r="H70" s="505">
        <v>4445</v>
      </c>
      <c r="I70" s="505">
        <v>2327</v>
      </c>
      <c r="J70" s="505">
        <v>2118</v>
      </c>
      <c r="K70" s="496"/>
    </row>
    <row r="71" spans="1:11">
      <c r="A71" s="504">
        <v>52</v>
      </c>
      <c r="B71" s="505">
        <v>4320</v>
      </c>
      <c r="C71" s="505">
        <v>2144</v>
      </c>
      <c r="D71" s="505">
        <v>2176</v>
      </c>
      <c r="E71" s="505">
        <v>4531</v>
      </c>
      <c r="F71" s="505">
        <v>2324</v>
      </c>
      <c r="G71" s="505">
        <v>2207</v>
      </c>
      <c r="H71" s="505">
        <v>4400</v>
      </c>
      <c r="I71" s="505">
        <v>2294</v>
      </c>
      <c r="J71" s="505">
        <v>2106</v>
      </c>
      <c r="K71" s="496"/>
    </row>
    <row r="72" spans="1:11">
      <c r="A72" s="504">
        <v>53</v>
      </c>
      <c r="B72" s="505">
        <v>4295</v>
      </c>
      <c r="C72" s="505">
        <v>2120</v>
      </c>
      <c r="D72" s="505">
        <v>2175</v>
      </c>
      <c r="E72" s="505">
        <v>4535</v>
      </c>
      <c r="F72" s="505">
        <v>2336</v>
      </c>
      <c r="G72" s="505">
        <v>2199</v>
      </c>
      <c r="H72" s="505">
        <v>4565</v>
      </c>
      <c r="I72" s="505">
        <v>2346</v>
      </c>
      <c r="J72" s="505">
        <v>2219</v>
      </c>
      <c r="K72" s="496"/>
    </row>
    <row r="73" spans="1:11">
      <c r="A73" s="506">
        <v>54</v>
      </c>
      <c r="B73" s="507">
        <v>4586</v>
      </c>
      <c r="C73" s="507">
        <v>2330</v>
      </c>
      <c r="D73" s="507">
        <v>2256</v>
      </c>
      <c r="E73" s="507">
        <v>4670</v>
      </c>
      <c r="F73" s="507">
        <v>2405</v>
      </c>
      <c r="G73" s="507">
        <v>2265</v>
      </c>
      <c r="H73" s="507">
        <v>3591</v>
      </c>
      <c r="I73" s="507">
        <v>1820</v>
      </c>
      <c r="J73" s="507">
        <v>1771</v>
      </c>
      <c r="K73" s="496"/>
    </row>
    <row r="74" spans="1:11">
      <c r="A74" s="504" t="s">
        <v>4671</v>
      </c>
      <c r="B74" s="505">
        <v>26194</v>
      </c>
      <c r="C74" s="505">
        <v>13138</v>
      </c>
      <c r="D74" s="505">
        <v>13056</v>
      </c>
      <c r="E74" s="505">
        <v>23850</v>
      </c>
      <c r="F74" s="505">
        <v>12232</v>
      </c>
      <c r="G74" s="505">
        <v>11618</v>
      </c>
      <c r="H74" s="505">
        <v>21832</v>
      </c>
      <c r="I74" s="505">
        <v>10999</v>
      </c>
      <c r="J74" s="505">
        <v>10833</v>
      </c>
      <c r="K74" s="496"/>
    </row>
    <row r="75" spans="1:11">
      <c r="A75" s="504">
        <v>55</v>
      </c>
      <c r="B75" s="505">
        <v>4842</v>
      </c>
      <c r="C75" s="505">
        <v>2465</v>
      </c>
      <c r="D75" s="505">
        <v>2377</v>
      </c>
      <c r="E75" s="505">
        <v>4726</v>
      </c>
      <c r="F75" s="505">
        <v>2435</v>
      </c>
      <c r="G75" s="505">
        <v>2291</v>
      </c>
      <c r="H75" s="505">
        <v>4445</v>
      </c>
      <c r="I75" s="505">
        <v>2244</v>
      </c>
      <c r="J75" s="505">
        <v>2201</v>
      </c>
      <c r="K75" s="496"/>
    </row>
    <row r="76" spans="1:11">
      <c r="A76" s="504">
        <v>56</v>
      </c>
      <c r="B76" s="505">
        <v>4872</v>
      </c>
      <c r="C76" s="505">
        <v>2408</v>
      </c>
      <c r="D76" s="505">
        <v>2464</v>
      </c>
      <c r="E76" s="505">
        <v>5016</v>
      </c>
      <c r="F76" s="505">
        <v>2610</v>
      </c>
      <c r="G76" s="505">
        <v>2406</v>
      </c>
      <c r="H76" s="505">
        <v>4301</v>
      </c>
      <c r="I76" s="505">
        <v>2158</v>
      </c>
      <c r="J76" s="505">
        <v>2143</v>
      </c>
      <c r="K76" s="496"/>
    </row>
    <row r="77" spans="1:11">
      <c r="A77" s="504">
        <v>57</v>
      </c>
      <c r="B77" s="505">
        <v>5292</v>
      </c>
      <c r="C77" s="505">
        <v>2699</v>
      </c>
      <c r="D77" s="505">
        <v>2593</v>
      </c>
      <c r="E77" s="505">
        <v>4645</v>
      </c>
      <c r="F77" s="505">
        <v>2375</v>
      </c>
      <c r="G77" s="505">
        <v>2270</v>
      </c>
      <c r="H77" s="505">
        <v>4308</v>
      </c>
      <c r="I77" s="505">
        <v>2167</v>
      </c>
      <c r="J77" s="505">
        <v>2141</v>
      </c>
      <c r="K77" s="496"/>
    </row>
    <row r="78" spans="1:11">
      <c r="A78" s="504">
        <v>58</v>
      </c>
      <c r="B78" s="505">
        <v>5469</v>
      </c>
      <c r="C78" s="505">
        <v>2713</v>
      </c>
      <c r="D78" s="505">
        <v>2756</v>
      </c>
      <c r="E78" s="505">
        <v>4575</v>
      </c>
      <c r="F78" s="505">
        <v>2282</v>
      </c>
      <c r="G78" s="505">
        <v>2293</v>
      </c>
      <c r="H78" s="505">
        <v>4359</v>
      </c>
      <c r="I78" s="505">
        <v>2207</v>
      </c>
      <c r="J78" s="505">
        <v>2152</v>
      </c>
      <c r="K78" s="496"/>
    </row>
    <row r="79" spans="1:11">
      <c r="A79" s="506">
        <v>59</v>
      </c>
      <c r="B79" s="507">
        <v>5719</v>
      </c>
      <c r="C79" s="507">
        <v>2853</v>
      </c>
      <c r="D79" s="507">
        <v>2866</v>
      </c>
      <c r="E79" s="507">
        <v>4888</v>
      </c>
      <c r="F79" s="507">
        <v>2530</v>
      </c>
      <c r="G79" s="507">
        <v>2358</v>
      </c>
      <c r="H79" s="507">
        <v>4419</v>
      </c>
      <c r="I79" s="507">
        <v>2223</v>
      </c>
      <c r="J79" s="507">
        <v>2196</v>
      </c>
      <c r="K79" s="496"/>
    </row>
    <row r="80" spans="1:11">
      <c r="A80" s="504" t="s">
        <v>4672</v>
      </c>
      <c r="B80" s="505">
        <v>26829</v>
      </c>
      <c r="C80" s="505">
        <v>13259</v>
      </c>
      <c r="D80" s="505">
        <v>13570</v>
      </c>
      <c r="E80" s="505">
        <v>27530</v>
      </c>
      <c r="F80" s="505">
        <v>13960</v>
      </c>
      <c r="G80" s="505">
        <v>13570</v>
      </c>
      <c r="H80" s="505">
        <v>22735</v>
      </c>
      <c r="I80" s="505">
        <v>11427</v>
      </c>
      <c r="J80" s="505">
        <v>11308</v>
      </c>
      <c r="K80" s="496"/>
    </row>
    <row r="81" spans="1:11">
      <c r="A81" s="504">
        <v>60</v>
      </c>
      <c r="B81" s="505">
        <v>6112</v>
      </c>
      <c r="C81" s="505">
        <v>3043</v>
      </c>
      <c r="D81" s="505">
        <v>3069</v>
      </c>
      <c r="E81" s="505">
        <v>5190</v>
      </c>
      <c r="F81" s="505">
        <v>2699</v>
      </c>
      <c r="G81" s="505">
        <v>2491</v>
      </c>
      <c r="H81" s="505">
        <v>4557</v>
      </c>
      <c r="I81" s="505">
        <v>2300</v>
      </c>
      <c r="J81" s="505">
        <v>2257</v>
      </c>
      <c r="K81" s="496"/>
    </row>
    <row r="82" spans="1:11">
      <c r="A82" s="504">
        <v>61</v>
      </c>
      <c r="B82" s="505">
        <v>6140</v>
      </c>
      <c r="C82" s="505">
        <v>3048</v>
      </c>
      <c r="D82" s="505">
        <v>3092</v>
      </c>
      <c r="E82" s="505">
        <v>5178</v>
      </c>
      <c r="F82" s="505">
        <v>2610</v>
      </c>
      <c r="G82" s="505">
        <v>2568</v>
      </c>
      <c r="H82" s="505">
        <v>4711</v>
      </c>
      <c r="I82" s="505">
        <v>2386</v>
      </c>
      <c r="J82" s="505">
        <v>2325</v>
      </c>
      <c r="K82" s="496"/>
    </row>
    <row r="83" spans="1:11">
      <c r="A83" s="504">
        <v>62</v>
      </c>
      <c r="B83" s="505">
        <v>6191</v>
      </c>
      <c r="C83" s="505">
        <v>3013</v>
      </c>
      <c r="D83" s="505">
        <v>3178</v>
      </c>
      <c r="E83" s="505">
        <v>5539</v>
      </c>
      <c r="F83" s="505">
        <v>2824</v>
      </c>
      <c r="G83" s="505">
        <v>2715</v>
      </c>
      <c r="H83" s="505">
        <v>4435</v>
      </c>
      <c r="I83" s="505">
        <v>2216</v>
      </c>
      <c r="J83" s="505">
        <v>2219</v>
      </c>
      <c r="K83" s="496"/>
    </row>
    <row r="84" spans="1:11">
      <c r="A84" s="504">
        <v>63</v>
      </c>
      <c r="B84" s="505">
        <v>5311</v>
      </c>
      <c r="C84" s="505">
        <v>2692</v>
      </c>
      <c r="D84" s="505">
        <v>2619</v>
      </c>
      <c r="E84" s="505">
        <v>5686</v>
      </c>
      <c r="F84" s="505">
        <v>2849</v>
      </c>
      <c r="G84" s="505">
        <v>2837</v>
      </c>
      <c r="H84" s="505">
        <v>4410</v>
      </c>
      <c r="I84" s="505">
        <v>2179</v>
      </c>
      <c r="J84" s="505">
        <v>2231</v>
      </c>
      <c r="K84" s="496"/>
    </row>
    <row r="85" spans="1:11">
      <c r="A85" s="506">
        <v>64</v>
      </c>
      <c r="B85" s="507">
        <v>3075</v>
      </c>
      <c r="C85" s="507">
        <v>1463</v>
      </c>
      <c r="D85" s="507">
        <v>1612</v>
      </c>
      <c r="E85" s="507">
        <v>5937</v>
      </c>
      <c r="F85" s="507">
        <v>2978</v>
      </c>
      <c r="G85" s="507">
        <v>2959</v>
      </c>
      <c r="H85" s="507">
        <v>4622</v>
      </c>
      <c r="I85" s="507">
        <v>2346</v>
      </c>
      <c r="J85" s="507">
        <v>2276</v>
      </c>
      <c r="K85" s="496"/>
    </row>
    <row r="86" spans="1:11">
      <c r="A86" s="502" t="s">
        <v>4673</v>
      </c>
      <c r="B86" s="503">
        <v>85510</v>
      </c>
      <c r="C86" s="503">
        <v>35442</v>
      </c>
      <c r="D86" s="503">
        <v>50068</v>
      </c>
      <c r="E86" s="503">
        <v>98323</v>
      </c>
      <c r="F86" s="503">
        <v>42064</v>
      </c>
      <c r="G86" s="503">
        <v>56259</v>
      </c>
      <c r="H86" s="503">
        <v>102319</v>
      </c>
      <c r="I86" s="503">
        <v>44397</v>
      </c>
      <c r="J86" s="503">
        <v>57922</v>
      </c>
      <c r="K86" s="496"/>
    </row>
    <row r="87" spans="1:11">
      <c r="A87" s="504" t="s">
        <v>4674</v>
      </c>
      <c r="B87" s="505">
        <v>22071</v>
      </c>
      <c r="C87" s="505">
        <v>10601</v>
      </c>
      <c r="D87" s="505">
        <v>11470</v>
      </c>
      <c r="E87" s="505">
        <v>27177</v>
      </c>
      <c r="F87" s="505">
        <v>13448</v>
      </c>
      <c r="G87" s="505">
        <v>13729</v>
      </c>
      <c r="H87" s="505">
        <v>25970</v>
      </c>
      <c r="I87" s="505">
        <v>12867</v>
      </c>
      <c r="J87" s="505">
        <v>13103</v>
      </c>
      <c r="K87" s="496"/>
    </row>
    <row r="88" spans="1:11">
      <c r="A88" s="504">
        <v>65</v>
      </c>
      <c r="B88" s="505">
        <v>3654</v>
      </c>
      <c r="C88" s="505">
        <v>1814</v>
      </c>
      <c r="D88" s="505">
        <v>1840</v>
      </c>
      <c r="E88" s="505">
        <v>6226</v>
      </c>
      <c r="F88" s="505">
        <v>3124</v>
      </c>
      <c r="G88" s="505">
        <v>3102</v>
      </c>
      <c r="H88" s="505">
        <v>4925</v>
      </c>
      <c r="I88" s="505">
        <v>2496</v>
      </c>
      <c r="J88" s="505">
        <v>2429</v>
      </c>
      <c r="K88" s="496"/>
    </row>
    <row r="89" spans="1:11">
      <c r="A89" s="504">
        <v>66</v>
      </c>
      <c r="B89" s="505">
        <v>4747</v>
      </c>
      <c r="C89" s="505">
        <v>2274</v>
      </c>
      <c r="D89" s="505">
        <v>2473</v>
      </c>
      <c r="E89" s="505">
        <v>6274</v>
      </c>
      <c r="F89" s="505">
        <v>3126</v>
      </c>
      <c r="G89" s="505">
        <v>3148</v>
      </c>
      <c r="H89" s="505">
        <v>4882</v>
      </c>
      <c r="I89" s="505">
        <v>2416</v>
      </c>
      <c r="J89" s="505">
        <v>2466</v>
      </c>
      <c r="K89" s="496"/>
    </row>
    <row r="90" spans="1:11">
      <c r="A90" s="504">
        <v>67</v>
      </c>
      <c r="B90" s="505">
        <v>4641</v>
      </c>
      <c r="C90" s="505">
        <v>2278</v>
      </c>
      <c r="D90" s="505">
        <v>2363</v>
      </c>
      <c r="E90" s="505">
        <v>6252</v>
      </c>
      <c r="F90" s="505">
        <v>3046</v>
      </c>
      <c r="G90" s="505">
        <v>3206</v>
      </c>
      <c r="H90" s="505">
        <v>5261</v>
      </c>
      <c r="I90" s="505">
        <v>2645</v>
      </c>
      <c r="J90" s="505">
        <v>2616</v>
      </c>
      <c r="K90" s="496"/>
    </row>
    <row r="91" spans="1:11">
      <c r="A91" s="504">
        <v>68</v>
      </c>
      <c r="B91" s="505">
        <v>4632</v>
      </c>
      <c r="C91" s="505">
        <v>2155</v>
      </c>
      <c r="D91" s="505">
        <v>2477</v>
      </c>
      <c r="E91" s="505">
        <v>5338</v>
      </c>
      <c r="F91" s="505">
        <v>2695</v>
      </c>
      <c r="G91" s="505">
        <v>2643</v>
      </c>
      <c r="H91" s="505">
        <v>5368</v>
      </c>
      <c r="I91" s="505">
        <v>2598</v>
      </c>
      <c r="J91" s="505">
        <v>2770</v>
      </c>
      <c r="K91" s="496"/>
    </row>
    <row r="92" spans="1:11">
      <c r="A92" s="506">
        <v>69</v>
      </c>
      <c r="B92" s="507">
        <v>4397</v>
      </c>
      <c r="C92" s="507">
        <v>2080</v>
      </c>
      <c r="D92" s="507">
        <v>2317</v>
      </c>
      <c r="E92" s="507">
        <v>3087</v>
      </c>
      <c r="F92" s="507">
        <v>1457</v>
      </c>
      <c r="G92" s="507">
        <v>1630</v>
      </c>
      <c r="H92" s="507">
        <v>5534</v>
      </c>
      <c r="I92" s="507">
        <v>2712</v>
      </c>
      <c r="J92" s="507">
        <v>2822</v>
      </c>
      <c r="K92" s="496"/>
    </row>
    <row r="93" spans="1:11">
      <c r="A93" s="504" t="s">
        <v>4675</v>
      </c>
      <c r="B93" s="505">
        <v>19731</v>
      </c>
      <c r="C93" s="505">
        <v>8857</v>
      </c>
      <c r="D93" s="505">
        <v>10874</v>
      </c>
      <c r="E93" s="505">
        <v>21490</v>
      </c>
      <c r="F93" s="505">
        <v>10105</v>
      </c>
      <c r="G93" s="505">
        <v>11385</v>
      </c>
      <c r="H93" s="505">
        <v>24795</v>
      </c>
      <c r="I93" s="505">
        <v>11884</v>
      </c>
      <c r="J93" s="505">
        <v>12911</v>
      </c>
      <c r="K93" s="496"/>
    </row>
    <row r="94" spans="1:11">
      <c r="A94" s="504">
        <v>70</v>
      </c>
      <c r="B94" s="505">
        <v>4259</v>
      </c>
      <c r="C94" s="505">
        <v>2018</v>
      </c>
      <c r="D94" s="505">
        <v>2241</v>
      </c>
      <c r="E94" s="505">
        <v>3604</v>
      </c>
      <c r="F94" s="505">
        <v>1762</v>
      </c>
      <c r="G94" s="505">
        <v>1842</v>
      </c>
      <c r="H94" s="505">
        <v>5747</v>
      </c>
      <c r="I94" s="505">
        <v>2794</v>
      </c>
      <c r="J94" s="505">
        <v>2953</v>
      </c>
      <c r="K94" s="496"/>
    </row>
    <row r="95" spans="1:11">
      <c r="A95" s="504">
        <v>71</v>
      </c>
      <c r="B95" s="505">
        <v>3630</v>
      </c>
      <c r="C95" s="505">
        <v>1703</v>
      </c>
      <c r="D95" s="505">
        <v>1927</v>
      </c>
      <c r="E95" s="505">
        <v>4665</v>
      </c>
      <c r="F95" s="505">
        <v>2216</v>
      </c>
      <c r="G95" s="505">
        <v>2449</v>
      </c>
      <c r="H95" s="505">
        <v>5793</v>
      </c>
      <c r="I95" s="505">
        <v>2807</v>
      </c>
      <c r="J95" s="505">
        <v>2986</v>
      </c>
      <c r="K95" s="496"/>
    </row>
    <row r="96" spans="1:11">
      <c r="A96" s="504">
        <v>72</v>
      </c>
      <c r="B96" s="505">
        <v>3940</v>
      </c>
      <c r="C96" s="505">
        <v>1751</v>
      </c>
      <c r="D96" s="505">
        <v>2189</v>
      </c>
      <c r="E96" s="505">
        <v>4471</v>
      </c>
      <c r="F96" s="505">
        <v>2120</v>
      </c>
      <c r="G96" s="505">
        <v>2351</v>
      </c>
      <c r="H96" s="505">
        <v>5639</v>
      </c>
      <c r="I96" s="505">
        <v>2654</v>
      </c>
      <c r="J96" s="505">
        <v>2985</v>
      </c>
      <c r="K96" s="496"/>
    </row>
    <row r="97" spans="1:11">
      <c r="A97" s="504">
        <v>73</v>
      </c>
      <c r="B97" s="505">
        <v>3908</v>
      </c>
      <c r="C97" s="505">
        <v>1670</v>
      </c>
      <c r="D97" s="505">
        <v>2238</v>
      </c>
      <c r="E97" s="505">
        <v>4495</v>
      </c>
      <c r="F97" s="505">
        <v>2028</v>
      </c>
      <c r="G97" s="505">
        <v>2467</v>
      </c>
      <c r="H97" s="505">
        <v>4827</v>
      </c>
      <c r="I97" s="505">
        <v>2353</v>
      </c>
      <c r="J97" s="505">
        <v>2474</v>
      </c>
      <c r="K97" s="496"/>
    </row>
    <row r="98" spans="1:11">
      <c r="A98" s="506">
        <v>74</v>
      </c>
      <c r="B98" s="507">
        <v>3994</v>
      </c>
      <c r="C98" s="507">
        <v>1715</v>
      </c>
      <c r="D98" s="507">
        <v>2279</v>
      </c>
      <c r="E98" s="507">
        <v>4255</v>
      </c>
      <c r="F98" s="507">
        <v>1979</v>
      </c>
      <c r="G98" s="507">
        <v>2276</v>
      </c>
      <c r="H98" s="507">
        <v>2789</v>
      </c>
      <c r="I98" s="507">
        <v>1276</v>
      </c>
      <c r="J98" s="507">
        <v>1513</v>
      </c>
      <c r="K98" s="496"/>
    </row>
    <row r="99" spans="1:11">
      <c r="A99" s="504" t="s">
        <v>4676</v>
      </c>
      <c r="B99" s="505">
        <v>17813</v>
      </c>
      <c r="C99" s="505">
        <v>7401</v>
      </c>
      <c r="D99" s="505">
        <v>10412</v>
      </c>
      <c r="E99" s="505">
        <v>18470</v>
      </c>
      <c r="F99" s="505">
        <v>7959</v>
      </c>
      <c r="G99" s="505">
        <v>10511</v>
      </c>
      <c r="H99" s="505">
        <v>18872</v>
      </c>
      <c r="I99" s="505">
        <v>8506</v>
      </c>
      <c r="J99" s="505">
        <v>10366</v>
      </c>
      <c r="K99" s="496"/>
    </row>
    <row r="100" spans="1:11">
      <c r="A100" s="504">
        <v>75</v>
      </c>
      <c r="B100" s="505">
        <v>3730</v>
      </c>
      <c r="C100" s="505">
        <v>1589</v>
      </c>
      <c r="D100" s="505">
        <v>2141</v>
      </c>
      <c r="E100" s="505">
        <v>4030</v>
      </c>
      <c r="F100" s="505">
        <v>1860</v>
      </c>
      <c r="G100" s="505">
        <v>2170</v>
      </c>
      <c r="H100" s="505">
        <v>3251</v>
      </c>
      <c r="I100" s="505">
        <v>1528</v>
      </c>
      <c r="J100" s="505">
        <v>1723</v>
      </c>
      <c r="K100" s="496"/>
    </row>
    <row r="101" spans="1:11">
      <c r="A101" s="504">
        <v>76</v>
      </c>
      <c r="B101" s="505">
        <v>3595</v>
      </c>
      <c r="C101" s="505">
        <v>1515</v>
      </c>
      <c r="D101" s="505">
        <v>2080</v>
      </c>
      <c r="E101" s="505">
        <v>3445</v>
      </c>
      <c r="F101" s="505">
        <v>1565</v>
      </c>
      <c r="G101" s="505">
        <v>1880</v>
      </c>
      <c r="H101" s="505">
        <v>4133</v>
      </c>
      <c r="I101" s="505">
        <v>1878</v>
      </c>
      <c r="J101" s="505">
        <v>2255</v>
      </c>
      <c r="K101" s="496"/>
    </row>
    <row r="102" spans="1:11">
      <c r="A102" s="504">
        <v>77</v>
      </c>
      <c r="B102" s="505">
        <v>3641</v>
      </c>
      <c r="C102" s="505">
        <v>1482</v>
      </c>
      <c r="D102" s="505">
        <v>2159</v>
      </c>
      <c r="E102" s="505">
        <v>3677</v>
      </c>
      <c r="F102" s="505">
        <v>1582</v>
      </c>
      <c r="G102" s="505">
        <v>2095</v>
      </c>
      <c r="H102" s="505">
        <v>3986</v>
      </c>
      <c r="I102" s="505">
        <v>1807</v>
      </c>
      <c r="J102" s="505">
        <v>2179</v>
      </c>
      <c r="K102" s="496"/>
    </row>
    <row r="103" spans="1:11">
      <c r="A103" s="504">
        <v>78</v>
      </c>
      <c r="B103" s="505">
        <v>3508</v>
      </c>
      <c r="C103" s="505">
        <v>1474</v>
      </c>
      <c r="D103" s="505">
        <v>2034</v>
      </c>
      <c r="E103" s="505">
        <v>3651</v>
      </c>
      <c r="F103" s="505">
        <v>1473</v>
      </c>
      <c r="G103" s="505">
        <v>2178</v>
      </c>
      <c r="H103" s="505">
        <v>3901</v>
      </c>
      <c r="I103" s="505">
        <v>1687</v>
      </c>
      <c r="J103" s="505">
        <v>2214</v>
      </c>
      <c r="K103" s="496"/>
    </row>
    <row r="104" spans="1:11">
      <c r="A104" s="506">
        <v>79</v>
      </c>
      <c r="B104" s="507">
        <v>3339</v>
      </c>
      <c r="C104" s="507">
        <v>1341</v>
      </c>
      <c r="D104" s="507">
        <v>1998</v>
      </c>
      <c r="E104" s="507">
        <v>3667</v>
      </c>
      <c r="F104" s="507">
        <v>1479</v>
      </c>
      <c r="G104" s="507">
        <v>2188</v>
      </c>
      <c r="H104" s="507">
        <v>3601</v>
      </c>
      <c r="I104" s="507">
        <v>1606</v>
      </c>
      <c r="J104" s="507">
        <v>1995</v>
      </c>
      <c r="K104" s="496"/>
    </row>
    <row r="105" spans="1:11">
      <c r="A105" s="504" t="s">
        <v>4677</v>
      </c>
      <c r="B105" s="505">
        <v>13825</v>
      </c>
      <c r="C105" s="505">
        <v>5244</v>
      </c>
      <c r="D105" s="505">
        <v>8581</v>
      </c>
      <c r="E105" s="505">
        <v>15526</v>
      </c>
      <c r="F105" s="505">
        <v>5979</v>
      </c>
      <c r="G105" s="505">
        <v>9547</v>
      </c>
      <c r="H105" s="505">
        <v>14978</v>
      </c>
      <c r="I105" s="505">
        <v>5909</v>
      </c>
      <c r="J105" s="505">
        <v>9069</v>
      </c>
      <c r="K105" s="496"/>
    </row>
    <row r="106" spans="1:11">
      <c r="A106" s="504">
        <v>80</v>
      </c>
      <c r="B106" s="505">
        <v>3066</v>
      </c>
      <c r="C106" s="505">
        <v>1236</v>
      </c>
      <c r="D106" s="505">
        <v>1830</v>
      </c>
      <c r="E106" s="505">
        <v>3409</v>
      </c>
      <c r="F106" s="505">
        <v>1360</v>
      </c>
      <c r="G106" s="505">
        <v>2049</v>
      </c>
      <c r="H106" s="505">
        <v>3422</v>
      </c>
      <c r="I106" s="505">
        <v>1461</v>
      </c>
      <c r="J106" s="505">
        <v>1961</v>
      </c>
      <c r="K106" s="496"/>
    </row>
    <row r="107" spans="1:11">
      <c r="A107" s="504">
        <v>81</v>
      </c>
      <c r="B107" s="505">
        <v>2847</v>
      </c>
      <c r="C107" s="505">
        <v>1111</v>
      </c>
      <c r="D107" s="505">
        <v>1736</v>
      </c>
      <c r="E107" s="505">
        <v>3214</v>
      </c>
      <c r="F107" s="505">
        <v>1282</v>
      </c>
      <c r="G107" s="505">
        <v>1932</v>
      </c>
      <c r="H107" s="505">
        <v>2867</v>
      </c>
      <c r="I107" s="505">
        <v>1190</v>
      </c>
      <c r="J107" s="505">
        <v>1677</v>
      </c>
      <c r="K107" s="496"/>
    </row>
    <row r="108" spans="1:11">
      <c r="A108" s="504">
        <v>82</v>
      </c>
      <c r="B108" s="505">
        <v>2790</v>
      </c>
      <c r="C108" s="505">
        <v>1039</v>
      </c>
      <c r="D108" s="505">
        <v>1751</v>
      </c>
      <c r="E108" s="505">
        <v>3200</v>
      </c>
      <c r="F108" s="505">
        <v>1194</v>
      </c>
      <c r="G108" s="505">
        <v>2006</v>
      </c>
      <c r="H108" s="505">
        <v>3020</v>
      </c>
      <c r="I108" s="505">
        <v>1208</v>
      </c>
      <c r="J108" s="505">
        <v>1812</v>
      </c>
      <c r="K108" s="496"/>
    </row>
    <row r="109" spans="1:11">
      <c r="A109" s="504">
        <v>83</v>
      </c>
      <c r="B109" s="505">
        <v>2584</v>
      </c>
      <c r="C109" s="505">
        <v>981</v>
      </c>
      <c r="D109" s="505">
        <v>1603</v>
      </c>
      <c r="E109" s="505">
        <v>2964</v>
      </c>
      <c r="F109" s="505">
        <v>1154</v>
      </c>
      <c r="G109" s="505">
        <v>1810</v>
      </c>
      <c r="H109" s="505">
        <v>2874</v>
      </c>
      <c r="I109" s="505">
        <v>1038</v>
      </c>
      <c r="J109" s="505">
        <v>1836</v>
      </c>
      <c r="K109" s="496"/>
    </row>
    <row r="110" spans="1:11">
      <c r="A110" s="506">
        <v>84</v>
      </c>
      <c r="B110" s="507">
        <v>2538</v>
      </c>
      <c r="C110" s="507">
        <v>877</v>
      </c>
      <c r="D110" s="507">
        <v>1661</v>
      </c>
      <c r="E110" s="507">
        <v>2739</v>
      </c>
      <c r="F110" s="507">
        <v>989</v>
      </c>
      <c r="G110" s="507">
        <v>1750</v>
      </c>
      <c r="H110" s="507">
        <v>2795</v>
      </c>
      <c r="I110" s="507">
        <v>1012</v>
      </c>
      <c r="J110" s="507">
        <v>1783</v>
      </c>
      <c r="K110" s="496"/>
    </row>
    <row r="111" spans="1:11">
      <c r="A111" s="504" t="s">
        <v>4678</v>
      </c>
      <c r="B111" s="505">
        <v>8023</v>
      </c>
      <c r="C111" s="505">
        <v>2414</v>
      </c>
      <c r="D111" s="505">
        <v>5609</v>
      </c>
      <c r="E111" s="505">
        <v>10067</v>
      </c>
      <c r="F111" s="505">
        <v>3322</v>
      </c>
      <c r="G111" s="505">
        <v>6745</v>
      </c>
      <c r="H111" s="505">
        <v>10794</v>
      </c>
      <c r="I111" s="505">
        <v>3568</v>
      </c>
      <c r="J111" s="505">
        <v>7226</v>
      </c>
      <c r="K111" s="496"/>
    </row>
    <row r="112" spans="1:11">
      <c r="A112" s="504">
        <v>85</v>
      </c>
      <c r="B112" s="505">
        <v>2208</v>
      </c>
      <c r="C112" s="505">
        <v>722</v>
      </c>
      <c r="D112" s="505">
        <v>1486</v>
      </c>
      <c r="E112" s="505">
        <v>2456</v>
      </c>
      <c r="F112" s="505">
        <v>861</v>
      </c>
      <c r="G112" s="505">
        <v>1595</v>
      </c>
      <c r="H112" s="505">
        <v>2570</v>
      </c>
      <c r="I112" s="505">
        <v>890</v>
      </c>
      <c r="J112" s="505">
        <v>1680</v>
      </c>
      <c r="K112" s="496"/>
    </row>
    <row r="113" spans="1:15">
      <c r="A113" s="504">
        <v>86</v>
      </c>
      <c r="B113" s="505">
        <v>1797</v>
      </c>
      <c r="C113" s="505">
        <v>563</v>
      </c>
      <c r="D113" s="505">
        <v>1234</v>
      </c>
      <c r="E113" s="505">
        <v>2195</v>
      </c>
      <c r="F113" s="505">
        <v>755</v>
      </c>
      <c r="G113" s="505">
        <v>1440</v>
      </c>
      <c r="H113" s="505">
        <v>2270</v>
      </c>
      <c r="I113" s="505">
        <v>784</v>
      </c>
      <c r="J113" s="505">
        <v>1486</v>
      </c>
      <c r="K113" s="496"/>
    </row>
    <row r="114" spans="1:15">
      <c r="A114" s="504">
        <v>87</v>
      </c>
      <c r="B114" s="505">
        <v>1507</v>
      </c>
      <c r="C114" s="505">
        <v>451</v>
      </c>
      <c r="D114" s="505">
        <v>1056</v>
      </c>
      <c r="E114" s="505">
        <v>1991</v>
      </c>
      <c r="F114" s="505">
        <v>625</v>
      </c>
      <c r="G114" s="505">
        <v>1366</v>
      </c>
      <c r="H114" s="505">
        <v>2232</v>
      </c>
      <c r="I114" s="505">
        <v>715</v>
      </c>
      <c r="J114" s="505">
        <v>1517</v>
      </c>
      <c r="K114" s="496"/>
    </row>
    <row r="115" spans="1:15">
      <c r="A115" s="504">
        <v>88</v>
      </c>
      <c r="B115" s="508">
        <v>1341</v>
      </c>
      <c r="C115" s="508">
        <v>357</v>
      </c>
      <c r="D115" s="508">
        <v>984</v>
      </c>
      <c r="E115" s="508">
        <v>1790</v>
      </c>
      <c r="F115" s="508">
        <v>582</v>
      </c>
      <c r="G115" s="508">
        <v>1208</v>
      </c>
      <c r="H115" s="508">
        <v>1959</v>
      </c>
      <c r="I115" s="508">
        <v>649</v>
      </c>
      <c r="J115" s="508">
        <v>1310</v>
      </c>
      <c r="K115" s="496"/>
    </row>
    <row r="116" spans="1:15">
      <c r="A116" s="506">
        <v>89</v>
      </c>
      <c r="B116" s="507">
        <v>1170</v>
      </c>
      <c r="C116" s="507">
        <v>321</v>
      </c>
      <c r="D116" s="507">
        <v>849</v>
      </c>
      <c r="E116" s="507">
        <v>1635</v>
      </c>
      <c r="F116" s="507">
        <v>499</v>
      </c>
      <c r="G116" s="507">
        <v>1136</v>
      </c>
      <c r="H116" s="507">
        <v>1763</v>
      </c>
      <c r="I116" s="507">
        <v>530</v>
      </c>
      <c r="J116" s="507">
        <v>1233</v>
      </c>
      <c r="K116" s="496"/>
    </row>
    <row r="117" spans="1:15">
      <c r="A117" s="504" t="s">
        <v>4679</v>
      </c>
      <c r="B117" s="505">
        <v>3117</v>
      </c>
      <c r="C117" s="505">
        <v>759</v>
      </c>
      <c r="D117" s="505">
        <v>2358</v>
      </c>
      <c r="E117" s="505">
        <v>4402</v>
      </c>
      <c r="F117" s="505">
        <v>1035</v>
      </c>
      <c r="G117" s="505">
        <v>3367</v>
      </c>
      <c r="H117" s="505">
        <v>5345</v>
      </c>
      <c r="I117" s="505">
        <v>1409</v>
      </c>
      <c r="J117" s="505">
        <v>3936</v>
      </c>
      <c r="K117" s="496"/>
    </row>
    <row r="118" spans="1:15">
      <c r="A118" s="504">
        <v>90</v>
      </c>
      <c r="B118" s="505">
        <v>974</v>
      </c>
      <c r="C118" s="505">
        <v>261</v>
      </c>
      <c r="D118" s="505">
        <v>713</v>
      </c>
      <c r="E118" s="505">
        <v>1415</v>
      </c>
      <c r="F118" s="505">
        <v>352</v>
      </c>
      <c r="G118" s="505">
        <v>1063</v>
      </c>
      <c r="H118" s="505">
        <v>1520</v>
      </c>
      <c r="I118" s="505">
        <v>455</v>
      </c>
      <c r="J118" s="505">
        <v>1065</v>
      </c>
      <c r="K118" s="496"/>
    </row>
    <row r="119" spans="1:15">
      <c r="A119" s="504">
        <v>91</v>
      </c>
      <c r="B119" s="505">
        <v>711</v>
      </c>
      <c r="C119" s="505">
        <v>190</v>
      </c>
      <c r="D119" s="505">
        <v>521</v>
      </c>
      <c r="E119" s="505">
        <v>1044</v>
      </c>
      <c r="F119" s="505">
        <v>258</v>
      </c>
      <c r="G119" s="505">
        <v>786</v>
      </c>
      <c r="H119" s="505">
        <v>1246</v>
      </c>
      <c r="I119" s="505">
        <v>334</v>
      </c>
      <c r="J119" s="505">
        <v>912</v>
      </c>
      <c r="K119" s="496"/>
    </row>
    <row r="120" spans="1:15">
      <c r="A120" s="504">
        <v>92</v>
      </c>
      <c r="B120" s="505">
        <v>612</v>
      </c>
      <c r="C120" s="505">
        <v>152</v>
      </c>
      <c r="D120" s="505">
        <v>460</v>
      </c>
      <c r="E120" s="505">
        <v>831</v>
      </c>
      <c r="F120" s="505">
        <v>195</v>
      </c>
      <c r="G120" s="505">
        <v>636</v>
      </c>
      <c r="H120" s="505">
        <v>1064</v>
      </c>
      <c r="I120" s="505">
        <v>272</v>
      </c>
      <c r="J120" s="505">
        <v>792</v>
      </c>
      <c r="K120" s="496"/>
    </row>
    <row r="121" spans="1:15">
      <c r="A121" s="504">
        <v>93</v>
      </c>
      <c r="B121" s="505">
        <v>404</v>
      </c>
      <c r="C121" s="505">
        <v>87</v>
      </c>
      <c r="D121" s="505">
        <v>317</v>
      </c>
      <c r="E121" s="505">
        <v>604</v>
      </c>
      <c r="F121" s="505">
        <v>119</v>
      </c>
      <c r="G121" s="505">
        <v>485</v>
      </c>
      <c r="H121" s="505">
        <v>801</v>
      </c>
      <c r="I121" s="505">
        <v>196</v>
      </c>
      <c r="J121" s="505">
        <v>605</v>
      </c>
      <c r="K121" s="496"/>
    </row>
    <row r="122" spans="1:15">
      <c r="A122" s="506">
        <v>94</v>
      </c>
      <c r="B122" s="507">
        <v>416</v>
      </c>
      <c r="C122" s="507">
        <v>69</v>
      </c>
      <c r="D122" s="507">
        <v>347</v>
      </c>
      <c r="E122" s="507">
        <v>508</v>
      </c>
      <c r="F122" s="507">
        <v>111</v>
      </c>
      <c r="G122" s="507">
        <v>397</v>
      </c>
      <c r="H122" s="507">
        <v>714</v>
      </c>
      <c r="I122" s="507">
        <v>152</v>
      </c>
      <c r="J122" s="507">
        <v>562</v>
      </c>
      <c r="K122" s="496"/>
    </row>
    <row r="123" spans="1:15">
      <c r="A123" s="504" t="s">
        <v>4680</v>
      </c>
      <c r="B123" s="505">
        <v>812</v>
      </c>
      <c r="C123" s="505">
        <v>156</v>
      </c>
      <c r="D123" s="505">
        <v>656</v>
      </c>
      <c r="E123" s="505">
        <v>1033</v>
      </c>
      <c r="F123" s="505">
        <v>194</v>
      </c>
      <c r="G123" s="505">
        <v>839</v>
      </c>
      <c r="H123" s="505">
        <v>1365</v>
      </c>
      <c r="I123" s="505">
        <v>229</v>
      </c>
      <c r="J123" s="505">
        <v>1136</v>
      </c>
      <c r="K123" s="496"/>
    </row>
    <row r="124" spans="1:15">
      <c r="A124" s="504">
        <v>95</v>
      </c>
      <c r="B124" s="505">
        <v>311</v>
      </c>
      <c r="C124" s="505">
        <v>70</v>
      </c>
      <c r="D124" s="505">
        <v>241</v>
      </c>
      <c r="E124" s="505">
        <v>363</v>
      </c>
      <c r="F124" s="505">
        <v>68</v>
      </c>
      <c r="G124" s="505">
        <v>295</v>
      </c>
      <c r="H124" s="505">
        <v>520</v>
      </c>
      <c r="I124" s="505">
        <v>94</v>
      </c>
      <c r="J124" s="505">
        <v>426</v>
      </c>
      <c r="K124" s="496"/>
    </row>
    <row r="125" spans="1:15">
      <c r="A125" s="504">
        <v>96</v>
      </c>
      <c r="B125" s="505">
        <v>212</v>
      </c>
      <c r="C125" s="505">
        <v>37</v>
      </c>
      <c r="D125" s="505">
        <v>175</v>
      </c>
      <c r="E125" s="505">
        <v>242</v>
      </c>
      <c r="F125" s="505">
        <v>48</v>
      </c>
      <c r="G125" s="505">
        <v>194</v>
      </c>
      <c r="H125" s="505">
        <v>337</v>
      </c>
      <c r="I125" s="505">
        <v>50</v>
      </c>
      <c r="J125" s="505">
        <v>287</v>
      </c>
      <c r="K125" s="496"/>
    </row>
    <row r="126" spans="1:15">
      <c r="A126" s="504">
        <v>97</v>
      </c>
      <c r="B126" s="505">
        <v>135</v>
      </c>
      <c r="C126" s="505">
        <v>26</v>
      </c>
      <c r="D126" s="505">
        <v>109</v>
      </c>
      <c r="E126" s="505">
        <v>192</v>
      </c>
      <c r="F126" s="505">
        <v>39</v>
      </c>
      <c r="G126" s="505">
        <v>153</v>
      </c>
      <c r="H126" s="505">
        <v>238</v>
      </c>
      <c r="I126" s="505">
        <v>40</v>
      </c>
      <c r="J126" s="505">
        <v>198</v>
      </c>
      <c r="K126" s="496"/>
      <c r="O126" s="498">
        <v>0</v>
      </c>
    </row>
    <row r="127" spans="1:15">
      <c r="A127" s="504">
        <v>98</v>
      </c>
      <c r="B127" s="508">
        <v>95</v>
      </c>
      <c r="C127" s="508">
        <v>16</v>
      </c>
      <c r="D127" s="508">
        <v>79</v>
      </c>
      <c r="E127" s="508">
        <v>139</v>
      </c>
      <c r="F127" s="508">
        <v>20</v>
      </c>
      <c r="G127" s="508">
        <v>119</v>
      </c>
      <c r="H127" s="508">
        <v>165</v>
      </c>
      <c r="I127" s="508">
        <v>26</v>
      </c>
      <c r="J127" s="508">
        <v>139</v>
      </c>
      <c r="K127" s="496"/>
    </row>
    <row r="128" spans="1:15">
      <c r="A128" s="506">
        <v>99</v>
      </c>
      <c r="B128" s="507">
        <v>59</v>
      </c>
      <c r="C128" s="507">
        <v>7</v>
      </c>
      <c r="D128" s="507">
        <v>52</v>
      </c>
      <c r="E128" s="507">
        <v>97</v>
      </c>
      <c r="F128" s="507">
        <v>19</v>
      </c>
      <c r="G128" s="507">
        <v>78</v>
      </c>
      <c r="H128" s="507">
        <v>105</v>
      </c>
      <c r="I128" s="507">
        <v>19</v>
      </c>
      <c r="J128" s="507">
        <v>86</v>
      </c>
      <c r="K128" s="496"/>
    </row>
    <row r="129" spans="1:11">
      <c r="A129" s="506" t="s">
        <v>4681</v>
      </c>
      <c r="B129" s="507">
        <v>118</v>
      </c>
      <c r="C129" s="507">
        <v>10</v>
      </c>
      <c r="D129" s="507">
        <v>108</v>
      </c>
      <c r="E129" s="507">
        <v>158</v>
      </c>
      <c r="F129" s="507">
        <v>22</v>
      </c>
      <c r="G129" s="507">
        <v>136</v>
      </c>
      <c r="H129" s="507">
        <v>200</v>
      </c>
      <c r="I129" s="507">
        <v>25</v>
      </c>
      <c r="J129" s="507">
        <v>175</v>
      </c>
      <c r="K129" s="496"/>
    </row>
    <row r="130" spans="1:11">
      <c r="A130" s="504"/>
      <c r="B130" s="496"/>
      <c r="C130" s="496"/>
      <c r="D130" s="496"/>
      <c r="E130" s="496"/>
      <c r="F130" s="496"/>
      <c r="G130" s="496"/>
      <c r="H130" s="496"/>
      <c r="I130" s="496"/>
      <c r="J130" s="496"/>
      <c r="K130" s="496"/>
    </row>
    <row r="131" spans="1:11">
      <c r="A131" s="504" t="s">
        <v>4682</v>
      </c>
      <c r="B131" s="496">
        <v>1296</v>
      </c>
      <c r="C131" s="496">
        <v>762</v>
      </c>
      <c r="D131" s="496">
        <v>534</v>
      </c>
      <c r="E131" s="496">
        <v>4548</v>
      </c>
      <c r="F131" s="496">
        <v>3016</v>
      </c>
      <c r="G131" s="496">
        <v>1532</v>
      </c>
      <c r="H131" s="496">
        <v>7913</v>
      </c>
      <c r="I131" s="496">
        <v>4084</v>
      </c>
      <c r="J131" s="496">
        <v>3829</v>
      </c>
      <c r="K131" s="496"/>
    </row>
    <row r="132" spans="1:11">
      <c r="A132" s="504" t="s">
        <v>4683</v>
      </c>
      <c r="B132" s="496">
        <v>0</v>
      </c>
      <c r="C132" s="496">
        <v>0</v>
      </c>
      <c r="D132" s="496">
        <v>0</v>
      </c>
      <c r="E132" s="496">
        <v>0</v>
      </c>
      <c r="F132" s="496">
        <v>0</v>
      </c>
      <c r="G132" s="496">
        <v>0</v>
      </c>
      <c r="H132" s="496">
        <v>0</v>
      </c>
      <c r="I132" s="496">
        <v>0</v>
      </c>
      <c r="J132" s="496">
        <v>0</v>
      </c>
      <c r="K132" s="496"/>
    </row>
    <row r="133" spans="1:11">
      <c r="A133" s="506"/>
      <c r="B133" s="509"/>
      <c r="C133" s="509"/>
      <c r="D133" s="509"/>
      <c r="E133" s="509"/>
      <c r="F133" s="509"/>
      <c r="G133" s="509"/>
      <c r="H133" s="509"/>
      <c r="I133" s="509"/>
      <c r="J133" s="509"/>
      <c r="K133" s="496"/>
    </row>
    <row r="134" spans="1:11">
      <c r="A134" s="510" t="s">
        <v>4684</v>
      </c>
      <c r="B134" s="496"/>
      <c r="C134" s="496"/>
      <c r="D134" s="496"/>
      <c r="E134" s="496"/>
      <c r="F134" s="496"/>
      <c r="G134" s="496"/>
      <c r="H134" s="496"/>
      <c r="I134" s="496"/>
      <c r="J134" s="496"/>
      <c r="K134" s="496"/>
    </row>
    <row r="135" spans="1:11">
      <c r="A135" s="504" t="s">
        <v>4685</v>
      </c>
      <c r="B135" s="3145">
        <v>13.719192967945729</v>
      </c>
      <c r="C135" s="3145">
        <v>14.482582620900855</v>
      </c>
      <c r="D135" s="3145">
        <v>13.006871683222206</v>
      </c>
      <c r="E135" s="3145">
        <v>12.266517013847707</v>
      </c>
      <c r="F135" s="3145">
        <v>12.744607303327779</v>
      </c>
      <c r="G135" s="3145">
        <v>11.804908003366007</v>
      </c>
      <c r="H135" s="3145">
        <v>11.685198973595307</v>
      </c>
      <c r="I135" s="3145">
        <v>12.238382850082475</v>
      </c>
      <c r="J135" s="3145">
        <v>11.152515144011547</v>
      </c>
      <c r="K135" s="496"/>
    </row>
    <row r="136" spans="1:11">
      <c r="A136" s="504" t="s">
        <v>4662</v>
      </c>
      <c r="B136" s="3145">
        <v>61.201103964476047</v>
      </c>
      <c r="C136" s="3145">
        <v>63.982208935634986</v>
      </c>
      <c r="D136" s="3145">
        <v>58.606046174082636</v>
      </c>
      <c r="E136" s="3145">
        <v>59.29086548892213</v>
      </c>
      <c r="F136" s="3145">
        <v>62.484615429914079</v>
      </c>
      <c r="G136" s="3145">
        <v>56.207214173622319</v>
      </c>
      <c r="H136" s="3145">
        <v>56.833775360133899</v>
      </c>
      <c r="I136" s="3145">
        <v>59.916207249076457</v>
      </c>
      <c r="J136" s="3145">
        <v>53.865573117039197</v>
      </c>
      <c r="K136" s="496"/>
    </row>
    <row r="137" spans="1:11">
      <c r="A137" s="506" t="s">
        <v>4673</v>
      </c>
      <c r="B137" s="3146">
        <v>25.07970306757823</v>
      </c>
      <c r="C137" s="3146">
        <v>21.535208443464153</v>
      </c>
      <c r="D137" s="3146">
        <v>28.387082142695153</v>
      </c>
      <c r="E137" s="3146">
        <v>28.44261749723017</v>
      </c>
      <c r="F137" s="3146">
        <v>24.770777266758142</v>
      </c>
      <c r="G137" s="3146">
        <v>31.987877823011669</v>
      </c>
      <c r="H137" s="3146">
        <v>31.481025666270789</v>
      </c>
      <c r="I137" s="3146">
        <v>27.845409900841062</v>
      </c>
      <c r="J137" s="3146">
        <v>34.98191173894925</v>
      </c>
      <c r="K137" s="496"/>
    </row>
    <row r="138" spans="1:11">
      <c r="A138" s="504" t="s">
        <v>4686</v>
      </c>
      <c r="B138" s="3145">
        <v>12.26034086809619</v>
      </c>
      <c r="C138" s="3145">
        <v>11.823037240926739</v>
      </c>
      <c r="D138" s="3145">
        <v>12.668390257177848</v>
      </c>
      <c r="E138" s="3145">
        <v>14.07826109595619</v>
      </c>
      <c r="F138" s="3145">
        <v>13.869962841478568</v>
      </c>
      <c r="G138" s="3145">
        <v>14.279378653141986</v>
      </c>
      <c r="H138" s="3145">
        <v>15.619134940218697</v>
      </c>
      <c r="I138" s="3145">
        <v>15.523610614584705</v>
      </c>
      <c r="J138" s="3145">
        <v>15.711119297970127</v>
      </c>
      <c r="K138" s="496"/>
    </row>
    <row r="139" spans="1:11" ht="18.5" thickBot="1">
      <c r="A139" s="511" t="s">
        <v>4687</v>
      </c>
      <c r="B139" s="3147">
        <v>12.81936219948204</v>
      </c>
      <c r="C139" s="3147">
        <v>9.7121712025374141</v>
      </c>
      <c r="D139" s="3147">
        <v>15.718691885517305</v>
      </c>
      <c r="E139" s="3147">
        <v>14.364356401273978</v>
      </c>
      <c r="F139" s="3147">
        <v>10.900814425279572</v>
      </c>
      <c r="G139" s="3147">
        <v>17.708499169869683</v>
      </c>
      <c r="H139" s="3147">
        <v>15.861890726052097</v>
      </c>
      <c r="I139" s="3147">
        <v>12.321799286256359</v>
      </c>
      <c r="J139" s="3147">
        <v>19.270792440979122</v>
      </c>
      <c r="K139" s="496"/>
    </row>
    <row r="140" spans="1:11">
      <c r="A140" s="512" t="s">
        <v>4688</v>
      </c>
      <c r="B140" s="496"/>
      <c r="C140" s="496"/>
      <c r="D140" s="496"/>
      <c r="E140" s="496"/>
      <c r="F140" s="496"/>
      <c r="G140" s="496"/>
      <c r="H140" s="496"/>
      <c r="I140" s="3422" t="s">
        <v>4689</v>
      </c>
      <c r="J140" s="3422"/>
      <c r="K140" s="496"/>
    </row>
    <row r="141" spans="1:11">
      <c r="A141" s="496" t="s">
        <v>4690</v>
      </c>
      <c r="B141" s="496"/>
      <c r="C141" s="496"/>
      <c r="D141" s="496"/>
      <c r="E141" s="496"/>
      <c r="F141" s="496"/>
      <c r="G141" s="496"/>
      <c r="H141" s="496"/>
      <c r="I141" s="496"/>
      <c r="J141" s="496"/>
      <c r="K141" s="496"/>
    </row>
    <row r="142" spans="1:11">
      <c r="A142" s="496"/>
      <c r="B142" s="496"/>
      <c r="C142" s="496"/>
      <c r="D142" s="496"/>
      <c r="E142" s="496"/>
      <c r="F142" s="496"/>
      <c r="G142" s="496"/>
      <c r="H142" s="496"/>
      <c r="I142" s="496"/>
      <c r="J142" s="496"/>
      <c r="K142" s="496"/>
    </row>
    <row r="143" spans="1:11">
      <c r="A143" s="496"/>
      <c r="B143" s="496"/>
      <c r="C143" s="496"/>
      <c r="D143" s="496"/>
      <c r="E143" s="496"/>
      <c r="F143" s="496"/>
      <c r="G143" s="496"/>
      <c r="H143" s="496"/>
      <c r="I143" s="496"/>
      <c r="J143" s="496"/>
      <c r="K143" s="496"/>
    </row>
    <row r="144" spans="1:11">
      <c r="A144" s="496"/>
      <c r="B144" s="496"/>
      <c r="C144" s="496"/>
      <c r="D144" s="496"/>
      <c r="E144" s="496"/>
      <c r="F144" s="496"/>
      <c r="G144" s="496"/>
      <c r="H144" s="496"/>
      <c r="I144" s="496"/>
      <c r="J144" s="496"/>
      <c r="K144" s="496"/>
    </row>
    <row r="145" spans="11:11">
      <c r="K145" s="496"/>
    </row>
  </sheetData>
  <mergeCells count="6">
    <mergeCell ref="I140:J140"/>
    <mergeCell ref="A1:D1"/>
    <mergeCell ref="B3:D3"/>
    <mergeCell ref="E3:G3"/>
    <mergeCell ref="H3:J3"/>
    <mergeCell ref="A3:A4"/>
  </mergeCells>
  <phoneticPr fontId="2"/>
  <hyperlinks>
    <hyperlink ref="K1" location="目次!A1" display="目次へ戻る" xr:uid="{3018DF24-8028-495D-9431-EA88DC70187E}"/>
  </hyperlinks>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6726D-EC5A-4593-99DD-7FFA03A836B3}">
  <dimension ref="A1:N21"/>
  <sheetViews>
    <sheetView workbookViewId="0">
      <selection activeCell="D44" sqref="D44"/>
    </sheetView>
  </sheetViews>
  <sheetFormatPr defaultColWidth="8.58203125" defaultRowHeight="18"/>
  <cols>
    <col min="1" max="1" width="12.5" style="821" customWidth="1"/>
    <col min="2" max="13" width="9.58203125" style="821" customWidth="1"/>
    <col min="14" max="14" width="11" style="821" bestFit="1" customWidth="1"/>
    <col min="15" max="16384" width="8.58203125" style="821"/>
  </cols>
  <sheetData>
    <row r="1" spans="1:14">
      <c r="A1" s="2955" t="s">
        <v>11465</v>
      </c>
      <c r="B1" s="2955"/>
      <c r="C1" s="2955"/>
      <c r="D1" s="2955"/>
      <c r="E1" s="2955"/>
      <c r="F1" s="2955"/>
      <c r="G1" s="2955"/>
      <c r="H1" s="2989"/>
      <c r="I1" s="2952"/>
      <c r="J1" s="2952"/>
      <c r="K1" s="2950"/>
      <c r="L1" s="2969"/>
      <c r="M1" s="2969"/>
    </row>
    <row r="2" spans="1:14" ht="18.5" thickBot="1">
      <c r="A2" s="2955"/>
      <c r="B2" s="2955"/>
      <c r="C2" s="2955"/>
      <c r="D2" s="2955"/>
      <c r="E2" s="2955"/>
      <c r="F2" s="2955"/>
      <c r="G2" s="2955"/>
      <c r="H2" s="2989"/>
      <c r="I2" s="2952"/>
      <c r="J2" s="2952"/>
      <c r="K2" s="2950"/>
      <c r="L2" s="2969"/>
      <c r="M2" s="2969"/>
      <c r="N2" s="820" t="s">
        <v>11384</v>
      </c>
    </row>
    <row r="3" spans="1:14">
      <c r="A3" s="4094" t="s">
        <v>4839</v>
      </c>
      <c r="B3" s="4098" t="s">
        <v>5048</v>
      </c>
      <c r="C3" s="4099"/>
      <c r="D3" s="4102"/>
      <c r="E3" s="4098" t="s">
        <v>11466</v>
      </c>
      <c r="F3" s="4099"/>
      <c r="G3" s="4102"/>
      <c r="H3" s="4098" t="s">
        <v>11467</v>
      </c>
      <c r="I3" s="4099"/>
      <c r="J3" s="4102"/>
      <c r="K3" s="4098" t="s">
        <v>11468</v>
      </c>
      <c r="L3" s="4099"/>
      <c r="M3" s="4099"/>
    </row>
    <row r="4" spans="1:14" ht="35.5" customHeight="1">
      <c r="A4" s="4095"/>
      <c r="B4" s="2990" t="s">
        <v>11469</v>
      </c>
      <c r="C4" s="2990" t="s">
        <v>11470</v>
      </c>
      <c r="D4" s="2990" t="s">
        <v>11471</v>
      </c>
      <c r="E4" s="2990" t="s">
        <v>11469</v>
      </c>
      <c r="F4" s="2990" t="s">
        <v>11472</v>
      </c>
      <c r="G4" s="2990" t="s">
        <v>11471</v>
      </c>
      <c r="H4" s="2990" t="s">
        <v>11469</v>
      </c>
      <c r="I4" s="2990" t="s">
        <v>11472</v>
      </c>
      <c r="J4" s="2990" t="s">
        <v>11471</v>
      </c>
      <c r="K4" s="2990" t="s">
        <v>11469</v>
      </c>
      <c r="L4" s="2990" t="s">
        <v>11472</v>
      </c>
      <c r="M4" s="2991" t="s">
        <v>11471</v>
      </c>
    </row>
    <row r="5" spans="1:14">
      <c r="A5" s="2992" t="s">
        <v>4719</v>
      </c>
      <c r="B5" s="2993">
        <v>264</v>
      </c>
      <c r="C5" s="1565">
        <v>7058</v>
      </c>
      <c r="D5" s="2994">
        <v>17479</v>
      </c>
      <c r="E5" s="2993">
        <v>205</v>
      </c>
      <c r="F5" s="1565">
        <v>6618</v>
      </c>
      <c r="G5" s="2994">
        <v>15386</v>
      </c>
      <c r="H5" s="1565">
        <v>45</v>
      </c>
      <c r="I5" s="1565">
        <v>280</v>
      </c>
      <c r="J5" s="2994">
        <v>1781</v>
      </c>
      <c r="K5" s="1565">
        <v>14</v>
      </c>
      <c r="L5" s="1565">
        <v>160</v>
      </c>
      <c r="M5" s="1833">
        <v>312</v>
      </c>
    </row>
    <row r="6" spans="1:14">
      <c r="A6" s="2995" t="s">
        <v>10056</v>
      </c>
      <c r="B6" s="1773">
        <v>54</v>
      </c>
      <c r="C6" s="1734">
        <v>2800</v>
      </c>
      <c r="D6" s="1734">
        <v>5164</v>
      </c>
      <c r="E6" s="1773">
        <v>44</v>
      </c>
      <c r="F6" s="1734">
        <v>2709</v>
      </c>
      <c r="G6" s="2996">
        <v>4612</v>
      </c>
      <c r="H6" s="1773">
        <v>8</v>
      </c>
      <c r="I6" s="1734">
        <v>69</v>
      </c>
      <c r="J6" s="2996">
        <v>508</v>
      </c>
      <c r="K6" s="1773">
        <v>2</v>
      </c>
      <c r="L6" s="1734">
        <v>22</v>
      </c>
      <c r="M6" s="1734">
        <v>44</v>
      </c>
    </row>
    <row r="7" spans="1:14">
      <c r="A7" s="2995" t="s">
        <v>11473</v>
      </c>
      <c r="B7" s="1773">
        <v>63</v>
      </c>
      <c r="C7" s="1734">
        <v>1506</v>
      </c>
      <c r="D7" s="1734">
        <v>2775</v>
      </c>
      <c r="E7" s="1773">
        <v>41</v>
      </c>
      <c r="F7" s="1734">
        <v>1362</v>
      </c>
      <c r="G7" s="2996">
        <v>2411</v>
      </c>
      <c r="H7" s="1773">
        <v>12</v>
      </c>
      <c r="I7" s="1734">
        <v>50</v>
      </c>
      <c r="J7" s="2996">
        <v>160</v>
      </c>
      <c r="K7" s="1773">
        <v>10</v>
      </c>
      <c r="L7" s="1734">
        <v>94</v>
      </c>
      <c r="M7" s="1734">
        <v>204</v>
      </c>
    </row>
    <row r="8" spans="1:14">
      <c r="A8" s="2995" t="s">
        <v>11474</v>
      </c>
      <c r="B8" s="1773">
        <v>48</v>
      </c>
      <c r="C8" s="1734">
        <v>734</v>
      </c>
      <c r="D8" s="1734">
        <v>1690</v>
      </c>
      <c r="E8" s="1773">
        <v>40</v>
      </c>
      <c r="F8" s="1734">
        <v>646</v>
      </c>
      <c r="G8" s="2996">
        <v>1392</v>
      </c>
      <c r="H8" s="1773">
        <v>7</v>
      </c>
      <c r="I8" s="1734">
        <v>46</v>
      </c>
      <c r="J8" s="2996">
        <v>246</v>
      </c>
      <c r="K8" s="1773">
        <v>1</v>
      </c>
      <c r="L8" s="1734">
        <v>42</v>
      </c>
      <c r="M8" s="1734">
        <v>52</v>
      </c>
    </row>
    <row r="9" spans="1:14">
      <c r="A9" s="2995" t="s">
        <v>11475</v>
      </c>
      <c r="B9" s="1773">
        <v>45</v>
      </c>
      <c r="C9" s="1734">
        <v>1381</v>
      </c>
      <c r="D9" s="1734">
        <v>5643</v>
      </c>
      <c r="E9" s="1773">
        <v>40</v>
      </c>
      <c r="F9" s="1734">
        <v>1335</v>
      </c>
      <c r="G9" s="2996">
        <v>5390</v>
      </c>
      <c r="H9" s="1773">
        <v>4</v>
      </c>
      <c r="I9" s="1734">
        <v>44</v>
      </c>
      <c r="J9" s="2996">
        <v>241</v>
      </c>
      <c r="K9" s="1773">
        <v>1</v>
      </c>
      <c r="L9" s="1734">
        <v>2</v>
      </c>
      <c r="M9" s="1734">
        <v>12</v>
      </c>
    </row>
    <row r="10" spans="1:14">
      <c r="A10" s="2995" t="s">
        <v>4851</v>
      </c>
      <c r="B10" s="1773">
        <v>8</v>
      </c>
      <c r="C10" s="1734">
        <v>72</v>
      </c>
      <c r="D10" s="1734">
        <v>236</v>
      </c>
      <c r="E10" s="1773">
        <v>7</v>
      </c>
      <c r="F10" s="1734">
        <v>71</v>
      </c>
      <c r="G10" s="2996">
        <v>221</v>
      </c>
      <c r="H10" s="1773">
        <v>1</v>
      </c>
      <c r="I10" s="1734">
        <v>1</v>
      </c>
      <c r="J10" s="2996">
        <v>15</v>
      </c>
      <c r="K10" s="1773">
        <v>0</v>
      </c>
      <c r="L10" s="1734">
        <v>0</v>
      </c>
      <c r="M10" s="1734">
        <v>0</v>
      </c>
    </row>
    <row r="11" spans="1:14">
      <c r="A11" s="2995" t="s">
        <v>8518</v>
      </c>
      <c r="B11" s="1773">
        <v>12</v>
      </c>
      <c r="C11" s="1734">
        <v>123</v>
      </c>
      <c r="D11" s="1734">
        <v>472</v>
      </c>
      <c r="E11" s="1773">
        <v>8</v>
      </c>
      <c r="F11" s="1734">
        <v>108</v>
      </c>
      <c r="G11" s="2996">
        <v>378</v>
      </c>
      <c r="H11" s="1773">
        <v>4</v>
      </c>
      <c r="I11" s="1734">
        <v>15</v>
      </c>
      <c r="J11" s="2996">
        <v>94</v>
      </c>
      <c r="K11" s="1773">
        <v>0</v>
      </c>
      <c r="L11" s="1734">
        <v>0</v>
      </c>
      <c r="M11" s="1734">
        <v>0</v>
      </c>
    </row>
    <row r="12" spans="1:14">
      <c r="A12" s="2995" t="s">
        <v>4853</v>
      </c>
      <c r="B12" s="1773">
        <v>5</v>
      </c>
      <c r="C12" s="1734">
        <v>33</v>
      </c>
      <c r="D12" s="1734">
        <v>130</v>
      </c>
      <c r="E12" s="1773">
        <v>3</v>
      </c>
      <c r="F12" s="1734">
        <v>26</v>
      </c>
      <c r="G12" s="2996">
        <v>109</v>
      </c>
      <c r="H12" s="1773">
        <v>2</v>
      </c>
      <c r="I12" s="1734">
        <v>7</v>
      </c>
      <c r="J12" s="2996">
        <v>21</v>
      </c>
      <c r="K12" s="1773">
        <v>0</v>
      </c>
      <c r="L12" s="1734">
        <v>0</v>
      </c>
      <c r="M12" s="1734">
        <v>0</v>
      </c>
    </row>
    <row r="13" spans="1:14">
      <c r="A13" s="2995" t="s">
        <v>4854</v>
      </c>
      <c r="B13" s="1773">
        <v>1</v>
      </c>
      <c r="C13" s="1734">
        <v>2</v>
      </c>
      <c r="D13" s="1734">
        <v>10</v>
      </c>
      <c r="E13" s="1773">
        <v>0</v>
      </c>
      <c r="F13" s="1734">
        <v>0</v>
      </c>
      <c r="G13" s="2996">
        <v>0</v>
      </c>
      <c r="H13" s="1773">
        <v>1</v>
      </c>
      <c r="I13" s="1734">
        <v>2</v>
      </c>
      <c r="J13" s="2996">
        <v>10</v>
      </c>
      <c r="K13" s="1773">
        <v>0</v>
      </c>
      <c r="L13" s="1734">
        <v>0</v>
      </c>
      <c r="M13" s="1734">
        <v>0</v>
      </c>
    </row>
    <row r="14" spans="1:14">
      <c r="A14" s="2995" t="s">
        <v>11476</v>
      </c>
      <c r="B14" s="1773">
        <v>5</v>
      </c>
      <c r="C14" s="1734">
        <v>65</v>
      </c>
      <c r="D14" s="1734">
        <v>135</v>
      </c>
      <c r="E14" s="1773">
        <v>5</v>
      </c>
      <c r="F14" s="1734">
        <v>65</v>
      </c>
      <c r="G14" s="2996">
        <v>135</v>
      </c>
      <c r="H14" s="1773">
        <v>0</v>
      </c>
      <c r="I14" s="1734">
        <v>0</v>
      </c>
      <c r="J14" s="2996">
        <v>0</v>
      </c>
      <c r="K14" s="1773">
        <v>0</v>
      </c>
      <c r="L14" s="1734">
        <v>0</v>
      </c>
      <c r="M14" s="1734">
        <v>0</v>
      </c>
    </row>
    <row r="15" spans="1:14">
      <c r="A15" s="2995" t="s">
        <v>4856</v>
      </c>
      <c r="B15" s="1773">
        <v>4</v>
      </c>
      <c r="C15" s="1734">
        <v>31</v>
      </c>
      <c r="D15" s="1734">
        <v>120</v>
      </c>
      <c r="E15" s="1773">
        <v>2</v>
      </c>
      <c r="F15" s="1734">
        <v>25</v>
      </c>
      <c r="G15" s="2996">
        <v>70</v>
      </c>
      <c r="H15" s="1773">
        <v>2</v>
      </c>
      <c r="I15" s="1734">
        <v>6</v>
      </c>
      <c r="J15" s="2996">
        <v>50</v>
      </c>
      <c r="K15" s="1773">
        <v>0</v>
      </c>
      <c r="L15" s="1734">
        <v>0</v>
      </c>
      <c r="M15" s="1734">
        <v>0</v>
      </c>
    </row>
    <row r="16" spans="1:14">
      <c r="A16" s="2995" t="s">
        <v>4857</v>
      </c>
      <c r="B16" s="1773">
        <v>4</v>
      </c>
      <c r="C16" s="1734">
        <v>24</v>
      </c>
      <c r="D16" s="1734">
        <v>110</v>
      </c>
      <c r="E16" s="1773">
        <v>2</v>
      </c>
      <c r="F16" s="1734">
        <v>21</v>
      </c>
      <c r="G16" s="2996">
        <v>90</v>
      </c>
      <c r="H16" s="1773">
        <v>2</v>
      </c>
      <c r="I16" s="1734">
        <v>3</v>
      </c>
      <c r="J16" s="2996">
        <v>20</v>
      </c>
      <c r="K16" s="1773">
        <v>0</v>
      </c>
      <c r="L16" s="1734">
        <v>0</v>
      </c>
      <c r="M16" s="1734">
        <v>0</v>
      </c>
    </row>
    <row r="17" spans="1:13">
      <c r="A17" s="2995" t="s">
        <v>4858</v>
      </c>
      <c r="B17" s="1773">
        <v>1</v>
      </c>
      <c r="C17" s="1734">
        <v>13</v>
      </c>
      <c r="D17" s="1734">
        <v>64</v>
      </c>
      <c r="E17" s="1773">
        <v>1</v>
      </c>
      <c r="F17" s="1734">
        <v>13</v>
      </c>
      <c r="G17" s="2996">
        <v>64</v>
      </c>
      <c r="H17" s="1773">
        <v>0</v>
      </c>
      <c r="I17" s="1734">
        <v>0</v>
      </c>
      <c r="J17" s="2996">
        <v>0</v>
      </c>
      <c r="K17" s="1773">
        <v>0</v>
      </c>
      <c r="L17" s="1734">
        <v>0</v>
      </c>
      <c r="M17" s="1734">
        <v>0</v>
      </c>
    </row>
    <row r="18" spans="1:13" ht="18.5" thickBot="1">
      <c r="A18" s="2997" t="s">
        <v>8985</v>
      </c>
      <c r="B18" s="2998">
        <v>14</v>
      </c>
      <c r="C18" s="1741">
        <v>274</v>
      </c>
      <c r="D18" s="2999">
        <v>930</v>
      </c>
      <c r="E18" s="2998">
        <v>12</v>
      </c>
      <c r="F18" s="1741">
        <v>237</v>
      </c>
      <c r="G18" s="2999">
        <v>514</v>
      </c>
      <c r="H18" s="2998">
        <v>2</v>
      </c>
      <c r="I18" s="1741">
        <v>37</v>
      </c>
      <c r="J18" s="2999">
        <v>416</v>
      </c>
      <c r="K18" s="2998">
        <v>0</v>
      </c>
      <c r="L18" s="1741">
        <v>0</v>
      </c>
      <c r="M18" s="1741">
        <v>0</v>
      </c>
    </row>
    <row r="19" spans="1:13">
      <c r="A19" s="2950" t="s">
        <v>11477</v>
      </c>
      <c r="B19" s="3000"/>
      <c r="C19" s="3000"/>
      <c r="D19" s="3000"/>
      <c r="E19" s="2950"/>
      <c r="F19" s="2950"/>
      <c r="G19" s="2950"/>
      <c r="H19" s="2950"/>
      <c r="I19" s="2950"/>
      <c r="J19" s="2950"/>
      <c r="K19" s="2983"/>
      <c r="M19" s="2969" t="s">
        <v>10022</v>
      </c>
    </row>
    <row r="20" spans="1:13">
      <c r="A20" s="987" t="s">
        <v>11478</v>
      </c>
      <c r="B20" s="2950"/>
      <c r="C20" s="2950"/>
      <c r="D20" s="2950"/>
      <c r="E20" s="3000"/>
      <c r="F20" s="3000"/>
      <c r="G20" s="3000"/>
      <c r="H20" s="3000"/>
      <c r="I20" s="3000"/>
      <c r="J20" s="3000"/>
      <c r="K20" s="2950"/>
      <c r="L20" s="2950"/>
      <c r="M20" s="2950"/>
    </row>
    <row r="21" spans="1:13">
      <c r="A21" s="987" t="s">
        <v>11479</v>
      </c>
      <c r="B21" s="2950"/>
      <c r="C21" s="2950"/>
      <c r="D21" s="2950"/>
      <c r="E21" s="2950"/>
      <c r="F21" s="2950"/>
      <c r="G21" s="2950"/>
      <c r="H21" s="2950"/>
      <c r="I21" s="2950"/>
      <c r="J21" s="2950"/>
      <c r="K21" s="2950"/>
      <c r="L21" s="2950"/>
      <c r="M21" s="2950"/>
    </row>
  </sheetData>
  <mergeCells count="5">
    <mergeCell ref="A3:A4"/>
    <mergeCell ref="B3:D3"/>
    <mergeCell ref="E3:G3"/>
    <mergeCell ref="H3:J3"/>
    <mergeCell ref="K3:M3"/>
  </mergeCells>
  <phoneticPr fontId="2"/>
  <hyperlinks>
    <hyperlink ref="N2" location="目次!A1" display="目次へ戻る" xr:uid="{97BFDF30-72E4-4D36-AC24-FDE376E970E1}"/>
  </hyperlinks>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13C00-1A02-49A5-8629-1C6DA1B599A4}">
  <dimension ref="A1:AB39"/>
  <sheetViews>
    <sheetView workbookViewId="0">
      <pane xSplit="2" topLeftCell="C1" activePane="topRight" state="frozen"/>
      <selection pane="topRight" activeCell="K18" sqref="K18"/>
    </sheetView>
  </sheetViews>
  <sheetFormatPr defaultColWidth="9" defaultRowHeight="18"/>
  <cols>
    <col min="1" max="1" width="9.33203125" style="1140" customWidth="1"/>
    <col min="2" max="2" width="10.58203125" style="1140" customWidth="1"/>
    <col min="3" max="27" width="12.58203125" style="1140" customWidth="1"/>
    <col min="28" max="28" width="11" style="1140" bestFit="1" customWidth="1"/>
    <col min="29" max="16384" width="9" style="1140"/>
  </cols>
  <sheetData>
    <row r="1" spans="1:28">
      <c r="A1" s="859" t="s">
        <v>11480</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20" t="s">
        <v>11384</v>
      </c>
    </row>
    <row r="2" spans="1:28" ht="18.5" thickBot="1">
      <c r="A2" s="1745"/>
      <c r="B2" s="1745"/>
      <c r="C2" s="1745"/>
      <c r="D2" s="1745"/>
      <c r="E2" s="1745"/>
      <c r="F2" s="1745"/>
      <c r="G2" s="1745"/>
      <c r="H2" s="1745"/>
      <c r="I2" s="1745"/>
      <c r="J2" s="1745"/>
      <c r="K2" s="1745"/>
      <c r="L2" s="1745"/>
      <c r="M2" s="1745"/>
      <c r="N2" s="1745"/>
      <c r="O2" s="1745"/>
      <c r="P2" s="1745"/>
      <c r="Q2" s="1745"/>
      <c r="R2" s="1745"/>
      <c r="S2" s="1745"/>
      <c r="T2" s="1745"/>
      <c r="U2" s="1745"/>
      <c r="V2" s="1745"/>
      <c r="W2" s="1745"/>
      <c r="X2" s="859"/>
      <c r="Z2" s="2501"/>
      <c r="AA2" s="1753" t="s">
        <v>9946</v>
      </c>
      <c r="AB2" s="859"/>
    </row>
    <row r="3" spans="1:28" s="1231" customFormat="1" ht="60" customHeight="1" thickBot="1">
      <c r="A3" s="3001" t="s">
        <v>4751</v>
      </c>
      <c r="B3" s="3001" t="s">
        <v>8845</v>
      </c>
      <c r="C3" s="3002" t="s">
        <v>11481</v>
      </c>
      <c r="D3" s="3003" t="s">
        <v>11482</v>
      </c>
      <c r="E3" s="3003" t="s">
        <v>11483</v>
      </c>
      <c r="F3" s="3002" t="s">
        <v>11484</v>
      </c>
      <c r="G3" s="3004" t="s">
        <v>11485</v>
      </c>
      <c r="H3" s="3003" t="s">
        <v>11486</v>
      </c>
      <c r="I3" s="3004" t="s">
        <v>11487</v>
      </c>
      <c r="J3" s="3004" t="s">
        <v>11488</v>
      </c>
      <c r="K3" s="3003" t="s">
        <v>11489</v>
      </c>
      <c r="L3" s="3003" t="s">
        <v>11490</v>
      </c>
      <c r="M3" s="3004" t="s">
        <v>11491</v>
      </c>
      <c r="N3" s="3005" t="s">
        <v>11492</v>
      </c>
      <c r="O3" s="3004" t="s">
        <v>11493</v>
      </c>
      <c r="P3" s="3005" t="s">
        <v>11494</v>
      </c>
      <c r="Q3" s="3003" t="s">
        <v>11495</v>
      </c>
      <c r="R3" s="3005" t="s">
        <v>11496</v>
      </c>
      <c r="S3" s="3003" t="s">
        <v>11497</v>
      </c>
      <c r="T3" s="3003" t="s">
        <v>11498</v>
      </c>
      <c r="U3" s="3003" t="s">
        <v>11499</v>
      </c>
      <c r="V3" s="3003" t="s">
        <v>11500</v>
      </c>
      <c r="W3" s="3003" t="s">
        <v>11501</v>
      </c>
      <c r="X3" s="3004" t="s">
        <v>11502</v>
      </c>
      <c r="Y3" s="3004" t="s">
        <v>11503</v>
      </c>
      <c r="Z3" s="3003" t="s">
        <v>11504</v>
      </c>
      <c r="AA3" s="3006" t="s">
        <v>11505</v>
      </c>
      <c r="AB3" s="1103"/>
    </row>
    <row r="4" spans="1:28">
      <c r="A4" s="4035" t="s">
        <v>11506</v>
      </c>
      <c r="B4" s="1060" t="s">
        <v>11507</v>
      </c>
      <c r="C4" s="3007">
        <v>8141142</v>
      </c>
      <c r="D4" s="3008">
        <v>0</v>
      </c>
      <c r="E4" s="3008">
        <v>284212</v>
      </c>
      <c r="F4" s="3009">
        <v>17261</v>
      </c>
      <c r="G4" s="3008">
        <v>90794</v>
      </c>
      <c r="H4" s="3008">
        <v>306569</v>
      </c>
      <c r="I4" s="3008">
        <v>34633</v>
      </c>
      <c r="J4" s="3008">
        <v>22222</v>
      </c>
      <c r="K4" s="3008">
        <v>113247</v>
      </c>
      <c r="L4" s="3008">
        <v>89561</v>
      </c>
      <c r="M4" s="3008">
        <v>17696</v>
      </c>
      <c r="N4" s="3008">
        <v>10995</v>
      </c>
      <c r="O4" s="3008">
        <v>33713</v>
      </c>
      <c r="P4" s="3008">
        <v>1741129</v>
      </c>
      <c r="Q4" s="3008">
        <v>0</v>
      </c>
      <c r="R4" s="3008">
        <v>0</v>
      </c>
      <c r="S4" s="3008">
        <v>93862</v>
      </c>
      <c r="T4" s="3008">
        <v>1848721</v>
      </c>
      <c r="U4" s="3009">
        <v>468175</v>
      </c>
      <c r="V4" s="3009">
        <v>187930</v>
      </c>
      <c r="W4" s="3009">
        <v>0</v>
      </c>
      <c r="X4" s="3008">
        <v>719700</v>
      </c>
      <c r="Y4" s="3008">
        <v>616375</v>
      </c>
      <c r="Z4" s="3008">
        <v>307753</v>
      </c>
      <c r="AA4" s="3008">
        <v>1136594</v>
      </c>
      <c r="AB4" s="859"/>
    </row>
    <row r="5" spans="1:28">
      <c r="A5" s="4072"/>
      <c r="B5" s="1060" t="s">
        <v>11508</v>
      </c>
      <c r="C5" s="3007">
        <v>3139595</v>
      </c>
      <c r="D5" s="3008">
        <v>0</v>
      </c>
      <c r="E5" s="3008">
        <v>43290</v>
      </c>
      <c r="F5" s="3009">
        <v>10702</v>
      </c>
      <c r="G5" s="3008">
        <v>36319</v>
      </c>
      <c r="H5" s="3008">
        <v>206874</v>
      </c>
      <c r="I5" s="3008">
        <v>22164</v>
      </c>
      <c r="J5" s="3008">
        <v>4445</v>
      </c>
      <c r="K5" s="3008">
        <v>37743</v>
      </c>
      <c r="L5" s="3008">
        <v>59108</v>
      </c>
      <c r="M5" s="3008">
        <v>8671</v>
      </c>
      <c r="N5" s="3008">
        <v>8247</v>
      </c>
      <c r="O5" s="3008">
        <v>25780</v>
      </c>
      <c r="P5" s="3008">
        <v>1131736</v>
      </c>
      <c r="Q5" s="3008">
        <v>0</v>
      </c>
      <c r="R5" s="3008">
        <v>0</v>
      </c>
      <c r="S5" s="3008">
        <v>26440</v>
      </c>
      <c r="T5" s="3008">
        <v>1283657</v>
      </c>
      <c r="U5" s="3009">
        <v>140452</v>
      </c>
      <c r="V5" s="3009">
        <v>93967</v>
      </c>
      <c r="W5" s="3009">
        <v>0</v>
      </c>
      <c r="X5" s="3009">
        <v>0</v>
      </c>
      <c r="Y5" s="3009">
        <v>0</v>
      </c>
      <c r="Z5" s="3009">
        <v>0</v>
      </c>
      <c r="AA5" s="3009">
        <v>0</v>
      </c>
      <c r="AB5" s="859"/>
    </row>
    <row r="6" spans="1:28">
      <c r="A6" s="4072"/>
      <c r="B6" s="1060" t="s">
        <v>11509</v>
      </c>
      <c r="C6" s="3007">
        <v>2221125</v>
      </c>
      <c r="D6" s="3008">
        <v>0</v>
      </c>
      <c r="E6" s="3008">
        <v>240922</v>
      </c>
      <c r="F6" s="3009">
        <v>6559</v>
      </c>
      <c r="G6" s="3008">
        <v>54475</v>
      </c>
      <c r="H6" s="3008">
        <v>99695</v>
      </c>
      <c r="I6" s="3008">
        <v>12469</v>
      </c>
      <c r="J6" s="3008">
        <v>17777</v>
      </c>
      <c r="K6" s="3008">
        <v>75504</v>
      </c>
      <c r="L6" s="3008">
        <v>30453</v>
      </c>
      <c r="M6" s="3008">
        <v>9025</v>
      </c>
      <c r="N6" s="3008">
        <v>2748</v>
      </c>
      <c r="O6" s="3008">
        <v>7933</v>
      </c>
      <c r="P6" s="3008">
        <v>609393</v>
      </c>
      <c r="Q6" s="3008">
        <v>0</v>
      </c>
      <c r="R6" s="3008">
        <v>0</v>
      </c>
      <c r="S6" s="3008">
        <v>67422</v>
      </c>
      <c r="T6" s="3008">
        <v>565064</v>
      </c>
      <c r="U6" s="3009">
        <v>327723</v>
      </c>
      <c r="V6" s="3009">
        <v>93963</v>
      </c>
      <c r="W6" s="3009">
        <v>0</v>
      </c>
      <c r="X6" s="3009">
        <v>0</v>
      </c>
      <c r="Y6" s="3009">
        <v>0</v>
      </c>
      <c r="Z6" s="3009">
        <v>0</v>
      </c>
      <c r="AA6" s="3009">
        <v>0</v>
      </c>
      <c r="AB6" s="859"/>
    </row>
    <row r="7" spans="1:28">
      <c r="A7" s="4038"/>
      <c r="B7" s="1063" t="s">
        <v>11510</v>
      </c>
      <c r="C7" s="3007">
        <v>736388</v>
      </c>
      <c r="D7" s="3008">
        <v>0</v>
      </c>
      <c r="E7" s="3008">
        <v>40696</v>
      </c>
      <c r="F7" s="3009">
        <v>0</v>
      </c>
      <c r="G7" s="3009">
        <v>0</v>
      </c>
      <c r="H7" s="3008">
        <v>205400</v>
      </c>
      <c r="I7" s="3008">
        <v>0</v>
      </c>
      <c r="J7" s="3009">
        <v>0</v>
      </c>
      <c r="K7" s="3008">
        <v>3962</v>
      </c>
      <c r="L7" s="3009">
        <v>0</v>
      </c>
      <c r="M7" s="3008">
        <v>1770</v>
      </c>
      <c r="N7" s="3008">
        <v>3847</v>
      </c>
      <c r="O7" s="3008">
        <v>2268</v>
      </c>
      <c r="P7" s="3009">
        <v>0</v>
      </c>
      <c r="Q7" s="3008">
        <v>0</v>
      </c>
      <c r="R7" s="3008">
        <v>0</v>
      </c>
      <c r="S7" s="3009">
        <v>0</v>
      </c>
      <c r="T7" s="3008">
        <v>478445</v>
      </c>
      <c r="U7" s="3010">
        <v>0</v>
      </c>
      <c r="V7" s="3009">
        <v>0</v>
      </c>
      <c r="W7" s="3009">
        <v>0</v>
      </c>
      <c r="X7" s="3009">
        <v>0</v>
      </c>
      <c r="Y7" s="3009">
        <v>0</v>
      </c>
      <c r="Z7" s="3009">
        <v>0</v>
      </c>
      <c r="AA7" s="3009">
        <v>0</v>
      </c>
      <c r="AB7" s="859"/>
    </row>
    <row r="8" spans="1:28">
      <c r="A8" s="3690" t="s">
        <v>11511</v>
      </c>
      <c r="B8" s="1060" t="s">
        <v>11507</v>
      </c>
      <c r="C8" s="3007">
        <v>8004534</v>
      </c>
      <c r="D8" s="3008">
        <v>0</v>
      </c>
      <c r="E8" s="3008">
        <v>284013</v>
      </c>
      <c r="F8" s="3009" t="e" cm="1" vm="1">
        <f t="array" aca="1" ref="F8" ca="1">+T:T</f>
        <v>#VALUE!</v>
      </c>
      <c r="G8" s="3008">
        <v>93971</v>
      </c>
      <c r="H8" s="3008">
        <v>316944</v>
      </c>
      <c r="I8" s="3008">
        <v>32357</v>
      </c>
      <c r="J8" s="3008">
        <v>24926</v>
      </c>
      <c r="K8" s="3008">
        <v>110076</v>
      </c>
      <c r="L8" s="3008">
        <v>86649</v>
      </c>
      <c r="M8" s="3008">
        <v>32928</v>
      </c>
      <c r="N8" s="3008">
        <v>29004</v>
      </c>
      <c r="O8" s="3008">
        <v>32070</v>
      </c>
      <c r="P8" s="3008">
        <v>1803399</v>
      </c>
      <c r="Q8" s="3008">
        <v>0</v>
      </c>
      <c r="R8" s="3008">
        <v>0</v>
      </c>
      <c r="S8" s="3008">
        <v>93397</v>
      </c>
      <c r="T8" s="3008">
        <v>1775235</v>
      </c>
      <c r="U8" s="3008">
        <v>467202</v>
      </c>
      <c r="V8" s="3009">
        <v>222118</v>
      </c>
      <c r="W8" s="3009">
        <v>306496</v>
      </c>
      <c r="X8" s="3008">
        <v>490700</v>
      </c>
      <c r="Y8" s="3008">
        <v>598886</v>
      </c>
      <c r="Z8" s="3008">
        <v>296732</v>
      </c>
      <c r="AA8" s="3008">
        <v>874027</v>
      </c>
      <c r="AB8" s="859"/>
    </row>
    <row r="9" spans="1:28">
      <c r="A9" s="4072"/>
      <c r="B9" s="1060" t="s">
        <v>11508</v>
      </c>
      <c r="C9" s="3007">
        <v>3223777</v>
      </c>
      <c r="D9" s="3008">
        <v>0</v>
      </c>
      <c r="E9" s="3010">
        <v>43700</v>
      </c>
      <c r="F9" s="3009">
        <v>20711</v>
      </c>
      <c r="G9" s="3008">
        <v>37588</v>
      </c>
      <c r="H9" s="3008">
        <v>213872</v>
      </c>
      <c r="I9" s="3008">
        <v>20707</v>
      </c>
      <c r="J9" s="3008">
        <v>4985</v>
      </c>
      <c r="K9" s="3008">
        <v>36687</v>
      </c>
      <c r="L9" s="3008">
        <v>57188</v>
      </c>
      <c r="M9" s="3010">
        <v>16135</v>
      </c>
      <c r="N9" s="3010">
        <v>21753</v>
      </c>
      <c r="O9" s="3008">
        <v>24547</v>
      </c>
      <c r="P9" s="3008">
        <v>1172210</v>
      </c>
      <c r="Q9" s="3008">
        <v>0</v>
      </c>
      <c r="R9" s="3008">
        <v>0</v>
      </c>
      <c r="S9" s="3008">
        <v>24846</v>
      </c>
      <c r="T9" s="3008">
        <v>1231651</v>
      </c>
      <c r="U9" s="3008">
        <v>140161</v>
      </c>
      <c r="V9" s="3009">
        <v>111063</v>
      </c>
      <c r="W9" s="3009">
        <v>45973</v>
      </c>
      <c r="X9" s="3009">
        <v>0</v>
      </c>
      <c r="Y9" s="3009">
        <v>0</v>
      </c>
      <c r="Z9" s="3009">
        <v>0</v>
      </c>
      <c r="AA9" s="3009">
        <v>0</v>
      </c>
      <c r="AB9" s="859"/>
    </row>
    <row r="10" spans="1:28">
      <c r="A10" s="4072"/>
      <c r="B10" s="1060" t="s">
        <v>11509</v>
      </c>
      <c r="C10" s="3007">
        <v>2520412</v>
      </c>
      <c r="D10" s="3008">
        <v>0</v>
      </c>
      <c r="E10" s="3010">
        <v>240313</v>
      </c>
      <c r="F10" s="3009">
        <v>12693</v>
      </c>
      <c r="G10" s="3008">
        <v>56383</v>
      </c>
      <c r="H10" s="3008">
        <v>103072</v>
      </c>
      <c r="I10" s="3008">
        <v>11650</v>
      </c>
      <c r="J10" s="3008">
        <v>19941</v>
      </c>
      <c r="K10" s="3008">
        <v>73389</v>
      </c>
      <c r="L10" s="3008">
        <v>29461</v>
      </c>
      <c r="M10" s="3010">
        <v>16793</v>
      </c>
      <c r="N10" s="3010">
        <v>7251</v>
      </c>
      <c r="O10" s="3008">
        <v>7523</v>
      </c>
      <c r="P10" s="3008">
        <v>631189</v>
      </c>
      <c r="Q10" s="3008">
        <v>0</v>
      </c>
      <c r="R10" s="3008">
        <v>0</v>
      </c>
      <c r="S10" s="3008">
        <v>68551</v>
      </c>
      <c r="T10" s="3008">
        <v>543584</v>
      </c>
      <c r="U10" s="3008">
        <v>327041</v>
      </c>
      <c r="V10" s="3009">
        <v>111055</v>
      </c>
      <c r="W10" s="3009">
        <v>260523</v>
      </c>
      <c r="X10" s="3009">
        <v>0</v>
      </c>
      <c r="Y10" s="3009">
        <v>0</v>
      </c>
      <c r="Z10" s="3009">
        <v>0</v>
      </c>
      <c r="AA10" s="3009">
        <v>0</v>
      </c>
      <c r="AB10" s="859"/>
    </row>
    <row r="11" spans="1:28">
      <c r="A11" s="4038"/>
      <c r="B11" s="1063" t="s">
        <v>11510</v>
      </c>
      <c r="C11" s="3007">
        <v>724704</v>
      </c>
      <c r="D11" s="3008">
        <v>0</v>
      </c>
      <c r="E11" s="3010">
        <v>41744</v>
      </c>
      <c r="F11" s="3009">
        <v>0</v>
      </c>
      <c r="G11" s="3009">
        <v>0</v>
      </c>
      <c r="H11" s="3008">
        <v>212353</v>
      </c>
      <c r="I11" s="3008">
        <v>0</v>
      </c>
      <c r="J11" s="3009">
        <v>0</v>
      </c>
      <c r="K11" s="3008">
        <v>3852</v>
      </c>
      <c r="L11" s="3009">
        <v>0</v>
      </c>
      <c r="M11" s="3010">
        <v>3293</v>
      </c>
      <c r="N11" s="3010">
        <v>10151</v>
      </c>
      <c r="O11" s="3008">
        <v>2401</v>
      </c>
      <c r="P11" s="3009">
        <v>0</v>
      </c>
      <c r="Q11" s="3008">
        <v>0</v>
      </c>
      <c r="R11" s="3008">
        <v>0</v>
      </c>
      <c r="S11" s="3009">
        <v>0</v>
      </c>
      <c r="T11" s="3008">
        <v>454758</v>
      </c>
      <c r="U11" s="3010">
        <v>0</v>
      </c>
      <c r="V11" s="3009">
        <v>0</v>
      </c>
      <c r="W11" s="3009">
        <v>0</v>
      </c>
      <c r="X11" s="3009">
        <v>0</v>
      </c>
      <c r="Y11" s="3009">
        <v>0</v>
      </c>
      <c r="Z11" s="3009">
        <v>0</v>
      </c>
      <c r="AA11" s="3009">
        <v>0</v>
      </c>
      <c r="AB11" s="859"/>
    </row>
    <row r="12" spans="1:28">
      <c r="A12" s="3690" t="s">
        <v>11512</v>
      </c>
      <c r="B12" s="1060" t="s">
        <v>11507</v>
      </c>
      <c r="C12" s="3007">
        <v>7553200</v>
      </c>
      <c r="D12" s="3008">
        <v>0</v>
      </c>
      <c r="E12" s="3008">
        <v>264402</v>
      </c>
      <c r="F12" s="3009">
        <v>21840</v>
      </c>
      <c r="G12" s="3008">
        <v>87077</v>
      </c>
      <c r="H12" s="3008">
        <v>290731</v>
      </c>
      <c r="I12" s="3008">
        <v>36721</v>
      </c>
      <c r="J12" s="3008">
        <v>20660</v>
      </c>
      <c r="K12" s="3008">
        <v>73566</v>
      </c>
      <c r="L12" s="3008">
        <v>93504</v>
      </c>
      <c r="M12" s="3008">
        <v>22540</v>
      </c>
      <c r="N12" s="3008">
        <v>27167</v>
      </c>
      <c r="O12" s="3008">
        <v>32206</v>
      </c>
      <c r="P12" s="3008">
        <v>0</v>
      </c>
      <c r="Q12" s="3008">
        <v>1474900</v>
      </c>
      <c r="R12" s="3008">
        <v>548978</v>
      </c>
      <c r="S12" s="3008">
        <v>67806</v>
      </c>
      <c r="T12" s="3008">
        <v>1639092</v>
      </c>
      <c r="U12" s="3008">
        <v>465859</v>
      </c>
      <c r="V12" s="3009">
        <v>175706</v>
      </c>
      <c r="W12" s="3009">
        <v>300216</v>
      </c>
      <c r="X12" s="3008">
        <v>613700</v>
      </c>
      <c r="Y12" s="3008">
        <v>567785</v>
      </c>
      <c r="Z12" s="3008">
        <v>187300</v>
      </c>
      <c r="AA12" s="3008">
        <v>541444</v>
      </c>
      <c r="AB12" s="859"/>
    </row>
    <row r="13" spans="1:28">
      <c r="A13" s="4072"/>
      <c r="B13" s="1060" t="s">
        <v>11508</v>
      </c>
      <c r="C13" s="3007">
        <v>2969985</v>
      </c>
      <c r="D13" s="3008">
        <v>0</v>
      </c>
      <c r="E13" s="3010">
        <v>39650</v>
      </c>
      <c r="F13" s="3009">
        <v>17472</v>
      </c>
      <c r="G13" s="3008">
        <v>34830</v>
      </c>
      <c r="H13" s="3008">
        <v>196185</v>
      </c>
      <c r="I13" s="3008">
        <v>23500</v>
      </c>
      <c r="J13" s="3008">
        <v>4132</v>
      </c>
      <c r="K13" s="3008">
        <v>24516</v>
      </c>
      <c r="L13" s="3008">
        <v>61712</v>
      </c>
      <c r="M13" s="3010">
        <v>11045</v>
      </c>
      <c r="N13" s="3010">
        <v>20375</v>
      </c>
      <c r="O13" s="3008">
        <v>24646</v>
      </c>
      <c r="P13" s="3008">
        <v>0</v>
      </c>
      <c r="Q13" s="3008">
        <v>516215</v>
      </c>
      <c r="R13" s="3008">
        <v>356836</v>
      </c>
      <c r="S13" s="3008">
        <v>17405</v>
      </c>
      <c r="T13" s="3008">
        <v>1142599</v>
      </c>
      <c r="U13" s="3008">
        <v>139759</v>
      </c>
      <c r="V13" s="3009">
        <v>87856</v>
      </c>
      <c r="W13" s="3009">
        <v>255183</v>
      </c>
      <c r="X13" s="3009">
        <v>0</v>
      </c>
      <c r="Y13" s="3009">
        <v>0</v>
      </c>
      <c r="Z13" s="3009">
        <v>0</v>
      </c>
      <c r="AA13" s="3009">
        <v>0</v>
      </c>
      <c r="AB13" s="859"/>
    </row>
    <row r="14" spans="1:28">
      <c r="A14" s="4072"/>
      <c r="B14" s="1060" t="s">
        <v>11509</v>
      </c>
      <c r="C14" s="3007">
        <v>2672986</v>
      </c>
      <c r="D14" s="3008">
        <v>0</v>
      </c>
      <c r="E14" s="3010">
        <v>224752</v>
      </c>
      <c r="F14" s="3009">
        <v>4368</v>
      </c>
      <c r="G14" s="3008">
        <v>52247</v>
      </c>
      <c r="H14" s="3008">
        <v>94546</v>
      </c>
      <c r="I14" s="3008">
        <v>13221</v>
      </c>
      <c r="J14" s="3008">
        <v>16528</v>
      </c>
      <c r="K14" s="3008">
        <v>49050</v>
      </c>
      <c r="L14" s="3008">
        <v>31792</v>
      </c>
      <c r="M14" s="3010">
        <v>11495</v>
      </c>
      <c r="N14" s="3010">
        <v>6792</v>
      </c>
      <c r="O14" s="3008">
        <v>7560</v>
      </c>
      <c r="P14" s="3008">
        <v>0</v>
      </c>
      <c r="Q14" s="3008">
        <v>958685</v>
      </c>
      <c r="R14" s="3008">
        <v>192142</v>
      </c>
      <c r="S14" s="3008">
        <v>50401</v>
      </c>
      <c r="T14" s="3008">
        <v>496493</v>
      </c>
      <c r="U14" s="3008">
        <v>326100</v>
      </c>
      <c r="V14" s="3009">
        <v>87850</v>
      </c>
      <c r="W14" s="3009">
        <v>45033</v>
      </c>
      <c r="X14" s="3009">
        <v>0</v>
      </c>
      <c r="Y14" s="3009">
        <v>0</v>
      </c>
      <c r="Z14" s="3009">
        <v>0</v>
      </c>
      <c r="AA14" s="3009">
        <v>0</v>
      </c>
      <c r="AB14" s="859"/>
    </row>
    <row r="15" spans="1:28">
      <c r="A15" s="4038"/>
      <c r="B15" s="1060" t="s">
        <v>11510</v>
      </c>
      <c r="C15" s="3007">
        <v>693762</v>
      </c>
      <c r="D15" s="3008">
        <v>0</v>
      </c>
      <c r="E15" s="3010">
        <v>36686</v>
      </c>
      <c r="F15" s="3009">
        <v>0</v>
      </c>
      <c r="G15" s="3009">
        <v>0</v>
      </c>
      <c r="H15" s="3008">
        <v>194790</v>
      </c>
      <c r="I15" s="3009">
        <v>0</v>
      </c>
      <c r="J15" s="3009">
        <v>0</v>
      </c>
      <c r="K15" s="3008">
        <v>2573</v>
      </c>
      <c r="L15" s="3009">
        <v>0</v>
      </c>
      <c r="M15" s="3010">
        <v>2254</v>
      </c>
      <c r="N15" s="3010">
        <v>9508</v>
      </c>
      <c r="O15" s="3008">
        <v>2336</v>
      </c>
      <c r="P15" s="3009">
        <v>0</v>
      </c>
      <c r="Q15" s="3008">
        <v>0</v>
      </c>
      <c r="R15" s="3008">
        <v>0</v>
      </c>
      <c r="S15" s="3009">
        <v>0</v>
      </c>
      <c r="T15" s="3008">
        <v>445615</v>
      </c>
      <c r="U15" s="3010">
        <v>0</v>
      </c>
      <c r="V15" s="3009">
        <v>0</v>
      </c>
      <c r="W15" s="3009">
        <v>0</v>
      </c>
      <c r="X15" s="3008">
        <v>0</v>
      </c>
      <c r="Y15" s="3008">
        <v>0</v>
      </c>
      <c r="Z15" s="3008">
        <v>0</v>
      </c>
      <c r="AA15" s="3008">
        <v>0</v>
      </c>
      <c r="AB15" s="859"/>
    </row>
    <row r="16" spans="1:28">
      <c r="A16" s="3690" t="s">
        <v>9616</v>
      </c>
      <c r="B16" s="1067" t="s">
        <v>11507</v>
      </c>
      <c r="C16" s="3007">
        <v>4287735</v>
      </c>
      <c r="D16" s="3011">
        <v>0</v>
      </c>
      <c r="E16" s="3011">
        <v>153203</v>
      </c>
      <c r="F16" s="3011">
        <v>0</v>
      </c>
      <c r="G16" s="3011">
        <v>62595</v>
      </c>
      <c r="H16" s="3011">
        <v>234079</v>
      </c>
      <c r="I16" s="3011">
        <v>46869</v>
      </c>
      <c r="J16" s="3011">
        <v>19599</v>
      </c>
      <c r="K16" s="3011">
        <v>40755</v>
      </c>
      <c r="L16" s="3011">
        <v>55942</v>
      </c>
      <c r="M16" s="3011">
        <v>0</v>
      </c>
      <c r="N16" s="3011">
        <v>0</v>
      </c>
      <c r="O16" s="3011">
        <v>19793</v>
      </c>
      <c r="P16" s="3011">
        <v>0</v>
      </c>
      <c r="Q16" s="3008">
        <v>974700</v>
      </c>
      <c r="R16" s="3008">
        <v>359139</v>
      </c>
      <c r="S16" s="3011">
        <v>37920</v>
      </c>
      <c r="T16" s="3008">
        <v>602211</v>
      </c>
      <c r="U16" s="3011">
        <v>425631</v>
      </c>
      <c r="V16" s="3011">
        <v>65578</v>
      </c>
      <c r="W16" s="3009">
        <v>165294</v>
      </c>
      <c r="X16" s="3011">
        <v>0</v>
      </c>
      <c r="Y16" s="3011">
        <v>518825</v>
      </c>
      <c r="Z16" s="3011">
        <v>136396</v>
      </c>
      <c r="AA16" s="3011">
        <v>369206</v>
      </c>
      <c r="AB16" s="859"/>
    </row>
    <row r="17" spans="1:28">
      <c r="A17" s="4072"/>
      <c r="B17" s="1060" t="s">
        <v>11508</v>
      </c>
      <c r="C17" s="3007">
        <v>1616609</v>
      </c>
      <c r="D17" s="3011">
        <v>0</v>
      </c>
      <c r="E17" s="3011">
        <v>21764</v>
      </c>
      <c r="F17" s="3011">
        <v>0</v>
      </c>
      <c r="G17" s="3011">
        <v>25039</v>
      </c>
      <c r="H17" s="3011">
        <v>157957</v>
      </c>
      <c r="I17" s="3011">
        <v>29995</v>
      </c>
      <c r="J17" s="3011">
        <v>3920</v>
      </c>
      <c r="K17" s="3011">
        <v>13585</v>
      </c>
      <c r="L17" s="3011">
        <v>36923</v>
      </c>
      <c r="M17" s="3011">
        <v>0</v>
      </c>
      <c r="N17" s="3011">
        <v>0</v>
      </c>
      <c r="O17" s="3011">
        <v>15144</v>
      </c>
      <c r="P17" s="3011">
        <v>0</v>
      </c>
      <c r="Q17" s="3008">
        <v>341145</v>
      </c>
      <c r="R17" s="3008">
        <v>233440</v>
      </c>
      <c r="S17" s="3011">
        <v>14224</v>
      </c>
      <c r="T17" s="3008">
        <v>421283</v>
      </c>
      <c r="U17" s="3011">
        <v>127691</v>
      </c>
      <c r="V17" s="3011">
        <v>32792</v>
      </c>
      <c r="W17" s="3009">
        <v>141707</v>
      </c>
      <c r="X17" s="3011">
        <v>0</v>
      </c>
      <c r="Y17" s="3011">
        <v>0</v>
      </c>
      <c r="Z17" s="3011">
        <v>0</v>
      </c>
      <c r="AA17" s="3011">
        <v>0</v>
      </c>
      <c r="AB17" s="859"/>
    </row>
    <row r="18" spans="1:28">
      <c r="A18" s="4072"/>
      <c r="B18" s="1060" t="s">
        <v>11509</v>
      </c>
      <c r="C18" s="3007">
        <v>1646699</v>
      </c>
      <c r="D18" s="3011">
        <v>0</v>
      </c>
      <c r="E18" s="3011">
        <v>131439</v>
      </c>
      <c r="F18" s="3011">
        <v>0</v>
      </c>
      <c r="G18" s="3011">
        <v>37556</v>
      </c>
      <c r="H18" s="3011">
        <v>76122</v>
      </c>
      <c r="I18" s="3011">
        <v>16874</v>
      </c>
      <c r="J18" s="3011">
        <v>15679</v>
      </c>
      <c r="K18" s="3011">
        <v>27170</v>
      </c>
      <c r="L18" s="3011">
        <v>19019</v>
      </c>
      <c r="M18" s="3011">
        <v>0</v>
      </c>
      <c r="N18" s="3011">
        <v>0</v>
      </c>
      <c r="O18" s="3011">
        <v>4649</v>
      </c>
      <c r="P18" s="3011">
        <v>0</v>
      </c>
      <c r="Q18" s="3008">
        <v>633555</v>
      </c>
      <c r="R18" s="3008">
        <v>125699</v>
      </c>
      <c r="S18" s="3011">
        <v>23696</v>
      </c>
      <c r="T18" s="3008">
        <v>180928</v>
      </c>
      <c r="U18" s="3011">
        <v>297940</v>
      </c>
      <c r="V18" s="3011">
        <v>32786</v>
      </c>
      <c r="W18" s="3009">
        <v>23587</v>
      </c>
      <c r="X18" s="3011">
        <v>0</v>
      </c>
      <c r="Y18" s="3011">
        <v>0</v>
      </c>
      <c r="Z18" s="3011">
        <v>0</v>
      </c>
      <c r="AA18" s="3011">
        <v>0</v>
      </c>
      <c r="AB18" s="859"/>
    </row>
    <row r="19" spans="1:28">
      <c r="A19" s="4038"/>
      <c r="B19" s="1060" t="s">
        <v>11510</v>
      </c>
      <c r="C19" s="3007">
        <v>348480</v>
      </c>
      <c r="D19" s="3011">
        <v>0</v>
      </c>
      <c r="E19" s="3011">
        <v>19482</v>
      </c>
      <c r="F19" s="3011">
        <v>0</v>
      </c>
      <c r="G19" s="3011">
        <v>0</v>
      </c>
      <c r="H19" s="3011">
        <v>156833</v>
      </c>
      <c r="I19" s="3011">
        <v>0</v>
      </c>
      <c r="J19" s="3011">
        <v>0</v>
      </c>
      <c r="K19" s="3011">
        <v>0</v>
      </c>
      <c r="L19" s="3011">
        <v>0</v>
      </c>
      <c r="M19" s="3011">
        <v>0</v>
      </c>
      <c r="N19" s="3011">
        <v>0</v>
      </c>
      <c r="O19" s="3011">
        <v>1365</v>
      </c>
      <c r="P19" s="3011">
        <v>0</v>
      </c>
      <c r="Q19" s="3008">
        <v>0</v>
      </c>
      <c r="R19" s="3008">
        <v>0</v>
      </c>
      <c r="S19" s="3011">
        <v>0</v>
      </c>
      <c r="T19" s="3008">
        <v>170800</v>
      </c>
      <c r="U19" s="3011">
        <v>0</v>
      </c>
      <c r="V19" s="3011">
        <v>0</v>
      </c>
      <c r="W19" s="3009">
        <v>0</v>
      </c>
      <c r="X19" s="3011">
        <v>0</v>
      </c>
      <c r="Y19" s="3011">
        <v>0</v>
      </c>
      <c r="Z19" s="3011">
        <v>0</v>
      </c>
      <c r="AA19" s="3011">
        <v>0</v>
      </c>
      <c r="AB19" s="859"/>
    </row>
    <row r="20" spans="1:28">
      <c r="A20" s="3690" t="s">
        <v>11513</v>
      </c>
      <c r="B20" s="1067" t="s">
        <v>11507</v>
      </c>
      <c r="C20" s="3007">
        <v>3812345</v>
      </c>
      <c r="D20" s="3011">
        <v>0</v>
      </c>
      <c r="E20" s="3011">
        <v>165230</v>
      </c>
      <c r="F20" s="3011">
        <v>0</v>
      </c>
      <c r="G20" s="3011">
        <v>47270</v>
      </c>
      <c r="H20" s="3011">
        <v>185615</v>
      </c>
      <c r="I20" s="3011">
        <v>24081</v>
      </c>
      <c r="J20" s="3011">
        <v>19154</v>
      </c>
      <c r="K20" s="3011">
        <v>35785</v>
      </c>
      <c r="L20" s="3011">
        <v>42215</v>
      </c>
      <c r="M20" s="3011">
        <v>0</v>
      </c>
      <c r="N20" s="3011">
        <v>0</v>
      </c>
      <c r="O20" s="3011">
        <v>34276</v>
      </c>
      <c r="P20" s="3011">
        <v>0</v>
      </c>
      <c r="Q20" s="3008">
        <v>923500</v>
      </c>
      <c r="R20" s="3008">
        <v>323630</v>
      </c>
      <c r="S20" s="3011">
        <v>32708</v>
      </c>
      <c r="T20" s="3008">
        <v>520044</v>
      </c>
      <c r="U20" s="3011">
        <v>354446</v>
      </c>
      <c r="V20" s="3011">
        <v>43097</v>
      </c>
      <c r="W20" s="3009">
        <v>108654</v>
      </c>
      <c r="X20" s="3011">
        <v>0</v>
      </c>
      <c r="Y20" s="3011">
        <v>536506</v>
      </c>
      <c r="Z20" s="3011">
        <v>0</v>
      </c>
      <c r="AA20" s="3011">
        <v>416134</v>
      </c>
      <c r="AB20" s="859"/>
    </row>
    <row r="21" spans="1:28">
      <c r="A21" s="4072"/>
      <c r="B21" s="1060" t="s">
        <v>11508</v>
      </c>
      <c r="C21" s="3007">
        <v>1299226</v>
      </c>
      <c r="D21" s="3011">
        <v>0</v>
      </c>
      <c r="E21" s="3011">
        <v>25685</v>
      </c>
      <c r="F21" s="3011">
        <v>0</v>
      </c>
      <c r="G21" s="3011">
        <v>18907</v>
      </c>
      <c r="H21" s="3011">
        <v>125253</v>
      </c>
      <c r="I21" s="3011">
        <v>15412</v>
      </c>
      <c r="J21" s="3011">
        <v>3830</v>
      </c>
      <c r="K21" s="3011">
        <v>11931</v>
      </c>
      <c r="L21" s="3011">
        <v>27862</v>
      </c>
      <c r="M21" s="3011">
        <v>0</v>
      </c>
      <c r="N21" s="3011">
        <v>0</v>
      </c>
      <c r="O21" s="3011">
        <v>19168</v>
      </c>
      <c r="P21" s="3011">
        <v>0</v>
      </c>
      <c r="Q21" s="3008">
        <v>323225</v>
      </c>
      <c r="R21" s="3008">
        <v>210359</v>
      </c>
      <c r="S21" s="3011">
        <v>9740</v>
      </c>
      <c r="T21" s="3008">
        <v>363672</v>
      </c>
      <c r="U21" s="3011">
        <v>106335</v>
      </c>
      <c r="V21" s="3011">
        <v>21550</v>
      </c>
      <c r="W21" s="3009">
        <v>16297</v>
      </c>
      <c r="X21" s="3011">
        <v>0</v>
      </c>
      <c r="Y21" s="3011">
        <v>0</v>
      </c>
      <c r="Z21" s="3011">
        <v>0</v>
      </c>
      <c r="AA21" s="3011" t="s">
        <v>4900</v>
      </c>
      <c r="AB21" s="859"/>
    </row>
    <row r="22" spans="1:28">
      <c r="A22" s="4072"/>
      <c r="B22" s="1060" t="s">
        <v>11509</v>
      </c>
      <c r="C22" s="3007">
        <v>1560479</v>
      </c>
      <c r="D22" s="3011">
        <v>0</v>
      </c>
      <c r="E22" s="3011">
        <v>139545</v>
      </c>
      <c r="F22" s="3011">
        <v>0</v>
      </c>
      <c r="G22" s="3011">
        <v>28363</v>
      </c>
      <c r="H22" s="3011">
        <v>60362</v>
      </c>
      <c r="I22" s="3011">
        <v>8669</v>
      </c>
      <c r="J22" s="3011">
        <v>15324</v>
      </c>
      <c r="K22" s="3011">
        <v>23854</v>
      </c>
      <c r="L22" s="3011">
        <v>14353</v>
      </c>
      <c r="M22" s="3011">
        <v>0</v>
      </c>
      <c r="N22" s="3011">
        <v>0</v>
      </c>
      <c r="O22" s="3011">
        <v>15108</v>
      </c>
      <c r="P22" s="3011">
        <v>0</v>
      </c>
      <c r="Q22" s="3008">
        <v>600275</v>
      </c>
      <c r="R22" s="3008">
        <v>113271</v>
      </c>
      <c r="S22" s="3011">
        <v>22968</v>
      </c>
      <c r="T22" s="3008">
        <v>156372</v>
      </c>
      <c r="U22" s="3011">
        <v>248111</v>
      </c>
      <c r="V22" s="3011">
        <v>21547</v>
      </c>
      <c r="W22" s="3009">
        <v>92357</v>
      </c>
      <c r="X22" s="3011">
        <v>0</v>
      </c>
      <c r="Y22" s="3011">
        <v>0</v>
      </c>
      <c r="Z22" s="3011">
        <v>0</v>
      </c>
      <c r="AA22" s="3011" t="s">
        <v>4900</v>
      </c>
      <c r="AB22" s="859"/>
    </row>
    <row r="23" spans="1:28">
      <c r="A23" s="4038"/>
      <c r="B23" s="1063" t="s">
        <v>11510</v>
      </c>
      <c r="C23" s="3007">
        <v>286891</v>
      </c>
      <c r="D23" s="3011">
        <v>0</v>
      </c>
      <c r="E23" s="3011">
        <v>24690</v>
      </c>
      <c r="F23" s="3011">
        <v>0</v>
      </c>
      <c r="G23" s="3011">
        <v>0</v>
      </c>
      <c r="H23" s="3011">
        <v>114335</v>
      </c>
      <c r="I23" s="3011">
        <v>0</v>
      </c>
      <c r="J23" s="3011" t="s">
        <v>4900</v>
      </c>
      <c r="K23" s="3011" t="s">
        <v>4900</v>
      </c>
      <c r="L23" s="3011" t="s">
        <v>4900</v>
      </c>
      <c r="M23" s="3011">
        <v>0</v>
      </c>
      <c r="N23" s="3011">
        <v>0</v>
      </c>
      <c r="O23" s="3011">
        <v>979</v>
      </c>
      <c r="P23" s="3011">
        <v>0</v>
      </c>
      <c r="Q23" s="3008">
        <v>0</v>
      </c>
      <c r="R23" s="3008">
        <v>0</v>
      </c>
      <c r="S23" s="3011">
        <v>0</v>
      </c>
      <c r="T23" s="3008">
        <v>146887</v>
      </c>
      <c r="U23" s="3011" t="s">
        <v>4900</v>
      </c>
      <c r="V23" s="3011" t="s">
        <v>4900</v>
      </c>
      <c r="W23" s="3009" t="s">
        <v>4900</v>
      </c>
      <c r="X23" s="3011">
        <v>0</v>
      </c>
      <c r="Y23" s="3011">
        <v>0</v>
      </c>
      <c r="Z23" s="3011">
        <v>0</v>
      </c>
      <c r="AA23" s="3011" t="s">
        <v>4900</v>
      </c>
      <c r="AB23" s="859"/>
    </row>
    <row r="24" spans="1:28">
      <c r="A24" s="3690" t="s">
        <v>11514</v>
      </c>
      <c r="B24" s="1067" t="s">
        <v>11507</v>
      </c>
      <c r="C24" s="3007">
        <v>5462975</v>
      </c>
      <c r="D24" s="3011">
        <v>0</v>
      </c>
      <c r="E24" s="3011">
        <v>162616</v>
      </c>
      <c r="F24" s="3011">
        <v>92167</v>
      </c>
      <c r="G24" s="3011">
        <v>87772</v>
      </c>
      <c r="H24" s="3011">
        <v>203258</v>
      </c>
      <c r="I24" s="3011">
        <v>37898</v>
      </c>
      <c r="J24" s="3011">
        <v>19204</v>
      </c>
      <c r="K24" s="3011">
        <v>34584</v>
      </c>
      <c r="L24" s="3011">
        <v>22156</v>
      </c>
      <c r="M24" s="3011">
        <v>16142</v>
      </c>
      <c r="N24" s="3011">
        <v>8898</v>
      </c>
      <c r="O24" s="3011">
        <v>51147</v>
      </c>
      <c r="P24" s="3012" t="s">
        <v>4900</v>
      </c>
      <c r="Q24" s="3011">
        <v>1254400</v>
      </c>
      <c r="R24" s="3011">
        <v>545387</v>
      </c>
      <c r="S24" s="3011">
        <v>43834</v>
      </c>
      <c r="T24" s="3011">
        <v>948159</v>
      </c>
      <c r="U24" s="3011">
        <v>405903</v>
      </c>
      <c r="V24" s="3011">
        <v>48337</v>
      </c>
      <c r="W24" s="3009">
        <v>116292</v>
      </c>
      <c r="X24" s="3011">
        <v>213500</v>
      </c>
      <c r="Y24" s="3011">
        <v>531407</v>
      </c>
      <c r="Z24" s="3011">
        <v>97537</v>
      </c>
      <c r="AA24" s="3011">
        <v>522377</v>
      </c>
      <c r="AB24" s="859"/>
    </row>
    <row r="25" spans="1:28">
      <c r="A25" s="4072"/>
      <c r="B25" s="1060" t="s">
        <v>11508</v>
      </c>
      <c r="C25" s="3007">
        <v>1996458</v>
      </c>
      <c r="D25" s="3011">
        <v>0</v>
      </c>
      <c r="E25" s="3011">
        <v>25781</v>
      </c>
      <c r="F25" s="3011">
        <v>57143</v>
      </c>
      <c r="G25" s="3011">
        <v>35109</v>
      </c>
      <c r="H25" s="3011">
        <v>139545</v>
      </c>
      <c r="I25" s="3011">
        <v>24255</v>
      </c>
      <c r="J25" s="3011">
        <v>3840</v>
      </c>
      <c r="K25" s="3011">
        <v>11528</v>
      </c>
      <c r="L25" s="3011">
        <v>14623</v>
      </c>
      <c r="M25" s="3011">
        <v>7910</v>
      </c>
      <c r="N25" s="3011">
        <v>6674</v>
      </c>
      <c r="O25" s="3011">
        <v>33699</v>
      </c>
      <c r="P25" s="3012" t="s">
        <v>4900</v>
      </c>
      <c r="Q25" s="3011">
        <v>439040</v>
      </c>
      <c r="R25" s="3011">
        <v>354502</v>
      </c>
      <c r="S25" s="3011">
        <v>15369</v>
      </c>
      <c r="T25" s="3011">
        <v>664052</v>
      </c>
      <c r="U25" s="3011">
        <v>121772</v>
      </c>
      <c r="V25" s="3011">
        <v>24172</v>
      </c>
      <c r="W25" s="3009">
        <v>17444</v>
      </c>
      <c r="X25" s="3012" t="s">
        <v>4900</v>
      </c>
      <c r="Y25" s="3012" t="s">
        <v>4900</v>
      </c>
      <c r="Z25" s="3012" t="s">
        <v>4900</v>
      </c>
      <c r="AA25" s="3012" t="s">
        <v>4900</v>
      </c>
      <c r="AB25" s="859"/>
    </row>
    <row r="26" spans="1:28">
      <c r="A26" s="4072"/>
      <c r="B26" s="1060" t="s">
        <v>11509</v>
      </c>
      <c r="C26" s="3007">
        <v>2101696</v>
      </c>
      <c r="D26" s="3011">
        <v>0</v>
      </c>
      <c r="E26" s="3011">
        <v>136835</v>
      </c>
      <c r="F26" s="3011">
        <v>35024</v>
      </c>
      <c r="G26" s="3011">
        <v>52663</v>
      </c>
      <c r="H26" s="3011">
        <v>63713</v>
      </c>
      <c r="I26" s="3011">
        <v>13643</v>
      </c>
      <c r="J26" s="3011">
        <v>15364</v>
      </c>
      <c r="K26" s="3011">
        <v>23056</v>
      </c>
      <c r="L26" s="3011">
        <v>7533</v>
      </c>
      <c r="M26" s="3011">
        <v>8232</v>
      </c>
      <c r="N26" s="3011">
        <v>2224</v>
      </c>
      <c r="O26" s="3011">
        <v>17448</v>
      </c>
      <c r="P26" s="3012" t="s">
        <v>4900</v>
      </c>
      <c r="Q26" s="3011">
        <v>815360</v>
      </c>
      <c r="R26" s="3011">
        <v>190885</v>
      </c>
      <c r="S26" s="3011">
        <v>28465</v>
      </c>
      <c r="T26" s="3011">
        <v>284107</v>
      </c>
      <c r="U26" s="3011">
        <v>284131</v>
      </c>
      <c r="V26" s="3011">
        <v>24165</v>
      </c>
      <c r="W26" s="3009">
        <v>98848</v>
      </c>
      <c r="X26" s="3012" t="s">
        <v>4900</v>
      </c>
      <c r="Y26" s="3012" t="s">
        <v>4900</v>
      </c>
      <c r="Z26" s="3012" t="s">
        <v>4900</v>
      </c>
      <c r="AA26" s="3012" t="s">
        <v>4900</v>
      </c>
      <c r="AB26" s="859"/>
    </row>
    <row r="27" spans="1:28">
      <c r="A27" s="4038"/>
      <c r="B27" s="1063" t="s">
        <v>11510</v>
      </c>
      <c r="C27" s="3007">
        <v>462681</v>
      </c>
      <c r="D27" s="3011">
        <v>0</v>
      </c>
      <c r="E27" s="3011">
        <v>28381</v>
      </c>
      <c r="F27" s="3011">
        <v>0</v>
      </c>
      <c r="G27" s="3011">
        <v>0</v>
      </c>
      <c r="H27" s="3011">
        <v>155258</v>
      </c>
      <c r="I27" s="3011">
        <v>0</v>
      </c>
      <c r="J27" s="3011">
        <v>0</v>
      </c>
      <c r="K27" s="3011">
        <v>0</v>
      </c>
      <c r="L27" s="3011">
        <v>0</v>
      </c>
      <c r="M27" s="3011">
        <v>1614</v>
      </c>
      <c r="N27" s="3011">
        <v>3114</v>
      </c>
      <c r="O27" s="3011">
        <v>1788</v>
      </c>
      <c r="P27" s="3012" t="s">
        <v>4900</v>
      </c>
      <c r="Q27" s="3011">
        <v>0</v>
      </c>
      <c r="R27" s="3011">
        <v>0</v>
      </c>
      <c r="S27" s="3011">
        <v>0</v>
      </c>
      <c r="T27" s="3011">
        <v>272526</v>
      </c>
      <c r="U27" s="3011">
        <v>0</v>
      </c>
      <c r="V27" s="3011">
        <v>0</v>
      </c>
      <c r="W27" s="3009">
        <v>0</v>
      </c>
      <c r="X27" s="3012" t="s">
        <v>4900</v>
      </c>
      <c r="Y27" s="3012" t="s">
        <v>4900</v>
      </c>
      <c r="Z27" s="3012" t="s">
        <v>4900</v>
      </c>
      <c r="AA27" s="3012" t="s">
        <v>4900</v>
      </c>
      <c r="AB27" s="859"/>
    </row>
    <row r="28" spans="1:28">
      <c r="A28" s="3690" t="s">
        <v>11515</v>
      </c>
      <c r="B28" s="1452" t="s">
        <v>11507</v>
      </c>
      <c r="C28" s="3013">
        <f>SUM(D28:AA28)</f>
        <v>6869015</v>
      </c>
      <c r="D28" s="3014">
        <v>0</v>
      </c>
      <c r="E28" s="3011">
        <v>204412</v>
      </c>
      <c r="F28" s="3011">
        <v>36841</v>
      </c>
      <c r="G28" s="3011">
        <v>109408</v>
      </c>
      <c r="H28" s="3011">
        <v>212353</v>
      </c>
      <c r="I28" s="3011">
        <v>41348</v>
      </c>
      <c r="J28" s="3011">
        <v>19459</v>
      </c>
      <c r="K28" s="3011">
        <v>40818</v>
      </c>
      <c r="L28" s="3011">
        <v>0</v>
      </c>
      <c r="M28" s="3011">
        <v>14120</v>
      </c>
      <c r="N28" s="3011">
        <v>9658</v>
      </c>
      <c r="O28" s="3011">
        <v>69879</v>
      </c>
      <c r="P28" s="3012" t="s">
        <v>4900</v>
      </c>
      <c r="Q28" s="3011">
        <v>1375300</v>
      </c>
      <c r="R28" s="3011">
        <v>604851</v>
      </c>
      <c r="S28" s="3011">
        <v>55621</v>
      </c>
      <c r="T28" s="3011">
        <v>1265520</v>
      </c>
      <c r="U28" s="3011">
        <v>526523</v>
      </c>
      <c r="V28" s="3011">
        <v>52558</v>
      </c>
      <c r="W28" s="3009">
        <v>119058</v>
      </c>
      <c r="X28" s="3011">
        <v>363500</v>
      </c>
      <c r="Y28" s="3011">
        <v>533873</v>
      </c>
      <c r="Z28" s="3011">
        <v>264510</v>
      </c>
      <c r="AA28" s="3011">
        <v>949405</v>
      </c>
      <c r="AB28" s="859"/>
    </row>
    <row r="29" spans="1:28">
      <c r="A29" s="4072"/>
      <c r="B29" s="1452" t="s">
        <v>11508</v>
      </c>
      <c r="C29" s="3013">
        <f t="shared" ref="C29:C31" si="0">SUM(D29:AA29)</f>
        <v>2337628</v>
      </c>
      <c r="D29" s="3014">
        <v>0</v>
      </c>
      <c r="E29" s="3011">
        <v>40875</v>
      </c>
      <c r="F29" s="3011">
        <v>22841</v>
      </c>
      <c r="G29" s="3011">
        <v>43764</v>
      </c>
      <c r="H29" s="3011">
        <v>145842</v>
      </c>
      <c r="I29" s="3011">
        <v>26464</v>
      </c>
      <c r="J29" s="3011">
        <v>3893</v>
      </c>
      <c r="K29" s="3011">
        <v>13607</v>
      </c>
      <c r="L29" s="3011">
        <v>0</v>
      </c>
      <c r="M29" s="3011">
        <v>6919</v>
      </c>
      <c r="N29" s="3011">
        <v>5325</v>
      </c>
      <c r="O29" s="3011">
        <v>50742</v>
      </c>
      <c r="P29" s="3012" t="s">
        <v>4900</v>
      </c>
      <c r="Q29" s="3011">
        <v>481355</v>
      </c>
      <c r="R29" s="3011">
        <v>393153</v>
      </c>
      <c r="S29" s="3011">
        <v>14357</v>
      </c>
      <c r="T29" s="3011">
        <v>886396</v>
      </c>
      <c r="U29" s="3011">
        <v>157956</v>
      </c>
      <c r="V29" s="3011">
        <v>26282</v>
      </c>
      <c r="W29" s="3009">
        <v>17857</v>
      </c>
      <c r="X29" s="3012" t="s">
        <v>4900</v>
      </c>
      <c r="Y29" s="3012" t="s">
        <v>4900</v>
      </c>
      <c r="Z29" s="3012" t="s">
        <v>4900</v>
      </c>
      <c r="AA29" s="3012" t="s">
        <v>4900</v>
      </c>
      <c r="AB29" s="859"/>
    </row>
    <row r="30" spans="1:28">
      <c r="A30" s="4072"/>
      <c r="B30" s="1452" t="s">
        <v>11509</v>
      </c>
      <c r="C30" s="3013">
        <f t="shared" si="0"/>
        <v>2420099</v>
      </c>
      <c r="D30" s="3014">
        <v>0</v>
      </c>
      <c r="E30" s="3011">
        <v>163537</v>
      </c>
      <c r="F30" s="3011">
        <v>14000</v>
      </c>
      <c r="G30" s="3011">
        <v>65644</v>
      </c>
      <c r="H30" s="3011">
        <v>66511</v>
      </c>
      <c r="I30" s="3011">
        <v>14884</v>
      </c>
      <c r="J30" s="3011">
        <v>15566</v>
      </c>
      <c r="K30" s="3011">
        <v>27211</v>
      </c>
      <c r="L30" s="3011">
        <v>0</v>
      </c>
      <c r="M30" s="3011">
        <v>7201</v>
      </c>
      <c r="N30" s="3011">
        <v>4333</v>
      </c>
      <c r="O30" s="3011">
        <v>19137</v>
      </c>
      <c r="P30" s="3012" t="s">
        <v>4900</v>
      </c>
      <c r="Q30" s="3011">
        <v>893945</v>
      </c>
      <c r="R30" s="3011">
        <v>211698</v>
      </c>
      <c r="S30" s="3011">
        <v>41264</v>
      </c>
      <c r="T30" s="3011">
        <v>379124</v>
      </c>
      <c r="U30" s="3011">
        <v>368567</v>
      </c>
      <c r="V30" s="3011">
        <v>26276</v>
      </c>
      <c r="W30" s="3009">
        <v>101201</v>
      </c>
      <c r="X30" s="3012" t="s">
        <v>4900</v>
      </c>
      <c r="Y30" s="3012" t="s">
        <v>4900</v>
      </c>
      <c r="Z30" s="3012" t="s">
        <v>4900</v>
      </c>
      <c r="AA30" s="3012" t="s">
        <v>4900</v>
      </c>
      <c r="AB30" s="859"/>
    </row>
    <row r="31" spans="1:28">
      <c r="A31" s="4038"/>
      <c r="B31" s="1653" t="s">
        <v>11510</v>
      </c>
      <c r="C31" s="3013">
        <f t="shared" si="0"/>
        <v>585711</v>
      </c>
      <c r="D31" s="3014">
        <v>0</v>
      </c>
      <c r="E31" s="3011">
        <v>50268</v>
      </c>
      <c r="F31" s="3011">
        <v>0</v>
      </c>
      <c r="G31" s="3011">
        <v>0</v>
      </c>
      <c r="H31" s="3011">
        <v>164353</v>
      </c>
      <c r="I31" s="3011">
        <v>0</v>
      </c>
      <c r="J31" s="3011">
        <v>0</v>
      </c>
      <c r="K31" s="3011">
        <v>0</v>
      </c>
      <c r="L31" s="3011">
        <v>0</v>
      </c>
      <c r="M31" s="3011">
        <v>1412</v>
      </c>
      <c r="N31" s="3011">
        <v>3381</v>
      </c>
      <c r="O31" s="3011">
        <v>2191</v>
      </c>
      <c r="P31" s="3012" t="s">
        <v>4900</v>
      </c>
      <c r="Q31" s="3011">
        <v>0</v>
      </c>
      <c r="R31" s="3011">
        <v>0</v>
      </c>
      <c r="S31" s="3011">
        <v>0</v>
      </c>
      <c r="T31" s="3011">
        <v>364106</v>
      </c>
      <c r="U31" s="3011">
        <v>0</v>
      </c>
      <c r="V31" s="3011">
        <v>0</v>
      </c>
      <c r="W31" s="3009">
        <v>0</v>
      </c>
      <c r="X31" s="3012" t="s">
        <v>4900</v>
      </c>
      <c r="Y31" s="3012" t="s">
        <v>4900</v>
      </c>
      <c r="Z31" s="3012" t="s">
        <v>4900</v>
      </c>
      <c r="AA31" s="3012" t="s">
        <v>4900</v>
      </c>
      <c r="AB31" s="859"/>
    </row>
    <row r="32" spans="1:28">
      <c r="A32" s="4103" t="s">
        <v>11516</v>
      </c>
      <c r="B32" s="3015" t="s">
        <v>11507</v>
      </c>
      <c r="C32" s="3016">
        <f>SUM(D32:AA32)</f>
        <v>7068737</v>
      </c>
      <c r="D32" s="3017">
        <v>0</v>
      </c>
      <c r="E32" s="2692">
        <v>205898</v>
      </c>
      <c r="F32" s="2692">
        <v>17265</v>
      </c>
      <c r="G32" s="2692">
        <v>103260</v>
      </c>
      <c r="H32" s="2692">
        <v>217248</v>
      </c>
      <c r="I32" s="2692">
        <v>49259</v>
      </c>
      <c r="J32" s="2692">
        <v>17197</v>
      </c>
      <c r="K32" s="2692">
        <v>31941</v>
      </c>
      <c r="L32" s="2692">
        <v>84801</v>
      </c>
      <c r="M32" s="2692">
        <v>6382</v>
      </c>
      <c r="N32" s="2692">
        <v>9725</v>
      </c>
      <c r="O32" s="2692">
        <v>67329</v>
      </c>
      <c r="P32" s="3018" t="s">
        <v>4900</v>
      </c>
      <c r="Q32" s="2692">
        <v>1404400</v>
      </c>
      <c r="R32" s="2692">
        <v>626858</v>
      </c>
      <c r="S32" s="2692">
        <v>59975</v>
      </c>
      <c r="T32" s="2692">
        <v>1398308</v>
      </c>
      <c r="U32" s="2692">
        <v>506143</v>
      </c>
      <c r="V32" s="2692">
        <v>52711</v>
      </c>
      <c r="W32" s="3019">
        <v>27570</v>
      </c>
      <c r="X32" s="2692">
        <v>365000</v>
      </c>
      <c r="Y32" s="2692">
        <v>544628</v>
      </c>
      <c r="Z32" s="2692">
        <v>298769</v>
      </c>
      <c r="AA32" s="2692">
        <v>974070</v>
      </c>
      <c r="AB32" s="859"/>
    </row>
    <row r="33" spans="1:28">
      <c r="A33" s="4104"/>
      <c r="B33" s="3015" t="s">
        <v>11508</v>
      </c>
      <c r="C33" s="3016">
        <f t="shared" ref="C33:C35" si="1">SUM(D33:AA33)</f>
        <v>2476633</v>
      </c>
      <c r="D33" s="3017">
        <v>0</v>
      </c>
      <c r="E33" s="2692">
        <v>41444</v>
      </c>
      <c r="F33" s="2692">
        <v>10704</v>
      </c>
      <c r="G33" s="2692">
        <v>41303</v>
      </c>
      <c r="H33" s="2692">
        <v>149184</v>
      </c>
      <c r="I33" s="2692">
        <v>31527</v>
      </c>
      <c r="J33" s="2692">
        <v>3441</v>
      </c>
      <c r="K33" s="2692">
        <v>10646</v>
      </c>
      <c r="L33" s="2692">
        <v>55968</v>
      </c>
      <c r="M33" s="2692">
        <v>3127</v>
      </c>
      <c r="N33" s="2692">
        <v>7294</v>
      </c>
      <c r="O33" s="2692">
        <v>48175</v>
      </c>
      <c r="P33" s="3018" t="s">
        <v>4900</v>
      </c>
      <c r="Q33" s="2692">
        <v>491540</v>
      </c>
      <c r="R33" s="2692">
        <v>407458</v>
      </c>
      <c r="S33" s="2692">
        <v>12788</v>
      </c>
      <c r="T33" s="2692">
        <v>979697</v>
      </c>
      <c r="U33" s="2692">
        <v>151843</v>
      </c>
      <c r="V33" s="2692">
        <v>26358</v>
      </c>
      <c r="W33" s="3019">
        <v>4136</v>
      </c>
      <c r="X33" s="3018" t="s">
        <v>4900</v>
      </c>
      <c r="Y33" s="3018" t="s">
        <v>4900</v>
      </c>
      <c r="Z33" s="3018" t="s">
        <v>4900</v>
      </c>
      <c r="AA33" s="3018" t="s">
        <v>4900</v>
      </c>
      <c r="AB33" s="859"/>
    </row>
    <row r="34" spans="1:28">
      <c r="A34" s="4104"/>
      <c r="B34" s="3015" t="s">
        <v>11509</v>
      </c>
      <c r="C34" s="3016">
        <f t="shared" si="1"/>
        <v>2409637</v>
      </c>
      <c r="D34" s="3017">
        <v>0</v>
      </c>
      <c r="E34" s="2692">
        <v>164454</v>
      </c>
      <c r="F34" s="2692">
        <v>6561</v>
      </c>
      <c r="G34" s="2692">
        <v>61957</v>
      </c>
      <c r="H34" s="2692">
        <v>68064</v>
      </c>
      <c r="I34" s="2692">
        <v>17732</v>
      </c>
      <c r="J34" s="2692">
        <v>13756</v>
      </c>
      <c r="K34" s="2692">
        <v>21295</v>
      </c>
      <c r="L34" s="2692">
        <v>28833</v>
      </c>
      <c r="M34" s="2692">
        <v>3255</v>
      </c>
      <c r="N34" s="2692">
        <v>2431</v>
      </c>
      <c r="O34" s="2692">
        <v>19154</v>
      </c>
      <c r="P34" s="3018" t="s">
        <v>4900</v>
      </c>
      <c r="Q34" s="2692">
        <v>912860</v>
      </c>
      <c r="R34" s="2692">
        <v>219400</v>
      </c>
      <c r="S34" s="2692">
        <v>47187</v>
      </c>
      <c r="T34" s="2692">
        <v>418611</v>
      </c>
      <c r="U34" s="2692">
        <v>354300</v>
      </c>
      <c r="V34" s="2692">
        <v>26353</v>
      </c>
      <c r="W34" s="3019">
        <v>23434</v>
      </c>
      <c r="X34" s="3018" t="s">
        <v>4900</v>
      </c>
      <c r="Y34" s="3018" t="s">
        <v>4900</v>
      </c>
      <c r="Z34" s="3018" t="s">
        <v>4900</v>
      </c>
      <c r="AA34" s="3018" t="s">
        <v>4900</v>
      </c>
      <c r="AB34" s="859"/>
    </row>
    <row r="35" spans="1:28" ht="18.5" thickBot="1">
      <c r="A35" s="4105"/>
      <c r="B35" s="3020" t="s">
        <v>11510</v>
      </c>
      <c r="C35" s="3021">
        <f t="shared" si="1"/>
        <v>625870</v>
      </c>
      <c r="D35" s="3017">
        <v>0</v>
      </c>
      <c r="E35" s="2692">
        <v>51187</v>
      </c>
      <c r="F35" s="2692">
        <v>0</v>
      </c>
      <c r="G35" s="2692">
        <v>0</v>
      </c>
      <c r="H35" s="2692">
        <v>164157</v>
      </c>
      <c r="I35" s="2692">
        <v>0</v>
      </c>
      <c r="J35" s="2692">
        <v>0</v>
      </c>
      <c r="K35" s="2692">
        <v>0</v>
      </c>
      <c r="L35" s="2692">
        <v>0</v>
      </c>
      <c r="M35" s="2703">
        <v>637</v>
      </c>
      <c r="N35" s="2703">
        <v>3403</v>
      </c>
      <c r="O35" s="2703">
        <v>2768</v>
      </c>
      <c r="P35" s="3022" t="s">
        <v>4900</v>
      </c>
      <c r="Q35" s="2703">
        <v>0</v>
      </c>
      <c r="R35" s="2703">
        <v>0</v>
      </c>
      <c r="S35" s="2703">
        <v>0</v>
      </c>
      <c r="T35" s="2703">
        <v>403718</v>
      </c>
      <c r="U35" s="2703">
        <v>0</v>
      </c>
      <c r="V35" s="2703">
        <v>0</v>
      </c>
      <c r="W35" s="3023">
        <v>0</v>
      </c>
      <c r="X35" s="3022" t="s">
        <v>4900</v>
      </c>
      <c r="Y35" s="3022" t="s">
        <v>4900</v>
      </c>
      <c r="Z35" s="3022" t="s">
        <v>4900</v>
      </c>
      <c r="AA35" s="3022" t="s">
        <v>4900</v>
      </c>
      <c r="AB35" s="859"/>
    </row>
    <row r="36" spans="1:28">
      <c r="A36" s="3024" t="s">
        <v>11517</v>
      </c>
      <c r="B36" s="3024"/>
      <c r="C36" s="3024"/>
      <c r="D36" s="3024"/>
      <c r="E36" s="3024"/>
      <c r="F36" s="3024"/>
      <c r="G36" s="3024"/>
      <c r="H36" s="3024"/>
      <c r="I36" s="3024"/>
      <c r="J36" s="3024"/>
      <c r="K36" s="3024"/>
      <c r="L36" s="3024"/>
      <c r="M36" s="3024"/>
      <c r="N36" s="859"/>
      <c r="O36" s="859"/>
      <c r="P36" s="859"/>
      <c r="Q36" s="859"/>
      <c r="R36" s="859"/>
      <c r="S36" s="859"/>
      <c r="T36" s="859"/>
      <c r="U36" s="859"/>
      <c r="V36" s="859"/>
      <c r="W36" s="859"/>
      <c r="Y36" s="1055"/>
      <c r="Z36" s="1055"/>
      <c r="AA36" s="1021" t="s">
        <v>11518</v>
      </c>
      <c r="AB36" s="859"/>
    </row>
    <row r="37" spans="1:28">
      <c r="A37" s="1117" t="s">
        <v>11519</v>
      </c>
      <c r="B37" s="3025"/>
      <c r="C37" s="3025"/>
      <c r="D37" s="3025"/>
      <c r="E37" s="3025"/>
      <c r="F37" s="3025"/>
      <c r="G37" s="3025"/>
      <c r="H37" s="3025"/>
      <c r="I37" s="3025"/>
      <c r="J37" s="3025"/>
      <c r="K37" s="3025"/>
      <c r="L37" s="3025"/>
      <c r="M37" s="3025"/>
      <c r="N37" s="859"/>
      <c r="O37" s="859"/>
      <c r="P37" s="859"/>
      <c r="Q37" s="859"/>
      <c r="R37" s="859"/>
      <c r="S37" s="859"/>
      <c r="T37" s="859"/>
      <c r="U37" s="859"/>
      <c r="V37" s="859"/>
      <c r="W37" s="859"/>
      <c r="X37" s="1021"/>
      <c r="Y37" s="1055"/>
      <c r="Z37" s="1055"/>
      <c r="AA37" s="1055"/>
      <c r="AB37" s="859"/>
    </row>
    <row r="38" spans="1:28">
      <c r="A38" s="987" t="s">
        <v>11520</v>
      </c>
      <c r="B38" s="987"/>
      <c r="C38" s="987"/>
      <c r="D38" s="987"/>
      <c r="E38" s="987"/>
      <c r="F38" s="987"/>
      <c r="G38" s="987"/>
      <c r="H38" s="987"/>
      <c r="I38" s="987"/>
      <c r="J38" s="987"/>
      <c r="K38" s="987"/>
      <c r="L38" s="987"/>
      <c r="M38" s="859"/>
      <c r="N38" s="859"/>
      <c r="O38" s="859"/>
      <c r="P38" s="859"/>
      <c r="Q38" s="859"/>
      <c r="R38" s="859"/>
      <c r="S38" s="859"/>
      <c r="T38" s="859"/>
      <c r="U38" s="859"/>
      <c r="V38" s="859"/>
      <c r="W38" s="859"/>
      <c r="X38" s="859"/>
      <c r="Y38" s="859"/>
      <c r="Z38" s="859"/>
      <c r="AA38" s="859"/>
      <c r="AB38" s="859"/>
    </row>
    <row r="39" spans="1:28">
      <c r="A39" s="859"/>
      <c r="B39" s="859"/>
      <c r="C39" s="859"/>
      <c r="D39" s="859"/>
      <c r="E39" s="859"/>
      <c r="F39" s="859"/>
      <c r="G39" s="859"/>
      <c r="H39" s="859"/>
      <c r="I39" s="859"/>
      <c r="J39" s="859"/>
      <c r="K39" s="859"/>
      <c r="L39" s="859"/>
      <c r="M39" s="859"/>
      <c r="N39" s="859"/>
      <c r="O39" s="859"/>
      <c r="P39" s="859"/>
      <c r="Q39" s="859"/>
      <c r="R39" s="859"/>
      <c r="S39" s="859"/>
      <c r="T39" s="859"/>
      <c r="U39" s="859"/>
      <c r="V39" s="859"/>
      <c r="W39" s="859"/>
      <c r="X39" s="859"/>
      <c r="Y39" s="859"/>
      <c r="Z39" s="859"/>
      <c r="AA39" s="859"/>
      <c r="AB39" s="859"/>
    </row>
  </sheetData>
  <mergeCells count="8">
    <mergeCell ref="A28:A31"/>
    <mergeCell ref="A32:A35"/>
    <mergeCell ref="A4:A7"/>
    <mergeCell ref="A8:A11"/>
    <mergeCell ref="A12:A15"/>
    <mergeCell ref="A16:A19"/>
    <mergeCell ref="A20:A23"/>
    <mergeCell ref="A24:A27"/>
  </mergeCells>
  <phoneticPr fontId="2"/>
  <hyperlinks>
    <hyperlink ref="AB1" location="目次!A1" display="目次へ戻る" xr:uid="{D48102F6-1CAA-486D-9261-04E1B84F2A26}"/>
  </hyperlinks>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1F0CF-8E02-4297-AA4E-81483F92DEB5}">
  <dimension ref="A1:H19"/>
  <sheetViews>
    <sheetView workbookViewId="0">
      <selection activeCell="D44" sqref="D44"/>
    </sheetView>
  </sheetViews>
  <sheetFormatPr defaultColWidth="8.58203125" defaultRowHeight="18"/>
  <cols>
    <col min="1" max="1" width="21.08203125" style="821" customWidth="1"/>
    <col min="2" max="7" width="12" style="821" customWidth="1"/>
    <col min="8" max="8" width="11" style="821" bestFit="1" customWidth="1"/>
    <col min="9" max="16384" width="8.58203125" style="821"/>
  </cols>
  <sheetData>
    <row r="1" spans="1:8">
      <c r="A1" s="859" t="s">
        <v>11521</v>
      </c>
      <c r="B1" s="859"/>
      <c r="C1" s="859"/>
      <c r="D1" s="859"/>
      <c r="E1" s="859"/>
      <c r="F1" s="859"/>
      <c r="G1" s="859"/>
      <c r="H1" s="820" t="s">
        <v>11384</v>
      </c>
    </row>
    <row r="2" spans="1:8" ht="18.5" thickBot="1">
      <c r="A2" s="1745"/>
      <c r="B2" s="1745"/>
      <c r="C2" s="1745"/>
      <c r="D2" s="1745"/>
      <c r="E2" s="1745"/>
      <c r="F2" s="1745"/>
      <c r="G2" s="1753" t="s">
        <v>9008</v>
      </c>
    </row>
    <row r="3" spans="1:8">
      <c r="A3" s="3026" t="s">
        <v>8122</v>
      </c>
      <c r="B3" s="1007" t="s">
        <v>4766</v>
      </c>
      <c r="C3" s="1007" t="s">
        <v>5854</v>
      </c>
      <c r="D3" s="1007" t="s">
        <v>9366</v>
      </c>
      <c r="E3" s="1007" t="s">
        <v>5548</v>
      </c>
      <c r="F3" s="1007" t="s">
        <v>4842</v>
      </c>
      <c r="G3" s="1966" t="s">
        <v>11522</v>
      </c>
    </row>
    <row r="4" spans="1:8">
      <c r="A4" s="3027" t="s">
        <v>5491</v>
      </c>
      <c r="B4" s="2793">
        <v>0</v>
      </c>
      <c r="C4" s="2794">
        <v>0</v>
      </c>
      <c r="D4" s="2794">
        <v>119897</v>
      </c>
      <c r="E4" s="2794">
        <f>SUM(E5:E13)</f>
        <v>63947</v>
      </c>
      <c r="F4" s="2794">
        <f>SUM(F5:F13)</f>
        <v>35646</v>
      </c>
      <c r="G4" s="2794">
        <f>SUM(G5:G13)</f>
        <v>38209</v>
      </c>
    </row>
    <row r="5" spans="1:8" ht="18" customHeight="1">
      <c r="A5" s="2078" t="s">
        <v>11523</v>
      </c>
      <c r="B5" s="1245">
        <v>0</v>
      </c>
      <c r="C5" s="1246">
        <v>0</v>
      </c>
      <c r="D5" s="1246">
        <v>8898</v>
      </c>
      <c r="E5" s="1246">
        <v>9658</v>
      </c>
      <c r="F5" s="999">
        <v>9725</v>
      </c>
      <c r="G5" s="999">
        <v>6910</v>
      </c>
    </row>
    <row r="6" spans="1:8" ht="18" customHeight="1">
      <c r="A6" s="2078" t="s">
        <v>11524</v>
      </c>
      <c r="B6" s="1245">
        <v>0</v>
      </c>
      <c r="C6" s="1246">
        <v>0</v>
      </c>
      <c r="D6" s="1246">
        <v>0</v>
      </c>
      <c r="E6" s="1246">
        <v>0</v>
      </c>
      <c r="F6" s="1246">
        <v>0</v>
      </c>
      <c r="G6" s="999">
        <v>0</v>
      </c>
    </row>
    <row r="7" spans="1:8" ht="18" customHeight="1">
      <c r="A7" s="2078" t="s">
        <v>11525</v>
      </c>
      <c r="B7" s="1245">
        <v>0</v>
      </c>
      <c r="C7" s="1246">
        <v>0</v>
      </c>
      <c r="D7" s="1246">
        <v>0</v>
      </c>
      <c r="E7" s="1246">
        <v>0</v>
      </c>
      <c r="F7" s="1246">
        <v>0</v>
      </c>
      <c r="G7" s="999">
        <v>0</v>
      </c>
    </row>
    <row r="8" spans="1:8" ht="18" customHeight="1">
      <c r="A8" s="2078" t="s">
        <v>11526</v>
      </c>
      <c r="B8" s="1245">
        <v>0</v>
      </c>
      <c r="C8" s="1246">
        <v>0</v>
      </c>
      <c r="D8" s="1246">
        <v>0</v>
      </c>
      <c r="E8" s="1246">
        <v>0</v>
      </c>
      <c r="F8" s="1246">
        <v>0</v>
      </c>
      <c r="G8" s="999">
        <v>0</v>
      </c>
    </row>
    <row r="9" spans="1:8" ht="18" customHeight="1">
      <c r="A9" s="2078" t="s">
        <v>11527</v>
      </c>
      <c r="B9" s="1245">
        <v>0</v>
      </c>
      <c r="C9" s="1246">
        <v>0</v>
      </c>
      <c r="D9" s="1246">
        <v>0</v>
      </c>
      <c r="E9" s="1246">
        <v>0</v>
      </c>
      <c r="F9" s="1246">
        <v>0</v>
      </c>
      <c r="G9" s="999">
        <v>0</v>
      </c>
    </row>
    <row r="10" spans="1:8" ht="18" customHeight="1">
      <c r="A10" s="2078" t="s">
        <v>11528</v>
      </c>
      <c r="B10" s="1245">
        <v>0</v>
      </c>
      <c r="C10" s="1246">
        <v>0</v>
      </c>
      <c r="D10" s="1246">
        <v>92167</v>
      </c>
      <c r="E10" s="1246">
        <v>36841</v>
      </c>
      <c r="F10" s="999">
        <v>17265</v>
      </c>
      <c r="G10" s="999">
        <v>20183</v>
      </c>
    </row>
    <row r="11" spans="1:8" ht="18" customHeight="1">
      <c r="A11" s="2078" t="s">
        <v>11529</v>
      </c>
      <c r="B11" s="1245">
        <v>0</v>
      </c>
      <c r="C11" s="1246">
        <v>0</v>
      </c>
      <c r="D11" s="1246">
        <v>16142</v>
      </c>
      <c r="E11" s="1246">
        <v>14120</v>
      </c>
      <c r="F11" s="999">
        <v>6382</v>
      </c>
      <c r="G11" s="999">
        <v>8700</v>
      </c>
    </row>
    <row r="12" spans="1:8" ht="18" customHeight="1">
      <c r="A12" s="2124" t="s">
        <v>11530</v>
      </c>
      <c r="B12" s="1245">
        <v>0</v>
      </c>
      <c r="C12" s="1246">
        <v>0</v>
      </c>
      <c r="D12" s="1246">
        <v>2690</v>
      </c>
      <c r="E12" s="1246">
        <v>3328</v>
      </c>
      <c r="F12" s="999">
        <v>2274</v>
      </c>
      <c r="G12" s="999">
        <v>2416</v>
      </c>
    </row>
    <row r="13" spans="1:8" ht="18.5" thickBot="1">
      <c r="A13" s="1634" t="s">
        <v>11531</v>
      </c>
      <c r="B13" s="3028">
        <v>0</v>
      </c>
      <c r="C13" s="3028">
        <v>0</v>
      </c>
      <c r="D13" s="3028">
        <v>0</v>
      </c>
      <c r="E13" s="3028">
        <v>0</v>
      </c>
      <c r="F13" s="3028">
        <v>0</v>
      </c>
      <c r="G13" s="2511">
        <v>0</v>
      </c>
    </row>
    <row r="14" spans="1:8">
      <c r="A14" s="1098" t="s">
        <v>11532</v>
      </c>
      <c r="B14" s="1245"/>
      <c r="C14" s="1245"/>
      <c r="D14" s="1245"/>
      <c r="E14" s="1245"/>
      <c r="G14" s="1021" t="s">
        <v>11533</v>
      </c>
    </row>
    <row r="15" spans="1:8">
      <c r="A15" s="987" t="s">
        <v>11534</v>
      </c>
      <c r="B15" s="859"/>
      <c r="C15" s="859"/>
      <c r="D15" s="859"/>
      <c r="E15" s="859"/>
      <c r="F15" s="987"/>
      <c r="G15" s="859"/>
    </row>
    <row r="16" spans="1:8">
      <c r="A16" s="987" t="s">
        <v>11535</v>
      </c>
      <c r="B16" s="859"/>
      <c r="C16" s="859"/>
      <c r="D16" s="859"/>
      <c r="E16" s="859"/>
      <c r="F16" s="987"/>
      <c r="G16" s="859"/>
    </row>
    <row r="17" spans="1:7">
      <c r="A17" s="987" t="s">
        <v>11536</v>
      </c>
      <c r="B17" s="859"/>
      <c r="C17" s="859"/>
      <c r="D17" s="859"/>
      <c r="E17" s="859"/>
      <c r="F17" s="987"/>
      <c r="G17" s="987"/>
    </row>
    <row r="18" spans="1:7">
      <c r="A18" s="987" t="s">
        <v>11537</v>
      </c>
      <c r="B18" s="859"/>
      <c r="C18" s="859"/>
      <c r="D18" s="859"/>
      <c r="E18" s="859"/>
      <c r="F18" s="859"/>
      <c r="G18" s="859"/>
    </row>
    <row r="19" spans="1:7">
      <c r="A19" s="987"/>
      <c r="B19" s="859"/>
      <c r="C19" s="859"/>
      <c r="D19" s="859"/>
      <c r="E19" s="859"/>
      <c r="F19" s="859"/>
      <c r="G19" s="859"/>
    </row>
  </sheetData>
  <phoneticPr fontId="2"/>
  <hyperlinks>
    <hyperlink ref="H1" location="目次!A1" display="目次へ戻る" xr:uid="{F1EA89F6-94D0-49E7-ADB1-2B5D61CE6EE7}"/>
  </hyperlinks>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160D2-DA6E-497B-B7C6-0FE37BE863F3}">
  <dimension ref="A1:H20"/>
  <sheetViews>
    <sheetView workbookViewId="0">
      <selection activeCell="D44" sqref="D44"/>
    </sheetView>
  </sheetViews>
  <sheetFormatPr defaultColWidth="8.58203125" defaultRowHeight="18"/>
  <cols>
    <col min="1" max="1" width="33.08203125" style="821" customWidth="1"/>
    <col min="2" max="7" width="14.33203125" style="821" customWidth="1"/>
    <col min="8" max="8" width="11" style="821" bestFit="1" customWidth="1"/>
    <col min="9" max="16384" width="8.58203125" style="821"/>
  </cols>
  <sheetData>
    <row r="1" spans="1:8">
      <c r="A1" s="859" t="s">
        <v>11538</v>
      </c>
      <c r="B1" s="859"/>
      <c r="C1" s="859"/>
      <c r="D1" s="859"/>
      <c r="E1" s="859"/>
      <c r="F1" s="859"/>
      <c r="G1" s="859"/>
    </row>
    <row r="2" spans="1:8" ht="18.5" thickBot="1">
      <c r="A2" s="859"/>
      <c r="B2" s="859"/>
      <c r="C2" s="859"/>
      <c r="D2" s="859"/>
      <c r="E2" s="859"/>
      <c r="F2" s="859"/>
      <c r="G2" s="859"/>
      <c r="H2" s="820" t="s">
        <v>11384</v>
      </c>
    </row>
    <row r="3" spans="1:8">
      <c r="A3" s="4106" t="s">
        <v>4864</v>
      </c>
      <c r="B3" s="4108" t="s">
        <v>5510</v>
      </c>
      <c r="C3" s="4109"/>
      <c r="D3" s="4110"/>
      <c r="E3" s="4111" t="s">
        <v>4830</v>
      </c>
      <c r="F3" s="4112"/>
      <c r="G3" s="4112"/>
    </row>
    <row r="4" spans="1:8">
      <c r="A4" s="4107"/>
      <c r="B4" s="991" t="s">
        <v>11539</v>
      </c>
      <c r="C4" s="991" t="s">
        <v>11540</v>
      </c>
      <c r="D4" s="992" t="s">
        <v>11541</v>
      </c>
      <c r="E4" s="3029" t="s">
        <v>11542</v>
      </c>
      <c r="F4" s="1673" t="s">
        <v>11540</v>
      </c>
      <c r="G4" s="1673" t="s">
        <v>11541</v>
      </c>
    </row>
    <row r="5" spans="1:8">
      <c r="A5" s="3030" t="s">
        <v>4724</v>
      </c>
      <c r="B5" s="1791">
        <v>400000</v>
      </c>
      <c r="C5" s="1791">
        <v>96</v>
      </c>
      <c r="D5" s="1791">
        <v>4842</v>
      </c>
      <c r="E5" s="1801">
        <f>SUM(E6:E17)</f>
        <v>444300</v>
      </c>
      <c r="F5" s="1791">
        <f>SUM(F6:F17)</f>
        <v>117</v>
      </c>
      <c r="G5" s="1791">
        <f>SUM(G6:G17)</f>
        <v>5933</v>
      </c>
    </row>
    <row r="6" spans="1:8">
      <c r="A6" s="3031" t="s">
        <v>11543</v>
      </c>
      <c r="B6" s="3032">
        <v>40000</v>
      </c>
      <c r="C6" s="1800">
        <v>0</v>
      </c>
      <c r="D6" s="1800">
        <v>0</v>
      </c>
      <c r="E6" s="3032">
        <v>50000</v>
      </c>
      <c r="F6" s="1800">
        <v>0</v>
      </c>
      <c r="G6" s="1800">
        <v>0</v>
      </c>
    </row>
    <row r="7" spans="1:8">
      <c r="A7" s="3031" t="s">
        <v>11544</v>
      </c>
      <c r="B7" s="3032" t="s">
        <v>11445</v>
      </c>
      <c r="C7" s="1800">
        <v>0</v>
      </c>
      <c r="D7" s="1800">
        <v>0</v>
      </c>
      <c r="E7" s="3033">
        <v>11000</v>
      </c>
      <c r="F7" s="1800">
        <v>0</v>
      </c>
      <c r="G7" s="1800">
        <v>0</v>
      </c>
    </row>
    <row r="8" spans="1:8">
      <c r="A8" s="2088" t="s">
        <v>11545</v>
      </c>
      <c r="B8" s="3034">
        <v>89000</v>
      </c>
      <c r="C8" s="1800">
        <v>0</v>
      </c>
      <c r="D8" s="1800">
        <v>0</v>
      </c>
      <c r="E8" s="3034">
        <v>86000</v>
      </c>
      <c r="F8" s="1800">
        <v>0</v>
      </c>
      <c r="G8" s="1800">
        <v>0</v>
      </c>
    </row>
    <row r="9" spans="1:8">
      <c r="A9" s="1131" t="s">
        <v>11546</v>
      </c>
      <c r="B9" s="3035" t="s">
        <v>11547</v>
      </c>
      <c r="C9" s="1100">
        <v>0</v>
      </c>
      <c r="D9" s="1100">
        <v>0</v>
      </c>
      <c r="E9" s="3035" t="s">
        <v>11547</v>
      </c>
      <c r="F9" s="1800">
        <v>0</v>
      </c>
      <c r="G9" s="1800">
        <v>0</v>
      </c>
    </row>
    <row r="10" spans="1:8">
      <c r="A10" s="1131" t="s">
        <v>11548</v>
      </c>
      <c r="B10" s="3035" t="s">
        <v>11549</v>
      </c>
      <c r="C10" s="1100">
        <v>0</v>
      </c>
      <c r="D10" s="1100">
        <v>0</v>
      </c>
      <c r="E10" s="3035" t="s">
        <v>11549</v>
      </c>
      <c r="F10" s="1800">
        <v>0</v>
      </c>
      <c r="G10" s="1800">
        <v>0</v>
      </c>
    </row>
    <row r="11" spans="1:8">
      <c r="A11" s="2028" t="s">
        <v>11550</v>
      </c>
      <c r="B11" s="3035" t="s">
        <v>11551</v>
      </c>
      <c r="C11" s="1100">
        <v>0</v>
      </c>
      <c r="D11" s="1100">
        <v>0</v>
      </c>
      <c r="E11" s="3035" t="s">
        <v>11552</v>
      </c>
      <c r="F11" s="1800">
        <v>0</v>
      </c>
      <c r="G11" s="1800">
        <v>0</v>
      </c>
    </row>
    <row r="12" spans="1:8">
      <c r="A12" s="2088" t="s">
        <v>11553</v>
      </c>
      <c r="B12" s="3032">
        <v>5000</v>
      </c>
      <c r="C12" s="1800">
        <v>0</v>
      </c>
      <c r="D12" s="1800">
        <v>0</v>
      </c>
      <c r="E12" s="3032">
        <v>9300</v>
      </c>
      <c r="F12" s="1800">
        <v>0</v>
      </c>
      <c r="G12" s="1800">
        <v>0</v>
      </c>
    </row>
    <row r="13" spans="1:8">
      <c r="A13" s="2088" t="s">
        <v>11554</v>
      </c>
      <c r="B13" s="3032">
        <v>150000</v>
      </c>
      <c r="C13" s="1800">
        <v>0</v>
      </c>
      <c r="D13" s="1800">
        <v>0</v>
      </c>
      <c r="E13" s="3032">
        <v>150000</v>
      </c>
      <c r="F13" s="1800">
        <v>0</v>
      </c>
      <c r="G13" s="1800">
        <v>0</v>
      </c>
    </row>
    <row r="14" spans="1:8">
      <c r="A14" s="1131" t="s">
        <v>11555</v>
      </c>
      <c r="B14" s="3034">
        <v>16000</v>
      </c>
      <c r="C14" s="1800">
        <v>96</v>
      </c>
      <c r="D14" s="1800">
        <v>4842</v>
      </c>
      <c r="E14" s="3034">
        <v>18000</v>
      </c>
      <c r="F14" s="1800">
        <v>117</v>
      </c>
      <c r="G14" s="1800">
        <v>5933</v>
      </c>
    </row>
    <row r="15" spans="1:8">
      <c r="A15" s="2088" t="s">
        <v>11556</v>
      </c>
      <c r="B15" s="3034">
        <v>50000</v>
      </c>
      <c r="C15" s="1800">
        <v>0</v>
      </c>
      <c r="D15" s="1800">
        <v>0</v>
      </c>
      <c r="E15" s="3034">
        <v>60000</v>
      </c>
      <c r="F15" s="1800">
        <v>0</v>
      </c>
      <c r="G15" s="1800">
        <v>0</v>
      </c>
    </row>
    <row r="16" spans="1:8">
      <c r="A16" s="2088" t="s">
        <v>11557</v>
      </c>
      <c r="B16" s="3032">
        <v>20000</v>
      </c>
      <c r="C16" s="1800">
        <v>0</v>
      </c>
      <c r="D16" s="1800">
        <v>0</v>
      </c>
      <c r="E16" s="3032">
        <v>25000</v>
      </c>
      <c r="F16" s="1800">
        <v>0</v>
      </c>
      <c r="G16" s="1800">
        <v>0</v>
      </c>
    </row>
    <row r="17" spans="1:7" ht="18.5" thickBot="1">
      <c r="A17" s="3036" t="s">
        <v>11558</v>
      </c>
      <c r="B17" s="3037">
        <v>30000</v>
      </c>
      <c r="C17" s="3038">
        <v>0</v>
      </c>
      <c r="D17" s="3038">
        <v>0</v>
      </c>
      <c r="E17" s="3037">
        <v>35000</v>
      </c>
      <c r="F17" s="3039">
        <v>0</v>
      </c>
      <c r="G17" s="1800">
        <v>0</v>
      </c>
    </row>
    <row r="18" spans="1:7">
      <c r="A18" s="987" t="s">
        <v>11559</v>
      </c>
      <c r="B18" s="859"/>
      <c r="C18" s="859"/>
      <c r="D18" s="859"/>
      <c r="E18" s="859"/>
      <c r="F18" s="1003"/>
      <c r="G18" s="1020" t="s">
        <v>11560</v>
      </c>
    </row>
    <row r="19" spans="1:7">
      <c r="A19" s="987"/>
      <c r="B19" s="859"/>
      <c r="C19" s="859"/>
      <c r="D19" s="859"/>
      <c r="E19" s="859"/>
      <c r="F19" s="859"/>
      <c r="G19" s="859"/>
    </row>
    <row r="20" spans="1:7">
      <c r="A20" s="987"/>
      <c r="B20" s="859"/>
      <c r="C20" s="859"/>
      <c r="D20" s="859"/>
      <c r="E20" s="1053"/>
      <c r="F20" s="1053"/>
      <c r="G20" s="1053"/>
    </row>
  </sheetData>
  <mergeCells count="3">
    <mergeCell ref="A3:A4"/>
    <mergeCell ref="B3:D3"/>
    <mergeCell ref="E3:G3"/>
  </mergeCells>
  <phoneticPr fontId="2"/>
  <hyperlinks>
    <hyperlink ref="H2" location="目次!A1" display="目次へ戻る" xr:uid="{52E65D13-4B08-4C1E-B99B-213F7AB450AB}"/>
  </hyperlink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72108-E2E9-40FF-90AD-47288F334598}">
  <dimension ref="A1:D60"/>
  <sheetViews>
    <sheetView workbookViewId="0">
      <pane ySplit="1" topLeftCell="A22" activePane="bottomLeft" state="frozen"/>
      <selection pane="bottomLeft" activeCell="A2" sqref="A2:XFD2"/>
    </sheetView>
  </sheetViews>
  <sheetFormatPr defaultColWidth="8.58203125" defaultRowHeight="18"/>
  <cols>
    <col min="1" max="1" width="4.58203125" style="821" customWidth="1"/>
    <col min="2" max="2" width="20.58203125" style="821" customWidth="1"/>
    <col min="3" max="3" width="78.75" style="821" bestFit="1" customWidth="1"/>
    <col min="4" max="4" width="11" style="821" bestFit="1" customWidth="1"/>
    <col min="5" max="16384" width="8.58203125" style="821"/>
  </cols>
  <sheetData>
    <row r="1" spans="1:4">
      <c r="A1" s="856" t="s">
        <v>11561</v>
      </c>
      <c r="B1" s="856"/>
      <c r="C1" s="856"/>
      <c r="D1" s="820" t="s">
        <v>11384</v>
      </c>
    </row>
    <row r="2" spans="1:4" ht="18.5" thickBot="1">
      <c r="A2" s="2614"/>
      <c r="B2" s="2614"/>
      <c r="C2" s="2614"/>
    </row>
    <row r="3" spans="1:4">
      <c r="A3" s="3775" t="s">
        <v>8190</v>
      </c>
      <c r="B3" s="3576"/>
      <c r="C3" s="1007" t="s">
        <v>11562</v>
      </c>
      <c r="D3" s="856"/>
    </row>
    <row r="4" spans="1:4">
      <c r="A4" s="987" t="s">
        <v>9444</v>
      </c>
      <c r="B4" s="2274"/>
      <c r="C4" s="3040" t="s">
        <v>11563</v>
      </c>
      <c r="D4" s="856"/>
    </row>
    <row r="5" spans="1:4">
      <c r="A5" s="987"/>
      <c r="B5" s="2267"/>
      <c r="C5" s="3041" t="s">
        <v>11564</v>
      </c>
      <c r="D5" s="856"/>
    </row>
    <row r="6" spans="1:4">
      <c r="A6" s="987"/>
      <c r="B6" s="2267" t="s">
        <v>11565</v>
      </c>
      <c r="C6" s="1383" t="s">
        <v>11566</v>
      </c>
      <c r="D6" s="856"/>
    </row>
    <row r="7" spans="1:4">
      <c r="A7" s="987"/>
      <c r="B7" s="987"/>
      <c r="C7" s="1383" t="s">
        <v>11567</v>
      </c>
      <c r="D7" s="856"/>
    </row>
    <row r="8" spans="1:4">
      <c r="A8" s="2799"/>
      <c r="B8" s="2681"/>
      <c r="C8" s="3042"/>
      <c r="D8" s="856"/>
    </row>
    <row r="9" spans="1:4">
      <c r="A9" s="987" t="s">
        <v>10507</v>
      </c>
      <c r="B9" s="2267"/>
      <c r="C9" s="3041" t="s">
        <v>11568</v>
      </c>
      <c r="D9" s="856"/>
    </row>
    <row r="10" spans="1:4">
      <c r="A10" s="987"/>
      <c r="B10" s="2267" t="s">
        <v>11569</v>
      </c>
      <c r="C10" s="3041" t="s">
        <v>11570</v>
      </c>
      <c r="D10" s="856"/>
    </row>
    <row r="11" spans="1:4">
      <c r="A11" s="2799"/>
      <c r="B11" s="2681"/>
      <c r="C11" s="3042"/>
      <c r="D11" s="856"/>
    </row>
    <row r="12" spans="1:4">
      <c r="A12" s="987" t="s">
        <v>10508</v>
      </c>
      <c r="B12" s="2267"/>
      <c r="C12" s="3041" t="s">
        <v>11571</v>
      </c>
      <c r="D12" s="856"/>
    </row>
    <row r="13" spans="1:4">
      <c r="A13" s="987"/>
      <c r="B13" s="987" t="s">
        <v>11572</v>
      </c>
      <c r="C13" s="1383"/>
      <c r="D13" s="856"/>
    </row>
    <row r="14" spans="1:4">
      <c r="A14" s="2799"/>
      <c r="B14" s="2799"/>
      <c r="C14" s="3043"/>
      <c r="D14" s="856"/>
    </row>
    <row r="15" spans="1:4">
      <c r="A15" s="987" t="s">
        <v>11573</v>
      </c>
      <c r="B15" s="987"/>
      <c r="C15" s="3044" t="s">
        <v>11574</v>
      </c>
      <c r="D15" s="856"/>
    </row>
    <row r="16" spans="1:4">
      <c r="A16" s="987"/>
      <c r="B16" s="2892"/>
      <c r="C16" s="3045" t="s">
        <v>11575</v>
      </c>
      <c r="D16" s="856"/>
    </row>
    <row r="17" spans="1:4">
      <c r="A17" s="987"/>
      <c r="B17" s="2892" t="s">
        <v>11576</v>
      </c>
      <c r="C17" s="3046" t="s">
        <v>11577</v>
      </c>
      <c r="D17" s="856"/>
    </row>
    <row r="18" spans="1:4">
      <c r="A18" s="987"/>
      <c r="B18" s="2892"/>
      <c r="C18" s="3047" t="s">
        <v>11578</v>
      </c>
      <c r="D18" s="856"/>
    </row>
    <row r="19" spans="1:4">
      <c r="A19" s="2799"/>
      <c r="B19" s="3048"/>
      <c r="C19" s="3043"/>
      <c r="D19" s="856"/>
    </row>
    <row r="20" spans="1:4">
      <c r="A20" s="987" t="s">
        <v>10505</v>
      </c>
      <c r="B20" s="987"/>
      <c r="C20" s="3049" t="s">
        <v>11579</v>
      </c>
      <c r="D20" s="856"/>
    </row>
    <row r="21" spans="1:4">
      <c r="A21" s="987"/>
      <c r="B21" s="987" t="s">
        <v>11580</v>
      </c>
      <c r="C21" s="3047"/>
      <c r="D21" s="856"/>
    </row>
    <row r="22" spans="1:4">
      <c r="A22" s="2799"/>
      <c r="B22" s="2681"/>
      <c r="C22" s="3042" t="s">
        <v>286</v>
      </c>
      <c r="D22" s="856"/>
    </row>
    <row r="23" spans="1:4">
      <c r="A23" s="987" t="s">
        <v>10506</v>
      </c>
      <c r="B23" s="2267"/>
      <c r="C23" s="3041" t="s">
        <v>11581</v>
      </c>
      <c r="D23" s="856"/>
    </row>
    <row r="24" spans="1:4">
      <c r="A24" s="987"/>
      <c r="B24" s="2267"/>
      <c r="C24" s="3041"/>
      <c r="D24" s="856"/>
    </row>
    <row r="25" spans="1:4">
      <c r="A25" s="987"/>
      <c r="B25" s="2267" t="s">
        <v>11582</v>
      </c>
      <c r="C25" s="859" t="s">
        <v>11583</v>
      </c>
      <c r="D25" s="856"/>
    </row>
    <row r="26" spans="1:4">
      <c r="A26" s="987"/>
      <c r="B26" s="987"/>
      <c r="C26" s="3047"/>
      <c r="D26" s="856"/>
    </row>
    <row r="27" spans="1:4">
      <c r="A27" s="2799"/>
      <c r="B27" s="2681"/>
      <c r="C27" s="3042"/>
      <c r="D27" s="856"/>
    </row>
    <row r="28" spans="1:4">
      <c r="A28" s="987" t="s">
        <v>10543</v>
      </c>
      <c r="B28" s="2892"/>
      <c r="C28" s="3041" t="s">
        <v>11584</v>
      </c>
      <c r="D28" s="856"/>
    </row>
    <row r="29" spans="1:4">
      <c r="A29" s="987"/>
      <c r="B29" s="2267"/>
      <c r="C29" s="3041" t="s">
        <v>11585</v>
      </c>
      <c r="D29" s="856"/>
    </row>
    <row r="30" spans="1:4">
      <c r="A30" s="987"/>
      <c r="B30" s="2892" t="s">
        <v>11586</v>
      </c>
      <c r="C30" s="3041" t="s">
        <v>11587</v>
      </c>
      <c r="D30" s="856"/>
    </row>
    <row r="31" spans="1:4">
      <c r="A31" s="987"/>
      <c r="B31" s="2892"/>
      <c r="C31" s="3047" t="s">
        <v>11588</v>
      </c>
      <c r="D31" s="856"/>
    </row>
    <row r="32" spans="1:4">
      <c r="A32" s="2799"/>
      <c r="B32" s="3048"/>
      <c r="C32" s="3050"/>
      <c r="D32" s="856"/>
    </row>
    <row r="33" spans="1:4">
      <c r="A33" s="987" t="s">
        <v>10544</v>
      </c>
      <c r="B33" s="1098"/>
      <c r="C33" s="3047" t="s">
        <v>11589</v>
      </c>
      <c r="D33" s="856"/>
    </row>
    <row r="34" spans="1:4">
      <c r="A34" s="987"/>
      <c r="B34" s="2267"/>
      <c r="C34" s="3041" t="s">
        <v>11590</v>
      </c>
      <c r="D34" s="856"/>
    </row>
    <row r="35" spans="1:4">
      <c r="A35" s="987"/>
      <c r="B35" s="2892"/>
      <c r="C35" s="859" t="s">
        <v>11591</v>
      </c>
      <c r="D35" s="856"/>
    </row>
    <row r="36" spans="1:4">
      <c r="A36" s="987"/>
      <c r="B36" s="2892"/>
      <c r="C36" s="859" t="s">
        <v>11592</v>
      </c>
      <c r="D36" s="856"/>
    </row>
    <row r="37" spans="1:4">
      <c r="A37" s="987"/>
      <c r="B37" s="2892"/>
      <c r="C37" s="859" t="s">
        <v>11593</v>
      </c>
      <c r="D37" s="856"/>
    </row>
    <row r="38" spans="1:4">
      <c r="A38" s="987"/>
      <c r="B38" s="2892" t="s">
        <v>11594</v>
      </c>
      <c r="C38" s="859" t="s">
        <v>11595</v>
      </c>
      <c r="D38" s="856"/>
    </row>
    <row r="39" spans="1:4">
      <c r="A39" s="987"/>
      <c r="B39" s="2892"/>
      <c r="C39" s="3051" t="s">
        <v>11596</v>
      </c>
      <c r="D39" s="856"/>
    </row>
    <row r="40" spans="1:4">
      <c r="A40" s="987"/>
      <c r="B40" s="2892"/>
      <c r="C40" s="859" t="s">
        <v>11597</v>
      </c>
      <c r="D40" s="856"/>
    </row>
    <row r="41" spans="1:4">
      <c r="A41" s="987"/>
      <c r="B41" s="2892"/>
      <c r="C41" s="3051" t="s">
        <v>11598</v>
      </c>
      <c r="D41" s="856"/>
    </row>
    <row r="42" spans="1:4">
      <c r="A42" s="987"/>
      <c r="B42" s="2892"/>
      <c r="C42" s="3041" t="s">
        <v>11599</v>
      </c>
      <c r="D42" s="856"/>
    </row>
    <row r="43" spans="1:4">
      <c r="A43" s="987"/>
      <c r="B43" s="1098"/>
      <c r="C43" s="3047" t="s">
        <v>11600</v>
      </c>
      <c r="D43" s="856"/>
    </row>
    <row r="44" spans="1:4">
      <c r="A44" s="2799"/>
      <c r="B44" s="3052"/>
      <c r="C44" s="3050"/>
      <c r="D44" s="856"/>
    </row>
    <row r="45" spans="1:4">
      <c r="A45" s="987" t="s">
        <v>10545</v>
      </c>
      <c r="B45" s="2267"/>
      <c r="C45" s="3041" t="s">
        <v>11601</v>
      </c>
      <c r="D45" s="856"/>
    </row>
    <row r="46" spans="1:4">
      <c r="A46" s="987"/>
      <c r="B46" s="987" t="s">
        <v>11602</v>
      </c>
      <c r="C46" s="3047" t="s">
        <v>11603</v>
      </c>
      <c r="D46" s="856"/>
    </row>
    <row r="47" spans="1:4">
      <c r="A47" s="2799"/>
      <c r="B47" s="2681"/>
      <c r="C47" s="3050"/>
      <c r="D47" s="856"/>
    </row>
    <row r="48" spans="1:4">
      <c r="A48" s="987" t="s">
        <v>10546</v>
      </c>
      <c r="B48" s="2267"/>
      <c r="C48" s="3053" t="s">
        <v>11604</v>
      </c>
      <c r="D48" s="856"/>
    </row>
    <row r="49" spans="1:4">
      <c r="A49" s="987"/>
      <c r="B49" s="987" t="s">
        <v>11605</v>
      </c>
      <c r="C49" s="3047" t="s">
        <v>11606</v>
      </c>
      <c r="D49" s="856"/>
    </row>
    <row r="50" spans="1:4">
      <c r="A50" s="2799"/>
      <c r="B50" s="2681"/>
      <c r="C50" s="3050"/>
      <c r="D50" s="856"/>
    </row>
    <row r="51" spans="1:4">
      <c r="A51" s="987" t="s">
        <v>10547</v>
      </c>
      <c r="B51" s="987"/>
      <c r="C51" s="3049" t="s">
        <v>11607</v>
      </c>
      <c r="D51" s="856"/>
    </row>
    <row r="52" spans="1:4">
      <c r="A52" s="987"/>
      <c r="B52" s="2267" t="s">
        <v>11608</v>
      </c>
      <c r="C52" s="3041" t="s">
        <v>11609</v>
      </c>
      <c r="D52" s="856"/>
    </row>
    <row r="53" spans="1:4">
      <c r="A53" s="987"/>
      <c r="B53" s="2267"/>
      <c r="C53" s="3047" t="s">
        <v>11610</v>
      </c>
      <c r="D53" s="856"/>
    </row>
    <row r="54" spans="1:4">
      <c r="A54" s="2799"/>
      <c r="B54" s="2681"/>
      <c r="C54" s="3050"/>
      <c r="D54" s="856"/>
    </row>
    <row r="55" spans="1:4">
      <c r="A55" s="987" t="s">
        <v>10548</v>
      </c>
      <c r="B55" s="2274"/>
      <c r="C55" s="859" t="s">
        <v>11611</v>
      </c>
      <c r="D55" s="856"/>
    </row>
    <row r="56" spans="1:4">
      <c r="A56" s="987"/>
      <c r="B56" s="987" t="s">
        <v>11612</v>
      </c>
      <c r="C56" s="1383"/>
      <c r="D56" s="856"/>
    </row>
    <row r="57" spans="1:4" ht="18.5" thickBot="1">
      <c r="A57" s="987"/>
      <c r="B57" s="2267"/>
      <c r="C57" s="859"/>
      <c r="D57" s="856"/>
    </row>
    <row r="58" spans="1:4">
      <c r="A58" s="1003" t="s">
        <v>11613</v>
      </c>
      <c r="B58" s="1003"/>
      <c r="C58" s="1020" t="s">
        <v>11614</v>
      </c>
      <c r="D58" s="856"/>
    </row>
    <row r="59" spans="1:4">
      <c r="A59" s="856" t="s">
        <v>11615</v>
      </c>
      <c r="B59" s="856"/>
      <c r="C59" s="856"/>
      <c r="D59" s="856"/>
    </row>
    <row r="60" spans="1:4">
      <c r="A60" s="856"/>
      <c r="B60" s="856"/>
      <c r="C60" s="856"/>
      <c r="D60" s="856"/>
    </row>
  </sheetData>
  <mergeCells count="1">
    <mergeCell ref="A3:B3"/>
  </mergeCells>
  <phoneticPr fontId="2"/>
  <hyperlinks>
    <hyperlink ref="D1" location="目次!A1" display="目次へ戻る" xr:uid="{1CCACD59-C63D-4D1F-B512-9C0E820C92BF}"/>
  </hyperlinks>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B123C-9C29-476E-8E72-24F8C4DA817F}">
  <dimension ref="B1:U44"/>
  <sheetViews>
    <sheetView topLeftCell="A8" workbookViewId="0">
      <selection activeCell="L1" sqref="L1"/>
    </sheetView>
  </sheetViews>
  <sheetFormatPr defaultColWidth="8.83203125" defaultRowHeight="13"/>
  <cols>
    <col min="1" max="1" width="4" style="3056" customWidth="1"/>
    <col min="2" max="2" width="2.25" style="3056" customWidth="1"/>
    <col min="3" max="6" width="10.33203125" style="3056" customWidth="1"/>
    <col min="7" max="9" width="8.83203125" style="3056" customWidth="1"/>
    <col min="10" max="10" width="1.83203125" style="3056" customWidth="1"/>
    <col min="11" max="11" width="6.08203125" style="3056" customWidth="1"/>
    <col min="12" max="12" width="14" style="3056" customWidth="1"/>
    <col min="13" max="16" width="8.83203125" style="3056"/>
    <col min="17" max="17" width="14.83203125" style="3056" customWidth="1"/>
    <col min="18" max="18" width="11.58203125" style="3056" customWidth="1"/>
    <col min="19" max="19" width="9.08203125" style="3056" customWidth="1"/>
    <col min="20" max="20" width="6.83203125" style="3056" customWidth="1"/>
    <col min="21" max="21" width="11.58203125" style="3056" customWidth="1"/>
    <col min="22" max="16384" width="8.83203125" style="3056"/>
  </cols>
  <sheetData>
    <row r="1" spans="2:21" ht="30.75" customHeight="1">
      <c r="B1" s="4115" t="s">
        <v>11619</v>
      </c>
      <c r="C1" s="4114"/>
      <c r="D1" s="4114"/>
      <c r="E1" s="4114"/>
      <c r="F1" s="4114"/>
      <c r="G1" s="4114"/>
      <c r="H1" s="4114"/>
      <c r="I1" s="4114"/>
      <c r="L1" s="3057" t="s">
        <v>721</v>
      </c>
      <c r="M1" s="4115" t="s">
        <v>11620</v>
      </c>
      <c r="N1" s="4114"/>
      <c r="O1" s="4114"/>
      <c r="P1" s="4114"/>
      <c r="Q1" s="4114"/>
      <c r="R1" s="4114"/>
      <c r="S1" s="4114"/>
      <c r="T1" s="4114"/>
      <c r="U1" s="3057" t="s">
        <v>721</v>
      </c>
    </row>
    <row r="2" spans="2:21" ht="19.899999999999999" customHeight="1">
      <c r="D2" s="4116"/>
      <c r="E2" s="4116"/>
      <c r="F2" s="4116"/>
      <c r="G2" s="4116"/>
      <c r="H2" s="4116"/>
      <c r="O2" s="4116"/>
      <c r="P2" s="4116"/>
      <c r="Q2" s="4116"/>
      <c r="R2" s="4116"/>
      <c r="S2" s="4116"/>
    </row>
    <row r="3" spans="2:21" ht="19.899999999999999" customHeight="1">
      <c r="D3" s="3058"/>
      <c r="E3" s="3058"/>
      <c r="F3" s="3058"/>
      <c r="G3" s="3058"/>
      <c r="H3" s="3058"/>
      <c r="N3" s="4113" t="s">
        <v>11621</v>
      </c>
      <c r="O3" s="4114"/>
      <c r="P3" s="3059" t="s">
        <v>11622</v>
      </c>
      <c r="Q3" s="3060"/>
      <c r="R3" s="3060"/>
      <c r="S3" s="3060"/>
    </row>
    <row r="4" spans="2:21" ht="29.25" customHeight="1">
      <c r="C4" s="4113" t="s">
        <v>11623</v>
      </c>
      <c r="D4" s="4114"/>
      <c r="E4" s="3061" t="s">
        <v>11624</v>
      </c>
      <c r="F4" s="3060"/>
      <c r="G4" s="3060"/>
      <c r="H4" s="3060"/>
    </row>
    <row r="5" spans="2:21" ht="15" customHeight="1"/>
    <row r="6" spans="2:21" ht="15" customHeight="1">
      <c r="N6" s="3062"/>
      <c r="O6" s="3062"/>
      <c r="P6" s="3062"/>
      <c r="Q6" s="3062"/>
      <c r="R6" s="3062"/>
      <c r="S6" s="3062"/>
      <c r="T6" s="3062"/>
      <c r="U6" s="3062"/>
    </row>
    <row r="7" spans="2:21" ht="15" customHeight="1">
      <c r="C7" s="3062"/>
      <c r="D7" s="3062"/>
      <c r="E7" s="3062"/>
      <c r="F7" s="3062"/>
      <c r="G7" s="3062"/>
      <c r="H7" s="3062"/>
      <c r="I7" s="3062"/>
      <c r="J7" s="3062"/>
      <c r="N7" s="3062"/>
      <c r="O7" s="3062"/>
      <c r="P7" s="3062"/>
      <c r="Q7" s="3062"/>
      <c r="R7" s="3062"/>
      <c r="S7" s="3062"/>
      <c r="T7" s="3062"/>
      <c r="U7" s="3062"/>
    </row>
    <row r="8" spans="2:21" ht="15" customHeight="1">
      <c r="C8" s="3062"/>
      <c r="D8" s="3062"/>
      <c r="E8" s="3062"/>
      <c r="F8" s="3062"/>
      <c r="G8" s="3062"/>
      <c r="H8" s="3062"/>
      <c r="I8" s="3062"/>
      <c r="J8" s="3062"/>
      <c r="N8" s="3058"/>
      <c r="O8" s="3058"/>
      <c r="P8" s="3058"/>
      <c r="Q8" s="3058"/>
      <c r="R8" s="3058"/>
      <c r="S8" s="3058"/>
      <c r="T8" s="3058"/>
      <c r="U8" s="3058"/>
    </row>
    <row r="9" spans="2:21" ht="15" customHeight="1">
      <c r="C9" s="3058"/>
      <c r="D9" s="3058"/>
      <c r="E9" s="3058"/>
      <c r="F9" s="3058"/>
      <c r="G9" s="3058"/>
      <c r="H9" s="3058"/>
      <c r="I9" s="3058"/>
      <c r="J9" s="3058"/>
      <c r="N9" s="3058"/>
      <c r="O9" s="3058"/>
      <c r="P9" s="3058"/>
      <c r="Q9" s="3058"/>
      <c r="R9" s="3058"/>
      <c r="S9" s="3058"/>
      <c r="T9" s="3058"/>
      <c r="U9" s="3058"/>
    </row>
    <row r="10" spans="2:21" ht="15" customHeight="1">
      <c r="C10" s="3058"/>
      <c r="D10" s="3058"/>
      <c r="E10" s="3058"/>
      <c r="F10" s="3058"/>
      <c r="G10" s="3058"/>
      <c r="H10" s="3058"/>
      <c r="I10" s="3058"/>
      <c r="J10" s="3058"/>
      <c r="N10" s="3062"/>
      <c r="O10" s="3062"/>
      <c r="P10" s="3062"/>
      <c r="Q10" s="3062"/>
      <c r="R10" s="3062"/>
      <c r="S10" s="3062"/>
      <c r="T10" s="3062"/>
      <c r="U10" s="3062"/>
    </row>
    <row r="11" spans="2:21" ht="15" customHeight="1">
      <c r="C11" s="3062"/>
      <c r="D11" s="3062"/>
      <c r="E11" s="3062"/>
      <c r="F11" s="3062"/>
      <c r="G11" s="3062"/>
      <c r="H11" s="3062"/>
      <c r="I11" s="3062"/>
      <c r="J11" s="3062"/>
      <c r="N11" s="3062"/>
      <c r="O11" s="3062"/>
      <c r="P11" s="3062"/>
      <c r="Q11" s="3062"/>
      <c r="R11" s="3062"/>
      <c r="S11" s="3062"/>
      <c r="T11" s="3062"/>
      <c r="U11" s="3062"/>
    </row>
    <row r="12" spans="2:21" ht="15" customHeight="1">
      <c r="C12" s="3062"/>
      <c r="D12" s="3062"/>
      <c r="E12" s="3062"/>
      <c r="F12" s="3062"/>
      <c r="G12" s="3062"/>
      <c r="H12" s="3062"/>
      <c r="I12" s="3062"/>
      <c r="J12" s="3062"/>
      <c r="N12" s="3058"/>
      <c r="O12" s="3058"/>
      <c r="P12" s="3058"/>
      <c r="Q12" s="3058"/>
      <c r="R12" s="3058"/>
      <c r="S12" s="3058"/>
      <c r="T12" s="3058"/>
      <c r="U12" s="3058"/>
    </row>
    <row r="13" spans="2:21" ht="19.899999999999999" customHeight="1">
      <c r="C13" s="3058"/>
      <c r="D13" s="3058"/>
      <c r="E13" s="3058"/>
      <c r="F13" s="3058"/>
      <c r="G13" s="3058"/>
      <c r="H13" s="3058"/>
      <c r="I13" s="3058"/>
      <c r="J13" s="3058"/>
      <c r="N13" s="3058"/>
      <c r="O13" s="3058"/>
      <c r="P13" s="3058"/>
      <c r="Q13" s="3058"/>
      <c r="R13" s="3058"/>
      <c r="S13" s="3058"/>
      <c r="T13" s="3058"/>
      <c r="U13" s="3058"/>
    </row>
    <row r="14" spans="2:21" ht="29.25" customHeight="1">
      <c r="C14" s="4113" t="s">
        <v>11625</v>
      </c>
      <c r="D14" s="4114"/>
      <c r="E14" s="4114"/>
      <c r="F14" s="4114"/>
      <c r="G14" s="4114"/>
      <c r="H14" s="4114"/>
      <c r="I14" s="4114"/>
      <c r="N14" s="4113" t="s">
        <v>11626</v>
      </c>
      <c r="O14" s="4114"/>
      <c r="P14" s="3059" t="s">
        <v>11627</v>
      </c>
      <c r="Q14" s="3060"/>
      <c r="R14" s="3060"/>
      <c r="S14" s="3060"/>
    </row>
    <row r="15" spans="2:21" ht="15" customHeight="1"/>
    <row r="16" spans="2:21" ht="15" customHeight="1"/>
    <row r="17" spans="3:21" ht="15" customHeight="1">
      <c r="C17" s="3062"/>
      <c r="D17" s="3062"/>
      <c r="E17" s="3062"/>
      <c r="F17" s="3062"/>
      <c r="G17" s="3062"/>
      <c r="H17" s="3062"/>
      <c r="I17" s="3062"/>
      <c r="J17" s="3062"/>
      <c r="N17" s="3062"/>
      <c r="O17" s="3062"/>
      <c r="P17" s="3062"/>
      <c r="Q17" s="3062"/>
      <c r="R17" s="3062"/>
      <c r="S17" s="3062"/>
      <c r="T17" s="3062"/>
      <c r="U17" s="3062"/>
    </row>
    <row r="18" spans="3:21" ht="15" customHeight="1">
      <c r="C18" s="3062"/>
      <c r="D18" s="3062"/>
      <c r="E18" s="3062"/>
      <c r="F18" s="3062"/>
      <c r="G18" s="3062"/>
      <c r="H18" s="3062"/>
      <c r="I18" s="3062"/>
      <c r="J18" s="3062"/>
      <c r="N18" s="3062"/>
      <c r="O18" s="3062"/>
      <c r="P18" s="3062"/>
      <c r="Q18" s="3062"/>
      <c r="R18" s="3062"/>
      <c r="S18" s="3062"/>
      <c r="T18" s="3062"/>
      <c r="U18" s="3062"/>
    </row>
    <row r="19" spans="3:21" ht="15" customHeight="1">
      <c r="C19" s="3058"/>
      <c r="D19" s="3058"/>
      <c r="E19" s="3058"/>
      <c r="F19" s="3058"/>
      <c r="G19" s="3058"/>
      <c r="H19" s="3058"/>
      <c r="I19" s="3058"/>
      <c r="J19" s="3058"/>
      <c r="N19" s="3058"/>
      <c r="O19" s="3058"/>
      <c r="P19" s="3058"/>
      <c r="Q19" s="3058"/>
      <c r="R19" s="3058"/>
      <c r="S19" s="3058"/>
      <c r="T19" s="3058"/>
      <c r="U19" s="3058"/>
    </row>
    <row r="20" spans="3:21" ht="15" customHeight="1">
      <c r="C20" s="3058"/>
      <c r="D20" s="3058"/>
      <c r="E20" s="3058"/>
      <c r="F20" s="3058"/>
      <c r="G20" s="3058"/>
      <c r="H20" s="3058"/>
      <c r="I20" s="3058"/>
      <c r="J20" s="3058"/>
      <c r="N20" s="3058"/>
      <c r="O20" s="3058"/>
      <c r="P20" s="3058"/>
      <c r="Q20" s="3058"/>
      <c r="R20" s="3058"/>
      <c r="S20" s="3058"/>
      <c r="T20" s="3058"/>
      <c r="U20" s="3058"/>
    </row>
    <row r="21" spans="3:21" ht="15" customHeight="1">
      <c r="C21" s="3062"/>
      <c r="D21" s="3062"/>
      <c r="E21" s="3062"/>
      <c r="F21" s="3062"/>
      <c r="G21" s="3062"/>
      <c r="H21" s="3062"/>
      <c r="I21" s="3062"/>
      <c r="J21" s="3062"/>
      <c r="N21" s="3062"/>
      <c r="O21" s="3062"/>
      <c r="P21" s="3062"/>
      <c r="Q21" s="3062"/>
      <c r="R21" s="3062"/>
      <c r="S21" s="3062"/>
      <c r="T21" s="3062"/>
      <c r="U21" s="3062"/>
    </row>
    <row r="22" spans="3:21" ht="15" customHeight="1">
      <c r="C22" s="3062"/>
      <c r="D22" s="3062"/>
      <c r="E22" s="3062"/>
      <c r="F22" s="3062"/>
      <c r="G22" s="3062"/>
      <c r="H22" s="3062"/>
      <c r="I22" s="3062"/>
      <c r="J22" s="3062"/>
      <c r="N22" s="3062"/>
      <c r="O22" s="3062"/>
      <c r="P22" s="3062"/>
      <c r="Q22" s="3062"/>
      <c r="R22" s="3062"/>
      <c r="S22" s="3062"/>
      <c r="T22" s="3062"/>
      <c r="U22" s="3062"/>
    </row>
    <row r="23" spans="3:21" ht="15" customHeight="1">
      <c r="C23" s="3058"/>
      <c r="D23" s="3058"/>
      <c r="E23" s="3058"/>
      <c r="F23" s="3058"/>
      <c r="G23" s="3058"/>
      <c r="H23" s="3058"/>
      <c r="I23" s="3058"/>
      <c r="J23" s="3058"/>
      <c r="N23" s="3058"/>
      <c r="O23" s="3058"/>
      <c r="P23" s="3058"/>
      <c r="Q23" s="3058"/>
      <c r="R23" s="3058"/>
      <c r="S23" s="3058"/>
      <c r="T23" s="3058"/>
      <c r="U23" s="3058"/>
    </row>
    <row r="24" spans="3:21" ht="15" customHeight="1">
      <c r="C24" s="3058"/>
      <c r="D24" s="3058"/>
      <c r="E24" s="3058"/>
      <c r="F24" s="3058"/>
      <c r="G24" s="3058"/>
      <c r="H24" s="3058"/>
      <c r="I24" s="3058"/>
      <c r="J24" s="3058"/>
    </row>
    <row r="25" spans="3:21" ht="19.899999999999999" customHeight="1">
      <c r="N25" s="4113" t="s">
        <v>11628</v>
      </c>
      <c r="O25" s="4114"/>
      <c r="P25" s="3059" t="s">
        <v>11629</v>
      </c>
      <c r="Q25" s="3060"/>
      <c r="R25" s="3060"/>
      <c r="S25" s="3060"/>
    </row>
    <row r="26" spans="3:21" ht="29.25" customHeight="1">
      <c r="C26" s="4113" t="s">
        <v>11630</v>
      </c>
      <c r="D26" s="4114"/>
      <c r="E26" s="4114"/>
      <c r="F26" s="4114"/>
      <c r="G26" s="4114"/>
      <c r="H26" s="4114"/>
      <c r="I26" s="4114"/>
    </row>
    <row r="27" spans="3:21" ht="15" customHeight="1">
      <c r="C27" s="3060"/>
    </row>
    <row r="28" spans="3:21" ht="15" customHeight="1">
      <c r="C28" s="3060"/>
      <c r="N28" s="3062"/>
      <c r="O28" s="3062"/>
      <c r="P28" s="3062"/>
      <c r="Q28" s="3062"/>
      <c r="R28" s="3062"/>
      <c r="S28" s="3062"/>
      <c r="T28" s="3062"/>
      <c r="U28" s="3062"/>
    </row>
    <row r="29" spans="3:21" ht="15" customHeight="1">
      <c r="C29" s="3060"/>
      <c r="N29" s="3062"/>
      <c r="O29" s="3062"/>
      <c r="P29" s="3062"/>
      <c r="Q29" s="3062"/>
      <c r="R29" s="3062"/>
      <c r="S29" s="3062"/>
      <c r="T29" s="3062"/>
      <c r="U29" s="3062"/>
    </row>
    <row r="30" spans="3:21" ht="15" customHeight="1">
      <c r="C30" s="3060"/>
      <c r="N30" s="3058"/>
      <c r="O30" s="3058"/>
      <c r="P30" s="3058"/>
      <c r="Q30" s="3058"/>
      <c r="R30" s="3058"/>
      <c r="S30" s="3058"/>
      <c r="T30" s="3058"/>
      <c r="U30" s="3058"/>
    </row>
    <row r="31" spans="3:21" ht="15" customHeight="1">
      <c r="C31" s="4117" t="s">
        <v>11631</v>
      </c>
      <c r="D31" s="4118"/>
      <c r="N31" s="3058"/>
      <c r="O31" s="3058"/>
      <c r="P31" s="3058"/>
      <c r="Q31" s="3058"/>
      <c r="R31" s="3058"/>
      <c r="S31" s="3058"/>
      <c r="T31" s="3058"/>
      <c r="U31" s="3058"/>
    </row>
    <row r="32" spans="3:21" ht="29.25" customHeight="1">
      <c r="N32" s="3062"/>
      <c r="O32" s="3062"/>
      <c r="P32" s="3062"/>
      <c r="Q32" s="3062"/>
      <c r="R32" s="3062"/>
      <c r="S32" s="3062"/>
      <c r="T32" s="3062"/>
      <c r="U32" s="3062"/>
    </row>
    <row r="33" spans="3:21" ht="15" customHeight="1">
      <c r="C33" s="3062"/>
      <c r="D33" s="3062"/>
      <c r="E33" s="3062"/>
      <c r="F33" s="3062"/>
      <c r="I33" s="3062"/>
      <c r="J33" s="3062"/>
      <c r="N33" s="3062"/>
      <c r="O33" s="3062"/>
      <c r="P33" s="3062"/>
      <c r="Q33" s="3062"/>
      <c r="R33" s="3062"/>
      <c r="S33" s="3062"/>
      <c r="T33" s="3062"/>
      <c r="U33" s="3062"/>
    </row>
    <row r="34" spans="3:21" ht="15" customHeight="1">
      <c r="C34" s="3062"/>
      <c r="D34" s="3062"/>
      <c r="E34" s="3062"/>
      <c r="F34" s="3062"/>
      <c r="I34" s="3062"/>
      <c r="J34" s="3062"/>
      <c r="N34" s="3058"/>
      <c r="O34" s="3058"/>
      <c r="P34" s="3058"/>
      <c r="Q34" s="3058"/>
      <c r="R34" s="3058"/>
      <c r="S34" s="3058"/>
      <c r="T34" s="3058"/>
      <c r="U34" s="3058"/>
    </row>
    <row r="35" spans="3:21" ht="15" customHeight="1">
      <c r="C35" s="3058"/>
      <c r="D35" s="3058"/>
      <c r="E35" s="3058"/>
      <c r="F35" s="3058"/>
      <c r="G35" s="3058"/>
      <c r="H35" s="3058"/>
      <c r="I35" s="3058"/>
      <c r="J35" s="3058"/>
      <c r="N35" s="3058"/>
      <c r="O35" s="3058"/>
      <c r="P35" s="3058"/>
      <c r="Q35" s="3058"/>
      <c r="R35" s="3058"/>
      <c r="S35" s="3058"/>
      <c r="T35" s="3058"/>
      <c r="U35" s="3058"/>
    </row>
    <row r="36" spans="3:21" ht="15" customHeight="1">
      <c r="C36" s="3058"/>
      <c r="D36" s="3058"/>
      <c r="E36" s="3058"/>
      <c r="F36" s="3058"/>
      <c r="G36" s="3058"/>
      <c r="H36" s="3058"/>
      <c r="I36" s="3058"/>
      <c r="J36" s="3058"/>
      <c r="N36" s="4113" t="s">
        <v>11632</v>
      </c>
      <c r="O36" s="4114"/>
      <c r="P36" s="3059" t="s">
        <v>11633</v>
      </c>
      <c r="Q36" s="3060"/>
      <c r="R36" s="3060"/>
      <c r="S36" s="3060"/>
    </row>
    <row r="37" spans="3:21" ht="15" customHeight="1">
      <c r="C37" s="3062"/>
      <c r="D37" s="3062"/>
      <c r="E37" s="3062"/>
      <c r="F37" s="3062"/>
      <c r="G37" s="3062"/>
      <c r="H37" s="3062"/>
      <c r="I37" s="3062"/>
      <c r="J37" s="3062"/>
    </row>
    <row r="38" spans="3:21" ht="15" customHeight="1">
      <c r="C38" s="3062"/>
      <c r="D38" s="3062"/>
      <c r="E38" s="3062"/>
      <c r="F38" s="3062"/>
      <c r="G38" s="3062"/>
      <c r="H38" s="3062"/>
      <c r="I38" s="3062"/>
      <c r="J38" s="3062"/>
    </row>
    <row r="39" spans="3:21">
      <c r="N39" s="3062"/>
      <c r="O39" s="3062"/>
      <c r="P39" s="3062"/>
      <c r="Q39" s="3062"/>
      <c r="R39" s="3062"/>
      <c r="S39" s="3062"/>
      <c r="T39" s="3062"/>
      <c r="U39" s="3062"/>
    </row>
    <row r="40" spans="3:21">
      <c r="N40" s="3062"/>
      <c r="O40" s="3062"/>
      <c r="P40" s="3062"/>
      <c r="Q40" s="3062"/>
      <c r="R40" s="3062"/>
      <c r="S40" s="3062"/>
      <c r="T40" s="3062"/>
      <c r="U40" s="3062"/>
    </row>
    <row r="41" spans="3:21">
      <c r="N41" s="3058"/>
      <c r="O41" s="3058"/>
      <c r="P41" s="3058"/>
      <c r="Q41" s="3058"/>
      <c r="R41" s="3058"/>
      <c r="S41" s="3058"/>
      <c r="T41" s="3058"/>
      <c r="U41" s="3058"/>
    </row>
    <row r="42" spans="3:21">
      <c r="N42" s="3058"/>
      <c r="O42" s="3058"/>
      <c r="P42" s="3058"/>
      <c r="Q42" s="3058"/>
      <c r="R42" s="3058"/>
      <c r="S42" s="3058"/>
      <c r="T42" s="3058"/>
      <c r="U42" s="3058"/>
    </row>
    <row r="43" spans="3:21">
      <c r="N43" s="3062"/>
      <c r="O43" s="3062"/>
      <c r="P43" s="3062"/>
      <c r="Q43" s="3062"/>
      <c r="R43" s="3062"/>
      <c r="S43" s="3062"/>
      <c r="T43" s="3062"/>
      <c r="U43" s="3062"/>
    </row>
    <row r="44" spans="3:21">
      <c r="N44" s="3062"/>
      <c r="O44" s="3062"/>
      <c r="P44" s="3062"/>
      <c r="Q44" s="3062"/>
      <c r="R44" s="3062"/>
      <c r="S44" s="3062"/>
      <c r="T44" s="3062"/>
      <c r="U44" s="3062"/>
    </row>
  </sheetData>
  <mergeCells count="12">
    <mergeCell ref="N36:O36"/>
    <mergeCell ref="B1:I1"/>
    <mergeCell ref="M1:T1"/>
    <mergeCell ref="D2:H2"/>
    <mergeCell ref="O2:S2"/>
    <mergeCell ref="N3:O3"/>
    <mergeCell ref="C4:D4"/>
    <mergeCell ref="C14:I14"/>
    <mergeCell ref="N14:O14"/>
    <mergeCell ref="N25:O25"/>
    <mergeCell ref="C26:I26"/>
    <mergeCell ref="C31:D31"/>
  </mergeCells>
  <phoneticPr fontId="2"/>
  <hyperlinks>
    <hyperlink ref="U1" location="目次!A1" display="目次へ戻る" xr:uid="{232C4A97-18E9-4B96-A3AA-A38D19EE00B0}"/>
    <hyperlink ref="L1" location="目次!A1" display="目次へ戻る" xr:uid="{CBCE8513-FAC1-4787-ADBE-E111A9A4F7E1}"/>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F5583-B5CA-489A-8E7C-6D1697FDFC41}">
  <dimension ref="A1:Q57"/>
  <sheetViews>
    <sheetView zoomScaleNormal="100" workbookViewId="0">
      <pane ySplit="1" topLeftCell="A2" activePane="bottomLeft" state="frozen"/>
      <selection pane="bottomLeft" activeCell="L1" sqref="L1"/>
    </sheetView>
  </sheetViews>
  <sheetFormatPr defaultRowHeight="18"/>
  <cols>
    <col min="9" max="11" width="15.83203125" customWidth="1"/>
    <col min="12" max="12" width="11" bestFit="1" customWidth="1"/>
  </cols>
  <sheetData>
    <row r="1" spans="1:17">
      <c r="A1" s="30"/>
      <c r="B1" s="30"/>
      <c r="C1" s="30"/>
      <c r="D1" s="30"/>
      <c r="E1" s="30"/>
      <c r="F1" s="513" t="s">
        <v>4691</v>
      </c>
      <c r="G1" s="30"/>
      <c r="H1" s="30"/>
      <c r="I1" s="30"/>
      <c r="J1" s="30"/>
      <c r="K1" s="30"/>
      <c r="L1" s="341" t="s">
        <v>721</v>
      </c>
    </row>
    <row r="2" spans="1:17">
      <c r="A2" s="30"/>
      <c r="B2" s="30"/>
      <c r="C2" s="30"/>
      <c r="D2" s="30"/>
      <c r="E2" s="30"/>
      <c r="F2" s="30"/>
      <c r="G2" s="30"/>
      <c r="H2" s="30"/>
      <c r="I2" s="514"/>
      <c r="J2" s="514"/>
      <c r="K2" s="514"/>
      <c r="L2" s="30"/>
    </row>
    <row r="3" spans="1:17">
      <c r="A3" s="515" t="s">
        <v>4692</v>
      </c>
      <c r="B3" s="30"/>
      <c r="C3" s="30"/>
      <c r="D3" s="30"/>
      <c r="E3" s="30"/>
      <c r="F3" s="30"/>
      <c r="G3" s="30"/>
      <c r="H3" s="30"/>
      <c r="I3" s="514"/>
      <c r="J3" s="514"/>
      <c r="K3" s="516" t="s">
        <v>4693</v>
      </c>
      <c r="L3" s="30"/>
    </row>
    <row r="4" spans="1:17">
      <c r="A4" s="30"/>
      <c r="B4" s="30"/>
      <c r="C4" s="30"/>
      <c r="D4" s="30"/>
      <c r="E4" s="30"/>
      <c r="F4" s="30"/>
      <c r="G4" s="30"/>
      <c r="H4" s="30"/>
      <c r="I4" s="517" t="s">
        <v>4694</v>
      </c>
      <c r="J4" s="517" t="s">
        <v>752</v>
      </c>
      <c r="K4" s="517" t="s">
        <v>753</v>
      </c>
      <c r="L4" s="30"/>
      <c r="O4" s="518"/>
      <c r="P4" s="518"/>
      <c r="Q4" s="518"/>
    </row>
    <row r="5" spans="1:17">
      <c r="A5" s="30"/>
      <c r="B5" s="30"/>
      <c r="C5" s="30"/>
      <c r="D5" s="30"/>
      <c r="E5" s="30"/>
      <c r="F5" s="30"/>
      <c r="G5" s="30"/>
      <c r="H5" s="30"/>
      <c r="I5" s="380" t="s">
        <v>4695</v>
      </c>
      <c r="J5" s="519">
        <v>6537</v>
      </c>
      <c r="K5" s="519">
        <v>-6111</v>
      </c>
      <c r="L5" s="30"/>
    </row>
    <row r="6" spans="1:17">
      <c r="A6" s="30"/>
      <c r="B6" s="30"/>
      <c r="C6" s="30"/>
      <c r="D6" s="30"/>
      <c r="E6" s="30"/>
      <c r="F6" s="30"/>
      <c r="G6" s="30"/>
      <c r="H6" s="30"/>
      <c r="I6" s="380" t="s">
        <v>4696</v>
      </c>
      <c r="J6" s="519">
        <v>7129</v>
      </c>
      <c r="K6" s="519">
        <v>-6826</v>
      </c>
      <c r="L6" s="30"/>
    </row>
    <row r="7" spans="1:17">
      <c r="A7" s="30"/>
      <c r="B7" s="30"/>
      <c r="C7" s="30"/>
      <c r="D7" s="30"/>
      <c r="E7" s="30"/>
      <c r="F7" s="30"/>
      <c r="G7" s="30"/>
      <c r="H7" s="30"/>
      <c r="I7" s="380" t="s">
        <v>4697</v>
      </c>
      <c r="J7" s="519">
        <v>7976</v>
      </c>
      <c r="K7" s="519">
        <v>-7825</v>
      </c>
      <c r="L7" s="30"/>
    </row>
    <row r="8" spans="1:17">
      <c r="A8" s="30"/>
      <c r="B8" s="30"/>
      <c r="C8" s="30"/>
      <c r="D8" s="30"/>
      <c r="E8" s="30"/>
      <c r="F8" s="30"/>
      <c r="G8" s="30"/>
      <c r="H8" s="30"/>
      <c r="I8" s="380" t="s">
        <v>4698</v>
      </c>
      <c r="J8" s="519">
        <v>8365</v>
      </c>
      <c r="K8" s="519">
        <v>-7810</v>
      </c>
      <c r="L8" s="30"/>
    </row>
    <row r="9" spans="1:17">
      <c r="A9" s="30"/>
      <c r="B9" s="30"/>
      <c r="C9" s="30"/>
      <c r="D9" s="30"/>
      <c r="E9" s="30"/>
      <c r="F9" s="30"/>
      <c r="G9" s="30"/>
      <c r="H9" s="30"/>
      <c r="I9" s="380" t="s">
        <v>4699</v>
      </c>
      <c r="J9" s="519">
        <v>7166</v>
      </c>
      <c r="K9" s="519">
        <v>-6437</v>
      </c>
      <c r="L9" s="30"/>
    </row>
    <row r="10" spans="1:17">
      <c r="A10" s="30"/>
      <c r="B10" s="30"/>
      <c r="C10" s="30"/>
      <c r="D10" s="30"/>
      <c r="E10" s="30"/>
      <c r="F10" s="30"/>
      <c r="G10" s="30"/>
      <c r="H10" s="30"/>
      <c r="I10" s="380" t="s">
        <v>4700</v>
      </c>
      <c r="J10" s="519">
        <v>8314</v>
      </c>
      <c r="K10" s="519">
        <v>-7464</v>
      </c>
      <c r="L10" s="30"/>
    </row>
    <row r="11" spans="1:17">
      <c r="A11" s="30"/>
      <c r="B11" s="30"/>
      <c r="C11" s="30"/>
      <c r="D11" s="30"/>
      <c r="E11" s="30"/>
      <c r="F11" s="30"/>
      <c r="G11" s="30"/>
      <c r="H11" s="30"/>
      <c r="I11" s="380" t="s">
        <v>4701</v>
      </c>
      <c r="J11" s="519">
        <v>9314</v>
      </c>
      <c r="K11" s="519">
        <v>-8681</v>
      </c>
      <c r="L11" s="30"/>
    </row>
    <row r="12" spans="1:17">
      <c r="A12" s="30"/>
      <c r="B12" s="30"/>
      <c r="C12" s="30"/>
      <c r="D12" s="30"/>
      <c r="E12" s="30"/>
      <c r="F12" s="30"/>
      <c r="G12" s="30"/>
      <c r="H12" s="30"/>
      <c r="I12" s="380" t="s">
        <v>4702</v>
      </c>
      <c r="J12" s="519">
        <v>11106</v>
      </c>
      <c r="K12" s="519">
        <v>-10047</v>
      </c>
      <c r="L12" s="30"/>
    </row>
    <row r="13" spans="1:17">
      <c r="A13" s="30"/>
      <c r="B13" s="30"/>
      <c r="C13" s="30"/>
      <c r="D13" s="30"/>
      <c r="E13" s="30"/>
      <c r="F13" s="30"/>
      <c r="G13" s="30"/>
      <c r="H13" s="30"/>
      <c r="I13" s="380" t="s">
        <v>4703</v>
      </c>
      <c r="J13" s="519">
        <v>12552</v>
      </c>
      <c r="K13" s="519">
        <v>-11475</v>
      </c>
      <c r="L13" s="30"/>
    </row>
    <row r="14" spans="1:17">
      <c r="A14" s="30"/>
      <c r="B14" s="30"/>
      <c r="C14" s="30"/>
      <c r="D14" s="30"/>
      <c r="E14" s="30"/>
      <c r="F14" s="30"/>
      <c r="G14" s="30"/>
      <c r="H14" s="30"/>
      <c r="I14" s="380" t="s">
        <v>4704</v>
      </c>
      <c r="J14" s="519">
        <v>11416</v>
      </c>
      <c r="K14" s="519">
        <v>-10596</v>
      </c>
      <c r="L14" s="30"/>
    </row>
    <row r="15" spans="1:17">
      <c r="A15" s="30"/>
      <c r="B15" s="30"/>
      <c r="C15" s="30"/>
      <c r="D15" s="30"/>
      <c r="E15" s="30"/>
      <c r="F15" s="30"/>
      <c r="G15" s="30"/>
      <c r="H15" s="30"/>
      <c r="I15" s="380" t="s">
        <v>4705</v>
      </c>
      <c r="J15" s="519">
        <v>11682</v>
      </c>
      <c r="K15" s="519">
        <v>-11157</v>
      </c>
      <c r="L15" s="30"/>
    </row>
    <row r="16" spans="1:17">
      <c r="A16" s="30"/>
      <c r="B16" s="30"/>
      <c r="C16" s="30"/>
      <c r="D16" s="30"/>
      <c r="E16" s="30"/>
      <c r="F16" s="30"/>
      <c r="G16" s="30"/>
      <c r="H16" s="30"/>
      <c r="I16" s="380" t="s">
        <v>4706</v>
      </c>
      <c r="J16" s="519">
        <v>12232</v>
      </c>
      <c r="K16" s="519">
        <v>-11618</v>
      </c>
      <c r="L16" s="30"/>
    </row>
    <row r="17" spans="1:17">
      <c r="A17" s="30"/>
      <c r="B17" s="30"/>
      <c r="C17" s="30"/>
      <c r="D17" s="30"/>
      <c r="E17" s="30"/>
      <c r="F17" s="30"/>
      <c r="G17" s="30"/>
      <c r="H17" s="30"/>
      <c r="I17" s="380" t="s">
        <v>4707</v>
      </c>
      <c r="J17" s="519">
        <v>13960</v>
      </c>
      <c r="K17" s="519">
        <v>-13570</v>
      </c>
      <c r="L17" s="30"/>
    </row>
    <row r="18" spans="1:17">
      <c r="A18" s="30"/>
      <c r="B18" s="30"/>
      <c r="C18" s="30"/>
      <c r="D18" s="30"/>
      <c r="E18" s="30"/>
      <c r="F18" s="30"/>
      <c r="G18" s="30"/>
      <c r="H18" s="30"/>
      <c r="I18" s="380" t="s">
        <v>4708</v>
      </c>
      <c r="J18" s="519">
        <v>13448</v>
      </c>
      <c r="K18" s="519">
        <v>-13729</v>
      </c>
      <c r="L18" s="30"/>
    </row>
    <row r="19" spans="1:17">
      <c r="A19" s="30"/>
      <c r="B19" s="30"/>
      <c r="C19" s="30"/>
      <c r="D19" s="30"/>
      <c r="E19" s="30"/>
      <c r="F19" s="30"/>
      <c r="G19" s="30"/>
      <c r="H19" s="30"/>
      <c r="I19" s="380" t="s">
        <v>4709</v>
      </c>
      <c r="J19" s="519">
        <v>10105</v>
      </c>
      <c r="K19" s="519">
        <v>-11385</v>
      </c>
      <c r="L19" s="30"/>
    </row>
    <row r="20" spans="1:17">
      <c r="A20" s="30"/>
      <c r="B20" s="30"/>
      <c r="C20" s="30"/>
      <c r="D20" s="30"/>
      <c r="E20" s="30"/>
      <c r="F20" s="30"/>
      <c r="G20" s="30"/>
      <c r="H20" s="30"/>
      <c r="I20" s="380" t="s">
        <v>4710</v>
      </c>
      <c r="J20" s="519">
        <v>7959</v>
      </c>
      <c r="K20" s="519">
        <v>-10511</v>
      </c>
      <c r="L20" s="30"/>
    </row>
    <row r="21" spans="1:17">
      <c r="A21" s="30"/>
      <c r="B21" s="30"/>
      <c r="C21" s="30"/>
      <c r="D21" s="30"/>
      <c r="E21" s="30"/>
      <c r="F21" s="30"/>
      <c r="G21" s="30"/>
      <c r="H21" s="30"/>
      <c r="I21" s="380" t="s">
        <v>4711</v>
      </c>
      <c r="J21" s="519">
        <v>5979</v>
      </c>
      <c r="K21" s="519">
        <v>-9547</v>
      </c>
      <c r="L21" s="30"/>
    </row>
    <row r="22" spans="1:17">
      <c r="A22" s="30"/>
      <c r="B22" s="30"/>
      <c r="C22" s="30"/>
      <c r="D22" s="30"/>
      <c r="E22" s="30"/>
      <c r="F22" s="30"/>
      <c r="G22" s="30"/>
      <c r="H22" s="30"/>
      <c r="I22" s="380" t="s">
        <v>4712</v>
      </c>
      <c r="J22" s="519">
        <v>4573</v>
      </c>
      <c r="K22" s="519">
        <v>-11087</v>
      </c>
      <c r="L22" s="30"/>
    </row>
    <row r="23" spans="1:17">
      <c r="A23" s="30"/>
      <c r="B23" s="30"/>
      <c r="C23" s="30"/>
      <c r="D23" s="30"/>
      <c r="E23" s="30"/>
      <c r="F23" s="30"/>
      <c r="G23" s="30"/>
      <c r="H23" s="30"/>
      <c r="I23" s="165"/>
      <c r="J23" s="165"/>
      <c r="K23" s="127"/>
      <c r="L23" s="30"/>
    </row>
    <row r="24" spans="1:17">
      <c r="A24" s="30"/>
      <c r="B24" s="30"/>
      <c r="C24" s="30"/>
      <c r="D24" s="30"/>
      <c r="E24" s="30"/>
      <c r="F24" s="30"/>
      <c r="G24" s="30"/>
      <c r="H24" s="30"/>
      <c r="I24" s="165"/>
      <c r="J24" s="165"/>
      <c r="K24" s="127"/>
      <c r="L24" s="30"/>
    </row>
    <row r="25" spans="1:17">
      <c r="A25" s="515" t="s">
        <v>4713</v>
      </c>
      <c r="B25" s="30"/>
      <c r="C25" s="30"/>
      <c r="D25" s="30"/>
      <c r="E25" s="30"/>
      <c r="F25" s="30"/>
      <c r="G25" s="30"/>
      <c r="H25" s="30"/>
      <c r="I25" s="165"/>
      <c r="J25" s="165"/>
      <c r="K25" s="28" t="s">
        <v>4693</v>
      </c>
      <c r="L25" s="30"/>
    </row>
    <row r="26" spans="1:17">
      <c r="A26" s="30"/>
      <c r="B26" s="30"/>
      <c r="C26" s="30"/>
      <c r="D26" s="30"/>
      <c r="E26" s="30"/>
      <c r="F26" s="30"/>
      <c r="G26" s="30"/>
      <c r="H26" s="30"/>
      <c r="I26" s="380" t="s">
        <v>4694</v>
      </c>
      <c r="J26" s="380" t="s">
        <v>752</v>
      </c>
      <c r="K26" s="380" t="s">
        <v>753</v>
      </c>
      <c r="L26" s="30"/>
      <c r="O26" s="518"/>
      <c r="P26" s="518"/>
      <c r="Q26" s="1"/>
    </row>
    <row r="27" spans="1:17">
      <c r="A27" s="30"/>
      <c r="B27" s="30"/>
      <c r="C27" s="30"/>
      <c r="D27" s="30"/>
      <c r="E27" s="30"/>
      <c r="F27" s="30"/>
      <c r="G27" s="30"/>
      <c r="H27" s="30"/>
      <c r="I27" s="380" t="s">
        <v>4695</v>
      </c>
      <c r="J27" s="519">
        <v>5801</v>
      </c>
      <c r="K27" s="520">
        <v>-5550</v>
      </c>
      <c r="L27" s="30"/>
      <c r="O27" s="518"/>
      <c r="P27" s="518"/>
      <c r="Q27" s="1"/>
    </row>
    <row r="28" spans="1:17">
      <c r="A28" s="30"/>
      <c r="B28" s="30"/>
      <c r="C28" s="30"/>
      <c r="D28" s="30"/>
      <c r="E28" s="30"/>
      <c r="F28" s="30"/>
      <c r="G28" s="30"/>
      <c r="H28" s="30"/>
      <c r="I28" s="380" t="s">
        <v>4696</v>
      </c>
      <c r="J28" s="519">
        <v>6610</v>
      </c>
      <c r="K28" s="520">
        <v>-6170</v>
      </c>
      <c r="L28" s="30"/>
      <c r="O28" s="518"/>
      <c r="P28" s="518"/>
      <c r="Q28" s="1"/>
    </row>
    <row r="29" spans="1:17">
      <c r="A29" s="30"/>
      <c r="B29" s="30"/>
      <c r="C29" s="30"/>
      <c r="D29" s="30"/>
      <c r="E29" s="30"/>
      <c r="F29" s="30"/>
      <c r="G29" s="30"/>
      <c r="H29" s="30"/>
      <c r="I29" s="380" t="s">
        <v>4697</v>
      </c>
      <c r="J29" s="519">
        <v>7102</v>
      </c>
      <c r="K29" s="520">
        <v>-6746</v>
      </c>
      <c r="L29" s="30"/>
      <c r="O29" s="518"/>
      <c r="P29" s="518"/>
      <c r="Q29" s="1"/>
    </row>
    <row r="30" spans="1:17">
      <c r="A30" s="30"/>
      <c r="B30" s="30"/>
      <c r="C30" s="30"/>
      <c r="D30" s="30"/>
      <c r="E30" s="30"/>
      <c r="F30" s="30"/>
      <c r="G30" s="30"/>
      <c r="H30" s="30"/>
      <c r="I30" s="380" t="s">
        <v>4698</v>
      </c>
      <c r="J30" s="519">
        <v>7434</v>
      </c>
      <c r="K30" s="520">
        <v>-6993</v>
      </c>
      <c r="L30" s="30"/>
      <c r="O30" s="518"/>
      <c r="P30" s="518"/>
      <c r="Q30" s="1"/>
    </row>
    <row r="31" spans="1:17">
      <c r="A31" s="30"/>
      <c r="B31" s="30"/>
      <c r="C31" s="30"/>
      <c r="D31" s="30"/>
      <c r="E31" s="30"/>
      <c r="F31" s="30"/>
      <c r="G31" s="30"/>
      <c r="H31" s="30"/>
      <c r="I31" s="380" t="s">
        <v>4699</v>
      </c>
      <c r="J31" s="519">
        <v>6378</v>
      </c>
      <c r="K31" s="520">
        <v>-5689</v>
      </c>
      <c r="L31" s="30"/>
      <c r="O31" s="518"/>
      <c r="P31" s="518"/>
      <c r="Q31" s="1"/>
    </row>
    <row r="32" spans="1:17">
      <c r="A32" s="30"/>
      <c r="B32" s="30"/>
      <c r="C32" s="30"/>
      <c r="D32" s="30"/>
      <c r="E32" s="30"/>
      <c r="F32" s="30"/>
      <c r="G32" s="30"/>
      <c r="H32" s="30"/>
      <c r="I32" s="380" t="s">
        <v>4700</v>
      </c>
      <c r="J32" s="519">
        <v>7664</v>
      </c>
      <c r="K32" s="520">
        <v>-6736</v>
      </c>
      <c r="L32" s="30"/>
      <c r="O32" s="518"/>
      <c r="P32" s="518"/>
      <c r="Q32" s="1"/>
    </row>
    <row r="33" spans="1:12">
      <c r="A33" s="30"/>
      <c r="B33" s="30"/>
      <c r="C33" s="30"/>
      <c r="D33" s="30"/>
      <c r="E33" s="30"/>
      <c r="F33" s="30"/>
      <c r="G33" s="30"/>
      <c r="H33" s="30"/>
      <c r="I33" s="380" t="s">
        <v>4701</v>
      </c>
      <c r="J33" s="519">
        <v>8320</v>
      </c>
      <c r="K33" s="520">
        <v>-7523</v>
      </c>
      <c r="L33" s="30"/>
    </row>
    <row r="34" spans="1:12">
      <c r="A34" s="30"/>
      <c r="B34" s="30"/>
      <c r="C34" s="30"/>
      <c r="D34" s="30"/>
      <c r="E34" s="30"/>
      <c r="F34" s="30"/>
      <c r="G34" s="30"/>
      <c r="H34" s="30"/>
      <c r="I34" s="380" t="s">
        <v>4702</v>
      </c>
      <c r="J34" s="519">
        <v>9202</v>
      </c>
      <c r="K34" s="520">
        <v>-8663</v>
      </c>
      <c r="L34" s="30"/>
    </row>
    <row r="35" spans="1:12">
      <c r="A35" s="30"/>
      <c r="B35" s="30"/>
      <c r="C35" s="30"/>
      <c r="D35" s="30"/>
      <c r="E35" s="30"/>
      <c r="F35" s="30"/>
      <c r="G35" s="30"/>
      <c r="H35" s="30"/>
      <c r="I35" s="380" t="s">
        <v>4703</v>
      </c>
      <c r="J35" s="519">
        <v>10884</v>
      </c>
      <c r="K35" s="520">
        <v>-9889</v>
      </c>
      <c r="L35" s="30"/>
    </row>
    <row r="36" spans="1:12">
      <c r="A36" s="30"/>
      <c r="B36" s="30"/>
      <c r="C36" s="30"/>
      <c r="D36" s="30"/>
      <c r="E36" s="30"/>
      <c r="F36" s="30"/>
      <c r="G36" s="30"/>
      <c r="H36" s="30"/>
      <c r="I36" s="380" t="s">
        <v>4704</v>
      </c>
      <c r="J36" s="519">
        <v>12149</v>
      </c>
      <c r="K36" s="520">
        <v>-11227</v>
      </c>
      <c r="L36" s="30"/>
    </row>
    <row r="37" spans="1:12">
      <c r="A37" s="30"/>
      <c r="B37" s="30"/>
      <c r="C37" s="30"/>
      <c r="D37" s="30"/>
      <c r="E37" s="30"/>
      <c r="F37" s="30"/>
      <c r="G37" s="30"/>
      <c r="H37" s="30"/>
      <c r="I37" s="380" t="s">
        <v>4705</v>
      </c>
      <c r="J37" s="519">
        <v>11074</v>
      </c>
      <c r="K37" s="520">
        <v>-10328</v>
      </c>
      <c r="L37" s="30"/>
    </row>
    <row r="38" spans="1:12">
      <c r="A38" s="30"/>
      <c r="B38" s="30"/>
      <c r="C38" s="30"/>
      <c r="D38" s="30"/>
      <c r="E38" s="30"/>
      <c r="F38" s="30"/>
      <c r="G38" s="30"/>
      <c r="H38" s="30"/>
      <c r="I38" s="380" t="s">
        <v>4706</v>
      </c>
      <c r="J38" s="519">
        <v>10999</v>
      </c>
      <c r="K38" s="520">
        <v>-10833</v>
      </c>
      <c r="L38" s="30"/>
    </row>
    <row r="39" spans="1:12">
      <c r="A39" s="30"/>
      <c r="B39" s="30"/>
      <c r="C39" s="30"/>
      <c r="D39" s="30"/>
      <c r="E39" s="30"/>
      <c r="F39" s="30"/>
      <c r="G39" s="30"/>
      <c r="H39" s="30"/>
      <c r="I39" s="380" t="s">
        <v>4707</v>
      </c>
      <c r="J39" s="519">
        <v>11427</v>
      </c>
      <c r="K39" s="520">
        <v>-11308</v>
      </c>
      <c r="L39" s="30"/>
    </row>
    <row r="40" spans="1:12">
      <c r="A40" s="30"/>
      <c r="B40" s="30"/>
      <c r="C40" s="30"/>
      <c r="D40" s="30"/>
      <c r="E40" s="30"/>
      <c r="F40" s="30"/>
      <c r="G40" s="30"/>
      <c r="H40" s="30"/>
      <c r="I40" s="380" t="s">
        <v>4708</v>
      </c>
      <c r="J40" s="519">
        <v>12867</v>
      </c>
      <c r="K40" s="520">
        <v>-13103</v>
      </c>
      <c r="L40" s="30"/>
    </row>
    <row r="41" spans="1:12">
      <c r="A41" s="30"/>
      <c r="B41" s="30"/>
      <c r="C41" s="30"/>
      <c r="D41" s="30"/>
      <c r="E41" s="30"/>
      <c r="F41" s="30"/>
      <c r="G41" s="30"/>
      <c r="H41" s="30"/>
      <c r="I41" s="380" t="s">
        <v>4709</v>
      </c>
      <c r="J41" s="519">
        <v>11884</v>
      </c>
      <c r="K41" s="520">
        <v>-12911</v>
      </c>
      <c r="L41" s="30"/>
    </row>
    <row r="42" spans="1:12">
      <c r="A42" s="30"/>
      <c r="B42" s="30"/>
      <c r="C42" s="30"/>
      <c r="D42" s="30"/>
      <c r="E42" s="30"/>
      <c r="F42" s="30"/>
      <c r="G42" s="30"/>
      <c r="H42" s="30"/>
      <c r="I42" s="380" t="s">
        <v>4710</v>
      </c>
      <c r="J42" s="521">
        <v>8506</v>
      </c>
      <c r="K42" s="520">
        <v>-10366</v>
      </c>
      <c r="L42" s="30"/>
    </row>
    <row r="43" spans="1:12">
      <c r="A43" s="30"/>
      <c r="B43" s="30"/>
      <c r="C43" s="30"/>
      <c r="D43" s="30"/>
      <c r="E43" s="30"/>
      <c r="F43" s="30"/>
      <c r="G43" s="30"/>
      <c r="H43" s="30"/>
      <c r="I43" s="380" t="s">
        <v>4711</v>
      </c>
      <c r="J43" s="519">
        <v>5909</v>
      </c>
      <c r="K43" s="520">
        <v>-9069</v>
      </c>
      <c r="L43" s="30"/>
    </row>
    <row r="44" spans="1:12">
      <c r="A44" s="30"/>
      <c r="B44" s="30"/>
      <c r="C44" s="30"/>
      <c r="D44" s="30"/>
      <c r="E44" s="30"/>
      <c r="F44" s="30"/>
      <c r="G44" s="30"/>
      <c r="H44" s="30"/>
      <c r="I44" s="380" t="s">
        <v>4712</v>
      </c>
      <c r="J44" s="519">
        <v>5231</v>
      </c>
      <c r="K44" s="520">
        <v>-12473</v>
      </c>
      <c r="L44" s="30"/>
    </row>
    <row r="45" spans="1:12">
      <c r="A45" s="30"/>
      <c r="B45" s="30"/>
      <c r="C45" s="30"/>
      <c r="D45" s="30"/>
      <c r="E45" s="30"/>
      <c r="F45" s="30"/>
      <c r="G45" s="30"/>
      <c r="H45" s="30"/>
      <c r="I45" s="514"/>
      <c r="J45" s="514"/>
      <c r="K45" s="514"/>
      <c r="L45" s="30"/>
    </row>
    <row r="55" spans="15:17">
      <c r="O55" s="518"/>
      <c r="P55" s="518"/>
      <c r="Q55" s="518"/>
    </row>
    <row r="56" spans="15:17">
      <c r="O56" s="518"/>
      <c r="P56" s="518"/>
      <c r="Q56" s="518"/>
    </row>
    <row r="57" spans="15:17">
      <c r="O57" s="518"/>
      <c r="P57" s="518"/>
      <c r="Q57" s="518"/>
    </row>
  </sheetData>
  <phoneticPr fontId="2"/>
  <hyperlinks>
    <hyperlink ref="L1" location="目次!A1" display="目次へ戻る" xr:uid="{19244B98-3B3A-4FA8-A7DF-046441FA0363}"/>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EE14-AA4F-4EB5-81E8-E49A873BCDFB}">
  <dimension ref="A1:O30"/>
  <sheetViews>
    <sheetView topLeftCell="A18" zoomScale="96" zoomScaleNormal="96" workbookViewId="0">
      <selection activeCell="O17" sqref="O17"/>
    </sheetView>
  </sheetViews>
  <sheetFormatPr defaultRowHeight="18"/>
  <cols>
    <col min="1" max="1" width="12.33203125" customWidth="1"/>
    <col min="13" max="13" width="10.58203125" bestFit="1" customWidth="1"/>
  </cols>
  <sheetData>
    <row r="1" spans="1:15">
      <c r="A1" s="30" t="s">
        <v>4714</v>
      </c>
      <c r="B1" s="30"/>
      <c r="C1" s="30"/>
      <c r="D1" s="30"/>
      <c r="E1" s="30"/>
      <c r="F1" s="30"/>
      <c r="G1" s="30"/>
      <c r="H1" s="30"/>
      <c r="I1" s="30"/>
      <c r="J1" s="30"/>
      <c r="K1" s="30"/>
      <c r="L1" s="30"/>
      <c r="M1" s="341" t="s">
        <v>721</v>
      </c>
      <c r="N1" s="518"/>
      <c r="O1" s="518"/>
    </row>
    <row r="2" spans="1:15" ht="18.5" thickBot="1">
      <c r="A2" s="30"/>
      <c r="B2" s="30"/>
      <c r="C2" s="30"/>
      <c r="D2" s="30"/>
      <c r="E2" s="30"/>
      <c r="F2" s="30"/>
      <c r="G2" s="30"/>
      <c r="H2" s="30"/>
      <c r="I2" s="522"/>
      <c r="J2" s="522"/>
      <c r="K2" s="522"/>
      <c r="L2" s="523" t="s">
        <v>4693</v>
      </c>
      <c r="M2" s="30"/>
    </row>
    <row r="3" spans="1:15">
      <c r="A3" s="3428" t="s">
        <v>4715</v>
      </c>
      <c r="B3" s="3430" t="s">
        <v>4716</v>
      </c>
      <c r="C3" s="3431"/>
      <c r="D3" s="3428"/>
      <c r="E3" s="3430" t="s">
        <v>4717</v>
      </c>
      <c r="F3" s="3431"/>
      <c r="G3" s="3431"/>
      <c r="H3" s="3428"/>
      <c r="I3" s="3432" t="s">
        <v>4718</v>
      </c>
      <c r="J3" s="3433"/>
      <c r="K3" s="3433"/>
      <c r="L3" s="3433"/>
      <c r="M3" s="30"/>
    </row>
    <row r="4" spans="1:15">
      <c r="A4" s="3429"/>
      <c r="B4" s="524" t="s">
        <v>4719</v>
      </c>
      <c r="C4" s="524" t="s">
        <v>4717</v>
      </c>
      <c r="D4" s="525" t="s">
        <v>4718</v>
      </c>
      <c r="E4" s="524" t="s">
        <v>4720</v>
      </c>
      <c r="F4" s="524" t="s">
        <v>4721</v>
      </c>
      <c r="G4" s="524" t="s">
        <v>4722</v>
      </c>
      <c r="H4" s="524" t="s">
        <v>4723</v>
      </c>
      <c r="I4" s="524" t="s">
        <v>4720</v>
      </c>
      <c r="J4" s="263" t="s">
        <v>4721</v>
      </c>
      <c r="K4" s="263" t="s">
        <v>4722</v>
      </c>
      <c r="L4" s="263" t="s">
        <v>4723</v>
      </c>
      <c r="M4" s="30"/>
    </row>
    <row r="5" spans="1:15">
      <c r="A5" s="526" t="s">
        <v>4724</v>
      </c>
      <c r="B5" s="527">
        <v>287039</v>
      </c>
      <c r="C5" s="527">
        <v>139928</v>
      </c>
      <c r="D5" s="527">
        <v>147111</v>
      </c>
      <c r="E5" s="527">
        <v>43121</v>
      </c>
      <c r="F5" s="527">
        <v>80795</v>
      </c>
      <c r="G5" s="527">
        <v>5307</v>
      </c>
      <c r="H5" s="527">
        <v>6697</v>
      </c>
      <c r="I5" s="527">
        <v>28623</v>
      </c>
      <c r="J5" s="527">
        <v>80108</v>
      </c>
      <c r="K5" s="527">
        <v>24288</v>
      </c>
      <c r="L5" s="527">
        <v>10830</v>
      </c>
      <c r="M5" s="30"/>
    </row>
    <row r="6" spans="1:15">
      <c r="A6" s="528" t="s">
        <v>4725</v>
      </c>
      <c r="B6" s="529">
        <v>14427</v>
      </c>
      <c r="C6" s="529">
        <v>7434</v>
      </c>
      <c r="D6" s="529">
        <v>6993</v>
      </c>
      <c r="E6" s="529">
        <v>7401</v>
      </c>
      <c r="F6" s="529">
        <v>11</v>
      </c>
      <c r="G6" s="529">
        <v>0</v>
      </c>
      <c r="H6" s="529">
        <v>4</v>
      </c>
      <c r="I6" s="529">
        <v>6949</v>
      </c>
      <c r="J6" s="529">
        <v>33</v>
      </c>
      <c r="K6" s="529">
        <v>0</v>
      </c>
      <c r="L6" s="529">
        <v>0</v>
      </c>
      <c r="M6" s="30"/>
    </row>
    <row r="7" spans="1:15">
      <c r="A7" s="530" t="s">
        <v>4726</v>
      </c>
      <c r="B7" s="529">
        <v>12067</v>
      </c>
      <c r="C7" s="529">
        <v>6378</v>
      </c>
      <c r="D7" s="529">
        <v>5689</v>
      </c>
      <c r="E7" s="529">
        <v>5661</v>
      </c>
      <c r="F7" s="529">
        <v>427</v>
      </c>
      <c r="G7" s="529">
        <v>0</v>
      </c>
      <c r="H7" s="529">
        <v>20</v>
      </c>
      <c r="I7" s="529">
        <v>4832</v>
      </c>
      <c r="J7" s="529">
        <v>620</v>
      </c>
      <c r="K7" s="529">
        <v>0</v>
      </c>
      <c r="L7" s="529">
        <v>63</v>
      </c>
      <c r="M7" s="30"/>
    </row>
    <row r="8" spans="1:15">
      <c r="A8" s="530" t="s">
        <v>4727</v>
      </c>
      <c r="B8" s="529">
        <v>14400</v>
      </c>
      <c r="C8" s="529">
        <v>7664</v>
      </c>
      <c r="D8" s="529">
        <v>6736</v>
      </c>
      <c r="E8" s="529">
        <v>5156</v>
      </c>
      <c r="F8" s="529">
        <v>1962</v>
      </c>
      <c r="G8" s="529">
        <v>3</v>
      </c>
      <c r="H8" s="529">
        <v>95</v>
      </c>
      <c r="I8" s="529">
        <v>3600</v>
      </c>
      <c r="J8" s="529">
        <v>2672</v>
      </c>
      <c r="K8" s="529">
        <v>4</v>
      </c>
      <c r="L8" s="529">
        <v>270</v>
      </c>
      <c r="M8" s="30"/>
    </row>
    <row r="9" spans="1:15">
      <c r="A9" s="530" t="s">
        <v>4728</v>
      </c>
      <c r="B9" s="529">
        <v>15843</v>
      </c>
      <c r="C9" s="529">
        <v>8320</v>
      </c>
      <c r="D9" s="529">
        <v>7523</v>
      </c>
      <c r="E9" s="529">
        <v>4039</v>
      </c>
      <c r="F9" s="529">
        <v>3721</v>
      </c>
      <c r="G9" s="529">
        <v>1</v>
      </c>
      <c r="H9" s="529">
        <v>195</v>
      </c>
      <c r="I9" s="529">
        <v>2318</v>
      </c>
      <c r="J9" s="529">
        <v>4529</v>
      </c>
      <c r="K9" s="529">
        <v>14</v>
      </c>
      <c r="L9" s="529">
        <v>473</v>
      </c>
      <c r="M9" s="30"/>
    </row>
    <row r="10" spans="1:15">
      <c r="A10" s="530" t="s">
        <v>4729</v>
      </c>
      <c r="B10" s="529">
        <v>17865</v>
      </c>
      <c r="C10" s="529">
        <v>9202</v>
      </c>
      <c r="D10" s="529">
        <v>8663</v>
      </c>
      <c r="E10" s="529">
        <v>3321</v>
      </c>
      <c r="F10" s="529">
        <v>5203</v>
      </c>
      <c r="G10" s="529">
        <v>15</v>
      </c>
      <c r="H10" s="529">
        <v>351</v>
      </c>
      <c r="I10" s="529">
        <v>1915</v>
      </c>
      <c r="J10" s="529">
        <v>5830</v>
      </c>
      <c r="K10" s="529">
        <v>25</v>
      </c>
      <c r="L10" s="529">
        <v>704</v>
      </c>
      <c r="M10" s="30"/>
    </row>
    <row r="11" spans="1:15">
      <c r="A11" s="530" t="s">
        <v>4730</v>
      </c>
      <c r="B11" s="529">
        <v>20773</v>
      </c>
      <c r="C11" s="529">
        <v>10884</v>
      </c>
      <c r="D11" s="529">
        <v>9889</v>
      </c>
      <c r="E11" s="529">
        <v>3336</v>
      </c>
      <c r="F11" s="529">
        <v>6659</v>
      </c>
      <c r="G11" s="529">
        <v>18</v>
      </c>
      <c r="H11" s="529">
        <v>535</v>
      </c>
      <c r="I11" s="529">
        <v>1712</v>
      </c>
      <c r="J11" s="529">
        <v>6931</v>
      </c>
      <c r="K11" s="529">
        <v>59</v>
      </c>
      <c r="L11" s="529">
        <v>976</v>
      </c>
      <c r="M11" s="30"/>
    </row>
    <row r="12" spans="1:15">
      <c r="A12" s="530" t="s">
        <v>4731</v>
      </c>
      <c r="B12" s="529">
        <v>23376</v>
      </c>
      <c r="C12" s="529">
        <v>12149</v>
      </c>
      <c r="D12" s="529">
        <v>11227</v>
      </c>
      <c r="E12" s="529">
        <v>3416</v>
      </c>
      <c r="F12" s="529">
        <v>7442</v>
      </c>
      <c r="G12" s="529">
        <v>47</v>
      </c>
      <c r="H12" s="529">
        <v>824</v>
      </c>
      <c r="I12" s="529">
        <v>1738</v>
      </c>
      <c r="J12" s="529">
        <v>7776</v>
      </c>
      <c r="K12" s="529">
        <v>164</v>
      </c>
      <c r="L12" s="529">
        <v>1314</v>
      </c>
      <c r="M12" s="30"/>
    </row>
    <row r="13" spans="1:15">
      <c r="A13" s="530" t="s">
        <v>4732</v>
      </c>
      <c r="B13" s="529">
        <v>21402</v>
      </c>
      <c r="C13" s="529">
        <v>11074</v>
      </c>
      <c r="D13" s="529">
        <v>10328</v>
      </c>
      <c r="E13" s="529">
        <v>2849</v>
      </c>
      <c r="F13" s="529">
        <v>6985</v>
      </c>
      <c r="G13" s="529">
        <v>72</v>
      </c>
      <c r="H13" s="529">
        <v>809</v>
      </c>
      <c r="I13" s="529">
        <v>1355</v>
      </c>
      <c r="J13" s="529">
        <v>7342</v>
      </c>
      <c r="K13" s="529">
        <v>219</v>
      </c>
      <c r="L13" s="529">
        <v>1211</v>
      </c>
      <c r="M13" s="30"/>
    </row>
    <row r="14" spans="1:15">
      <c r="A14" s="530" t="s">
        <v>4733</v>
      </c>
      <c r="B14" s="529">
        <v>21832</v>
      </c>
      <c r="C14" s="529">
        <v>10999</v>
      </c>
      <c r="D14" s="529">
        <v>10833</v>
      </c>
      <c r="E14" s="529">
        <v>2348</v>
      </c>
      <c r="F14" s="529">
        <v>7348</v>
      </c>
      <c r="G14" s="529">
        <v>134</v>
      </c>
      <c r="H14" s="529">
        <v>821</v>
      </c>
      <c r="I14" s="529">
        <v>1018</v>
      </c>
      <c r="J14" s="529">
        <v>7945</v>
      </c>
      <c r="K14" s="529">
        <v>476</v>
      </c>
      <c r="L14" s="529">
        <v>1211</v>
      </c>
      <c r="M14" s="30"/>
    </row>
    <row r="15" spans="1:15">
      <c r="A15" s="530" t="s">
        <v>4734</v>
      </c>
      <c r="B15" s="529">
        <v>22735</v>
      </c>
      <c r="C15" s="529">
        <v>11427</v>
      </c>
      <c r="D15" s="529">
        <v>11308</v>
      </c>
      <c r="E15" s="529">
        <v>2034</v>
      </c>
      <c r="F15" s="529">
        <v>7976</v>
      </c>
      <c r="G15" s="529">
        <v>242</v>
      </c>
      <c r="H15" s="529">
        <v>868</v>
      </c>
      <c r="I15" s="529">
        <v>851</v>
      </c>
      <c r="J15" s="529">
        <v>8296</v>
      </c>
      <c r="K15" s="529">
        <v>875</v>
      </c>
      <c r="L15" s="529">
        <v>1125</v>
      </c>
      <c r="M15" s="30"/>
    </row>
    <row r="16" spans="1:15">
      <c r="A16" s="530" t="s">
        <v>4735</v>
      </c>
      <c r="B16" s="529">
        <v>25970</v>
      </c>
      <c r="C16" s="529">
        <v>12867</v>
      </c>
      <c r="D16" s="529">
        <v>13103</v>
      </c>
      <c r="E16" s="529">
        <v>1847</v>
      </c>
      <c r="F16" s="529">
        <v>9325</v>
      </c>
      <c r="G16" s="529">
        <v>547</v>
      </c>
      <c r="H16" s="529">
        <v>870</v>
      </c>
      <c r="I16" s="529">
        <v>698</v>
      </c>
      <c r="J16" s="529">
        <v>9235</v>
      </c>
      <c r="K16" s="529">
        <v>1801</v>
      </c>
      <c r="L16" s="529">
        <v>1190</v>
      </c>
      <c r="M16" s="30"/>
    </row>
    <row r="17" spans="1:13">
      <c r="A17" s="530" t="s">
        <v>4736</v>
      </c>
      <c r="B17" s="529">
        <v>24795</v>
      </c>
      <c r="C17" s="529">
        <v>11884</v>
      </c>
      <c r="D17" s="529">
        <v>12911</v>
      </c>
      <c r="E17" s="529">
        <v>1058</v>
      </c>
      <c r="F17" s="529">
        <v>9207</v>
      </c>
      <c r="G17" s="529">
        <v>721</v>
      </c>
      <c r="H17" s="529">
        <v>700</v>
      </c>
      <c r="I17" s="529">
        <v>615</v>
      </c>
      <c r="J17" s="529">
        <v>8308</v>
      </c>
      <c r="K17" s="529">
        <v>2757</v>
      </c>
      <c r="L17" s="529">
        <v>1008</v>
      </c>
      <c r="M17" s="30"/>
    </row>
    <row r="18" spans="1:13">
      <c r="A18" s="530" t="s">
        <v>4737</v>
      </c>
      <c r="B18" s="529">
        <v>18872</v>
      </c>
      <c r="C18" s="529">
        <v>8506</v>
      </c>
      <c r="D18" s="529">
        <v>10366</v>
      </c>
      <c r="E18" s="529">
        <v>408</v>
      </c>
      <c r="F18" s="529">
        <v>6673</v>
      </c>
      <c r="G18" s="529">
        <v>888</v>
      </c>
      <c r="H18" s="529">
        <v>379</v>
      </c>
      <c r="I18" s="529">
        <v>421</v>
      </c>
      <c r="J18" s="529">
        <v>5414</v>
      </c>
      <c r="K18" s="529">
        <v>3679</v>
      </c>
      <c r="L18" s="529">
        <v>589</v>
      </c>
      <c r="M18" s="30"/>
    </row>
    <row r="19" spans="1:13">
      <c r="A19" s="530" t="s">
        <v>4738</v>
      </c>
      <c r="B19" s="529">
        <v>14978</v>
      </c>
      <c r="C19" s="529">
        <v>5909</v>
      </c>
      <c r="D19" s="529">
        <v>9069</v>
      </c>
      <c r="E19" s="529">
        <v>174</v>
      </c>
      <c r="F19" s="529">
        <v>4534</v>
      </c>
      <c r="G19" s="529">
        <v>946</v>
      </c>
      <c r="H19" s="529">
        <v>160</v>
      </c>
      <c r="I19" s="529">
        <v>260</v>
      </c>
      <c r="J19" s="529">
        <v>3333</v>
      </c>
      <c r="K19" s="529">
        <v>4780</v>
      </c>
      <c r="L19" s="529">
        <v>377</v>
      </c>
      <c r="M19" s="30"/>
    </row>
    <row r="20" spans="1:13">
      <c r="A20" s="530" t="s">
        <v>4739</v>
      </c>
      <c r="B20" s="529">
        <v>10794</v>
      </c>
      <c r="C20" s="529">
        <v>3568</v>
      </c>
      <c r="D20" s="529">
        <v>7226</v>
      </c>
      <c r="E20" s="529">
        <v>58</v>
      </c>
      <c r="F20" s="529">
        <v>2480</v>
      </c>
      <c r="G20" s="529">
        <v>927</v>
      </c>
      <c r="H20" s="529">
        <v>50</v>
      </c>
      <c r="I20" s="529">
        <v>210</v>
      </c>
      <c r="J20" s="529">
        <v>1444</v>
      </c>
      <c r="K20" s="529">
        <v>5060</v>
      </c>
      <c r="L20" s="529">
        <v>201</v>
      </c>
      <c r="M20" s="30"/>
    </row>
    <row r="21" spans="1:13">
      <c r="A21" s="530" t="s">
        <v>4740</v>
      </c>
      <c r="B21" s="529">
        <v>5345</v>
      </c>
      <c r="C21" s="529">
        <v>1409</v>
      </c>
      <c r="D21" s="529">
        <v>3936</v>
      </c>
      <c r="E21" s="529">
        <v>14</v>
      </c>
      <c r="F21" s="529">
        <v>768</v>
      </c>
      <c r="G21" s="529">
        <v>579</v>
      </c>
      <c r="H21" s="529">
        <v>14</v>
      </c>
      <c r="I21" s="529">
        <v>100</v>
      </c>
      <c r="J21" s="529">
        <v>354</v>
      </c>
      <c r="K21" s="529">
        <v>3227</v>
      </c>
      <c r="L21" s="529">
        <v>90</v>
      </c>
      <c r="M21" s="30"/>
    </row>
    <row r="22" spans="1:13">
      <c r="A22" s="530" t="s">
        <v>4741</v>
      </c>
      <c r="B22" s="529">
        <v>1365</v>
      </c>
      <c r="C22" s="529">
        <v>229</v>
      </c>
      <c r="D22" s="529">
        <v>1136</v>
      </c>
      <c r="E22" s="529">
        <v>1</v>
      </c>
      <c r="F22" s="529">
        <v>70</v>
      </c>
      <c r="G22" s="529">
        <v>146</v>
      </c>
      <c r="H22" s="529">
        <v>2</v>
      </c>
      <c r="I22" s="529">
        <v>28</v>
      </c>
      <c r="J22" s="529">
        <v>42</v>
      </c>
      <c r="K22" s="529">
        <v>991</v>
      </c>
      <c r="L22" s="529">
        <v>24</v>
      </c>
      <c r="M22" s="30"/>
    </row>
    <row r="23" spans="1:13">
      <c r="A23" s="530" t="s">
        <v>4742</v>
      </c>
      <c r="B23" s="529">
        <v>200</v>
      </c>
      <c r="C23" s="529">
        <v>25</v>
      </c>
      <c r="D23" s="529">
        <v>175</v>
      </c>
      <c r="E23" s="529">
        <v>0</v>
      </c>
      <c r="F23" s="529">
        <v>4</v>
      </c>
      <c r="G23" s="529">
        <v>21</v>
      </c>
      <c r="H23" s="529">
        <v>0</v>
      </c>
      <c r="I23" s="529">
        <v>3</v>
      </c>
      <c r="J23" s="529">
        <v>4</v>
      </c>
      <c r="K23" s="529">
        <v>157</v>
      </c>
      <c r="L23" s="529">
        <v>4</v>
      </c>
      <c r="M23" s="30"/>
    </row>
    <row r="24" spans="1:13">
      <c r="A24" s="530"/>
      <c r="B24" s="529"/>
      <c r="C24" s="529"/>
      <c r="D24" s="529"/>
      <c r="E24" s="529"/>
      <c r="F24" s="529"/>
      <c r="G24" s="529"/>
      <c r="H24" s="529"/>
      <c r="I24" s="529"/>
      <c r="J24" s="529"/>
      <c r="K24" s="529"/>
      <c r="L24" s="529"/>
      <c r="M24" s="30"/>
    </row>
    <row r="25" spans="1:13">
      <c r="A25" s="530" t="s">
        <v>4743</v>
      </c>
      <c r="B25" s="529"/>
      <c r="C25" s="529"/>
      <c r="D25" s="529"/>
      <c r="E25" s="529"/>
      <c r="F25" s="529"/>
      <c r="G25" s="529"/>
      <c r="H25" s="529"/>
      <c r="I25" s="529"/>
      <c r="J25" s="529"/>
      <c r="K25" s="529"/>
      <c r="L25" s="529"/>
      <c r="M25" s="30"/>
    </row>
    <row r="26" spans="1:13">
      <c r="A26" s="530" t="s">
        <v>4744</v>
      </c>
      <c r="B26" s="529">
        <v>102319</v>
      </c>
      <c r="C26" s="529">
        <v>44397</v>
      </c>
      <c r="D26" s="529">
        <v>57922</v>
      </c>
      <c r="E26" s="529">
        <v>3560</v>
      </c>
      <c r="F26" s="529">
        <v>33061</v>
      </c>
      <c r="G26" s="529">
        <v>4775</v>
      </c>
      <c r="H26" s="529">
        <v>2175</v>
      </c>
      <c r="I26" s="529">
        <v>2335</v>
      </c>
      <c r="J26" s="529">
        <v>28134</v>
      </c>
      <c r="K26" s="529">
        <v>22452</v>
      </c>
      <c r="L26" s="529">
        <v>3483</v>
      </c>
      <c r="M26" s="30"/>
    </row>
    <row r="27" spans="1:13">
      <c r="A27" s="530" t="s">
        <v>4745</v>
      </c>
      <c r="B27" s="529">
        <v>51554</v>
      </c>
      <c r="C27" s="529">
        <v>19646</v>
      </c>
      <c r="D27" s="529">
        <v>31908</v>
      </c>
      <c r="E27" s="529">
        <v>655</v>
      </c>
      <c r="F27" s="529">
        <v>14529</v>
      </c>
      <c r="G27" s="529">
        <v>3507</v>
      </c>
      <c r="H27" s="529">
        <v>605</v>
      </c>
      <c r="I27" s="529">
        <v>1022</v>
      </c>
      <c r="J27" s="529">
        <v>10591</v>
      </c>
      <c r="K27" s="529">
        <v>17894</v>
      </c>
      <c r="L27" s="529">
        <v>1285</v>
      </c>
      <c r="M27" s="30"/>
    </row>
    <row r="28" spans="1:13" ht="18.5" thickBot="1">
      <c r="A28" s="531" t="s">
        <v>4746</v>
      </c>
      <c r="B28" s="529">
        <v>17704</v>
      </c>
      <c r="C28" s="529">
        <v>5231</v>
      </c>
      <c r="D28" s="529">
        <v>12473</v>
      </c>
      <c r="E28" s="529">
        <v>73</v>
      </c>
      <c r="F28" s="529">
        <v>3322</v>
      </c>
      <c r="G28" s="529">
        <v>1673</v>
      </c>
      <c r="H28" s="529">
        <v>66</v>
      </c>
      <c r="I28" s="529">
        <v>341</v>
      </c>
      <c r="J28" s="532">
        <v>1844</v>
      </c>
      <c r="K28" s="532">
        <v>9435</v>
      </c>
      <c r="L28" s="532">
        <v>319</v>
      </c>
      <c r="M28" s="30"/>
    </row>
    <row r="29" spans="1:13">
      <c r="A29" s="533" t="s">
        <v>4747</v>
      </c>
      <c r="B29" s="533"/>
      <c r="C29" s="533"/>
      <c r="D29" s="533"/>
      <c r="E29" s="533"/>
      <c r="F29" s="533"/>
      <c r="G29" s="533"/>
      <c r="H29" s="533"/>
      <c r="I29" s="533"/>
      <c r="K29" s="30"/>
      <c r="L29" s="534" t="s">
        <v>4748</v>
      </c>
      <c r="M29" s="30"/>
    </row>
    <row r="30" spans="1:13">
      <c r="A30" s="30"/>
      <c r="B30" s="30"/>
      <c r="C30" s="30"/>
      <c r="D30" s="30"/>
      <c r="E30" s="30"/>
      <c r="F30" s="30"/>
      <c r="G30" s="30"/>
      <c r="H30" s="30"/>
      <c r="I30" s="30"/>
      <c r="J30" s="30"/>
      <c r="K30" s="30"/>
      <c r="L30" s="30"/>
      <c r="M30" s="30"/>
    </row>
  </sheetData>
  <mergeCells count="4">
    <mergeCell ref="A3:A4"/>
    <mergeCell ref="B3:D3"/>
    <mergeCell ref="E3:H3"/>
    <mergeCell ref="I3:L3"/>
  </mergeCells>
  <phoneticPr fontId="2"/>
  <hyperlinks>
    <hyperlink ref="M1" location="目次!A1" display="目次へ戻る" xr:uid="{E3488878-3A03-45B5-888B-EA17969CEE35}"/>
  </hyperlinks>
  <pageMargins left="0.7" right="0.7" top="0.75" bottom="0.75" header="0.3" footer="0.3"/>
  <pageSetup paperSize="9" scale="6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835DF-802B-4229-B125-88799EACC669}">
  <dimension ref="A1:K23"/>
  <sheetViews>
    <sheetView workbookViewId="0">
      <selection activeCell="H1" sqref="H1"/>
    </sheetView>
  </sheetViews>
  <sheetFormatPr defaultRowHeight="18"/>
  <cols>
    <col min="1" max="3" width="19.33203125" customWidth="1"/>
    <col min="4" max="4" width="11" bestFit="1" customWidth="1"/>
  </cols>
  <sheetData>
    <row r="1" spans="1:11">
      <c r="A1" s="30" t="s">
        <v>4749</v>
      </c>
      <c r="B1" s="30"/>
      <c r="C1" s="30"/>
      <c r="D1" s="341" t="s">
        <v>721</v>
      </c>
    </row>
    <row r="2" spans="1:11" ht="18.5" thickBot="1">
      <c r="A2" s="522"/>
      <c r="B2" s="522"/>
      <c r="C2" s="535" t="s">
        <v>4750</v>
      </c>
      <c r="D2" s="30"/>
    </row>
    <row r="3" spans="1:11">
      <c r="A3" s="536" t="s">
        <v>4751</v>
      </c>
      <c r="B3" s="536" t="s">
        <v>4752</v>
      </c>
      <c r="C3" s="537" t="s">
        <v>4753</v>
      </c>
      <c r="D3" s="30"/>
    </row>
    <row r="4" spans="1:11">
      <c r="A4" s="530" t="s">
        <v>4754</v>
      </c>
      <c r="B4" s="538">
        <v>1227</v>
      </c>
      <c r="C4" s="30">
        <v>617</v>
      </c>
      <c r="D4" s="30"/>
    </row>
    <row r="5" spans="1:11">
      <c r="A5" s="530" t="s">
        <v>4755</v>
      </c>
      <c r="B5" s="538">
        <v>1164</v>
      </c>
      <c r="C5" s="30">
        <v>523</v>
      </c>
      <c r="D5" s="30"/>
    </row>
    <row r="6" spans="1:11">
      <c r="A6" s="530" t="s">
        <v>191</v>
      </c>
      <c r="B6" s="538">
        <v>1114</v>
      </c>
      <c r="C6" s="30">
        <v>507</v>
      </c>
      <c r="D6" s="30"/>
    </row>
    <row r="7" spans="1:11">
      <c r="A7" s="530" t="s">
        <v>192</v>
      </c>
      <c r="B7" s="538">
        <v>1042</v>
      </c>
      <c r="C7" s="30">
        <v>497</v>
      </c>
      <c r="D7" s="30"/>
    </row>
    <row r="8" spans="1:11" ht="18.5" thickBot="1">
      <c r="A8" s="539" t="s">
        <v>193</v>
      </c>
      <c r="B8" s="540">
        <v>980</v>
      </c>
      <c r="C8" s="541">
        <v>488</v>
      </c>
      <c r="D8" s="30"/>
    </row>
    <row r="9" spans="1:11">
      <c r="A9" s="30"/>
      <c r="B9" s="30"/>
      <c r="C9" s="534" t="s">
        <v>4756</v>
      </c>
      <c r="D9" s="50"/>
      <c r="E9" s="542"/>
      <c r="F9" s="542"/>
      <c r="G9" s="542"/>
      <c r="H9" s="542"/>
      <c r="I9" s="542"/>
      <c r="J9" s="542"/>
      <c r="K9" s="542"/>
    </row>
    <row r="10" spans="1:11">
      <c r="A10" s="30"/>
      <c r="B10" s="30"/>
      <c r="C10" s="30"/>
      <c r="D10" s="30"/>
    </row>
    <row r="11" spans="1:11">
      <c r="A11" s="30" t="s">
        <v>4757</v>
      </c>
      <c r="B11" s="30"/>
      <c r="C11" s="30"/>
      <c r="D11" s="30"/>
    </row>
    <row r="12" spans="1:11" ht="18.5" thickBot="1">
      <c r="A12" s="522"/>
      <c r="B12" s="522"/>
      <c r="C12" s="535" t="s">
        <v>4750</v>
      </c>
      <c r="D12" s="30"/>
    </row>
    <row r="13" spans="1:11">
      <c r="A13" s="536" t="s">
        <v>4751</v>
      </c>
      <c r="B13" s="543" t="s">
        <v>4717</v>
      </c>
      <c r="C13" s="543" t="s">
        <v>4718</v>
      </c>
      <c r="D13" s="30"/>
    </row>
    <row r="14" spans="1:11">
      <c r="A14" s="530" t="s">
        <v>4754</v>
      </c>
      <c r="B14" s="544">
        <v>30.3</v>
      </c>
      <c r="C14" s="544">
        <v>28.8</v>
      </c>
      <c r="D14" s="30"/>
    </row>
    <row r="15" spans="1:11">
      <c r="A15" s="530" t="s">
        <v>4755</v>
      </c>
      <c r="B15" s="545">
        <v>30.6</v>
      </c>
      <c r="C15" s="545">
        <v>29.1</v>
      </c>
      <c r="D15" s="30"/>
    </row>
    <row r="16" spans="1:11">
      <c r="A16" s="530" t="s">
        <v>191</v>
      </c>
      <c r="B16" s="545">
        <v>30.7</v>
      </c>
      <c r="C16" s="545">
        <v>29.1</v>
      </c>
      <c r="D16" s="30"/>
    </row>
    <row r="17" spans="1:9">
      <c r="A17" s="530" t="s">
        <v>192</v>
      </c>
      <c r="B17" s="545">
        <v>30.8</v>
      </c>
      <c r="C17" s="545">
        <v>29.3</v>
      </c>
      <c r="D17" s="30"/>
    </row>
    <row r="18" spans="1:9" ht="18.5" thickBot="1">
      <c r="A18" s="539" t="s">
        <v>193</v>
      </c>
      <c r="B18" s="546">
        <v>30.7</v>
      </c>
      <c r="C18" s="547">
        <v>29.4</v>
      </c>
      <c r="D18" s="30"/>
    </row>
    <row r="19" spans="1:9">
      <c r="A19" s="30"/>
      <c r="B19" s="30"/>
      <c r="C19" s="534" t="s">
        <v>4758</v>
      </c>
      <c r="D19" s="282"/>
      <c r="E19" s="548"/>
      <c r="F19" s="548"/>
      <c r="G19" s="548"/>
      <c r="H19" s="548"/>
      <c r="I19" s="548"/>
    </row>
    <row r="20" spans="1:9">
      <c r="A20" s="30"/>
      <c r="B20" s="30"/>
      <c r="C20" s="30"/>
      <c r="D20" s="30"/>
    </row>
    <row r="21" spans="1:9">
      <c r="A21" s="30"/>
      <c r="B21" s="30"/>
      <c r="C21" s="30"/>
      <c r="D21" s="30"/>
    </row>
    <row r="22" spans="1:9">
      <c r="A22" s="30"/>
      <c r="B22" s="30"/>
      <c r="C22" s="30"/>
      <c r="D22" s="30"/>
    </row>
    <row r="23" spans="1:9">
      <c r="A23" s="30"/>
      <c r="B23" s="30"/>
      <c r="C23" s="30"/>
      <c r="D23" s="30"/>
    </row>
  </sheetData>
  <phoneticPr fontId="2"/>
  <hyperlinks>
    <hyperlink ref="D1" location="目次!A1" display="目次へ戻る" xr:uid="{DD41DDC4-F5F3-45FC-B1B6-260BC0940F9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78C5A-007D-45CF-B33B-DB0A7E8EF792}">
  <dimension ref="A1:AI27"/>
  <sheetViews>
    <sheetView topLeftCell="A7" zoomScale="93" zoomScaleNormal="93" workbookViewId="0">
      <selection activeCell="H1" sqref="H1"/>
    </sheetView>
  </sheetViews>
  <sheetFormatPr defaultRowHeight="18"/>
  <cols>
    <col min="1" max="1" width="3.25" customWidth="1"/>
    <col min="2" max="2" width="6.83203125" customWidth="1"/>
    <col min="3" max="3" width="20.08203125" customWidth="1"/>
    <col min="5" max="5" width="4.25" customWidth="1"/>
    <col min="6" max="6" width="11.33203125" customWidth="1"/>
    <col min="7" max="8" width="13.33203125" customWidth="1"/>
    <col min="9" max="10" width="8.58203125" customWidth="1"/>
    <col min="11" max="11" width="14" customWidth="1"/>
    <col min="16" max="16" width="11" bestFit="1" customWidth="1"/>
  </cols>
  <sheetData>
    <row r="1" spans="1:28">
      <c r="A1" s="30" t="s">
        <v>4759</v>
      </c>
      <c r="B1" s="30"/>
      <c r="C1" s="30"/>
      <c r="D1" s="30"/>
      <c r="E1" s="30"/>
      <c r="F1" s="30"/>
      <c r="G1" s="30"/>
      <c r="H1" s="30"/>
      <c r="J1" s="30"/>
      <c r="K1" s="549"/>
      <c r="L1" s="30"/>
      <c r="M1" s="30"/>
      <c r="N1" s="30"/>
      <c r="O1" s="30"/>
      <c r="P1" s="341" t="s">
        <v>721</v>
      </c>
      <c r="Q1" s="30"/>
      <c r="R1" s="30"/>
      <c r="S1" s="30"/>
      <c r="T1" s="30"/>
      <c r="U1" s="30"/>
      <c r="V1" s="30"/>
    </row>
    <row r="2" spans="1:28" ht="18.5" thickBot="1">
      <c r="A2" s="550"/>
      <c r="B2" s="522"/>
      <c r="C2" s="522"/>
      <c r="D2" s="522"/>
      <c r="E2" s="30"/>
      <c r="F2" s="30"/>
      <c r="G2" s="30"/>
      <c r="H2" s="30"/>
      <c r="I2" s="30"/>
      <c r="J2" s="30"/>
      <c r="K2" s="549"/>
      <c r="L2" s="30"/>
      <c r="M2" s="30"/>
      <c r="N2" s="30"/>
      <c r="O2" s="30"/>
      <c r="P2" s="514"/>
      <c r="Q2" s="514"/>
      <c r="R2" s="3435"/>
      <c r="S2" s="3435"/>
      <c r="T2" s="3435"/>
      <c r="U2" s="30"/>
      <c r="V2" s="30"/>
    </row>
    <row r="3" spans="1:28">
      <c r="A3" s="3436" t="s">
        <v>4760</v>
      </c>
      <c r="B3" s="3436"/>
      <c r="C3" s="3437"/>
      <c r="D3" s="3432" t="s">
        <v>4761</v>
      </c>
      <c r="E3" s="3431"/>
      <c r="F3" s="3431"/>
      <c r="G3" s="3431"/>
      <c r="H3" s="3428"/>
      <c r="I3" s="3430" t="s">
        <v>4762</v>
      </c>
      <c r="J3" s="3428"/>
      <c r="K3" s="551" t="s">
        <v>4763</v>
      </c>
      <c r="L3" s="3431" t="s">
        <v>4764</v>
      </c>
      <c r="M3" s="3431"/>
      <c r="N3" s="3431"/>
      <c r="O3" s="3431"/>
      <c r="P3" s="30"/>
      <c r="Q3" s="30"/>
      <c r="R3" s="30"/>
      <c r="S3" s="30"/>
      <c r="T3" s="30"/>
      <c r="U3" s="30"/>
      <c r="V3" s="30"/>
    </row>
    <row r="4" spans="1:28" ht="18" customHeight="1">
      <c r="A4" s="3436" t="s">
        <v>4765</v>
      </c>
      <c r="B4" s="3436"/>
      <c r="C4" s="3437"/>
      <c r="D4" s="3439" t="s">
        <v>4766</v>
      </c>
      <c r="E4" s="3440"/>
      <c r="F4" s="3441" t="s">
        <v>4767</v>
      </c>
      <c r="G4" s="3443" t="s">
        <v>4768</v>
      </c>
      <c r="H4" s="3429"/>
      <c r="I4" s="3444" t="s">
        <v>4766</v>
      </c>
      <c r="J4" s="3444" t="s">
        <v>4769</v>
      </c>
      <c r="K4" s="3446" t="s">
        <v>4770</v>
      </c>
      <c r="L4" s="3447" t="s">
        <v>4771</v>
      </c>
      <c r="M4" s="3447"/>
      <c r="N4" s="3443" t="s">
        <v>4772</v>
      </c>
      <c r="O4" s="3447"/>
      <c r="P4" s="30"/>
      <c r="Q4" s="30"/>
      <c r="R4" s="30"/>
      <c r="S4" s="30"/>
      <c r="T4" s="30"/>
      <c r="U4" s="30"/>
      <c r="V4" s="30"/>
    </row>
    <row r="5" spans="1:28">
      <c r="A5" s="3433"/>
      <c r="B5" s="3433"/>
      <c r="C5" s="3438"/>
      <c r="D5" s="3432"/>
      <c r="E5" s="3438"/>
      <c r="F5" s="3442"/>
      <c r="G5" s="524" t="s">
        <v>4773</v>
      </c>
      <c r="H5" s="524" t="s">
        <v>4774</v>
      </c>
      <c r="I5" s="3445"/>
      <c r="J5" s="3445"/>
      <c r="K5" s="3445"/>
      <c r="L5" s="552" t="s">
        <v>4766</v>
      </c>
      <c r="M5" s="553" t="s">
        <v>4769</v>
      </c>
      <c r="N5" s="553" t="s">
        <v>4766</v>
      </c>
      <c r="O5" s="553" t="s">
        <v>4769</v>
      </c>
      <c r="P5" s="30"/>
      <c r="Q5" s="30"/>
      <c r="R5" s="30"/>
      <c r="S5" s="30"/>
      <c r="T5" s="30"/>
      <c r="U5" s="30"/>
      <c r="V5" s="30"/>
    </row>
    <row r="6" spans="1:28">
      <c r="A6" s="3448" t="s">
        <v>4775</v>
      </c>
      <c r="B6" s="3448"/>
      <c r="C6" s="554" t="s">
        <v>4776</v>
      </c>
      <c r="D6" s="555">
        <v>143992</v>
      </c>
      <c r="E6" s="30"/>
      <c r="F6" s="555">
        <v>173057</v>
      </c>
      <c r="G6" s="556">
        <v>-29065</v>
      </c>
      <c r="H6" s="557">
        <v>-16.795044407334</v>
      </c>
      <c r="I6" s="558">
        <v>42.639999999999993</v>
      </c>
      <c r="J6" s="558">
        <v>46.459999999999994</v>
      </c>
      <c r="K6" s="559">
        <v>3376.9</v>
      </c>
      <c r="L6" s="559">
        <v>43.249802511631543</v>
      </c>
      <c r="M6" s="559">
        <v>49.411398567255887</v>
      </c>
      <c r="N6" s="559">
        <v>3.4603087010858089</v>
      </c>
      <c r="O6" s="559">
        <v>3.7710426778786053</v>
      </c>
      <c r="P6" s="30"/>
      <c r="Q6" s="30"/>
      <c r="R6" s="30"/>
      <c r="S6" s="30"/>
      <c r="T6" s="30"/>
      <c r="U6" s="30"/>
      <c r="V6" s="30"/>
    </row>
    <row r="7" spans="1:28" ht="18" customHeight="1">
      <c r="A7" t="s">
        <v>4777</v>
      </c>
      <c r="B7" s="560" t="s">
        <v>4765</v>
      </c>
      <c r="C7" s="560" t="s">
        <v>4778</v>
      </c>
      <c r="D7" s="561">
        <v>48578</v>
      </c>
      <c r="E7" s="50" t="s">
        <v>4779</v>
      </c>
      <c r="F7" s="561">
        <v>69581</v>
      </c>
      <c r="G7" s="562">
        <v>0</v>
      </c>
      <c r="H7" s="563">
        <v>0</v>
      </c>
      <c r="I7" s="30">
        <v>11.98</v>
      </c>
      <c r="J7" s="30">
        <v>15.37</v>
      </c>
      <c r="K7" s="564">
        <v>4054.9</v>
      </c>
      <c r="L7" s="564">
        <v>14.591011350700295</v>
      </c>
      <c r="M7" s="564">
        <v>19.86683303020526</v>
      </c>
      <c r="N7" s="564">
        <v>0.97219742586791746</v>
      </c>
      <c r="O7" s="564">
        <v>1.2475446827161896</v>
      </c>
      <c r="P7" s="30"/>
      <c r="Q7" s="30"/>
      <c r="R7" s="30"/>
      <c r="S7" s="30"/>
      <c r="T7" s="30"/>
      <c r="U7" s="30"/>
      <c r="V7" s="30"/>
    </row>
    <row r="8" spans="1:28">
      <c r="A8" t="s">
        <v>4780</v>
      </c>
      <c r="B8" s="282" t="s">
        <v>4765</v>
      </c>
      <c r="C8" s="282" t="s">
        <v>4781</v>
      </c>
      <c r="D8" s="561">
        <v>39302</v>
      </c>
      <c r="E8" s="30"/>
      <c r="F8" s="561">
        <v>39016</v>
      </c>
      <c r="G8" s="565">
        <v>286</v>
      </c>
      <c r="H8" s="566">
        <v>0.73303260200943199</v>
      </c>
      <c r="I8" s="30">
        <v>14.89</v>
      </c>
      <c r="J8" s="30">
        <v>14.61</v>
      </c>
      <c r="K8" s="564">
        <v>2639.5</v>
      </c>
      <c r="L8" s="564">
        <v>11.804848452081663</v>
      </c>
      <c r="M8" s="564">
        <v>11.139885277683398</v>
      </c>
      <c r="N8" s="564">
        <v>1.2083488874101247</v>
      </c>
      <c r="O8" s="564">
        <v>1.1858573724452526</v>
      </c>
      <c r="P8" s="30"/>
      <c r="Q8" s="30"/>
      <c r="R8" s="30"/>
      <c r="S8" s="30"/>
      <c r="T8" s="30"/>
      <c r="U8" s="30"/>
      <c r="V8" s="30"/>
    </row>
    <row r="9" spans="1:28">
      <c r="A9" t="s">
        <v>4782</v>
      </c>
      <c r="B9" s="282" t="s">
        <v>4783</v>
      </c>
      <c r="C9" s="282" t="s">
        <v>4784</v>
      </c>
      <c r="D9" s="561">
        <v>19786</v>
      </c>
      <c r="E9" s="50" t="s">
        <v>4785</v>
      </c>
      <c r="F9" s="561">
        <v>9713</v>
      </c>
      <c r="G9" s="562">
        <v>0</v>
      </c>
      <c r="H9" s="563">
        <v>0</v>
      </c>
      <c r="I9" s="30">
        <v>4.3099999999999996</v>
      </c>
      <c r="J9" s="30">
        <v>1.59</v>
      </c>
      <c r="K9" s="564">
        <v>4590.7</v>
      </c>
      <c r="L9" s="564">
        <v>5.9429731686145173</v>
      </c>
      <c r="M9" s="564">
        <v>2.7732649605838331</v>
      </c>
      <c r="N9" s="564">
        <v>0.34976384853845777</v>
      </c>
      <c r="O9" s="564">
        <v>0.1290563464878817</v>
      </c>
      <c r="P9" s="30"/>
      <c r="Q9" s="30"/>
      <c r="R9" s="30"/>
      <c r="S9" s="30"/>
      <c r="T9" s="30"/>
      <c r="U9" s="30"/>
      <c r="V9" s="30"/>
    </row>
    <row r="10" spans="1:28">
      <c r="A10" t="s">
        <v>4786</v>
      </c>
      <c r="B10" s="282" t="s">
        <v>4765</v>
      </c>
      <c r="C10" s="282" t="s">
        <v>4787</v>
      </c>
      <c r="D10" s="561">
        <v>8519</v>
      </c>
      <c r="E10" s="50" t="s">
        <v>4788</v>
      </c>
      <c r="F10" s="561">
        <v>8784</v>
      </c>
      <c r="G10" s="565">
        <v>-265</v>
      </c>
      <c r="H10" s="566">
        <v>-3.0168488160291442</v>
      </c>
      <c r="I10" s="30">
        <v>4.4400000000000004</v>
      </c>
      <c r="J10" s="30">
        <v>4.42</v>
      </c>
      <c r="K10" s="564">
        <v>1918.7</v>
      </c>
      <c r="L10" s="564">
        <v>2.5587884576684057</v>
      </c>
      <c r="M10" s="564">
        <v>2.5080160005938836</v>
      </c>
      <c r="N10" s="564">
        <v>0.36031357018810972</v>
      </c>
      <c r="O10" s="564">
        <v>0.35876040973360823</v>
      </c>
      <c r="P10" s="30"/>
      <c r="Q10" s="30"/>
      <c r="R10" s="30"/>
      <c r="S10" s="30"/>
      <c r="T10" s="30"/>
      <c r="U10" s="30"/>
      <c r="V10" s="30"/>
    </row>
    <row r="11" spans="1:28">
      <c r="A11" t="s">
        <v>4789</v>
      </c>
      <c r="B11" s="282" t="s">
        <v>4765</v>
      </c>
      <c r="C11" s="282" t="s">
        <v>4784</v>
      </c>
      <c r="D11" s="561">
        <v>7954</v>
      </c>
      <c r="E11" s="50" t="s">
        <v>4790</v>
      </c>
      <c r="F11" s="561">
        <v>8230</v>
      </c>
      <c r="G11" s="565">
        <v>-276</v>
      </c>
      <c r="H11" s="566">
        <v>-3.3535844471445926</v>
      </c>
      <c r="I11" s="30">
        <v>1.68</v>
      </c>
      <c r="J11" s="30">
        <v>1.68</v>
      </c>
      <c r="K11" s="564">
        <v>4734.5</v>
      </c>
      <c r="L11" s="564">
        <v>2.3890836239340887</v>
      </c>
      <c r="M11" s="564">
        <v>2.3498373958205443</v>
      </c>
      <c r="N11" s="564">
        <v>0.13633486439550094</v>
      </c>
      <c r="O11" s="564">
        <v>0.13636142270417689</v>
      </c>
      <c r="P11" s="30"/>
      <c r="Q11" s="30"/>
      <c r="R11" s="30"/>
      <c r="S11" s="30"/>
      <c r="T11" s="30"/>
      <c r="U11" s="30"/>
      <c r="V11" s="30"/>
    </row>
    <row r="12" spans="1:28">
      <c r="A12" t="s">
        <v>4791</v>
      </c>
      <c r="B12" s="282" t="s">
        <v>4783</v>
      </c>
      <c r="C12" s="282" t="s">
        <v>4792</v>
      </c>
      <c r="D12" s="561">
        <v>7189</v>
      </c>
      <c r="E12" s="50" t="s">
        <v>4793</v>
      </c>
      <c r="F12" s="561">
        <v>7171</v>
      </c>
      <c r="G12" s="565">
        <v>18</v>
      </c>
      <c r="H12" s="566">
        <v>0.25101101659461722</v>
      </c>
      <c r="I12" s="30">
        <v>2.06</v>
      </c>
      <c r="J12" s="567">
        <v>2.09</v>
      </c>
      <c r="K12" s="564">
        <v>3489.8</v>
      </c>
      <c r="L12" s="564">
        <v>2.1593062826831986</v>
      </c>
      <c r="M12" s="564">
        <v>2.0474707126888361</v>
      </c>
      <c r="N12" s="564">
        <v>0.16717251229448332</v>
      </c>
      <c r="O12" s="564">
        <v>0.1696401032450772</v>
      </c>
      <c r="P12" s="30"/>
      <c r="Q12" s="30"/>
      <c r="R12" s="30"/>
      <c r="S12" s="30"/>
      <c r="T12" s="30"/>
      <c r="U12" s="30"/>
      <c r="V12" s="30"/>
    </row>
    <row r="13" spans="1:28">
      <c r="A13" t="s">
        <v>4794</v>
      </c>
      <c r="B13" s="282" t="s">
        <v>4783</v>
      </c>
      <c r="C13" s="282" t="s">
        <v>4787</v>
      </c>
      <c r="D13" s="561">
        <v>6722</v>
      </c>
      <c r="E13" s="50" t="s">
        <v>4795</v>
      </c>
      <c r="F13" s="561">
        <v>11259</v>
      </c>
      <c r="G13" s="565">
        <v>-4537</v>
      </c>
      <c r="H13" s="566">
        <v>-40.296651567634783</v>
      </c>
      <c r="I13" s="30">
        <v>2.16</v>
      </c>
      <c r="J13" s="30">
        <v>2.91</v>
      </c>
      <c r="K13" s="564">
        <v>3112</v>
      </c>
      <c r="L13" s="564">
        <v>2.0190369776320019</v>
      </c>
      <c r="M13" s="564">
        <v>3.2146803450235129</v>
      </c>
      <c r="N13" s="564">
        <v>0.17528768279421553</v>
      </c>
      <c r="O13" s="564">
        <v>0.23619746432687783</v>
      </c>
      <c r="P13" s="30"/>
      <c r="Q13" s="30"/>
      <c r="R13" s="30"/>
      <c r="S13" s="30"/>
      <c r="T13" s="30"/>
      <c r="U13" s="30"/>
      <c r="V13" s="30"/>
    </row>
    <row r="14" spans="1:28">
      <c r="A14" t="s">
        <v>4796</v>
      </c>
      <c r="B14" s="282" t="s">
        <v>4765</v>
      </c>
      <c r="C14" s="282" t="s">
        <v>4797</v>
      </c>
      <c r="D14" s="561">
        <v>5942</v>
      </c>
      <c r="E14" s="50" t="s">
        <v>4798</v>
      </c>
      <c r="F14" s="561">
        <v>12552</v>
      </c>
      <c r="G14" s="565">
        <v>-6610</v>
      </c>
      <c r="H14" s="566">
        <v>-52.660930528999359</v>
      </c>
      <c r="I14" s="30">
        <v>1.1200000000000001</v>
      </c>
      <c r="J14" s="30">
        <v>2.65</v>
      </c>
      <c r="K14" s="564">
        <v>5305.4</v>
      </c>
      <c r="L14" s="564">
        <v>1.7847541983173689</v>
      </c>
      <c r="M14" s="564">
        <v>3.5838589298103858</v>
      </c>
      <c r="N14" s="564">
        <v>9.0889909597000634E-2</v>
      </c>
      <c r="O14" s="564">
        <v>0.21509391081313617</v>
      </c>
      <c r="P14" s="30"/>
      <c r="Q14" s="30"/>
      <c r="R14" s="30"/>
      <c r="S14" s="30"/>
      <c r="T14" s="30"/>
      <c r="U14" s="30"/>
      <c r="V14" s="30"/>
    </row>
    <row r="15" spans="1:28" ht="18.5" thickBot="1">
      <c r="B15" s="373"/>
      <c r="C15" s="50"/>
      <c r="D15" s="561"/>
      <c r="E15" s="50" t="s">
        <v>4799</v>
      </c>
      <c r="F15" s="568">
        <v>6751</v>
      </c>
      <c r="G15" s="565">
        <v>-6751</v>
      </c>
      <c r="H15" s="566">
        <v>-100</v>
      </c>
      <c r="I15" s="30"/>
      <c r="J15" s="30">
        <v>1.1399999999999999</v>
      </c>
      <c r="K15" s="569"/>
      <c r="L15" s="570"/>
      <c r="M15" s="570"/>
      <c r="N15" s="570"/>
      <c r="O15" s="570"/>
      <c r="P15" s="30"/>
      <c r="Q15" s="30"/>
      <c r="R15" s="30"/>
      <c r="S15" s="30"/>
      <c r="T15" s="30"/>
      <c r="U15" s="30"/>
      <c r="V15" s="30"/>
    </row>
    <row r="16" spans="1:28">
      <c r="A16" s="533" t="s">
        <v>4800</v>
      </c>
      <c r="C16" s="533"/>
      <c r="D16" s="533"/>
      <c r="E16" s="533"/>
      <c r="F16" s="533"/>
      <c r="G16" s="533"/>
      <c r="H16" s="533"/>
      <c r="I16" s="533"/>
      <c r="J16" s="533"/>
      <c r="K16" s="533"/>
      <c r="L16" s="30"/>
      <c r="N16" s="30"/>
      <c r="O16" s="28" t="s">
        <v>4801</v>
      </c>
      <c r="P16" s="571"/>
      <c r="Q16" s="571"/>
      <c r="R16" s="571"/>
      <c r="S16" s="571"/>
      <c r="T16" s="571"/>
      <c r="U16" s="30"/>
      <c r="V16" s="30"/>
      <c r="X16" s="518"/>
      <c r="Y16" s="518"/>
      <c r="Z16" s="518"/>
      <c r="AA16" s="518"/>
      <c r="AB16" s="518"/>
    </row>
    <row r="17" spans="1:35">
      <c r="A17" s="50" t="s">
        <v>4802</v>
      </c>
      <c r="C17" s="50"/>
      <c r="D17" s="50"/>
      <c r="E17" s="50"/>
      <c r="F17" s="50"/>
      <c r="G17" s="50"/>
      <c r="H17" s="50"/>
      <c r="I17" s="50"/>
      <c r="J17" s="50"/>
      <c r="K17" s="50"/>
      <c r="L17" s="50"/>
      <c r="M17" s="50"/>
      <c r="N17" s="50"/>
      <c r="O17" s="50"/>
      <c r="P17" s="50"/>
      <c r="Q17" s="50"/>
      <c r="R17" s="3434"/>
      <c r="S17" s="3434"/>
      <c r="T17" s="3434"/>
      <c r="U17" s="3434"/>
      <c r="V17" s="3434"/>
      <c r="X17" s="518"/>
      <c r="Y17" s="518"/>
      <c r="Z17" s="518"/>
      <c r="AA17" s="518"/>
      <c r="AB17" s="518"/>
    </row>
    <row r="18" spans="1:35">
      <c r="A18" s="50" t="s">
        <v>4803</v>
      </c>
      <c r="C18" s="50"/>
      <c r="D18" s="50"/>
      <c r="E18" s="50"/>
      <c r="F18" s="50"/>
      <c r="G18" s="50"/>
      <c r="H18" s="50"/>
      <c r="I18" s="50"/>
      <c r="J18" s="50"/>
      <c r="K18" s="50"/>
      <c r="L18" s="50"/>
      <c r="M18" s="50"/>
      <c r="N18" s="50"/>
      <c r="O18" s="50"/>
      <c r="P18" s="50"/>
      <c r="Q18" s="50"/>
      <c r="R18" s="514"/>
      <c r="S18" s="514"/>
      <c r="T18" s="514"/>
      <c r="U18" s="514"/>
      <c r="V18" s="514"/>
      <c r="W18" s="518"/>
      <c r="X18" s="518"/>
      <c r="Y18" s="518"/>
      <c r="Z18" s="518"/>
      <c r="AA18" s="518"/>
      <c r="AB18" s="518"/>
      <c r="AC18" s="518"/>
      <c r="AD18" s="518"/>
      <c r="AE18" s="518"/>
      <c r="AF18" s="518"/>
      <c r="AG18" s="518"/>
      <c r="AH18" s="518"/>
      <c r="AI18" s="518"/>
    </row>
    <row r="19" spans="1:35">
      <c r="A19" s="50" t="s">
        <v>4804</v>
      </c>
      <c r="C19" s="50"/>
      <c r="D19" s="50"/>
      <c r="E19" s="50"/>
      <c r="F19" s="50"/>
      <c r="G19" s="50"/>
      <c r="H19" s="50"/>
      <c r="I19" s="50"/>
      <c r="J19" s="50"/>
      <c r="K19" s="50"/>
      <c r="L19" s="50"/>
      <c r="M19" s="50"/>
      <c r="N19" s="50"/>
      <c r="O19" s="50"/>
      <c r="P19" s="50"/>
      <c r="Q19" s="50"/>
      <c r="R19" s="514"/>
      <c r="S19" s="514"/>
      <c r="T19" s="514"/>
      <c r="U19" s="514"/>
      <c r="V19" s="514"/>
      <c r="W19" s="518"/>
      <c r="X19" s="518"/>
      <c r="Y19" s="518"/>
      <c r="Z19" s="518"/>
      <c r="AA19" s="518"/>
      <c r="AB19" s="518"/>
      <c r="AC19" s="518"/>
      <c r="AD19" s="518"/>
      <c r="AE19" s="518"/>
      <c r="AF19" s="518"/>
      <c r="AG19" s="518"/>
      <c r="AH19" s="518"/>
      <c r="AI19" s="518"/>
    </row>
    <row r="20" spans="1:35">
      <c r="A20" s="50" t="s">
        <v>4805</v>
      </c>
      <c r="C20" s="50"/>
      <c r="D20" s="50"/>
      <c r="E20" s="50"/>
      <c r="F20" s="50"/>
      <c r="G20" s="50"/>
      <c r="H20" s="50"/>
      <c r="I20" s="50"/>
      <c r="J20" s="50"/>
      <c r="K20" s="50"/>
      <c r="L20" s="30"/>
      <c r="M20" s="30"/>
      <c r="N20" s="30"/>
      <c r="O20" s="30"/>
      <c r="P20" s="30"/>
      <c r="Q20" s="30"/>
      <c r="R20" s="514"/>
      <c r="S20" s="514"/>
      <c r="T20" s="514"/>
      <c r="U20" s="514"/>
      <c r="V20" s="514"/>
      <c r="W20" s="518"/>
      <c r="X20" s="518"/>
      <c r="Y20" s="518"/>
      <c r="Z20" s="518"/>
      <c r="AA20" s="518"/>
      <c r="AB20" s="518"/>
      <c r="AC20" s="518"/>
      <c r="AD20" s="518"/>
      <c r="AE20" s="518"/>
      <c r="AF20" s="518"/>
      <c r="AG20" s="518"/>
      <c r="AH20" s="518"/>
      <c r="AI20" s="518"/>
    </row>
    <row r="21" spans="1:35">
      <c r="A21" s="50" t="s">
        <v>4806</v>
      </c>
      <c r="C21" s="50"/>
      <c r="D21" s="50"/>
      <c r="E21" s="50"/>
      <c r="F21" s="50"/>
      <c r="G21" s="50"/>
      <c r="H21" s="50"/>
      <c r="I21" s="50"/>
      <c r="J21" s="50"/>
      <c r="K21" s="50"/>
      <c r="L21" s="30"/>
      <c r="M21" s="30"/>
      <c r="N21" s="30"/>
      <c r="O21" s="30"/>
      <c r="P21" s="30"/>
      <c r="Q21" s="30"/>
      <c r="R21" s="514"/>
      <c r="S21" s="514"/>
      <c r="T21" s="514"/>
      <c r="U21" s="514"/>
      <c r="V21" s="514"/>
      <c r="W21" s="518"/>
      <c r="X21" s="518"/>
      <c r="Y21" s="518"/>
      <c r="Z21" s="518"/>
      <c r="AA21" s="518"/>
      <c r="AB21" s="518"/>
      <c r="AC21" s="518"/>
      <c r="AD21" s="518"/>
      <c r="AE21" s="518"/>
      <c r="AF21" s="518"/>
      <c r="AG21" s="518"/>
      <c r="AH21" s="518"/>
      <c r="AI21" s="518"/>
    </row>
    <row r="22" spans="1:35">
      <c r="A22" s="50" t="s">
        <v>4807</v>
      </c>
      <c r="C22" s="50"/>
      <c r="D22" s="50"/>
      <c r="E22" s="50"/>
      <c r="F22" s="50"/>
      <c r="G22" s="50"/>
      <c r="H22" s="50"/>
      <c r="I22" s="50"/>
      <c r="J22" s="50"/>
      <c r="K22" s="50"/>
      <c r="L22" s="514"/>
      <c r="M22" s="514"/>
      <c r="N22" s="514"/>
      <c r="O22" s="514"/>
      <c r="P22" s="514"/>
      <c r="Q22" s="514"/>
      <c r="R22" s="514"/>
      <c r="S22" s="514"/>
      <c r="T22" s="514"/>
      <c r="U22" s="514"/>
      <c r="V22" s="514"/>
      <c r="W22" s="518"/>
      <c r="X22" s="518"/>
      <c r="Y22" s="518"/>
      <c r="Z22" s="518"/>
      <c r="AA22" s="518"/>
      <c r="AB22" s="518"/>
      <c r="AC22" s="518"/>
      <c r="AD22" s="518"/>
      <c r="AE22" s="518"/>
      <c r="AF22" s="518"/>
      <c r="AG22" s="518"/>
      <c r="AH22" s="518"/>
      <c r="AI22" s="518"/>
    </row>
    <row r="23" spans="1:35">
      <c r="A23" s="50" t="s">
        <v>4808</v>
      </c>
      <c r="C23" s="50"/>
      <c r="D23" s="50"/>
      <c r="E23" s="50"/>
      <c r="F23" s="50"/>
      <c r="G23" s="50"/>
      <c r="H23" s="50"/>
      <c r="I23" s="50"/>
      <c r="J23" s="50"/>
      <c r="K23" s="50"/>
      <c r="L23" s="514"/>
      <c r="M23" s="514"/>
      <c r="N23" s="514"/>
      <c r="O23" s="514"/>
      <c r="P23" s="514"/>
      <c r="Q23" s="514"/>
      <c r="R23" s="514"/>
      <c r="S23" s="514"/>
      <c r="T23" s="514"/>
      <c r="U23" s="514"/>
      <c r="V23" s="514"/>
      <c r="W23" s="518"/>
      <c r="X23" s="518"/>
      <c r="Y23" s="518"/>
      <c r="Z23" s="518"/>
      <c r="AA23" s="518"/>
      <c r="AB23" s="518"/>
      <c r="AC23" s="518"/>
      <c r="AD23" s="518"/>
      <c r="AE23" s="518"/>
      <c r="AF23" s="518"/>
      <c r="AG23" s="518"/>
      <c r="AH23" s="518"/>
      <c r="AI23" s="518"/>
    </row>
    <row r="24" spans="1:35">
      <c r="A24" s="50" t="s">
        <v>4809</v>
      </c>
      <c r="C24" s="50"/>
      <c r="D24" s="50"/>
      <c r="E24" s="50"/>
      <c r="F24" s="50"/>
      <c r="G24" s="50"/>
      <c r="H24" s="50"/>
      <c r="I24" s="50"/>
      <c r="J24" s="50"/>
      <c r="K24" s="50"/>
      <c r="L24" s="514"/>
      <c r="M24" s="514"/>
      <c r="N24" s="514"/>
      <c r="O24" s="514"/>
      <c r="P24" s="514"/>
      <c r="Q24" s="514"/>
      <c r="R24" s="514"/>
      <c r="S24" s="514"/>
      <c r="T24" s="514"/>
      <c r="U24" s="514"/>
      <c r="V24" s="514"/>
      <c r="W24" s="518"/>
      <c r="X24" s="518"/>
      <c r="Y24" s="518"/>
      <c r="Z24" s="518"/>
      <c r="AA24" s="518"/>
      <c r="AB24" s="518"/>
      <c r="AC24" s="518"/>
      <c r="AD24" s="518"/>
      <c r="AE24" s="518"/>
      <c r="AF24" s="518"/>
      <c r="AG24" s="518"/>
      <c r="AH24" s="518"/>
      <c r="AI24" s="518"/>
    </row>
    <row r="25" spans="1:35">
      <c r="A25" s="571" t="s">
        <v>4810</v>
      </c>
      <c r="C25" s="571"/>
      <c r="D25" s="514"/>
      <c r="E25" s="514"/>
      <c r="F25" s="514"/>
      <c r="G25" s="514"/>
      <c r="H25" s="514"/>
      <c r="I25" s="514"/>
      <c r="J25" s="514"/>
      <c r="K25" s="514"/>
      <c r="L25" s="514"/>
      <c r="M25" s="514"/>
      <c r="N25" s="514"/>
      <c r="O25" s="514"/>
      <c r="P25" s="514"/>
      <c r="Q25" s="514"/>
      <c r="R25" s="514"/>
      <c r="S25" s="514"/>
      <c r="T25" s="514"/>
      <c r="U25" s="514"/>
      <c r="V25" s="514"/>
      <c r="W25" s="518"/>
      <c r="X25" s="518"/>
      <c r="Y25" s="518"/>
      <c r="Z25" s="518"/>
      <c r="AA25" s="518"/>
      <c r="AB25" s="518"/>
      <c r="AC25" s="518"/>
      <c r="AD25" s="518"/>
      <c r="AE25" s="518"/>
      <c r="AF25" s="518"/>
      <c r="AG25" s="518"/>
      <c r="AH25" s="518"/>
      <c r="AI25" s="518"/>
    </row>
    <row r="26" spans="1:35">
      <c r="B26" s="30"/>
      <c r="C26" s="30"/>
      <c r="D26" s="30"/>
      <c r="E26" s="30"/>
      <c r="F26" s="30"/>
      <c r="G26" s="30"/>
      <c r="H26" s="30"/>
      <c r="I26" s="30"/>
      <c r="J26" s="30"/>
      <c r="K26" s="30"/>
      <c r="L26" s="30"/>
      <c r="M26" s="30"/>
      <c r="N26" s="30"/>
      <c r="O26" s="30"/>
      <c r="P26" s="30"/>
      <c r="Q26" s="30"/>
      <c r="R26" s="30"/>
      <c r="S26" s="30"/>
      <c r="T26" s="30"/>
      <c r="U26" s="30"/>
      <c r="V26" s="30"/>
    </row>
    <row r="27" spans="1:35">
      <c r="B27" s="30"/>
      <c r="C27" s="30"/>
      <c r="D27" s="30"/>
      <c r="E27" s="30"/>
      <c r="F27" s="30"/>
      <c r="G27" s="30"/>
      <c r="H27" s="30"/>
      <c r="I27" s="30"/>
      <c r="J27" s="30"/>
      <c r="K27" s="30"/>
      <c r="L27" s="30"/>
      <c r="M27" s="30"/>
      <c r="N27" s="30"/>
      <c r="O27" s="30"/>
      <c r="P27" s="30"/>
      <c r="Q27" s="30"/>
      <c r="R27" s="30"/>
      <c r="S27" s="30"/>
      <c r="T27" s="30"/>
      <c r="U27" s="30"/>
      <c r="V27" s="30"/>
    </row>
  </sheetData>
  <mergeCells count="16">
    <mergeCell ref="R17:V17"/>
    <mergeCell ref="R2:T2"/>
    <mergeCell ref="A3:C3"/>
    <mergeCell ref="D3:H3"/>
    <mergeCell ref="I3:J3"/>
    <mergeCell ref="L3:O3"/>
    <mergeCell ref="A4:C5"/>
    <mergeCell ref="D4:E5"/>
    <mergeCell ref="F4:F5"/>
    <mergeCell ref="G4:H4"/>
    <mergeCell ref="I4:I5"/>
    <mergeCell ref="J4:J5"/>
    <mergeCell ref="K4:K5"/>
    <mergeCell ref="L4:M4"/>
    <mergeCell ref="N4:O4"/>
    <mergeCell ref="A6:B6"/>
  </mergeCells>
  <phoneticPr fontId="2"/>
  <hyperlinks>
    <hyperlink ref="P1" location="目次!A1" display="目次へ戻る" xr:uid="{35023192-D008-4627-B92F-BCA4F6804E3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8B76-50F6-45AB-904F-12C288244C0D}">
  <dimension ref="A3:H32"/>
  <sheetViews>
    <sheetView topLeftCell="A24" zoomScale="130" zoomScaleNormal="130" workbookViewId="0">
      <selection activeCell="B31" sqref="B31:H31"/>
    </sheetView>
  </sheetViews>
  <sheetFormatPr defaultColWidth="8.08203125" defaultRowHeight="13"/>
  <cols>
    <col min="1" max="1" width="7.58203125" style="3082" customWidth="1"/>
    <col min="2" max="7" width="9.75" style="3082" customWidth="1"/>
    <col min="8" max="8" width="19.75" style="3082" customWidth="1"/>
    <col min="9" max="9" width="4.25" style="3082" customWidth="1"/>
    <col min="10" max="16384" width="8.08203125" style="3082"/>
  </cols>
  <sheetData>
    <row r="3" spans="1:8" ht="21">
      <c r="D3" s="3179" t="s">
        <v>11724</v>
      </c>
      <c r="E3" s="3179"/>
      <c r="F3" s="3179"/>
    </row>
    <row r="4" spans="1:8" ht="33.65" customHeight="1"/>
    <row r="6" spans="1:8" ht="24.75" customHeight="1">
      <c r="A6" s="3082">
        <v>1</v>
      </c>
      <c r="B6" s="3084" t="s">
        <v>11748</v>
      </c>
      <c r="C6" s="3084"/>
      <c r="D6" s="3084"/>
      <c r="E6" s="3084"/>
      <c r="F6" s="3083"/>
      <c r="G6" s="3083"/>
      <c r="H6" s="3083"/>
    </row>
    <row r="7" spans="1:8" ht="24.75" customHeight="1">
      <c r="A7" s="3082">
        <v>2</v>
      </c>
      <c r="B7" s="3084" t="s">
        <v>11749</v>
      </c>
      <c r="C7" s="3084"/>
      <c r="D7" s="3084"/>
      <c r="E7" s="3084"/>
      <c r="F7" s="3083"/>
      <c r="G7" s="3083"/>
      <c r="H7" s="3083"/>
    </row>
    <row r="8" spans="1:8" ht="24.75" customHeight="1">
      <c r="A8" s="3082">
        <v>3</v>
      </c>
      <c r="B8" s="3084" t="s">
        <v>11750</v>
      </c>
      <c r="C8" s="3084"/>
      <c r="D8" s="3084"/>
      <c r="E8" s="3084"/>
      <c r="F8" s="3083"/>
      <c r="G8" s="3083"/>
      <c r="H8" s="3083"/>
    </row>
    <row r="9" spans="1:8" ht="24.75" customHeight="1">
      <c r="B9" s="3084" t="s">
        <v>11725</v>
      </c>
      <c r="C9" s="3084"/>
      <c r="D9" s="3084"/>
      <c r="E9" s="3084"/>
      <c r="F9" s="3083"/>
      <c r="G9" s="3083"/>
      <c r="H9" s="3083"/>
    </row>
    <row r="10" spans="1:8" ht="24.75" customHeight="1">
      <c r="A10" s="3082">
        <v>4</v>
      </c>
      <c r="B10" s="3084" t="s">
        <v>11751</v>
      </c>
      <c r="C10" s="3084"/>
      <c r="D10" s="3084"/>
      <c r="E10" s="3084"/>
      <c r="F10" s="3083"/>
      <c r="G10" s="3083"/>
      <c r="H10" s="3083"/>
    </row>
    <row r="11" spans="1:8" ht="24.75" customHeight="1">
      <c r="B11" s="3084" t="s">
        <v>11726</v>
      </c>
      <c r="C11" s="3084"/>
      <c r="D11" s="3084"/>
      <c r="E11" s="3084"/>
      <c r="F11" s="3083"/>
      <c r="G11" s="3083"/>
      <c r="H11" s="3083"/>
    </row>
    <row r="12" spans="1:8" ht="24.75" customHeight="1">
      <c r="B12" s="3084" t="s">
        <v>11727</v>
      </c>
      <c r="C12" s="3084"/>
      <c r="D12" s="3084"/>
      <c r="E12" s="3084"/>
      <c r="F12" s="3083"/>
      <c r="G12" s="3083"/>
      <c r="H12" s="3083"/>
    </row>
    <row r="13" spans="1:8" ht="24.75" customHeight="1">
      <c r="A13" s="3082">
        <v>5</v>
      </c>
      <c r="B13" s="3084" t="s">
        <v>11752</v>
      </c>
      <c r="C13" s="3084"/>
      <c r="D13" s="3084"/>
      <c r="E13" s="3084"/>
      <c r="F13" s="3083"/>
      <c r="G13" s="3083"/>
      <c r="H13" s="3083"/>
    </row>
    <row r="14" spans="1:8" ht="24.75" customHeight="1">
      <c r="B14" s="3084" t="s">
        <v>11728</v>
      </c>
      <c r="C14" s="3084"/>
      <c r="D14" s="3084"/>
      <c r="E14" s="3084"/>
      <c r="F14" s="3083"/>
      <c r="G14" s="3083"/>
      <c r="H14" s="3083"/>
    </row>
    <row r="15" spans="1:8" ht="24.75" customHeight="1">
      <c r="A15" s="3082">
        <v>6</v>
      </c>
      <c r="B15" s="3084" t="s">
        <v>11753</v>
      </c>
      <c r="C15" s="3084"/>
      <c r="D15" s="3084"/>
      <c r="E15" s="3084"/>
      <c r="F15" s="3083"/>
      <c r="G15" s="3083"/>
      <c r="H15" s="3083"/>
    </row>
    <row r="16" spans="1:8" ht="24.75" customHeight="1">
      <c r="B16" s="3084" t="s">
        <v>11729</v>
      </c>
      <c r="C16" s="3084"/>
      <c r="D16" s="3084"/>
      <c r="E16" s="3084"/>
      <c r="F16" s="3083"/>
      <c r="G16" s="3083"/>
      <c r="H16" s="3083"/>
    </row>
    <row r="17" spans="1:8" ht="24.75" customHeight="1">
      <c r="B17" s="3084" t="s">
        <v>11730</v>
      </c>
      <c r="C17" s="3084"/>
      <c r="D17" s="3084"/>
      <c r="E17" s="3084"/>
      <c r="F17" s="3083"/>
      <c r="G17" s="3083"/>
      <c r="H17" s="3083"/>
    </row>
    <row r="18" spans="1:8" ht="24.75" customHeight="1">
      <c r="A18" s="3082">
        <v>7</v>
      </c>
      <c r="B18" s="3084" t="s">
        <v>11754</v>
      </c>
      <c r="C18" s="3084"/>
      <c r="D18" s="3084"/>
      <c r="E18" s="3084"/>
      <c r="F18" s="3083"/>
      <c r="G18" s="3083"/>
      <c r="H18" s="3083"/>
    </row>
    <row r="19" spans="1:8" ht="24.75" customHeight="1">
      <c r="B19" s="3084"/>
      <c r="C19" s="3084" t="s">
        <v>11731</v>
      </c>
      <c r="D19" s="3084"/>
      <c r="E19" s="3084" t="s">
        <v>11732</v>
      </c>
      <c r="F19" s="3083"/>
      <c r="G19" s="3083"/>
      <c r="H19" s="3083"/>
    </row>
    <row r="20" spans="1:8" ht="24.75" customHeight="1">
      <c r="B20" s="3084"/>
      <c r="C20" s="3084" t="s">
        <v>11733</v>
      </c>
      <c r="D20" s="3084"/>
      <c r="E20" s="3084" t="s">
        <v>11734</v>
      </c>
      <c r="F20" s="3083"/>
      <c r="G20" s="3083"/>
      <c r="H20" s="3083"/>
    </row>
    <row r="21" spans="1:8" ht="24.75" customHeight="1">
      <c r="B21" s="3084"/>
      <c r="C21" s="3084" t="s">
        <v>11735</v>
      </c>
      <c r="D21" s="3084"/>
      <c r="E21" s="3084" t="s">
        <v>11736</v>
      </c>
      <c r="F21" s="3083"/>
      <c r="G21" s="3083"/>
      <c r="H21" s="3083"/>
    </row>
    <row r="22" spans="1:8" ht="24.75" customHeight="1">
      <c r="B22" s="3084"/>
      <c r="C22" s="3084" t="s">
        <v>11737</v>
      </c>
      <c r="D22" s="3084"/>
      <c r="E22" s="3084" t="s">
        <v>11738</v>
      </c>
      <c r="F22" s="3083"/>
      <c r="G22" s="3083"/>
      <c r="H22" s="3083"/>
    </row>
    <row r="23" spans="1:8" ht="24.75" customHeight="1">
      <c r="B23" s="3084"/>
      <c r="C23" s="3084" t="s">
        <v>11739</v>
      </c>
      <c r="D23" s="3084"/>
      <c r="E23" s="3084" t="s">
        <v>11740</v>
      </c>
      <c r="F23" s="3083"/>
      <c r="G23" s="3083"/>
      <c r="H23" s="3083"/>
    </row>
    <row r="24" spans="1:8" ht="24.75" customHeight="1">
      <c r="B24" s="3084"/>
      <c r="C24" s="3084" t="s">
        <v>11741</v>
      </c>
      <c r="D24" s="3084"/>
      <c r="E24" s="3084" t="s">
        <v>11742</v>
      </c>
      <c r="F24" s="3083"/>
      <c r="G24" s="3083"/>
      <c r="H24" s="3083"/>
    </row>
    <row r="25" spans="1:8" ht="24.75" customHeight="1">
      <c r="A25" s="3082">
        <v>8</v>
      </c>
      <c r="B25" s="3084" t="s">
        <v>11743</v>
      </c>
      <c r="C25" s="3084"/>
      <c r="D25" s="3084"/>
      <c r="E25" s="3084"/>
      <c r="F25" s="3083"/>
      <c r="G25" s="3083"/>
      <c r="H25" s="3083"/>
    </row>
    <row r="26" spans="1:8" ht="24.75" customHeight="1">
      <c r="B26" s="3084" t="s">
        <v>11744</v>
      </c>
      <c r="C26" s="3084"/>
      <c r="D26" s="3084"/>
      <c r="E26" s="3084"/>
      <c r="F26" s="3083"/>
      <c r="G26" s="3083"/>
      <c r="H26" s="3083"/>
    </row>
    <row r="27" spans="1:8" ht="24.75" customHeight="1">
      <c r="A27" s="3082">
        <v>9</v>
      </c>
      <c r="B27" s="3084" t="s">
        <v>11745</v>
      </c>
      <c r="C27" s="3084"/>
      <c r="D27" s="3084"/>
      <c r="E27" s="3084"/>
      <c r="F27" s="3083"/>
      <c r="G27" s="3083"/>
      <c r="H27" s="3083"/>
    </row>
    <row r="28" spans="1:8" ht="24.75" customHeight="1">
      <c r="B28" s="3084" t="s">
        <v>11746</v>
      </c>
      <c r="C28" s="3084"/>
      <c r="D28" s="3084"/>
      <c r="E28" s="3084"/>
      <c r="F28" s="3083"/>
      <c r="G28" s="3083"/>
      <c r="H28" s="3083"/>
    </row>
    <row r="29" spans="1:8" ht="24.75" customHeight="1">
      <c r="B29" s="3084" t="s">
        <v>11747</v>
      </c>
      <c r="C29" s="3084"/>
      <c r="D29" s="3084"/>
      <c r="E29" s="3084"/>
      <c r="F29" s="3083"/>
      <c r="G29" s="3083"/>
      <c r="H29" s="3083"/>
    </row>
    <row r="30" spans="1:8" customFormat="1" ht="24.75" customHeight="1">
      <c r="A30">
        <v>10</v>
      </c>
      <c r="B30" s="3180" t="s">
        <v>11841</v>
      </c>
      <c r="C30" s="3180"/>
      <c r="D30" s="3180"/>
      <c r="E30" s="3180"/>
      <c r="F30" s="3180"/>
      <c r="G30" s="3180"/>
      <c r="H30" s="3180"/>
    </row>
    <row r="31" spans="1:8" customFormat="1" ht="24.75" customHeight="1">
      <c r="B31" s="3180" t="s">
        <v>11842</v>
      </c>
      <c r="C31" s="3180"/>
      <c r="D31" s="3180"/>
      <c r="E31" s="3180"/>
      <c r="F31" s="3180"/>
      <c r="G31" s="3180"/>
      <c r="H31" s="3180"/>
    </row>
    <row r="32" spans="1:8" ht="20.25" customHeight="1"/>
  </sheetData>
  <mergeCells count="3">
    <mergeCell ref="D3:F3"/>
    <mergeCell ref="B30:H30"/>
    <mergeCell ref="B31:H31"/>
  </mergeCells>
  <phoneticPr fontId="2"/>
  <pageMargins left="0.75" right="0.75" top="1" bottom="1" header="0.51200000000000001" footer="0.51200000000000001"/>
  <pageSetup paperSize="9"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ED899-1879-4710-92F9-E2947498BCA4}">
  <dimension ref="A1:Z48"/>
  <sheetViews>
    <sheetView zoomScale="89" zoomScaleNormal="89" workbookViewId="0">
      <pane ySplit="5" topLeftCell="A6" activePane="bottomLeft" state="frozen"/>
      <selection pane="bottomLeft" activeCell="I21" sqref="I21"/>
    </sheetView>
  </sheetViews>
  <sheetFormatPr defaultRowHeight="18"/>
  <cols>
    <col min="1" max="1" width="12.33203125" customWidth="1"/>
    <col min="26" max="26" width="11" bestFit="1" customWidth="1"/>
  </cols>
  <sheetData>
    <row r="1" spans="1:26">
      <c r="A1" s="30" t="s">
        <v>4811</v>
      </c>
      <c r="B1" s="30"/>
      <c r="C1" s="30"/>
      <c r="D1" s="30"/>
      <c r="E1" s="30"/>
      <c r="F1" s="30"/>
      <c r="G1" s="30"/>
      <c r="H1" s="30"/>
      <c r="I1" s="30"/>
      <c r="J1" s="30"/>
      <c r="K1" s="30"/>
      <c r="L1" s="30"/>
      <c r="M1" s="30"/>
      <c r="N1" s="30"/>
      <c r="O1" s="30"/>
      <c r="P1" s="30"/>
      <c r="Q1" s="30"/>
      <c r="R1" s="30"/>
      <c r="S1" s="30"/>
      <c r="T1" s="30"/>
      <c r="U1" s="30"/>
      <c r="V1" s="30"/>
      <c r="W1" s="30"/>
      <c r="X1" s="30"/>
      <c r="Y1" s="30"/>
      <c r="Z1" s="341" t="s">
        <v>721</v>
      </c>
    </row>
    <row r="2" spans="1:26" ht="18.5" thickBot="1">
      <c r="A2" s="30"/>
      <c r="B2" s="30"/>
      <c r="C2" s="30"/>
      <c r="D2" s="30"/>
      <c r="E2" s="30"/>
      <c r="F2" s="30"/>
      <c r="G2" s="30"/>
      <c r="H2" s="30"/>
      <c r="I2" s="30"/>
      <c r="J2" s="30"/>
      <c r="K2" s="30"/>
      <c r="L2" s="30"/>
      <c r="M2" s="30"/>
      <c r="N2" s="30"/>
      <c r="O2" s="30"/>
      <c r="P2" s="30"/>
      <c r="Q2" s="30"/>
      <c r="R2" s="30"/>
      <c r="S2" s="30"/>
      <c r="T2" s="30"/>
      <c r="U2" s="30"/>
      <c r="V2" s="30"/>
      <c r="W2" s="30"/>
      <c r="X2" s="30"/>
      <c r="Y2" s="523" t="s">
        <v>4693</v>
      </c>
      <c r="Z2" s="30"/>
    </row>
    <row r="3" spans="1:26">
      <c r="A3" s="3428" t="s">
        <v>4812</v>
      </c>
      <c r="B3" s="3449" t="s">
        <v>4813</v>
      </c>
      <c r="C3" s="3449"/>
      <c r="D3" s="3449"/>
      <c r="E3" s="3449"/>
      <c r="F3" s="3449"/>
      <c r="G3" s="3449"/>
      <c r="H3" s="3449"/>
      <c r="I3" s="3449"/>
      <c r="J3" s="3449"/>
      <c r="K3" s="3430" t="s">
        <v>4814</v>
      </c>
      <c r="L3" s="3431"/>
      <c r="M3" s="3431"/>
      <c r="N3" s="3431"/>
      <c r="O3" s="3431"/>
      <c r="P3" s="3431"/>
      <c r="Q3" s="3431"/>
      <c r="R3" s="3431"/>
      <c r="S3" s="3428"/>
      <c r="T3" s="3449" t="s">
        <v>4815</v>
      </c>
      <c r="U3" s="3449"/>
      <c r="V3" s="3449"/>
      <c r="W3" s="3451" t="s">
        <v>4771</v>
      </c>
      <c r="X3" s="3401"/>
      <c r="Y3" s="3401"/>
      <c r="Z3" s="30"/>
    </row>
    <row r="4" spans="1:26">
      <c r="A4" s="3429"/>
      <c r="B4" s="3429" t="s">
        <v>4816</v>
      </c>
      <c r="C4" s="3450"/>
      <c r="D4" s="3450"/>
      <c r="E4" s="3450" t="s">
        <v>4817</v>
      </c>
      <c r="F4" s="3450"/>
      <c r="G4" s="3450"/>
      <c r="H4" s="3450" t="s">
        <v>4818</v>
      </c>
      <c r="I4" s="3450"/>
      <c r="J4" s="3450"/>
      <c r="K4" s="3450" t="s">
        <v>4819</v>
      </c>
      <c r="L4" s="3450"/>
      <c r="M4" s="3450"/>
      <c r="N4" s="3450" t="s">
        <v>4820</v>
      </c>
      <c r="O4" s="3450"/>
      <c r="P4" s="3450"/>
      <c r="Q4" s="3450" t="s">
        <v>4821</v>
      </c>
      <c r="R4" s="3450"/>
      <c r="S4" s="3450"/>
      <c r="T4" s="3450"/>
      <c r="U4" s="3450"/>
      <c r="V4" s="3450"/>
      <c r="W4" s="3432"/>
      <c r="X4" s="3433"/>
      <c r="Y4" s="3433"/>
      <c r="Z4" s="30"/>
    </row>
    <row r="5" spans="1:26">
      <c r="A5" s="3429"/>
      <c r="B5" s="525" t="s">
        <v>4822</v>
      </c>
      <c r="C5" s="524" t="s">
        <v>4717</v>
      </c>
      <c r="D5" s="524" t="s">
        <v>4718</v>
      </c>
      <c r="E5" s="524" t="s">
        <v>4822</v>
      </c>
      <c r="F5" s="524" t="s">
        <v>4717</v>
      </c>
      <c r="G5" s="524" t="s">
        <v>4718</v>
      </c>
      <c r="H5" s="524" t="s">
        <v>4822</v>
      </c>
      <c r="I5" s="524" t="s">
        <v>4717</v>
      </c>
      <c r="J5" s="524" t="s">
        <v>4718</v>
      </c>
      <c r="K5" s="524" t="s">
        <v>4822</v>
      </c>
      <c r="L5" s="524" t="s">
        <v>4717</v>
      </c>
      <c r="M5" s="524" t="s">
        <v>4718</v>
      </c>
      <c r="N5" s="524" t="s">
        <v>4822</v>
      </c>
      <c r="O5" s="524" t="s">
        <v>4717</v>
      </c>
      <c r="P5" s="524" t="s">
        <v>4718</v>
      </c>
      <c r="Q5" s="524" t="s">
        <v>4822</v>
      </c>
      <c r="R5" s="524" t="s">
        <v>4717</v>
      </c>
      <c r="S5" s="524" t="s">
        <v>4718</v>
      </c>
      <c r="T5" s="524" t="s">
        <v>4822</v>
      </c>
      <c r="U5" s="524" t="s">
        <v>4717</v>
      </c>
      <c r="V5" s="524" t="s">
        <v>4718</v>
      </c>
      <c r="W5" s="524" t="s">
        <v>4822</v>
      </c>
      <c r="X5" s="524" t="s">
        <v>4717</v>
      </c>
      <c r="Y5" s="263" t="s">
        <v>4718</v>
      </c>
      <c r="Z5" s="30"/>
    </row>
    <row r="6" spans="1:26">
      <c r="A6" s="528" t="s">
        <v>4823</v>
      </c>
      <c r="B6" s="572">
        <v>7907</v>
      </c>
      <c r="C6" s="572">
        <v>4847</v>
      </c>
      <c r="D6" s="572">
        <v>3060</v>
      </c>
      <c r="E6" s="572">
        <v>7972</v>
      </c>
      <c r="F6" s="572">
        <v>4436</v>
      </c>
      <c r="G6" s="572">
        <v>3536</v>
      </c>
      <c r="H6" s="573">
        <v>-65</v>
      </c>
      <c r="I6" s="573">
        <v>411</v>
      </c>
      <c r="J6" s="573">
        <v>-476</v>
      </c>
      <c r="K6" s="572">
        <v>2450</v>
      </c>
      <c r="L6" s="572">
        <v>1231</v>
      </c>
      <c r="M6" s="572">
        <v>1219</v>
      </c>
      <c r="N6" s="572">
        <v>4199</v>
      </c>
      <c r="O6" s="572">
        <v>2150</v>
      </c>
      <c r="P6" s="572">
        <v>2049</v>
      </c>
      <c r="Q6" s="573">
        <v>-1749</v>
      </c>
      <c r="R6" s="573">
        <v>-919</v>
      </c>
      <c r="S6" s="573">
        <v>-830</v>
      </c>
      <c r="T6" s="573">
        <v>-1814</v>
      </c>
      <c r="U6" s="573">
        <v>-508</v>
      </c>
      <c r="V6" s="573">
        <v>-1306</v>
      </c>
      <c r="W6" s="572">
        <v>350237</v>
      </c>
      <c r="X6" s="572">
        <v>172829</v>
      </c>
      <c r="Y6" s="572">
        <v>177408</v>
      </c>
      <c r="Z6" s="30"/>
    </row>
    <row r="7" spans="1:26">
      <c r="A7" s="528" t="s">
        <v>4824</v>
      </c>
      <c r="B7" s="572">
        <v>8092</v>
      </c>
      <c r="C7" s="572">
        <v>4996</v>
      </c>
      <c r="D7" s="572">
        <v>3096</v>
      </c>
      <c r="E7" s="572">
        <v>8165</v>
      </c>
      <c r="F7" s="572">
        <v>4646</v>
      </c>
      <c r="G7" s="572">
        <v>3519</v>
      </c>
      <c r="H7" s="573">
        <v>-73</v>
      </c>
      <c r="I7" s="573">
        <v>350</v>
      </c>
      <c r="J7" s="573">
        <v>-423</v>
      </c>
      <c r="K7" s="572">
        <v>2417</v>
      </c>
      <c r="L7" s="572">
        <v>1238</v>
      </c>
      <c r="M7" s="572">
        <v>1179</v>
      </c>
      <c r="N7" s="572">
        <v>4099</v>
      </c>
      <c r="O7" s="572">
        <v>2068</v>
      </c>
      <c r="P7" s="572">
        <v>2031</v>
      </c>
      <c r="Q7" s="573">
        <v>-1682</v>
      </c>
      <c r="R7" s="573">
        <v>-830</v>
      </c>
      <c r="S7" s="573">
        <v>-852</v>
      </c>
      <c r="T7" s="573">
        <v>-1755</v>
      </c>
      <c r="U7" s="573">
        <v>-480</v>
      </c>
      <c r="V7" s="573">
        <v>-1275</v>
      </c>
      <c r="W7" s="572">
        <v>348482</v>
      </c>
      <c r="X7" s="572">
        <v>172349</v>
      </c>
      <c r="Y7" s="572">
        <v>176133</v>
      </c>
      <c r="Z7" s="30"/>
    </row>
    <row r="8" spans="1:26">
      <c r="A8" s="528" t="s">
        <v>4825</v>
      </c>
      <c r="B8" s="572">
        <v>7953</v>
      </c>
      <c r="C8" s="572">
        <v>4782</v>
      </c>
      <c r="D8" s="572">
        <v>3171</v>
      </c>
      <c r="E8" s="572">
        <v>8661</v>
      </c>
      <c r="F8" s="572">
        <v>5022</v>
      </c>
      <c r="G8" s="572">
        <v>3639</v>
      </c>
      <c r="H8" s="573">
        <v>-708</v>
      </c>
      <c r="I8" s="573">
        <v>-240</v>
      </c>
      <c r="J8" s="573">
        <v>-468</v>
      </c>
      <c r="K8" s="572">
        <v>2326</v>
      </c>
      <c r="L8" s="572">
        <v>1207</v>
      </c>
      <c r="M8" s="572">
        <v>1119</v>
      </c>
      <c r="N8" s="572">
        <v>4446</v>
      </c>
      <c r="O8" s="572">
        <v>2316</v>
      </c>
      <c r="P8" s="572">
        <v>2130</v>
      </c>
      <c r="Q8" s="573">
        <v>-2120</v>
      </c>
      <c r="R8" s="573">
        <v>-1109</v>
      </c>
      <c r="S8" s="573">
        <v>-1011</v>
      </c>
      <c r="T8" s="573">
        <v>-2828</v>
      </c>
      <c r="U8" s="573">
        <v>-1349</v>
      </c>
      <c r="V8" s="573">
        <v>-1479</v>
      </c>
      <c r="W8" s="572">
        <v>345654</v>
      </c>
      <c r="X8" s="572">
        <v>171000</v>
      </c>
      <c r="Y8" s="572">
        <v>174654</v>
      </c>
      <c r="Z8" s="30"/>
    </row>
    <row r="9" spans="1:26">
      <c r="A9" s="528" t="s">
        <v>4826</v>
      </c>
      <c r="B9" s="574">
        <v>7833</v>
      </c>
      <c r="C9" s="574">
        <v>4578</v>
      </c>
      <c r="D9" s="574">
        <v>3255</v>
      </c>
      <c r="E9" s="574">
        <v>8552</v>
      </c>
      <c r="F9" s="574">
        <v>4952</v>
      </c>
      <c r="G9" s="574">
        <v>3600</v>
      </c>
      <c r="H9" s="575">
        <v>-719</v>
      </c>
      <c r="I9" s="575">
        <v>-374</v>
      </c>
      <c r="J9" s="575">
        <v>-345</v>
      </c>
      <c r="K9" s="574">
        <v>2253</v>
      </c>
      <c r="L9" s="574">
        <v>1151</v>
      </c>
      <c r="M9" s="574">
        <v>1102</v>
      </c>
      <c r="N9" s="574">
        <v>4317</v>
      </c>
      <c r="O9" s="574">
        <v>2245</v>
      </c>
      <c r="P9" s="574">
        <v>2072</v>
      </c>
      <c r="Q9" s="575">
        <v>-2064</v>
      </c>
      <c r="R9" s="575">
        <v>-1094</v>
      </c>
      <c r="S9" s="575">
        <v>-970</v>
      </c>
      <c r="T9" s="575">
        <v>-2783</v>
      </c>
      <c r="U9" s="575">
        <v>-1468</v>
      </c>
      <c r="V9" s="575">
        <v>-1315</v>
      </c>
      <c r="W9" s="574">
        <v>342871</v>
      </c>
      <c r="X9" s="574">
        <v>169532</v>
      </c>
      <c r="Y9" s="574">
        <v>173339</v>
      </c>
      <c r="Z9" s="30"/>
    </row>
    <row r="10" spans="1:26">
      <c r="A10" s="528" t="s">
        <v>4827</v>
      </c>
      <c r="B10" s="574">
        <v>8183</v>
      </c>
      <c r="C10" s="574">
        <v>4830</v>
      </c>
      <c r="D10" s="574">
        <v>3353</v>
      </c>
      <c r="E10" s="574">
        <v>8587</v>
      </c>
      <c r="F10" s="574">
        <v>4923</v>
      </c>
      <c r="G10" s="574">
        <v>3664</v>
      </c>
      <c r="H10" s="575">
        <v>-404</v>
      </c>
      <c r="I10" s="575">
        <v>-93</v>
      </c>
      <c r="J10" s="575">
        <v>-311</v>
      </c>
      <c r="K10" s="574">
        <v>2045</v>
      </c>
      <c r="L10" s="574">
        <v>1019</v>
      </c>
      <c r="M10" s="574">
        <v>1026</v>
      </c>
      <c r="N10" s="574">
        <v>4307</v>
      </c>
      <c r="O10" s="574">
        <v>2177</v>
      </c>
      <c r="P10" s="574">
        <v>2130</v>
      </c>
      <c r="Q10" s="575">
        <v>-4307</v>
      </c>
      <c r="R10" s="575">
        <v>-2177</v>
      </c>
      <c r="S10" s="575">
        <v>-2130</v>
      </c>
      <c r="T10" s="575">
        <v>-2666</v>
      </c>
      <c r="U10" s="575">
        <v>-1251</v>
      </c>
      <c r="V10" s="575">
        <v>-1415</v>
      </c>
      <c r="W10" s="574">
        <v>340205</v>
      </c>
      <c r="X10" s="574">
        <v>168281</v>
      </c>
      <c r="Y10" s="574">
        <v>171924</v>
      </c>
      <c r="Z10" s="30"/>
    </row>
    <row r="11" spans="1:26">
      <c r="A11" s="528" t="s">
        <v>260</v>
      </c>
      <c r="B11" s="576">
        <v>7782</v>
      </c>
      <c r="C11" s="576">
        <v>4718</v>
      </c>
      <c r="D11" s="576">
        <v>3064</v>
      </c>
      <c r="E11" s="576">
        <v>8670</v>
      </c>
      <c r="F11" s="576">
        <v>5044</v>
      </c>
      <c r="G11" s="576">
        <v>3626</v>
      </c>
      <c r="H11" s="576">
        <v>-888</v>
      </c>
      <c r="I11" s="576">
        <v>-326</v>
      </c>
      <c r="J11" s="576">
        <v>-562</v>
      </c>
      <c r="K11" s="576">
        <v>2047</v>
      </c>
      <c r="L11" s="576">
        <v>1052</v>
      </c>
      <c r="M11" s="576">
        <v>995</v>
      </c>
      <c r="N11" s="574">
        <v>4165</v>
      </c>
      <c r="O11" s="574">
        <v>2064</v>
      </c>
      <c r="P11" s="574">
        <v>2101</v>
      </c>
      <c r="Q11" s="575">
        <v>-2118</v>
      </c>
      <c r="R11" s="575">
        <v>-1012</v>
      </c>
      <c r="S11" s="575">
        <v>-1106</v>
      </c>
      <c r="T11" s="575">
        <v>-3006</v>
      </c>
      <c r="U11" s="575">
        <v>-1338</v>
      </c>
      <c r="V11" s="573">
        <v>-1668</v>
      </c>
      <c r="W11" s="574">
        <v>332931</v>
      </c>
      <c r="X11" s="574">
        <v>163525</v>
      </c>
      <c r="Y11" s="574">
        <v>169406</v>
      </c>
      <c r="Z11" s="30"/>
    </row>
    <row r="12" spans="1:26">
      <c r="A12" s="528" t="s">
        <v>262</v>
      </c>
      <c r="B12" s="577">
        <v>7233</v>
      </c>
      <c r="C12" s="577">
        <v>4330</v>
      </c>
      <c r="D12" s="577">
        <v>2903</v>
      </c>
      <c r="E12" s="577">
        <v>8224</v>
      </c>
      <c r="F12" s="577">
        <v>4817</v>
      </c>
      <c r="G12" s="577">
        <v>3407</v>
      </c>
      <c r="H12" s="577">
        <v>-991</v>
      </c>
      <c r="I12" s="577">
        <v>-487</v>
      </c>
      <c r="J12" s="577">
        <v>-504</v>
      </c>
      <c r="K12" s="577">
        <v>1868</v>
      </c>
      <c r="L12" s="577">
        <v>910</v>
      </c>
      <c r="M12" s="577">
        <v>958</v>
      </c>
      <c r="N12" s="576">
        <v>4339</v>
      </c>
      <c r="O12" s="576">
        <v>2196</v>
      </c>
      <c r="P12" s="576">
        <v>2143</v>
      </c>
      <c r="Q12" s="578">
        <v>-2471</v>
      </c>
      <c r="R12" s="578">
        <v>-1286</v>
      </c>
      <c r="S12" s="578">
        <v>-1185</v>
      </c>
      <c r="T12" s="578">
        <v>-3462</v>
      </c>
      <c r="U12" s="578">
        <v>-1773</v>
      </c>
      <c r="V12" s="578">
        <v>-1689</v>
      </c>
      <c r="W12" s="576">
        <v>329469</v>
      </c>
      <c r="X12" s="576">
        <v>161752</v>
      </c>
      <c r="Y12" s="576">
        <v>167717</v>
      </c>
      <c r="Z12" s="30"/>
    </row>
    <row r="13" spans="1:26">
      <c r="A13" s="528" t="s">
        <v>264</v>
      </c>
      <c r="B13" s="574">
        <v>7276</v>
      </c>
      <c r="C13" s="574">
        <v>4327</v>
      </c>
      <c r="D13" s="574">
        <v>2949</v>
      </c>
      <c r="E13" s="574">
        <v>8156</v>
      </c>
      <c r="F13" s="574">
        <v>4734</v>
      </c>
      <c r="G13" s="574">
        <v>3422</v>
      </c>
      <c r="H13" s="575">
        <v>-880</v>
      </c>
      <c r="I13" s="575">
        <v>-407</v>
      </c>
      <c r="J13" s="575">
        <v>-473</v>
      </c>
      <c r="K13" s="574">
        <v>1798</v>
      </c>
      <c r="L13" s="574">
        <v>897</v>
      </c>
      <c r="M13" s="574">
        <v>901</v>
      </c>
      <c r="N13" s="576">
        <v>4657</v>
      </c>
      <c r="O13" s="576">
        <v>2325</v>
      </c>
      <c r="P13" s="576">
        <v>2332</v>
      </c>
      <c r="Q13" s="578">
        <v>-2859</v>
      </c>
      <c r="R13" s="578">
        <v>-1428</v>
      </c>
      <c r="S13" s="578">
        <v>-1431</v>
      </c>
      <c r="T13" s="578">
        <v>-3739</v>
      </c>
      <c r="U13" s="578">
        <v>-1835</v>
      </c>
      <c r="V13" s="578">
        <v>-1904</v>
      </c>
      <c r="W13" s="576">
        <v>325730</v>
      </c>
      <c r="X13" s="576">
        <v>159917</v>
      </c>
      <c r="Y13" s="576">
        <v>135813</v>
      </c>
      <c r="Z13" s="30"/>
    </row>
    <row r="14" spans="1:26">
      <c r="A14" s="528" t="s">
        <v>192</v>
      </c>
      <c r="B14" s="574">
        <v>6895</v>
      </c>
      <c r="C14" s="574">
        <v>4008</v>
      </c>
      <c r="D14" s="574">
        <v>2887</v>
      </c>
      <c r="E14" s="574">
        <v>8099</v>
      </c>
      <c r="F14" s="574">
        <v>4658</v>
      </c>
      <c r="G14" s="574">
        <v>3441</v>
      </c>
      <c r="H14" s="575">
        <v>-1204</v>
      </c>
      <c r="I14" s="575">
        <v>-650</v>
      </c>
      <c r="J14" s="575">
        <v>-554</v>
      </c>
      <c r="K14" s="574">
        <v>1695</v>
      </c>
      <c r="L14" s="574">
        <v>850</v>
      </c>
      <c r="M14" s="574">
        <v>845</v>
      </c>
      <c r="N14" s="576">
        <v>4742</v>
      </c>
      <c r="O14" s="576">
        <v>2362</v>
      </c>
      <c r="P14" s="576">
        <v>2380</v>
      </c>
      <c r="Q14" s="578">
        <v>-3047</v>
      </c>
      <c r="R14" s="578">
        <v>-1512</v>
      </c>
      <c r="S14" s="578">
        <v>-1535</v>
      </c>
      <c r="T14" s="578">
        <v>-4251</v>
      </c>
      <c r="U14" s="578">
        <v>-2162</v>
      </c>
      <c r="V14" s="578">
        <v>-2089</v>
      </c>
      <c r="W14" s="576">
        <v>321479</v>
      </c>
      <c r="X14" s="576">
        <v>157755</v>
      </c>
      <c r="Y14" s="576">
        <v>163724</v>
      </c>
      <c r="Z14" s="30"/>
    </row>
    <row r="15" spans="1:26">
      <c r="A15" s="579" t="s">
        <v>193</v>
      </c>
      <c r="B15" s="580">
        <v>7082</v>
      </c>
      <c r="C15" s="580">
        <v>4077</v>
      </c>
      <c r="D15" s="580">
        <v>3005</v>
      </c>
      <c r="E15" s="580">
        <v>7646</v>
      </c>
      <c r="F15" s="580">
        <v>4328</v>
      </c>
      <c r="G15" s="580">
        <v>3318</v>
      </c>
      <c r="H15" s="581">
        <v>-564</v>
      </c>
      <c r="I15" s="581">
        <v>-251</v>
      </c>
      <c r="J15" s="581">
        <v>-313</v>
      </c>
      <c r="K15" s="580">
        <v>1573</v>
      </c>
      <c r="L15" s="580">
        <v>806</v>
      </c>
      <c r="M15" s="580">
        <v>767</v>
      </c>
      <c r="N15" s="582">
        <v>4674</v>
      </c>
      <c r="O15" s="582">
        <v>2391</v>
      </c>
      <c r="P15" s="582">
        <v>2283</v>
      </c>
      <c r="Q15" s="582">
        <v>-3101</v>
      </c>
      <c r="R15" s="582">
        <v>-1585</v>
      </c>
      <c r="S15" s="582">
        <v>-1516</v>
      </c>
      <c r="T15" s="582">
        <v>-3665</v>
      </c>
      <c r="U15" s="582">
        <v>-1836</v>
      </c>
      <c r="V15" s="582">
        <v>-1829</v>
      </c>
      <c r="W15" s="582">
        <v>317814</v>
      </c>
      <c r="X15" s="582">
        <v>155919</v>
      </c>
      <c r="Y15" s="582">
        <v>161895</v>
      </c>
      <c r="Z15" s="30"/>
    </row>
    <row r="16" spans="1:26">
      <c r="A16" s="530"/>
      <c r="B16" s="574"/>
      <c r="C16" s="574"/>
      <c r="D16" s="574"/>
      <c r="E16" s="574"/>
      <c r="F16" s="574"/>
      <c r="G16" s="574"/>
      <c r="H16" s="574"/>
      <c r="I16" s="574"/>
      <c r="J16" s="574"/>
      <c r="K16" s="574"/>
      <c r="L16" s="574"/>
      <c r="M16" s="574"/>
      <c r="N16" s="574"/>
      <c r="O16" s="574"/>
      <c r="P16" s="574"/>
      <c r="Q16" s="574"/>
      <c r="R16" s="574"/>
      <c r="S16" s="574"/>
      <c r="T16" s="583"/>
      <c r="U16" s="583"/>
      <c r="V16" s="583"/>
      <c r="W16" s="583"/>
      <c r="X16" s="583"/>
      <c r="Y16" s="583"/>
      <c r="Z16" s="30"/>
    </row>
    <row r="17" spans="1:26">
      <c r="A17" s="584" t="s">
        <v>4828</v>
      </c>
      <c r="B17" s="572">
        <v>482</v>
      </c>
      <c r="C17" s="572">
        <v>284</v>
      </c>
      <c r="D17" s="28">
        <v>198</v>
      </c>
      <c r="E17" s="572">
        <v>517</v>
      </c>
      <c r="F17" s="572">
        <v>289</v>
      </c>
      <c r="G17" s="572">
        <v>228</v>
      </c>
      <c r="H17" s="573">
        <v>-35</v>
      </c>
      <c r="I17" s="573">
        <v>-5</v>
      </c>
      <c r="J17" s="573">
        <v>-30</v>
      </c>
      <c r="K17" s="572">
        <v>137</v>
      </c>
      <c r="L17" s="572">
        <v>58</v>
      </c>
      <c r="M17" s="572">
        <v>79</v>
      </c>
      <c r="N17" s="576">
        <v>397</v>
      </c>
      <c r="O17" s="576">
        <v>201</v>
      </c>
      <c r="P17" s="576">
        <v>196</v>
      </c>
      <c r="Q17" s="576">
        <v>-260</v>
      </c>
      <c r="R17" s="576">
        <v>-143</v>
      </c>
      <c r="S17" s="576">
        <v>-117</v>
      </c>
      <c r="T17" s="576">
        <v>-295</v>
      </c>
      <c r="U17" s="576">
        <v>-148</v>
      </c>
      <c r="V17" s="576">
        <v>-147</v>
      </c>
      <c r="W17" s="578">
        <v>321184</v>
      </c>
      <c r="X17" s="578">
        <v>157607</v>
      </c>
      <c r="Y17" s="578">
        <v>163577</v>
      </c>
      <c r="Z17" s="30"/>
    </row>
    <row r="18" spans="1:26">
      <c r="A18" s="585">
        <v>11</v>
      </c>
      <c r="B18" s="572">
        <v>416</v>
      </c>
      <c r="C18" s="28">
        <v>263</v>
      </c>
      <c r="D18" s="28">
        <v>153</v>
      </c>
      <c r="E18" s="572">
        <v>406</v>
      </c>
      <c r="F18" s="28">
        <v>215</v>
      </c>
      <c r="G18" s="28">
        <v>191</v>
      </c>
      <c r="H18" s="573">
        <v>10</v>
      </c>
      <c r="I18" s="573">
        <v>48</v>
      </c>
      <c r="J18" s="573">
        <v>-38</v>
      </c>
      <c r="K18" s="572">
        <v>142</v>
      </c>
      <c r="L18" s="572">
        <v>85</v>
      </c>
      <c r="M18" s="572">
        <v>57</v>
      </c>
      <c r="N18" s="576">
        <v>390</v>
      </c>
      <c r="O18" s="576">
        <v>183</v>
      </c>
      <c r="P18" s="576">
        <v>207</v>
      </c>
      <c r="Q18" s="576">
        <v>-248</v>
      </c>
      <c r="R18" s="576">
        <v>-98</v>
      </c>
      <c r="S18" s="576">
        <v>-150</v>
      </c>
      <c r="T18" s="576">
        <v>-238</v>
      </c>
      <c r="U18" s="576">
        <v>-50</v>
      </c>
      <c r="V18" s="576">
        <v>-188</v>
      </c>
      <c r="W18" s="578">
        <v>320946</v>
      </c>
      <c r="X18" s="578">
        <v>157557</v>
      </c>
      <c r="Y18" s="578">
        <v>163389</v>
      </c>
      <c r="Z18" s="30"/>
    </row>
    <row r="19" spans="1:26">
      <c r="A19" s="585">
        <v>12</v>
      </c>
      <c r="B19" s="572">
        <v>368</v>
      </c>
      <c r="C19" s="572">
        <v>185</v>
      </c>
      <c r="D19" s="572">
        <v>183</v>
      </c>
      <c r="E19" s="572">
        <v>448</v>
      </c>
      <c r="F19" s="572">
        <v>263</v>
      </c>
      <c r="G19" s="572">
        <v>185</v>
      </c>
      <c r="H19" s="573">
        <v>-80</v>
      </c>
      <c r="I19" s="573">
        <v>-78</v>
      </c>
      <c r="J19" s="573">
        <v>-2</v>
      </c>
      <c r="K19" s="572">
        <v>111</v>
      </c>
      <c r="L19" s="572">
        <v>58</v>
      </c>
      <c r="M19" s="572">
        <v>53</v>
      </c>
      <c r="N19" s="576">
        <v>377</v>
      </c>
      <c r="O19" s="576">
        <v>191</v>
      </c>
      <c r="P19" s="576">
        <v>186</v>
      </c>
      <c r="Q19" s="576">
        <v>-266</v>
      </c>
      <c r="R19" s="578">
        <v>-133</v>
      </c>
      <c r="S19" s="576">
        <v>-133</v>
      </c>
      <c r="T19" s="576">
        <v>-346</v>
      </c>
      <c r="U19" s="576">
        <v>-211</v>
      </c>
      <c r="V19" s="576">
        <v>-135</v>
      </c>
      <c r="W19" s="578">
        <v>320600</v>
      </c>
      <c r="X19" s="578">
        <v>157346</v>
      </c>
      <c r="Y19" s="578">
        <v>163254</v>
      </c>
      <c r="Z19" s="30"/>
    </row>
    <row r="20" spans="1:26">
      <c r="A20" s="584" t="s">
        <v>4829</v>
      </c>
      <c r="B20" s="573">
        <v>456</v>
      </c>
      <c r="C20" s="573">
        <v>248</v>
      </c>
      <c r="D20" s="573">
        <v>208</v>
      </c>
      <c r="E20" s="573">
        <v>471</v>
      </c>
      <c r="F20" s="573">
        <v>265</v>
      </c>
      <c r="G20" s="573">
        <v>206</v>
      </c>
      <c r="H20" s="573">
        <v>-15</v>
      </c>
      <c r="I20" s="573">
        <v>-17</v>
      </c>
      <c r="J20" s="573">
        <v>2</v>
      </c>
      <c r="K20" s="572">
        <v>164</v>
      </c>
      <c r="L20" s="573">
        <v>81</v>
      </c>
      <c r="M20" s="573">
        <v>83</v>
      </c>
      <c r="N20" s="576">
        <v>531</v>
      </c>
      <c r="O20" s="576">
        <v>285</v>
      </c>
      <c r="P20" s="576">
        <v>246</v>
      </c>
      <c r="Q20" s="576">
        <v>-367</v>
      </c>
      <c r="R20" s="578">
        <v>-204</v>
      </c>
      <c r="S20" s="576">
        <v>-163</v>
      </c>
      <c r="T20" s="576">
        <v>-382</v>
      </c>
      <c r="U20" s="576">
        <v>-221</v>
      </c>
      <c r="V20" s="576">
        <v>-161</v>
      </c>
      <c r="W20" s="578">
        <v>320218</v>
      </c>
      <c r="X20" s="578">
        <v>157125</v>
      </c>
      <c r="Y20" s="578">
        <v>163093</v>
      </c>
      <c r="Z20" s="30"/>
    </row>
    <row r="21" spans="1:26">
      <c r="A21" s="585" t="s">
        <v>689</v>
      </c>
      <c r="B21" s="573">
        <v>426</v>
      </c>
      <c r="C21" s="573">
        <v>242</v>
      </c>
      <c r="D21" s="573">
        <v>184</v>
      </c>
      <c r="E21" s="573">
        <v>498</v>
      </c>
      <c r="F21" s="573">
        <v>271</v>
      </c>
      <c r="G21" s="573">
        <v>227</v>
      </c>
      <c r="H21" s="573">
        <v>-72</v>
      </c>
      <c r="I21" s="600">
        <v>-29</v>
      </c>
      <c r="J21" s="573">
        <v>-43</v>
      </c>
      <c r="K21" s="572">
        <v>115</v>
      </c>
      <c r="L21" s="573">
        <v>56</v>
      </c>
      <c r="M21" s="573">
        <v>59</v>
      </c>
      <c r="N21" s="576">
        <v>431</v>
      </c>
      <c r="O21" s="576">
        <v>203</v>
      </c>
      <c r="P21" s="576">
        <v>228</v>
      </c>
      <c r="Q21" s="576">
        <v>-316</v>
      </c>
      <c r="R21" s="578">
        <v>-147</v>
      </c>
      <c r="S21" s="576">
        <v>-169</v>
      </c>
      <c r="T21" s="576">
        <v>-388</v>
      </c>
      <c r="U21" s="576">
        <v>-176</v>
      </c>
      <c r="V21" s="576">
        <v>-212</v>
      </c>
      <c r="W21" s="578">
        <v>319830</v>
      </c>
      <c r="X21" s="578">
        <v>156949</v>
      </c>
      <c r="Y21" s="578">
        <v>162881</v>
      </c>
      <c r="Z21" s="30"/>
    </row>
    <row r="22" spans="1:26">
      <c r="A22" s="585" t="s">
        <v>690</v>
      </c>
      <c r="B22" s="573">
        <v>1394</v>
      </c>
      <c r="C22" s="573">
        <v>780</v>
      </c>
      <c r="D22" s="573">
        <v>614</v>
      </c>
      <c r="E22" s="573">
        <v>2277</v>
      </c>
      <c r="F22" s="573">
        <v>1254</v>
      </c>
      <c r="G22" s="573">
        <v>1023</v>
      </c>
      <c r="H22" s="573">
        <v>-883</v>
      </c>
      <c r="I22" s="573">
        <v>-474</v>
      </c>
      <c r="J22" s="573">
        <v>-409</v>
      </c>
      <c r="K22" s="572">
        <v>121</v>
      </c>
      <c r="L22" s="573">
        <v>79</v>
      </c>
      <c r="M22" s="573">
        <v>42</v>
      </c>
      <c r="N22" s="576">
        <v>364</v>
      </c>
      <c r="O22" s="576">
        <v>169</v>
      </c>
      <c r="P22" s="576">
        <v>195</v>
      </c>
      <c r="Q22" s="576">
        <v>-243</v>
      </c>
      <c r="R22" s="578">
        <v>-90</v>
      </c>
      <c r="S22" s="576">
        <v>-153</v>
      </c>
      <c r="T22" s="576">
        <v>-1126</v>
      </c>
      <c r="U22" s="576">
        <v>-564</v>
      </c>
      <c r="V22" s="576">
        <v>-562</v>
      </c>
      <c r="W22" s="578">
        <v>318704</v>
      </c>
      <c r="X22" s="578">
        <v>156385</v>
      </c>
      <c r="Y22" s="578">
        <v>162319</v>
      </c>
      <c r="Z22" s="30"/>
    </row>
    <row r="23" spans="1:26">
      <c r="A23" s="585" t="s">
        <v>691</v>
      </c>
      <c r="B23" s="573">
        <v>1184</v>
      </c>
      <c r="C23" s="573">
        <v>705</v>
      </c>
      <c r="D23" s="573">
        <v>479</v>
      </c>
      <c r="E23" s="573">
        <v>705</v>
      </c>
      <c r="F23" s="573">
        <v>414</v>
      </c>
      <c r="G23" s="573">
        <v>291</v>
      </c>
      <c r="H23" s="573">
        <v>479</v>
      </c>
      <c r="I23" s="573">
        <v>291</v>
      </c>
      <c r="J23" s="573">
        <v>188</v>
      </c>
      <c r="K23" s="572">
        <v>148</v>
      </c>
      <c r="L23" s="573">
        <v>76</v>
      </c>
      <c r="M23" s="573">
        <v>72</v>
      </c>
      <c r="N23" s="576">
        <v>385</v>
      </c>
      <c r="O23" s="576">
        <v>203</v>
      </c>
      <c r="P23" s="576">
        <v>182</v>
      </c>
      <c r="Q23" s="576">
        <v>-237</v>
      </c>
      <c r="R23" s="576">
        <v>-127</v>
      </c>
      <c r="S23" s="576">
        <v>-110</v>
      </c>
      <c r="T23" s="576">
        <v>242</v>
      </c>
      <c r="U23" s="576">
        <v>164</v>
      </c>
      <c r="V23" s="576">
        <v>78</v>
      </c>
      <c r="W23" s="578">
        <v>318946</v>
      </c>
      <c r="X23" s="578">
        <v>156549</v>
      </c>
      <c r="Y23" s="578">
        <v>162397</v>
      </c>
      <c r="Z23" s="30"/>
    </row>
    <row r="24" spans="1:26">
      <c r="A24" s="585" t="s">
        <v>692</v>
      </c>
      <c r="B24" s="573">
        <v>473</v>
      </c>
      <c r="C24" s="573">
        <v>278</v>
      </c>
      <c r="D24" s="573">
        <v>195</v>
      </c>
      <c r="E24" s="573">
        <v>433</v>
      </c>
      <c r="F24" s="573">
        <v>253</v>
      </c>
      <c r="G24" s="573">
        <v>180</v>
      </c>
      <c r="H24" s="573">
        <v>40</v>
      </c>
      <c r="I24" s="573">
        <v>25</v>
      </c>
      <c r="J24" s="573">
        <v>15</v>
      </c>
      <c r="K24" s="572">
        <v>144</v>
      </c>
      <c r="L24" s="573">
        <v>74</v>
      </c>
      <c r="M24" s="573">
        <v>70</v>
      </c>
      <c r="N24" s="576">
        <v>327</v>
      </c>
      <c r="O24" s="576">
        <v>153</v>
      </c>
      <c r="P24" s="576">
        <v>174</v>
      </c>
      <c r="Q24" s="576">
        <v>-183</v>
      </c>
      <c r="R24" s="578">
        <v>-79</v>
      </c>
      <c r="S24" s="576">
        <v>-104</v>
      </c>
      <c r="T24" s="576">
        <v>-143</v>
      </c>
      <c r="U24" s="576">
        <v>-54</v>
      </c>
      <c r="V24" s="576">
        <v>-89</v>
      </c>
      <c r="W24" s="578">
        <v>318803</v>
      </c>
      <c r="X24" s="578">
        <v>156495</v>
      </c>
      <c r="Y24" s="578">
        <v>162308</v>
      </c>
      <c r="Z24" s="30"/>
    </row>
    <row r="25" spans="1:26">
      <c r="A25" s="585" t="s">
        <v>693</v>
      </c>
      <c r="B25" s="573">
        <v>452</v>
      </c>
      <c r="C25" s="573">
        <v>254</v>
      </c>
      <c r="D25" s="573">
        <v>198</v>
      </c>
      <c r="E25" s="573">
        <v>460</v>
      </c>
      <c r="F25" s="573">
        <v>260</v>
      </c>
      <c r="G25" s="573">
        <v>200</v>
      </c>
      <c r="H25" s="573">
        <v>-8</v>
      </c>
      <c r="I25" s="573">
        <v>-6</v>
      </c>
      <c r="J25" s="573">
        <v>-2</v>
      </c>
      <c r="K25" s="572">
        <v>100</v>
      </c>
      <c r="L25" s="573">
        <v>53</v>
      </c>
      <c r="M25" s="573">
        <v>47</v>
      </c>
      <c r="N25" s="576">
        <v>325</v>
      </c>
      <c r="O25" s="576">
        <v>166</v>
      </c>
      <c r="P25" s="576">
        <v>159</v>
      </c>
      <c r="Q25" s="576">
        <v>-225</v>
      </c>
      <c r="R25" s="578">
        <v>-113</v>
      </c>
      <c r="S25" s="576">
        <v>-112</v>
      </c>
      <c r="T25" s="576">
        <v>-233</v>
      </c>
      <c r="U25" s="576">
        <v>-119</v>
      </c>
      <c r="V25" s="576">
        <v>-114</v>
      </c>
      <c r="W25" s="578">
        <v>318570</v>
      </c>
      <c r="X25" s="578">
        <v>156376</v>
      </c>
      <c r="Y25" s="578">
        <v>162194</v>
      </c>
      <c r="Z25" s="30"/>
    </row>
    <row r="26" spans="1:26">
      <c r="A26" s="585" t="s">
        <v>694</v>
      </c>
      <c r="B26" s="573">
        <v>500</v>
      </c>
      <c r="C26" s="573">
        <v>308</v>
      </c>
      <c r="D26" s="573">
        <v>192</v>
      </c>
      <c r="E26" s="573">
        <v>549</v>
      </c>
      <c r="F26" s="573">
        <v>319</v>
      </c>
      <c r="G26" s="573">
        <v>230</v>
      </c>
      <c r="H26" s="573">
        <v>-49</v>
      </c>
      <c r="I26" s="573">
        <v>-11</v>
      </c>
      <c r="J26" s="573">
        <v>-38</v>
      </c>
      <c r="K26" s="572">
        <v>122</v>
      </c>
      <c r="L26" s="573">
        <v>58</v>
      </c>
      <c r="M26" s="573">
        <v>64</v>
      </c>
      <c r="N26" s="576">
        <v>382</v>
      </c>
      <c r="O26" s="576">
        <v>201</v>
      </c>
      <c r="P26" s="576">
        <v>181</v>
      </c>
      <c r="Q26" s="576">
        <v>-260</v>
      </c>
      <c r="R26" s="578">
        <v>-143</v>
      </c>
      <c r="S26" s="576">
        <v>-117</v>
      </c>
      <c r="T26" s="576">
        <v>-309</v>
      </c>
      <c r="U26" s="576">
        <v>-154</v>
      </c>
      <c r="V26" s="576">
        <v>-155</v>
      </c>
      <c r="W26" s="578">
        <v>318261</v>
      </c>
      <c r="X26" s="578">
        <v>156222</v>
      </c>
      <c r="Y26" s="578">
        <v>162039</v>
      </c>
      <c r="Z26" s="30"/>
    </row>
    <row r="27" spans="1:26">
      <c r="A27" s="585" t="s">
        <v>695</v>
      </c>
      <c r="B27" s="573">
        <v>488</v>
      </c>
      <c r="C27" s="573">
        <v>283</v>
      </c>
      <c r="D27" s="573">
        <v>205</v>
      </c>
      <c r="E27" s="573">
        <v>430</v>
      </c>
      <c r="F27" s="573">
        <v>260</v>
      </c>
      <c r="G27" s="573">
        <v>170</v>
      </c>
      <c r="H27" s="573">
        <v>58</v>
      </c>
      <c r="I27" s="573">
        <v>23</v>
      </c>
      <c r="J27" s="573">
        <v>35</v>
      </c>
      <c r="K27" s="572">
        <v>138</v>
      </c>
      <c r="L27" s="573">
        <v>57</v>
      </c>
      <c r="M27" s="573">
        <v>81</v>
      </c>
      <c r="N27" s="576">
        <v>402</v>
      </c>
      <c r="O27" s="576">
        <v>215</v>
      </c>
      <c r="P27" s="576">
        <v>187</v>
      </c>
      <c r="Q27" s="576">
        <v>-264</v>
      </c>
      <c r="R27" s="576">
        <v>-158</v>
      </c>
      <c r="S27" s="576">
        <v>-106</v>
      </c>
      <c r="T27" s="576">
        <v>-206</v>
      </c>
      <c r="U27" s="576">
        <v>-135</v>
      </c>
      <c r="V27" s="576">
        <v>-71</v>
      </c>
      <c r="W27" s="578">
        <v>318055</v>
      </c>
      <c r="X27" s="578">
        <v>156087</v>
      </c>
      <c r="Y27" s="578">
        <v>161968</v>
      </c>
      <c r="Z27" s="30"/>
    </row>
    <row r="28" spans="1:26">
      <c r="A28" s="585" t="s">
        <v>696</v>
      </c>
      <c r="B28" s="586">
        <v>443</v>
      </c>
      <c r="C28" s="587">
        <v>247</v>
      </c>
      <c r="D28" s="587">
        <v>196</v>
      </c>
      <c r="E28" s="587">
        <v>452</v>
      </c>
      <c r="F28" s="587">
        <v>265</v>
      </c>
      <c r="G28" s="587">
        <v>187</v>
      </c>
      <c r="H28" s="587">
        <v>-9</v>
      </c>
      <c r="I28" s="587">
        <v>-18</v>
      </c>
      <c r="J28" s="587">
        <v>9</v>
      </c>
      <c r="K28" s="588">
        <v>131</v>
      </c>
      <c r="L28" s="587">
        <v>71</v>
      </c>
      <c r="M28" s="587">
        <v>60</v>
      </c>
      <c r="N28" s="576">
        <v>363</v>
      </c>
      <c r="O28" s="589">
        <v>221</v>
      </c>
      <c r="P28" s="589">
        <v>142</v>
      </c>
      <c r="Q28" s="576">
        <v>-232</v>
      </c>
      <c r="R28" s="589">
        <v>-150</v>
      </c>
      <c r="S28" s="589">
        <v>-82</v>
      </c>
      <c r="T28" s="576">
        <v>-241</v>
      </c>
      <c r="U28" s="589">
        <v>-168</v>
      </c>
      <c r="V28" s="589">
        <v>-73</v>
      </c>
      <c r="W28" s="590">
        <v>317814</v>
      </c>
      <c r="X28" s="590">
        <v>155919</v>
      </c>
      <c r="Y28" s="590">
        <v>161895</v>
      </c>
      <c r="Z28" s="30"/>
    </row>
    <row r="29" spans="1:26">
      <c r="A29" s="591"/>
      <c r="B29" s="471"/>
      <c r="C29" s="471"/>
      <c r="D29" s="471"/>
      <c r="E29" s="471"/>
      <c r="F29" s="471"/>
      <c r="G29" s="471"/>
      <c r="H29" s="592"/>
      <c r="I29" s="592"/>
      <c r="J29" s="592"/>
      <c r="K29" s="471"/>
      <c r="L29" s="471"/>
      <c r="M29" s="471"/>
      <c r="N29" s="593"/>
      <c r="O29" s="593"/>
      <c r="P29" s="593"/>
      <c r="Q29" s="594"/>
      <c r="R29" s="594"/>
      <c r="S29" s="594"/>
      <c r="T29" s="594"/>
      <c r="U29" s="594"/>
      <c r="V29" s="594"/>
      <c r="W29" s="593"/>
      <c r="X29" s="593"/>
      <c r="Y29" s="593"/>
      <c r="Z29" s="30"/>
    </row>
    <row r="30" spans="1:26">
      <c r="A30" s="595" t="s">
        <v>4830</v>
      </c>
      <c r="B30" s="596">
        <v>6831</v>
      </c>
      <c r="C30" s="597">
        <v>3943</v>
      </c>
      <c r="D30" s="597">
        <v>2888</v>
      </c>
      <c r="E30" s="597">
        <v>7807</v>
      </c>
      <c r="F30" s="597">
        <v>4473</v>
      </c>
      <c r="G30" s="597">
        <v>3334</v>
      </c>
      <c r="H30" s="581">
        <v>-976</v>
      </c>
      <c r="I30" s="581">
        <v>-530</v>
      </c>
      <c r="J30" s="581">
        <v>-446</v>
      </c>
      <c r="K30" s="580">
        <v>1459</v>
      </c>
      <c r="L30" s="580">
        <v>730</v>
      </c>
      <c r="M30" s="580">
        <v>729</v>
      </c>
      <c r="N30" s="582">
        <v>4727</v>
      </c>
      <c r="O30" s="582">
        <v>2367</v>
      </c>
      <c r="P30" s="582">
        <v>2360</v>
      </c>
      <c r="Q30" s="582">
        <v>-3268</v>
      </c>
      <c r="R30" s="582">
        <v>-1637</v>
      </c>
      <c r="S30" s="582">
        <v>-1631</v>
      </c>
      <c r="T30" s="582">
        <v>-4244</v>
      </c>
      <c r="U30" s="582">
        <v>-2167</v>
      </c>
      <c r="V30" s="582">
        <v>-2077</v>
      </c>
      <c r="W30" s="582">
        <v>313570</v>
      </c>
      <c r="X30" s="582">
        <v>153752</v>
      </c>
      <c r="Y30" s="582">
        <v>159818</v>
      </c>
      <c r="Z30" s="30"/>
    </row>
    <row r="31" spans="1:26">
      <c r="A31" s="530"/>
      <c r="B31" s="574"/>
      <c r="C31" s="574"/>
      <c r="D31" s="574"/>
      <c r="E31" s="574"/>
      <c r="F31" s="574"/>
      <c r="G31" s="574"/>
      <c r="H31" s="574"/>
      <c r="I31" s="574"/>
      <c r="J31" s="574"/>
      <c r="K31" s="574"/>
      <c r="L31" s="574"/>
      <c r="M31" s="574"/>
      <c r="N31" s="28"/>
      <c r="O31" s="28"/>
      <c r="P31" s="28"/>
      <c r="Q31" s="28"/>
      <c r="R31" s="28"/>
      <c r="S31" s="28"/>
      <c r="T31" s="28"/>
      <c r="U31" s="28"/>
      <c r="V31" s="28"/>
      <c r="W31" s="28"/>
      <c r="X31" s="28"/>
      <c r="Y31" s="28"/>
      <c r="Z31" s="30"/>
    </row>
    <row r="32" spans="1:26">
      <c r="A32" s="598" t="s">
        <v>4831</v>
      </c>
      <c r="B32" s="573">
        <v>490</v>
      </c>
      <c r="C32" s="572">
        <v>262</v>
      </c>
      <c r="D32" s="28">
        <v>228</v>
      </c>
      <c r="E32" s="573">
        <v>445</v>
      </c>
      <c r="F32" s="572">
        <v>257</v>
      </c>
      <c r="G32" s="572">
        <v>188</v>
      </c>
      <c r="H32" s="573">
        <v>45</v>
      </c>
      <c r="I32" s="573">
        <v>5</v>
      </c>
      <c r="J32" s="573">
        <v>40</v>
      </c>
      <c r="K32" s="573">
        <v>143</v>
      </c>
      <c r="L32" s="572">
        <v>77</v>
      </c>
      <c r="M32" s="572">
        <v>66</v>
      </c>
      <c r="N32" s="576">
        <v>353</v>
      </c>
      <c r="O32" s="576">
        <v>201</v>
      </c>
      <c r="P32" s="576">
        <v>152</v>
      </c>
      <c r="Q32" s="576">
        <v>-210</v>
      </c>
      <c r="R32" s="576">
        <v>-124</v>
      </c>
      <c r="S32" s="576">
        <v>-86</v>
      </c>
      <c r="T32" s="576">
        <v>-165</v>
      </c>
      <c r="U32" s="576">
        <v>-119</v>
      </c>
      <c r="V32" s="576">
        <v>-46</v>
      </c>
      <c r="W32" s="578">
        <v>317649</v>
      </c>
      <c r="X32" s="578">
        <v>155800</v>
      </c>
      <c r="Y32" s="578">
        <v>161849</v>
      </c>
      <c r="Z32" s="30"/>
    </row>
    <row r="33" spans="1:26">
      <c r="A33" s="528">
        <v>11</v>
      </c>
      <c r="B33" s="573">
        <v>364</v>
      </c>
      <c r="C33" s="573">
        <v>202</v>
      </c>
      <c r="D33" s="28">
        <v>162</v>
      </c>
      <c r="E33" s="573">
        <v>388</v>
      </c>
      <c r="F33" s="577">
        <v>218</v>
      </c>
      <c r="G33" s="577">
        <v>170</v>
      </c>
      <c r="H33" s="573">
        <v>-24</v>
      </c>
      <c r="I33" s="573">
        <v>-16</v>
      </c>
      <c r="J33" s="573">
        <v>-8</v>
      </c>
      <c r="K33" s="573">
        <v>141</v>
      </c>
      <c r="L33" s="573">
        <v>71</v>
      </c>
      <c r="M33" s="573">
        <v>70</v>
      </c>
      <c r="N33" s="576">
        <v>395</v>
      </c>
      <c r="O33" s="576">
        <v>192</v>
      </c>
      <c r="P33" s="576">
        <v>203</v>
      </c>
      <c r="Q33" s="576">
        <v>-254</v>
      </c>
      <c r="R33" s="576">
        <v>-121</v>
      </c>
      <c r="S33" s="599">
        <v>-133</v>
      </c>
      <c r="T33" s="576">
        <v>-278</v>
      </c>
      <c r="U33" s="576">
        <v>-137</v>
      </c>
      <c r="V33" s="576">
        <v>-141</v>
      </c>
      <c r="W33" s="578">
        <v>317371</v>
      </c>
      <c r="X33" s="578">
        <v>155663</v>
      </c>
      <c r="Y33" s="578">
        <v>161708</v>
      </c>
      <c r="Z33" s="30"/>
    </row>
    <row r="34" spans="1:26">
      <c r="A34" s="528">
        <v>12</v>
      </c>
      <c r="B34" s="573">
        <v>420</v>
      </c>
      <c r="C34" s="573">
        <v>242</v>
      </c>
      <c r="D34" s="28">
        <v>178</v>
      </c>
      <c r="E34" s="573">
        <v>410</v>
      </c>
      <c r="F34" s="573">
        <v>240</v>
      </c>
      <c r="G34" s="573">
        <v>170</v>
      </c>
      <c r="H34" s="573">
        <v>10</v>
      </c>
      <c r="I34" s="573">
        <v>2</v>
      </c>
      <c r="J34" s="573">
        <v>8</v>
      </c>
      <c r="K34" s="573">
        <v>132</v>
      </c>
      <c r="L34" s="573">
        <v>74</v>
      </c>
      <c r="M34" s="573">
        <v>58</v>
      </c>
      <c r="N34" s="576">
        <v>405</v>
      </c>
      <c r="O34" s="576">
        <v>205</v>
      </c>
      <c r="P34" s="576">
        <v>200</v>
      </c>
      <c r="Q34" s="576">
        <v>-273</v>
      </c>
      <c r="R34" s="576">
        <v>-131</v>
      </c>
      <c r="S34" s="599">
        <v>-142</v>
      </c>
      <c r="T34" s="576">
        <v>-263</v>
      </c>
      <c r="U34" s="576">
        <v>-129</v>
      </c>
      <c r="V34" s="576">
        <v>-134</v>
      </c>
      <c r="W34" s="578">
        <v>317108</v>
      </c>
      <c r="X34" s="578">
        <v>155534</v>
      </c>
      <c r="Y34" s="578">
        <v>161574</v>
      </c>
      <c r="Z34" s="30"/>
    </row>
    <row r="35" spans="1:26">
      <c r="A35" s="598" t="s">
        <v>4832</v>
      </c>
      <c r="B35" s="573">
        <v>389</v>
      </c>
      <c r="C35" s="573">
        <v>238</v>
      </c>
      <c r="D35" s="28">
        <v>151</v>
      </c>
      <c r="E35" s="573">
        <v>460</v>
      </c>
      <c r="F35" s="573">
        <v>268</v>
      </c>
      <c r="G35" s="573">
        <v>192</v>
      </c>
      <c r="H35" s="573">
        <v>-71</v>
      </c>
      <c r="I35" s="573">
        <v>-30</v>
      </c>
      <c r="J35" s="573">
        <v>-41</v>
      </c>
      <c r="K35" s="573">
        <v>138</v>
      </c>
      <c r="L35" s="573">
        <v>59</v>
      </c>
      <c r="M35" s="573">
        <v>79</v>
      </c>
      <c r="N35" s="576">
        <v>631</v>
      </c>
      <c r="O35" s="576">
        <v>306</v>
      </c>
      <c r="P35" s="576">
        <v>325</v>
      </c>
      <c r="Q35" s="576">
        <v>-493</v>
      </c>
      <c r="R35" s="576">
        <v>-247</v>
      </c>
      <c r="S35" s="599">
        <v>-246</v>
      </c>
      <c r="T35" s="576">
        <v>-564</v>
      </c>
      <c r="U35" s="576">
        <v>-277</v>
      </c>
      <c r="V35" s="576">
        <v>-287</v>
      </c>
      <c r="W35" s="578">
        <v>316544</v>
      </c>
      <c r="X35" s="578">
        <v>155257</v>
      </c>
      <c r="Y35" s="578">
        <v>161287</v>
      </c>
      <c r="Z35" s="30"/>
    </row>
    <row r="36" spans="1:26">
      <c r="A36" s="528" t="s">
        <v>689</v>
      </c>
      <c r="B36" s="573">
        <v>411</v>
      </c>
      <c r="C36" s="573">
        <v>257</v>
      </c>
      <c r="D36" s="28">
        <v>154</v>
      </c>
      <c r="E36" s="573">
        <v>540</v>
      </c>
      <c r="F36" s="573">
        <v>306</v>
      </c>
      <c r="G36" s="573">
        <v>234</v>
      </c>
      <c r="H36" s="573">
        <v>-129</v>
      </c>
      <c r="I36" s="600">
        <v>-49</v>
      </c>
      <c r="J36" s="573">
        <v>-80</v>
      </c>
      <c r="K36" s="573">
        <v>102</v>
      </c>
      <c r="L36" s="573">
        <v>60</v>
      </c>
      <c r="M36" s="573">
        <v>42</v>
      </c>
      <c r="N36" s="576">
        <v>459</v>
      </c>
      <c r="O36" s="576">
        <v>211</v>
      </c>
      <c r="P36" s="576">
        <v>248</v>
      </c>
      <c r="Q36" s="576">
        <v>-357</v>
      </c>
      <c r="R36" s="576">
        <v>-151</v>
      </c>
      <c r="S36" s="599">
        <v>-206</v>
      </c>
      <c r="T36" s="576">
        <v>-486</v>
      </c>
      <c r="U36" s="576">
        <v>-200</v>
      </c>
      <c r="V36" s="576">
        <v>-286</v>
      </c>
      <c r="W36" s="578">
        <v>316058</v>
      </c>
      <c r="X36" s="578">
        <v>155057</v>
      </c>
      <c r="Y36" s="578">
        <v>161001</v>
      </c>
      <c r="Z36" s="30"/>
    </row>
    <row r="37" spans="1:26">
      <c r="A37" s="528" t="s">
        <v>690</v>
      </c>
      <c r="B37" s="573">
        <v>1416</v>
      </c>
      <c r="C37" s="573">
        <v>810</v>
      </c>
      <c r="D37" s="28">
        <v>606</v>
      </c>
      <c r="E37" s="573">
        <v>2520</v>
      </c>
      <c r="F37" s="573">
        <v>1418</v>
      </c>
      <c r="G37" s="573">
        <v>1102</v>
      </c>
      <c r="H37" s="573">
        <v>-1104</v>
      </c>
      <c r="I37" s="573">
        <v>-608</v>
      </c>
      <c r="J37" s="573">
        <v>-496</v>
      </c>
      <c r="K37" s="573">
        <v>112</v>
      </c>
      <c r="L37" s="573">
        <v>57</v>
      </c>
      <c r="M37" s="573">
        <v>55</v>
      </c>
      <c r="N37" s="576">
        <v>426</v>
      </c>
      <c r="O37" s="576">
        <v>207</v>
      </c>
      <c r="P37" s="576">
        <v>219</v>
      </c>
      <c r="Q37" s="576">
        <v>-314</v>
      </c>
      <c r="R37" s="576">
        <v>-150</v>
      </c>
      <c r="S37" s="599">
        <v>-164</v>
      </c>
      <c r="T37" s="578">
        <v>-1418</v>
      </c>
      <c r="U37" s="576">
        <v>-758</v>
      </c>
      <c r="V37" s="576">
        <v>-660</v>
      </c>
      <c r="W37" s="578">
        <v>314640</v>
      </c>
      <c r="X37" s="578">
        <v>154299</v>
      </c>
      <c r="Y37" s="578">
        <v>160341</v>
      </c>
      <c r="Z37" s="30"/>
    </row>
    <row r="38" spans="1:26">
      <c r="A38" s="528" t="s">
        <v>691</v>
      </c>
      <c r="B38" s="573">
        <v>1070</v>
      </c>
      <c r="C38" s="573">
        <v>637</v>
      </c>
      <c r="D38" s="28">
        <v>433</v>
      </c>
      <c r="E38" s="573">
        <v>712</v>
      </c>
      <c r="F38" s="573">
        <v>420</v>
      </c>
      <c r="G38" s="573">
        <v>292</v>
      </c>
      <c r="H38" s="573">
        <v>358</v>
      </c>
      <c r="I38" s="573">
        <v>217</v>
      </c>
      <c r="J38" s="573">
        <v>141</v>
      </c>
      <c r="K38" s="573">
        <v>111</v>
      </c>
      <c r="L38" s="573">
        <v>54</v>
      </c>
      <c r="M38" s="573">
        <v>57</v>
      </c>
      <c r="N38" s="576">
        <v>378</v>
      </c>
      <c r="O38" s="576">
        <v>187</v>
      </c>
      <c r="P38" s="576">
        <v>191</v>
      </c>
      <c r="Q38" s="576">
        <v>-267</v>
      </c>
      <c r="R38" s="576">
        <v>-133</v>
      </c>
      <c r="S38" s="599">
        <v>-134</v>
      </c>
      <c r="T38" s="576">
        <v>91</v>
      </c>
      <c r="U38" s="576">
        <v>84</v>
      </c>
      <c r="V38" s="576">
        <v>7</v>
      </c>
      <c r="W38" s="578">
        <v>314731</v>
      </c>
      <c r="X38" s="578">
        <v>154383</v>
      </c>
      <c r="Y38" s="578">
        <v>160348</v>
      </c>
      <c r="Z38" s="30"/>
    </row>
    <row r="39" spans="1:26">
      <c r="A39" s="528" t="s">
        <v>692</v>
      </c>
      <c r="B39" s="573">
        <v>479</v>
      </c>
      <c r="C39" s="573">
        <v>282</v>
      </c>
      <c r="D39" s="28">
        <v>197</v>
      </c>
      <c r="E39" s="573">
        <v>507</v>
      </c>
      <c r="F39" s="573">
        <v>285</v>
      </c>
      <c r="G39" s="573">
        <v>222</v>
      </c>
      <c r="H39" s="573">
        <v>-28</v>
      </c>
      <c r="I39" s="573">
        <v>-3</v>
      </c>
      <c r="J39" s="573">
        <v>-25</v>
      </c>
      <c r="K39" s="573">
        <v>116</v>
      </c>
      <c r="L39" s="573">
        <v>56</v>
      </c>
      <c r="M39" s="573">
        <v>60</v>
      </c>
      <c r="N39" s="576">
        <v>330</v>
      </c>
      <c r="O39" s="576">
        <v>178</v>
      </c>
      <c r="P39" s="576">
        <v>152</v>
      </c>
      <c r="Q39" s="576">
        <v>-214</v>
      </c>
      <c r="R39" s="576">
        <v>-122</v>
      </c>
      <c r="S39" s="599">
        <v>-92</v>
      </c>
      <c r="T39" s="576">
        <v>-242</v>
      </c>
      <c r="U39" s="576">
        <v>-125</v>
      </c>
      <c r="V39" s="576">
        <v>-117</v>
      </c>
      <c r="W39" s="578">
        <v>314489</v>
      </c>
      <c r="X39" s="578">
        <v>154258</v>
      </c>
      <c r="Y39" s="578">
        <v>160231</v>
      </c>
      <c r="Z39" s="30"/>
    </row>
    <row r="40" spans="1:26">
      <c r="A40" s="528" t="s">
        <v>693</v>
      </c>
      <c r="B40" s="573">
        <v>474</v>
      </c>
      <c r="C40" s="573">
        <v>295</v>
      </c>
      <c r="D40" s="28">
        <v>179</v>
      </c>
      <c r="E40" s="573">
        <v>428</v>
      </c>
      <c r="F40" s="573">
        <v>249</v>
      </c>
      <c r="G40" s="573">
        <v>179</v>
      </c>
      <c r="H40" s="573">
        <v>46</v>
      </c>
      <c r="I40" s="573">
        <v>46</v>
      </c>
      <c r="J40" s="573">
        <v>0</v>
      </c>
      <c r="K40" s="573">
        <v>104</v>
      </c>
      <c r="L40" s="573">
        <v>51</v>
      </c>
      <c r="M40" s="573">
        <v>53</v>
      </c>
      <c r="N40" s="576">
        <v>338</v>
      </c>
      <c r="O40" s="576">
        <v>168</v>
      </c>
      <c r="P40" s="576">
        <v>170</v>
      </c>
      <c r="Q40" s="576">
        <v>-234</v>
      </c>
      <c r="R40" s="576">
        <v>-117</v>
      </c>
      <c r="S40" s="599">
        <v>-117</v>
      </c>
      <c r="T40" s="576">
        <v>-188</v>
      </c>
      <c r="U40" s="576">
        <v>-71</v>
      </c>
      <c r="V40" s="576">
        <v>-117</v>
      </c>
      <c r="W40" s="578">
        <v>314301</v>
      </c>
      <c r="X40" s="578">
        <v>154187</v>
      </c>
      <c r="Y40" s="578">
        <v>160114</v>
      </c>
      <c r="Z40" s="30"/>
    </row>
    <row r="41" spans="1:26">
      <c r="A41" s="528" t="s">
        <v>694</v>
      </c>
      <c r="B41" s="573">
        <v>458</v>
      </c>
      <c r="C41" s="573">
        <v>247</v>
      </c>
      <c r="D41" s="28">
        <v>211</v>
      </c>
      <c r="E41" s="573">
        <v>503</v>
      </c>
      <c r="F41" s="573">
        <v>296</v>
      </c>
      <c r="G41" s="573">
        <v>207</v>
      </c>
      <c r="H41" s="600">
        <v>-45</v>
      </c>
      <c r="I41" s="573">
        <v>-49</v>
      </c>
      <c r="J41" s="573">
        <v>4</v>
      </c>
      <c r="K41" s="573">
        <v>124</v>
      </c>
      <c r="L41" s="573">
        <v>58</v>
      </c>
      <c r="M41" s="573">
        <v>66</v>
      </c>
      <c r="N41" s="576">
        <v>342</v>
      </c>
      <c r="O41" s="576">
        <v>174</v>
      </c>
      <c r="P41" s="576">
        <v>168</v>
      </c>
      <c r="Q41" s="576">
        <v>-218</v>
      </c>
      <c r="R41" s="576">
        <v>-116</v>
      </c>
      <c r="S41" s="599">
        <v>-102</v>
      </c>
      <c r="T41" s="576">
        <v>-263</v>
      </c>
      <c r="U41" s="576">
        <v>-165</v>
      </c>
      <c r="V41" s="576">
        <v>-98</v>
      </c>
      <c r="W41" s="578">
        <v>314038</v>
      </c>
      <c r="X41" s="578">
        <v>154022</v>
      </c>
      <c r="Y41" s="578">
        <v>160016</v>
      </c>
      <c r="Z41" s="30"/>
    </row>
    <row r="42" spans="1:26">
      <c r="A42" s="528" t="s">
        <v>695</v>
      </c>
      <c r="B42" s="573">
        <v>429</v>
      </c>
      <c r="C42" s="573">
        <v>216</v>
      </c>
      <c r="D42" s="28">
        <v>213</v>
      </c>
      <c r="E42" s="573">
        <v>428</v>
      </c>
      <c r="F42" s="573">
        <v>255</v>
      </c>
      <c r="G42" s="573">
        <v>173</v>
      </c>
      <c r="H42" s="573">
        <v>1</v>
      </c>
      <c r="I42" s="573">
        <v>-39</v>
      </c>
      <c r="J42" s="573">
        <v>40</v>
      </c>
      <c r="K42" s="573">
        <v>112</v>
      </c>
      <c r="L42" s="573">
        <v>55</v>
      </c>
      <c r="M42" s="573">
        <v>57</v>
      </c>
      <c r="N42" s="576">
        <v>313</v>
      </c>
      <c r="O42" s="576">
        <v>150</v>
      </c>
      <c r="P42" s="576">
        <v>163</v>
      </c>
      <c r="Q42" s="576">
        <v>-201</v>
      </c>
      <c r="R42" s="576">
        <v>-95</v>
      </c>
      <c r="S42" s="599">
        <v>-106</v>
      </c>
      <c r="T42" s="576">
        <v>-200</v>
      </c>
      <c r="U42" s="576">
        <v>-134</v>
      </c>
      <c r="V42" s="576">
        <v>-66</v>
      </c>
      <c r="W42" s="578">
        <v>313838</v>
      </c>
      <c r="X42" s="578">
        <v>153888</v>
      </c>
      <c r="Y42" s="578">
        <v>159950</v>
      </c>
      <c r="Z42" s="30"/>
    </row>
    <row r="43" spans="1:26" ht="18.5" thickBot="1">
      <c r="A43" s="601" t="s">
        <v>696</v>
      </c>
      <c r="B43" s="602">
        <v>431</v>
      </c>
      <c r="C43" s="603">
        <v>255</v>
      </c>
      <c r="D43" s="603">
        <v>176</v>
      </c>
      <c r="E43" s="603">
        <v>466</v>
      </c>
      <c r="F43" s="603">
        <v>261</v>
      </c>
      <c r="G43" s="603">
        <v>205</v>
      </c>
      <c r="H43" s="603">
        <v>-35</v>
      </c>
      <c r="I43" s="603">
        <v>-6</v>
      </c>
      <c r="J43" s="603">
        <v>-29</v>
      </c>
      <c r="K43" s="603">
        <v>124</v>
      </c>
      <c r="L43" s="603">
        <v>58</v>
      </c>
      <c r="M43" s="603">
        <v>66</v>
      </c>
      <c r="N43" s="604">
        <v>357</v>
      </c>
      <c r="O43" s="604">
        <v>188</v>
      </c>
      <c r="P43" s="604">
        <v>169</v>
      </c>
      <c r="Q43" s="604">
        <v>-233</v>
      </c>
      <c r="R43" s="604">
        <v>-130</v>
      </c>
      <c r="S43" s="605">
        <v>-103</v>
      </c>
      <c r="T43" s="604">
        <v>-268</v>
      </c>
      <c r="U43" s="604">
        <v>-136</v>
      </c>
      <c r="V43" s="604">
        <v>-132</v>
      </c>
      <c r="W43" s="606">
        <v>313570</v>
      </c>
      <c r="X43" s="606">
        <v>153752</v>
      </c>
      <c r="Y43" s="606">
        <v>159818</v>
      </c>
      <c r="Z43" s="30"/>
    </row>
    <row r="44" spans="1:26">
      <c r="A44" s="50" t="s">
        <v>4833</v>
      </c>
      <c r="B44" s="50"/>
      <c r="C44" s="50"/>
      <c r="D44" s="50"/>
      <c r="E44" s="50"/>
      <c r="F44" s="50"/>
      <c r="G44" s="50"/>
      <c r="H44" s="50"/>
      <c r="I44" s="50"/>
      <c r="J44" s="50"/>
      <c r="K44" s="50"/>
      <c r="L44" s="50"/>
      <c r="M44" s="50"/>
      <c r="N44" s="607"/>
      <c r="O44" s="607"/>
      <c r="P44" s="607"/>
      <c r="Q44" s="607"/>
      <c r="R44" s="607"/>
      <c r="S44" s="607"/>
      <c r="T44" s="607"/>
      <c r="U44" s="607"/>
      <c r="V44" s="607"/>
      <c r="W44" s="607"/>
      <c r="X44" s="30"/>
      <c r="Y44" s="28" t="s">
        <v>4834</v>
      </c>
      <c r="Z44" s="30"/>
    </row>
    <row r="45" spans="1:26">
      <c r="A45" s="50" t="s">
        <v>4835</v>
      </c>
      <c r="B45" s="50"/>
      <c r="C45" s="50"/>
      <c r="D45" s="50"/>
      <c r="E45" s="50"/>
      <c r="F45" s="50"/>
      <c r="G45" s="50"/>
      <c r="H45" s="50"/>
      <c r="I45" s="50"/>
      <c r="J45" s="50"/>
      <c r="K45" s="50"/>
      <c r="L45" s="50"/>
      <c r="M45" s="50"/>
      <c r="N45" s="30"/>
      <c r="O45" s="30"/>
      <c r="P45" s="30"/>
      <c r="Q45" s="30"/>
      <c r="R45" s="30"/>
      <c r="S45" s="30"/>
      <c r="T45" s="30"/>
      <c r="U45" s="30"/>
      <c r="V45" s="30"/>
      <c r="W45" s="30"/>
      <c r="X45" s="30"/>
      <c r="Y45" s="30"/>
      <c r="Z45" s="30"/>
    </row>
    <row r="46" spans="1:26">
      <c r="A46" s="50" t="s">
        <v>4836</v>
      </c>
      <c r="B46" s="50"/>
      <c r="C46" s="50"/>
      <c r="D46" s="50"/>
      <c r="E46" s="50"/>
      <c r="F46" s="50"/>
      <c r="G46" s="50"/>
      <c r="H46" s="50"/>
      <c r="I46" s="50"/>
      <c r="J46" s="50"/>
      <c r="K46" s="50"/>
      <c r="L46" s="50"/>
      <c r="M46" s="50"/>
      <c r="N46" s="30"/>
      <c r="O46" s="30"/>
      <c r="P46" s="30"/>
      <c r="Q46" s="30"/>
      <c r="R46" s="30"/>
      <c r="S46" s="30"/>
      <c r="T46" s="30"/>
      <c r="U46" s="30"/>
      <c r="V46" s="30"/>
      <c r="W46" s="30"/>
      <c r="X46" s="30"/>
      <c r="Y46" s="30"/>
      <c r="Z46" s="30"/>
    </row>
    <row r="47" spans="1:26">
      <c r="A47" s="50" t="s">
        <v>4837</v>
      </c>
      <c r="B47" s="50"/>
      <c r="C47" s="50"/>
      <c r="D47" s="50"/>
      <c r="E47" s="50"/>
      <c r="F47" s="50"/>
      <c r="G47" s="50"/>
      <c r="H47" s="50"/>
      <c r="I47" s="50"/>
      <c r="J47" s="50"/>
      <c r="K47" s="50"/>
      <c r="L47" s="50"/>
      <c r="M47" s="50"/>
      <c r="N47" s="30"/>
      <c r="O47" s="30"/>
      <c r="P47" s="30"/>
      <c r="Q47" s="30"/>
      <c r="R47" s="30"/>
      <c r="S47" s="30"/>
      <c r="T47" s="30"/>
      <c r="U47" s="30"/>
      <c r="V47" s="30"/>
      <c r="W47" s="30"/>
      <c r="X47" s="30"/>
      <c r="Y47" s="30"/>
      <c r="Z47" s="30"/>
    </row>
    <row r="48" spans="1:26">
      <c r="A48" s="50"/>
      <c r="B48" s="50"/>
      <c r="C48" s="50"/>
      <c r="D48" s="50"/>
      <c r="E48" s="50"/>
      <c r="F48" s="50"/>
      <c r="G48" s="50"/>
      <c r="H48" s="50"/>
      <c r="I48" s="50"/>
      <c r="J48" s="50"/>
      <c r="K48" s="50"/>
      <c r="L48" s="50"/>
      <c r="M48" s="50"/>
      <c r="N48" s="30"/>
      <c r="O48" s="30"/>
      <c r="P48" s="30"/>
      <c r="Q48" s="30"/>
      <c r="R48" s="30"/>
      <c r="S48" s="30"/>
      <c r="T48" s="30"/>
      <c r="U48" s="30"/>
      <c r="V48" s="30"/>
      <c r="W48" s="30"/>
      <c r="X48" s="30"/>
      <c r="Y48" s="30"/>
      <c r="Z48" s="30"/>
    </row>
  </sheetData>
  <mergeCells count="11">
    <mergeCell ref="A3:A5"/>
    <mergeCell ref="B3:J3"/>
    <mergeCell ref="K3:S3"/>
    <mergeCell ref="T3:V4"/>
    <mergeCell ref="W3:Y4"/>
    <mergeCell ref="B4:D4"/>
    <mergeCell ref="E4:G4"/>
    <mergeCell ref="H4:J4"/>
    <mergeCell ref="K4:M4"/>
    <mergeCell ref="N4:P4"/>
    <mergeCell ref="Q4:S4"/>
  </mergeCells>
  <phoneticPr fontId="2"/>
  <hyperlinks>
    <hyperlink ref="Z1" location="目次!A1" display="目次へ戻る" xr:uid="{4E4B8856-936F-46F7-B9C2-098E1054E645}"/>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D9547-516C-4CB6-8CD4-BE9ECD53059D}">
  <dimension ref="A1:V50"/>
  <sheetViews>
    <sheetView zoomScale="96" zoomScaleNormal="96" workbookViewId="0">
      <pane xSplit="1" ySplit="5" topLeftCell="B30" activePane="bottomRight" state="frozen"/>
      <selection pane="topRight" activeCell="B1" sqref="B1"/>
      <selection pane="bottomLeft" activeCell="A6" sqref="A6"/>
      <selection pane="bottomRight" activeCell="N43" sqref="N43"/>
    </sheetView>
  </sheetViews>
  <sheetFormatPr defaultRowHeight="18"/>
  <cols>
    <col min="3" max="21" width="10.08203125" customWidth="1"/>
    <col min="22" max="22" width="11" bestFit="1" customWidth="1"/>
  </cols>
  <sheetData>
    <row r="1" spans="1:22">
      <c r="A1" s="30" t="s">
        <v>4838</v>
      </c>
      <c r="B1" s="30"/>
      <c r="C1" s="30"/>
      <c r="D1" s="30"/>
      <c r="E1" s="30"/>
      <c r="F1" s="30"/>
      <c r="G1" s="30"/>
      <c r="H1" s="30"/>
      <c r="I1" s="30"/>
      <c r="J1" s="30"/>
      <c r="K1" s="30"/>
      <c r="L1" s="30"/>
      <c r="M1" s="30"/>
      <c r="N1" s="30"/>
      <c r="O1" s="30"/>
      <c r="P1" s="30"/>
      <c r="Q1" s="30"/>
      <c r="R1" s="30"/>
      <c r="S1" s="30"/>
      <c r="T1" s="30"/>
      <c r="U1" s="30"/>
      <c r="V1" s="341" t="s">
        <v>721</v>
      </c>
    </row>
    <row r="2" spans="1:22" ht="18.5" thickBot="1">
      <c r="A2" s="165"/>
      <c r="B2" s="165"/>
      <c r="C2" s="165"/>
      <c r="D2" s="165"/>
      <c r="E2" s="165"/>
      <c r="F2" s="165"/>
      <c r="G2" s="165"/>
      <c r="H2" s="165"/>
      <c r="I2" s="165"/>
      <c r="J2" s="165"/>
      <c r="K2" s="165"/>
      <c r="L2" s="165"/>
      <c r="M2" s="165"/>
      <c r="N2" s="165"/>
      <c r="O2" s="165"/>
      <c r="P2" s="165"/>
      <c r="Q2" s="165"/>
      <c r="R2" s="165"/>
      <c r="S2" s="165"/>
      <c r="T2" s="165"/>
      <c r="U2" s="28" t="s">
        <v>4693</v>
      </c>
      <c r="V2" s="30"/>
    </row>
    <row r="3" spans="1:22">
      <c r="A3" s="3428" t="s">
        <v>4839</v>
      </c>
      <c r="B3" s="3449"/>
      <c r="C3" s="3430" t="s">
        <v>4840</v>
      </c>
      <c r="D3" s="3431"/>
      <c r="E3" s="3431"/>
      <c r="F3" s="3431"/>
      <c r="G3" s="3431"/>
      <c r="H3" s="3431"/>
      <c r="I3" s="3431"/>
      <c r="J3" s="3431"/>
      <c r="K3" s="3431"/>
      <c r="L3" s="3453" t="s">
        <v>11807</v>
      </c>
      <c r="M3" s="3430" t="s">
        <v>4841</v>
      </c>
      <c r="N3" s="3431"/>
      <c r="O3" s="3431"/>
      <c r="P3" s="3431"/>
      <c r="Q3" s="3431"/>
      <c r="R3" s="3431"/>
      <c r="S3" s="3431"/>
      <c r="T3" s="3431"/>
      <c r="U3" s="3431"/>
      <c r="V3" s="30"/>
    </row>
    <row r="4" spans="1:22">
      <c r="A4" s="3429"/>
      <c r="B4" s="3450"/>
      <c r="C4" s="3450" t="s">
        <v>4813</v>
      </c>
      <c r="D4" s="3450"/>
      <c r="E4" s="3450"/>
      <c r="F4" s="3450"/>
      <c r="G4" s="3450"/>
      <c r="H4" s="3450" t="s">
        <v>4814</v>
      </c>
      <c r="I4" s="3450"/>
      <c r="J4" s="3450"/>
      <c r="K4" s="3444" t="s">
        <v>11806</v>
      </c>
      <c r="L4" s="3454"/>
      <c r="M4" s="3450" t="s">
        <v>4813</v>
      </c>
      <c r="N4" s="3450"/>
      <c r="O4" s="3450"/>
      <c r="P4" s="3450"/>
      <c r="Q4" s="3450"/>
      <c r="R4" s="3450" t="s">
        <v>4814</v>
      </c>
      <c r="S4" s="3450"/>
      <c r="T4" s="3450"/>
      <c r="U4" s="3439" t="s">
        <v>11806</v>
      </c>
      <c r="V4" s="30"/>
    </row>
    <row r="5" spans="1:22">
      <c r="A5" s="3429"/>
      <c r="B5" s="3450"/>
      <c r="C5" s="524" t="s">
        <v>4816</v>
      </c>
      <c r="D5" s="380" t="s">
        <v>4843</v>
      </c>
      <c r="E5" s="524" t="s">
        <v>4817</v>
      </c>
      <c r="F5" s="524" t="s">
        <v>4844</v>
      </c>
      <c r="G5" s="524" t="s">
        <v>4845</v>
      </c>
      <c r="H5" s="524" t="s">
        <v>4819</v>
      </c>
      <c r="I5" s="524" t="s">
        <v>4820</v>
      </c>
      <c r="J5" s="524" t="s">
        <v>4846</v>
      </c>
      <c r="K5" s="3445"/>
      <c r="L5" s="3455"/>
      <c r="M5" s="524" t="s">
        <v>4816</v>
      </c>
      <c r="N5" s="380" t="s">
        <v>4843</v>
      </c>
      <c r="O5" s="524" t="s">
        <v>4817</v>
      </c>
      <c r="P5" s="524" t="s">
        <v>4844</v>
      </c>
      <c r="Q5" s="524" t="s">
        <v>4845</v>
      </c>
      <c r="R5" s="524" t="s">
        <v>4819</v>
      </c>
      <c r="S5" s="524" t="s">
        <v>4820</v>
      </c>
      <c r="T5" s="524" t="s">
        <v>4846</v>
      </c>
      <c r="U5" s="3432"/>
      <c r="V5" s="30"/>
    </row>
    <row r="6" spans="1:22">
      <c r="A6" s="3429" t="s">
        <v>4822</v>
      </c>
      <c r="B6" s="524" t="s">
        <v>4717</v>
      </c>
      <c r="C6" s="608">
        <f>SUM(C9,C12,C15,C18,C21,C24,C27,C30,C33,C36,C39,C42,C45)</f>
        <v>4077</v>
      </c>
      <c r="D6" s="608">
        <f>SUM(D9,D12,D15,D18,D21,D24,D27,D30,D33,D36,D39,D42,D45)</f>
        <v>6092</v>
      </c>
      <c r="E6" s="608">
        <f>SUM(E9,E12,E15,E18,E21,E24,E27,E30,E33,E36,E39,E42,E45)</f>
        <v>4328</v>
      </c>
      <c r="F6" s="608">
        <f>SUM(F9,F12,F15,F18,F21,F24,F27,F30,F33,F36,F39,F42,F45)</f>
        <v>6092</v>
      </c>
      <c r="G6" s="609">
        <f>SUM(G9,G12,G15,G18,G21,G24,G27,G30,G33,G36,G39,G42,G45)</f>
        <v>-251</v>
      </c>
      <c r="H6" s="608">
        <f t="shared" ref="H6:J6" si="0">SUM(H9,H12,H15,H18,H21,H24,H27,H30,H33,H36,H39,H42,H45)</f>
        <v>806</v>
      </c>
      <c r="I6" s="608">
        <f t="shared" si="0"/>
        <v>2391</v>
      </c>
      <c r="J6" s="609">
        <f t="shared" si="0"/>
        <v>-1585</v>
      </c>
      <c r="K6" s="609">
        <f>SUM(K9,K12,K15,K18,K21,K24,K27,K30,K33,K36,K39,K42,K45)</f>
        <v>-1836</v>
      </c>
      <c r="L6" s="608">
        <f>L9+L12+L15+L18+L24+L27+L30+L33+L36+L39+L42+L45+L21</f>
        <v>155919</v>
      </c>
      <c r="M6" s="608">
        <f>SUM(M9,M12,M15,M18,M21,M24,M27,M30,M33,M36,M39,M42,M45)</f>
        <v>3943</v>
      </c>
      <c r="N6" s="608">
        <f>SUM(N9,N12,N15,N18,N21,N24,N27,N30,N33,N36,N39,N42,N45)</f>
        <v>5694</v>
      </c>
      <c r="O6" s="608">
        <f>SUM(O9,O12,O15,O18,O21,O24,O27,O30,O33,O36,O39,O42,O45)</f>
        <v>4473</v>
      </c>
      <c r="P6" s="608">
        <f>SUM(P9,P12,P15,P18,P21,P24,P27,P30,P33,P36,P39,P42,P45)</f>
        <v>5694</v>
      </c>
      <c r="Q6" s="609">
        <f>SUM(Q9,Q12,Q15,Q18,Q21,Q24,Q27,Q30,Q33,Q36,Q39,Q42,Q45)</f>
        <v>-530</v>
      </c>
      <c r="R6" s="608">
        <f t="shared" ref="R6:T6" si="1">SUM(R9,R12,R15,R18,R21,R24,R27,R30,R33,R36,R39,R42,R45)</f>
        <v>730</v>
      </c>
      <c r="S6" s="608">
        <f t="shared" si="1"/>
        <v>2367</v>
      </c>
      <c r="T6" s="609">
        <f t="shared" si="1"/>
        <v>-1637</v>
      </c>
      <c r="U6" s="609">
        <f>SUM(U9,U12,U15,U18,U21,U24,U27,U30,U33,U36,U39,U42,U45)</f>
        <v>-2167</v>
      </c>
      <c r="V6" s="30"/>
    </row>
    <row r="7" spans="1:22">
      <c r="A7" s="3429"/>
      <c r="B7" s="524" t="s">
        <v>4718</v>
      </c>
      <c r="C7" s="608">
        <f>SUM(C10,C13,C16,C19,C22,C25,C28,C31,C34,C37,C40,C43,C46)</f>
        <v>3005</v>
      </c>
      <c r="D7" s="608">
        <f t="shared" ref="D7:D8" si="2">SUM(D10,D13,D16,D19,D22,D25,D28,D31,D34,D37,D40,D43,D46)</f>
        <v>6200</v>
      </c>
      <c r="E7" s="608">
        <f>SUM(E10,E13,E16,E19,E22,E25,E28,E31,E34,E37,E40,E43,E46)</f>
        <v>3318</v>
      </c>
      <c r="F7" s="608">
        <f t="shared" ref="F7:K8" si="3">SUM(F10,F13,F16,F19,F22,F25,F28,F31,F34,F37,F40,F43,F46)</f>
        <v>6200</v>
      </c>
      <c r="G7" s="609">
        <f t="shared" si="3"/>
        <v>-313</v>
      </c>
      <c r="H7" s="608">
        <f t="shared" si="3"/>
        <v>767</v>
      </c>
      <c r="I7" s="608">
        <f t="shared" si="3"/>
        <v>2283</v>
      </c>
      <c r="J7" s="609">
        <f t="shared" si="3"/>
        <v>-1516</v>
      </c>
      <c r="K7" s="609">
        <f t="shared" si="3"/>
        <v>-1829</v>
      </c>
      <c r="L7" s="608">
        <f>L10+L13+L16+L19+L22+L25+L28+L31+L34+L37+L40+L43+L46</f>
        <v>161895</v>
      </c>
      <c r="M7" s="608">
        <f>SUM(M10,M13,M16,M19,M22,M25,M28,M31,M34,M37,M40,M43,M46)</f>
        <v>2888</v>
      </c>
      <c r="N7" s="608">
        <f t="shared" ref="N7:U8" si="4">SUM(N10,N13,N16,N19,N22,N25,N28,N31,N34,N37,N40,N43,N46)</f>
        <v>5943</v>
      </c>
      <c r="O7" s="608">
        <f>SUM(O10,O13,O16,O19,O22,O25,O28,O31,O34,O37,O40,O43,O46)</f>
        <v>3334</v>
      </c>
      <c r="P7" s="608">
        <f t="shared" si="4"/>
        <v>5943</v>
      </c>
      <c r="Q7" s="609">
        <f t="shared" si="4"/>
        <v>-446</v>
      </c>
      <c r="R7" s="608">
        <f t="shared" si="4"/>
        <v>729</v>
      </c>
      <c r="S7" s="608">
        <f t="shared" si="4"/>
        <v>2360</v>
      </c>
      <c r="T7" s="609">
        <f t="shared" si="4"/>
        <v>-1631</v>
      </c>
      <c r="U7" s="609">
        <f t="shared" si="4"/>
        <v>-2077</v>
      </c>
      <c r="V7" s="30"/>
    </row>
    <row r="8" spans="1:22">
      <c r="A8" s="3429"/>
      <c r="B8" s="524" t="s">
        <v>4822</v>
      </c>
      <c r="C8" s="326">
        <f>SUM(C6,C7)</f>
        <v>7082</v>
      </c>
      <c r="D8" s="326">
        <f t="shared" si="2"/>
        <v>12292</v>
      </c>
      <c r="E8" s="326">
        <f>SUM(E6,E7)</f>
        <v>7646</v>
      </c>
      <c r="F8" s="326">
        <f t="shared" si="3"/>
        <v>12292</v>
      </c>
      <c r="G8" s="582">
        <f>SUM(G11,G14,G17,G20,G23,G26,G29,G32,G35,G38,G41,G44,G47)</f>
        <v>-564</v>
      </c>
      <c r="H8" s="326">
        <f t="shared" si="3"/>
        <v>1573</v>
      </c>
      <c r="I8" s="326">
        <f t="shared" si="3"/>
        <v>4674</v>
      </c>
      <c r="J8" s="610">
        <f t="shared" si="3"/>
        <v>-3101</v>
      </c>
      <c r="K8" s="610">
        <f t="shared" si="3"/>
        <v>-3665</v>
      </c>
      <c r="L8" s="326">
        <f>SUM(L6:L7)</f>
        <v>317814</v>
      </c>
      <c r="M8" s="326">
        <f>SUM(M6:M7)</f>
        <v>6831</v>
      </c>
      <c r="N8" s="326">
        <f t="shared" ref="N8:P8" si="5">SUM(N6,N7)</f>
        <v>11637</v>
      </c>
      <c r="O8" s="326">
        <f t="shared" si="5"/>
        <v>7807</v>
      </c>
      <c r="P8" s="326">
        <f t="shared" si="5"/>
        <v>11637</v>
      </c>
      <c r="Q8" s="582">
        <f>SUM(Q11,Q14,Q17,Q20,Q23,Q26,Q29,Q32,Q35,Q38,Q41,Q44,Q47)</f>
        <v>-976</v>
      </c>
      <c r="R8" s="326">
        <f t="shared" si="4"/>
        <v>1459</v>
      </c>
      <c r="S8" s="326">
        <f t="shared" si="4"/>
        <v>4727</v>
      </c>
      <c r="T8" s="610">
        <f t="shared" si="4"/>
        <v>-3268</v>
      </c>
      <c r="U8" s="610">
        <f t="shared" si="4"/>
        <v>-4244</v>
      </c>
      <c r="V8" s="30"/>
    </row>
    <row r="9" spans="1:22">
      <c r="A9" s="3429" t="s">
        <v>4847</v>
      </c>
      <c r="B9" s="524" t="s">
        <v>4717</v>
      </c>
      <c r="C9" s="611">
        <v>1558</v>
      </c>
      <c r="D9" s="611">
        <v>1804</v>
      </c>
      <c r="E9" s="611">
        <v>1633</v>
      </c>
      <c r="F9" s="611">
        <v>1758</v>
      </c>
      <c r="G9" s="609">
        <f>SUM(C9:D9)-SUM(E9:F9)</f>
        <v>-29</v>
      </c>
      <c r="H9" s="611">
        <v>235</v>
      </c>
      <c r="I9" s="611">
        <v>592</v>
      </c>
      <c r="J9" s="609">
        <f>H9-I9</f>
        <v>-357</v>
      </c>
      <c r="K9" s="609">
        <f>SUM(G9,J9)</f>
        <v>-386</v>
      </c>
      <c r="L9" s="612">
        <v>44931</v>
      </c>
      <c r="M9" s="608">
        <f>401+1047</f>
        <v>1448</v>
      </c>
      <c r="N9" s="611">
        <v>1708</v>
      </c>
      <c r="O9" s="611">
        <f>1270+348</f>
        <v>1618</v>
      </c>
      <c r="P9" s="611">
        <v>1643</v>
      </c>
      <c r="Q9" s="609">
        <f>SUM(M9:N9)-SUM(O9:P9)</f>
        <v>-105</v>
      </c>
      <c r="R9" s="611">
        <v>215</v>
      </c>
      <c r="S9" s="611">
        <v>559</v>
      </c>
      <c r="T9" s="609">
        <f>R9-S9</f>
        <v>-344</v>
      </c>
      <c r="U9" s="609">
        <f>SUM(Q9,T9)</f>
        <v>-449</v>
      </c>
      <c r="V9" s="30"/>
    </row>
    <row r="10" spans="1:22">
      <c r="A10" s="3429"/>
      <c r="B10" s="524" t="s">
        <v>4718</v>
      </c>
      <c r="C10" s="611">
        <v>1048</v>
      </c>
      <c r="D10" s="611">
        <v>1807</v>
      </c>
      <c r="E10" s="611">
        <v>1115</v>
      </c>
      <c r="F10" s="611">
        <v>1741</v>
      </c>
      <c r="G10" s="609">
        <f t="shared" ref="G10:G47" si="6">SUM(C10:D10)-SUM(E10:F10)</f>
        <v>-1</v>
      </c>
      <c r="H10" s="611">
        <v>242</v>
      </c>
      <c r="I10" s="611">
        <v>574</v>
      </c>
      <c r="J10" s="609">
        <f t="shared" ref="J10:J47" si="7">H10-I10</f>
        <v>-332</v>
      </c>
      <c r="K10" s="609">
        <f t="shared" ref="K10:K47" si="8">SUM(G10,J10)</f>
        <v>-333</v>
      </c>
      <c r="L10" s="612">
        <v>45859</v>
      </c>
      <c r="M10" s="608">
        <f>757+260</f>
        <v>1017</v>
      </c>
      <c r="N10" s="611">
        <v>1774</v>
      </c>
      <c r="O10" s="611">
        <f>859+264</f>
        <v>1123</v>
      </c>
      <c r="P10" s="611">
        <v>1723</v>
      </c>
      <c r="Q10" s="609">
        <f t="shared" ref="Q10:Q44" si="9">SUM(M10:N10)-SUM(O10:P10)</f>
        <v>-55</v>
      </c>
      <c r="R10" s="611">
        <v>179</v>
      </c>
      <c r="S10" s="611">
        <v>607</v>
      </c>
      <c r="T10" s="609">
        <f t="shared" ref="T10:T47" si="10">R10-S10</f>
        <v>-428</v>
      </c>
      <c r="U10" s="609">
        <f t="shared" ref="U10:U47" si="11">SUM(Q10,T10)</f>
        <v>-483</v>
      </c>
      <c r="V10" s="30"/>
    </row>
    <row r="11" spans="1:22">
      <c r="A11" s="3429"/>
      <c r="B11" s="524" t="s">
        <v>4822</v>
      </c>
      <c r="C11" s="326">
        <v>2606</v>
      </c>
      <c r="D11" s="326">
        <v>3611</v>
      </c>
      <c r="E11" s="613">
        <v>2748</v>
      </c>
      <c r="F11" s="326">
        <v>3499</v>
      </c>
      <c r="G11" s="610">
        <f t="shared" si="6"/>
        <v>-30</v>
      </c>
      <c r="H11" s="326">
        <v>477</v>
      </c>
      <c r="I11" s="326">
        <v>1166</v>
      </c>
      <c r="J11" s="610">
        <f t="shared" si="7"/>
        <v>-689</v>
      </c>
      <c r="K11" s="610">
        <f t="shared" si="8"/>
        <v>-719</v>
      </c>
      <c r="L11" s="326">
        <v>90790</v>
      </c>
      <c r="M11" s="326">
        <f>SUM(M9,M10)</f>
        <v>2465</v>
      </c>
      <c r="N11" s="326">
        <f t="shared" ref="N11:P11" si="12">SUM(N9,N10)</f>
        <v>3482</v>
      </c>
      <c r="O11" s="326">
        <f>2129+612</f>
        <v>2741</v>
      </c>
      <c r="P11" s="326">
        <f t="shared" si="12"/>
        <v>3366</v>
      </c>
      <c r="Q11" s="610">
        <f t="shared" si="9"/>
        <v>-160</v>
      </c>
      <c r="R11" s="326">
        <v>394</v>
      </c>
      <c r="S11" s="326">
        <v>1166</v>
      </c>
      <c r="T11" s="610">
        <f t="shared" si="10"/>
        <v>-772</v>
      </c>
      <c r="U11" s="610">
        <f t="shared" si="11"/>
        <v>-932</v>
      </c>
      <c r="V11" s="30"/>
    </row>
    <row r="12" spans="1:22">
      <c r="A12" s="3452" t="s">
        <v>4848</v>
      </c>
      <c r="B12" s="524" t="s">
        <v>4717</v>
      </c>
      <c r="C12" s="611">
        <v>1097</v>
      </c>
      <c r="D12" s="611">
        <v>1709</v>
      </c>
      <c r="E12" s="611">
        <v>1074</v>
      </c>
      <c r="F12" s="611">
        <v>1717</v>
      </c>
      <c r="G12" s="609">
        <f t="shared" si="6"/>
        <v>15</v>
      </c>
      <c r="H12" s="611">
        <v>218</v>
      </c>
      <c r="I12" s="611">
        <v>519</v>
      </c>
      <c r="J12" s="609">
        <f t="shared" si="7"/>
        <v>-301</v>
      </c>
      <c r="K12" s="609">
        <f t="shared" si="8"/>
        <v>-286</v>
      </c>
      <c r="L12" s="612">
        <v>39037</v>
      </c>
      <c r="M12" s="611">
        <f>787+254</f>
        <v>1041</v>
      </c>
      <c r="N12" s="611">
        <v>1644</v>
      </c>
      <c r="O12" s="611">
        <f>929+253</f>
        <v>1182</v>
      </c>
      <c r="P12" s="611">
        <v>1645</v>
      </c>
      <c r="Q12" s="609">
        <f t="shared" si="9"/>
        <v>-142</v>
      </c>
      <c r="R12" s="611">
        <v>206</v>
      </c>
      <c r="S12" s="611">
        <v>532</v>
      </c>
      <c r="T12" s="609">
        <f t="shared" si="10"/>
        <v>-326</v>
      </c>
      <c r="U12" s="609">
        <f t="shared" si="11"/>
        <v>-468</v>
      </c>
      <c r="V12" s="30"/>
    </row>
    <row r="13" spans="1:22">
      <c r="A13" s="3452"/>
      <c r="B13" s="524" t="s">
        <v>4718</v>
      </c>
      <c r="C13" s="611">
        <v>785</v>
      </c>
      <c r="D13" s="611">
        <v>1762</v>
      </c>
      <c r="E13" s="611">
        <v>833</v>
      </c>
      <c r="F13" s="611">
        <v>1765</v>
      </c>
      <c r="G13" s="609">
        <f t="shared" si="6"/>
        <v>-51</v>
      </c>
      <c r="H13" s="611">
        <v>208</v>
      </c>
      <c r="I13" s="611">
        <v>513</v>
      </c>
      <c r="J13" s="609">
        <f t="shared" si="7"/>
        <v>-305</v>
      </c>
      <c r="K13" s="609">
        <f t="shared" si="8"/>
        <v>-356</v>
      </c>
      <c r="L13" s="612">
        <v>40966</v>
      </c>
      <c r="M13" s="611">
        <f>585+224</f>
        <v>809</v>
      </c>
      <c r="N13" s="611">
        <v>1689</v>
      </c>
      <c r="O13" s="611">
        <f>675+211</f>
        <v>886</v>
      </c>
      <c r="P13" s="611">
        <v>1738</v>
      </c>
      <c r="Q13" s="609">
        <f t="shared" si="9"/>
        <v>-126</v>
      </c>
      <c r="R13" s="611">
        <v>221</v>
      </c>
      <c r="S13" s="611">
        <v>551</v>
      </c>
      <c r="T13" s="609">
        <f t="shared" si="10"/>
        <v>-330</v>
      </c>
      <c r="U13" s="609">
        <f t="shared" si="11"/>
        <v>-456</v>
      </c>
      <c r="V13" s="30"/>
    </row>
    <row r="14" spans="1:22">
      <c r="A14" s="3452"/>
      <c r="B14" s="524" t="s">
        <v>4822</v>
      </c>
      <c r="C14" s="326">
        <v>1882</v>
      </c>
      <c r="D14" s="326">
        <v>3471</v>
      </c>
      <c r="E14" s="613">
        <v>1907</v>
      </c>
      <c r="F14" s="326">
        <v>3482</v>
      </c>
      <c r="G14" s="610">
        <f t="shared" si="6"/>
        <v>-36</v>
      </c>
      <c r="H14" s="326">
        <v>426</v>
      </c>
      <c r="I14" s="326">
        <v>1032</v>
      </c>
      <c r="J14" s="610">
        <f t="shared" si="7"/>
        <v>-606</v>
      </c>
      <c r="K14" s="610">
        <f t="shared" si="8"/>
        <v>-642</v>
      </c>
      <c r="L14" s="326">
        <v>80003</v>
      </c>
      <c r="M14" s="326">
        <f>SUM(M12,M13)</f>
        <v>1850</v>
      </c>
      <c r="N14" s="326">
        <f t="shared" ref="N14:P14" si="13">SUM(N12,N13)</f>
        <v>3333</v>
      </c>
      <c r="O14" s="326">
        <f t="shared" si="13"/>
        <v>2068</v>
      </c>
      <c r="P14" s="326">
        <f t="shared" si="13"/>
        <v>3383</v>
      </c>
      <c r="Q14" s="610">
        <f t="shared" si="9"/>
        <v>-268</v>
      </c>
      <c r="R14" s="326">
        <v>427</v>
      </c>
      <c r="S14" s="326">
        <v>1083</v>
      </c>
      <c r="T14" s="610">
        <f t="shared" si="10"/>
        <v>-656</v>
      </c>
      <c r="U14" s="610">
        <f t="shared" si="11"/>
        <v>-924</v>
      </c>
      <c r="V14" s="30"/>
    </row>
    <row r="15" spans="1:22">
      <c r="A15" s="3429" t="s">
        <v>4849</v>
      </c>
      <c r="B15" s="524" t="s">
        <v>4717</v>
      </c>
      <c r="C15" s="611">
        <v>406</v>
      </c>
      <c r="D15" s="611">
        <v>855</v>
      </c>
      <c r="E15" s="611">
        <v>424</v>
      </c>
      <c r="F15" s="611">
        <v>819</v>
      </c>
      <c r="G15" s="609">
        <f t="shared" si="6"/>
        <v>18</v>
      </c>
      <c r="H15" s="611">
        <v>132</v>
      </c>
      <c r="I15" s="611">
        <v>395</v>
      </c>
      <c r="J15" s="609">
        <f t="shared" si="7"/>
        <v>-263</v>
      </c>
      <c r="K15" s="609">
        <f t="shared" si="8"/>
        <v>-245</v>
      </c>
      <c r="L15" s="612">
        <v>22741</v>
      </c>
      <c r="M15" s="611">
        <f>310+108</f>
        <v>418</v>
      </c>
      <c r="N15" s="611">
        <v>753</v>
      </c>
      <c r="O15" s="611">
        <f>390+115</f>
        <v>505</v>
      </c>
      <c r="P15" s="611">
        <v>736</v>
      </c>
      <c r="Q15" s="609">
        <f t="shared" si="9"/>
        <v>-70</v>
      </c>
      <c r="R15" s="611">
        <v>94</v>
      </c>
      <c r="S15" s="611">
        <v>413</v>
      </c>
      <c r="T15" s="609">
        <f t="shared" si="10"/>
        <v>-319</v>
      </c>
      <c r="U15" s="609">
        <f t="shared" si="11"/>
        <v>-389</v>
      </c>
      <c r="V15" s="30"/>
    </row>
    <row r="16" spans="1:22">
      <c r="A16" s="3429"/>
      <c r="B16" s="524" t="s">
        <v>4718</v>
      </c>
      <c r="C16" s="611">
        <v>346</v>
      </c>
      <c r="D16" s="611">
        <v>811</v>
      </c>
      <c r="E16" s="611">
        <v>448</v>
      </c>
      <c r="F16" s="611">
        <v>797</v>
      </c>
      <c r="G16" s="609">
        <f t="shared" si="6"/>
        <v>-88</v>
      </c>
      <c r="H16" s="611">
        <v>111</v>
      </c>
      <c r="I16" s="611">
        <v>331</v>
      </c>
      <c r="J16" s="609">
        <f t="shared" si="7"/>
        <v>-220</v>
      </c>
      <c r="K16" s="609">
        <f t="shared" si="8"/>
        <v>-308</v>
      </c>
      <c r="L16" s="612">
        <v>23394</v>
      </c>
      <c r="M16" s="611">
        <f>222+71</f>
        <v>293</v>
      </c>
      <c r="N16" s="611">
        <v>785</v>
      </c>
      <c r="O16" s="611">
        <f>324+87</f>
        <v>411</v>
      </c>
      <c r="P16" s="611">
        <v>737</v>
      </c>
      <c r="Q16" s="609">
        <f t="shared" si="9"/>
        <v>-70</v>
      </c>
      <c r="R16" s="611">
        <v>130</v>
      </c>
      <c r="S16" s="611">
        <v>370</v>
      </c>
      <c r="T16" s="609">
        <f t="shared" si="10"/>
        <v>-240</v>
      </c>
      <c r="U16" s="609">
        <f t="shared" si="11"/>
        <v>-310</v>
      </c>
      <c r="V16" s="30"/>
    </row>
    <row r="17" spans="1:22">
      <c r="A17" s="3429"/>
      <c r="B17" s="524" t="s">
        <v>4822</v>
      </c>
      <c r="C17" s="326">
        <v>752</v>
      </c>
      <c r="D17" s="326">
        <v>1666</v>
      </c>
      <c r="E17" s="613">
        <v>872</v>
      </c>
      <c r="F17" s="326">
        <v>1616</v>
      </c>
      <c r="G17" s="610">
        <f t="shared" si="6"/>
        <v>-70</v>
      </c>
      <c r="H17" s="326">
        <v>243</v>
      </c>
      <c r="I17" s="326">
        <v>726</v>
      </c>
      <c r="J17" s="610">
        <f t="shared" si="7"/>
        <v>-483</v>
      </c>
      <c r="K17" s="610">
        <f t="shared" si="8"/>
        <v>-553</v>
      </c>
      <c r="L17" s="326">
        <v>46135</v>
      </c>
      <c r="M17" s="326">
        <f>SUM(M15,M16)</f>
        <v>711</v>
      </c>
      <c r="N17" s="326">
        <f t="shared" ref="N17:P17" si="14">SUM(N15,N16)</f>
        <v>1538</v>
      </c>
      <c r="O17" s="326">
        <f t="shared" si="14"/>
        <v>916</v>
      </c>
      <c r="P17" s="326">
        <f t="shared" si="14"/>
        <v>1473</v>
      </c>
      <c r="Q17" s="610">
        <f t="shared" si="9"/>
        <v>-140</v>
      </c>
      <c r="R17" s="326">
        <v>224</v>
      </c>
      <c r="S17" s="326">
        <v>783</v>
      </c>
      <c r="T17" s="610">
        <f t="shared" si="10"/>
        <v>-559</v>
      </c>
      <c r="U17" s="610">
        <f t="shared" si="11"/>
        <v>-699</v>
      </c>
      <c r="V17" s="30"/>
    </row>
    <row r="18" spans="1:22">
      <c r="A18" s="3429" t="s">
        <v>4850</v>
      </c>
      <c r="B18" s="524" t="s">
        <v>4717</v>
      </c>
      <c r="C18" s="611">
        <v>221</v>
      </c>
      <c r="D18" s="611">
        <v>552</v>
      </c>
      <c r="E18" s="611">
        <v>309</v>
      </c>
      <c r="F18" s="611">
        <v>543</v>
      </c>
      <c r="G18" s="609">
        <f t="shared" si="6"/>
        <v>-79</v>
      </c>
      <c r="H18" s="611">
        <v>64</v>
      </c>
      <c r="I18" s="611">
        <v>244</v>
      </c>
      <c r="J18" s="609">
        <f t="shared" si="7"/>
        <v>-180</v>
      </c>
      <c r="K18" s="609">
        <f t="shared" si="8"/>
        <v>-259</v>
      </c>
      <c r="L18" s="612">
        <v>15028</v>
      </c>
      <c r="M18" s="611">
        <f>182+67</f>
        <v>249</v>
      </c>
      <c r="N18" s="611">
        <v>553</v>
      </c>
      <c r="O18" s="611">
        <f>255+56</f>
        <v>311</v>
      </c>
      <c r="P18" s="611">
        <v>583</v>
      </c>
      <c r="Q18" s="609">
        <f t="shared" si="9"/>
        <v>-92</v>
      </c>
      <c r="R18" s="611">
        <v>77</v>
      </c>
      <c r="S18" s="611">
        <v>233</v>
      </c>
      <c r="T18" s="609">
        <f t="shared" si="10"/>
        <v>-156</v>
      </c>
      <c r="U18" s="609">
        <f t="shared" si="11"/>
        <v>-248</v>
      </c>
      <c r="V18" s="30"/>
    </row>
    <row r="19" spans="1:22">
      <c r="A19" s="3429"/>
      <c r="B19" s="524" t="s">
        <v>4718</v>
      </c>
      <c r="C19" s="611">
        <v>218</v>
      </c>
      <c r="D19" s="611">
        <v>569</v>
      </c>
      <c r="E19" s="611">
        <v>271</v>
      </c>
      <c r="F19" s="611">
        <v>589</v>
      </c>
      <c r="G19" s="609">
        <f t="shared" si="6"/>
        <v>-73</v>
      </c>
      <c r="H19" s="611">
        <v>68</v>
      </c>
      <c r="I19" s="611">
        <v>253</v>
      </c>
      <c r="J19" s="609">
        <f t="shared" si="7"/>
        <v>-185</v>
      </c>
      <c r="K19" s="609">
        <f t="shared" si="8"/>
        <v>-258</v>
      </c>
      <c r="L19" s="612">
        <v>16408</v>
      </c>
      <c r="M19" s="611">
        <f>132+63</f>
        <v>195</v>
      </c>
      <c r="N19" s="611">
        <v>562</v>
      </c>
      <c r="O19" s="611">
        <f>206+54</f>
        <v>260</v>
      </c>
      <c r="P19" s="611">
        <v>571</v>
      </c>
      <c r="Q19" s="609">
        <f t="shared" si="9"/>
        <v>-74</v>
      </c>
      <c r="R19" s="611">
        <v>71</v>
      </c>
      <c r="S19" s="611">
        <v>223</v>
      </c>
      <c r="T19" s="609">
        <f t="shared" si="10"/>
        <v>-152</v>
      </c>
      <c r="U19" s="609">
        <f t="shared" si="11"/>
        <v>-226</v>
      </c>
      <c r="V19" s="30"/>
    </row>
    <row r="20" spans="1:22">
      <c r="A20" s="3429"/>
      <c r="B20" s="524" t="s">
        <v>4822</v>
      </c>
      <c r="C20" s="326">
        <v>439</v>
      </c>
      <c r="D20" s="326">
        <v>1121</v>
      </c>
      <c r="E20" s="613">
        <v>580</v>
      </c>
      <c r="F20" s="326">
        <v>1132</v>
      </c>
      <c r="G20" s="610">
        <f t="shared" si="6"/>
        <v>-152</v>
      </c>
      <c r="H20" s="326">
        <v>132</v>
      </c>
      <c r="I20" s="326">
        <v>497</v>
      </c>
      <c r="J20" s="610">
        <f t="shared" si="7"/>
        <v>-365</v>
      </c>
      <c r="K20" s="610">
        <f t="shared" si="8"/>
        <v>-517</v>
      </c>
      <c r="L20" s="326">
        <v>31436</v>
      </c>
      <c r="M20" s="326">
        <f>314+130</f>
        <v>444</v>
      </c>
      <c r="N20" s="326">
        <f t="shared" ref="N20:P20" si="15">SUM(N18,N19)</f>
        <v>1115</v>
      </c>
      <c r="O20" s="326">
        <f>461+110</f>
        <v>571</v>
      </c>
      <c r="P20" s="326">
        <f t="shared" si="15"/>
        <v>1154</v>
      </c>
      <c r="Q20" s="610">
        <f t="shared" si="9"/>
        <v>-166</v>
      </c>
      <c r="R20" s="326">
        <v>148</v>
      </c>
      <c r="S20" s="326">
        <v>456</v>
      </c>
      <c r="T20" s="610">
        <f t="shared" si="10"/>
        <v>-308</v>
      </c>
      <c r="U20" s="610">
        <f t="shared" si="11"/>
        <v>-474</v>
      </c>
      <c r="V20" s="30"/>
    </row>
    <row r="21" spans="1:22">
      <c r="A21" s="3429" t="s">
        <v>4851</v>
      </c>
      <c r="B21" s="524" t="s">
        <v>4717</v>
      </c>
      <c r="C21" s="611">
        <v>344</v>
      </c>
      <c r="D21" s="611">
        <v>487</v>
      </c>
      <c r="E21" s="611">
        <v>409</v>
      </c>
      <c r="F21" s="611">
        <v>558</v>
      </c>
      <c r="G21" s="609">
        <f t="shared" si="6"/>
        <v>-136</v>
      </c>
      <c r="H21" s="611">
        <v>69</v>
      </c>
      <c r="I21" s="611">
        <v>207</v>
      </c>
      <c r="J21" s="609">
        <f t="shared" si="7"/>
        <v>-138</v>
      </c>
      <c r="K21" s="609">
        <f t="shared" si="8"/>
        <v>-274</v>
      </c>
      <c r="L21" s="612">
        <v>11541</v>
      </c>
      <c r="M21" s="611">
        <f>169+153</f>
        <v>322</v>
      </c>
      <c r="N21" s="611">
        <v>478</v>
      </c>
      <c r="O21" s="611">
        <f>225+155</f>
        <v>380</v>
      </c>
      <c r="P21" s="611">
        <v>497</v>
      </c>
      <c r="Q21" s="609">
        <f t="shared" si="9"/>
        <v>-77</v>
      </c>
      <c r="R21" s="611">
        <v>54</v>
      </c>
      <c r="S21" s="611">
        <v>196</v>
      </c>
      <c r="T21" s="609">
        <f t="shared" si="10"/>
        <v>-142</v>
      </c>
      <c r="U21" s="609">
        <f t="shared" si="11"/>
        <v>-219</v>
      </c>
      <c r="V21" s="30"/>
    </row>
    <row r="22" spans="1:22">
      <c r="A22" s="3429"/>
      <c r="B22" s="524" t="s">
        <v>4718</v>
      </c>
      <c r="C22" s="611">
        <v>214</v>
      </c>
      <c r="D22" s="611">
        <v>532</v>
      </c>
      <c r="E22" s="611">
        <v>260</v>
      </c>
      <c r="F22" s="611">
        <v>602</v>
      </c>
      <c r="G22" s="609">
        <f t="shared" si="6"/>
        <v>-116</v>
      </c>
      <c r="H22" s="611">
        <v>48</v>
      </c>
      <c r="I22" s="611">
        <v>173</v>
      </c>
      <c r="J22" s="609">
        <f t="shared" si="7"/>
        <v>-125</v>
      </c>
      <c r="K22" s="609">
        <f t="shared" si="8"/>
        <v>-241</v>
      </c>
      <c r="L22" s="612">
        <v>12022</v>
      </c>
      <c r="M22" s="611">
        <f>124+101</f>
        <v>225</v>
      </c>
      <c r="N22" s="611">
        <v>506</v>
      </c>
      <c r="O22" s="611">
        <f>149+101</f>
        <v>250</v>
      </c>
      <c r="P22" s="611">
        <v>510</v>
      </c>
      <c r="Q22" s="609">
        <f t="shared" si="9"/>
        <v>-29</v>
      </c>
      <c r="R22" s="611">
        <v>48</v>
      </c>
      <c r="S22" s="611">
        <v>174</v>
      </c>
      <c r="T22" s="609">
        <f t="shared" si="10"/>
        <v>-126</v>
      </c>
      <c r="U22" s="609">
        <f t="shared" si="11"/>
        <v>-155</v>
      </c>
      <c r="V22" s="30"/>
    </row>
    <row r="23" spans="1:22">
      <c r="A23" s="3429"/>
      <c r="B23" s="524" t="s">
        <v>4822</v>
      </c>
      <c r="C23" s="326">
        <v>558</v>
      </c>
      <c r="D23" s="326">
        <v>1019</v>
      </c>
      <c r="E23" s="613">
        <v>669</v>
      </c>
      <c r="F23" s="326">
        <v>1160</v>
      </c>
      <c r="G23" s="610">
        <f t="shared" si="6"/>
        <v>-252</v>
      </c>
      <c r="H23" s="326">
        <v>117</v>
      </c>
      <c r="I23" s="326">
        <v>380</v>
      </c>
      <c r="J23" s="610">
        <f t="shared" si="7"/>
        <v>-263</v>
      </c>
      <c r="K23" s="610">
        <f t="shared" si="8"/>
        <v>-515</v>
      </c>
      <c r="L23" s="326">
        <v>23563</v>
      </c>
      <c r="M23" s="326">
        <f>SUM(M21,M22)</f>
        <v>547</v>
      </c>
      <c r="N23" s="326">
        <f t="shared" ref="N23:P23" si="16">SUM(N21,N22)</f>
        <v>984</v>
      </c>
      <c r="O23" s="326">
        <f>374+256</f>
        <v>630</v>
      </c>
      <c r="P23" s="326">
        <f t="shared" si="16"/>
        <v>1007</v>
      </c>
      <c r="Q23" s="610">
        <f t="shared" si="9"/>
        <v>-106</v>
      </c>
      <c r="R23" s="326">
        <v>102</v>
      </c>
      <c r="S23" s="326">
        <v>370</v>
      </c>
      <c r="T23" s="610">
        <f t="shared" si="10"/>
        <v>-268</v>
      </c>
      <c r="U23" s="610">
        <f t="shared" si="11"/>
        <v>-374</v>
      </c>
      <c r="V23" s="30"/>
    </row>
    <row r="24" spans="1:22">
      <c r="A24" s="3429" t="s">
        <v>4852</v>
      </c>
      <c r="B24" s="524" t="s">
        <v>4717</v>
      </c>
      <c r="C24" s="611">
        <v>139</v>
      </c>
      <c r="D24" s="611">
        <v>214</v>
      </c>
      <c r="E24" s="611">
        <v>150</v>
      </c>
      <c r="F24" s="611">
        <v>217</v>
      </c>
      <c r="G24" s="609">
        <f t="shared" si="6"/>
        <v>-14</v>
      </c>
      <c r="H24" s="611">
        <v>33</v>
      </c>
      <c r="I24" s="611">
        <v>129</v>
      </c>
      <c r="J24" s="609">
        <f t="shared" si="7"/>
        <v>-96</v>
      </c>
      <c r="K24" s="609">
        <f t="shared" si="8"/>
        <v>-110</v>
      </c>
      <c r="L24" s="612">
        <v>6766</v>
      </c>
      <c r="M24" s="611">
        <f>120+52</f>
        <v>172</v>
      </c>
      <c r="N24" s="611">
        <v>208</v>
      </c>
      <c r="O24" s="611">
        <f>122+44</f>
        <v>166</v>
      </c>
      <c r="P24" s="611">
        <v>175</v>
      </c>
      <c r="Q24" s="609">
        <f t="shared" si="9"/>
        <v>39</v>
      </c>
      <c r="R24" s="611">
        <v>45</v>
      </c>
      <c r="S24" s="611">
        <v>115</v>
      </c>
      <c r="T24" s="609">
        <f t="shared" si="10"/>
        <v>-70</v>
      </c>
      <c r="U24" s="609">
        <f t="shared" si="11"/>
        <v>-31</v>
      </c>
      <c r="V24" s="30"/>
    </row>
    <row r="25" spans="1:22">
      <c r="A25" s="3429"/>
      <c r="B25" s="524" t="s">
        <v>4718</v>
      </c>
      <c r="C25" s="611">
        <v>143</v>
      </c>
      <c r="D25" s="611">
        <v>230</v>
      </c>
      <c r="E25" s="611">
        <v>129</v>
      </c>
      <c r="F25" s="611">
        <v>208</v>
      </c>
      <c r="G25" s="609">
        <f t="shared" si="6"/>
        <v>36</v>
      </c>
      <c r="H25" s="611">
        <v>26</v>
      </c>
      <c r="I25" s="611">
        <v>126</v>
      </c>
      <c r="J25" s="609">
        <f t="shared" si="7"/>
        <v>-100</v>
      </c>
      <c r="K25" s="609">
        <f t="shared" si="8"/>
        <v>-64</v>
      </c>
      <c r="L25" s="612">
        <v>7243</v>
      </c>
      <c r="M25" s="611">
        <f>94+38</f>
        <v>132</v>
      </c>
      <c r="N25" s="611">
        <v>199</v>
      </c>
      <c r="O25" s="611">
        <f>110+45</f>
        <v>155</v>
      </c>
      <c r="P25" s="611">
        <v>191</v>
      </c>
      <c r="Q25" s="609">
        <f t="shared" si="9"/>
        <v>-15</v>
      </c>
      <c r="R25" s="611">
        <v>25</v>
      </c>
      <c r="S25" s="611">
        <v>111</v>
      </c>
      <c r="T25" s="609">
        <f t="shared" si="10"/>
        <v>-86</v>
      </c>
      <c r="U25" s="609">
        <f t="shared" si="11"/>
        <v>-101</v>
      </c>
      <c r="V25" s="30"/>
    </row>
    <row r="26" spans="1:22">
      <c r="A26" s="3429"/>
      <c r="B26" s="524" t="s">
        <v>4822</v>
      </c>
      <c r="C26" s="326">
        <v>282</v>
      </c>
      <c r="D26" s="326">
        <v>444</v>
      </c>
      <c r="E26" s="613">
        <v>279</v>
      </c>
      <c r="F26" s="326">
        <v>425</v>
      </c>
      <c r="G26" s="610">
        <f t="shared" si="6"/>
        <v>22</v>
      </c>
      <c r="H26" s="326">
        <v>59</v>
      </c>
      <c r="I26" s="326">
        <v>255</v>
      </c>
      <c r="J26" s="610">
        <f t="shared" si="7"/>
        <v>-196</v>
      </c>
      <c r="K26" s="610">
        <f t="shared" si="8"/>
        <v>-174</v>
      </c>
      <c r="L26" s="326">
        <v>14009</v>
      </c>
      <c r="M26" s="326">
        <f>SUM(M24,M25)</f>
        <v>304</v>
      </c>
      <c r="N26" s="326">
        <f t="shared" ref="N26:P26" si="17">SUM(N24,N25)</f>
        <v>407</v>
      </c>
      <c r="O26" s="326">
        <f>232+89</f>
        <v>321</v>
      </c>
      <c r="P26" s="326">
        <f t="shared" si="17"/>
        <v>366</v>
      </c>
      <c r="Q26" s="610">
        <f t="shared" si="9"/>
        <v>24</v>
      </c>
      <c r="R26" s="326">
        <v>70</v>
      </c>
      <c r="S26" s="326">
        <v>226</v>
      </c>
      <c r="T26" s="610">
        <f t="shared" si="10"/>
        <v>-156</v>
      </c>
      <c r="U26" s="610">
        <f t="shared" si="11"/>
        <v>-132</v>
      </c>
      <c r="V26" s="30"/>
    </row>
    <row r="27" spans="1:22">
      <c r="A27" s="3429" t="s">
        <v>4853</v>
      </c>
      <c r="B27" s="524" t="s">
        <v>4717</v>
      </c>
      <c r="C27" s="611">
        <v>39</v>
      </c>
      <c r="D27" s="611">
        <v>45</v>
      </c>
      <c r="E27" s="611">
        <v>46</v>
      </c>
      <c r="F27" s="611">
        <v>51</v>
      </c>
      <c r="G27" s="609">
        <f t="shared" si="6"/>
        <v>-13</v>
      </c>
      <c r="H27" s="611">
        <v>3</v>
      </c>
      <c r="I27" s="611">
        <v>49</v>
      </c>
      <c r="J27" s="609">
        <f t="shared" si="7"/>
        <v>-46</v>
      </c>
      <c r="K27" s="609">
        <f t="shared" si="8"/>
        <v>-59</v>
      </c>
      <c r="L27" s="612">
        <v>2302</v>
      </c>
      <c r="M27" s="611">
        <f>28+3</f>
        <v>31</v>
      </c>
      <c r="N27" s="611">
        <v>42</v>
      </c>
      <c r="O27" s="611">
        <v>27</v>
      </c>
      <c r="P27" s="611">
        <v>70</v>
      </c>
      <c r="Q27" s="609">
        <f t="shared" si="9"/>
        <v>-24</v>
      </c>
      <c r="R27" s="611">
        <v>6</v>
      </c>
      <c r="S27" s="611">
        <v>54</v>
      </c>
      <c r="T27" s="609">
        <f t="shared" si="10"/>
        <v>-48</v>
      </c>
      <c r="U27" s="609">
        <f t="shared" si="11"/>
        <v>-72</v>
      </c>
      <c r="V27" s="30"/>
    </row>
    <row r="28" spans="1:22">
      <c r="A28" s="3429"/>
      <c r="B28" s="524" t="s">
        <v>4718</v>
      </c>
      <c r="C28" s="611">
        <v>21</v>
      </c>
      <c r="D28" s="611">
        <v>46</v>
      </c>
      <c r="E28" s="611">
        <v>36</v>
      </c>
      <c r="F28" s="611">
        <v>53</v>
      </c>
      <c r="G28" s="609">
        <f t="shared" si="6"/>
        <v>-22</v>
      </c>
      <c r="H28" s="611">
        <v>5</v>
      </c>
      <c r="I28" s="611">
        <v>60</v>
      </c>
      <c r="J28" s="609">
        <f t="shared" si="7"/>
        <v>-55</v>
      </c>
      <c r="K28" s="609">
        <f t="shared" si="8"/>
        <v>-77</v>
      </c>
      <c r="L28" s="612">
        <v>2276</v>
      </c>
      <c r="M28" s="611">
        <f>16+4</f>
        <v>20</v>
      </c>
      <c r="N28" s="611">
        <v>42</v>
      </c>
      <c r="O28" s="611">
        <v>21</v>
      </c>
      <c r="P28" s="611">
        <v>62</v>
      </c>
      <c r="Q28" s="609">
        <f t="shared" si="9"/>
        <v>-21</v>
      </c>
      <c r="R28" s="611">
        <v>7</v>
      </c>
      <c r="S28" s="611">
        <v>51</v>
      </c>
      <c r="T28" s="609">
        <f t="shared" si="10"/>
        <v>-44</v>
      </c>
      <c r="U28" s="609">
        <f t="shared" si="11"/>
        <v>-65</v>
      </c>
      <c r="V28" s="30"/>
    </row>
    <row r="29" spans="1:22">
      <c r="A29" s="3429"/>
      <c r="B29" s="524" t="s">
        <v>4822</v>
      </c>
      <c r="C29" s="326">
        <v>60</v>
      </c>
      <c r="D29" s="326">
        <v>91</v>
      </c>
      <c r="E29" s="613">
        <v>82</v>
      </c>
      <c r="F29" s="326">
        <v>104</v>
      </c>
      <c r="G29" s="610">
        <f t="shared" si="6"/>
        <v>-35</v>
      </c>
      <c r="H29" s="326">
        <v>8</v>
      </c>
      <c r="I29" s="326">
        <v>109</v>
      </c>
      <c r="J29" s="610">
        <f t="shared" si="7"/>
        <v>-101</v>
      </c>
      <c r="K29" s="610">
        <f t="shared" si="8"/>
        <v>-136</v>
      </c>
      <c r="L29" s="326">
        <v>4578</v>
      </c>
      <c r="M29" s="326">
        <f>SUM(M27,M28)</f>
        <v>51</v>
      </c>
      <c r="N29" s="326">
        <f t="shared" ref="N29:P29" si="18">SUM(N27,N28)</f>
        <v>84</v>
      </c>
      <c r="O29" s="326">
        <f t="shared" si="18"/>
        <v>48</v>
      </c>
      <c r="P29" s="326">
        <f t="shared" si="18"/>
        <v>132</v>
      </c>
      <c r="Q29" s="610">
        <f t="shared" si="9"/>
        <v>-45</v>
      </c>
      <c r="R29" s="326">
        <v>13</v>
      </c>
      <c r="S29" s="326">
        <v>105</v>
      </c>
      <c r="T29" s="610">
        <f t="shared" si="10"/>
        <v>-92</v>
      </c>
      <c r="U29" s="610">
        <f t="shared" si="11"/>
        <v>-137</v>
      </c>
      <c r="V29" s="30"/>
    </row>
    <row r="30" spans="1:22">
      <c r="A30" s="3429" t="s">
        <v>4854</v>
      </c>
      <c r="B30" s="524" t="s">
        <v>4717</v>
      </c>
      <c r="C30" s="611">
        <v>39</v>
      </c>
      <c r="D30" s="611">
        <v>66</v>
      </c>
      <c r="E30" s="611">
        <v>43</v>
      </c>
      <c r="F30" s="611">
        <v>56</v>
      </c>
      <c r="G30" s="609">
        <f t="shared" si="6"/>
        <v>6</v>
      </c>
      <c r="H30" s="611">
        <v>9</v>
      </c>
      <c r="I30" s="611">
        <v>54</v>
      </c>
      <c r="J30" s="609">
        <f t="shared" si="7"/>
        <v>-45</v>
      </c>
      <c r="K30" s="609">
        <f t="shared" si="8"/>
        <v>-39</v>
      </c>
      <c r="L30" s="612">
        <v>3009</v>
      </c>
      <c r="M30" s="611">
        <f>26+5</f>
        <v>31</v>
      </c>
      <c r="N30" s="611">
        <v>61</v>
      </c>
      <c r="O30" s="611">
        <v>33</v>
      </c>
      <c r="P30" s="611">
        <v>58</v>
      </c>
      <c r="Q30" s="609">
        <f t="shared" si="9"/>
        <v>1</v>
      </c>
      <c r="R30" s="611">
        <v>8</v>
      </c>
      <c r="S30" s="611">
        <v>53</v>
      </c>
      <c r="T30" s="609">
        <f t="shared" si="10"/>
        <v>-45</v>
      </c>
      <c r="U30" s="609">
        <f t="shared" si="11"/>
        <v>-44</v>
      </c>
      <c r="V30" s="30"/>
    </row>
    <row r="31" spans="1:22">
      <c r="A31" s="3429"/>
      <c r="B31" s="524" t="s">
        <v>4718</v>
      </c>
      <c r="C31" s="611">
        <v>45</v>
      </c>
      <c r="D31" s="611">
        <v>77</v>
      </c>
      <c r="E31" s="611">
        <v>35</v>
      </c>
      <c r="F31" s="611">
        <v>62</v>
      </c>
      <c r="G31" s="609">
        <f t="shared" si="6"/>
        <v>25</v>
      </c>
      <c r="H31" s="611">
        <v>10</v>
      </c>
      <c r="I31" s="611">
        <v>66</v>
      </c>
      <c r="J31" s="609">
        <f t="shared" si="7"/>
        <v>-56</v>
      </c>
      <c r="K31" s="609">
        <f t="shared" si="8"/>
        <v>-31</v>
      </c>
      <c r="L31" s="612">
        <v>3225</v>
      </c>
      <c r="M31" s="611">
        <f>20+7</f>
        <v>27</v>
      </c>
      <c r="N31" s="611">
        <v>69</v>
      </c>
      <c r="O31" s="611">
        <v>45</v>
      </c>
      <c r="P31" s="611">
        <v>74</v>
      </c>
      <c r="Q31" s="609">
        <f t="shared" si="9"/>
        <v>-23</v>
      </c>
      <c r="R31" s="611">
        <v>9</v>
      </c>
      <c r="S31" s="611">
        <v>53</v>
      </c>
      <c r="T31" s="609">
        <f t="shared" si="10"/>
        <v>-44</v>
      </c>
      <c r="U31" s="609">
        <f t="shared" si="11"/>
        <v>-67</v>
      </c>
      <c r="V31" s="30"/>
    </row>
    <row r="32" spans="1:22">
      <c r="A32" s="3429"/>
      <c r="B32" s="524" t="s">
        <v>4822</v>
      </c>
      <c r="C32" s="326">
        <v>84</v>
      </c>
      <c r="D32" s="326">
        <v>143</v>
      </c>
      <c r="E32" s="613">
        <v>78</v>
      </c>
      <c r="F32" s="326">
        <v>118</v>
      </c>
      <c r="G32" s="610">
        <f t="shared" si="6"/>
        <v>31</v>
      </c>
      <c r="H32" s="326">
        <v>19</v>
      </c>
      <c r="I32" s="326">
        <v>120</v>
      </c>
      <c r="J32" s="610">
        <f t="shared" si="7"/>
        <v>-101</v>
      </c>
      <c r="K32" s="610">
        <f t="shared" si="8"/>
        <v>-70</v>
      </c>
      <c r="L32" s="326">
        <v>6234</v>
      </c>
      <c r="M32" s="326">
        <f>58</f>
        <v>58</v>
      </c>
      <c r="N32" s="326">
        <f t="shared" ref="N32:P32" si="19">SUM(N30,N31)</f>
        <v>130</v>
      </c>
      <c r="O32" s="326">
        <f t="shared" si="19"/>
        <v>78</v>
      </c>
      <c r="P32" s="326">
        <f t="shared" si="19"/>
        <v>132</v>
      </c>
      <c r="Q32" s="610">
        <f t="shared" si="9"/>
        <v>-22</v>
      </c>
      <c r="R32" s="326">
        <v>17</v>
      </c>
      <c r="S32" s="326">
        <v>106</v>
      </c>
      <c r="T32" s="610">
        <f t="shared" si="10"/>
        <v>-89</v>
      </c>
      <c r="U32" s="610">
        <f t="shared" si="11"/>
        <v>-111</v>
      </c>
      <c r="V32" s="30"/>
    </row>
    <row r="33" spans="1:22">
      <c r="A33" s="3429" t="s">
        <v>4855</v>
      </c>
      <c r="B33" s="524" t="s">
        <v>4717</v>
      </c>
      <c r="C33" s="611">
        <v>180</v>
      </c>
      <c r="D33" s="611">
        <v>257</v>
      </c>
      <c r="E33" s="611">
        <v>170</v>
      </c>
      <c r="F33" s="611">
        <v>251</v>
      </c>
      <c r="G33" s="609">
        <f t="shared" si="6"/>
        <v>16</v>
      </c>
      <c r="H33" s="611">
        <v>33</v>
      </c>
      <c r="I33" s="611">
        <v>95</v>
      </c>
      <c r="J33" s="609">
        <f t="shared" si="7"/>
        <v>-62</v>
      </c>
      <c r="K33" s="609">
        <f t="shared" si="8"/>
        <v>-46</v>
      </c>
      <c r="L33" s="612">
        <v>6037</v>
      </c>
      <c r="M33" s="611">
        <f>148</f>
        <v>148</v>
      </c>
      <c r="N33" s="611">
        <v>178</v>
      </c>
      <c r="O33" s="611">
        <f>118+45</f>
        <v>163</v>
      </c>
      <c r="P33" s="611">
        <v>201</v>
      </c>
      <c r="Q33" s="609">
        <f t="shared" si="9"/>
        <v>-38</v>
      </c>
      <c r="R33" s="611">
        <v>18</v>
      </c>
      <c r="S33" s="611">
        <v>110</v>
      </c>
      <c r="T33" s="609">
        <f t="shared" si="10"/>
        <v>-92</v>
      </c>
      <c r="U33" s="609">
        <f t="shared" si="11"/>
        <v>-130</v>
      </c>
      <c r="V33" s="30"/>
    </row>
    <row r="34" spans="1:22">
      <c r="A34" s="3429"/>
      <c r="B34" s="524" t="s">
        <v>4718</v>
      </c>
      <c r="C34" s="611">
        <v>135</v>
      </c>
      <c r="D34" s="611">
        <v>267</v>
      </c>
      <c r="E34" s="611">
        <v>124</v>
      </c>
      <c r="F34" s="611">
        <v>263</v>
      </c>
      <c r="G34" s="609">
        <f t="shared" si="6"/>
        <v>15</v>
      </c>
      <c r="H34" s="611">
        <v>36</v>
      </c>
      <c r="I34" s="611">
        <v>83</v>
      </c>
      <c r="J34" s="609">
        <f t="shared" si="7"/>
        <v>-47</v>
      </c>
      <c r="K34" s="609">
        <f t="shared" si="8"/>
        <v>-32</v>
      </c>
      <c r="L34" s="612">
        <v>6251</v>
      </c>
      <c r="M34" s="611">
        <f>71+39</f>
        <v>110</v>
      </c>
      <c r="N34" s="611">
        <v>222</v>
      </c>
      <c r="O34" s="611">
        <f>84+37</f>
        <v>121</v>
      </c>
      <c r="P34" s="611">
        <v>236</v>
      </c>
      <c r="Q34" s="609">
        <f t="shared" si="9"/>
        <v>-25</v>
      </c>
      <c r="R34" s="611">
        <v>32</v>
      </c>
      <c r="S34" s="611">
        <v>106</v>
      </c>
      <c r="T34" s="609">
        <f t="shared" si="10"/>
        <v>-74</v>
      </c>
      <c r="U34" s="609">
        <f t="shared" si="11"/>
        <v>-99</v>
      </c>
      <c r="V34" s="30"/>
    </row>
    <row r="35" spans="1:22">
      <c r="A35" s="3429"/>
      <c r="B35" s="524" t="s">
        <v>4822</v>
      </c>
      <c r="C35" s="326">
        <v>315</v>
      </c>
      <c r="D35" s="326">
        <v>524</v>
      </c>
      <c r="E35" s="613">
        <v>294</v>
      </c>
      <c r="F35" s="326">
        <v>514</v>
      </c>
      <c r="G35" s="610">
        <f t="shared" si="6"/>
        <v>31</v>
      </c>
      <c r="H35" s="326">
        <v>69</v>
      </c>
      <c r="I35" s="326">
        <v>178</v>
      </c>
      <c r="J35" s="610">
        <f t="shared" si="7"/>
        <v>-109</v>
      </c>
      <c r="K35" s="610">
        <f t="shared" si="8"/>
        <v>-78</v>
      </c>
      <c r="L35" s="326">
        <v>12288</v>
      </c>
      <c r="M35" s="326">
        <v>258</v>
      </c>
      <c r="N35" s="326">
        <f t="shared" ref="N35:P35" si="20">SUM(N33,N34)</f>
        <v>400</v>
      </c>
      <c r="O35" s="326">
        <f t="shared" si="20"/>
        <v>284</v>
      </c>
      <c r="P35" s="326">
        <f t="shared" si="20"/>
        <v>437</v>
      </c>
      <c r="Q35" s="610">
        <f t="shared" si="9"/>
        <v>-63</v>
      </c>
      <c r="R35" s="326">
        <v>50</v>
      </c>
      <c r="S35" s="326">
        <v>216</v>
      </c>
      <c r="T35" s="610">
        <f t="shared" si="10"/>
        <v>-166</v>
      </c>
      <c r="U35" s="610">
        <f t="shared" si="11"/>
        <v>-229</v>
      </c>
      <c r="V35" s="30"/>
    </row>
    <row r="36" spans="1:22">
      <c r="A36" s="3429" t="s">
        <v>4856</v>
      </c>
      <c r="B36" s="524" t="s">
        <v>4717</v>
      </c>
      <c r="C36" s="611">
        <v>9</v>
      </c>
      <c r="D36" s="611">
        <v>14</v>
      </c>
      <c r="E36" s="611">
        <v>23</v>
      </c>
      <c r="F36" s="611">
        <v>22</v>
      </c>
      <c r="G36" s="609">
        <f t="shared" si="6"/>
        <v>-22</v>
      </c>
      <c r="H36" s="611">
        <v>4</v>
      </c>
      <c r="I36" s="611">
        <v>30</v>
      </c>
      <c r="J36" s="609">
        <f t="shared" si="7"/>
        <v>-26</v>
      </c>
      <c r="K36" s="609">
        <f t="shared" si="8"/>
        <v>-48</v>
      </c>
      <c r="L36" s="612">
        <v>1136</v>
      </c>
      <c r="M36" s="611">
        <v>14</v>
      </c>
      <c r="N36" s="611">
        <v>12</v>
      </c>
      <c r="O36" s="611">
        <v>14</v>
      </c>
      <c r="P36" s="611">
        <v>17</v>
      </c>
      <c r="Q36" s="609">
        <f t="shared" si="9"/>
        <v>-5</v>
      </c>
      <c r="R36" s="614">
        <v>0</v>
      </c>
      <c r="S36" s="611">
        <v>31</v>
      </c>
      <c r="T36" s="609">
        <f t="shared" si="10"/>
        <v>-31</v>
      </c>
      <c r="U36" s="609">
        <f t="shared" si="11"/>
        <v>-36</v>
      </c>
      <c r="V36" s="30"/>
    </row>
    <row r="37" spans="1:22">
      <c r="A37" s="3429"/>
      <c r="B37" s="524" t="s">
        <v>4718</v>
      </c>
      <c r="C37" s="611">
        <v>13</v>
      </c>
      <c r="D37" s="611">
        <v>13</v>
      </c>
      <c r="E37" s="611">
        <v>14</v>
      </c>
      <c r="F37" s="611">
        <v>28</v>
      </c>
      <c r="G37" s="609">
        <f t="shared" si="6"/>
        <v>-16</v>
      </c>
      <c r="H37" s="614">
        <v>1</v>
      </c>
      <c r="I37" s="611">
        <v>26</v>
      </c>
      <c r="J37" s="609">
        <f t="shared" si="7"/>
        <v>-25</v>
      </c>
      <c r="K37" s="609">
        <f t="shared" si="8"/>
        <v>-41</v>
      </c>
      <c r="L37" s="612">
        <v>1183</v>
      </c>
      <c r="M37" s="611">
        <v>19</v>
      </c>
      <c r="N37" s="611">
        <v>13</v>
      </c>
      <c r="O37" s="611">
        <v>19</v>
      </c>
      <c r="P37" s="611">
        <v>20</v>
      </c>
      <c r="Q37" s="609">
        <f t="shared" si="9"/>
        <v>-7</v>
      </c>
      <c r="R37" s="614">
        <v>0</v>
      </c>
      <c r="S37" s="611">
        <v>39</v>
      </c>
      <c r="T37" s="609">
        <f t="shared" si="10"/>
        <v>-39</v>
      </c>
      <c r="U37" s="609">
        <f t="shared" si="11"/>
        <v>-46</v>
      </c>
      <c r="V37" s="30"/>
    </row>
    <row r="38" spans="1:22">
      <c r="A38" s="3429"/>
      <c r="B38" s="524" t="s">
        <v>4822</v>
      </c>
      <c r="C38" s="326">
        <v>22</v>
      </c>
      <c r="D38" s="326">
        <v>27</v>
      </c>
      <c r="E38" s="613">
        <v>37</v>
      </c>
      <c r="F38" s="326">
        <v>50</v>
      </c>
      <c r="G38" s="610">
        <f t="shared" si="6"/>
        <v>-38</v>
      </c>
      <c r="H38" s="326">
        <v>5</v>
      </c>
      <c r="I38" s="326">
        <v>56</v>
      </c>
      <c r="J38" s="610">
        <f t="shared" si="7"/>
        <v>-51</v>
      </c>
      <c r="K38" s="610">
        <f t="shared" si="8"/>
        <v>-89</v>
      </c>
      <c r="L38" s="326">
        <v>2319</v>
      </c>
      <c r="M38" s="326">
        <f>SUM(M36,M37)</f>
        <v>33</v>
      </c>
      <c r="N38" s="326">
        <v>25</v>
      </c>
      <c r="O38" s="613">
        <v>33</v>
      </c>
      <c r="P38" s="326">
        <v>37</v>
      </c>
      <c r="Q38" s="610">
        <f t="shared" si="9"/>
        <v>-12</v>
      </c>
      <c r="R38" s="3168">
        <v>0</v>
      </c>
      <c r="S38" s="326">
        <v>70</v>
      </c>
      <c r="T38" s="610">
        <f t="shared" si="10"/>
        <v>-70</v>
      </c>
      <c r="U38" s="610">
        <f t="shared" si="11"/>
        <v>-82</v>
      </c>
      <c r="V38" s="30"/>
    </row>
    <row r="39" spans="1:22">
      <c r="A39" s="3429" t="s">
        <v>4857</v>
      </c>
      <c r="B39" s="524" t="s">
        <v>4717</v>
      </c>
      <c r="C39" s="611">
        <v>8</v>
      </c>
      <c r="D39" s="611">
        <v>12</v>
      </c>
      <c r="E39" s="611">
        <v>7</v>
      </c>
      <c r="F39" s="611">
        <v>27</v>
      </c>
      <c r="G39" s="609">
        <f t="shared" si="6"/>
        <v>-14</v>
      </c>
      <c r="H39" s="611">
        <v>1</v>
      </c>
      <c r="I39" s="611">
        <v>18</v>
      </c>
      <c r="J39" s="609">
        <f t="shared" si="7"/>
        <v>-17</v>
      </c>
      <c r="K39" s="609">
        <f t="shared" si="8"/>
        <v>-31</v>
      </c>
      <c r="L39" s="612">
        <v>601</v>
      </c>
      <c r="M39" s="611">
        <v>7</v>
      </c>
      <c r="N39" s="611">
        <v>6</v>
      </c>
      <c r="O39" s="611">
        <v>7</v>
      </c>
      <c r="P39" s="611">
        <v>12</v>
      </c>
      <c r="Q39" s="609">
        <f t="shared" si="9"/>
        <v>-6</v>
      </c>
      <c r="R39" s="614">
        <v>0</v>
      </c>
      <c r="S39" s="611">
        <v>18</v>
      </c>
      <c r="T39" s="609">
        <f t="shared" si="10"/>
        <v>-18</v>
      </c>
      <c r="U39" s="609">
        <f t="shared" si="11"/>
        <v>-24</v>
      </c>
      <c r="V39" s="30"/>
    </row>
    <row r="40" spans="1:22">
      <c r="A40" s="3429"/>
      <c r="B40" s="524" t="s">
        <v>4718</v>
      </c>
      <c r="C40" s="611">
        <v>4</v>
      </c>
      <c r="D40" s="611">
        <v>18</v>
      </c>
      <c r="E40" s="611">
        <v>7</v>
      </c>
      <c r="F40" s="611">
        <v>21</v>
      </c>
      <c r="G40" s="609">
        <f t="shared" si="6"/>
        <v>-6</v>
      </c>
      <c r="H40" s="611">
        <v>2</v>
      </c>
      <c r="I40" s="611">
        <v>23</v>
      </c>
      <c r="J40" s="609">
        <f t="shared" si="7"/>
        <v>-21</v>
      </c>
      <c r="K40" s="609">
        <f t="shared" si="8"/>
        <v>-27</v>
      </c>
      <c r="L40" s="612">
        <v>593</v>
      </c>
      <c r="M40" s="611">
        <v>4</v>
      </c>
      <c r="N40" s="611">
        <v>11</v>
      </c>
      <c r="O40" s="611">
        <v>5</v>
      </c>
      <c r="P40" s="611">
        <v>9</v>
      </c>
      <c r="Q40" s="609">
        <f t="shared" si="9"/>
        <v>1</v>
      </c>
      <c r="R40" s="611">
        <v>1</v>
      </c>
      <c r="S40" s="611">
        <v>18</v>
      </c>
      <c r="T40" s="609">
        <f t="shared" si="10"/>
        <v>-17</v>
      </c>
      <c r="U40" s="609">
        <f t="shared" si="11"/>
        <v>-16</v>
      </c>
      <c r="V40" s="30"/>
    </row>
    <row r="41" spans="1:22">
      <c r="A41" s="3429"/>
      <c r="B41" s="524" t="s">
        <v>4822</v>
      </c>
      <c r="C41" s="326">
        <v>12</v>
      </c>
      <c r="D41" s="326">
        <v>30</v>
      </c>
      <c r="E41" s="613">
        <v>14</v>
      </c>
      <c r="F41" s="326">
        <v>48</v>
      </c>
      <c r="G41" s="610">
        <f t="shared" si="6"/>
        <v>-20</v>
      </c>
      <c r="H41" s="326">
        <v>3</v>
      </c>
      <c r="I41" s="326">
        <v>41</v>
      </c>
      <c r="J41" s="610">
        <f t="shared" si="7"/>
        <v>-38</v>
      </c>
      <c r="K41" s="610">
        <f t="shared" si="8"/>
        <v>-58</v>
      </c>
      <c r="L41" s="326">
        <v>1194</v>
      </c>
      <c r="M41" s="326">
        <f>SUM(M39,M40)</f>
        <v>11</v>
      </c>
      <c r="N41" s="326">
        <f t="shared" ref="N41:P41" si="21">SUM(N39,N40)</f>
        <v>17</v>
      </c>
      <c r="O41" s="326">
        <f t="shared" si="21"/>
        <v>12</v>
      </c>
      <c r="P41" s="326">
        <f t="shared" si="21"/>
        <v>21</v>
      </c>
      <c r="Q41" s="610">
        <f t="shared" si="9"/>
        <v>-5</v>
      </c>
      <c r="R41" s="326">
        <v>1</v>
      </c>
      <c r="S41" s="326">
        <v>36</v>
      </c>
      <c r="T41" s="610">
        <f t="shared" si="10"/>
        <v>-35</v>
      </c>
      <c r="U41" s="610">
        <f t="shared" si="11"/>
        <v>-40</v>
      </c>
      <c r="V41" s="30"/>
    </row>
    <row r="42" spans="1:22">
      <c r="A42" s="3429" t="s">
        <v>4858</v>
      </c>
      <c r="B42" s="524" t="s">
        <v>4717</v>
      </c>
      <c r="C42" s="611">
        <v>3</v>
      </c>
      <c r="D42" s="611">
        <v>2</v>
      </c>
      <c r="E42" s="611">
        <v>2</v>
      </c>
      <c r="F42" s="611">
        <v>6</v>
      </c>
      <c r="G42" s="609">
        <f t="shared" si="6"/>
        <v>-3</v>
      </c>
      <c r="H42" s="614">
        <v>0</v>
      </c>
      <c r="I42" s="611">
        <v>16</v>
      </c>
      <c r="J42" s="609">
        <f t="shared" si="7"/>
        <v>-16</v>
      </c>
      <c r="K42" s="609">
        <f t="shared" si="8"/>
        <v>-19</v>
      </c>
      <c r="L42" s="612">
        <v>396</v>
      </c>
      <c r="M42" s="611">
        <v>2</v>
      </c>
      <c r="N42" s="611">
        <v>2</v>
      </c>
      <c r="O42" s="611">
        <v>11</v>
      </c>
      <c r="P42" s="611">
        <v>8</v>
      </c>
      <c r="Q42" s="609">
        <f t="shared" si="9"/>
        <v>-15</v>
      </c>
      <c r="R42" s="614">
        <v>0</v>
      </c>
      <c r="S42" s="611">
        <v>15</v>
      </c>
      <c r="T42" s="609">
        <f t="shared" si="10"/>
        <v>-15</v>
      </c>
      <c r="U42" s="609">
        <f t="shared" si="11"/>
        <v>-30</v>
      </c>
      <c r="V42" s="30"/>
    </row>
    <row r="43" spans="1:22">
      <c r="A43" s="3429"/>
      <c r="B43" s="524" t="s">
        <v>4718</v>
      </c>
      <c r="C43" s="611">
        <v>8</v>
      </c>
      <c r="D43" s="611">
        <v>2</v>
      </c>
      <c r="E43" s="611">
        <v>11</v>
      </c>
      <c r="F43" s="611">
        <v>8</v>
      </c>
      <c r="G43" s="609">
        <f t="shared" si="6"/>
        <v>-9</v>
      </c>
      <c r="H43" s="614">
        <v>0</v>
      </c>
      <c r="I43" s="611">
        <v>22</v>
      </c>
      <c r="J43" s="609">
        <f t="shared" si="7"/>
        <v>-22</v>
      </c>
      <c r="K43" s="609">
        <f t="shared" si="8"/>
        <v>-31</v>
      </c>
      <c r="L43" s="612">
        <v>382</v>
      </c>
      <c r="M43" s="611">
        <v>10</v>
      </c>
      <c r="N43" s="611">
        <v>1</v>
      </c>
      <c r="O43" s="611">
        <v>9</v>
      </c>
      <c r="P43" s="611">
        <v>5</v>
      </c>
      <c r="Q43" s="609">
        <f t="shared" si="9"/>
        <v>-3</v>
      </c>
      <c r="R43" s="614">
        <v>1</v>
      </c>
      <c r="S43" s="611">
        <v>15</v>
      </c>
      <c r="T43" s="609">
        <f t="shared" si="10"/>
        <v>-14</v>
      </c>
      <c r="U43" s="609">
        <f t="shared" si="11"/>
        <v>-17</v>
      </c>
      <c r="V43" s="30"/>
    </row>
    <row r="44" spans="1:22">
      <c r="A44" s="3429"/>
      <c r="B44" s="524" t="s">
        <v>4822</v>
      </c>
      <c r="C44" s="326">
        <v>11</v>
      </c>
      <c r="D44" s="326">
        <v>4</v>
      </c>
      <c r="E44" s="613">
        <v>13</v>
      </c>
      <c r="F44" s="326">
        <v>14</v>
      </c>
      <c r="G44" s="610">
        <f t="shared" si="6"/>
        <v>-12</v>
      </c>
      <c r="H44" s="3168">
        <v>0</v>
      </c>
      <c r="I44" s="326">
        <v>38</v>
      </c>
      <c r="J44" s="610">
        <f t="shared" si="7"/>
        <v>-38</v>
      </c>
      <c r="K44" s="610">
        <f t="shared" si="8"/>
        <v>-50</v>
      </c>
      <c r="L44" s="326">
        <v>778</v>
      </c>
      <c r="M44" s="326">
        <f>SUM(M42,M43)</f>
        <v>12</v>
      </c>
      <c r="N44" s="326">
        <f t="shared" ref="N44:P44" si="22">SUM(N42,N43)</f>
        <v>3</v>
      </c>
      <c r="O44" s="326">
        <f t="shared" si="22"/>
        <v>20</v>
      </c>
      <c r="P44" s="326">
        <f t="shared" si="22"/>
        <v>13</v>
      </c>
      <c r="Q44" s="610">
        <f t="shared" si="9"/>
        <v>-18</v>
      </c>
      <c r="R44" s="326">
        <v>1</v>
      </c>
      <c r="S44" s="326">
        <v>30</v>
      </c>
      <c r="T44" s="610">
        <f t="shared" si="10"/>
        <v>-29</v>
      </c>
      <c r="U44" s="610">
        <f t="shared" si="11"/>
        <v>-47</v>
      </c>
      <c r="V44" s="30"/>
    </row>
    <row r="45" spans="1:22">
      <c r="A45" s="3456" t="s">
        <v>4859</v>
      </c>
      <c r="B45" s="524" t="s">
        <v>4717</v>
      </c>
      <c r="C45" s="611">
        <v>34</v>
      </c>
      <c r="D45" s="611">
        <v>75</v>
      </c>
      <c r="E45" s="611">
        <v>38</v>
      </c>
      <c r="F45" s="611">
        <v>67</v>
      </c>
      <c r="G45" s="609">
        <f t="shared" si="6"/>
        <v>4</v>
      </c>
      <c r="H45" s="611">
        <v>5</v>
      </c>
      <c r="I45" s="611">
        <v>43</v>
      </c>
      <c r="J45" s="609">
        <f t="shared" si="7"/>
        <v>-38</v>
      </c>
      <c r="K45" s="609">
        <f t="shared" si="8"/>
        <v>-34</v>
      </c>
      <c r="L45" s="612">
        <v>2394</v>
      </c>
      <c r="M45" s="611">
        <f>37+23</f>
        <v>60</v>
      </c>
      <c r="N45" s="611">
        <v>49</v>
      </c>
      <c r="O45" s="611">
        <f>37+19</f>
        <v>56</v>
      </c>
      <c r="P45" s="611">
        <v>49</v>
      </c>
      <c r="Q45" s="609">
        <f>SUM(M45:N45)-SUM(O45:P45)</f>
        <v>4</v>
      </c>
      <c r="R45" s="611">
        <v>7</v>
      </c>
      <c r="S45" s="611">
        <v>38</v>
      </c>
      <c r="T45" s="609">
        <f t="shared" si="10"/>
        <v>-31</v>
      </c>
      <c r="U45" s="609">
        <f>SUM(Q45,T45)</f>
        <v>-27</v>
      </c>
      <c r="V45" s="30"/>
    </row>
    <row r="46" spans="1:22">
      <c r="A46" s="3456"/>
      <c r="B46" s="524" t="s">
        <v>4718</v>
      </c>
      <c r="C46" s="611">
        <v>25</v>
      </c>
      <c r="D46" s="611">
        <v>66</v>
      </c>
      <c r="E46" s="611">
        <v>35</v>
      </c>
      <c r="F46" s="611">
        <v>63</v>
      </c>
      <c r="G46" s="609">
        <f t="shared" si="6"/>
        <v>-7</v>
      </c>
      <c r="H46" s="611">
        <v>10</v>
      </c>
      <c r="I46" s="611">
        <v>33</v>
      </c>
      <c r="J46" s="609">
        <f t="shared" si="7"/>
        <v>-23</v>
      </c>
      <c r="K46" s="609">
        <f t="shared" si="8"/>
        <v>-30</v>
      </c>
      <c r="L46" s="612">
        <v>2093</v>
      </c>
      <c r="M46" s="611">
        <f>14+13</f>
        <v>27</v>
      </c>
      <c r="N46" s="611">
        <v>70</v>
      </c>
      <c r="O46" s="611">
        <v>29</v>
      </c>
      <c r="P46" s="611">
        <v>67</v>
      </c>
      <c r="Q46" s="609">
        <f>SUM(M46:N46)-SUM(O46:P46)</f>
        <v>1</v>
      </c>
      <c r="R46" s="611">
        <v>5</v>
      </c>
      <c r="S46" s="611">
        <v>42</v>
      </c>
      <c r="T46" s="609">
        <f t="shared" si="10"/>
        <v>-37</v>
      </c>
      <c r="U46" s="609">
        <f t="shared" si="11"/>
        <v>-36</v>
      </c>
      <c r="V46" s="30"/>
    </row>
    <row r="47" spans="1:22" ht="18.5" thickBot="1">
      <c r="A47" s="3457"/>
      <c r="B47" s="615" t="s">
        <v>4822</v>
      </c>
      <c r="C47" s="326">
        <v>59</v>
      </c>
      <c r="D47" s="326">
        <v>141</v>
      </c>
      <c r="E47" s="326">
        <v>73</v>
      </c>
      <c r="F47" s="326">
        <v>130</v>
      </c>
      <c r="G47" s="610">
        <f t="shared" si="6"/>
        <v>-3</v>
      </c>
      <c r="H47" s="616">
        <v>15</v>
      </c>
      <c r="I47" s="616">
        <v>76</v>
      </c>
      <c r="J47" s="617">
        <f t="shared" si="7"/>
        <v>-61</v>
      </c>
      <c r="K47" s="617">
        <f t="shared" si="8"/>
        <v>-64</v>
      </c>
      <c r="L47" s="616">
        <v>4487</v>
      </c>
      <c r="M47" s="326">
        <f>SUM(M45,M46)</f>
        <v>87</v>
      </c>
      <c r="N47" s="326">
        <f t="shared" ref="N47:P47" si="23">SUM(N45,N46)</f>
        <v>119</v>
      </c>
      <c r="O47" s="326">
        <f t="shared" si="23"/>
        <v>85</v>
      </c>
      <c r="P47" s="326">
        <f t="shared" si="23"/>
        <v>116</v>
      </c>
      <c r="Q47" s="610">
        <f>SUM(M47:N47)-SUM(O47:P47)</f>
        <v>5</v>
      </c>
      <c r="R47" s="616">
        <v>12</v>
      </c>
      <c r="S47" s="616">
        <v>80</v>
      </c>
      <c r="T47" s="617">
        <f t="shared" si="10"/>
        <v>-68</v>
      </c>
      <c r="U47" s="617">
        <f t="shared" si="11"/>
        <v>-63</v>
      </c>
      <c r="V47" s="30"/>
    </row>
    <row r="48" spans="1:22">
      <c r="A48" s="618" t="s">
        <v>4860</v>
      </c>
      <c r="B48" s="618"/>
      <c r="C48" s="618"/>
      <c r="D48" s="618"/>
      <c r="E48" s="618"/>
      <c r="F48" s="618"/>
      <c r="G48" s="618"/>
      <c r="H48" s="618"/>
      <c r="I48" s="618"/>
      <c r="J48" s="618"/>
      <c r="K48" s="618"/>
      <c r="L48" s="618"/>
      <c r="M48" s="618"/>
      <c r="N48" s="618"/>
      <c r="O48" s="618"/>
      <c r="P48" s="618"/>
      <c r="Q48" s="618"/>
      <c r="R48" s="127"/>
      <c r="S48" s="127"/>
      <c r="T48" s="30"/>
      <c r="U48" s="28" t="s">
        <v>4861</v>
      </c>
      <c r="V48" s="30"/>
    </row>
    <row r="49" spans="1:22">
      <c r="A49" s="50" t="s">
        <v>4862</v>
      </c>
      <c r="B49" s="50"/>
      <c r="C49" s="50"/>
      <c r="D49" s="50"/>
      <c r="E49" s="50"/>
      <c r="F49" s="50"/>
      <c r="G49" s="50"/>
      <c r="H49" s="50"/>
      <c r="I49" s="50"/>
      <c r="J49" s="50"/>
      <c r="K49" s="50"/>
      <c r="L49" s="50"/>
      <c r="M49" s="50"/>
      <c r="N49" s="50"/>
      <c r="O49" s="50"/>
      <c r="P49" s="50"/>
      <c r="Q49" s="50"/>
      <c r="R49" s="127"/>
      <c r="S49" s="127"/>
      <c r="T49" s="127"/>
      <c r="U49" s="127"/>
      <c r="V49" s="30"/>
    </row>
    <row r="50" spans="1:22">
      <c r="A50" s="50"/>
      <c r="B50" s="50"/>
      <c r="C50" s="50"/>
      <c r="D50" s="50"/>
      <c r="E50" s="50"/>
      <c r="F50" s="50"/>
      <c r="G50" s="50"/>
      <c r="H50" s="50"/>
      <c r="I50" s="50"/>
      <c r="J50" s="50"/>
      <c r="K50" s="50"/>
      <c r="L50" s="50"/>
      <c r="M50" s="50"/>
      <c r="N50" s="50"/>
      <c r="O50" s="50"/>
      <c r="P50" s="50"/>
      <c r="Q50" s="127"/>
      <c r="R50" s="127"/>
      <c r="S50" s="127"/>
      <c r="T50" s="127"/>
      <c r="U50" s="127"/>
      <c r="V50" s="30"/>
    </row>
  </sheetData>
  <mergeCells count="24">
    <mergeCell ref="A42:A44"/>
    <mergeCell ref="A45:A47"/>
    <mergeCell ref="A24:A26"/>
    <mergeCell ref="A27:A29"/>
    <mergeCell ref="A30:A32"/>
    <mergeCell ref="A33:A35"/>
    <mergeCell ref="A36:A38"/>
    <mergeCell ref="A39:A41"/>
    <mergeCell ref="A21:A23"/>
    <mergeCell ref="A3:B5"/>
    <mergeCell ref="C3:K3"/>
    <mergeCell ref="M3:U3"/>
    <mergeCell ref="C4:G4"/>
    <mergeCell ref="H4:J4"/>
    <mergeCell ref="M4:Q4"/>
    <mergeCell ref="R4:T4"/>
    <mergeCell ref="A6:A8"/>
    <mergeCell ref="A9:A11"/>
    <mergeCell ref="A12:A14"/>
    <mergeCell ref="A15:A17"/>
    <mergeCell ref="A18:A20"/>
    <mergeCell ref="K4:K5"/>
    <mergeCell ref="U4:U5"/>
    <mergeCell ref="L3:L5"/>
  </mergeCells>
  <phoneticPr fontId="2"/>
  <hyperlinks>
    <hyperlink ref="V1" location="目次!A1" display="目次へ戻る" xr:uid="{2CC2855A-6ED7-4EDF-A09D-22A4F3668F2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ECE00-DC30-42AB-AFD4-BAE307700DC0}">
  <dimension ref="A1:N138"/>
  <sheetViews>
    <sheetView workbookViewId="0">
      <pane ySplit="4" topLeftCell="A83" activePane="bottomLeft" state="frozen"/>
      <selection activeCell="H1" sqref="H1"/>
      <selection pane="bottomLeft" activeCell="H1" sqref="H1"/>
    </sheetView>
  </sheetViews>
  <sheetFormatPr defaultRowHeight="18"/>
  <cols>
    <col min="1" max="1" width="14.58203125" customWidth="1"/>
    <col min="8" max="8" width="11" bestFit="1" customWidth="1"/>
  </cols>
  <sheetData>
    <row r="1" spans="1:8">
      <c r="A1" s="30" t="s">
        <v>4863</v>
      </c>
      <c r="B1" s="30"/>
      <c r="C1" s="30"/>
      <c r="D1" s="30"/>
      <c r="E1" s="30"/>
      <c r="F1" s="30"/>
      <c r="G1" s="30"/>
      <c r="H1" s="341" t="s">
        <v>721</v>
      </c>
    </row>
    <row r="2" spans="1:8" ht="18.5" thickBot="1">
      <c r="A2" s="522"/>
      <c r="B2" s="619"/>
      <c r="C2" s="619"/>
      <c r="D2" s="619"/>
      <c r="E2" s="619"/>
      <c r="F2" s="619"/>
      <c r="G2" s="28" t="s">
        <v>4693</v>
      </c>
      <c r="H2" s="30"/>
    </row>
    <row r="3" spans="1:8">
      <c r="A3" s="3438" t="s">
        <v>4864</v>
      </c>
      <c r="B3" s="3458" t="s">
        <v>4865</v>
      </c>
      <c r="C3" s="3459"/>
      <c r="D3" s="3459"/>
      <c r="E3" s="3458" t="s">
        <v>4866</v>
      </c>
      <c r="F3" s="3459"/>
      <c r="G3" s="3459"/>
      <c r="H3" s="30"/>
    </row>
    <row r="4" spans="1:8">
      <c r="A4" s="3429"/>
      <c r="B4" s="620" t="s">
        <v>4822</v>
      </c>
      <c r="C4" s="620" t="s">
        <v>4717</v>
      </c>
      <c r="D4" s="621" t="s">
        <v>4718</v>
      </c>
      <c r="E4" s="622" t="s">
        <v>4822</v>
      </c>
      <c r="F4" s="620" t="s">
        <v>4717</v>
      </c>
      <c r="G4" s="623" t="s">
        <v>4718</v>
      </c>
      <c r="H4" s="30"/>
    </row>
    <row r="5" spans="1:8">
      <c r="A5" s="624" t="s">
        <v>4867</v>
      </c>
      <c r="B5" s="625">
        <v>7082</v>
      </c>
      <c r="C5" s="625">
        <v>4077</v>
      </c>
      <c r="D5" s="626">
        <v>3005</v>
      </c>
      <c r="E5" s="625">
        <v>6831</v>
      </c>
      <c r="F5" s="625">
        <v>3943</v>
      </c>
      <c r="G5" s="625">
        <v>2888</v>
      </c>
      <c r="H5" s="30"/>
    </row>
    <row r="6" spans="1:8">
      <c r="A6" s="627" t="s">
        <v>4868</v>
      </c>
      <c r="B6" s="625">
        <v>5065</v>
      </c>
      <c r="C6" s="625">
        <v>2921</v>
      </c>
      <c r="D6" s="626">
        <v>2144</v>
      </c>
      <c r="E6" s="625">
        <v>4885</v>
      </c>
      <c r="F6" s="625">
        <v>2830</v>
      </c>
      <c r="G6" s="625">
        <v>2055</v>
      </c>
      <c r="H6" s="30"/>
    </row>
    <row r="7" spans="1:8">
      <c r="A7" s="483" t="s">
        <v>4869</v>
      </c>
      <c r="B7" s="628">
        <v>125</v>
      </c>
      <c r="C7" s="628">
        <v>86</v>
      </c>
      <c r="D7" s="629">
        <v>39</v>
      </c>
      <c r="E7" s="628">
        <v>91</v>
      </c>
      <c r="F7" s="628">
        <v>58</v>
      </c>
      <c r="G7" s="628">
        <v>33</v>
      </c>
      <c r="H7" s="30"/>
    </row>
    <row r="8" spans="1:8">
      <c r="A8" s="483" t="s">
        <v>4870</v>
      </c>
      <c r="B8" s="628">
        <v>71</v>
      </c>
      <c r="C8" s="628">
        <v>46</v>
      </c>
      <c r="D8" s="629">
        <v>25</v>
      </c>
      <c r="E8" s="628">
        <v>92</v>
      </c>
      <c r="F8" s="628">
        <v>64</v>
      </c>
      <c r="G8" s="628">
        <v>28</v>
      </c>
      <c r="H8" s="30"/>
    </row>
    <row r="9" spans="1:8">
      <c r="A9" s="483" t="s">
        <v>4871</v>
      </c>
      <c r="B9" s="628">
        <v>80</v>
      </c>
      <c r="C9" s="628">
        <v>51</v>
      </c>
      <c r="D9" s="629">
        <v>29</v>
      </c>
      <c r="E9" s="628">
        <v>111</v>
      </c>
      <c r="F9" s="628">
        <v>60</v>
      </c>
      <c r="G9" s="628">
        <v>51</v>
      </c>
      <c r="H9" s="30"/>
    </row>
    <row r="10" spans="1:8">
      <c r="A10" s="483" t="s">
        <v>4872</v>
      </c>
      <c r="B10" s="628">
        <v>450</v>
      </c>
      <c r="C10" s="628">
        <v>275</v>
      </c>
      <c r="D10" s="629">
        <v>175</v>
      </c>
      <c r="E10" s="628">
        <v>431</v>
      </c>
      <c r="F10" s="628">
        <v>266</v>
      </c>
      <c r="G10" s="628">
        <v>165</v>
      </c>
      <c r="H10" s="30"/>
    </row>
    <row r="11" spans="1:8">
      <c r="A11" s="483" t="s">
        <v>4873</v>
      </c>
      <c r="B11" s="628">
        <v>72</v>
      </c>
      <c r="C11" s="628">
        <v>44</v>
      </c>
      <c r="D11" s="629">
        <v>28</v>
      </c>
      <c r="E11" s="628">
        <v>78</v>
      </c>
      <c r="F11" s="628">
        <v>52</v>
      </c>
      <c r="G11" s="628">
        <v>26</v>
      </c>
      <c r="H11" s="30"/>
    </row>
    <row r="12" spans="1:8">
      <c r="A12" s="483" t="s">
        <v>4874</v>
      </c>
      <c r="B12" s="628">
        <v>91</v>
      </c>
      <c r="C12" s="628">
        <v>45</v>
      </c>
      <c r="D12" s="629">
        <v>46</v>
      </c>
      <c r="E12" s="628">
        <v>100</v>
      </c>
      <c r="F12" s="628">
        <v>61</v>
      </c>
      <c r="G12" s="628">
        <v>39</v>
      </c>
      <c r="H12" s="30"/>
    </row>
    <row r="13" spans="1:8">
      <c r="A13" s="483" t="s">
        <v>4875</v>
      </c>
      <c r="B13" s="628">
        <v>584</v>
      </c>
      <c r="C13" s="628">
        <v>311</v>
      </c>
      <c r="D13" s="629">
        <v>273</v>
      </c>
      <c r="E13" s="628">
        <v>502</v>
      </c>
      <c r="F13" s="628">
        <v>297</v>
      </c>
      <c r="G13" s="628">
        <v>205</v>
      </c>
      <c r="H13" s="30"/>
    </row>
    <row r="14" spans="1:8">
      <c r="A14" s="483" t="s">
        <v>4876</v>
      </c>
      <c r="B14" s="628">
        <v>128</v>
      </c>
      <c r="C14" s="628">
        <v>72</v>
      </c>
      <c r="D14" s="629">
        <v>56</v>
      </c>
      <c r="E14" s="628">
        <v>108</v>
      </c>
      <c r="F14" s="628">
        <v>64</v>
      </c>
      <c r="G14" s="628">
        <v>44</v>
      </c>
      <c r="H14" s="30"/>
    </row>
    <row r="15" spans="1:8">
      <c r="A15" s="483" t="s">
        <v>4877</v>
      </c>
      <c r="B15" s="628">
        <v>66</v>
      </c>
      <c r="C15" s="628">
        <v>44</v>
      </c>
      <c r="D15" s="629">
        <v>22</v>
      </c>
      <c r="E15" s="628">
        <v>86</v>
      </c>
      <c r="F15" s="628">
        <v>57</v>
      </c>
      <c r="G15" s="628">
        <v>29</v>
      </c>
      <c r="H15" s="30"/>
    </row>
    <row r="16" spans="1:8">
      <c r="A16" s="483" t="s">
        <v>4878</v>
      </c>
      <c r="B16" s="628">
        <v>277</v>
      </c>
      <c r="C16" s="628">
        <v>159</v>
      </c>
      <c r="D16" s="629">
        <v>118</v>
      </c>
      <c r="E16" s="628">
        <v>269</v>
      </c>
      <c r="F16" s="628">
        <v>156</v>
      </c>
      <c r="G16" s="628">
        <v>113</v>
      </c>
      <c r="H16" s="30"/>
    </row>
    <row r="17" spans="1:8">
      <c r="A17" s="483" t="s">
        <v>4879</v>
      </c>
      <c r="B17" s="628">
        <v>289</v>
      </c>
      <c r="C17" s="628">
        <v>180</v>
      </c>
      <c r="D17" s="629">
        <v>109</v>
      </c>
      <c r="E17" s="628">
        <v>352</v>
      </c>
      <c r="F17" s="628">
        <v>215</v>
      </c>
      <c r="G17" s="628">
        <v>137</v>
      </c>
      <c r="H17" s="30"/>
    </row>
    <row r="18" spans="1:8">
      <c r="A18" s="483" t="s">
        <v>4880</v>
      </c>
      <c r="B18" s="628">
        <v>572</v>
      </c>
      <c r="C18" s="628">
        <v>314</v>
      </c>
      <c r="D18" s="629">
        <v>258</v>
      </c>
      <c r="E18" s="628">
        <v>632</v>
      </c>
      <c r="F18" s="628">
        <v>354</v>
      </c>
      <c r="G18" s="628">
        <v>278</v>
      </c>
      <c r="H18" s="30"/>
    </row>
    <row r="19" spans="1:8">
      <c r="A19" s="483" t="s">
        <v>4881</v>
      </c>
      <c r="B19" s="628">
        <v>360</v>
      </c>
      <c r="C19" s="628">
        <v>218</v>
      </c>
      <c r="D19" s="629">
        <v>142</v>
      </c>
      <c r="E19" s="628">
        <v>316</v>
      </c>
      <c r="F19" s="628">
        <v>190</v>
      </c>
      <c r="G19" s="628">
        <v>126</v>
      </c>
      <c r="H19" s="30"/>
    </row>
    <row r="20" spans="1:8">
      <c r="A20" s="483" t="s">
        <v>4882</v>
      </c>
      <c r="B20" s="628">
        <v>73</v>
      </c>
      <c r="C20" s="628">
        <v>48</v>
      </c>
      <c r="D20" s="629">
        <v>25</v>
      </c>
      <c r="E20" s="628">
        <v>71</v>
      </c>
      <c r="F20" s="628">
        <v>40</v>
      </c>
      <c r="G20" s="628">
        <v>31</v>
      </c>
      <c r="H20" s="30"/>
    </row>
    <row r="21" spans="1:8">
      <c r="A21" s="483" t="s">
        <v>4883</v>
      </c>
      <c r="B21" s="628">
        <v>10</v>
      </c>
      <c r="C21" s="628">
        <v>8</v>
      </c>
      <c r="D21" s="629">
        <v>2</v>
      </c>
      <c r="E21" s="628">
        <v>11</v>
      </c>
      <c r="F21" s="628">
        <v>7</v>
      </c>
      <c r="G21" s="628">
        <v>4</v>
      </c>
      <c r="H21" s="30"/>
    </row>
    <row r="22" spans="1:8">
      <c r="A22" s="483" t="s">
        <v>4884</v>
      </c>
      <c r="B22" s="628">
        <v>29</v>
      </c>
      <c r="C22" s="628">
        <v>16</v>
      </c>
      <c r="D22" s="629">
        <v>13</v>
      </c>
      <c r="E22" s="628">
        <v>11</v>
      </c>
      <c r="F22" s="628">
        <v>6</v>
      </c>
      <c r="G22" s="628">
        <v>5</v>
      </c>
      <c r="H22" s="30"/>
    </row>
    <row r="23" spans="1:8">
      <c r="A23" s="483" t="s">
        <v>4885</v>
      </c>
      <c r="B23" s="628">
        <v>31</v>
      </c>
      <c r="C23" s="628">
        <v>19</v>
      </c>
      <c r="D23" s="629">
        <v>12</v>
      </c>
      <c r="E23" s="628">
        <v>15</v>
      </c>
      <c r="F23" s="628">
        <v>8</v>
      </c>
      <c r="G23" s="628">
        <v>7</v>
      </c>
      <c r="H23" s="30"/>
    </row>
    <row r="24" spans="1:8">
      <c r="A24" s="483" t="s">
        <v>4886</v>
      </c>
      <c r="B24" s="628">
        <v>14</v>
      </c>
      <c r="C24" s="628">
        <v>8</v>
      </c>
      <c r="D24" s="629">
        <v>6</v>
      </c>
      <c r="E24" s="628">
        <v>13</v>
      </c>
      <c r="F24" s="628">
        <v>7</v>
      </c>
      <c r="G24" s="628">
        <v>6</v>
      </c>
      <c r="H24" s="30"/>
    </row>
    <row r="25" spans="1:8">
      <c r="A25" s="483" t="s">
        <v>4887</v>
      </c>
      <c r="B25" s="628">
        <v>43</v>
      </c>
      <c r="C25" s="628">
        <v>27</v>
      </c>
      <c r="D25" s="629">
        <v>16</v>
      </c>
      <c r="E25" s="628">
        <v>23</v>
      </c>
      <c r="F25" s="628">
        <v>14</v>
      </c>
      <c r="G25" s="628">
        <v>9</v>
      </c>
      <c r="H25" s="30"/>
    </row>
    <row r="26" spans="1:8">
      <c r="A26" s="483" t="s">
        <v>4888</v>
      </c>
      <c r="B26" s="628">
        <v>18</v>
      </c>
      <c r="C26" s="628">
        <v>7</v>
      </c>
      <c r="D26" s="629">
        <v>11</v>
      </c>
      <c r="E26" s="628">
        <v>24</v>
      </c>
      <c r="F26" s="628">
        <v>19</v>
      </c>
      <c r="G26" s="628">
        <v>5</v>
      </c>
      <c r="H26" s="30"/>
    </row>
    <row r="27" spans="1:8">
      <c r="A27" s="483" t="s">
        <v>4889</v>
      </c>
      <c r="B27" s="628">
        <v>66</v>
      </c>
      <c r="C27" s="628">
        <v>37</v>
      </c>
      <c r="D27" s="629">
        <v>29</v>
      </c>
      <c r="E27" s="628">
        <v>50</v>
      </c>
      <c r="F27" s="628">
        <v>31</v>
      </c>
      <c r="G27" s="628">
        <v>19</v>
      </c>
      <c r="H27" s="30"/>
    </row>
    <row r="28" spans="1:8">
      <c r="A28" s="483" t="s">
        <v>4890</v>
      </c>
      <c r="B28" s="628">
        <v>88</v>
      </c>
      <c r="C28" s="628">
        <v>63</v>
      </c>
      <c r="D28" s="629">
        <v>25</v>
      </c>
      <c r="E28" s="628">
        <v>75</v>
      </c>
      <c r="F28" s="628">
        <v>54</v>
      </c>
      <c r="G28" s="628">
        <v>21</v>
      </c>
      <c r="H28" s="30"/>
    </row>
    <row r="29" spans="1:8">
      <c r="A29" s="483" t="s">
        <v>4891</v>
      </c>
      <c r="B29" s="628">
        <v>15</v>
      </c>
      <c r="C29" s="628">
        <v>12</v>
      </c>
      <c r="D29" s="629">
        <v>3</v>
      </c>
      <c r="E29" s="628">
        <v>13</v>
      </c>
      <c r="F29" s="628">
        <v>8</v>
      </c>
      <c r="G29" s="628">
        <v>5</v>
      </c>
      <c r="H29" s="30"/>
    </row>
    <row r="30" spans="1:8">
      <c r="A30" s="483" t="s">
        <v>4892</v>
      </c>
      <c r="B30" s="628">
        <v>13</v>
      </c>
      <c r="C30" s="628">
        <v>8</v>
      </c>
      <c r="D30" s="629">
        <v>5</v>
      </c>
      <c r="E30" s="628">
        <v>13</v>
      </c>
      <c r="F30" s="628">
        <v>10</v>
      </c>
      <c r="G30" s="628">
        <v>3</v>
      </c>
      <c r="H30" s="30"/>
    </row>
    <row r="31" spans="1:8">
      <c r="A31" s="483" t="s">
        <v>4893</v>
      </c>
      <c r="B31" s="628">
        <v>25</v>
      </c>
      <c r="C31" s="628">
        <v>14</v>
      </c>
      <c r="D31" s="629">
        <v>11</v>
      </c>
      <c r="E31" s="628">
        <v>26</v>
      </c>
      <c r="F31" s="628">
        <v>15</v>
      </c>
      <c r="G31" s="628">
        <v>11</v>
      </c>
      <c r="H31" s="30"/>
    </row>
    <row r="32" spans="1:8">
      <c r="A32" s="483" t="s">
        <v>4894</v>
      </c>
      <c r="B32" s="628">
        <v>90</v>
      </c>
      <c r="C32" s="628">
        <v>53</v>
      </c>
      <c r="D32" s="629">
        <v>37</v>
      </c>
      <c r="E32" s="628">
        <v>76</v>
      </c>
      <c r="F32" s="628">
        <v>49</v>
      </c>
      <c r="G32" s="628">
        <v>27</v>
      </c>
      <c r="H32" s="30"/>
    </row>
    <row r="33" spans="1:8">
      <c r="A33" s="483" t="s">
        <v>4895</v>
      </c>
      <c r="B33" s="628">
        <v>41</v>
      </c>
      <c r="C33" s="628">
        <v>24</v>
      </c>
      <c r="D33" s="629">
        <v>17</v>
      </c>
      <c r="E33" s="628">
        <v>30</v>
      </c>
      <c r="F33" s="628">
        <v>18</v>
      </c>
      <c r="G33" s="628">
        <v>12</v>
      </c>
      <c r="H33" s="30"/>
    </row>
    <row r="34" spans="1:8">
      <c r="A34" s="483" t="s">
        <v>4896</v>
      </c>
      <c r="B34" s="628">
        <v>7</v>
      </c>
      <c r="C34" s="628">
        <v>3</v>
      </c>
      <c r="D34" s="630">
        <v>4</v>
      </c>
      <c r="E34" s="628">
        <v>6</v>
      </c>
      <c r="F34" s="628">
        <v>3</v>
      </c>
      <c r="G34" s="631">
        <v>3</v>
      </c>
      <c r="H34" s="30"/>
    </row>
    <row r="35" spans="1:8">
      <c r="A35" s="483" t="s">
        <v>4897</v>
      </c>
      <c r="B35" s="628">
        <v>6</v>
      </c>
      <c r="C35" s="628">
        <v>5</v>
      </c>
      <c r="D35" s="629">
        <v>1</v>
      </c>
      <c r="E35" s="628">
        <v>8</v>
      </c>
      <c r="F35" s="628">
        <v>2</v>
      </c>
      <c r="G35" s="628">
        <v>6</v>
      </c>
      <c r="H35" s="30"/>
    </row>
    <row r="36" spans="1:8">
      <c r="A36" s="483" t="s">
        <v>4898</v>
      </c>
      <c r="B36" s="628">
        <v>5</v>
      </c>
      <c r="C36" s="628">
        <v>3</v>
      </c>
      <c r="D36" s="632">
        <v>2</v>
      </c>
      <c r="E36" s="628">
        <v>11</v>
      </c>
      <c r="F36" s="628">
        <v>7</v>
      </c>
      <c r="G36" s="633">
        <v>4</v>
      </c>
      <c r="H36" s="30"/>
    </row>
    <row r="37" spans="1:8">
      <c r="A37" s="486" t="s">
        <v>4899</v>
      </c>
      <c r="B37" s="631">
        <v>4</v>
      </c>
      <c r="C37" s="631">
        <v>4</v>
      </c>
      <c r="D37" s="630" t="s">
        <v>4900</v>
      </c>
      <c r="E37" s="631">
        <v>3</v>
      </c>
      <c r="F37" s="631">
        <v>3</v>
      </c>
      <c r="G37" s="631" t="s">
        <v>4900</v>
      </c>
      <c r="H37" s="30"/>
    </row>
    <row r="38" spans="1:8">
      <c r="A38" s="486" t="s">
        <v>4901</v>
      </c>
      <c r="B38" s="631">
        <v>16</v>
      </c>
      <c r="C38" s="631">
        <v>13</v>
      </c>
      <c r="D38" s="630">
        <v>3</v>
      </c>
      <c r="E38" s="631">
        <v>20</v>
      </c>
      <c r="F38" s="631">
        <v>12</v>
      </c>
      <c r="G38" s="631">
        <v>8</v>
      </c>
      <c r="H38" s="30"/>
    </row>
    <row r="39" spans="1:8">
      <c r="A39" s="486" t="s">
        <v>4902</v>
      </c>
      <c r="B39" s="631">
        <v>32</v>
      </c>
      <c r="C39" s="631">
        <v>19</v>
      </c>
      <c r="D39" s="630">
        <v>13</v>
      </c>
      <c r="E39" s="631">
        <v>23</v>
      </c>
      <c r="F39" s="631">
        <v>13</v>
      </c>
      <c r="G39" s="631">
        <v>10</v>
      </c>
      <c r="H39" s="30"/>
    </row>
    <row r="40" spans="1:8">
      <c r="A40" s="486" t="s">
        <v>4903</v>
      </c>
      <c r="B40" s="631">
        <v>7</v>
      </c>
      <c r="C40" s="631">
        <v>6</v>
      </c>
      <c r="D40" s="630">
        <v>1</v>
      </c>
      <c r="E40" s="631">
        <v>14</v>
      </c>
      <c r="F40" s="631">
        <v>9</v>
      </c>
      <c r="G40" s="631">
        <v>5</v>
      </c>
      <c r="H40" s="30"/>
    </row>
    <row r="41" spans="1:8">
      <c r="A41" s="486" t="s">
        <v>4904</v>
      </c>
      <c r="B41" s="631">
        <v>3</v>
      </c>
      <c r="C41" s="631">
        <v>1</v>
      </c>
      <c r="D41" s="630">
        <v>2</v>
      </c>
      <c r="E41" s="631">
        <v>3</v>
      </c>
      <c r="F41" s="631">
        <v>2</v>
      </c>
      <c r="G41" s="631">
        <v>1</v>
      </c>
      <c r="H41" s="30"/>
    </row>
    <row r="42" spans="1:8">
      <c r="A42" s="486" t="s">
        <v>4905</v>
      </c>
      <c r="B42" s="631">
        <v>14</v>
      </c>
      <c r="C42" s="631">
        <v>10</v>
      </c>
      <c r="D42" s="630">
        <v>4</v>
      </c>
      <c r="E42" s="631">
        <v>9</v>
      </c>
      <c r="F42" s="631">
        <v>5</v>
      </c>
      <c r="G42" s="631">
        <v>4</v>
      </c>
      <c r="H42" s="30"/>
    </row>
    <row r="43" spans="1:8">
      <c r="A43" s="486" t="s">
        <v>4906</v>
      </c>
      <c r="B43" s="631">
        <v>27</v>
      </c>
      <c r="C43" s="631">
        <v>17</v>
      </c>
      <c r="D43" s="630">
        <v>10</v>
      </c>
      <c r="E43" s="631">
        <v>20</v>
      </c>
      <c r="F43" s="631">
        <v>11</v>
      </c>
      <c r="G43" s="631">
        <v>9</v>
      </c>
      <c r="H43" s="30"/>
    </row>
    <row r="44" spans="1:8">
      <c r="A44" s="486" t="s">
        <v>4907</v>
      </c>
      <c r="B44" s="631">
        <v>7</v>
      </c>
      <c r="C44" s="631">
        <v>4</v>
      </c>
      <c r="D44" s="630">
        <v>3</v>
      </c>
      <c r="E44" s="631">
        <v>7</v>
      </c>
      <c r="F44" s="631">
        <v>5</v>
      </c>
      <c r="G44" s="631">
        <v>2</v>
      </c>
      <c r="H44" s="30"/>
    </row>
    <row r="45" spans="1:8">
      <c r="A45" s="486" t="s">
        <v>4908</v>
      </c>
      <c r="B45" s="631">
        <v>45</v>
      </c>
      <c r="C45" s="631">
        <v>29</v>
      </c>
      <c r="D45" s="630">
        <v>16</v>
      </c>
      <c r="E45" s="631">
        <v>62</v>
      </c>
      <c r="F45" s="631">
        <v>40</v>
      </c>
      <c r="G45" s="631">
        <v>22</v>
      </c>
      <c r="H45" s="30"/>
    </row>
    <row r="46" spans="1:8">
      <c r="A46" s="486" t="s">
        <v>4909</v>
      </c>
      <c r="B46" s="631">
        <v>11</v>
      </c>
      <c r="C46" s="631">
        <v>8</v>
      </c>
      <c r="D46" s="630">
        <v>3</v>
      </c>
      <c r="E46" s="631">
        <v>3</v>
      </c>
      <c r="F46" s="631">
        <v>2</v>
      </c>
      <c r="G46" s="631">
        <v>1</v>
      </c>
      <c r="H46" s="30"/>
    </row>
    <row r="47" spans="1:8">
      <c r="A47" s="486" t="s">
        <v>4910</v>
      </c>
      <c r="B47" s="631">
        <v>15</v>
      </c>
      <c r="C47" s="631">
        <v>7</v>
      </c>
      <c r="D47" s="630">
        <v>8</v>
      </c>
      <c r="E47" s="631">
        <v>15</v>
      </c>
      <c r="F47" s="631">
        <v>9</v>
      </c>
      <c r="G47" s="631">
        <v>6</v>
      </c>
      <c r="H47" s="30"/>
    </row>
    <row r="48" spans="1:8">
      <c r="A48" s="486" t="s">
        <v>4911</v>
      </c>
      <c r="B48" s="631">
        <v>14</v>
      </c>
      <c r="C48" s="631">
        <v>8</v>
      </c>
      <c r="D48" s="630">
        <v>6</v>
      </c>
      <c r="E48" s="631">
        <v>12</v>
      </c>
      <c r="F48" s="631">
        <v>7</v>
      </c>
      <c r="G48" s="631">
        <v>5</v>
      </c>
      <c r="H48" s="30"/>
    </row>
    <row r="49" spans="1:8">
      <c r="A49" s="486" t="s">
        <v>4912</v>
      </c>
      <c r="B49" s="631">
        <v>7</v>
      </c>
      <c r="C49" s="631">
        <v>4</v>
      </c>
      <c r="D49" s="630">
        <v>3</v>
      </c>
      <c r="E49" s="631">
        <v>16</v>
      </c>
      <c r="F49" s="631">
        <v>9</v>
      </c>
      <c r="G49" s="631">
        <v>7</v>
      </c>
      <c r="H49" s="30"/>
    </row>
    <row r="50" spans="1:8">
      <c r="A50" s="486" t="s">
        <v>4913</v>
      </c>
      <c r="B50" s="631">
        <v>8</v>
      </c>
      <c r="C50" s="631">
        <v>2</v>
      </c>
      <c r="D50" s="630">
        <v>6</v>
      </c>
      <c r="E50" s="631">
        <v>8</v>
      </c>
      <c r="F50" s="631">
        <v>5</v>
      </c>
      <c r="G50" s="631">
        <v>3</v>
      </c>
      <c r="H50" s="30"/>
    </row>
    <row r="51" spans="1:8">
      <c r="A51" s="486" t="s">
        <v>4914</v>
      </c>
      <c r="B51" s="631">
        <v>10</v>
      </c>
      <c r="C51" s="631">
        <v>7</v>
      </c>
      <c r="D51" s="630">
        <v>3</v>
      </c>
      <c r="E51" s="631">
        <v>10</v>
      </c>
      <c r="F51" s="631">
        <v>9</v>
      </c>
      <c r="G51" s="631">
        <v>1</v>
      </c>
      <c r="H51" s="30"/>
    </row>
    <row r="52" spans="1:8">
      <c r="A52" s="486" t="s">
        <v>4915</v>
      </c>
      <c r="B52" s="631">
        <v>21</v>
      </c>
      <c r="C52" s="631">
        <v>10</v>
      </c>
      <c r="D52" s="630">
        <v>11</v>
      </c>
      <c r="E52" s="631">
        <v>38</v>
      </c>
      <c r="F52" s="631">
        <v>21</v>
      </c>
      <c r="G52" s="631">
        <v>17</v>
      </c>
      <c r="H52" s="30"/>
    </row>
    <row r="53" spans="1:8">
      <c r="A53" s="486" t="s">
        <v>4916</v>
      </c>
      <c r="B53" s="631">
        <v>0</v>
      </c>
      <c r="C53" s="631" t="s">
        <v>4900</v>
      </c>
      <c r="D53" s="630" t="s">
        <v>4900</v>
      </c>
      <c r="E53" s="631">
        <v>0</v>
      </c>
      <c r="F53" s="631" t="s">
        <v>4900</v>
      </c>
      <c r="G53" s="631" t="s">
        <v>4900</v>
      </c>
      <c r="H53" s="30"/>
    </row>
    <row r="54" spans="1:8">
      <c r="A54" s="634" t="s">
        <v>4917</v>
      </c>
      <c r="B54" s="631">
        <v>1085</v>
      </c>
      <c r="C54" s="631">
        <v>572</v>
      </c>
      <c r="D54" s="630">
        <v>513</v>
      </c>
      <c r="E54" s="631">
        <v>978</v>
      </c>
      <c r="F54" s="631">
        <v>476</v>
      </c>
      <c r="G54" s="631">
        <v>502</v>
      </c>
      <c r="H54" s="30"/>
    </row>
    <row r="55" spans="1:8">
      <c r="A55" s="486"/>
      <c r="B55" s="628"/>
      <c r="C55" s="628"/>
      <c r="D55" s="629"/>
      <c r="E55" s="628"/>
      <c r="F55" s="628"/>
      <c r="G55" s="628"/>
      <c r="H55" s="30"/>
    </row>
    <row r="56" spans="1:8">
      <c r="A56" s="490" t="s">
        <v>4918</v>
      </c>
      <c r="B56" s="625">
        <v>2017</v>
      </c>
      <c r="C56" s="625">
        <v>1156</v>
      </c>
      <c r="D56" s="626">
        <v>861</v>
      </c>
      <c r="E56" s="625">
        <v>1946</v>
      </c>
      <c r="F56" s="625">
        <v>1113</v>
      </c>
      <c r="G56" s="625">
        <v>833</v>
      </c>
      <c r="H56" s="30"/>
    </row>
    <row r="57" spans="1:8">
      <c r="A57" s="490" t="s">
        <v>4919</v>
      </c>
      <c r="B57" s="625">
        <v>1342</v>
      </c>
      <c r="C57" s="625">
        <v>772</v>
      </c>
      <c r="D57" s="626">
        <v>570</v>
      </c>
      <c r="E57" s="625">
        <v>1344</v>
      </c>
      <c r="F57" s="625">
        <v>807</v>
      </c>
      <c r="G57" s="625">
        <v>537</v>
      </c>
      <c r="H57" s="30"/>
    </row>
    <row r="58" spans="1:8">
      <c r="A58" s="486" t="s">
        <v>4920</v>
      </c>
      <c r="B58" s="628">
        <v>383</v>
      </c>
      <c r="C58" s="628">
        <v>240</v>
      </c>
      <c r="D58" s="629">
        <v>143</v>
      </c>
      <c r="E58" s="628">
        <v>399</v>
      </c>
      <c r="F58" s="628">
        <v>242</v>
      </c>
      <c r="G58" s="628">
        <v>157</v>
      </c>
      <c r="H58" s="30"/>
    </row>
    <row r="59" spans="1:8">
      <c r="A59" s="486" t="s">
        <v>4921</v>
      </c>
      <c r="B59" s="628">
        <v>110</v>
      </c>
      <c r="C59" s="628">
        <v>54</v>
      </c>
      <c r="D59" s="629">
        <v>56</v>
      </c>
      <c r="E59" s="628">
        <v>109</v>
      </c>
      <c r="F59" s="628">
        <v>65</v>
      </c>
      <c r="G59" s="628">
        <v>44</v>
      </c>
      <c r="H59" s="30"/>
    </row>
    <row r="60" spans="1:8">
      <c r="A60" s="486" t="s">
        <v>4922</v>
      </c>
      <c r="B60" s="628">
        <v>399</v>
      </c>
      <c r="C60" s="628">
        <v>223</v>
      </c>
      <c r="D60" s="629">
        <v>176</v>
      </c>
      <c r="E60" s="628">
        <v>438</v>
      </c>
      <c r="F60" s="628">
        <v>261</v>
      </c>
      <c r="G60" s="628">
        <v>177</v>
      </c>
      <c r="H60" s="30"/>
    </row>
    <row r="61" spans="1:8">
      <c r="A61" s="486" t="s">
        <v>4923</v>
      </c>
      <c r="B61" s="628">
        <v>53</v>
      </c>
      <c r="C61" s="628">
        <v>24</v>
      </c>
      <c r="D61" s="629">
        <v>29</v>
      </c>
      <c r="E61" s="628">
        <v>65</v>
      </c>
      <c r="F61" s="628">
        <v>38</v>
      </c>
      <c r="G61" s="628">
        <v>27</v>
      </c>
      <c r="H61" s="30"/>
    </row>
    <row r="62" spans="1:8">
      <c r="A62" s="486" t="s">
        <v>4924</v>
      </c>
      <c r="B62" s="628">
        <v>75</v>
      </c>
      <c r="C62" s="628">
        <v>39</v>
      </c>
      <c r="D62" s="629">
        <v>36</v>
      </c>
      <c r="E62" s="628">
        <v>46</v>
      </c>
      <c r="F62" s="628">
        <v>31</v>
      </c>
      <c r="G62" s="628">
        <v>15</v>
      </c>
      <c r="H62" s="30"/>
    </row>
    <row r="63" spans="1:8">
      <c r="A63" s="486" t="s">
        <v>4925</v>
      </c>
      <c r="B63" s="628">
        <v>28</v>
      </c>
      <c r="C63" s="628">
        <v>17</v>
      </c>
      <c r="D63" s="629">
        <v>11</v>
      </c>
      <c r="E63" s="628">
        <v>33</v>
      </c>
      <c r="F63" s="628">
        <v>18</v>
      </c>
      <c r="G63" s="628">
        <v>15</v>
      </c>
      <c r="H63" s="30"/>
    </row>
    <row r="64" spans="1:8">
      <c r="A64" s="486" t="s">
        <v>4926</v>
      </c>
      <c r="B64" s="628">
        <v>44</v>
      </c>
      <c r="C64" s="628">
        <v>25</v>
      </c>
      <c r="D64" s="629">
        <v>19</v>
      </c>
      <c r="E64" s="628">
        <v>48</v>
      </c>
      <c r="F64" s="628">
        <v>31</v>
      </c>
      <c r="G64" s="628">
        <v>17</v>
      </c>
      <c r="H64" s="30"/>
    </row>
    <row r="65" spans="1:8">
      <c r="A65" s="486" t="s">
        <v>4927</v>
      </c>
      <c r="B65" s="628">
        <v>35</v>
      </c>
      <c r="C65" s="628">
        <v>17</v>
      </c>
      <c r="D65" s="629">
        <v>18</v>
      </c>
      <c r="E65" s="628">
        <v>26</v>
      </c>
      <c r="F65" s="628">
        <v>11</v>
      </c>
      <c r="G65" s="628">
        <v>15</v>
      </c>
      <c r="H65" s="30"/>
    </row>
    <row r="66" spans="1:8">
      <c r="A66" s="486" t="s">
        <v>4928</v>
      </c>
      <c r="B66" s="628">
        <v>28</v>
      </c>
      <c r="C66" s="628">
        <v>16</v>
      </c>
      <c r="D66" s="629">
        <v>12</v>
      </c>
      <c r="E66" s="628">
        <v>20</v>
      </c>
      <c r="F66" s="628">
        <v>10</v>
      </c>
      <c r="G66" s="628">
        <v>10</v>
      </c>
      <c r="H66" s="30"/>
    </row>
    <row r="67" spans="1:8">
      <c r="A67" s="486" t="s">
        <v>4929</v>
      </c>
      <c r="B67" s="628">
        <v>109</v>
      </c>
      <c r="C67" s="628">
        <v>71</v>
      </c>
      <c r="D67" s="629">
        <v>38</v>
      </c>
      <c r="E67" s="628">
        <v>110</v>
      </c>
      <c r="F67" s="628">
        <v>70</v>
      </c>
      <c r="G67" s="628">
        <v>40</v>
      </c>
      <c r="H67" s="30"/>
    </row>
    <row r="68" spans="1:8">
      <c r="A68" s="486" t="s">
        <v>4930</v>
      </c>
      <c r="B68" s="628">
        <v>35</v>
      </c>
      <c r="C68" s="628">
        <v>21</v>
      </c>
      <c r="D68" s="629">
        <v>14</v>
      </c>
      <c r="E68" s="628">
        <v>25</v>
      </c>
      <c r="F68" s="628">
        <v>16</v>
      </c>
      <c r="G68" s="628">
        <v>9</v>
      </c>
      <c r="H68" s="30"/>
    </row>
    <row r="69" spans="1:8">
      <c r="A69" s="483" t="s">
        <v>4931</v>
      </c>
      <c r="B69" s="635">
        <v>43</v>
      </c>
      <c r="C69" s="635">
        <v>25</v>
      </c>
      <c r="D69" s="636">
        <v>18</v>
      </c>
      <c r="E69" s="635">
        <v>25</v>
      </c>
      <c r="F69" s="635">
        <v>14</v>
      </c>
      <c r="G69" s="635">
        <v>11</v>
      </c>
      <c r="H69" s="30"/>
    </row>
    <row r="70" spans="1:8">
      <c r="A70" s="483"/>
      <c r="B70" s="635"/>
      <c r="C70" s="635"/>
      <c r="D70" s="636"/>
      <c r="E70" s="635"/>
      <c r="F70" s="635"/>
      <c r="G70" s="635"/>
      <c r="H70" s="30"/>
    </row>
    <row r="71" spans="1:8">
      <c r="A71" s="627" t="s">
        <v>250</v>
      </c>
      <c r="B71" s="637">
        <v>675</v>
      </c>
      <c r="C71" s="637">
        <v>384</v>
      </c>
      <c r="D71" s="638">
        <v>291</v>
      </c>
      <c r="E71" s="637">
        <v>602</v>
      </c>
      <c r="F71" s="637">
        <v>306</v>
      </c>
      <c r="G71" s="637">
        <v>296</v>
      </c>
      <c r="H71" s="30"/>
    </row>
    <row r="72" spans="1:8">
      <c r="A72" s="397" t="s">
        <v>4932</v>
      </c>
      <c r="B72" s="635"/>
      <c r="C72" s="635"/>
      <c r="D72" s="636"/>
      <c r="E72" s="635"/>
      <c r="F72" s="635"/>
      <c r="G72" s="635"/>
      <c r="H72" s="30"/>
    </row>
    <row r="73" spans="1:8">
      <c r="A73" s="397" t="s">
        <v>4933</v>
      </c>
      <c r="B73" s="635">
        <v>1</v>
      </c>
      <c r="C73" s="635">
        <v>1</v>
      </c>
      <c r="D73" s="636">
        <v>0</v>
      </c>
      <c r="E73" s="635">
        <v>3</v>
      </c>
      <c r="F73" s="635">
        <v>1</v>
      </c>
      <c r="G73" s="635">
        <v>2</v>
      </c>
      <c r="H73" s="30"/>
    </row>
    <row r="74" spans="1:8">
      <c r="A74" s="397" t="s">
        <v>4934</v>
      </c>
      <c r="B74" s="635">
        <v>3</v>
      </c>
      <c r="C74" s="635">
        <v>2</v>
      </c>
      <c r="D74" s="636">
        <v>1</v>
      </c>
      <c r="E74" s="635">
        <v>4</v>
      </c>
      <c r="F74" s="635">
        <v>1</v>
      </c>
      <c r="G74" s="635">
        <v>3</v>
      </c>
      <c r="H74" s="30"/>
    </row>
    <row r="75" spans="1:8">
      <c r="A75" s="397" t="s">
        <v>4935</v>
      </c>
      <c r="B75" s="635">
        <v>5</v>
      </c>
      <c r="C75" s="635">
        <v>3</v>
      </c>
      <c r="D75" s="636">
        <v>2</v>
      </c>
      <c r="E75" s="635">
        <v>10</v>
      </c>
      <c r="F75" s="635">
        <v>6</v>
      </c>
      <c r="G75" s="635">
        <v>4</v>
      </c>
      <c r="H75" s="30"/>
    </row>
    <row r="76" spans="1:8">
      <c r="A76" s="397" t="s">
        <v>4936</v>
      </c>
      <c r="B76" s="635"/>
      <c r="C76" s="635"/>
      <c r="D76" s="636"/>
      <c r="E76" s="635"/>
      <c r="F76" s="635"/>
      <c r="G76" s="635"/>
      <c r="H76" s="30"/>
    </row>
    <row r="77" spans="1:8">
      <c r="A77" s="397" t="s">
        <v>4937</v>
      </c>
      <c r="B77" s="635">
        <v>2</v>
      </c>
      <c r="C77" s="635">
        <v>1</v>
      </c>
      <c r="D77" s="636">
        <v>1</v>
      </c>
      <c r="E77" s="635">
        <v>3</v>
      </c>
      <c r="F77" s="635">
        <v>2</v>
      </c>
      <c r="G77" s="635">
        <v>1</v>
      </c>
      <c r="H77" s="30"/>
    </row>
    <row r="78" spans="1:8">
      <c r="A78" s="397" t="s">
        <v>4938</v>
      </c>
      <c r="B78" s="635"/>
      <c r="C78" s="635"/>
      <c r="D78" s="636"/>
      <c r="E78" s="635"/>
      <c r="F78" s="635"/>
      <c r="G78" s="635"/>
      <c r="H78" s="30"/>
    </row>
    <row r="79" spans="1:8">
      <c r="A79" s="397" t="s">
        <v>4939</v>
      </c>
      <c r="B79" s="635">
        <v>11</v>
      </c>
      <c r="C79" s="635">
        <v>7</v>
      </c>
      <c r="D79" s="636">
        <v>4</v>
      </c>
      <c r="E79" s="635">
        <v>10</v>
      </c>
      <c r="F79" s="635">
        <v>5</v>
      </c>
      <c r="G79" s="635">
        <v>5</v>
      </c>
      <c r="H79" s="30"/>
    </row>
    <row r="80" spans="1:8">
      <c r="A80" s="397" t="s">
        <v>4940</v>
      </c>
      <c r="B80" s="635">
        <v>4</v>
      </c>
      <c r="C80" s="635">
        <v>2</v>
      </c>
      <c r="D80" s="636">
        <v>2</v>
      </c>
      <c r="E80" s="635">
        <v>1</v>
      </c>
      <c r="F80" s="635">
        <v>1</v>
      </c>
      <c r="G80" s="635">
        <v>0</v>
      </c>
      <c r="H80" s="30"/>
    </row>
    <row r="81" spans="1:8">
      <c r="A81" s="397" t="s">
        <v>4941</v>
      </c>
      <c r="B81" s="635"/>
      <c r="C81" s="635"/>
      <c r="D81" s="636"/>
      <c r="E81" s="635"/>
      <c r="F81" s="635"/>
      <c r="G81" s="635"/>
      <c r="H81" s="30"/>
    </row>
    <row r="82" spans="1:8">
      <c r="A82" s="397" t="s">
        <v>4942</v>
      </c>
      <c r="B82" s="635">
        <v>3</v>
      </c>
      <c r="C82" s="635">
        <v>3</v>
      </c>
      <c r="D82" s="636">
        <v>0</v>
      </c>
      <c r="E82" s="635">
        <v>0</v>
      </c>
      <c r="F82" s="635">
        <v>0</v>
      </c>
      <c r="G82" s="635">
        <v>0</v>
      </c>
      <c r="H82" s="30"/>
    </row>
    <row r="83" spans="1:8">
      <c r="A83" s="397" t="s">
        <v>4943</v>
      </c>
      <c r="B83" s="635">
        <v>0</v>
      </c>
      <c r="C83" s="635">
        <v>0</v>
      </c>
      <c r="D83" s="636">
        <v>0</v>
      </c>
      <c r="E83" s="635">
        <v>0</v>
      </c>
      <c r="F83" s="635">
        <v>0</v>
      </c>
      <c r="G83" s="635">
        <v>0</v>
      </c>
      <c r="H83" s="30"/>
    </row>
    <row r="84" spans="1:8">
      <c r="A84" s="397" t="s">
        <v>4944</v>
      </c>
      <c r="B84" s="635">
        <v>1</v>
      </c>
      <c r="C84" s="635">
        <v>1</v>
      </c>
      <c r="D84" s="636">
        <v>0</v>
      </c>
      <c r="E84" s="635">
        <v>2</v>
      </c>
      <c r="F84" s="635">
        <v>2</v>
      </c>
      <c r="G84" s="635">
        <v>0</v>
      </c>
      <c r="H84" s="30"/>
    </row>
    <row r="85" spans="1:8">
      <c r="A85" s="397" t="s">
        <v>4945</v>
      </c>
      <c r="B85" s="635">
        <v>21</v>
      </c>
      <c r="C85" s="635">
        <v>15</v>
      </c>
      <c r="D85" s="636">
        <v>6</v>
      </c>
      <c r="E85" s="635">
        <v>6</v>
      </c>
      <c r="F85" s="635">
        <v>4</v>
      </c>
      <c r="G85" s="635">
        <v>2</v>
      </c>
      <c r="H85" s="30"/>
    </row>
    <row r="86" spans="1:8">
      <c r="A86" s="397" t="s">
        <v>4946</v>
      </c>
      <c r="B86" s="635"/>
      <c r="C86" s="635"/>
      <c r="D86" s="636"/>
      <c r="E86" s="635"/>
      <c r="F86" s="635"/>
      <c r="G86" s="635"/>
      <c r="H86" s="30"/>
    </row>
    <row r="87" spans="1:8">
      <c r="A87" s="397" t="s">
        <v>4947</v>
      </c>
      <c r="B87" s="635">
        <v>0</v>
      </c>
      <c r="C87" s="635">
        <v>0</v>
      </c>
      <c r="D87" s="636">
        <v>0</v>
      </c>
      <c r="E87" s="635">
        <v>1</v>
      </c>
      <c r="F87" s="635">
        <v>1</v>
      </c>
      <c r="G87" s="635">
        <v>0</v>
      </c>
      <c r="H87" s="30"/>
    </row>
    <row r="88" spans="1:8">
      <c r="A88" s="397" t="s">
        <v>4948</v>
      </c>
      <c r="B88" s="635">
        <v>2</v>
      </c>
      <c r="C88" s="635">
        <v>2</v>
      </c>
      <c r="D88" s="636">
        <v>0</v>
      </c>
      <c r="E88" s="635">
        <v>0</v>
      </c>
      <c r="F88" s="635">
        <v>0</v>
      </c>
      <c r="G88" s="635">
        <v>0</v>
      </c>
      <c r="H88" s="30"/>
    </row>
    <row r="89" spans="1:8">
      <c r="A89" s="397" t="s">
        <v>4949</v>
      </c>
      <c r="B89" s="635">
        <v>1</v>
      </c>
      <c r="C89" s="635">
        <v>0</v>
      </c>
      <c r="D89" s="636">
        <v>1</v>
      </c>
      <c r="E89" s="635">
        <v>2</v>
      </c>
      <c r="F89" s="635">
        <v>1</v>
      </c>
      <c r="G89" s="635">
        <v>1</v>
      </c>
      <c r="H89" s="30"/>
    </row>
    <row r="90" spans="1:8">
      <c r="A90" s="397" t="s">
        <v>4950</v>
      </c>
      <c r="B90" s="635">
        <v>19</v>
      </c>
      <c r="C90" s="635">
        <v>9</v>
      </c>
      <c r="D90" s="636">
        <v>10</v>
      </c>
      <c r="E90" s="635">
        <v>9</v>
      </c>
      <c r="F90" s="635">
        <v>5</v>
      </c>
      <c r="G90" s="635">
        <v>4</v>
      </c>
      <c r="H90" s="30"/>
    </row>
    <row r="91" spans="1:8">
      <c r="A91" s="397" t="s">
        <v>4951</v>
      </c>
      <c r="B91" s="635"/>
      <c r="C91" s="635"/>
      <c r="D91" s="636"/>
      <c r="E91" s="635"/>
      <c r="F91" s="635"/>
      <c r="G91" s="635"/>
      <c r="H91" s="30"/>
    </row>
    <row r="92" spans="1:8">
      <c r="A92" s="397" t="s">
        <v>4952</v>
      </c>
      <c r="B92" s="635">
        <v>4</v>
      </c>
      <c r="C92" s="635">
        <v>2</v>
      </c>
      <c r="D92" s="636">
        <v>2</v>
      </c>
      <c r="E92" s="635">
        <v>9</v>
      </c>
      <c r="F92" s="635">
        <v>5</v>
      </c>
      <c r="G92" s="635">
        <v>4</v>
      </c>
      <c r="H92" s="30"/>
    </row>
    <row r="93" spans="1:8">
      <c r="A93" s="397" t="s">
        <v>4953</v>
      </c>
      <c r="B93" s="635">
        <v>1</v>
      </c>
      <c r="C93" s="635">
        <v>0</v>
      </c>
      <c r="D93" s="636">
        <v>1</v>
      </c>
      <c r="E93" s="635">
        <v>3</v>
      </c>
      <c r="F93" s="635">
        <v>2</v>
      </c>
      <c r="G93" s="635">
        <v>1</v>
      </c>
      <c r="H93" s="30"/>
    </row>
    <row r="94" spans="1:8">
      <c r="A94" s="397" t="s">
        <v>4954</v>
      </c>
      <c r="B94" s="635">
        <v>0</v>
      </c>
      <c r="C94" s="635">
        <v>0</v>
      </c>
      <c r="D94" s="636">
        <v>0</v>
      </c>
      <c r="E94" s="635">
        <v>1</v>
      </c>
      <c r="F94" s="635">
        <v>1</v>
      </c>
      <c r="G94" s="635">
        <v>0</v>
      </c>
      <c r="H94" s="30"/>
    </row>
    <row r="95" spans="1:8">
      <c r="A95" s="397" t="s">
        <v>4955</v>
      </c>
      <c r="B95" s="635"/>
      <c r="C95" s="635"/>
      <c r="D95" s="636"/>
      <c r="E95" s="635"/>
      <c r="F95" s="635"/>
      <c r="G95" s="635"/>
      <c r="H95" s="30"/>
    </row>
    <row r="96" spans="1:8">
      <c r="A96" s="397" t="s">
        <v>4956</v>
      </c>
      <c r="B96" s="635">
        <v>1</v>
      </c>
      <c r="C96" s="635">
        <v>0</v>
      </c>
      <c r="D96" s="636">
        <v>1</v>
      </c>
      <c r="E96" s="635">
        <v>0</v>
      </c>
      <c r="F96" s="635">
        <v>0</v>
      </c>
      <c r="G96" s="635">
        <v>0</v>
      </c>
      <c r="H96" s="30"/>
    </row>
    <row r="97" spans="1:8">
      <c r="A97" s="397" t="s">
        <v>4957</v>
      </c>
      <c r="B97" s="635">
        <v>0</v>
      </c>
      <c r="C97" s="635">
        <v>0</v>
      </c>
      <c r="D97" s="636">
        <v>0</v>
      </c>
      <c r="E97" s="635">
        <v>0</v>
      </c>
      <c r="F97" s="635">
        <v>0</v>
      </c>
      <c r="G97" s="635">
        <v>0</v>
      </c>
      <c r="H97" s="30"/>
    </row>
    <row r="98" spans="1:8">
      <c r="A98" s="397" t="s">
        <v>4958</v>
      </c>
      <c r="B98" s="635">
        <v>1</v>
      </c>
      <c r="C98" s="635">
        <v>0</v>
      </c>
      <c r="D98" s="636">
        <v>1</v>
      </c>
      <c r="E98" s="635">
        <v>0</v>
      </c>
      <c r="F98" s="635">
        <v>0</v>
      </c>
      <c r="G98" s="635">
        <v>0</v>
      </c>
      <c r="H98" s="30"/>
    </row>
    <row r="99" spans="1:8">
      <c r="A99" s="397" t="s">
        <v>4959</v>
      </c>
      <c r="B99" s="635">
        <v>10</v>
      </c>
      <c r="C99" s="635">
        <v>8</v>
      </c>
      <c r="D99" s="636">
        <v>2</v>
      </c>
      <c r="E99" s="635">
        <v>10</v>
      </c>
      <c r="F99" s="635">
        <v>5</v>
      </c>
      <c r="G99" s="635">
        <v>5</v>
      </c>
      <c r="H99" s="30"/>
    </row>
    <row r="100" spans="1:8">
      <c r="A100" s="397" t="s">
        <v>4960</v>
      </c>
      <c r="B100" s="639"/>
      <c r="C100" s="639"/>
      <c r="D100" s="640"/>
      <c r="E100" s="639"/>
      <c r="F100" s="639"/>
      <c r="G100" s="639"/>
      <c r="H100" s="30"/>
    </row>
    <row r="101" spans="1:8">
      <c r="A101" s="397" t="s">
        <v>4961</v>
      </c>
      <c r="B101" s="635">
        <v>24</v>
      </c>
      <c r="C101" s="635">
        <v>14</v>
      </c>
      <c r="D101" s="636">
        <v>10</v>
      </c>
      <c r="E101" s="635">
        <v>17</v>
      </c>
      <c r="F101" s="635">
        <v>12</v>
      </c>
      <c r="G101" s="635">
        <v>5</v>
      </c>
      <c r="H101" s="30"/>
    </row>
    <row r="102" spans="1:8">
      <c r="A102" s="397" t="s">
        <v>4962</v>
      </c>
      <c r="B102" s="635">
        <v>9</v>
      </c>
      <c r="C102" s="635">
        <v>4</v>
      </c>
      <c r="D102" s="636">
        <v>5</v>
      </c>
      <c r="E102" s="635">
        <v>4</v>
      </c>
      <c r="F102" s="635">
        <v>4</v>
      </c>
      <c r="G102" s="635">
        <v>0</v>
      </c>
      <c r="H102" s="30"/>
    </row>
    <row r="103" spans="1:8">
      <c r="A103" s="397" t="s">
        <v>4963</v>
      </c>
      <c r="B103" s="635">
        <v>2</v>
      </c>
      <c r="C103" s="635">
        <v>1</v>
      </c>
      <c r="D103" s="636">
        <v>1</v>
      </c>
      <c r="E103" s="635">
        <v>1</v>
      </c>
      <c r="F103" s="635">
        <v>0</v>
      </c>
      <c r="G103" s="635">
        <v>1</v>
      </c>
      <c r="H103" s="30"/>
    </row>
    <row r="104" spans="1:8">
      <c r="A104" s="397" t="s">
        <v>4964</v>
      </c>
      <c r="B104" s="635">
        <v>4</v>
      </c>
      <c r="C104" s="635">
        <v>2</v>
      </c>
      <c r="D104" s="636">
        <v>2</v>
      </c>
      <c r="E104" s="635">
        <v>5</v>
      </c>
      <c r="F104" s="635">
        <v>4</v>
      </c>
      <c r="G104" s="635">
        <v>1</v>
      </c>
      <c r="H104" s="30"/>
    </row>
    <row r="105" spans="1:8">
      <c r="A105" s="397" t="s">
        <v>4965</v>
      </c>
      <c r="B105" s="635"/>
      <c r="C105" s="635"/>
      <c r="D105" s="636"/>
      <c r="E105" s="635"/>
      <c r="F105" s="635"/>
      <c r="G105" s="635"/>
      <c r="H105" s="30"/>
    </row>
    <row r="106" spans="1:8">
      <c r="A106" s="397" t="s">
        <v>4966</v>
      </c>
      <c r="B106" s="635">
        <v>27</v>
      </c>
      <c r="C106" s="635">
        <v>16</v>
      </c>
      <c r="D106" s="636">
        <v>11</v>
      </c>
      <c r="E106" s="635">
        <v>11</v>
      </c>
      <c r="F106" s="635">
        <v>3</v>
      </c>
      <c r="G106" s="635">
        <v>8</v>
      </c>
      <c r="H106" s="30"/>
    </row>
    <row r="107" spans="1:8">
      <c r="A107" s="397" t="s">
        <v>4967</v>
      </c>
      <c r="B107" s="635">
        <v>5</v>
      </c>
      <c r="C107" s="635">
        <v>1</v>
      </c>
      <c r="D107" s="636">
        <v>4</v>
      </c>
      <c r="E107" s="635">
        <v>3</v>
      </c>
      <c r="F107" s="635">
        <v>2</v>
      </c>
      <c r="G107" s="635">
        <v>1</v>
      </c>
      <c r="H107" s="30"/>
    </row>
    <row r="108" spans="1:8">
      <c r="A108" s="397" t="s">
        <v>4968</v>
      </c>
      <c r="B108" s="635">
        <v>2</v>
      </c>
      <c r="C108" s="635">
        <v>1</v>
      </c>
      <c r="D108" s="636">
        <v>1</v>
      </c>
      <c r="E108" s="635">
        <v>5</v>
      </c>
      <c r="F108" s="635">
        <v>2</v>
      </c>
      <c r="G108" s="635">
        <v>3</v>
      </c>
      <c r="H108" s="30"/>
    </row>
    <row r="109" spans="1:8">
      <c r="A109" s="397" t="s">
        <v>4969</v>
      </c>
      <c r="B109" s="635">
        <v>4</v>
      </c>
      <c r="C109" s="635">
        <v>0</v>
      </c>
      <c r="D109" s="636">
        <v>4</v>
      </c>
      <c r="E109" s="635">
        <v>3</v>
      </c>
      <c r="F109" s="635">
        <v>0</v>
      </c>
      <c r="G109" s="635">
        <v>3</v>
      </c>
      <c r="H109" s="30"/>
    </row>
    <row r="110" spans="1:8">
      <c r="A110" s="397" t="s">
        <v>4970</v>
      </c>
      <c r="B110" s="635"/>
      <c r="C110" s="635"/>
      <c r="D110" s="636"/>
      <c r="E110" s="635"/>
      <c r="F110" s="635"/>
      <c r="G110" s="635"/>
      <c r="H110" s="30"/>
    </row>
    <row r="111" spans="1:8">
      <c r="A111" s="397" t="s">
        <v>4971</v>
      </c>
      <c r="B111" s="635">
        <v>13</v>
      </c>
      <c r="C111" s="635">
        <v>7</v>
      </c>
      <c r="D111" s="636">
        <v>6</v>
      </c>
      <c r="E111" s="635">
        <v>23</v>
      </c>
      <c r="F111" s="635">
        <v>8</v>
      </c>
      <c r="G111" s="635">
        <v>15</v>
      </c>
      <c r="H111" s="30"/>
    </row>
    <row r="112" spans="1:8">
      <c r="A112" s="397" t="s">
        <v>4972</v>
      </c>
      <c r="B112" s="635">
        <v>3</v>
      </c>
      <c r="C112" s="635">
        <v>2</v>
      </c>
      <c r="D112" s="636">
        <v>1</v>
      </c>
      <c r="E112" s="635">
        <v>11</v>
      </c>
      <c r="F112" s="635">
        <v>6</v>
      </c>
      <c r="G112" s="635">
        <v>5</v>
      </c>
      <c r="H112" s="30"/>
    </row>
    <row r="113" spans="1:8">
      <c r="A113" s="397" t="s">
        <v>4973</v>
      </c>
      <c r="B113" s="635">
        <v>14</v>
      </c>
      <c r="C113" s="635">
        <v>9</v>
      </c>
      <c r="D113" s="636">
        <v>5</v>
      </c>
      <c r="E113" s="635">
        <v>10</v>
      </c>
      <c r="F113" s="635">
        <v>4</v>
      </c>
      <c r="G113" s="635">
        <v>6</v>
      </c>
      <c r="H113" s="30"/>
    </row>
    <row r="114" spans="1:8">
      <c r="A114" s="397" t="s">
        <v>4974</v>
      </c>
      <c r="B114" s="635">
        <v>5</v>
      </c>
      <c r="C114" s="635">
        <v>2</v>
      </c>
      <c r="D114" s="636">
        <v>3</v>
      </c>
      <c r="E114" s="635">
        <v>2</v>
      </c>
      <c r="F114" s="635">
        <v>2</v>
      </c>
      <c r="G114" s="635">
        <v>0</v>
      </c>
      <c r="H114" s="30"/>
    </row>
    <row r="115" spans="1:8">
      <c r="A115" s="397" t="s">
        <v>4975</v>
      </c>
      <c r="B115" s="635">
        <v>7</v>
      </c>
      <c r="C115" s="635">
        <v>3</v>
      </c>
      <c r="D115" s="636">
        <v>4</v>
      </c>
      <c r="E115" s="635">
        <v>16</v>
      </c>
      <c r="F115" s="635">
        <v>6</v>
      </c>
      <c r="G115" s="635">
        <v>10</v>
      </c>
      <c r="H115" s="30"/>
    </row>
    <row r="116" spans="1:8">
      <c r="A116" s="397" t="s">
        <v>4976</v>
      </c>
      <c r="B116" s="635"/>
      <c r="C116" s="635"/>
      <c r="D116" s="636"/>
      <c r="E116" s="635"/>
      <c r="F116" s="635"/>
      <c r="G116" s="635"/>
      <c r="H116" s="30"/>
    </row>
    <row r="117" spans="1:8">
      <c r="A117" s="397" t="s">
        <v>4977</v>
      </c>
      <c r="B117" s="635">
        <v>18</v>
      </c>
      <c r="C117" s="635">
        <v>7</v>
      </c>
      <c r="D117" s="636">
        <v>11</v>
      </c>
      <c r="E117" s="635">
        <v>11</v>
      </c>
      <c r="F117" s="635">
        <v>5</v>
      </c>
      <c r="G117" s="635">
        <v>6</v>
      </c>
      <c r="H117" s="30"/>
    </row>
    <row r="118" spans="1:8">
      <c r="A118" s="397" t="s">
        <v>4978</v>
      </c>
      <c r="B118" s="635">
        <v>20</v>
      </c>
      <c r="C118" s="635">
        <v>8</v>
      </c>
      <c r="D118" s="636">
        <v>12</v>
      </c>
      <c r="E118" s="635">
        <v>30</v>
      </c>
      <c r="F118" s="635">
        <v>13</v>
      </c>
      <c r="G118" s="635">
        <v>17</v>
      </c>
      <c r="H118" s="30"/>
    </row>
    <row r="119" spans="1:8">
      <c r="A119" s="397" t="s">
        <v>4979</v>
      </c>
      <c r="B119" s="635"/>
      <c r="C119" s="635"/>
      <c r="D119" s="636"/>
      <c r="E119" s="635"/>
      <c r="F119" s="635"/>
      <c r="G119" s="635"/>
      <c r="H119" s="30"/>
    </row>
    <row r="120" spans="1:8">
      <c r="A120" s="397" t="s">
        <v>4980</v>
      </c>
      <c r="B120" s="635">
        <v>78</v>
      </c>
      <c r="C120" s="635">
        <v>48</v>
      </c>
      <c r="D120" s="636">
        <v>30</v>
      </c>
      <c r="E120" s="635">
        <v>65</v>
      </c>
      <c r="F120" s="635">
        <v>38</v>
      </c>
      <c r="G120" s="635">
        <v>27</v>
      </c>
      <c r="H120" s="30"/>
    </row>
    <row r="121" spans="1:8">
      <c r="A121" s="397" t="s">
        <v>4981</v>
      </c>
      <c r="B121" s="635">
        <v>92</v>
      </c>
      <c r="C121" s="635">
        <v>55</v>
      </c>
      <c r="D121" s="636">
        <v>37</v>
      </c>
      <c r="E121" s="635">
        <v>73</v>
      </c>
      <c r="F121" s="635">
        <v>35</v>
      </c>
      <c r="G121" s="635">
        <v>38</v>
      </c>
      <c r="H121" s="30"/>
    </row>
    <row r="122" spans="1:8">
      <c r="A122" s="397" t="s">
        <v>4982</v>
      </c>
      <c r="B122" s="635">
        <v>132</v>
      </c>
      <c r="C122" s="635">
        <v>80</v>
      </c>
      <c r="D122" s="636">
        <v>52</v>
      </c>
      <c r="E122" s="635">
        <v>132</v>
      </c>
      <c r="F122" s="635">
        <v>70</v>
      </c>
      <c r="G122" s="635">
        <v>62</v>
      </c>
      <c r="H122" s="30"/>
    </row>
    <row r="123" spans="1:8">
      <c r="A123" s="397" t="s">
        <v>4983</v>
      </c>
      <c r="B123" s="635">
        <v>9</v>
      </c>
      <c r="C123" s="635">
        <v>6</v>
      </c>
      <c r="D123" s="636">
        <v>3</v>
      </c>
      <c r="E123" s="635">
        <v>9</v>
      </c>
      <c r="F123" s="635">
        <v>4</v>
      </c>
      <c r="G123" s="635">
        <v>5</v>
      </c>
      <c r="H123" s="30"/>
    </row>
    <row r="124" spans="1:8">
      <c r="A124" s="397" t="s">
        <v>4984</v>
      </c>
      <c r="B124" s="635">
        <v>26</v>
      </c>
      <c r="C124" s="635">
        <v>17</v>
      </c>
      <c r="D124" s="636">
        <v>9</v>
      </c>
      <c r="E124" s="635">
        <v>39</v>
      </c>
      <c r="F124" s="635">
        <v>18</v>
      </c>
      <c r="G124" s="635">
        <v>21</v>
      </c>
      <c r="H124" s="30"/>
    </row>
    <row r="125" spans="1:8">
      <c r="A125" s="397" t="s">
        <v>4985</v>
      </c>
      <c r="B125" s="635">
        <v>17</v>
      </c>
      <c r="C125" s="635">
        <v>8</v>
      </c>
      <c r="D125" s="636">
        <v>9</v>
      </c>
      <c r="E125" s="635">
        <v>11</v>
      </c>
      <c r="F125" s="635">
        <v>5</v>
      </c>
      <c r="G125" s="635">
        <v>6</v>
      </c>
      <c r="H125" s="30"/>
    </row>
    <row r="126" spans="1:8">
      <c r="A126" s="397" t="s">
        <v>4986</v>
      </c>
      <c r="B126" s="635">
        <v>63</v>
      </c>
      <c r="C126" s="635">
        <v>34</v>
      </c>
      <c r="D126" s="636">
        <v>29</v>
      </c>
      <c r="E126" s="635">
        <v>39</v>
      </c>
      <c r="F126" s="635">
        <v>18</v>
      </c>
      <c r="G126" s="635">
        <v>21</v>
      </c>
      <c r="H126" s="30"/>
    </row>
    <row r="127" spans="1:8">
      <c r="A127" s="397" t="s">
        <v>4987</v>
      </c>
      <c r="B127" s="635">
        <v>8</v>
      </c>
      <c r="C127" s="635">
        <v>2</v>
      </c>
      <c r="D127" s="636">
        <v>6</v>
      </c>
      <c r="E127" s="635">
        <v>3</v>
      </c>
      <c r="F127" s="635">
        <v>2</v>
      </c>
      <c r="G127" s="635">
        <v>1</v>
      </c>
      <c r="H127" s="30"/>
    </row>
    <row r="128" spans="1:8">
      <c r="A128" s="397" t="s">
        <v>4988</v>
      </c>
      <c r="B128" s="635"/>
      <c r="C128" s="635"/>
      <c r="D128" s="636"/>
      <c r="E128" s="635"/>
      <c r="F128" s="635"/>
      <c r="G128" s="635"/>
      <c r="H128" s="30"/>
    </row>
    <row r="129" spans="1:14">
      <c r="A129" s="397" t="s">
        <v>4989</v>
      </c>
      <c r="B129" s="635">
        <v>3</v>
      </c>
      <c r="C129" s="635">
        <v>1</v>
      </c>
      <c r="D129" s="636">
        <v>2</v>
      </c>
      <c r="E129" s="635">
        <v>2</v>
      </c>
      <c r="F129" s="635">
        <v>2</v>
      </c>
      <c r="G129" s="635">
        <v>0</v>
      </c>
      <c r="H129" s="30"/>
    </row>
    <row r="130" spans="1:14">
      <c r="A130" s="397" t="s">
        <v>4990</v>
      </c>
      <c r="B130" s="635">
        <v>0</v>
      </c>
      <c r="C130" s="635">
        <v>0</v>
      </c>
      <c r="D130" s="636">
        <v>0</v>
      </c>
      <c r="E130" s="635">
        <v>3</v>
      </c>
      <c r="F130" s="635">
        <v>1</v>
      </c>
      <c r="G130" s="635">
        <v>2</v>
      </c>
      <c r="H130" s="30"/>
    </row>
    <row r="131" spans="1:14" ht="18.5" thickBot="1">
      <c r="A131" s="641" t="s">
        <v>4917</v>
      </c>
      <c r="B131" s="642">
        <v>0</v>
      </c>
      <c r="C131" s="642">
        <v>0</v>
      </c>
      <c r="D131" s="643">
        <v>0</v>
      </c>
      <c r="E131" s="642">
        <v>0</v>
      </c>
      <c r="F131" s="642">
        <v>0</v>
      </c>
      <c r="G131" s="642">
        <v>0</v>
      </c>
      <c r="H131" s="30"/>
    </row>
    <row r="132" spans="1:14">
      <c r="A132" s="30"/>
      <c r="B132" s="30"/>
      <c r="C132" s="30"/>
      <c r="D132" s="30"/>
      <c r="E132" s="30"/>
      <c r="F132" s="30"/>
      <c r="G132" s="28" t="s">
        <v>4834</v>
      </c>
      <c r="H132" s="50"/>
    </row>
    <row r="133" spans="1:14">
      <c r="A133" s="50" t="s">
        <v>4991</v>
      </c>
      <c r="B133" s="50"/>
      <c r="C133" s="50"/>
      <c r="D133" s="50"/>
      <c r="E133" s="50"/>
      <c r="F133" s="50"/>
      <c r="G133" s="50"/>
      <c r="H133" s="50"/>
      <c r="I133" s="644"/>
      <c r="J133" s="644"/>
      <c r="K133" s="644"/>
      <c r="L133" s="644"/>
      <c r="M133" s="644"/>
      <c r="N133" s="644"/>
    </row>
    <row r="134" spans="1:14">
      <c r="A134" s="50" t="s">
        <v>4992</v>
      </c>
      <c r="B134" s="50"/>
      <c r="C134" s="50"/>
      <c r="D134" s="50"/>
      <c r="E134" s="50"/>
      <c r="F134" s="50"/>
      <c r="G134" s="50"/>
      <c r="H134" s="50"/>
      <c r="I134" s="644"/>
      <c r="J134" s="644"/>
      <c r="K134" s="644"/>
      <c r="L134" s="644"/>
      <c r="M134" s="644"/>
      <c r="N134" s="644"/>
    </row>
    <row r="135" spans="1:14">
      <c r="A135" s="50" t="s">
        <v>4993</v>
      </c>
      <c r="B135" s="50"/>
      <c r="C135" s="50"/>
      <c r="D135" s="50"/>
      <c r="E135" s="50"/>
      <c r="F135" s="50"/>
      <c r="G135" s="50"/>
      <c r="H135" s="50"/>
      <c r="I135" s="644"/>
      <c r="J135" s="644"/>
      <c r="K135" s="644"/>
      <c r="L135" s="644"/>
      <c r="M135" s="644"/>
      <c r="N135" s="644"/>
    </row>
    <row r="136" spans="1:14">
      <c r="A136" s="50" t="s">
        <v>4994</v>
      </c>
      <c r="B136" s="50"/>
      <c r="C136" s="50"/>
      <c r="D136" s="50"/>
      <c r="E136" s="50"/>
      <c r="F136" s="50"/>
      <c r="G136" s="50"/>
      <c r="H136" s="50"/>
      <c r="I136" s="644"/>
      <c r="J136" s="644"/>
      <c r="K136" s="644"/>
      <c r="L136" s="644"/>
      <c r="M136" s="644"/>
      <c r="N136" s="644"/>
    </row>
    <row r="137" spans="1:14">
      <c r="A137" s="30"/>
      <c r="B137" s="30"/>
      <c r="C137" s="30"/>
      <c r="D137" s="30"/>
      <c r="E137" s="30"/>
      <c r="F137" s="30"/>
      <c r="G137" s="30"/>
      <c r="H137" s="30"/>
    </row>
    <row r="138" spans="1:14">
      <c r="A138" s="30"/>
      <c r="B138" s="30"/>
      <c r="C138" s="30"/>
      <c r="D138" s="30"/>
      <c r="E138" s="30"/>
      <c r="F138" s="30"/>
      <c r="G138" s="30"/>
      <c r="H138" s="30"/>
    </row>
  </sheetData>
  <mergeCells count="3">
    <mergeCell ref="A3:A4"/>
    <mergeCell ref="B3:D3"/>
    <mergeCell ref="E3:G3"/>
  </mergeCells>
  <phoneticPr fontId="2"/>
  <hyperlinks>
    <hyperlink ref="H1" location="目次!A1" display="目次へ戻る" xr:uid="{6E250674-9B8B-49D2-863B-8A138897C756}"/>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0411A-3B00-4DA0-91C0-032127E5DA62}">
  <dimension ref="A1:N137"/>
  <sheetViews>
    <sheetView workbookViewId="0">
      <pane ySplit="4" topLeftCell="A5" activePane="bottomLeft" state="frozen"/>
      <selection pane="bottomLeft" activeCell="H1" sqref="H1"/>
    </sheetView>
  </sheetViews>
  <sheetFormatPr defaultRowHeight="18"/>
  <cols>
    <col min="1" max="1" width="11" customWidth="1"/>
    <col min="8" max="8" width="11" bestFit="1" customWidth="1"/>
  </cols>
  <sheetData>
    <row r="1" spans="1:8">
      <c r="A1" s="30" t="s">
        <v>4995</v>
      </c>
      <c r="B1" s="30"/>
      <c r="C1" s="30"/>
      <c r="D1" s="30"/>
      <c r="E1" s="30"/>
      <c r="F1" s="30"/>
      <c r="G1" s="30"/>
      <c r="H1" s="341" t="s">
        <v>721</v>
      </c>
    </row>
    <row r="2" spans="1:8" ht="18.5" thickBot="1">
      <c r="A2" s="522"/>
      <c r="B2" s="522"/>
      <c r="C2" s="522"/>
      <c r="D2" s="522"/>
      <c r="E2" s="522"/>
      <c r="F2" s="522"/>
      <c r="G2" s="523" t="s">
        <v>4693</v>
      </c>
      <c r="H2" s="30"/>
    </row>
    <row r="3" spans="1:8">
      <c r="A3" s="3438" t="s">
        <v>4864</v>
      </c>
      <c r="B3" s="3445" t="s">
        <v>4996</v>
      </c>
      <c r="C3" s="3445"/>
      <c r="D3" s="3445"/>
      <c r="E3" s="3445" t="s">
        <v>4997</v>
      </c>
      <c r="F3" s="3445"/>
      <c r="G3" s="3432"/>
      <c r="H3" s="30"/>
    </row>
    <row r="4" spans="1:8">
      <c r="A4" s="3429"/>
      <c r="B4" s="524" t="s">
        <v>4822</v>
      </c>
      <c r="C4" s="524" t="s">
        <v>4717</v>
      </c>
      <c r="D4" s="524" t="s">
        <v>4718</v>
      </c>
      <c r="E4" s="525" t="s">
        <v>4822</v>
      </c>
      <c r="F4" s="524" t="s">
        <v>4717</v>
      </c>
      <c r="G4" s="263" t="s">
        <v>4718</v>
      </c>
      <c r="H4" s="30"/>
    </row>
    <row r="5" spans="1:8">
      <c r="A5" s="645" t="s">
        <v>4867</v>
      </c>
      <c r="B5" s="646">
        <v>7646</v>
      </c>
      <c r="C5" s="646">
        <v>4328</v>
      </c>
      <c r="D5" s="647">
        <v>3318</v>
      </c>
      <c r="E5" s="646">
        <v>7807</v>
      </c>
      <c r="F5" s="646">
        <v>4473</v>
      </c>
      <c r="G5" s="646">
        <v>3334</v>
      </c>
      <c r="H5" s="30"/>
    </row>
    <row r="6" spans="1:8">
      <c r="A6" s="627" t="s">
        <v>4868</v>
      </c>
      <c r="B6" s="646">
        <v>5870</v>
      </c>
      <c r="C6" s="646">
        <v>3328</v>
      </c>
      <c r="D6" s="647">
        <v>2542</v>
      </c>
      <c r="E6" s="646">
        <v>5919</v>
      </c>
      <c r="F6" s="646">
        <v>3420</v>
      </c>
      <c r="G6" s="646">
        <v>2499</v>
      </c>
      <c r="H6" s="30"/>
    </row>
    <row r="7" spans="1:8">
      <c r="A7" s="483" t="s">
        <v>4869</v>
      </c>
      <c r="B7" s="631">
        <v>140</v>
      </c>
      <c r="C7" s="631">
        <v>96</v>
      </c>
      <c r="D7" s="630">
        <v>44</v>
      </c>
      <c r="E7" s="631">
        <v>99</v>
      </c>
      <c r="F7" s="631">
        <v>68</v>
      </c>
      <c r="G7" s="631">
        <v>31</v>
      </c>
      <c r="H7" s="30"/>
    </row>
    <row r="8" spans="1:8">
      <c r="A8" s="483" t="s">
        <v>4870</v>
      </c>
      <c r="B8" s="631">
        <v>47</v>
      </c>
      <c r="C8" s="631">
        <v>34</v>
      </c>
      <c r="D8" s="630">
        <v>13</v>
      </c>
      <c r="E8" s="631">
        <v>78</v>
      </c>
      <c r="F8" s="631">
        <v>60</v>
      </c>
      <c r="G8" s="631">
        <v>18</v>
      </c>
      <c r="H8" s="30"/>
    </row>
    <row r="9" spans="1:8">
      <c r="A9" s="483" t="s">
        <v>4871</v>
      </c>
      <c r="B9" s="631">
        <v>86</v>
      </c>
      <c r="C9" s="631">
        <v>50</v>
      </c>
      <c r="D9" s="630">
        <v>36</v>
      </c>
      <c r="E9" s="631">
        <v>67</v>
      </c>
      <c r="F9" s="631">
        <v>49</v>
      </c>
      <c r="G9" s="631">
        <v>18</v>
      </c>
      <c r="H9" s="30"/>
    </row>
    <row r="10" spans="1:8">
      <c r="A10" s="483" t="s">
        <v>4872</v>
      </c>
      <c r="B10" s="631">
        <v>505</v>
      </c>
      <c r="C10" s="631">
        <v>315</v>
      </c>
      <c r="D10" s="630">
        <v>190</v>
      </c>
      <c r="E10" s="631">
        <v>450</v>
      </c>
      <c r="F10" s="631">
        <v>273</v>
      </c>
      <c r="G10" s="631">
        <v>177</v>
      </c>
      <c r="H10" s="30"/>
    </row>
    <row r="11" spans="1:8">
      <c r="A11" s="483" t="s">
        <v>4873</v>
      </c>
      <c r="B11" s="631">
        <v>53</v>
      </c>
      <c r="C11" s="631">
        <v>37</v>
      </c>
      <c r="D11" s="630">
        <v>16</v>
      </c>
      <c r="E11" s="631">
        <v>61</v>
      </c>
      <c r="F11" s="631">
        <v>39</v>
      </c>
      <c r="G11" s="631">
        <v>22</v>
      </c>
      <c r="H11" s="30"/>
    </row>
    <row r="12" spans="1:8">
      <c r="A12" s="483" t="s">
        <v>4874</v>
      </c>
      <c r="B12" s="631">
        <v>83</v>
      </c>
      <c r="C12" s="631">
        <v>47</v>
      </c>
      <c r="D12" s="630">
        <v>36</v>
      </c>
      <c r="E12" s="631">
        <v>102</v>
      </c>
      <c r="F12" s="631">
        <v>60</v>
      </c>
      <c r="G12" s="631">
        <v>42</v>
      </c>
      <c r="H12" s="30"/>
    </row>
    <row r="13" spans="1:8">
      <c r="A13" s="483" t="s">
        <v>4875</v>
      </c>
      <c r="B13" s="631">
        <v>737</v>
      </c>
      <c r="C13" s="631">
        <v>404</v>
      </c>
      <c r="D13" s="630">
        <v>333</v>
      </c>
      <c r="E13" s="631">
        <v>714</v>
      </c>
      <c r="F13" s="631">
        <v>379</v>
      </c>
      <c r="G13" s="631">
        <v>335</v>
      </c>
      <c r="H13" s="30"/>
    </row>
    <row r="14" spans="1:8">
      <c r="A14" s="483" t="s">
        <v>4876</v>
      </c>
      <c r="B14" s="631">
        <v>191</v>
      </c>
      <c r="C14" s="631">
        <v>128</v>
      </c>
      <c r="D14" s="630">
        <v>63</v>
      </c>
      <c r="E14" s="631">
        <v>177</v>
      </c>
      <c r="F14" s="631">
        <v>114</v>
      </c>
      <c r="G14" s="631">
        <v>63</v>
      </c>
      <c r="H14" s="30"/>
    </row>
    <row r="15" spans="1:8">
      <c r="A15" s="483" t="s">
        <v>4877</v>
      </c>
      <c r="B15" s="631">
        <v>98</v>
      </c>
      <c r="C15" s="631">
        <v>59</v>
      </c>
      <c r="D15" s="630">
        <v>39</v>
      </c>
      <c r="E15" s="631">
        <v>84</v>
      </c>
      <c r="F15" s="631">
        <v>48</v>
      </c>
      <c r="G15" s="631">
        <v>36</v>
      </c>
      <c r="H15" s="30"/>
    </row>
    <row r="16" spans="1:8">
      <c r="A16" s="483" t="s">
        <v>4878</v>
      </c>
      <c r="B16" s="631">
        <v>489</v>
      </c>
      <c r="C16" s="631">
        <v>263</v>
      </c>
      <c r="D16" s="630">
        <v>226</v>
      </c>
      <c r="E16" s="631">
        <v>451</v>
      </c>
      <c r="F16" s="631">
        <v>245</v>
      </c>
      <c r="G16" s="631">
        <v>206</v>
      </c>
      <c r="H16" s="30"/>
    </row>
    <row r="17" spans="1:8">
      <c r="A17" s="483" t="s">
        <v>4879</v>
      </c>
      <c r="B17" s="631">
        <v>506</v>
      </c>
      <c r="C17" s="631">
        <v>286</v>
      </c>
      <c r="D17" s="630">
        <v>220</v>
      </c>
      <c r="E17" s="631">
        <v>494</v>
      </c>
      <c r="F17" s="631">
        <v>265</v>
      </c>
      <c r="G17" s="631">
        <v>229</v>
      </c>
      <c r="H17" s="30"/>
    </row>
    <row r="18" spans="1:8">
      <c r="A18" s="483" t="s">
        <v>4880</v>
      </c>
      <c r="B18" s="631">
        <v>1109</v>
      </c>
      <c r="C18" s="631">
        <v>546</v>
      </c>
      <c r="D18" s="630">
        <v>563</v>
      </c>
      <c r="E18" s="631">
        <v>1078</v>
      </c>
      <c r="F18" s="631">
        <v>572</v>
      </c>
      <c r="G18" s="631">
        <v>506</v>
      </c>
      <c r="H18" s="30"/>
    </row>
    <row r="19" spans="1:8">
      <c r="A19" s="483" t="s">
        <v>4881</v>
      </c>
      <c r="B19" s="631">
        <v>485</v>
      </c>
      <c r="C19" s="631">
        <v>262</v>
      </c>
      <c r="D19" s="630">
        <v>223</v>
      </c>
      <c r="E19" s="631">
        <v>586</v>
      </c>
      <c r="F19" s="631">
        <v>342</v>
      </c>
      <c r="G19" s="631">
        <v>244</v>
      </c>
      <c r="H19" s="30"/>
    </row>
    <row r="20" spans="1:8">
      <c r="A20" s="483" t="s">
        <v>4882</v>
      </c>
      <c r="B20" s="631">
        <v>91</v>
      </c>
      <c r="C20" s="631">
        <v>52</v>
      </c>
      <c r="D20" s="630">
        <v>39</v>
      </c>
      <c r="E20" s="631">
        <v>72</v>
      </c>
      <c r="F20" s="631">
        <v>46</v>
      </c>
      <c r="G20" s="631">
        <v>26</v>
      </c>
      <c r="H20" s="30"/>
    </row>
    <row r="21" spans="1:8">
      <c r="A21" s="483" t="s">
        <v>4883</v>
      </c>
      <c r="B21" s="631">
        <v>9</v>
      </c>
      <c r="C21" s="631">
        <v>7</v>
      </c>
      <c r="D21" s="630">
        <v>2</v>
      </c>
      <c r="E21" s="631">
        <v>19</v>
      </c>
      <c r="F21" s="631">
        <v>11</v>
      </c>
      <c r="G21" s="631">
        <v>8</v>
      </c>
      <c r="H21" s="30"/>
    </row>
    <row r="22" spans="1:8">
      <c r="A22" s="483" t="s">
        <v>4884</v>
      </c>
      <c r="B22" s="631">
        <v>20</v>
      </c>
      <c r="C22" s="631">
        <v>12</v>
      </c>
      <c r="D22" s="630">
        <v>8</v>
      </c>
      <c r="E22" s="631">
        <v>26</v>
      </c>
      <c r="F22" s="631">
        <v>21</v>
      </c>
      <c r="G22" s="631">
        <v>5</v>
      </c>
      <c r="H22" s="30"/>
    </row>
    <row r="23" spans="1:8">
      <c r="A23" s="483" t="s">
        <v>4885</v>
      </c>
      <c r="B23" s="631">
        <v>7</v>
      </c>
      <c r="C23" s="631">
        <v>7</v>
      </c>
      <c r="D23" s="630">
        <v>0</v>
      </c>
      <c r="E23" s="631">
        <v>13</v>
      </c>
      <c r="F23" s="631">
        <v>9</v>
      </c>
      <c r="G23" s="631">
        <v>4</v>
      </c>
      <c r="H23" s="30"/>
    </row>
    <row r="24" spans="1:8">
      <c r="A24" s="483" t="s">
        <v>4886</v>
      </c>
      <c r="B24" s="631">
        <v>27</v>
      </c>
      <c r="C24" s="631">
        <v>13</v>
      </c>
      <c r="D24" s="630">
        <v>14</v>
      </c>
      <c r="E24" s="631">
        <v>22</v>
      </c>
      <c r="F24" s="631">
        <v>13</v>
      </c>
      <c r="G24" s="631">
        <v>9</v>
      </c>
      <c r="H24" s="30"/>
    </row>
    <row r="25" spans="1:8">
      <c r="A25" s="483" t="s">
        <v>4887</v>
      </c>
      <c r="B25" s="631">
        <v>29</v>
      </c>
      <c r="C25" s="631">
        <v>16</v>
      </c>
      <c r="D25" s="630">
        <v>13</v>
      </c>
      <c r="E25" s="631">
        <v>51</v>
      </c>
      <c r="F25" s="631">
        <v>28</v>
      </c>
      <c r="G25" s="631">
        <v>23</v>
      </c>
      <c r="H25" s="30"/>
    </row>
    <row r="26" spans="1:8">
      <c r="A26" s="483" t="s">
        <v>4888</v>
      </c>
      <c r="B26" s="631">
        <v>15</v>
      </c>
      <c r="C26" s="631">
        <v>11</v>
      </c>
      <c r="D26" s="630">
        <v>4</v>
      </c>
      <c r="E26" s="631">
        <v>11</v>
      </c>
      <c r="F26" s="631">
        <v>7</v>
      </c>
      <c r="G26" s="631">
        <v>4</v>
      </c>
      <c r="H26" s="30"/>
    </row>
    <row r="27" spans="1:8">
      <c r="A27" s="483" t="s">
        <v>4889</v>
      </c>
      <c r="B27" s="631">
        <v>92</v>
      </c>
      <c r="C27" s="631">
        <v>49</v>
      </c>
      <c r="D27" s="630">
        <v>43</v>
      </c>
      <c r="E27" s="631">
        <v>62</v>
      </c>
      <c r="F27" s="631">
        <v>38</v>
      </c>
      <c r="G27" s="631">
        <v>24</v>
      </c>
      <c r="H27" s="30"/>
    </row>
    <row r="28" spans="1:8">
      <c r="A28" s="483" t="s">
        <v>4890</v>
      </c>
      <c r="B28" s="631">
        <v>110</v>
      </c>
      <c r="C28" s="631">
        <v>74</v>
      </c>
      <c r="D28" s="630">
        <v>36</v>
      </c>
      <c r="E28" s="631">
        <v>114</v>
      </c>
      <c r="F28" s="631">
        <v>76</v>
      </c>
      <c r="G28" s="631">
        <v>38</v>
      </c>
      <c r="H28" s="30"/>
    </row>
    <row r="29" spans="1:8">
      <c r="A29" s="483" t="s">
        <v>4891</v>
      </c>
      <c r="B29" s="631">
        <v>11</v>
      </c>
      <c r="C29" s="631">
        <v>8</v>
      </c>
      <c r="D29" s="630">
        <v>3</v>
      </c>
      <c r="E29" s="631">
        <v>23</v>
      </c>
      <c r="F29" s="631">
        <v>15</v>
      </c>
      <c r="G29" s="631">
        <v>8</v>
      </c>
      <c r="H29" s="30"/>
    </row>
    <row r="30" spans="1:8">
      <c r="A30" s="483" t="s">
        <v>4892</v>
      </c>
      <c r="B30" s="631">
        <v>15</v>
      </c>
      <c r="C30" s="631">
        <v>8</v>
      </c>
      <c r="D30" s="630">
        <v>7</v>
      </c>
      <c r="E30" s="631">
        <v>20</v>
      </c>
      <c r="F30" s="631">
        <v>13</v>
      </c>
      <c r="G30" s="631">
        <v>7</v>
      </c>
      <c r="H30" s="30"/>
    </row>
    <row r="31" spans="1:8">
      <c r="A31" s="483" t="s">
        <v>4893</v>
      </c>
      <c r="B31" s="631">
        <v>30</v>
      </c>
      <c r="C31" s="631">
        <v>21</v>
      </c>
      <c r="D31" s="630">
        <v>9</v>
      </c>
      <c r="E31" s="631">
        <v>43</v>
      </c>
      <c r="F31" s="631">
        <v>25</v>
      </c>
      <c r="G31" s="631">
        <v>18</v>
      </c>
      <c r="H31" s="30"/>
    </row>
    <row r="32" spans="1:8">
      <c r="A32" s="483" t="s">
        <v>4894</v>
      </c>
      <c r="B32" s="631">
        <v>99</v>
      </c>
      <c r="C32" s="631">
        <v>61</v>
      </c>
      <c r="D32" s="630">
        <v>38</v>
      </c>
      <c r="E32" s="631">
        <v>126</v>
      </c>
      <c r="F32" s="631">
        <v>82</v>
      </c>
      <c r="G32" s="631">
        <v>44</v>
      </c>
      <c r="H32" s="30"/>
    </row>
    <row r="33" spans="1:8">
      <c r="A33" s="483" t="s">
        <v>4895</v>
      </c>
      <c r="B33" s="631">
        <v>53</v>
      </c>
      <c r="C33" s="631">
        <v>29</v>
      </c>
      <c r="D33" s="630">
        <v>24</v>
      </c>
      <c r="E33" s="631">
        <v>65</v>
      </c>
      <c r="F33" s="631">
        <v>37</v>
      </c>
      <c r="G33" s="631">
        <v>28</v>
      </c>
      <c r="H33" s="30"/>
    </row>
    <row r="34" spans="1:8">
      <c r="A34" s="483" t="s">
        <v>4896</v>
      </c>
      <c r="B34" s="631">
        <v>11</v>
      </c>
      <c r="C34" s="631">
        <v>4</v>
      </c>
      <c r="D34" s="630">
        <v>7</v>
      </c>
      <c r="E34" s="631">
        <v>6</v>
      </c>
      <c r="F34" s="631">
        <v>1</v>
      </c>
      <c r="G34" s="631">
        <v>5</v>
      </c>
      <c r="H34" s="30"/>
    </row>
    <row r="35" spans="1:8">
      <c r="A35" s="483" t="s">
        <v>4897</v>
      </c>
      <c r="B35" s="631">
        <v>5</v>
      </c>
      <c r="C35" s="631">
        <v>4</v>
      </c>
      <c r="D35" s="630">
        <v>1</v>
      </c>
      <c r="E35" s="631">
        <v>6</v>
      </c>
      <c r="F35" s="631">
        <v>4</v>
      </c>
      <c r="G35" s="631">
        <v>2</v>
      </c>
      <c r="H35" s="30"/>
    </row>
    <row r="36" spans="1:8">
      <c r="A36" s="483" t="s">
        <v>4898</v>
      </c>
      <c r="B36" s="631">
        <v>7</v>
      </c>
      <c r="C36" s="631">
        <v>4</v>
      </c>
      <c r="D36" s="630">
        <v>3</v>
      </c>
      <c r="E36" s="631">
        <v>4</v>
      </c>
      <c r="F36" s="631">
        <v>2</v>
      </c>
      <c r="G36" s="631">
        <v>2</v>
      </c>
      <c r="H36" s="30"/>
    </row>
    <row r="37" spans="1:8">
      <c r="A37" s="483" t="s">
        <v>4899</v>
      </c>
      <c r="B37" s="631">
        <v>7</v>
      </c>
      <c r="C37" s="631">
        <v>5</v>
      </c>
      <c r="D37" s="630">
        <v>2</v>
      </c>
      <c r="E37" s="631">
        <v>7</v>
      </c>
      <c r="F37" s="631">
        <v>4</v>
      </c>
      <c r="G37" s="631">
        <v>3</v>
      </c>
      <c r="H37" s="30"/>
    </row>
    <row r="38" spans="1:8">
      <c r="A38" s="483" t="s">
        <v>4901</v>
      </c>
      <c r="B38" s="631">
        <v>28</v>
      </c>
      <c r="C38" s="631">
        <v>20</v>
      </c>
      <c r="D38" s="630">
        <v>8</v>
      </c>
      <c r="E38" s="631">
        <v>30</v>
      </c>
      <c r="F38" s="631">
        <v>12</v>
      </c>
      <c r="G38" s="631">
        <v>18</v>
      </c>
      <c r="H38" s="30"/>
    </row>
    <row r="39" spans="1:8">
      <c r="A39" s="483" t="s">
        <v>4902</v>
      </c>
      <c r="B39" s="631">
        <v>33</v>
      </c>
      <c r="C39" s="631">
        <v>23</v>
      </c>
      <c r="D39" s="630">
        <v>10</v>
      </c>
      <c r="E39" s="631">
        <v>29</v>
      </c>
      <c r="F39" s="631">
        <v>15</v>
      </c>
      <c r="G39" s="631">
        <v>14</v>
      </c>
      <c r="H39" s="30"/>
    </row>
    <row r="40" spans="1:8">
      <c r="A40" s="483" t="s">
        <v>4903</v>
      </c>
      <c r="B40" s="631">
        <v>4</v>
      </c>
      <c r="C40" s="631">
        <v>2</v>
      </c>
      <c r="D40" s="630">
        <v>2</v>
      </c>
      <c r="E40" s="631">
        <v>13</v>
      </c>
      <c r="F40" s="631">
        <v>8</v>
      </c>
      <c r="G40" s="631">
        <v>5</v>
      </c>
      <c r="H40" s="30"/>
    </row>
    <row r="41" spans="1:8">
      <c r="A41" s="483" t="s">
        <v>4904</v>
      </c>
      <c r="B41" s="631">
        <v>5</v>
      </c>
      <c r="C41" s="631">
        <v>3</v>
      </c>
      <c r="D41" s="630">
        <v>2</v>
      </c>
      <c r="E41" s="631">
        <v>8</v>
      </c>
      <c r="F41" s="631">
        <v>4</v>
      </c>
      <c r="G41" s="631">
        <v>4</v>
      </c>
      <c r="H41" s="30"/>
    </row>
    <row r="42" spans="1:8">
      <c r="A42" s="483" t="s">
        <v>4905</v>
      </c>
      <c r="B42" s="631">
        <v>13</v>
      </c>
      <c r="C42" s="631">
        <v>7</v>
      </c>
      <c r="D42" s="630">
        <v>6</v>
      </c>
      <c r="E42" s="631">
        <v>16</v>
      </c>
      <c r="F42" s="631">
        <v>11</v>
      </c>
      <c r="G42" s="631">
        <v>5</v>
      </c>
      <c r="H42" s="30"/>
    </row>
    <row r="43" spans="1:8">
      <c r="A43" s="483" t="s">
        <v>4906</v>
      </c>
      <c r="B43" s="631">
        <v>14</v>
      </c>
      <c r="C43" s="631">
        <v>12</v>
      </c>
      <c r="D43" s="630">
        <v>2</v>
      </c>
      <c r="E43" s="631">
        <v>20</v>
      </c>
      <c r="F43" s="631">
        <v>12</v>
      </c>
      <c r="G43" s="631">
        <v>8</v>
      </c>
      <c r="H43" s="30"/>
    </row>
    <row r="44" spans="1:8">
      <c r="A44" s="483" t="s">
        <v>4907</v>
      </c>
      <c r="B44" s="631">
        <v>6</v>
      </c>
      <c r="C44" s="631">
        <v>5</v>
      </c>
      <c r="D44" s="630">
        <v>1</v>
      </c>
      <c r="E44" s="631">
        <v>3</v>
      </c>
      <c r="F44" s="631">
        <v>2</v>
      </c>
      <c r="G44" s="631">
        <v>1</v>
      </c>
      <c r="H44" s="30"/>
    </row>
    <row r="45" spans="1:8">
      <c r="A45" s="483" t="s">
        <v>4908</v>
      </c>
      <c r="B45" s="631">
        <v>34</v>
      </c>
      <c r="C45" s="631">
        <v>23</v>
      </c>
      <c r="D45" s="630">
        <v>11</v>
      </c>
      <c r="E45" s="631">
        <v>38</v>
      </c>
      <c r="F45" s="631">
        <v>27</v>
      </c>
      <c r="G45" s="631">
        <v>11</v>
      </c>
      <c r="H45" s="30"/>
    </row>
    <row r="46" spans="1:8">
      <c r="A46" s="483" t="s">
        <v>4909</v>
      </c>
      <c r="B46" s="631">
        <v>5</v>
      </c>
      <c r="C46" s="631">
        <v>3</v>
      </c>
      <c r="D46" s="630">
        <v>2</v>
      </c>
      <c r="E46" s="631">
        <v>9</v>
      </c>
      <c r="F46" s="631">
        <v>6</v>
      </c>
      <c r="G46" s="631">
        <v>3</v>
      </c>
      <c r="H46" s="30"/>
    </row>
    <row r="47" spans="1:8">
      <c r="A47" s="483" t="s">
        <v>4910</v>
      </c>
      <c r="B47" s="631">
        <v>11</v>
      </c>
      <c r="C47" s="631">
        <v>10</v>
      </c>
      <c r="D47" s="630">
        <v>1</v>
      </c>
      <c r="E47" s="631">
        <v>9</v>
      </c>
      <c r="F47" s="631">
        <v>5</v>
      </c>
      <c r="G47" s="631">
        <v>4</v>
      </c>
      <c r="H47" s="30"/>
    </row>
    <row r="48" spans="1:8">
      <c r="A48" s="483" t="s">
        <v>4911</v>
      </c>
      <c r="B48" s="631">
        <v>10</v>
      </c>
      <c r="C48" s="631">
        <v>6</v>
      </c>
      <c r="D48" s="630">
        <v>4</v>
      </c>
      <c r="E48" s="631">
        <v>11</v>
      </c>
      <c r="F48" s="631">
        <v>9</v>
      </c>
      <c r="G48" s="631">
        <v>2</v>
      </c>
      <c r="H48" s="30"/>
    </row>
    <row r="49" spans="1:8">
      <c r="A49" s="483" t="s">
        <v>4912</v>
      </c>
      <c r="B49" s="631">
        <v>9</v>
      </c>
      <c r="C49" s="631">
        <v>7</v>
      </c>
      <c r="D49" s="630">
        <v>2</v>
      </c>
      <c r="E49" s="631">
        <v>19</v>
      </c>
      <c r="F49" s="631">
        <v>13</v>
      </c>
      <c r="G49" s="631">
        <v>6</v>
      </c>
      <c r="H49" s="30"/>
    </row>
    <row r="50" spans="1:8">
      <c r="A50" s="483" t="s">
        <v>4913</v>
      </c>
      <c r="B50" s="631">
        <v>10</v>
      </c>
      <c r="C50" s="631">
        <v>5</v>
      </c>
      <c r="D50" s="630">
        <v>5</v>
      </c>
      <c r="E50" s="631">
        <v>8</v>
      </c>
      <c r="F50" s="631">
        <v>6</v>
      </c>
      <c r="G50" s="631">
        <v>2</v>
      </c>
      <c r="H50" s="30"/>
    </row>
    <row r="51" spans="1:8">
      <c r="A51" s="483" t="s">
        <v>4914</v>
      </c>
      <c r="B51" s="631">
        <v>16</v>
      </c>
      <c r="C51" s="631">
        <v>12</v>
      </c>
      <c r="D51" s="630">
        <v>4</v>
      </c>
      <c r="E51" s="631">
        <v>13</v>
      </c>
      <c r="F51" s="631">
        <v>9</v>
      </c>
      <c r="G51" s="631">
        <v>4</v>
      </c>
      <c r="H51" s="30"/>
    </row>
    <row r="52" spans="1:8">
      <c r="A52" s="483" t="s">
        <v>4915</v>
      </c>
      <c r="B52" s="631">
        <v>20</v>
      </c>
      <c r="C52" s="631">
        <v>11</v>
      </c>
      <c r="D52" s="630">
        <v>9</v>
      </c>
      <c r="E52" s="631">
        <v>47</v>
      </c>
      <c r="F52" s="631">
        <v>27</v>
      </c>
      <c r="G52" s="631">
        <v>20</v>
      </c>
      <c r="H52" s="30"/>
    </row>
    <row r="53" spans="1:8">
      <c r="A53" s="483" t="s">
        <v>4916</v>
      </c>
      <c r="B53" s="631">
        <v>0</v>
      </c>
      <c r="C53" s="631" t="s">
        <v>4900</v>
      </c>
      <c r="D53" s="630">
        <v>0</v>
      </c>
      <c r="E53" s="631">
        <v>0</v>
      </c>
      <c r="F53" s="631" t="s">
        <v>4900</v>
      </c>
      <c r="G53" s="631">
        <v>0</v>
      </c>
      <c r="H53" s="30"/>
    </row>
    <row r="54" spans="1:8">
      <c r="A54" s="483" t="s">
        <v>4998</v>
      </c>
      <c r="B54" s="631">
        <v>485</v>
      </c>
      <c r="C54" s="631">
        <v>267</v>
      </c>
      <c r="D54" s="630">
        <v>218</v>
      </c>
      <c r="E54" s="631">
        <v>515</v>
      </c>
      <c r="F54" s="631">
        <v>308</v>
      </c>
      <c r="G54" s="631">
        <v>207</v>
      </c>
      <c r="H54" s="30"/>
    </row>
    <row r="55" spans="1:8">
      <c r="A55" s="483"/>
      <c r="B55" s="631"/>
      <c r="C55" s="631"/>
      <c r="D55" s="630"/>
      <c r="E55" s="631"/>
      <c r="F55" s="631"/>
      <c r="G55" s="631"/>
      <c r="H55" s="30"/>
    </row>
    <row r="56" spans="1:8">
      <c r="A56" s="627" t="s">
        <v>4918</v>
      </c>
      <c r="B56" s="646">
        <v>1776</v>
      </c>
      <c r="C56" s="646">
        <v>1000</v>
      </c>
      <c r="D56" s="647">
        <v>776</v>
      </c>
      <c r="E56" s="646">
        <v>1888</v>
      </c>
      <c r="F56" s="646">
        <v>1053</v>
      </c>
      <c r="G56" s="646">
        <v>835</v>
      </c>
      <c r="H56" s="30"/>
    </row>
    <row r="57" spans="1:8">
      <c r="A57" s="627" t="s">
        <v>4919</v>
      </c>
      <c r="B57" s="646">
        <v>1335</v>
      </c>
      <c r="C57" s="646">
        <v>756</v>
      </c>
      <c r="D57" s="647">
        <v>579</v>
      </c>
      <c r="E57" s="646">
        <v>1424</v>
      </c>
      <c r="F57" s="646">
        <v>811</v>
      </c>
      <c r="G57" s="646">
        <v>613</v>
      </c>
      <c r="H57" s="30"/>
    </row>
    <row r="58" spans="1:8">
      <c r="A58" s="483" t="s">
        <v>4920</v>
      </c>
      <c r="B58" s="631">
        <v>419</v>
      </c>
      <c r="C58" s="631">
        <v>244</v>
      </c>
      <c r="D58" s="630">
        <v>175</v>
      </c>
      <c r="E58" s="631">
        <v>398</v>
      </c>
      <c r="F58" s="631">
        <v>250</v>
      </c>
      <c r="G58" s="631">
        <v>148</v>
      </c>
      <c r="H58" s="30"/>
    </row>
    <row r="59" spans="1:8">
      <c r="A59" s="483" t="s">
        <v>4921</v>
      </c>
      <c r="B59" s="631">
        <v>87</v>
      </c>
      <c r="C59" s="631">
        <v>45</v>
      </c>
      <c r="D59" s="630">
        <v>42</v>
      </c>
      <c r="E59" s="631">
        <v>110</v>
      </c>
      <c r="F59" s="631">
        <v>59</v>
      </c>
      <c r="G59" s="631">
        <v>51</v>
      </c>
      <c r="H59" s="30"/>
    </row>
    <row r="60" spans="1:8">
      <c r="A60" s="483" t="s">
        <v>4922</v>
      </c>
      <c r="B60" s="631">
        <v>460</v>
      </c>
      <c r="C60" s="631">
        <v>248</v>
      </c>
      <c r="D60" s="630">
        <v>212</v>
      </c>
      <c r="E60" s="631">
        <v>495</v>
      </c>
      <c r="F60" s="631">
        <v>269</v>
      </c>
      <c r="G60" s="631">
        <v>226</v>
      </c>
      <c r="H60" s="30"/>
    </row>
    <row r="61" spans="1:8">
      <c r="A61" s="483" t="s">
        <v>4923</v>
      </c>
      <c r="B61" s="631">
        <v>50</v>
      </c>
      <c r="C61" s="631">
        <v>28</v>
      </c>
      <c r="D61" s="630">
        <v>22</v>
      </c>
      <c r="E61" s="631">
        <v>66</v>
      </c>
      <c r="F61" s="631">
        <v>38</v>
      </c>
      <c r="G61" s="631">
        <v>28</v>
      </c>
      <c r="H61" s="30"/>
    </row>
    <row r="62" spans="1:8">
      <c r="A62" s="483" t="s">
        <v>4924</v>
      </c>
      <c r="B62" s="631">
        <v>59</v>
      </c>
      <c r="C62" s="631">
        <v>33</v>
      </c>
      <c r="D62" s="630">
        <v>26</v>
      </c>
      <c r="E62" s="631">
        <v>55</v>
      </c>
      <c r="F62" s="631">
        <v>27</v>
      </c>
      <c r="G62" s="631">
        <v>28</v>
      </c>
      <c r="H62" s="30"/>
    </row>
    <row r="63" spans="1:8">
      <c r="A63" s="483" t="s">
        <v>4925</v>
      </c>
      <c r="B63" s="631">
        <v>12</v>
      </c>
      <c r="C63" s="631">
        <v>8</v>
      </c>
      <c r="D63" s="630">
        <v>4</v>
      </c>
      <c r="E63" s="631">
        <v>21</v>
      </c>
      <c r="F63" s="631">
        <v>12</v>
      </c>
      <c r="G63" s="631">
        <v>9</v>
      </c>
      <c r="H63" s="30"/>
    </row>
    <row r="64" spans="1:8">
      <c r="A64" s="483" t="s">
        <v>4926</v>
      </c>
      <c r="B64" s="631">
        <v>29</v>
      </c>
      <c r="C64" s="631">
        <v>24</v>
      </c>
      <c r="D64" s="630">
        <v>5</v>
      </c>
      <c r="E64" s="631">
        <v>71</v>
      </c>
      <c r="F64" s="631">
        <v>42</v>
      </c>
      <c r="G64" s="631">
        <v>29</v>
      </c>
      <c r="H64" s="30"/>
    </row>
    <row r="65" spans="1:8">
      <c r="A65" s="483" t="s">
        <v>4927</v>
      </c>
      <c r="B65" s="631">
        <v>25</v>
      </c>
      <c r="C65" s="631">
        <v>16</v>
      </c>
      <c r="D65" s="630">
        <v>9</v>
      </c>
      <c r="E65" s="631">
        <v>21</v>
      </c>
      <c r="F65" s="631">
        <v>9</v>
      </c>
      <c r="G65" s="631">
        <v>12</v>
      </c>
      <c r="H65" s="30"/>
    </row>
    <row r="66" spans="1:8">
      <c r="A66" s="483" t="s">
        <v>4999</v>
      </c>
      <c r="B66" s="631">
        <v>17</v>
      </c>
      <c r="C66" s="631">
        <v>8</v>
      </c>
      <c r="D66" s="630">
        <v>9</v>
      </c>
      <c r="E66" s="631">
        <v>28</v>
      </c>
      <c r="F66" s="631">
        <v>15</v>
      </c>
      <c r="G66" s="631">
        <v>13</v>
      </c>
      <c r="H66" s="30"/>
    </row>
    <row r="67" spans="1:8">
      <c r="A67" s="483" t="s">
        <v>4929</v>
      </c>
      <c r="B67" s="631">
        <v>119</v>
      </c>
      <c r="C67" s="631">
        <v>77</v>
      </c>
      <c r="D67" s="630">
        <v>42</v>
      </c>
      <c r="E67" s="631">
        <v>89</v>
      </c>
      <c r="F67" s="631">
        <v>53</v>
      </c>
      <c r="G67" s="631">
        <v>36</v>
      </c>
      <c r="H67" s="30"/>
    </row>
    <row r="68" spans="1:8">
      <c r="A68" s="483" t="s">
        <v>4930</v>
      </c>
      <c r="B68" s="631">
        <v>28</v>
      </c>
      <c r="C68" s="631">
        <v>11</v>
      </c>
      <c r="D68" s="630">
        <v>17</v>
      </c>
      <c r="E68" s="631">
        <v>26</v>
      </c>
      <c r="F68" s="631">
        <v>14</v>
      </c>
      <c r="G68" s="631">
        <v>12</v>
      </c>
      <c r="H68" s="30"/>
    </row>
    <row r="69" spans="1:8">
      <c r="A69" s="483" t="s">
        <v>4931</v>
      </c>
      <c r="B69" s="635">
        <v>30</v>
      </c>
      <c r="C69" s="635">
        <v>14</v>
      </c>
      <c r="D69" s="636">
        <v>16</v>
      </c>
      <c r="E69" s="635">
        <v>44</v>
      </c>
      <c r="F69" s="635">
        <v>23</v>
      </c>
      <c r="G69" s="635">
        <v>21</v>
      </c>
      <c r="H69" s="30"/>
    </row>
    <row r="70" spans="1:8">
      <c r="A70" s="483"/>
      <c r="B70" s="635"/>
      <c r="C70" s="635"/>
      <c r="D70" s="636"/>
      <c r="E70" s="635"/>
      <c r="F70" s="635"/>
      <c r="G70" s="635"/>
      <c r="H70" s="30"/>
    </row>
    <row r="71" spans="1:8">
      <c r="A71" s="627" t="s">
        <v>250</v>
      </c>
      <c r="B71" s="637">
        <v>441</v>
      </c>
      <c r="C71" s="637">
        <v>244</v>
      </c>
      <c r="D71" s="638">
        <v>197</v>
      </c>
      <c r="E71" s="637">
        <v>464</v>
      </c>
      <c r="F71" s="637">
        <v>242</v>
      </c>
      <c r="G71" s="637">
        <v>222</v>
      </c>
      <c r="H71" s="30"/>
    </row>
    <row r="72" spans="1:8">
      <c r="A72" s="483" t="s">
        <v>4932</v>
      </c>
      <c r="B72" s="635"/>
      <c r="C72" s="635"/>
      <c r="D72" s="636"/>
      <c r="E72" s="635"/>
      <c r="F72" s="635"/>
      <c r="G72" s="635"/>
      <c r="H72" s="30"/>
    </row>
    <row r="73" spans="1:8">
      <c r="A73" s="397" t="s">
        <v>4933</v>
      </c>
      <c r="B73" s="635">
        <v>8</v>
      </c>
      <c r="C73" s="635">
        <v>4</v>
      </c>
      <c r="D73" s="636">
        <v>4</v>
      </c>
      <c r="E73" s="635">
        <v>7</v>
      </c>
      <c r="F73" s="635">
        <v>4</v>
      </c>
      <c r="G73" s="635">
        <v>3</v>
      </c>
      <c r="H73" s="30"/>
    </row>
    <row r="74" spans="1:8">
      <c r="A74" s="397" t="s">
        <v>4934</v>
      </c>
      <c r="B74" s="635">
        <v>0</v>
      </c>
      <c r="C74" s="635">
        <v>0</v>
      </c>
      <c r="D74" s="636">
        <v>0</v>
      </c>
      <c r="E74" s="635">
        <v>0</v>
      </c>
      <c r="F74" s="635">
        <v>0</v>
      </c>
      <c r="G74" s="635">
        <v>0</v>
      </c>
      <c r="H74" s="30"/>
    </row>
    <row r="75" spans="1:8">
      <c r="A75" s="397" t="s">
        <v>4935</v>
      </c>
      <c r="B75" s="635">
        <v>7</v>
      </c>
      <c r="C75" s="635" t="s">
        <v>4900</v>
      </c>
      <c r="D75" s="636">
        <v>7</v>
      </c>
      <c r="E75" s="635">
        <v>11</v>
      </c>
      <c r="F75" s="635">
        <v>4</v>
      </c>
      <c r="G75" s="635">
        <v>7</v>
      </c>
      <c r="H75" s="30"/>
    </row>
    <row r="76" spans="1:8">
      <c r="A76" s="483" t="s">
        <v>4936</v>
      </c>
      <c r="B76" s="635"/>
      <c r="C76" s="635"/>
      <c r="D76" s="636"/>
      <c r="E76" s="635"/>
      <c r="F76" s="635"/>
      <c r="G76" s="635"/>
      <c r="H76" s="30"/>
    </row>
    <row r="77" spans="1:8">
      <c r="A77" s="397" t="s">
        <v>4937</v>
      </c>
      <c r="B77" s="635">
        <v>7</v>
      </c>
      <c r="C77" s="635">
        <v>4</v>
      </c>
      <c r="D77" s="636">
        <v>3</v>
      </c>
      <c r="E77" s="635">
        <v>11</v>
      </c>
      <c r="F77" s="635">
        <v>5</v>
      </c>
      <c r="G77" s="635">
        <v>6</v>
      </c>
      <c r="H77" s="30"/>
    </row>
    <row r="78" spans="1:8">
      <c r="A78" s="483" t="s">
        <v>4938</v>
      </c>
      <c r="B78" s="635"/>
      <c r="C78" s="635"/>
      <c r="D78" s="636"/>
      <c r="E78" s="635"/>
      <c r="F78" s="635"/>
      <c r="G78" s="635"/>
      <c r="H78" s="30"/>
    </row>
    <row r="79" spans="1:8">
      <c r="A79" s="397" t="s">
        <v>4939</v>
      </c>
      <c r="B79" s="635">
        <v>13</v>
      </c>
      <c r="C79" s="635">
        <v>5</v>
      </c>
      <c r="D79" s="636">
        <v>8</v>
      </c>
      <c r="E79" s="635">
        <v>7</v>
      </c>
      <c r="F79" s="635">
        <v>5</v>
      </c>
      <c r="G79" s="635">
        <v>2</v>
      </c>
      <c r="H79" s="30"/>
    </row>
    <row r="80" spans="1:8">
      <c r="A80" s="397" t="s">
        <v>4940</v>
      </c>
      <c r="B80" s="635">
        <v>1</v>
      </c>
      <c r="C80" s="635">
        <v>1</v>
      </c>
      <c r="D80" s="636">
        <v>0</v>
      </c>
      <c r="E80" s="635">
        <v>1</v>
      </c>
      <c r="F80" s="635">
        <v>0</v>
      </c>
      <c r="G80" s="635">
        <v>1</v>
      </c>
      <c r="H80" s="30"/>
    </row>
    <row r="81" spans="1:8">
      <c r="A81" s="530" t="s">
        <v>4941</v>
      </c>
      <c r="B81" s="635"/>
      <c r="C81" s="635"/>
      <c r="D81" s="636"/>
      <c r="E81" s="635"/>
      <c r="F81" s="635"/>
      <c r="G81" s="635"/>
      <c r="H81" s="30"/>
    </row>
    <row r="82" spans="1:8">
      <c r="A82" s="397" t="s">
        <v>4942</v>
      </c>
      <c r="B82" s="635">
        <v>1</v>
      </c>
      <c r="C82" s="635" t="s">
        <v>4900</v>
      </c>
      <c r="D82" s="636">
        <v>1</v>
      </c>
      <c r="E82" s="635">
        <v>3</v>
      </c>
      <c r="F82" s="635">
        <v>2</v>
      </c>
      <c r="G82" s="635">
        <v>1</v>
      </c>
      <c r="H82" s="30"/>
    </row>
    <row r="83" spans="1:8">
      <c r="A83" s="397" t="s">
        <v>4943</v>
      </c>
      <c r="B83" s="635">
        <v>0</v>
      </c>
      <c r="C83" s="635" t="s">
        <v>4900</v>
      </c>
      <c r="D83" s="636" t="s">
        <v>4900</v>
      </c>
      <c r="E83" s="635">
        <v>0</v>
      </c>
      <c r="F83" s="635" t="s">
        <v>4900</v>
      </c>
      <c r="G83" s="635" t="s">
        <v>4900</v>
      </c>
      <c r="H83" s="30"/>
    </row>
    <row r="84" spans="1:8">
      <c r="A84" s="397" t="s">
        <v>4944</v>
      </c>
      <c r="B84" s="635">
        <v>5</v>
      </c>
      <c r="C84" s="635">
        <v>4</v>
      </c>
      <c r="D84" s="636">
        <v>1</v>
      </c>
      <c r="E84" s="635">
        <v>4</v>
      </c>
      <c r="F84" s="635">
        <v>1</v>
      </c>
      <c r="G84" s="635">
        <v>3</v>
      </c>
      <c r="H84" s="30"/>
    </row>
    <row r="85" spans="1:8">
      <c r="A85" s="397" t="s">
        <v>4945</v>
      </c>
      <c r="B85" s="635">
        <v>12</v>
      </c>
      <c r="C85" s="635">
        <v>8</v>
      </c>
      <c r="D85" s="636">
        <v>4</v>
      </c>
      <c r="E85" s="635">
        <v>10</v>
      </c>
      <c r="F85" s="635">
        <v>9</v>
      </c>
      <c r="G85" s="635">
        <v>1</v>
      </c>
      <c r="H85" s="30"/>
    </row>
    <row r="86" spans="1:8">
      <c r="A86" s="483" t="s">
        <v>4946</v>
      </c>
      <c r="B86" s="635"/>
      <c r="C86" s="635"/>
      <c r="D86" s="636"/>
      <c r="E86" s="635"/>
      <c r="F86" s="635"/>
      <c r="G86" s="635"/>
      <c r="H86" s="30"/>
    </row>
    <row r="87" spans="1:8">
      <c r="A87" s="397" t="s">
        <v>4947</v>
      </c>
      <c r="B87" s="635">
        <v>1</v>
      </c>
      <c r="C87" s="635">
        <v>1</v>
      </c>
      <c r="D87" s="636" t="s">
        <v>4900</v>
      </c>
      <c r="E87" s="635">
        <v>1</v>
      </c>
      <c r="F87" s="635">
        <v>0</v>
      </c>
      <c r="G87" s="635">
        <v>1</v>
      </c>
      <c r="H87" s="30"/>
    </row>
    <row r="88" spans="1:8">
      <c r="A88" s="397" t="s">
        <v>4948</v>
      </c>
      <c r="B88" s="635">
        <v>2</v>
      </c>
      <c r="C88" s="635" t="s">
        <v>4900</v>
      </c>
      <c r="D88" s="636">
        <v>2</v>
      </c>
      <c r="E88" s="635">
        <v>6</v>
      </c>
      <c r="F88" s="635" t="s">
        <v>4900</v>
      </c>
      <c r="G88" s="635">
        <v>6</v>
      </c>
      <c r="H88" s="30"/>
    </row>
    <row r="89" spans="1:8">
      <c r="A89" s="397" t="s">
        <v>4949</v>
      </c>
      <c r="B89" s="635">
        <v>6</v>
      </c>
      <c r="C89" s="635">
        <v>4</v>
      </c>
      <c r="D89" s="636">
        <v>2</v>
      </c>
      <c r="E89" s="635">
        <v>1</v>
      </c>
      <c r="F89" s="635">
        <v>1</v>
      </c>
      <c r="G89" s="635">
        <v>0</v>
      </c>
      <c r="H89" s="30"/>
    </row>
    <row r="90" spans="1:8">
      <c r="A90" s="397" t="s">
        <v>4950</v>
      </c>
      <c r="B90" s="635">
        <v>12</v>
      </c>
      <c r="C90" s="635">
        <v>7</v>
      </c>
      <c r="D90" s="636">
        <v>5</v>
      </c>
      <c r="E90" s="635">
        <v>4</v>
      </c>
      <c r="F90" s="635">
        <v>1</v>
      </c>
      <c r="G90" s="635">
        <v>3</v>
      </c>
      <c r="H90" s="30"/>
    </row>
    <row r="91" spans="1:8">
      <c r="A91" s="483" t="s">
        <v>4951</v>
      </c>
      <c r="B91" s="635"/>
      <c r="C91" s="635"/>
      <c r="D91" s="636"/>
      <c r="E91" s="635"/>
      <c r="F91" s="635"/>
      <c r="G91" s="635"/>
      <c r="H91" s="30"/>
    </row>
    <row r="92" spans="1:8">
      <c r="A92" s="397" t="s">
        <v>4952</v>
      </c>
      <c r="B92" s="635">
        <v>5</v>
      </c>
      <c r="C92" s="635">
        <v>2</v>
      </c>
      <c r="D92" s="636">
        <v>3</v>
      </c>
      <c r="E92" s="635">
        <v>12</v>
      </c>
      <c r="F92" s="635">
        <v>6</v>
      </c>
      <c r="G92" s="635">
        <v>6</v>
      </c>
      <c r="H92" s="30"/>
    </row>
    <row r="93" spans="1:8">
      <c r="A93" s="397" t="s">
        <v>4953</v>
      </c>
      <c r="B93" s="635">
        <v>0</v>
      </c>
      <c r="C93" s="635" t="s">
        <v>4900</v>
      </c>
      <c r="D93" s="636" t="s">
        <v>4900</v>
      </c>
      <c r="E93" s="635">
        <v>1</v>
      </c>
      <c r="F93" s="635">
        <v>1</v>
      </c>
      <c r="G93" s="635" t="s">
        <v>4900</v>
      </c>
      <c r="H93" s="30"/>
    </row>
    <row r="94" spans="1:8">
      <c r="A94" s="397" t="s">
        <v>4954</v>
      </c>
      <c r="B94" s="635">
        <v>0</v>
      </c>
      <c r="C94" s="635" t="s">
        <v>4900</v>
      </c>
      <c r="D94" s="636" t="s">
        <v>4900</v>
      </c>
      <c r="E94" s="635">
        <v>3</v>
      </c>
      <c r="F94" s="635">
        <v>3</v>
      </c>
      <c r="G94" s="635" t="s">
        <v>4900</v>
      </c>
      <c r="H94" s="30"/>
    </row>
    <row r="95" spans="1:8">
      <c r="A95" s="483" t="s">
        <v>4955</v>
      </c>
      <c r="B95" s="635"/>
      <c r="C95" s="635"/>
      <c r="D95" s="636"/>
      <c r="E95" s="635"/>
      <c r="F95" s="635"/>
      <c r="G95" s="635"/>
      <c r="H95" s="30"/>
    </row>
    <row r="96" spans="1:8">
      <c r="A96" s="397" t="s">
        <v>4956</v>
      </c>
      <c r="B96" s="635">
        <v>0</v>
      </c>
      <c r="C96" s="635">
        <v>0</v>
      </c>
      <c r="D96" s="636">
        <v>0</v>
      </c>
      <c r="E96" s="635">
        <v>0</v>
      </c>
      <c r="F96" s="635">
        <v>0</v>
      </c>
      <c r="G96" s="635">
        <v>0</v>
      </c>
      <c r="H96" s="30"/>
    </row>
    <row r="97" spans="1:8">
      <c r="A97" s="397" t="s">
        <v>4957</v>
      </c>
      <c r="B97" s="635">
        <v>5</v>
      </c>
      <c r="C97" s="635">
        <v>4</v>
      </c>
      <c r="D97" s="636">
        <v>1</v>
      </c>
      <c r="E97" s="635">
        <v>1</v>
      </c>
      <c r="F97" s="635">
        <v>0</v>
      </c>
      <c r="G97" s="635">
        <v>1</v>
      </c>
      <c r="H97" s="30"/>
    </row>
    <row r="98" spans="1:8">
      <c r="A98" s="397" t="s">
        <v>4958</v>
      </c>
      <c r="B98" s="635">
        <v>1</v>
      </c>
      <c r="C98" s="635">
        <v>1</v>
      </c>
      <c r="D98" s="636" t="s">
        <v>4900</v>
      </c>
      <c r="E98" s="635">
        <v>0</v>
      </c>
      <c r="F98" s="635">
        <v>0</v>
      </c>
      <c r="G98" s="635" t="s">
        <v>4900</v>
      </c>
      <c r="H98" s="30"/>
    </row>
    <row r="99" spans="1:8">
      <c r="A99" s="397" t="s">
        <v>4959</v>
      </c>
      <c r="B99" s="635">
        <v>9</v>
      </c>
      <c r="C99" s="635">
        <v>5</v>
      </c>
      <c r="D99" s="636">
        <v>4</v>
      </c>
      <c r="E99" s="635">
        <v>11</v>
      </c>
      <c r="F99" s="635">
        <v>5</v>
      </c>
      <c r="G99" s="635">
        <v>6</v>
      </c>
      <c r="H99" s="30"/>
    </row>
    <row r="100" spans="1:8">
      <c r="A100" s="530" t="s">
        <v>4960</v>
      </c>
      <c r="B100" s="635"/>
      <c r="C100" s="635"/>
      <c r="D100" s="636"/>
      <c r="E100" s="635"/>
      <c r="F100" s="635"/>
      <c r="G100" s="635"/>
      <c r="H100" s="30"/>
    </row>
    <row r="101" spans="1:8">
      <c r="A101" s="397" t="s">
        <v>4961</v>
      </c>
      <c r="B101" s="635">
        <v>19</v>
      </c>
      <c r="C101" s="635">
        <v>14</v>
      </c>
      <c r="D101" s="636">
        <v>5</v>
      </c>
      <c r="E101" s="635">
        <v>24</v>
      </c>
      <c r="F101" s="635">
        <v>15</v>
      </c>
      <c r="G101" s="635">
        <v>9</v>
      </c>
      <c r="H101" s="30"/>
    </row>
    <row r="102" spans="1:8">
      <c r="A102" s="397" t="s">
        <v>4962</v>
      </c>
      <c r="B102" s="635">
        <v>11</v>
      </c>
      <c r="C102" s="635">
        <v>5</v>
      </c>
      <c r="D102" s="636">
        <v>6</v>
      </c>
      <c r="E102" s="635">
        <v>13</v>
      </c>
      <c r="F102" s="635">
        <v>4</v>
      </c>
      <c r="G102" s="635">
        <v>9</v>
      </c>
      <c r="H102" s="30"/>
    </row>
    <row r="103" spans="1:8">
      <c r="A103" s="397" t="s">
        <v>4963</v>
      </c>
      <c r="B103" s="635">
        <v>0</v>
      </c>
      <c r="C103" s="635" t="s">
        <v>4900</v>
      </c>
      <c r="D103" s="636">
        <v>0</v>
      </c>
      <c r="E103" s="635">
        <v>1</v>
      </c>
      <c r="F103" s="635">
        <v>0</v>
      </c>
      <c r="G103" s="635">
        <v>1</v>
      </c>
      <c r="H103" s="30"/>
    </row>
    <row r="104" spans="1:8">
      <c r="A104" s="397" t="s">
        <v>4964</v>
      </c>
      <c r="B104" s="635">
        <v>8</v>
      </c>
      <c r="C104" s="635">
        <v>5</v>
      </c>
      <c r="D104" s="636">
        <v>3</v>
      </c>
      <c r="E104" s="635">
        <v>16</v>
      </c>
      <c r="F104" s="635">
        <v>7</v>
      </c>
      <c r="G104" s="635">
        <v>9</v>
      </c>
      <c r="H104" s="30"/>
    </row>
    <row r="105" spans="1:8">
      <c r="A105" s="530" t="s">
        <v>5000</v>
      </c>
      <c r="B105" s="635"/>
      <c r="C105" s="635"/>
      <c r="D105" s="636"/>
      <c r="E105" s="635"/>
      <c r="F105" s="635"/>
      <c r="G105" s="635"/>
      <c r="H105" s="30"/>
    </row>
    <row r="106" spans="1:8">
      <c r="A106" s="397" t="s">
        <v>4966</v>
      </c>
      <c r="B106" s="635">
        <v>9</v>
      </c>
      <c r="C106" s="635">
        <v>5</v>
      </c>
      <c r="D106" s="636">
        <v>4</v>
      </c>
      <c r="E106" s="635">
        <v>11</v>
      </c>
      <c r="F106" s="635">
        <v>6</v>
      </c>
      <c r="G106" s="635">
        <v>5</v>
      </c>
      <c r="H106" s="30"/>
    </row>
    <row r="107" spans="1:8">
      <c r="A107" s="397" t="s">
        <v>4967</v>
      </c>
      <c r="B107" s="635">
        <v>1</v>
      </c>
      <c r="C107" s="635">
        <v>0</v>
      </c>
      <c r="D107" s="636">
        <v>1</v>
      </c>
      <c r="E107" s="635">
        <v>0</v>
      </c>
      <c r="F107" s="635">
        <v>0</v>
      </c>
      <c r="G107" s="635">
        <v>0</v>
      </c>
      <c r="H107" s="30"/>
    </row>
    <row r="108" spans="1:8">
      <c r="A108" s="397" t="s">
        <v>4968</v>
      </c>
      <c r="B108" s="635">
        <v>2</v>
      </c>
      <c r="C108" s="635">
        <v>2</v>
      </c>
      <c r="D108" s="636">
        <v>0</v>
      </c>
      <c r="E108" s="635">
        <v>2</v>
      </c>
      <c r="F108" s="635">
        <v>0</v>
      </c>
      <c r="G108" s="635">
        <v>2</v>
      </c>
      <c r="H108" s="30"/>
    </row>
    <row r="109" spans="1:8">
      <c r="A109" s="397" t="s">
        <v>4969</v>
      </c>
      <c r="B109" s="635">
        <v>0</v>
      </c>
      <c r="C109" s="635" t="s">
        <v>4900</v>
      </c>
      <c r="D109" s="636">
        <v>0</v>
      </c>
      <c r="E109" s="635">
        <v>4</v>
      </c>
      <c r="F109" s="635">
        <v>0</v>
      </c>
      <c r="G109" s="635">
        <v>4</v>
      </c>
      <c r="H109" s="30"/>
    </row>
    <row r="110" spans="1:8">
      <c r="A110" s="483" t="s">
        <v>4970</v>
      </c>
      <c r="B110" s="635"/>
      <c r="C110" s="635"/>
      <c r="D110" s="636"/>
      <c r="E110" s="635"/>
      <c r="F110" s="635"/>
      <c r="G110" s="635"/>
      <c r="H110" s="30"/>
    </row>
    <row r="111" spans="1:8">
      <c r="A111" s="397" t="s">
        <v>4971</v>
      </c>
      <c r="B111" s="635">
        <v>16</v>
      </c>
      <c r="C111" s="635">
        <v>10</v>
      </c>
      <c r="D111" s="636">
        <v>6</v>
      </c>
      <c r="E111" s="635">
        <v>17</v>
      </c>
      <c r="F111" s="635">
        <v>7</v>
      </c>
      <c r="G111" s="635">
        <v>10</v>
      </c>
      <c r="H111" s="30"/>
    </row>
    <row r="112" spans="1:8">
      <c r="A112" s="397" t="s">
        <v>4972</v>
      </c>
      <c r="B112" s="635">
        <v>3</v>
      </c>
      <c r="C112" s="635">
        <v>3</v>
      </c>
      <c r="D112" s="636">
        <v>0</v>
      </c>
      <c r="E112" s="635">
        <v>2</v>
      </c>
      <c r="F112" s="635">
        <v>2</v>
      </c>
      <c r="G112" s="635">
        <v>0</v>
      </c>
      <c r="H112" s="30"/>
    </row>
    <row r="113" spans="1:8">
      <c r="A113" s="397" t="s">
        <v>4973</v>
      </c>
      <c r="B113" s="635">
        <v>11</v>
      </c>
      <c r="C113" s="635">
        <v>3</v>
      </c>
      <c r="D113" s="636">
        <v>8</v>
      </c>
      <c r="E113" s="635">
        <v>6</v>
      </c>
      <c r="F113" s="635">
        <v>4</v>
      </c>
      <c r="G113" s="635">
        <v>2</v>
      </c>
      <c r="H113" s="30"/>
    </row>
    <row r="114" spans="1:8">
      <c r="A114" s="397" t="s">
        <v>4974</v>
      </c>
      <c r="B114" s="635">
        <v>2</v>
      </c>
      <c r="C114" s="635">
        <v>1</v>
      </c>
      <c r="D114" s="636">
        <v>1</v>
      </c>
      <c r="E114" s="635">
        <v>5</v>
      </c>
      <c r="F114" s="635">
        <v>4</v>
      </c>
      <c r="G114" s="635">
        <v>1</v>
      </c>
      <c r="H114" s="30"/>
    </row>
    <row r="115" spans="1:8">
      <c r="A115" s="397" t="s">
        <v>4975</v>
      </c>
      <c r="B115" s="635">
        <v>5</v>
      </c>
      <c r="C115" s="635">
        <v>3</v>
      </c>
      <c r="D115" s="636">
        <v>2</v>
      </c>
      <c r="E115" s="635">
        <v>8</v>
      </c>
      <c r="F115" s="635">
        <v>2</v>
      </c>
      <c r="G115" s="635">
        <v>6</v>
      </c>
      <c r="H115" s="30"/>
    </row>
    <row r="116" spans="1:8">
      <c r="A116" s="483" t="s">
        <v>4976</v>
      </c>
      <c r="B116" s="635"/>
      <c r="C116" s="635"/>
      <c r="D116" s="636"/>
      <c r="E116" s="635"/>
      <c r="F116" s="635"/>
      <c r="G116" s="635"/>
      <c r="H116" s="30"/>
    </row>
    <row r="117" spans="1:8">
      <c r="A117" s="397" t="s">
        <v>4977</v>
      </c>
      <c r="B117" s="635">
        <v>13</v>
      </c>
      <c r="C117" s="635">
        <v>8</v>
      </c>
      <c r="D117" s="636">
        <v>5</v>
      </c>
      <c r="E117" s="635">
        <v>12</v>
      </c>
      <c r="F117" s="635">
        <v>7</v>
      </c>
      <c r="G117" s="635">
        <v>5</v>
      </c>
      <c r="H117" s="30"/>
    </row>
    <row r="118" spans="1:8">
      <c r="A118" s="397" t="s">
        <v>4978</v>
      </c>
      <c r="B118" s="635">
        <v>11</v>
      </c>
      <c r="C118" s="635">
        <v>7</v>
      </c>
      <c r="D118" s="636">
        <v>4</v>
      </c>
      <c r="E118" s="635">
        <v>26</v>
      </c>
      <c r="F118" s="635">
        <v>11</v>
      </c>
      <c r="G118" s="635">
        <v>15</v>
      </c>
      <c r="H118" s="30"/>
    </row>
    <row r="119" spans="1:8">
      <c r="A119" s="483" t="s">
        <v>4979</v>
      </c>
      <c r="B119" s="635"/>
      <c r="C119" s="635"/>
      <c r="D119" s="636"/>
      <c r="E119" s="635"/>
      <c r="F119" s="635"/>
      <c r="G119" s="635"/>
      <c r="H119" s="30"/>
    </row>
    <row r="120" spans="1:8">
      <c r="A120" s="397" t="s">
        <v>4980</v>
      </c>
      <c r="B120" s="635">
        <v>43</v>
      </c>
      <c r="C120" s="635">
        <v>27</v>
      </c>
      <c r="D120" s="636">
        <v>16</v>
      </c>
      <c r="E120" s="635">
        <v>52</v>
      </c>
      <c r="F120" s="635">
        <v>36</v>
      </c>
      <c r="G120" s="635">
        <v>16</v>
      </c>
      <c r="H120" s="30"/>
    </row>
    <row r="121" spans="1:8">
      <c r="A121" s="397" t="s">
        <v>4981</v>
      </c>
      <c r="B121" s="635">
        <v>39</v>
      </c>
      <c r="C121" s="635">
        <v>17</v>
      </c>
      <c r="D121" s="636">
        <v>22</v>
      </c>
      <c r="E121" s="635">
        <v>46</v>
      </c>
      <c r="F121" s="635">
        <v>23</v>
      </c>
      <c r="G121" s="635">
        <v>23</v>
      </c>
      <c r="H121" s="30"/>
    </row>
    <row r="122" spans="1:8">
      <c r="A122" s="397" t="s">
        <v>4982</v>
      </c>
      <c r="B122" s="635">
        <v>91</v>
      </c>
      <c r="C122" s="635">
        <v>56</v>
      </c>
      <c r="D122" s="636">
        <v>35</v>
      </c>
      <c r="E122" s="635">
        <v>56</v>
      </c>
      <c r="F122" s="635">
        <v>27</v>
      </c>
      <c r="G122" s="635">
        <v>29</v>
      </c>
      <c r="H122" s="30"/>
    </row>
    <row r="123" spans="1:8">
      <c r="A123" s="397" t="s">
        <v>4983</v>
      </c>
      <c r="B123" s="635">
        <v>5</v>
      </c>
      <c r="C123" s="635">
        <v>2</v>
      </c>
      <c r="D123" s="636">
        <v>3</v>
      </c>
      <c r="E123" s="635">
        <v>18</v>
      </c>
      <c r="F123" s="635">
        <v>11</v>
      </c>
      <c r="G123" s="635">
        <v>7</v>
      </c>
      <c r="H123" s="30"/>
    </row>
    <row r="124" spans="1:8">
      <c r="A124" s="397" t="s">
        <v>4984</v>
      </c>
      <c r="B124" s="635">
        <v>24</v>
      </c>
      <c r="C124" s="635">
        <v>12</v>
      </c>
      <c r="D124" s="636">
        <v>12</v>
      </c>
      <c r="E124" s="635">
        <v>24</v>
      </c>
      <c r="F124" s="635">
        <v>16</v>
      </c>
      <c r="G124" s="635">
        <v>8</v>
      </c>
      <c r="H124" s="30"/>
    </row>
    <row r="125" spans="1:8">
      <c r="A125" s="397" t="s">
        <v>4985</v>
      </c>
      <c r="B125" s="635">
        <v>8</v>
      </c>
      <c r="C125" s="635">
        <v>4</v>
      </c>
      <c r="D125" s="636">
        <v>4</v>
      </c>
      <c r="E125" s="635">
        <v>4</v>
      </c>
      <c r="F125" s="635">
        <v>3</v>
      </c>
      <c r="G125" s="635">
        <v>1</v>
      </c>
      <c r="H125" s="30"/>
    </row>
    <row r="126" spans="1:8">
      <c r="A126" s="397" t="s">
        <v>4986</v>
      </c>
      <c r="B126" s="635">
        <v>16</v>
      </c>
      <c r="C126" s="635">
        <v>8</v>
      </c>
      <c r="D126" s="636">
        <v>8</v>
      </c>
      <c r="E126" s="635">
        <v>14</v>
      </c>
      <c r="F126" s="635">
        <v>7</v>
      </c>
      <c r="G126" s="635">
        <v>7</v>
      </c>
      <c r="H126" s="30"/>
    </row>
    <row r="127" spans="1:8">
      <c r="A127" s="397" t="s">
        <v>4987</v>
      </c>
      <c r="B127" s="635">
        <v>0</v>
      </c>
      <c r="C127" s="635" t="s">
        <v>4900</v>
      </c>
      <c r="D127" s="636">
        <v>0</v>
      </c>
      <c r="E127" s="635">
        <v>0</v>
      </c>
      <c r="F127" s="635">
        <v>0</v>
      </c>
      <c r="G127" s="635">
        <v>0</v>
      </c>
      <c r="H127" s="30"/>
    </row>
    <row r="128" spans="1:8">
      <c r="A128" s="483" t="s">
        <v>4988</v>
      </c>
      <c r="B128" s="635"/>
      <c r="C128" s="635"/>
      <c r="D128" s="636"/>
      <c r="E128" s="635"/>
      <c r="F128" s="635"/>
      <c r="G128" s="635"/>
      <c r="H128" s="30"/>
    </row>
    <row r="129" spans="1:14">
      <c r="A129" s="397" t="s">
        <v>4989</v>
      </c>
      <c r="B129" s="635">
        <v>8</v>
      </c>
      <c r="C129" s="635">
        <v>1</v>
      </c>
      <c r="D129" s="636">
        <v>7</v>
      </c>
      <c r="E129" s="635">
        <v>8</v>
      </c>
      <c r="F129" s="635">
        <v>2</v>
      </c>
      <c r="G129" s="635">
        <v>6</v>
      </c>
      <c r="H129" s="30"/>
    </row>
    <row r="130" spans="1:14">
      <c r="A130" s="397" t="s">
        <v>4990</v>
      </c>
      <c r="B130" s="635">
        <v>1</v>
      </c>
      <c r="C130" s="635">
        <v>1</v>
      </c>
      <c r="D130" s="636" t="s">
        <v>4900</v>
      </c>
      <c r="E130" s="635">
        <v>1</v>
      </c>
      <c r="F130" s="635">
        <v>1</v>
      </c>
      <c r="G130" s="635" t="s">
        <v>4900</v>
      </c>
      <c r="H130" s="30"/>
    </row>
    <row r="131" spans="1:14" ht="18.5" thickBot="1">
      <c r="A131" s="648" t="s">
        <v>4998</v>
      </c>
      <c r="B131" s="642">
        <v>0</v>
      </c>
      <c r="C131" s="642" t="s">
        <v>4900</v>
      </c>
      <c r="D131" s="643">
        <v>0</v>
      </c>
      <c r="E131" s="642">
        <v>0</v>
      </c>
      <c r="F131" s="642" t="s">
        <v>4900</v>
      </c>
      <c r="G131" s="642">
        <v>0</v>
      </c>
      <c r="H131" s="30"/>
    </row>
    <row r="132" spans="1:14">
      <c r="A132" s="30"/>
      <c r="B132" s="30"/>
      <c r="C132" s="30"/>
      <c r="D132" s="30"/>
      <c r="E132" s="30"/>
      <c r="F132" s="30"/>
      <c r="G132" s="28" t="s">
        <v>4689</v>
      </c>
      <c r="H132" s="50"/>
    </row>
    <row r="133" spans="1:14">
      <c r="A133" s="50" t="s">
        <v>4991</v>
      </c>
      <c r="B133" s="50"/>
      <c r="C133" s="50"/>
      <c r="D133" s="50"/>
      <c r="E133" s="50"/>
      <c r="F133" s="50"/>
      <c r="G133" s="50"/>
      <c r="H133" s="50"/>
      <c r="I133" s="2"/>
      <c r="J133" s="2"/>
      <c r="K133" s="2"/>
      <c r="L133" s="2"/>
      <c r="M133" s="2"/>
      <c r="N133" s="2"/>
    </row>
    <row r="134" spans="1:14">
      <c r="A134" s="50" t="s">
        <v>4992</v>
      </c>
      <c r="B134" s="50"/>
      <c r="C134" s="50"/>
      <c r="D134" s="50"/>
      <c r="E134" s="50"/>
      <c r="F134" s="50"/>
      <c r="G134" s="50"/>
      <c r="H134" s="50"/>
      <c r="I134" s="2"/>
      <c r="J134" s="2"/>
      <c r="K134" s="2"/>
      <c r="L134" s="2"/>
      <c r="M134" s="2"/>
      <c r="N134" s="2"/>
    </row>
    <row r="135" spans="1:14">
      <c r="A135" s="50" t="s">
        <v>5001</v>
      </c>
      <c r="B135" s="50"/>
      <c r="C135" s="50"/>
      <c r="D135" s="50"/>
      <c r="E135" s="50"/>
      <c r="F135" s="50"/>
      <c r="G135" s="50"/>
      <c r="H135" s="50"/>
      <c r="I135" s="2"/>
      <c r="J135" s="2"/>
      <c r="K135" s="2"/>
      <c r="L135" s="2"/>
      <c r="M135" s="2"/>
      <c r="N135" s="2"/>
    </row>
    <row r="136" spans="1:14">
      <c r="A136" s="50" t="s">
        <v>4994</v>
      </c>
      <c r="B136" s="50"/>
      <c r="C136" s="50"/>
      <c r="D136" s="50"/>
      <c r="E136" s="50"/>
      <c r="F136" s="50"/>
      <c r="G136" s="50"/>
      <c r="H136" s="50"/>
      <c r="I136" s="2"/>
      <c r="J136" s="2"/>
      <c r="K136" s="2"/>
      <c r="L136" s="2"/>
      <c r="M136" s="2"/>
      <c r="N136" s="2"/>
    </row>
    <row r="137" spans="1:14">
      <c r="A137" s="30"/>
      <c r="B137" s="30"/>
      <c r="C137" s="30"/>
      <c r="D137" s="30"/>
      <c r="E137" s="30"/>
      <c r="F137" s="30"/>
      <c r="G137" s="30"/>
      <c r="H137" s="30"/>
    </row>
  </sheetData>
  <mergeCells count="3">
    <mergeCell ref="A3:A4"/>
    <mergeCell ref="B3:D3"/>
    <mergeCell ref="E3:G3"/>
  </mergeCells>
  <phoneticPr fontId="2"/>
  <hyperlinks>
    <hyperlink ref="H1" location="目次!A1" display="目次へ戻る" xr:uid="{E527B957-FCDC-4D4E-A9F4-24E62B455417}"/>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EA0DD-19F3-4B26-A27E-E9867E1FCEAF}">
  <dimension ref="A1:AG51"/>
  <sheetViews>
    <sheetView zoomScale="87" zoomScaleNormal="87" workbookViewId="0">
      <pane xSplit="1" ySplit="4" topLeftCell="B5" activePane="bottomRight" state="frozen"/>
      <selection pane="topRight" activeCell="B1" sqref="B1"/>
      <selection pane="bottomLeft" activeCell="A5" sqref="A5"/>
      <selection pane="bottomRight" activeCell="AD1" sqref="AD1"/>
    </sheetView>
  </sheetViews>
  <sheetFormatPr defaultRowHeight="18"/>
  <cols>
    <col min="1" max="1" width="8.33203125" customWidth="1"/>
    <col min="17" max="29" width="9.08203125" customWidth="1"/>
    <col min="30" max="30" width="10.33203125" customWidth="1"/>
    <col min="31" max="31" width="11.25" bestFit="1" customWidth="1"/>
  </cols>
  <sheetData>
    <row r="1" spans="1:33">
      <c r="A1" s="30" t="s">
        <v>5002</v>
      </c>
      <c r="B1" s="649"/>
      <c r="C1" s="649"/>
      <c r="D1" s="649"/>
      <c r="E1" s="649"/>
      <c r="F1" s="649"/>
      <c r="G1" s="649"/>
      <c r="H1" s="649"/>
      <c r="I1" s="649"/>
      <c r="J1" s="649"/>
      <c r="K1" s="649"/>
      <c r="L1" s="649"/>
      <c r="M1" s="649"/>
      <c r="N1" s="649"/>
      <c r="O1" s="649"/>
      <c r="P1" s="649"/>
      <c r="Q1" s="30"/>
      <c r="R1" s="30"/>
      <c r="S1" s="30"/>
      <c r="T1" s="30"/>
      <c r="U1" s="30"/>
      <c r="V1" s="30"/>
      <c r="W1" s="30"/>
      <c r="X1" s="30"/>
      <c r="Y1" s="30"/>
      <c r="Z1" s="30"/>
      <c r="AA1" s="30"/>
      <c r="AB1" s="30"/>
      <c r="AC1" s="30"/>
      <c r="AD1" s="341" t="s">
        <v>721</v>
      </c>
      <c r="AF1" s="30"/>
      <c r="AG1" s="30"/>
    </row>
    <row r="2" spans="1:33" ht="18.5" thickBot="1">
      <c r="A2" s="550"/>
      <c r="B2" s="550"/>
      <c r="C2" s="649"/>
      <c r="D2" s="649"/>
      <c r="E2" s="649"/>
      <c r="F2" s="649"/>
      <c r="G2" s="649"/>
      <c r="H2" s="649"/>
      <c r="I2" s="649"/>
      <c r="J2" s="649"/>
      <c r="K2" s="649"/>
      <c r="L2" s="649"/>
      <c r="M2" s="649"/>
      <c r="N2" s="649"/>
      <c r="O2" s="649"/>
      <c r="P2" s="649"/>
      <c r="Q2" s="30"/>
      <c r="R2" s="30"/>
      <c r="S2" s="30"/>
      <c r="T2" s="30"/>
      <c r="U2" s="30"/>
      <c r="V2" s="30"/>
      <c r="W2" s="30"/>
      <c r="X2" s="30"/>
      <c r="Y2" s="30"/>
      <c r="Z2" s="30"/>
      <c r="AA2" s="30"/>
      <c r="AB2" s="30"/>
      <c r="AC2" s="30"/>
      <c r="AD2" s="650" t="s">
        <v>4693</v>
      </c>
      <c r="AE2" s="30"/>
      <c r="AF2" s="30"/>
      <c r="AG2" s="30"/>
    </row>
    <row r="3" spans="1:33">
      <c r="A3" s="651"/>
      <c r="B3" s="652"/>
      <c r="C3" s="3461" t="s">
        <v>5003</v>
      </c>
      <c r="D3" s="3461"/>
      <c r="E3" s="3461"/>
      <c r="F3" s="3461"/>
      <c r="G3" s="3461"/>
      <c r="H3" s="3461"/>
      <c r="I3" s="3461"/>
      <c r="J3" s="3461"/>
      <c r="K3" s="3461"/>
      <c r="L3" s="3461"/>
      <c r="M3" s="3461"/>
      <c r="N3" s="3461"/>
      <c r="O3" s="3461"/>
      <c r="P3" s="3462"/>
      <c r="Q3" s="3430" t="s">
        <v>5004</v>
      </c>
      <c r="R3" s="3431"/>
      <c r="S3" s="3431"/>
      <c r="T3" s="3431"/>
      <c r="U3" s="3431"/>
      <c r="V3" s="3431"/>
      <c r="W3" s="3431"/>
      <c r="X3" s="3431"/>
      <c r="Y3" s="3431"/>
      <c r="Z3" s="3431"/>
      <c r="AA3" s="3431"/>
      <c r="AB3" s="3431"/>
      <c r="AC3" s="3431"/>
      <c r="AD3" s="3431"/>
      <c r="AE3" s="30"/>
      <c r="AF3" s="30"/>
      <c r="AG3" s="30"/>
    </row>
    <row r="4" spans="1:33" ht="26">
      <c r="A4" s="3463" t="s">
        <v>5005</v>
      </c>
      <c r="B4" s="3464"/>
      <c r="C4" s="653" t="s">
        <v>5006</v>
      </c>
      <c r="D4" s="653" t="s">
        <v>325</v>
      </c>
      <c r="E4" s="653" t="s">
        <v>294</v>
      </c>
      <c r="F4" s="653" t="s">
        <v>297</v>
      </c>
      <c r="G4" s="653" t="s">
        <v>300</v>
      </c>
      <c r="H4" s="653" t="s">
        <v>303</v>
      </c>
      <c r="I4" s="653" t="s">
        <v>469</v>
      </c>
      <c r="J4" s="653" t="s">
        <v>308</v>
      </c>
      <c r="K4" s="653" t="s">
        <v>310</v>
      </c>
      <c r="L4" s="653" t="s">
        <v>313</v>
      </c>
      <c r="M4" s="653" t="s">
        <v>470</v>
      </c>
      <c r="N4" s="653" t="s">
        <v>317</v>
      </c>
      <c r="O4" s="654" t="s">
        <v>5007</v>
      </c>
      <c r="P4" s="653" t="s">
        <v>206</v>
      </c>
      <c r="Q4" s="655" t="s">
        <v>5006</v>
      </c>
      <c r="R4" s="653" t="s">
        <v>325</v>
      </c>
      <c r="S4" s="653" t="s">
        <v>294</v>
      </c>
      <c r="T4" s="653" t="s">
        <v>297</v>
      </c>
      <c r="U4" s="653" t="s">
        <v>300</v>
      </c>
      <c r="V4" s="653" t="s">
        <v>303</v>
      </c>
      <c r="W4" s="653" t="s">
        <v>469</v>
      </c>
      <c r="X4" s="653" t="s">
        <v>308</v>
      </c>
      <c r="Y4" s="653" t="s">
        <v>310</v>
      </c>
      <c r="Z4" s="653" t="s">
        <v>313</v>
      </c>
      <c r="AA4" s="653" t="s">
        <v>470</v>
      </c>
      <c r="AB4" s="653" t="s">
        <v>317</v>
      </c>
      <c r="AC4" s="654" t="s">
        <v>5007</v>
      </c>
      <c r="AD4" s="656" t="s">
        <v>206</v>
      </c>
      <c r="AE4" s="30"/>
      <c r="AF4" s="30"/>
      <c r="AG4" s="30"/>
    </row>
    <row r="5" spans="1:33">
      <c r="A5" s="3465" t="s">
        <v>5006</v>
      </c>
      <c r="B5" s="657" t="s">
        <v>752</v>
      </c>
      <c r="C5" s="658">
        <v>1148</v>
      </c>
      <c r="D5" s="659">
        <v>193</v>
      </c>
      <c r="E5" s="659">
        <v>60</v>
      </c>
      <c r="F5" s="659">
        <v>76</v>
      </c>
      <c r="G5" s="659">
        <v>87</v>
      </c>
      <c r="H5" s="659">
        <v>56</v>
      </c>
      <c r="I5" s="659">
        <v>5</v>
      </c>
      <c r="J5" s="659">
        <v>22</v>
      </c>
      <c r="K5" s="659">
        <v>83</v>
      </c>
      <c r="L5" s="659">
        <v>6</v>
      </c>
      <c r="M5" s="659">
        <v>2</v>
      </c>
      <c r="N5" s="659">
        <v>1</v>
      </c>
      <c r="O5" s="659">
        <v>19</v>
      </c>
      <c r="P5" s="660">
        <v>1758</v>
      </c>
      <c r="Q5" s="658">
        <v>1054</v>
      </c>
      <c r="R5" s="659">
        <v>195</v>
      </c>
      <c r="S5" s="659">
        <v>47</v>
      </c>
      <c r="T5" s="659">
        <v>89</v>
      </c>
      <c r="U5" s="659">
        <v>109</v>
      </c>
      <c r="V5" s="659">
        <v>52</v>
      </c>
      <c r="W5" s="659">
        <v>4</v>
      </c>
      <c r="X5" s="659">
        <v>26</v>
      </c>
      <c r="Y5" s="659">
        <v>52</v>
      </c>
      <c r="Z5" s="659">
        <v>1</v>
      </c>
      <c r="AA5" s="659">
        <v>1</v>
      </c>
      <c r="AB5" s="659">
        <v>1</v>
      </c>
      <c r="AC5" s="659">
        <v>12</v>
      </c>
      <c r="AD5" s="659">
        <v>1643</v>
      </c>
      <c r="AE5" s="30"/>
      <c r="AF5" s="30"/>
      <c r="AG5" s="30"/>
    </row>
    <row r="6" spans="1:33">
      <c r="A6" s="3466"/>
      <c r="B6" s="657" t="s">
        <v>753</v>
      </c>
      <c r="C6" s="661">
        <v>1159</v>
      </c>
      <c r="D6" s="659">
        <v>168</v>
      </c>
      <c r="E6" s="659">
        <v>44</v>
      </c>
      <c r="F6" s="659">
        <v>70</v>
      </c>
      <c r="G6" s="659">
        <v>99</v>
      </c>
      <c r="H6" s="659">
        <v>57</v>
      </c>
      <c r="I6" s="659">
        <v>6</v>
      </c>
      <c r="J6" s="659">
        <v>25</v>
      </c>
      <c r="K6" s="659">
        <v>91</v>
      </c>
      <c r="L6" s="659">
        <v>5</v>
      </c>
      <c r="M6" s="659">
        <v>1</v>
      </c>
      <c r="N6" s="659">
        <v>0</v>
      </c>
      <c r="O6" s="659">
        <v>16</v>
      </c>
      <c r="P6" s="660">
        <v>1741</v>
      </c>
      <c r="Q6" s="661">
        <v>1135</v>
      </c>
      <c r="R6" s="659">
        <v>166</v>
      </c>
      <c r="S6" s="659">
        <v>46</v>
      </c>
      <c r="T6" s="659">
        <v>83</v>
      </c>
      <c r="U6" s="659">
        <v>124</v>
      </c>
      <c r="V6" s="659">
        <v>53</v>
      </c>
      <c r="W6" s="659">
        <v>2</v>
      </c>
      <c r="X6" s="659">
        <v>26</v>
      </c>
      <c r="Y6" s="659">
        <v>68</v>
      </c>
      <c r="Z6" s="659">
        <v>1</v>
      </c>
      <c r="AA6" s="659">
        <v>1</v>
      </c>
      <c r="AB6" s="659">
        <v>0</v>
      </c>
      <c r="AC6" s="659">
        <v>18</v>
      </c>
      <c r="AD6" s="659">
        <v>1723</v>
      </c>
      <c r="AE6" s="30"/>
      <c r="AF6" s="30"/>
      <c r="AG6" s="30"/>
    </row>
    <row r="7" spans="1:33">
      <c r="A7" s="3467"/>
      <c r="B7" s="657" t="s">
        <v>206</v>
      </c>
      <c r="C7" s="661">
        <v>2307</v>
      </c>
      <c r="D7" s="659">
        <v>361</v>
      </c>
      <c r="E7" s="659">
        <v>104</v>
      </c>
      <c r="F7" s="659">
        <v>146</v>
      </c>
      <c r="G7" s="659">
        <v>186</v>
      </c>
      <c r="H7" s="659">
        <v>113</v>
      </c>
      <c r="I7" s="659">
        <v>11</v>
      </c>
      <c r="J7" s="659">
        <v>47</v>
      </c>
      <c r="K7" s="659">
        <v>174</v>
      </c>
      <c r="L7" s="659">
        <v>11</v>
      </c>
      <c r="M7" s="659">
        <v>3</v>
      </c>
      <c r="N7" s="659">
        <v>1</v>
      </c>
      <c r="O7" s="659">
        <v>35</v>
      </c>
      <c r="P7" s="660">
        <v>3499</v>
      </c>
      <c r="Q7" s="661">
        <v>2189</v>
      </c>
      <c r="R7" s="659">
        <v>361</v>
      </c>
      <c r="S7" s="659">
        <v>93</v>
      </c>
      <c r="T7" s="659">
        <v>172</v>
      </c>
      <c r="U7" s="659">
        <v>233</v>
      </c>
      <c r="V7" s="659">
        <v>105</v>
      </c>
      <c r="W7" s="659">
        <v>6</v>
      </c>
      <c r="X7" s="659">
        <v>52</v>
      </c>
      <c r="Y7" s="659">
        <v>120</v>
      </c>
      <c r="Z7" s="659">
        <v>2</v>
      </c>
      <c r="AA7" s="659">
        <v>2</v>
      </c>
      <c r="AB7" s="659">
        <v>1</v>
      </c>
      <c r="AC7" s="659">
        <v>30</v>
      </c>
      <c r="AD7" s="659">
        <v>3366</v>
      </c>
      <c r="AE7" s="30"/>
      <c r="AF7" s="30"/>
      <c r="AG7" s="30"/>
    </row>
    <row r="8" spans="1:33">
      <c r="A8" s="3460" t="s">
        <v>325</v>
      </c>
      <c r="B8" s="657" t="s">
        <v>752</v>
      </c>
      <c r="C8" s="661">
        <v>230</v>
      </c>
      <c r="D8" s="659">
        <v>1135</v>
      </c>
      <c r="E8" s="659">
        <v>155</v>
      </c>
      <c r="F8" s="659">
        <v>83</v>
      </c>
      <c r="G8" s="659">
        <v>48</v>
      </c>
      <c r="H8" s="659">
        <v>16</v>
      </c>
      <c r="I8" s="659">
        <v>7</v>
      </c>
      <c r="J8" s="659">
        <v>10</v>
      </c>
      <c r="K8" s="659">
        <v>27</v>
      </c>
      <c r="L8" s="659">
        <v>1</v>
      </c>
      <c r="M8" s="659">
        <v>1</v>
      </c>
      <c r="N8" s="659">
        <v>0</v>
      </c>
      <c r="O8" s="659">
        <v>4</v>
      </c>
      <c r="P8" s="660">
        <v>1717</v>
      </c>
      <c r="Q8" s="661">
        <v>224</v>
      </c>
      <c r="R8" s="659">
        <v>1080</v>
      </c>
      <c r="S8" s="659">
        <v>114</v>
      </c>
      <c r="T8" s="659">
        <v>114</v>
      </c>
      <c r="U8" s="659">
        <v>44</v>
      </c>
      <c r="V8" s="659">
        <v>26</v>
      </c>
      <c r="W8" s="659">
        <v>15</v>
      </c>
      <c r="X8" s="659">
        <v>5</v>
      </c>
      <c r="Y8" s="659">
        <v>16</v>
      </c>
      <c r="Z8" s="659">
        <v>1</v>
      </c>
      <c r="AA8" s="659">
        <v>0</v>
      </c>
      <c r="AB8" s="659">
        <v>1</v>
      </c>
      <c r="AC8" s="659">
        <v>5</v>
      </c>
      <c r="AD8" s="659">
        <v>1645</v>
      </c>
      <c r="AE8" s="30"/>
      <c r="AF8" s="30"/>
      <c r="AG8" s="30"/>
    </row>
    <row r="9" spans="1:33">
      <c r="A9" s="3460"/>
      <c r="B9" s="657" t="s">
        <v>753</v>
      </c>
      <c r="C9" s="661">
        <v>219</v>
      </c>
      <c r="D9" s="659">
        <v>1204</v>
      </c>
      <c r="E9" s="659">
        <v>133</v>
      </c>
      <c r="F9" s="659">
        <v>86</v>
      </c>
      <c r="G9" s="659">
        <v>54</v>
      </c>
      <c r="H9" s="659">
        <v>20</v>
      </c>
      <c r="I9" s="659">
        <v>7</v>
      </c>
      <c r="J9" s="659">
        <v>10</v>
      </c>
      <c r="K9" s="659">
        <v>24</v>
      </c>
      <c r="L9" s="659">
        <v>0</v>
      </c>
      <c r="M9" s="659">
        <v>2</v>
      </c>
      <c r="N9" s="659">
        <v>0</v>
      </c>
      <c r="O9" s="659">
        <v>6</v>
      </c>
      <c r="P9" s="660">
        <v>1765</v>
      </c>
      <c r="Q9" s="661">
        <v>212</v>
      </c>
      <c r="R9" s="659">
        <v>1172</v>
      </c>
      <c r="S9" s="659">
        <v>119</v>
      </c>
      <c r="T9" s="659">
        <v>124</v>
      </c>
      <c r="U9" s="659">
        <v>42</v>
      </c>
      <c r="V9" s="659">
        <v>17</v>
      </c>
      <c r="W9" s="659">
        <v>13</v>
      </c>
      <c r="X9" s="659">
        <v>3</v>
      </c>
      <c r="Y9" s="659">
        <v>22</v>
      </c>
      <c r="Z9" s="659">
        <v>2</v>
      </c>
      <c r="AA9" s="659">
        <v>2</v>
      </c>
      <c r="AB9" s="659">
        <v>0</v>
      </c>
      <c r="AC9" s="659">
        <v>10</v>
      </c>
      <c r="AD9" s="659">
        <v>1738</v>
      </c>
      <c r="AE9" s="30"/>
      <c r="AF9" s="30"/>
      <c r="AG9" s="30"/>
    </row>
    <row r="10" spans="1:33">
      <c r="A10" s="3460"/>
      <c r="B10" s="657" t="s">
        <v>206</v>
      </c>
      <c r="C10" s="661">
        <v>449</v>
      </c>
      <c r="D10" s="659">
        <v>2339</v>
      </c>
      <c r="E10" s="659">
        <v>288</v>
      </c>
      <c r="F10" s="659">
        <v>169</v>
      </c>
      <c r="G10" s="659">
        <v>102</v>
      </c>
      <c r="H10" s="659">
        <v>36</v>
      </c>
      <c r="I10" s="659">
        <v>14</v>
      </c>
      <c r="J10" s="659">
        <v>20</v>
      </c>
      <c r="K10" s="659">
        <v>51</v>
      </c>
      <c r="L10" s="659">
        <v>1</v>
      </c>
      <c r="M10" s="659">
        <v>3</v>
      </c>
      <c r="N10" s="659">
        <v>0</v>
      </c>
      <c r="O10" s="659">
        <v>10</v>
      </c>
      <c r="P10" s="660">
        <v>3482</v>
      </c>
      <c r="Q10" s="661">
        <v>436</v>
      </c>
      <c r="R10" s="659">
        <v>2252</v>
      </c>
      <c r="S10" s="659">
        <v>233</v>
      </c>
      <c r="T10" s="659">
        <v>238</v>
      </c>
      <c r="U10" s="659">
        <v>86</v>
      </c>
      <c r="V10" s="659">
        <v>43</v>
      </c>
      <c r="W10" s="659">
        <v>28</v>
      </c>
      <c r="X10" s="659">
        <v>8</v>
      </c>
      <c r="Y10" s="659">
        <v>38</v>
      </c>
      <c r="Z10" s="659">
        <v>3</v>
      </c>
      <c r="AA10" s="659">
        <v>2</v>
      </c>
      <c r="AB10" s="659">
        <v>1</v>
      </c>
      <c r="AC10" s="659">
        <v>15</v>
      </c>
      <c r="AD10" s="659">
        <v>3383</v>
      </c>
      <c r="AE10" s="30"/>
      <c r="AF10" s="30"/>
      <c r="AG10" s="30"/>
    </row>
    <row r="11" spans="1:33">
      <c r="A11" s="3460" t="s">
        <v>294</v>
      </c>
      <c r="B11" s="657" t="s">
        <v>752</v>
      </c>
      <c r="C11" s="661">
        <v>49</v>
      </c>
      <c r="D11" s="659">
        <v>139</v>
      </c>
      <c r="E11" s="659">
        <v>558</v>
      </c>
      <c r="F11" s="659">
        <v>23</v>
      </c>
      <c r="G11" s="659">
        <v>22</v>
      </c>
      <c r="H11" s="659">
        <v>3</v>
      </c>
      <c r="I11" s="659">
        <v>10</v>
      </c>
      <c r="J11" s="659">
        <v>1</v>
      </c>
      <c r="K11" s="659">
        <v>10</v>
      </c>
      <c r="L11" s="659">
        <v>0</v>
      </c>
      <c r="M11" s="659">
        <v>2</v>
      </c>
      <c r="N11" s="659">
        <v>0</v>
      </c>
      <c r="O11" s="659">
        <v>2</v>
      </c>
      <c r="P11" s="660">
        <v>819</v>
      </c>
      <c r="Q11" s="661">
        <v>54</v>
      </c>
      <c r="R11" s="659">
        <v>121</v>
      </c>
      <c r="S11" s="659">
        <v>493</v>
      </c>
      <c r="T11" s="659">
        <v>21</v>
      </c>
      <c r="U11" s="659">
        <v>17</v>
      </c>
      <c r="V11" s="659">
        <v>8</v>
      </c>
      <c r="W11" s="659">
        <v>12</v>
      </c>
      <c r="X11" s="659">
        <v>0</v>
      </c>
      <c r="Y11" s="659">
        <v>4</v>
      </c>
      <c r="Z11" s="659">
        <v>0</v>
      </c>
      <c r="AA11" s="659">
        <v>5</v>
      </c>
      <c r="AB11" s="659">
        <v>0</v>
      </c>
      <c r="AC11" s="659">
        <v>1</v>
      </c>
      <c r="AD11" s="659">
        <v>736</v>
      </c>
      <c r="AE11" s="30"/>
      <c r="AF11" s="30"/>
      <c r="AG11" s="30"/>
    </row>
    <row r="12" spans="1:33">
      <c r="A12" s="3460"/>
      <c r="B12" s="657" t="s">
        <v>753</v>
      </c>
      <c r="C12" s="661">
        <v>45</v>
      </c>
      <c r="D12" s="659">
        <v>123</v>
      </c>
      <c r="E12" s="659">
        <v>559</v>
      </c>
      <c r="F12" s="659">
        <v>22</v>
      </c>
      <c r="G12" s="659">
        <v>24</v>
      </c>
      <c r="H12" s="659">
        <v>3</v>
      </c>
      <c r="I12" s="659">
        <v>5</v>
      </c>
      <c r="J12" s="659">
        <v>1</v>
      </c>
      <c r="K12" s="659">
        <v>10</v>
      </c>
      <c r="L12" s="659">
        <v>0</v>
      </c>
      <c r="M12" s="659">
        <v>5</v>
      </c>
      <c r="N12" s="659">
        <v>0</v>
      </c>
      <c r="O12" s="659">
        <v>0</v>
      </c>
      <c r="P12" s="660">
        <v>797</v>
      </c>
      <c r="Q12" s="661">
        <v>38</v>
      </c>
      <c r="R12" s="659">
        <v>115</v>
      </c>
      <c r="S12" s="659">
        <v>539</v>
      </c>
      <c r="T12" s="659">
        <v>10</v>
      </c>
      <c r="U12" s="659">
        <v>14</v>
      </c>
      <c r="V12" s="659">
        <v>3</v>
      </c>
      <c r="W12" s="659">
        <v>10</v>
      </c>
      <c r="X12" s="659">
        <v>0</v>
      </c>
      <c r="Y12" s="659">
        <v>2</v>
      </c>
      <c r="Z12" s="659">
        <v>0</v>
      </c>
      <c r="AA12" s="659">
        <v>6</v>
      </c>
      <c r="AB12" s="659">
        <v>0</v>
      </c>
      <c r="AC12" s="659">
        <v>0</v>
      </c>
      <c r="AD12" s="659">
        <v>737</v>
      </c>
      <c r="AE12" s="30"/>
      <c r="AF12" s="30"/>
      <c r="AG12" s="30"/>
    </row>
    <row r="13" spans="1:33">
      <c r="A13" s="3460"/>
      <c r="B13" s="657" t="s">
        <v>206</v>
      </c>
      <c r="C13" s="661">
        <v>94</v>
      </c>
      <c r="D13" s="659">
        <v>262</v>
      </c>
      <c r="E13" s="659">
        <v>1117</v>
      </c>
      <c r="F13" s="659">
        <v>45</v>
      </c>
      <c r="G13" s="659">
        <v>46</v>
      </c>
      <c r="H13" s="659">
        <v>6</v>
      </c>
      <c r="I13" s="659">
        <v>15</v>
      </c>
      <c r="J13" s="659">
        <v>2</v>
      </c>
      <c r="K13" s="659">
        <v>20</v>
      </c>
      <c r="L13" s="659">
        <v>0</v>
      </c>
      <c r="M13" s="659">
        <v>7</v>
      </c>
      <c r="N13" s="659">
        <v>0</v>
      </c>
      <c r="O13" s="659">
        <v>2</v>
      </c>
      <c r="P13" s="660">
        <v>1616</v>
      </c>
      <c r="Q13" s="661">
        <v>92</v>
      </c>
      <c r="R13" s="659">
        <v>236</v>
      </c>
      <c r="S13" s="659">
        <v>1032</v>
      </c>
      <c r="T13" s="659">
        <v>31</v>
      </c>
      <c r="U13" s="659">
        <v>31</v>
      </c>
      <c r="V13" s="659">
        <v>11</v>
      </c>
      <c r="W13" s="659">
        <v>22</v>
      </c>
      <c r="X13" s="659">
        <v>0</v>
      </c>
      <c r="Y13" s="659">
        <v>6</v>
      </c>
      <c r="Z13" s="659">
        <v>0</v>
      </c>
      <c r="AA13" s="659">
        <v>11</v>
      </c>
      <c r="AB13" s="659">
        <v>0</v>
      </c>
      <c r="AC13" s="659">
        <v>1</v>
      </c>
      <c r="AD13" s="659">
        <v>1473</v>
      </c>
      <c r="AE13" s="30"/>
      <c r="AF13" s="30"/>
      <c r="AG13" s="30"/>
    </row>
    <row r="14" spans="1:33">
      <c r="A14" s="3460" t="s">
        <v>297</v>
      </c>
      <c r="B14" s="657" t="s">
        <v>752</v>
      </c>
      <c r="C14" s="661">
        <v>70</v>
      </c>
      <c r="D14" s="659">
        <v>107</v>
      </c>
      <c r="E14" s="659">
        <v>27</v>
      </c>
      <c r="F14" s="659">
        <v>278</v>
      </c>
      <c r="G14" s="659">
        <v>31</v>
      </c>
      <c r="H14" s="659">
        <v>7</v>
      </c>
      <c r="I14" s="659">
        <v>7</v>
      </c>
      <c r="J14" s="659">
        <v>3</v>
      </c>
      <c r="K14" s="659">
        <v>9</v>
      </c>
      <c r="L14" s="659">
        <v>1</v>
      </c>
      <c r="M14" s="659">
        <v>2</v>
      </c>
      <c r="N14" s="659">
        <v>0</v>
      </c>
      <c r="O14" s="659">
        <v>1</v>
      </c>
      <c r="P14" s="660">
        <v>543</v>
      </c>
      <c r="Q14" s="661">
        <v>78</v>
      </c>
      <c r="R14" s="659">
        <v>135</v>
      </c>
      <c r="S14" s="659">
        <v>34</v>
      </c>
      <c r="T14" s="659">
        <v>261</v>
      </c>
      <c r="U14" s="659">
        <v>46</v>
      </c>
      <c r="V14" s="659">
        <v>11</v>
      </c>
      <c r="W14" s="659">
        <v>5</v>
      </c>
      <c r="X14" s="659">
        <v>1</v>
      </c>
      <c r="Y14" s="659">
        <v>6</v>
      </c>
      <c r="Z14" s="659">
        <v>0</v>
      </c>
      <c r="AA14" s="659">
        <v>0</v>
      </c>
      <c r="AB14" s="659">
        <v>0</v>
      </c>
      <c r="AC14" s="659">
        <v>6</v>
      </c>
      <c r="AD14" s="659">
        <v>583</v>
      </c>
      <c r="AE14" s="30"/>
      <c r="AF14" s="30"/>
      <c r="AG14" s="30"/>
    </row>
    <row r="15" spans="1:33">
      <c r="A15" s="3460"/>
      <c r="B15" s="657" t="s">
        <v>753</v>
      </c>
      <c r="C15" s="661">
        <v>78</v>
      </c>
      <c r="D15" s="659">
        <v>120</v>
      </c>
      <c r="E15" s="659">
        <v>33</v>
      </c>
      <c r="F15" s="659">
        <v>296</v>
      </c>
      <c r="G15" s="659">
        <v>31</v>
      </c>
      <c r="H15" s="659">
        <v>3</v>
      </c>
      <c r="I15" s="659">
        <v>3</v>
      </c>
      <c r="J15" s="659">
        <v>6</v>
      </c>
      <c r="K15" s="659">
        <v>16</v>
      </c>
      <c r="L15" s="659">
        <v>0</v>
      </c>
      <c r="M15" s="659">
        <v>1</v>
      </c>
      <c r="N15" s="659">
        <v>0</v>
      </c>
      <c r="O15" s="659">
        <v>2</v>
      </c>
      <c r="P15" s="660">
        <v>589</v>
      </c>
      <c r="Q15" s="661">
        <v>88</v>
      </c>
      <c r="R15" s="659">
        <v>118</v>
      </c>
      <c r="S15" s="659">
        <v>25</v>
      </c>
      <c r="T15" s="659">
        <v>268</v>
      </c>
      <c r="U15" s="659">
        <v>44</v>
      </c>
      <c r="V15" s="659">
        <v>4</v>
      </c>
      <c r="W15" s="659">
        <v>7</v>
      </c>
      <c r="X15" s="659">
        <v>2</v>
      </c>
      <c r="Y15" s="659">
        <v>11</v>
      </c>
      <c r="Z15" s="659">
        <v>0</v>
      </c>
      <c r="AA15" s="659">
        <v>0</v>
      </c>
      <c r="AB15" s="659">
        <v>0</v>
      </c>
      <c r="AC15" s="659">
        <v>4</v>
      </c>
      <c r="AD15" s="659">
        <v>571</v>
      </c>
      <c r="AE15" s="30"/>
      <c r="AF15" s="30"/>
      <c r="AG15" s="30"/>
    </row>
    <row r="16" spans="1:33">
      <c r="A16" s="3460"/>
      <c r="B16" s="657" t="s">
        <v>206</v>
      </c>
      <c r="C16" s="661">
        <v>148</v>
      </c>
      <c r="D16" s="659">
        <v>227</v>
      </c>
      <c r="E16" s="659">
        <v>60</v>
      </c>
      <c r="F16" s="659">
        <v>574</v>
      </c>
      <c r="G16" s="659">
        <v>62</v>
      </c>
      <c r="H16" s="659">
        <v>10</v>
      </c>
      <c r="I16" s="659">
        <v>10</v>
      </c>
      <c r="J16" s="659">
        <v>9</v>
      </c>
      <c r="K16" s="659">
        <v>25</v>
      </c>
      <c r="L16" s="659">
        <v>1</v>
      </c>
      <c r="M16" s="659">
        <v>3</v>
      </c>
      <c r="N16" s="659">
        <v>0</v>
      </c>
      <c r="O16" s="659">
        <v>3</v>
      </c>
      <c r="P16" s="660">
        <v>1132</v>
      </c>
      <c r="Q16" s="661">
        <v>166</v>
      </c>
      <c r="R16" s="659">
        <v>253</v>
      </c>
      <c r="S16" s="659">
        <v>59</v>
      </c>
      <c r="T16" s="659">
        <v>529</v>
      </c>
      <c r="U16" s="659">
        <v>90</v>
      </c>
      <c r="V16" s="659">
        <v>15</v>
      </c>
      <c r="W16" s="659">
        <v>12</v>
      </c>
      <c r="X16" s="659">
        <v>3</v>
      </c>
      <c r="Y16" s="659">
        <v>17</v>
      </c>
      <c r="Z16" s="659">
        <v>0</v>
      </c>
      <c r="AA16" s="659">
        <v>0</v>
      </c>
      <c r="AB16" s="659">
        <v>0</v>
      </c>
      <c r="AC16" s="659">
        <v>10</v>
      </c>
      <c r="AD16" s="659">
        <v>1154</v>
      </c>
      <c r="AE16" s="30"/>
      <c r="AF16" s="30"/>
      <c r="AG16" s="30"/>
    </row>
    <row r="17" spans="1:33">
      <c r="A17" s="3460" t="s">
        <v>300</v>
      </c>
      <c r="B17" s="657" t="s">
        <v>752</v>
      </c>
      <c r="C17" s="661">
        <v>128</v>
      </c>
      <c r="D17" s="659">
        <v>55</v>
      </c>
      <c r="E17" s="659">
        <v>11</v>
      </c>
      <c r="F17" s="659">
        <v>57</v>
      </c>
      <c r="G17" s="659">
        <v>254</v>
      </c>
      <c r="H17" s="659">
        <v>10</v>
      </c>
      <c r="I17" s="659">
        <v>2</v>
      </c>
      <c r="J17" s="659">
        <v>5</v>
      </c>
      <c r="K17" s="659">
        <v>27</v>
      </c>
      <c r="L17" s="659">
        <v>0</v>
      </c>
      <c r="M17" s="659">
        <v>1</v>
      </c>
      <c r="N17" s="659">
        <v>0</v>
      </c>
      <c r="O17" s="659">
        <v>8</v>
      </c>
      <c r="P17" s="660">
        <v>558</v>
      </c>
      <c r="Q17" s="661">
        <v>147</v>
      </c>
      <c r="R17" s="659">
        <v>50</v>
      </c>
      <c r="S17" s="659">
        <v>18</v>
      </c>
      <c r="T17" s="659">
        <v>32</v>
      </c>
      <c r="U17" s="659">
        <v>207</v>
      </c>
      <c r="V17" s="659">
        <v>8</v>
      </c>
      <c r="W17" s="659">
        <v>0</v>
      </c>
      <c r="X17" s="659">
        <v>6</v>
      </c>
      <c r="Y17" s="659">
        <v>24</v>
      </c>
      <c r="Z17" s="659">
        <v>2</v>
      </c>
      <c r="AA17" s="659">
        <v>0</v>
      </c>
      <c r="AB17" s="659">
        <v>0</v>
      </c>
      <c r="AC17" s="659">
        <v>3</v>
      </c>
      <c r="AD17" s="659">
        <v>497</v>
      </c>
      <c r="AE17" s="30"/>
      <c r="AF17" s="30"/>
      <c r="AG17" s="30"/>
    </row>
    <row r="18" spans="1:33">
      <c r="A18" s="3460"/>
      <c r="B18" s="657" t="s">
        <v>753</v>
      </c>
      <c r="C18" s="661">
        <v>121</v>
      </c>
      <c r="D18" s="659">
        <v>72</v>
      </c>
      <c r="E18" s="659">
        <v>12</v>
      </c>
      <c r="F18" s="659">
        <v>59</v>
      </c>
      <c r="G18" s="659">
        <v>269</v>
      </c>
      <c r="H18" s="659">
        <v>17</v>
      </c>
      <c r="I18" s="659">
        <v>3</v>
      </c>
      <c r="J18" s="659">
        <v>10</v>
      </c>
      <c r="K18" s="659">
        <v>32</v>
      </c>
      <c r="L18" s="659">
        <v>1</v>
      </c>
      <c r="M18" s="659">
        <v>1</v>
      </c>
      <c r="N18" s="659">
        <v>0</v>
      </c>
      <c r="O18" s="659">
        <v>5</v>
      </c>
      <c r="P18" s="660">
        <v>602</v>
      </c>
      <c r="Q18" s="661">
        <v>133</v>
      </c>
      <c r="R18" s="659">
        <v>47</v>
      </c>
      <c r="S18" s="659">
        <v>16</v>
      </c>
      <c r="T18" s="659">
        <v>39</v>
      </c>
      <c r="U18" s="659">
        <v>224</v>
      </c>
      <c r="V18" s="659">
        <v>8</v>
      </c>
      <c r="W18" s="659">
        <v>1</v>
      </c>
      <c r="X18" s="659">
        <v>11</v>
      </c>
      <c r="Y18" s="659">
        <v>25</v>
      </c>
      <c r="Z18" s="659">
        <v>2</v>
      </c>
      <c r="AA18" s="659">
        <v>0</v>
      </c>
      <c r="AB18" s="659">
        <v>0</v>
      </c>
      <c r="AC18" s="659">
        <v>4</v>
      </c>
      <c r="AD18" s="659">
        <v>510</v>
      </c>
      <c r="AE18" s="30"/>
      <c r="AF18" s="30"/>
      <c r="AG18" s="30"/>
    </row>
    <row r="19" spans="1:33">
      <c r="A19" s="3460"/>
      <c r="B19" s="657" t="s">
        <v>206</v>
      </c>
      <c r="C19" s="661">
        <v>249</v>
      </c>
      <c r="D19" s="659">
        <v>127</v>
      </c>
      <c r="E19" s="659">
        <v>23</v>
      </c>
      <c r="F19" s="659">
        <v>116</v>
      </c>
      <c r="G19" s="659">
        <v>523</v>
      </c>
      <c r="H19" s="659">
        <v>27</v>
      </c>
      <c r="I19" s="659">
        <v>5</v>
      </c>
      <c r="J19" s="659">
        <v>15</v>
      </c>
      <c r="K19" s="659">
        <v>59</v>
      </c>
      <c r="L19" s="659">
        <v>1</v>
      </c>
      <c r="M19" s="659">
        <v>2</v>
      </c>
      <c r="N19" s="659">
        <v>0</v>
      </c>
      <c r="O19" s="659">
        <v>13</v>
      </c>
      <c r="P19" s="660">
        <v>1160</v>
      </c>
      <c r="Q19" s="661">
        <v>280</v>
      </c>
      <c r="R19" s="659">
        <v>97</v>
      </c>
      <c r="S19" s="659">
        <v>34</v>
      </c>
      <c r="T19" s="659">
        <v>71</v>
      </c>
      <c r="U19" s="659">
        <v>431</v>
      </c>
      <c r="V19" s="659">
        <v>16</v>
      </c>
      <c r="W19" s="659">
        <v>1</v>
      </c>
      <c r="X19" s="659">
        <v>17</v>
      </c>
      <c r="Y19" s="659">
        <v>49</v>
      </c>
      <c r="Z19" s="659">
        <v>4</v>
      </c>
      <c r="AA19" s="659">
        <v>0</v>
      </c>
      <c r="AB19" s="659">
        <v>0</v>
      </c>
      <c r="AC19" s="659">
        <v>7</v>
      </c>
      <c r="AD19" s="659">
        <v>1007</v>
      </c>
      <c r="AE19" s="30"/>
      <c r="AF19" s="30"/>
      <c r="AG19" s="30"/>
    </row>
    <row r="20" spans="1:33">
      <c r="A20" s="3460" t="s">
        <v>303</v>
      </c>
      <c r="B20" s="657" t="s">
        <v>752</v>
      </c>
      <c r="C20" s="661">
        <v>48</v>
      </c>
      <c r="D20" s="659">
        <v>19</v>
      </c>
      <c r="E20" s="659">
        <v>8</v>
      </c>
      <c r="F20" s="659">
        <v>6</v>
      </c>
      <c r="G20" s="659">
        <v>6</v>
      </c>
      <c r="H20" s="659">
        <v>111</v>
      </c>
      <c r="I20" s="659">
        <v>0</v>
      </c>
      <c r="J20" s="659">
        <v>2</v>
      </c>
      <c r="K20" s="659">
        <v>2</v>
      </c>
      <c r="L20" s="659">
        <v>0</v>
      </c>
      <c r="M20" s="659">
        <v>0</v>
      </c>
      <c r="N20" s="659">
        <v>0</v>
      </c>
      <c r="O20" s="659">
        <v>15</v>
      </c>
      <c r="P20" s="660">
        <v>217</v>
      </c>
      <c r="Q20" s="661">
        <v>42</v>
      </c>
      <c r="R20" s="659">
        <v>18</v>
      </c>
      <c r="S20" s="659">
        <v>7</v>
      </c>
      <c r="T20" s="659">
        <v>7</v>
      </c>
      <c r="U20" s="659">
        <v>9</v>
      </c>
      <c r="V20" s="659">
        <v>85</v>
      </c>
      <c r="W20" s="659">
        <v>0</v>
      </c>
      <c r="X20" s="659">
        <v>2</v>
      </c>
      <c r="Y20" s="659">
        <v>2</v>
      </c>
      <c r="Z20" s="659">
        <v>0</v>
      </c>
      <c r="AA20" s="659">
        <v>0</v>
      </c>
      <c r="AB20" s="659">
        <v>0</v>
      </c>
      <c r="AC20" s="659">
        <v>3</v>
      </c>
      <c r="AD20" s="659">
        <v>175</v>
      </c>
      <c r="AE20" s="30"/>
      <c r="AF20" s="30"/>
      <c r="AG20" s="30"/>
    </row>
    <row r="21" spans="1:33">
      <c r="A21" s="3460"/>
      <c r="B21" s="657" t="s">
        <v>753</v>
      </c>
      <c r="C21" s="661">
        <v>50</v>
      </c>
      <c r="D21" s="659">
        <v>14</v>
      </c>
      <c r="E21" s="659">
        <v>5</v>
      </c>
      <c r="F21" s="659">
        <v>5</v>
      </c>
      <c r="G21" s="659">
        <v>6</v>
      </c>
      <c r="H21" s="659">
        <v>120</v>
      </c>
      <c r="I21" s="659">
        <v>0</v>
      </c>
      <c r="J21" s="659">
        <v>1</v>
      </c>
      <c r="K21" s="659">
        <v>2</v>
      </c>
      <c r="L21" s="659">
        <v>0</v>
      </c>
      <c r="M21" s="659">
        <v>0</v>
      </c>
      <c r="N21" s="659">
        <v>0</v>
      </c>
      <c r="O21" s="659">
        <v>5</v>
      </c>
      <c r="P21" s="660">
        <v>208</v>
      </c>
      <c r="Q21" s="661">
        <v>46</v>
      </c>
      <c r="R21" s="659">
        <v>20</v>
      </c>
      <c r="S21" s="659">
        <v>8</v>
      </c>
      <c r="T21" s="659">
        <v>7</v>
      </c>
      <c r="U21" s="659">
        <v>8</v>
      </c>
      <c r="V21" s="659">
        <v>92</v>
      </c>
      <c r="W21" s="659">
        <v>0</v>
      </c>
      <c r="X21" s="659">
        <v>2</v>
      </c>
      <c r="Y21" s="659">
        <v>1</v>
      </c>
      <c r="Z21" s="659">
        <v>0</v>
      </c>
      <c r="AA21" s="659">
        <v>0</v>
      </c>
      <c r="AB21" s="659">
        <v>0</v>
      </c>
      <c r="AC21" s="659">
        <v>7</v>
      </c>
      <c r="AD21" s="659">
        <v>191</v>
      </c>
      <c r="AE21" s="30"/>
      <c r="AF21" s="30"/>
      <c r="AG21" s="30"/>
    </row>
    <row r="22" spans="1:33">
      <c r="A22" s="3460"/>
      <c r="B22" s="657" t="s">
        <v>206</v>
      </c>
      <c r="C22" s="661">
        <v>98</v>
      </c>
      <c r="D22" s="659">
        <v>33</v>
      </c>
      <c r="E22" s="659">
        <v>13</v>
      </c>
      <c r="F22" s="659">
        <v>11</v>
      </c>
      <c r="G22" s="659">
        <v>12</v>
      </c>
      <c r="H22" s="659">
        <v>231</v>
      </c>
      <c r="I22" s="659">
        <v>0</v>
      </c>
      <c r="J22" s="659">
        <v>3</v>
      </c>
      <c r="K22" s="659">
        <v>4</v>
      </c>
      <c r="L22" s="659">
        <v>0</v>
      </c>
      <c r="M22" s="659">
        <v>0</v>
      </c>
      <c r="N22" s="659">
        <v>0</v>
      </c>
      <c r="O22" s="659">
        <v>20</v>
      </c>
      <c r="P22" s="660">
        <v>425</v>
      </c>
      <c r="Q22" s="661">
        <v>88</v>
      </c>
      <c r="R22" s="659">
        <v>38</v>
      </c>
      <c r="S22" s="659">
        <v>15</v>
      </c>
      <c r="T22" s="659">
        <v>14</v>
      </c>
      <c r="U22" s="659">
        <v>17</v>
      </c>
      <c r="V22" s="659">
        <v>177</v>
      </c>
      <c r="W22" s="659">
        <v>0</v>
      </c>
      <c r="X22" s="659">
        <v>4</v>
      </c>
      <c r="Y22" s="659">
        <v>3</v>
      </c>
      <c r="Z22" s="659">
        <v>0</v>
      </c>
      <c r="AA22" s="659">
        <v>0</v>
      </c>
      <c r="AB22" s="659">
        <v>0</v>
      </c>
      <c r="AC22" s="659">
        <v>10</v>
      </c>
      <c r="AD22" s="659">
        <v>366</v>
      </c>
      <c r="AE22" s="30"/>
      <c r="AF22" s="30"/>
      <c r="AG22" s="30"/>
    </row>
    <row r="23" spans="1:33">
      <c r="A23" s="3460" t="s">
        <v>469</v>
      </c>
      <c r="B23" s="657" t="s">
        <v>752</v>
      </c>
      <c r="C23" s="661">
        <v>6</v>
      </c>
      <c r="D23" s="659">
        <v>9</v>
      </c>
      <c r="E23" s="659">
        <v>13</v>
      </c>
      <c r="F23" s="659">
        <v>4</v>
      </c>
      <c r="G23" s="659">
        <v>4</v>
      </c>
      <c r="H23" s="659">
        <v>0</v>
      </c>
      <c r="I23" s="659">
        <v>14</v>
      </c>
      <c r="J23" s="659">
        <v>0</v>
      </c>
      <c r="K23" s="659">
        <v>1</v>
      </c>
      <c r="L23" s="659">
        <v>0</v>
      </c>
      <c r="M23" s="659">
        <v>0</v>
      </c>
      <c r="N23" s="659">
        <v>0</v>
      </c>
      <c r="O23" s="659">
        <v>0</v>
      </c>
      <c r="P23" s="660">
        <v>51</v>
      </c>
      <c r="Q23" s="661">
        <v>11</v>
      </c>
      <c r="R23" s="659">
        <v>17</v>
      </c>
      <c r="S23" s="659">
        <v>20</v>
      </c>
      <c r="T23" s="659">
        <v>11</v>
      </c>
      <c r="U23" s="659">
        <v>4</v>
      </c>
      <c r="V23" s="659">
        <v>1</v>
      </c>
      <c r="W23" s="659">
        <v>6</v>
      </c>
      <c r="X23" s="659">
        <v>0</v>
      </c>
      <c r="Y23" s="659">
        <v>0</v>
      </c>
      <c r="Z23" s="659">
        <v>0</v>
      </c>
      <c r="AA23" s="659">
        <v>0</v>
      </c>
      <c r="AB23" s="659">
        <v>0</v>
      </c>
      <c r="AC23" s="659">
        <v>0</v>
      </c>
      <c r="AD23" s="659">
        <v>70</v>
      </c>
      <c r="AE23" s="30"/>
      <c r="AF23" s="30"/>
      <c r="AG23" s="30"/>
    </row>
    <row r="24" spans="1:33">
      <c r="A24" s="3460"/>
      <c r="B24" s="657" t="s">
        <v>753</v>
      </c>
      <c r="C24" s="661">
        <v>2</v>
      </c>
      <c r="D24" s="659">
        <v>2</v>
      </c>
      <c r="E24" s="659">
        <v>8</v>
      </c>
      <c r="F24" s="659">
        <v>8</v>
      </c>
      <c r="G24" s="659">
        <v>7</v>
      </c>
      <c r="H24" s="659">
        <v>0</v>
      </c>
      <c r="I24" s="659">
        <v>20</v>
      </c>
      <c r="J24" s="659">
        <v>1</v>
      </c>
      <c r="K24" s="659">
        <v>1</v>
      </c>
      <c r="L24" s="659">
        <v>0</v>
      </c>
      <c r="M24" s="659">
        <v>2</v>
      </c>
      <c r="N24" s="659">
        <v>0</v>
      </c>
      <c r="O24" s="659">
        <v>2</v>
      </c>
      <c r="P24" s="660">
        <v>53</v>
      </c>
      <c r="Q24" s="661">
        <v>7</v>
      </c>
      <c r="R24" s="659">
        <v>15</v>
      </c>
      <c r="S24" s="659">
        <v>13</v>
      </c>
      <c r="T24" s="659">
        <v>12</v>
      </c>
      <c r="U24" s="659">
        <v>1</v>
      </c>
      <c r="V24" s="659">
        <v>1</v>
      </c>
      <c r="W24" s="659">
        <v>7</v>
      </c>
      <c r="X24" s="659">
        <v>3</v>
      </c>
      <c r="Y24" s="659">
        <v>1</v>
      </c>
      <c r="Z24" s="659">
        <v>0</v>
      </c>
      <c r="AA24" s="659">
        <v>2</v>
      </c>
      <c r="AB24" s="659">
        <v>0</v>
      </c>
      <c r="AC24" s="659">
        <v>0</v>
      </c>
      <c r="AD24" s="659">
        <v>62</v>
      </c>
      <c r="AE24" s="30"/>
      <c r="AF24" s="30"/>
      <c r="AG24" s="30"/>
    </row>
    <row r="25" spans="1:33">
      <c r="A25" s="3460"/>
      <c r="B25" s="657" t="s">
        <v>206</v>
      </c>
      <c r="C25" s="661">
        <v>8</v>
      </c>
      <c r="D25" s="659">
        <v>11</v>
      </c>
      <c r="E25" s="659">
        <v>21</v>
      </c>
      <c r="F25" s="659">
        <v>12</v>
      </c>
      <c r="G25" s="659">
        <v>11</v>
      </c>
      <c r="H25" s="659">
        <v>0</v>
      </c>
      <c r="I25" s="659">
        <v>34</v>
      </c>
      <c r="J25" s="659">
        <v>1</v>
      </c>
      <c r="K25" s="659">
        <v>2</v>
      </c>
      <c r="L25" s="659">
        <v>0</v>
      </c>
      <c r="M25" s="659">
        <v>2</v>
      </c>
      <c r="N25" s="659">
        <v>0</v>
      </c>
      <c r="O25" s="659">
        <v>2</v>
      </c>
      <c r="P25" s="660">
        <v>104</v>
      </c>
      <c r="Q25" s="661">
        <v>18</v>
      </c>
      <c r="R25" s="659">
        <v>32</v>
      </c>
      <c r="S25" s="659">
        <v>33</v>
      </c>
      <c r="T25" s="659">
        <v>23</v>
      </c>
      <c r="U25" s="659">
        <v>5</v>
      </c>
      <c r="V25" s="659">
        <v>2</v>
      </c>
      <c r="W25" s="659">
        <v>13</v>
      </c>
      <c r="X25" s="659">
        <v>3</v>
      </c>
      <c r="Y25" s="659">
        <v>1</v>
      </c>
      <c r="Z25" s="659">
        <v>0</v>
      </c>
      <c r="AA25" s="659">
        <v>2</v>
      </c>
      <c r="AB25" s="659">
        <v>0</v>
      </c>
      <c r="AC25" s="659">
        <v>0</v>
      </c>
      <c r="AD25" s="659">
        <v>132</v>
      </c>
      <c r="AE25" s="30"/>
      <c r="AF25" s="30"/>
      <c r="AG25" s="30"/>
    </row>
    <row r="26" spans="1:33">
      <c r="A26" s="3460" t="s">
        <v>308</v>
      </c>
      <c r="B26" s="657" t="s">
        <v>752</v>
      </c>
      <c r="C26" s="661">
        <v>19</v>
      </c>
      <c r="D26" s="659">
        <v>9</v>
      </c>
      <c r="E26" s="659">
        <v>3</v>
      </c>
      <c r="F26" s="659">
        <v>2</v>
      </c>
      <c r="G26" s="659">
        <v>1</v>
      </c>
      <c r="H26" s="659">
        <v>2</v>
      </c>
      <c r="I26" s="659">
        <v>0</v>
      </c>
      <c r="J26" s="659">
        <v>17</v>
      </c>
      <c r="K26" s="659">
        <v>1</v>
      </c>
      <c r="L26" s="659">
        <v>0</v>
      </c>
      <c r="M26" s="659">
        <v>0</v>
      </c>
      <c r="N26" s="659">
        <v>1</v>
      </c>
      <c r="O26" s="659">
        <v>1</v>
      </c>
      <c r="P26" s="660">
        <v>56</v>
      </c>
      <c r="Q26" s="661">
        <v>18</v>
      </c>
      <c r="R26" s="659">
        <v>2</v>
      </c>
      <c r="S26" s="659">
        <v>1</v>
      </c>
      <c r="T26" s="659">
        <v>6</v>
      </c>
      <c r="U26" s="659">
        <v>5</v>
      </c>
      <c r="V26" s="659">
        <v>0</v>
      </c>
      <c r="W26" s="659">
        <v>0</v>
      </c>
      <c r="X26" s="659">
        <v>21</v>
      </c>
      <c r="Y26" s="659">
        <v>4</v>
      </c>
      <c r="Z26" s="659">
        <v>0</v>
      </c>
      <c r="AA26" s="659">
        <v>0</v>
      </c>
      <c r="AB26" s="659">
        <v>0</v>
      </c>
      <c r="AC26" s="659">
        <v>1</v>
      </c>
      <c r="AD26" s="659">
        <v>58</v>
      </c>
      <c r="AE26" s="30"/>
      <c r="AF26" s="30"/>
      <c r="AG26" s="30"/>
    </row>
    <row r="27" spans="1:33">
      <c r="A27" s="3460"/>
      <c r="B27" s="657" t="s">
        <v>753</v>
      </c>
      <c r="C27" s="661">
        <v>23</v>
      </c>
      <c r="D27" s="659">
        <v>10</v>
      </c>
      <c r="E27" s="659">
        <v>1</v>
      </c>
      <c r="F27" s="659">
        <v>4</v>
      </c>
      <c r="G27" s="659">
        <v>2</v>
      </c>
      <c r="H27" s="659">
        <v>2</v>
      </c>
      <c r="I27" s="659">
        <v>0</v>
      </c>
      <c r="J27" s="659">
        <v>18</v>
      </c>
      <c r="K27" s="659">
        <v>2</v>
      </c>
      <c r="L27" s="659">
        <v>0</v>
      </c>
      <c r="M27" s="659">
        <v>0</v>
      </c>
      <c r="N27" s="659">
        <v>0</v>
      </c>
      <c r="O27" s="659">
        <v>0</v>
      </c>
      <c r="P27" s="660">
        <v>62</v>
      </c>
      <c r="Q27" s="661">
        <v>26</v>
      </c>
      <c r="R27" s="659">
        <v>6</v>
      </c>
      <c r="S27" s="659">
        <v>0</v>
      </c>
      <c r="T27" s="659">
        <v>5</v>
      </c>
      <c r="U27" s="659">
        <v>7</v>
      </c>
      <c r="V27" s="659">
        <v>2</v>
      </c>
      <c r="W27" s="659">
        <v>1</v>
      </c>
      <c r="X27" s="659">
        <v>21</v>
      </c>
      <c r="Y27" s="659">
        <v>5</v>
      </c>
      <c r="Z27" s="659">
        <v>0</v>
      </c>
      <c r="AA27" s="659">
        <v>0</v>
      </c>
      <c r="AB27" s="659">
        <v>0</v>
      </c>
      <c r="AC27" s="659">
        <v>1</v>
      </c>
      <c r="AD27" s="659">
        <v>74</v>
      </c>
      <c r="AE27" s="30"/>
      <c r="AF27" s="30"/>
      <c r="AG27" s="30"/>
    </row>
    <row r="28" spans="1:33">
      <c r="A28" s="3460"/>
      <c r="B28" s="657" t="s">
        <v>206</v>
      </c>
      <c r="C28" s="661">
        <v>42</v>
      </c>
      <c r="D28" s="659">
        <v>19</v>
      </c>
      <c r="E28" s="659">
        <v>4</v>
      </c>
      <c r="F28" s="659">
        <v>6</v>
      </c>
      <c r="G28" s="659">
        <v>3</v>
      </c>
      <c r="H28" s="659">
        <v>4</v>
      </c>
      <c r="I28" s="659">
        <v>0</v>
      </c>
      <c r="J28" s="659">
        <v>35</v>
      </c>
      <c r="K28" s="659">
        <v>3</v>
      </c>
      <c r="L28" s="659">
        <v>0</v>
      </c>
      <c r="M28" s="659">
        <v>0</v>
      </c>
      <c r="N28" s="659">
        <v>1</v>
      </c>
      <c r="O28" s="659">
        <v>1</v>
      </c>
      <c r="P28" s="660">
        <v>118</v>
      </c>
      <c r="Q28" s="661">
        <v>44</v>
      </c>
      <c r="R28" s="659">
        <v>8</v>
      </c>
      <c r="S28" s="659">
        <v>1</v>
      </c>
      <c r="T28" s="659">
        <v>11</v>
      </c>
      <c r="U28" s="659">
        <v>12</v>
      </c>
      <c r="V28" s="659">
        <v>2</v>
      </c>
      <c r="W28" s="659">
        <v>1</v>
      </c>
      <c r="X28" s="659">
        <v>42</v>
      </c>
      <c r="Y28" s="659">
        <v>9</v>
      </c>
      <c r="Z28" s="659">
        <v>0</v>
      </c>
      <c r="AA28" s="659">
        <v>0</v>
      </c>
      <c r="AB28" s="659">
        <v>0</v>
      </c>
      <c r="AC28" s="659">
        <v>2</v>
      </c>
      <c r="AD28" s="659">
        <v>132</v>
      </c>
      <c r="AE28" s="30"/>
      <c r="AF28" s="30"/>
      <c r="AG28" s="30"/>
    </row>
    <row r="29" spans="1:33">
      <c r="A29" s="3460" t="s">
        <v>310</v>
      </c>
      <c r="B29" s="657" t="s">
        <v>752</v>
      </c>
      <c r="C29" s="661">
        <v>79</v>
      </c>
      <c r="D29" s="659">
        <v>23</v>
      </c>
      <c r="E29" s="659">
        <v>2</v>
      </c>
      <c r="F29" s="659">
        <v>16</v>
      </c>
      <c r="G29" s="659">
        <v>30</v>
      </c>
      <c r="H29" s="659">
        <v>0</v>
      </c>
      <c r="I29" s="659">
        <v>0</v>
      </c>
      <c r="J29" s="659">
        <v>4</v>
      </c>
      <c r="K29" s="659">
        <v>92</v>
      </c>
      <c r="L29" s="659">
        <v>3</v>
      </c>
      <c r="M29" s="659">
        <v>0</v>
      </c>
      <c r="N29" s="659">
        <v>0</v>
      </c>
      <c r="O29" s="659">
        <v>2</v>
      </c>
      <c r="P29" s="660">
        <v>251</v>
      </c>
      <c r="Q29" s="661">
        <v>62</v>
      </c>
      <c r="R29" s="659">
        <v>17</v>
      </c>
      <c r="S29" s="659">
        <v>6</v>
      </c>
      <c r="T29" s="659">
        <v>8</v>
      </c>
      <c r="U29" s="659">
        <v>35</v>
      </c>
      <c r="V29" s="659">
        <v>2</v>
      </c>
      <c r="W29" s="659">
        <v>0</v>
      </c>
      <c r="X29" s="659">
        <v>0</v>
      </c>
      <c r="Y29" s="659">
        <v>66</v>
      </c>
      <c r="Z29" s="659">
        <v>4</v>
      </c>
      <c r="AA29" s="659">
        <v>0</v>
      </c>
      <c r="AB29" s="659">
        <v>0</v>
      </c>
      <c r="AC29" s="659">
        <v>1</v>
      </c>
      <c r="AD29" s="659">
        <v>201</v>
      </c>
      <c r="AE29" s="30"/>
      <c r="AF29" s="30"/>
      <c r="AG29" s="30"/>
    </row>
    <row r="30" spans="1:33">
      <c r="A30" s="3460"/>
      <c r="B30" s="657" t="s">
        <v>753</v>
      </c>
      <c r="C30" s="661">
        <v>88</v>
      </c>
      <c r="D30" s="659">
        <v>26</v>
      </c>
      <c r="E30" s="659">
        <v>6</v>
      </c>
      <c r="F30" s="659">
        <v>14</v>
      </c>
      <c r="G30" s="659">
        <v>33</v>
      </c>
      <c r="H30" s="659">
        <v>2</v>
      </c>
      <c r="I30" s="659">
        <v>0</v>
      </c>
      <c r="J30" s="659">
        <v>5</v>
      </c>
      <c r="K30" s="659">
        <v>87</v>
      </c>
      <c r="L30" s="659">
        <v>2</v>
      </c>
      <c r="M30" s="659">
        <v>0</v>
      </c>
      <c r="N30" s="659">
        <v>0</v>
      </c>
      <c r="O30" s="659">
        <v>0</v>
      </c>
      <c r="P30" s="660">
        <v>263</v>
      </c>
      <c r="Q30" s="661">
        <v>67</v>
      </c>
      <c r="R30" s="659">
        <v>17</v>
      </c>
      <c r="S30" s="659">
        <v>7</v>
      </c>
      <c r="T30" s="659">
        <v>13</v>
      </c>
      <c r="U30" s="659">
        <v>38</v>
      </c>
      <c r="V30" s="659">
        <v>2</v>
      </c>
      <c r="W30" s="659">
        <v>1</v>
      </c>
      <c r="X30" s="659">
        <v>1</v>
      </c>
      <c r="Y30" s="659">
        <v>85</v>
      </c>
      <c r="Z30" s="659">
        <v>5</v>
      </c>
      <c r="AA30" s="659">
        <v>0</v>
      </c>
      <c r="AB30" s="659">
        <v>0</v>
      </c>
      <c r="AC30" s="659">
        <v>0</v>
      </c>
      <c r="AD30" s="659">
        <v>236</v>
      </c>
      <c r="AE30" s="30"/>
      <c r="AF30" s="30"/>
      <c r="AG30" s="30"/>
    </row>
    <row r="31" spans="1:33">
      <c r="A31" s="3460"/>
      <c r="B31" s="657" t="s">
        <v>206</v>
      </c>
      <c r="C31" s="661">
        <v>167</v>
      </c>
      <c r="D31" s="659">
        <v>49</v>
      </c>
      <c r="E31" s="659">
        <v>8</v>
      </c>
      <c r="F31" s="659">
        <v>30</v>
      </c>
      <c r="G31" s="659">
        <v>63</v>
      </c>
      <c r="H31" s="659">
        <v>2</v>
      </c>
      <c r="I31" s="659">
        <v>0</v>
      </c>
      <c r="J31" s="659">
        <v>9</v>
      </c>
      <c r="K31" s="659">
        <v>179</v>
      </c>
      <c r="L31" s="659">
        <v>5</v>
      </c>
      <c r="M31" s="659">
        <v>0</v>
      </c>
      <c r="N31" s="659">
        <v>0</v>
      </c>
      <c r="O31" s="659">
        <v>2</v>
      </c>
      <c r="P31" s="660">
        <v>514</v>
      </c>
      <c r="Q31" s="661">
        <v>129</v>
      </c>
      <c r="R31" s="659">
        <v>34</v>
      </c>
      <c r="S31" s="659">
        <v>13</v>
      </c>
      <c r="T31" s="659">
        <v>21</v>
      </c>
      <c r="U31" s="659">
        <v>73</v>
      </c>
      <c r="V31" s="659">
        <v>4</v>
      </c>
      <c r="W31" s="659">
        <v>1</v>
      </c>
      <c r="X31" s="659">
        <v>1</v>
      </c>
      <c r="Y31" s="659">
        <v>151</v>
      </c>
      <c r="Z31" s="659">
        <v>9</v>
      </c>
      <c r="AA31" s="659">
        <v>0</v>
      </c>
      <c r="AB31" s="659">
        <v>0</v>
      </c>
      <c r="AC31" s="659">
        <v>1</v>
      </c>
      <c r="AD31" s="659">
        <v>437</v>
      </c>
      <c r="AE31" s="30"/>
      <c r="AF31" s="30"/>
      <c r="AG31" s="30"/>
    </row>
    <row r="32" spans="1:33">
      <c r="A32" s="3460" t="s">
        <v>313</v>
      </c>
      <c r="B32" s="657" t="s">
        <v>752</v>
      </c>
      <c r="C32" s="661">
        <v>5</v>
      </c>
      <c r="D32" s="659">
        <v>5</v>
      </c>
      <c r="E32" s="659">
        <v>2</v>
      </c>
      <c r="F32" s="659">
        <v>2</v>
      </c>
      <c r="G32" s="659">
        <v>1</v>
      </c>
      <c r="H32" s="659">
        <v>0</v>
      </c>
      <c r="I32" s="659">
        <v>0</v>
      </c>
      <c r="J32" s="659">
        <v>0</v>
      </c>
      <c r="K32" s="659">
        <v>4</v>
      </c>
      <c r="L32" s="659">
        <v>3</v>
      </c>
      <c r="M32" s="659">
        <v>0</v>
      </c>
      <c r="N32" s="659">
        <v>0</v>
      </c>
      <c r="O32" s="659">
        <v>0</v>
      </c>
      <c r="P32" s="660">
        <v>22</v>
      </c>
      <c r="Q32" s="661">
        <v>3</v>
      </c>
      <c r="R32" s="659">
        <v>0</v>
      </c>
      <c r="S32" s="659">
        <v>3</v>
      </c>
      <c r="T32" s="659">
        <v>2</v>
      </c>
      <c r="U32" s="659">
        <v>1</v>
      </c>
      <c r="V32" s="659">
        <v>0</v>
      </c>
      <c r="W32" s="659">
        <v>0</v>
      </c>
      <c r="X32" s="659">
        <v>0</v>
      </c>
      <c r="Y32" s="659">
        <v>4</v>
      </c>
      <c r="Z32" s="659">
        <v>4</v>
      </c>
      <c r="AA32" s="659">
        <v>0</v>
      </c>
      <c r="AB32" s="659">
        <v>0</v>
      </c>
      <c r="AC32" s="659">
        <v>0</v>
      </c>
      <c r="AD32" s="659">
        <v>17</v>
      </c>
      <c r="AE32" s="30"/>
      <c r="AF32" s="30"/>
      <c r="AG32" s="30"/>
    </row>
    <row r="33" spans="1:33">
      <c r="A33" s="3460"/>
      <c r="B33" s="657" t="s">
        <v>753</v>
      </c>
      <c r="C33" s="661">
        <v>5</v>
      </c>
      <c r="D33" s="659">
        <v>6</v>
      </c>
      <c r="E33" s="659">
        <v>3</v>
      </c>
      <c r="F33" s="659">
        <v>2</v>
      </c>
      <c r="G33" s="659">
        <v>5</v>
      </c>
      <c r="H33" s="659">
        <v>0</v>
      </c>
      <c r="I33" s="659">
        <v>0</v>
      </c>
      <c r="J33" s="659">
        <v>0</v>
      </c>
      <c r="K33" s="659">
        <v>2</v>
      </c>
      <c r="L33" s="659">
        <v>5</v>
      </c>
      <c r="M33" s="659">
        <v>0</v>
      </c>
      <c r="N33" s="659">
        <v>0</v>
      </c>
      <c r="O33" s="659">
        <v>0</v>
      </c>
      <c r="P33" s="660">
        <v>28</v>
      </c>
      <c r="Q33" s="661">
        <v>5</v>
      </c>
      <c r="R33" s="659">
        <v>2</v>
      </c>
      <c r="S33" s="659">
        <v>3</v>
      </c>
      <c r="T33" s="659">
        <v>1</v>
      </c>
      <c r="U33" s="659">
        <v>3</v>
      </c>
      <c r="V33" s="659">
        <v>2</v>
      </c>
      <c r="W33" s="659">
        <v>0</v>
      </c>
      <c r="X33" s="659">
        <v>0</v>
      </c>
      <c r="Y33" s="659">
        <v>1</v>
      </c>
      <c r="Z33" s="659">
        <v>3</v>
      </c>
      <c r="AA33" s="659">
        <v>0</v>
      </c>
      <c r="AB33" s="659">
        <v>0</v>
      </c>
      <c r="AC33" s="659">
        <v>0</v>
      </c>
      <c r="AD33" s="659">
        <v>20</v>
      </c>
      <c r="AE33" s="30"/>
      <c r="AF33" s="30"/>
      <c r="AG33" s="30"/>
    </row>
    <row r="34" spans="1:33">
      <c r="A34" s="3460"/>
      <c r="B34" s="657" t="s">
        <v>206</v>
      </c>
      <c r="C34" s="661">
        <v>10</v>
      </c>
      <c r="D34" s="659">
        <v>11</v>
      </c>
      <c r="E34" s="659">
        <v>5</v>
      </c>
      <c r="F34" s="659">
        <v>4</v>
      </c>
      <c r="G34" s="659">
        <v>6</v>
      </c>
      <c r="H34" s="659">
        <v>0</v>
      </c>
      <c r="I34" s="659">
        <v>0</v>
      </c>
      <c r="J34" s="659">
        <v>0</v>
      </c>
      <c r="K34" s="659">
        <v>6</v>
      </c>
      <c r="L34" s="659">
        <v>8</v>
      </c>
      <c r="M34" s="659">
        <v>0</v>
      </c>
      <c r="N34" s="659">
        <v>0</v>
      </c>
      <c r="O34" s="659">
        <v>0</v>
      </c>
      <c r="P34" s="660">
        <v>50</v>
      </c>
      <c r="Q34" s="661">
        <v>8</v>
      </c>
      <c r="R34" s="659">
        <v>2</v>
      </c>
      <c r="S34" s="659">
        <v>6</v>
      </c>
      <c r="T34" s="659">
        <v>3</v>
      </c>
      <c r="U34" s="659">
        <v>4</v>
      </c>
      <c r="V34" s="659">
        <v>2</v>
      </c>
      <c r="W34" s="659">
        <v>0</v>
      </c>
      <c r="X34" s="659">
        <v>0</v>
      </c>
      <c r="Y34" s="659">
        <v>5</v>
      </c>
      <c r="Z34" s="659">
        <v>7</v>
      </c>
      <c r="AA34" s="659">
        <v>0</v>
      </c>
      <c r="AB34" s="659">
        <v>0</v>
      </c>
      <c r="AC34" s="659">
        <v>0</v>
      </c>
      <c r="AD34" s="659">
        <v>37</v>
      </c>
      <c r="AE34" s="30"/>
      <c r="AF34" s="30"/>
      <c r="AG34" s="30"/>
    </row>
    <row r="35" spans="1:33">
      <c r="A35" s="3460" t="s">
        <v>470</v>
      </c>
      <c r="B35" s="657" t="s">
        <v>752</v>
      </c>
      <c r="C35" s="661">
        <v>5</v>
      </c>
      <c r="D35" s="659">
        <v>1</v>
      </c>
      <c r="E35" s="659">
        <v>15</v>
      </c>
      <c r="F35" s="659">
        <v>1</v>
      </c>
      <c r="G35" s="659">
        <v>1</v>
      </c>
      <c r="H35" s="659">
        <v>0</v>
      </c>
      <c r="I35" s="659">
        <v>0</v>
      </c>
      <c r="J35" s="659">
        <v>0</v>
      </c>
      <c r="K35" s="659">
        <v>0</v>
      </c>
      <c r="L35" s="659">
        <v>0</v>
      </c>
      <c r="M35" s="659">
        <v>4</v>
      </c>
      <c r="N35" s="659">
        <v>0</v>
      </c>
      <c r="O35" s="659">
        <v>0</v>
      </c>
      <c r="P35" s="660">
        <v>27</v>
      </c>
      <c r="Q35" s="661">
        <v>0</v>
      </c>
      <c r="R35" s="659">
        <v>3</v>
      </c>
      <c r="S35" s="659">
        <v>8</v>
      </c>
      <c r="T35" s="659">
        <v>1</v>
      </c>
      <c r="U35" s="659">
        <v>0</v>
      </c>
      <c r="V35" s="659">
        <v>0</v>
      </c>
      <c r="W35" s="659">
        <v>0</v>
      </c>
      <c r="X35" s="659">
        <v>0</v>
      </c>
      <c r="Y35" s="659">
        <v>0</v>
      </c>
      <c r="Z35" s="659">
        <v>0</v>
      </c>
      <c r="AA35" s="659">
        <v>0</v>
      </c>
      <c r="AB35" s="659">
        <v>0</v>
      </c>
      <c r="AC35" s="659">
        <v>0</v>
      </c>
      <c r="AD35" s="659">
        <v>12</v>
      </c>
      <c r="AE35" s="30"/>
      <c r="AF35" s="30"/>
      <c r="AG35" s="30"/>
    </row>
    <row r="36" spans="1:33">
      <c r="A36" s="3460"/>
      <c r="B36" s="657" t="s">
        <v>753</v>
      </c>
      <c r="C36" s="661">
        <v>2</v>
      </c>
      <c r="D36" s="659">
        <v>4</v>
      </c>
      <c r="E36" s="659">
        <v>6</v>
      </c>
      <c r="F36" s="659">
        <v>0</v>
      </c>
      <c r="G36" s="659">
        <v>1</v>
      </c>
      <c r="H36" s="659">
        <v>0</v>
      </c>
      <c r="I36" s="659">
        <v>2</v>
      </c>
      <c r="J36" s="659">
        <v>0</v>
      </c>
      <c r="K36" s="659">
        <v>0</v>
      </c>
      <c r="L36" s="659">
        <v>0</v>
      </c>
      <c r="M36" s="659">
        <v>6</v>
      </c>
      <c r="N36" s="659">
        <v>0</v>
      </c>
      <c r="O36" s="659">
        <v>0</v>
      </c>
      <c r="P36" s="660">
        <v>21</v>
      </c>
      <c r="Q36" s="661">
        <v>1</v>
      </c>
      <c r="R36" s="659">
        <v>1</v>
      </c>
      <c r="S36" s="659">
        <v>7</v>
      </c>
      <c r="T36" s="659">
        <v>0</v>
      </c>
      <c r="U36" s="659">
        <v>0</v>
      </c>
      <c r="V36" s="659">
        <v>0</v>
      </c>
      <c r="W36" s="659">
        <v>0</v>
      </c>
      <c r="X36" s="659">
        <v>0</v>
      </c>
      <c r="Y36" s="659">
        <v>0</v>
      </c>
      <c r="Z36" s="659">
        <v>0</v>
      </c>
      <c r="AA36" s="659">
        <v>0</v>
      </c>
      <c r="AB36" s="659">
        <v>0</v>
      </c>
      <c r="AC36" s="659">
        <v>0</v>
      </c>
      <c r="AD36" s="659">
        <v>9</v>
      </c>
      <c r="AE36" s="30"/>
      <c r="AF36" s="30"/>
      <c r="AG36" s="30"/>
    </row>
    <row r="37" spans="1:33">
      <c r="A37" s="3460"/>
      <c r="B37" s="657" t="s">
        <v>206</v>
      </c>
      <c r="C37" s="661">
        <v>7</v>
      </c>
      <c r="D37" s="659">
        <v>5</v>
      </c>
      <c r="E37" s="659">
        <v>21</v>
      </c>
      <c r="F37" s="659">
        <v>1</v>
      </c>
      <c r="G37" s="659">
        <v>2</v>
      </c>
      <c r="H37" s="659">
        <v>0</v>
      </c>
      <c r="I37" s="659">
        <v>2</v>
      </c>
      <c r="J37" s="659">
        <v>0</v>
      </c>
      <c r="K37" s="659">
        <v>0</v>
      </c>
      <c r="L37" s="659">
        <v>0</v>
      </c>
      <c r="M37" s="659">
        <v>10</v>
      </c>
      <c r="N37" s="659">
        <v>0</v>
      </c>
      <c r="O37" s="659">
        <v>0</v>
      </c>
      <c r="P37" s="660">
        <v>48</v>
      </c>
      <c r="Q37" s="661">
        <v>1</v>
      </c>
      <c r="R37" s="659">
        <v>4</v>
      </c>
      <c r="S37" s="659">
        <v>15</v>
      </c>
      <c r="T37" s="659">
        <v>1</v>
      </c>
      <c r="U37" s="659">
        <v>0</v>
      </c>
      <c r="V37" s="659">
        <v>0</v>
      </c>
      <c r="W37" s="659">
        <v>0</v>
      </c>
      <c r="X37" s="659">
        <v>0</v>
      </c>
      <c r="Y37" s="659">
        <v>0</v>
      </c>
      <c r="Z37" s="659">
        <v>0</v>
      </c>
      <c r="AA37" s="659">
        <v>0</v>
      </c>
      <c r="AB37" s="659">
        <v>0</v>
      </c>
      <c r="AC37" s="659">
        <v>0</v>
      </c>
      <c r="AD37" s="659">
        <v>21</v>
      </c>
      <c r="AE37" s="30"/>
      <c r="AF37" s="30"/>
      <c r="AG37" s="30"/>
    </row>
    <row r="38" spans="1:33">
      <c r="A38" s="3460" t="s">
        <v>317</v>
      </c>
      <c r="B38" s="657" t="s">
        <v>752</v>
      </c>
      <c r="C38" s="661">
        <v>1</v>
      </c>
      <c r="D38" s="659">
        <v>1</v>
      </c>
      <c r="E38" s="659">
        <v>0</v>
      </c>
      <c r="F38" s="659">
        <v>1</v>
      </c>
      <c r="G38" s="659">
        <v>1</v>
      </c>
      <c r="H38" s="659">
        <v>1</v>
      </c>
      <c r="I38" s="659">
        <v>0</v>
      </c>
      <c r="J38" s="659">
        <v>0</v>
      </c>
      <c r="K38" s="659">
        <v>0</v>
      </c>
      <c r="L38" s="659">
        <v>0</v>
      </c>
      <c r="M38" s="659">
        <v>0</v>
      </c>
      <c r="N38" s="659">
        <v>0</v>
      </c>
      <c r="O38" s="659">
        <v>1</v>
      </c>
      <c r="P38" s="660">
        <v>6</v>
      </c>
      <c r="Q38" s="661">
        <v>4</v>
      </c>
      <c r="R38" s="659">
        <v>0</v>
      </c>
      <c r="S38" s="659">
        <v>0</v>
      </c>
      <c r="T38" s="659">
        <v>0</v>
      </c>
      <c r="U38" s="659">
        <v>1</v>
      </c>
      <c r="V38" s="659">
        <v>2</v>
      </c>
      <c r="W38" s="659">
        <v>0</v>
      </c>
      <c r="X38" s="659">
        <v>0</v>
      </c>
      <c r="Y38" s="659">
        <v>0</v>
      </c>
      <c r="Z38" s="659">
        <v>0</v>
      </c>
      <c r="AA38" s="659">
        <v>0</v>
      </c>
      <c r="AB38" s="659">
        <v>0</v>
      </c>
      <c r="AC38" s="659">
        <v>1</v>
      </c>
      <c r="AD38" s="659">
        <v>8</v>
      </c>
      <c r="AE38" s="30"/>
      <c r="AF38" s="30"/>
      <c r="AG38" s="30"/>
    </row>
    <row r="39" spans="1:33">
      <c r="A39" s="3460"/>
      <c r="B39" s="657" t="s">
        <v>753</v>
      </c>
      <c r="C39" s="661">
        <v>2</v>
      </c>
      <c r="D39" s="659">
        <v>2</v>
      </c>
      <c r="E39" s="659">
        <v>0</v>
      </c>
      <c r="F39" s="659">
        <v>0</v>
      </c>
      <c r="G39" s="659">
        <v>1</v>
      </c>
      <c r="H39" s="659">
        <v>1</v>
      </c>
      <c r="I39" s="659">
        <v>0</v>
      </c>
      <c r="J39" s="659">
        <v>0</v>
      </c>
      <c r="K39" s="659">
        <v>0</v>
      </c>
      <c r="L39" s="659">
        <v>0</v>
      </c>
      <c r="M39" s="659">
        <v>0</v>
      </c>
      <c r="N39" s="659">
        <v>2</v>
      </c>
      <c r="O39" s="659">
        <v>0</v>
      </c>
      <c r="P39" s="660">
        <v>8</v>
      </c>
      <c r="Q39" s="661">
        <v>2</v>
      </c>
      <c r="R39" s="659">
        <v>2</v>
      </c>
      <c r="S39" s="659">
        <v>0</v>
      </c>
      <c r="T39" s="659">
        <v>0</v>
      </c>
      <c r="U39" s="659">
        <v>0</v>
      </c>
      <c r="V39" s="659">
        <v>0</v>
      </c>
      <c r="W39" s="659">
        <v>0</v>
      </c>
      <c r="X39" s="659">
        <v>0</v>
      </c>
      <c r="Y39" s="659">
        <v>0</v>
      </c>
      <c r="Z39" s="659">
        <v>0</v>
      </c>
      <c r="AA39" s="659">
        <v>0</v>
      </c>
      <c r="AB39" s="659">
        <v>1</v>
      </c>
      <c r="AC39" s="659">
        <v>0</v>
      </c>
      <c r="AD39" s="659">
        <v>5</v>
      </c>
      <c r="AE39" s="30"/>
      <c r="AF39" s="30"/>
      <c r="AG39" s="30"/>
    </row>
    <row r="40" spans="1:33">
      <c r="A40" s="3460"/>
      <c r="B40" s="657" t="s">
        <v>206</v>
      </c>
      <c r="C40" s="661">
        <v>3</v>
      </c>
      <c r="D40" s="659">
        <v>3</v>
      </c>
      <c r="E40" s="659">
        <v>0</v>
      </c>
      <c r="F40" s="659">
        <v>1</v>
      </c>
      <c r="G40" s="659">
        <v>2</v>
      </c>
      <c r="H40" s="659">
        <v>2</v>
      </c>
      <c r="I40" s="659">
        <v>0</v>
      </c>
      <c r="J40" s="659">
        <v>0</v>
      </c>
      <c r="K40" s="659">
        <v>0</v>
      </c>
      <c r="L40" s="659">
        <v>0</v>
      </c>
      <c r="M40" s="659">
        <v>0</v>
      </c>
      <c r="N40" s="659">
        <v>2</v>
      </c>
      <c r="O40" s="659">
        <v>1</v>
      </c>
      <c r="P40" s="660">
        <v>14</v>
      </c>
      <c r="Q40" s="661">
        <v>6</v>
      </c>
      <c r="R40" s="659">
        <v>2</v>
      </c>
      <c r="S40" s="659">
        <v>0</v>
      </c>
      <c r="T40" s="659">
        <v>0</v>
      </c>
      <c r="U40" s="659">
        <v>1</v>
      </c>
      <c r="V40" s="659">
        <v>2</v>
      </c>
      <c r="W40" s="659">
        <v>0</v>
      </c>
      <c r="X40" s="659">
        <v>0</v>
      </c>
      <c r="Y40" s="659">
        <v>0</v>
      </c>
      <c r="Z40" s="659">
        <v>0</v>
      </c>
      <c r="AA40" s="659">
        <v>0</v>
      </c>
      <c r="AB40" s="659">
        <v>1</v>
      </c>
      <c r="AC40" s="659">
        <v>1</v>
      </c>
      <c r="AD40" s="659">
        <v>13</v>
      </c>
      <c r="AE40" s="30"/>
      <c r="AF40" s="30"/>
      <c r="AG40" s="30"/>
    </row>
    <row r="41" spans="1:33">
      <c r="A41" s="3468" t="s">
        <v>5008</v>
      </c>
      <c r="B41" s="657" t="s">
        <v>752</v>
      </c>
      <c r="C41" s="661">
        <v>16</v>
      </c>
      <c r="D41" s="659">
        <v>13</v>
      </c>
      <c r="E41" s="659">
        <v>1</v>
      </c>
      <c r="F41" s="659">
        <v>3</v>
      </c>
      <c r="G41" s="659">
        <v>1</v>
      </c>
      <c r="H41" s="659">
        <v>8</v>
      </c>
      <c r="I41" s="659">
        <v>0</v>
      </c>
      <c r="J41" s="659">
        <v>2</v>
      </c>
      <c r="K41" s="659">
        <v>1</v>
      </c>
      <c r="L41" s="659">
        <v>0</v>
      </c>
      <c r="M41" s="659">
        <v>0</v>
      </c>
      <c r="N41" s="659">
        <v>0</v>
      </c>
      <c r="O41" s="659">
        <v>22</v>
      </c>
      <c r="P41" s="660">
        <v>67</v>
      </c>
      <c r="Q41" s="661">
        <v>11</v>
      </c>
      <c r="R41" s="659">
        <v>6</v>
      </c>
      <c r="S41" s="659">
        <v>2</v>
      </c>
      <c r="T41" s="659">
        <v>1</v>
      </c>
      <c r="U41" s="659">
        <v>0</v>
      </c>
      <c r="V41" s="659">
        <v>13</v>
      </c>
      <c r="W41" s="659">
        <v>0</v>
      </c>
      <c r="X41" s="659">
        <v>0</v>
      </c>
      <c r="Y41" s="659">
        <v>0</v>
      </c>
      <c r="Z41" s="659">
        <v>0</v>
      </c>
      <c r="AA41" s="659">
        <v>0</v>
      </c>
      <c r="AB41" s="659">
        <v>0</v>
      </c>
      <c r="AC41" s="659">
        <v>16</v>
      </c>
      <c r="AD41" s="659">
        <v>49</v>
      </c>
      <c r="AE41" s="30"/>
      <c r="AF41" s="30"/>
      <c r="AG41" s="30"/>
    </row>
    <row r="42" spans="1:33">
      <c r="A42" s="3468"/>
      <c r="B42" s="657" t="s">
        <v>753</v>
      </c>
      <c r="C42" s="661">
        <v>13</v>
      </c>
      <c r="D42" s="659">
        <v>11</v>
      </c>
      <c r="E42" s="659">
        <v>1</v>
      </c>
      <c r="F42" s="659">
        <v>3</v>
      </c>
      <c r="G42" s="659">
        <v>0</v>
      </c>
      <c r="H42" s="659">
        <v>5</v>
      </c>
      <c r="I42" s="659">
        <v>0</v>
      </c>
      <c r="J42" s="659">
        <v>0</v>
      </c>
      <c r="K42" s="659">
        <v>0</v>
      </c>
      <c r="L42" s="659">
        <v>0</v>
      </c>
      <c r="M42" s="659">
        <v>0</v>
      </c>
      <c r="N42" s="659">
        <v>0</v>
      </c>
      <c r="O42" s="659">
        <v>30</v>
      </c>
      <c r="P42" s="660">
        <v>63</v>
      </c>
      <c r="Q42" s="661">
        <v>14</v>
      </c>
      <c r="R42" s="659">
        <v>8</v>
      </c>
      <c r="S42" s="659">
        <v>2</v>
      </c>
      <c r="T42" s="659">
        <v>0</v>
      </c>
      <c r="U42" s="659">
        <v>1</v>
      </c>
      <c r="V42" s="659">
        <v>15</v>
      </c>
      <c r="W42" s="659">
        <v>0</v>
      </c>
      <c r="X42" s="659">
        <v>0</v>
      </c>
      <c r="Y42" s="659">
        <v>1</v>
      </c>
      <c r="Z42" s="659">
        <v>0</v>
      </c>
      <c r="AA42" s="659">
        <v>0</v>
      </c>
      <c r="AB42" s="659">
        <v>0</v>
      </c>
      <c r="AC42" s="659">
        <v>26</v>
      </c>
      <c r="AD42" s="659">
        <v>67</v>
      </c>
      <c r="AE42" s="30"/>
      <c r="AF42" s="30"/>
      <c r="AG42" s="30"/>
    </row>
    <row r="43" spans="1:33">
      <c r="A43" s="3468"/>
      <c r="B43" s="657" t="s">
        <v>206</v>
      </c>
      <c r="C43" s="661">
        <v>29</v>
      </c>
      <c r="D43" s="659">
        <v>24</v>
      </c>
      <c r="E43" s="659">
        <v>2</v>
      </c>
      <c r="F43" s="659">
        <v>6</v>
      </c>
      <c r="G43" s="659">
        <v>1</v>
      </c>
      <c r="H43" s="659">
        <v>13</v>
      </c>
      <c r="I43" s="659">
        <v>0</v>
      </c>
      <c r="J43" s="659">
        <v>2</v>
      </c>
      <c r="K43" s="659">
        <v>1</v>
      </c>
      <c r="L43" s="659">
        <v>0</v>
      </c>
      <c r="M43" s="659">
        <v>0</v>
      </c>
      <c r="N43" s="659">
        <v>0</v>
      </c>
      <c r="O43" s="659">
        <v>52</v>
      </c>
      <c r="P43" s="660">
        <v>130</v>
      </c>
      <c r="Q43" s="661">
        <v>25</v>
      </c>
      <c r="R43" s="659">
        <v>14</v>
      </c>
      <c r="S43" s="659">
        <v>4</v>
      </c>
      <c r="T43" s="659">
        <v>1</v>
      </c>
      <c r="U43" s="659">
        <v>1</v>
      </c>
      <c r="V43" s="659">
        <v>28</v>
      </c>
      <c r="W43" s="659">
        <v>0</v>
      </c>
      <c r="X43" s="659">
        <v>0</v>
      </c>
      <c r="Y43" s="659">
        <v>1</v>
      </c>
      <c r="Z43" s="659">
        <v>0</v>
      </c>
      <c r="AA43" s="659">
        <v>0</v>
      </c>
      <c r="AB43" s="659">
        <v>0</v>
      </c>
      <c r="AC43" s="659">
        <v>42</v>
      </c>
      <c r="AD43" s="659">
        <v>116</v>
      </c>
      <c r="AE43" s="30"/>
      <c r="AF43" s="30"/>
      <c r="AG43" s="30"/>
    </row>
    <row r="44" spans="1:33">
      <c r="A44" s="3469" t="s">
        <v>4822</v>
      </c>
      <c r="B44" s="662" t="s">
        <v>752</v>
      </c>
      <c r="C44" s="663">
        <v>1804</v>
      </c>
      <c r="D44" s="664">
        <v>1709</v>
      </c>
      <c r="E44" s="664">
        <v>855</v>
      </c>
      <c r="F44" s="664">
        <v>552</v>
      </c>
      <c r="G44" s="664">
        <v>487</v>
      </c>
      <c r="H44" s="664">
        <v>214</v>
      </c>
      <c r="I44" s="664">
        <v>45</v>
      </c>
      <c r="J44" s="664">
        <v>66</v>
      </c>
      <c r="K44" s="664">
        <v>257</v>
      </c>
      <c r="L44" s="664">
        <v>14</v>
      </c>
      <c r="M44" s="664">
        <v>12</v>
      </c>
      <c r="N44" s="664">
        <v>2</v>
      </c>
      <c r="O44" s="664">
        <v>75</v>
      </c>
      <c r="P44" s="665">
        <v>6092</v>
      </c>
      <c r="Q44" s="663">
        <v>1708</v>
      </c>
      <c r="R44" s="664">
        <v>1644</v>
      </c>
      <c r="S44" s="664">
        <v>753</v>
      </c>
      <c r="T44" s="664">
        <v>553</v>
      </c>
      <c r="U44" s="664">
        <v>478</v>
      </c>
      <c r="V44" s="664">
        <v>208</v>
      </c>
      <c r="W44" s="664">
        <v>42</v>
      </c>
      <c r="X44" s="664">
        <v>61</v>
      </c>
      <c r="Y44" s="664">
        <v>178</v>
      </c>
      <c r="Z44" s="664">
        <v>12</v>
      </c>
      <c r="AA44" s="664">
        <v>6</v>
      </c>
      <c r="AB44" s="664">
        <v>2</v>
      </c>
      <c r="AC44" s="664">
        <v>49</v>
      </c>
      <c r="AD44" s="664">
        <v>5694</v>
      </c>
      <c r="AE44" s="30"/>
      <c r="AF44" s="30"/>
      <c r="AG44" s="30"/>
    </row>
    <row r="45" spans="1:33">
      <c r="A45" s="3469"/>
      <c r="B45" s="662" t="s">
        <v>5009</v>
      </c>
      <c r="C45" s="663">
        <v>1807</v>
      </c>
      <c r="D45" s="664">
        <v>1762</v>
      </c>
      <c r="E45" s="664">
        <v>811</v>
      </c>
      <c r="F45" s="664">
        <v>569</v>
      </c>
      <c r="G45" s="664">
        <v>532</v>
      </c>
      <c r="H45" s="664">
        <v>230</v>
      </c>
      <c r="I45" s="664">
        <v>46</v>
      </c>
      <c r="J45" s="664">
        <v>77</v>
      </c>
      <c r="K45" s="664">
        <v>267</v>
      </c>
      <c r="L45" s="664">
        <v>13</v>
      </c>
      <c r="M45" s="664">
        <v>18</v>
      </c>
      <c r="N45" s="664">
        <v>2</v>
      </c>
      <c r="O45" s="664">
        <v>66</v>
      </c>
      <c r="P45" s="665">
        <v>6200</v>
      </c>
      <c r="Q45" s="663">
        <v>1774</v>
      </c>
      <c r="R45" s="664">
        <v>1689</v>
      </c>
      <c r="S45" s="664">
        <v>785</v>
      </c>
      <c r="T45" s="664">
        <v>562</v>
      </c>
      <c r="U45" s="664">
        <v>506</v>
      </c>
      <c r="V45" s="664">
        <v>199</v>
      </c>
      <c r="W45" s="664">
        <v>42</v>
      </c>
      <c r="X45" s="664">
        <v>69</v>
      </c>
      <c r="Y45" s="664">
        <v>222</v>
      </c>
      <c r="Z45" s="664">
        <v>13</v>
      </c>
      <c r="AA45" s="664">
        <v>11</v>
      </c>
      <c r="AB45" s="664">
        <v>1</v>
      </c>
      <c r="AC45" s="664">
        <v>70</v>
      </c>
      <c r="AD45" s="664">
        <v>5943</v>
      </c>
      <c r="AE45" s="30"/>
      <c r="AF45" s="30"/>
      <c r="AG45" s="30"/>
    </row>
    <row r="46" spans="1:33" ht="18.5" thickBot="1">
      <c r="A46" s="3470"/>
      <c r="B46" s="666" t="s">
        <v>206</v>
      </c>
      <c r="C46" s="667">
        <v>3611</v>
      </c>
      <c r="D46" s="668">
        <v>3471</v>
      </c>
      <c r="E46" s="668">
        <v>1666</v>
      </c>
      <c r="F46" s="668">
        <v>1121</v>
      </c>
      <c r="G46" s="668">
        <v>1019</v>
      </c>
      <c r="H46" s="668">
        <v>444</v>
      </c>
      <c r="I46" s="668">
        <v>91</v>
      </c>
      <c r="J46" s="668">
        <v>143</v>
      </c>
      <c r="K46" s="668">
        <v>524</v>
      </c>
      <c r="L46" s="668">
        <v>27</v>
      </c>
      <c r="M46" s="668">
        <v>30</v>
      </c>
      <c r="N46" s="668">
        <v>4</v>
      </c>
      <c r="O46" s="668">
        <v>141</v>
      </c>
      <c r="P46" s="669">
        <v>12292</v>
      </c>
      <c r="Q46" s="667">
        <v>3482</v>
      </c>
      <c r="R46" s="668">
        <v>3333</v>
      </c>
      <c r="S46" s="668">
        <v>1538</v>
      </c>
      <c r="T46" s="668">
        <v>1115</v>
      </c>
      <c r="U46" s="668">
        <v>984</v>
      </c>
      <c r="V46" s="668">
        <v>407</v>
      </c>
      <c r="W46" s="668">
        <v>84</v>
      </c>
      <c r="X46" s="668">
        <v>130</v>
      </c>
      <c r="Y46" s="668">
        <v>400</v>
      </c>
      <c r="Z46" s="668">
        <v>25</v>
      </c>
      <c r="AA46" s="668">
        <v>17</v>
      </c>
      <c r="AB46" s="668">
        <v>3</v>
      </c>
      <c r="AC46" s="668">
        <v>119</v>
      </c>
      <c r="AD46" s="668">
        <v>11637</v>
      </c>
      <c r="AE46" s="30"/>
      <c r="AF46" s="30"/>
      <c r="AG46" s="30"/>
    </row>
    <row r="47" spans="1:33">
      <c r="A47" s="670"/>
      <c r="B47" s="670"/>
      <c r="C47" s="670"/>
      <c r="D47" s="670"/>
      <c r="E47" s="670"/>
      <c r="F47" s="670"/>
      <c r="G47" s="670"/>
      <c r="H47" s="670"/>
      <c r="I47" s="670"/>
      <c r="J47" s="670"/>
      <c r="K47" s="670"/>
      <c r="L47" s="670"/>
      <c r="M47" s="670"/>
      <c r="N47" s="670"/>
      <c r="O47" s="670"/>
      <c r="P47" s="670"/>
      <c r="Q47" s="670"/>
      <c r="R47" s="30"/>
      <c r="S47" s="30"/>
      <c r="T47" s="30"/>
      <c r="U47" s="30"/>
      <c r="V47" s="30"/>
      <c r="W47" s="30"/>
      <c r="X47" s="30"/>
      <c r="Y47" s="30"/>
      <c r="Z47" s="30"/>
      <c r="AA47" s="30"/>
      <c r="AB47" s="30"/>
      <c r="AC47" s="30"/>
      <c r="AD47" s="671" t="s">
        <v>134</v>
      </c>
      <c r="AE47" s="30"/>
      <c r="AF47" s="30"/>
      <c r="AG47" s="30"/>
    </row>
    <row r="48" spans="1:33">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row>
    <row r="49" spans="1:33">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row>
    <row r="50" spans="1:33">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row>
    <row r="51" spans="1:33">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row>
  </sheetData>
  <mergeCells count="17">
    <mergeCell ref="A32:A34"/>
    <mergeCell ref="A35:A37"/>
    <mergeCell ref="A38:A40"/>
    <mergeCell ref="A41:A43"/>
    <mergeCell ref="A44:A46"/>
    <mergeCell ref="A29:A31"/>
    <mergeCell ref="C3:P3"/>
    <mergeCell ref="Q3:AD3"/>
    <mergeCell ref="A4:B4"/>
    <mergeCell ref="A5:A7"/>
    <mergeCell ref="A8:A10"/>
    <mergeCell ref="A11:A13"/>
    <mergeCell ref="A14:A16"/>
    <mergeCell ref="A17:A19"/>
    <mergeCell ref="A20:A22"/>
    <mergeCell ref="A23:A25"/>
    <mergeCell ref="A26:A28"/>
  </mergeCells>
  <phoneticPr fontId="2"/>
  <hyperlinks>
    <hyperlink ref="AD1" location="目次!A1" display="目次へ戻る" xr:uid="{D97A0974-3CF6-4FF5-8B49-1CB608945203}"/>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85CBC-87F1-4EE4-92F8-311E01F1A4B0}">
  <dimension ref="A1:I50"/>
  <sheetViews>
    <sheetView workbookViewId="0">
      <pane ySplit="3" topLeftCell="A4" activePane="bottomLeft" state="frozen"/>
      <selection pane="bottomLeft" activeCell="A4" sqref="A4:XFD4"/>
    </sheetView>
  </sheetViews>
  <sheetFormatPr defaultRowHeight="18"/>
  <cols>
    <col min="3" max="4" width="24.58203125" customWidth="1"/>
    <col min="5" max="5" width="11" bestFit="1" customWidth="1"/>
  </cols>
  <sheetData>
    <row r="1" spans="1:9">
      <c r="A1" s="50" t="s">
        <v>5010</v>
      </c>
      <c r="B1" s="30"/>
      <c r="C1" s="30"/>
      <c r="D1" s="30"/>
      <c r="E1" s="341" t="s">
        <v>721</v>
      </c>
    </row>
    <row r="2" spans="1:9" ht="42.75" customHeight="1" thickBot="1">
      <c r="A2" s="373"/>
      <c r="B2" s="373"/>
      <c r="C2" s="672" t="s">
        <v>5011</v>
      </c>
      <c r="D2" s="672" t="s">
        <v>5012</v>
      </c>
      <c r="E2" s="30"/>
    </row>
    <row r="3" spans="1:9">
      <c r="A3" s="3431" t="s">
        <v>467</v>
      </c>
      <c r="B3" s="3428"/>
      <c r="C3" s="3471" t="s">
        <v>5013</v>
      </c>
      <c r="D3" s="3472"/>
      <c r="E3" s="50"/>
      <c r="H3" s="673"/>
      <c r="I3" s="673"/>
    </row>
    <row r="4" spans="1:9">
      <c r="A4" s="674"/>
      <c r="B4" s="524" t="s">
        <v>752</v>
      </c>
      <c r="C4" s="675">
        <v>1148</v>
      </c>
      <c r="D4" s="659">
        <v>1054</v>
      </c>
      <c r="E4" s="30"/>
      <c r="H4" s="676"/>
      <c r="I4" s="676"/>
    </row>
    <row r="5" spans="1:9">
      <c r="A5" s="165" t="s">
        <v>138</v>
      </c>
      <c r="B5" s="524" t="s">
        <v>753</v>
      </c>
      <c r="C5" s="675">
        <v>1159</v>
      </c>
      <c r="D5" s="659">
        <v>1135</v>
      </c>
      <c r="E5" s="30"/>
    </row>
    <row r="6" spans="1:9">
      <c r="A6" s="537"/>
      <c r="B6" s="524" t="s">
        <v>206</v>
      </c>
      <c r="C6" s="675">
        <v>2307</v>
      </c>
      <c r="D6" s="659">
        <v>2189</v>
      </c>
      <c r="E6" s="30"/>
    </row>
    <row r="7" spans="1:9">
      <c r="A7" s="165"/>
      <c r="B7" s="524" t="s">
        <v>752</v>
      </c>
      <c r="C7" s="675">
        <v>1135</v>
      </c>
      <c r="D7" s="659">
        <v>1080</v>
      </c>
      <c r="E7" s="30"/>
    </row>
    <row r="8" spans="1:9">
      <c r="A8" s="165" t="s">
        <v>232</v>
      </c>
      <c r="B8" s="524" t="s">
        <v>753</v>
      </c>
      <c r="C8" s="675">
        <v>1204</v>
      </c>
      <c r="D8" s="677">
        <v>1172</v>
      </c>
      <c r="E8" s="30"/>
    </row>
    <row r="9" spans="1:9">
      <c r="A9" s="165"/>
      <c r="B9" s="524" t="s">
        <v>206</v>
      </c>
      <c r="C9" s="678">
        <v>2339</v>
      </c>
      <c r="D9" s="679">
        <v>2252</v>
      </c>
      <c r="E9" s="30"/>
    </row>
    <row r="10" spans="1:9">
      <c r="A10" s="680"/>
      <c r="B10" s="524" t="s">
        <v>752</v>
      </c>
      <c r="C10" s="678">
        <v>558</v>
      </c>
      <c r="D10" s="679">
        <v>493</v>
      </c>
      <c r="E10" s="30"/>
    </row>
    <row r="11" spans="1:9">
      <c r="A11" s="165" t="s">
        <v>294</v>
      </c>
      <c r="B11" s="524" t="s">
        <v>753</v>
      </c>
      <c r="C11" s="678">
        <v>559</v>
      </c>
      <c r="D11" s="679">
        <v>539</v>
      </c>
      <c r="E11" s="30"/>
    </row>
    <row r="12" spans="1:9">
      <c r="A12" s="537"/>
      <c r="B12" s="524" t="s">
        <v>206</v>
      </c>
      <c r="C12" s="678">
        <v>1117</v>
      </c>
      <c r="D12" s="679">
        <v>1032</v>
      </c>
      <c r="E12" s="30"/>
    </row>
    <row r="13" spans="1:9">
      <c r="A13" s="165"/>
      <c r="B13" s="524" t="s">
        <v>752</v>
      </c>
      <c r="C13" s="678">
        <v>278</v>
      </c>
      <c r="D13" s="679">
        <v>261</v>
      </c>
      <c r="E13" s="30"/>
    </row>
    <row r="14" spans="1:9">
      <c r="A14" s="165" t="s">
        <v>297</v>
      </c>
      <c r="B14" s="524" t="s">
        <v>753</v>
      </c>
      <c r="C14" s="678">
        <v>296</v>
      </c>
      <c r="D14" s="677">
        <v>268</v>
      </c>
      <c r="E14" s="30"/>
    </row>
    <row r="15" spans="1:9">
      <c r="A15" s="165"/>
      <c r="B15" s="524" t="s">
        <v>206</v>
      </c>
      <c r="C15" s="678">
        <v>574</v>
      </c>
      <c r="D15" s="679">
        <v>529</v>
      </c>
      <c r="E15" s="30"/>
    </row>
    <row r="16" spans="1:9">
      <c r="A16" s="680"/>
      <c r="B16" s="524" t="s">
        <v>752</v>
      </c>
      <c r="C16" s="678">
        <v>254</v>
      </c>
      <c r="D16" s="679">
        <v>207</v>
      </c>
      <c r="E16" s="30"/>
    </row>
    <row r="17" spans="1:5">
      <c r="A17" s="165" t="s">
        <v>300</v>
      </c>
      <c r="B17" s="524" t="s">
        <v>753</v>
      </c>
      <c r="C17" s="678">
        <v>269</v>
      </c>
      <c r="D17" s="679">
        <v>224</v>
      </c>
      <c r="E17" s="30"/>
    </row>
    <row r="18" spans="1:5">
      <c r="A18" s="537"/>
      <c r="B18" s="524" t="s">
        <v>206</v>
      </c>
      <c r="C18" s="678">
        <v>523</v>
      </c>
      <c r="D18" s="679">
        <v>431</v>
      </c>
      <c r="E18" s="30"/>
    </row>
    <row r="19" spans="1:5">
      <c r="A19" s="165"/>
      <c r="B19" s="524" t="s">
        <v>752</v>
      </c>
      <c r="C19" s="678">
        <v>111</v>
      </c>
      <c r="D19" s="679">
        <v>85</v>
      </c>
      <c r="E19" s="30"/>
    </row>
    <row r="20" spans="1:5">
      <c r="A20" s="165" t="s">
        <v>303</v>
      </c>
      <c r="B20" s="524" t="s">
        <v>753</v>
      </c>
      <c r="C20" s="678">
        <v>120</v>
      </c>
      <c r="D20" s="679">
        <v>92</v>
      </c>
      <c r="E20" s="30"/>
    </row>
    <row r="21" spans="1:5">
      <c r="A21" s="165"/>
      <c r="B21" s="524" t="s">
        <v>206</v>
      </c>
      <c r="C21" s="678">
        <v>231</v>
      </c>
      <c r="D21" s="679">
        <v>177</v>
      </c>
      <c r="E21" s="30"/>
    </row>
    <row r="22" spans="1:5">
      <c r="A22" s="680"/>
      <c r="B22" s="524" t="s">
        <v>752</v>
      </c>
      <c r="C22" s="678">
        <v>14</v>
      </c>
      <c r="D22" s="679">
        <v>6</v>
      </c>
      <c r="E22" s="30"/>
    </row>
    <row r="23" spans="1:5">
      <c r="A23" s="165" t="s">
        <v>469</v>
      </c>
      <c r="B23" s="524" t="s">
        <v>753</v>
      </c>
      <c r="C23" s="678">
        <v>20</v>
      </c>
      <c r="D23" s="679">
        <v>7</v>
      </c>
      <c r="E23" s="30"/>
    </row>
    <row r="24" spans="1:5">
      <c r="A24" s="537"/>
      <c r="B24" s="524" t="s">
        <v>206</v>
      </c>
      <c r="C24" s="678">
        <v>34</v>
      </c>
      <c r="D24" s="679">
        <v>13</v>
      </c>
      <c r="E24" s="30"/>
    </row>
    <row r="25" spans="1:5">
      <c r="A25" s="165"/>
      <c r="B25" s="524" t="s">
        <v>752</v>
      </c>
      <c r="C25" s="678">
        <v>17</v>
      </c>
      <c r="D25" s="679">
        <v>21</v>
      </c>
      <c r="E25" s="30"/>
    </row>
    <row r="26" spans="1:5">
      <c r="A26" s="165" t="s">
        <v>308</v>
      </c>
      <c r="B26" s="524" t="s">
        <v>753</v>
      </c>
      <c r="C26" s="678">
        <v>18</v>
      </c>
      <c r="D26" s="679">
        <v>21</v>
      </c>
      <c r="E26" s="30"/>
    </row>
    <row r="27" spans="1:5">
      <c r="A27" s="165"/>
      <c r="B27" s="524" t="s">
        <v>206</v>
      </c>
      <c r="C27" s="678">
        <v>35</v>
      </c>
      <c r="D27" s="679">
        <v>42</v>
      </c>
      <c r="E27" s="30"/>
    </row>
    <row r="28" spans="1:5">
      <c r="A28" s="680"/>
      <c r="B28" s="524" t="s">
        <v>752</v>
      </c>
      <c r="C28" s="678">
        <v>92</v>
      </c>
      <c r="D28" s="679">
        <v>66</v>
      </c>
      <c r="E28" s="30"/>
    </row>
    <row r="29" spans="1:5">
      <c r="A29" s="165" t="s">
        <v>310</v>
      </c>
      <c r="B29" s="524" t="s">
        <v>753</v>
      </c>
      <c r="C29" s="678">
        <v>87</v>
      </c>
      <c r="D29" s="679">
        <v>85</v>
      </c>
      <c r="E29" s="30"/>
    </row>
    <row r="30" spans="1:5">
      <c r="A30" s="537"/>
      <c r="B30" s="524" t="s">
        <v>206</v>
      </c>
      <c r="C30" s="678">
        <v>179</v>
      </c>
      <c r="D30" s="679">
        <v>151</v>
      </c>
      <c r="E30" s="30"/>
    </row>
    <row r="31" spans="1:5">
      <c r="A31" s="165"/>
      <c r="B31" s="524" t="s">
        <v>752</v>
      </c>
      <c r="C31" s="678">
        <v>3</v>
      </c>
      <c r="D31" s="679">
        <v>4</v>
      </c>
      <c r="E31" s="30"/>
    </row>
    <row r="32" spans="1:5">
      <c r="A32" s="165" t="s">
        <v>313</v>
      </c>
      <c r="B32" s="524" t="s">
        <v>753</v>
      </c>
      <c r="C32" s="678">
        <v>5</v>
      </c>
      <c r="D32" s="679">
        <v>3</v>
      </c>
      <c r="E32" s="30"/>
    </row>
    <row r="33" spans="1:5">
      <c r="A33" s="165"/>
      <c r="B33" s="524" t="s">
        <v>206</v>
      </c>
      <c r="C33" s="678">
        <v>8</v>
      </c>
      <c r="D33" s="679">
        <v>7</v>
      </c>
      <c r="E33" s="30"/>
    </row>
    <row r="34" spans="1:5">
      <c r="A34" s="680"/>
      <c r="B34" s="524" t="s">
        <v>752</v>
      </c>
      <c r="C34" s="678">
        <v>4</v>
      </c>
      <c r="D34" s="679">
        <v>0</v>
      </c>
      <c r="E34" s="30"/>
    </row>
    <row r="35" spans="1:5">
      <c r="A35" s="165" t="s">
        <v>470</v>
      </c>
      <c r="B35" s="524" t="s">
        <v>753</v>
      </c>
      <c r="C35" s="678">
        <v>6</v>
      </c>
      <c r="D35" s="679">
        <v>0</v>
      </c>
      <c r="E35" s="30"/>
    </row>
    <row r="36" spans="1:5">
      <c r="A36" s="537"/>
      <c r="B36" s="524" t="s">
        <v>206</v>
      </c>
      <c r="C36" s="678">
        <v>10</v>
      </c>
      <c r="D36" s="679">
        <v>0</v>
      </c>
      <c r="E36" s="30"/>
    </row>
    <row r="37" spans="1:5">
      <c r="A37" s="165"/>
      <c r="B37" s="524" t="s">
        <v>752</v>
      </c>
      <c r="C37" s="678">
        <v>0</v>
      </c>
      <c r="D37" s="679">
        <v>0</v>
      </c>
      <c r="E37" s="30"/>
    </row>
    <row r="38" spans="1:5">
      <c r="A38" s="165" t="s">
        <v>317</v>
      </c>
      <c r="B38" s="524" t="s">
        <v>753</v>
      </c>
      <c r="C38" s="678">
        <v>2</v>
      </c>
      <c r="D38" s="679">
        <v>1</v>
      </c>
      <c r="E38" s="30"/>
    </row>
    <row r="39" spans="1:5">
      <c r="A39" s="165"/>
      <c r="B39" s="524" t="s">
        <v>206</v>
      </c>
      <c r="C39" s="678">
        <v>2</v>
      </c>
      <c r="D39" s="679">
        <v>1</v>
      </c>
      <c r="E39" s="30"/>
    </row>
    <row r="40" spans="1:5">
      <c r="A40" s="3473" t="s">
        <v>5014</v>
      </c>
      <c r="B40" s="524" t="s">
        <v>752</v>
      </c>
      <c r="C40" s="678">
        <v>22</v>
      </c>
      <c r="D40" s="679">
        <v>16</v>
      </c>
      <c r="E40" s="30"/>
    </row>
    <row r="41" spans="1:5">
      <c r="A41" s="3474"/>
      <c r="B41" s="524" t="s">
        <v>753</v>
      </c>
      <c r="C41" s="678">
        <v>30</v>
      </c>
      <c r="D41" s="679">
        <v>26</v>
      </c>
      <c r="E41" s="30"/>
    </row>
    <row r="42" spans="1:5">
      <c r="A42" s="3475"/>
      <c r="B42" s="524" t="s">
        <v>206</v>
      </c>
      <c r="C42" s="678">
        <v>52</v>
      </c>
      <c r="D42" s="679">
        <v>42</v>
      </c>
      <c r="E42" s="30"/>
    </row>
    <row r="43" spans="1:5">
      <c r="A43" s="681"/>
      <c r="B43" s="682" t="s">
        <v>752</v>
      </c>
      <c r="C43" s="683">
        <v>3636</v>
      </c>
      <c r="D43" s="684">
        <v>3293</v>
      </c>
      <c r="E43" s="30"/>
    </row>
    <row r="44" spans="1:5">
      <c r="A44" s="681" t="s">
        <v>206</v>
      </c>
      <c r="B44" s="682" t="s">
        <v>753</v>
      </c>
      <c r="C44" s="683">
        <v>3775</v>
      </c>
      <c r="D44" s="684">
        <v>3573</v>
      </c>
      <c r="E44" s="30"/>
    </row>
    <row r="45" spans="1:5" ht="18.5" thickBot="1">
      <c r="A45" s="685"/>
      <c r="B45" s="686" t="s">
        <v>206</v>
      </c>
      <c r="C45" s="687">
        <v>7411</v>
      </c>
      <c r="D45" s="688">
        <v>6866</v>
      </c>
      <c r="E45" s="30"/>
    </row>
    <row r="46" spans="1:5">
      <c r="A46" s="30"/>
      <c r="B46" s="618"/>
      <c r="C46" s="618"/>
      <c r="D46" s="344" t="s">
        <v>5015</v>
      </c>
      <c r="E46" s="30"/>
    </row>
    <row r="47" spans="1:5">
      <c r="A47" s="282" t="s">
        <v>5016</v>
      </c>
      <c r="B47" s="689"/>
      <c r="C47" s="30"/>
      <c r="D47" s="30"/>
      <c r="E47" s="30"/>
    </row>
    <row r="48" spans="1:5">
      <c r="A48" s="690"/>
      <c r="B48" s="691"/>
      <c r="C48" s="692"/>
      <c r="D48" s="693"/>
      <c r="E48" s="693"/>
    </row>
    <row r="49" spans="1:5">
      <c r="A49" s="690"/>
      <c r="B49" s="692"/>
      <c r="C49" s="692"/>
      <c r="D49" s="693"/>
      <c r="E49" s="693"/>
    </row>
    <row r="50" spans="1:5">
      <c r="A50" s="693"/>
      <c r="B50" s="693"/>
      <c r="C50" s="693"/>
      <c r="D50" s="693"/>
      <c r="E50" s="693"/>
    </row>
  </sheetData>
  <mergeCells count="3">
    <mergeCell ref="A3:B3"/>
    <mergeCell ref="C3:D3"/>
    <mergeCell ref="A40:A42"/>
  </mergeCells>
  <phoneticPr fontId="2"/>
  <hyperlinks>
    <hyperlink ref="E1" location="目次!A1" display="目次へ戻る" xr:uid="{81AC0E63-43F5-47E9-B4AA-BFBCEFEB513E}"/>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248DC-7EA4-4C6B-A1F8-DF12DCB14402}">
  <dimension ref="A1:AL13"/>
  <sheetViews>
    <sheetView zoomScale="85" zoomScaleNormal="85" workbookViewId="0">
      <pane xSplit="1" topLeftCell="B1" activePane="topRight" state="frozen"/>
      <selection pane="topRight" activeCell="J24" sqref="J24"/>
    </sheetView>
  </sheetViews>
  <sheetFormatPr defaultRowHeight="18"/>
  <cols>
    <col min="1" max="1" width="8.08203125" customWidth="1"/>
    <col min="2" max="19" width="9.33203125" customWidth="1"/>
    <col min="38" max="38" width="10.58203125" bestFit="1" customWidth="1"/>
  </cols>
  <sheetData>
    <row r="1" spans="1:38">
      <c r="A1" s="30" t="s">
        <v>5017</v>
      </c>
      <c r="B1" s="30"/>
      <c r="C1" s="30"/>
      <c r="D1" s="30"/>
      <c r="E1" s="30"/>
      <c r="F1" s="30"/>
      <c r="G1" s="30"/>
      <c r="H1" s="30"/>
      <c r="I1" s="30"/>
      <c r="J1" s="30"/>
      <c r="K1" s="30"/>
      <c r="L1" s="30"/>
      <c r="M1" s="30"/>
      <c r="N1" s="30"/>
      <c r="O1" s="30"/>
      <c r="P1" s="30"/>
      <c r="Q1" s="30"/>
      <c r="R1" s="30"/>
      <c r="S1" s="30"/>
      <c r="T1" s="30"/>
      <c r="U1" s="50"/>
      <c r="V1" s="50"/>
      <c r="W1" s="50"/>
      <c r="X1" s="50"/>
      <c r="Y1" s="50"/>
      <c r="Z1" s="50"/>
      <c r="AA1" s="50"/>
      <c r="AB1" s="50"/>
      <c r="AC1" s="50"/>
      <c r="AD1" s="50"/>
      <c r="AE1" s="50"/>
      <c r="AF1" s="50"/>
      <c r="AG1" s="50"/>
      <c r="AH1" s="50"/>
      <c r="AI1" s="50"/>
      <c r="AJ1" s="50"/>
      <c r="AK1" s="50"/>
    </row>
    <row r="2" spans="1:38" ht="18.5" thickBot="1">
      <c r="A2" s="341" t="s">
        <v>721</v>
      </c>
      <c r="B2" s="50"/>
      <c r="C2" s="50"/>
      <c r="D2" s="50"/>
      <c r="E2" s="50"/>
      <c r="F2" s="50"/>
      <c r="G2" s="522"/>
      <c r="H2" s="522"/>
      <c r="I2" s="522"/>
      <c r="J2" s="522"/>
      <c r="K2" s="522"/>
      <c r="L2" s="522"/>
      <c r="M2" s="522"/>
      <c r="N2" s="522"/>
      <c r="O2" s="522"/>
      <c r="P2" s="522"/>
      <c r="Q2" s="522"/>
      <c r="R2" s="522"/>
      <c r="S2" s="522"/>
      <c r="T2" s="522"/>
      <c r="U2" s="522"/>
      <c r="V2" s="522"/>
      <c r="W2" s="522"/>
      <c r="X2" s="522"/>
      <c r="Y2" s="522"/>
      <c r="Z2" s="522"/>
      <c r="AA2" s="522"/>
      <c r="AB2" s="522"/>
      <c r="AC2" s="522"/>
      <c r="AD2" s="522"/>
      <c r="AE2" s="522"/>
      <c r="AF2" s="522"/>
      <c r="AG2" s="522"/>
      <c r="AH2" s="30"/>
      <c r="AI2" s="373"/>
      <c r="AJ2" s="373"/>
      <c r="AK2" s="523" t="s">
        <v>5018</v>
      </c>
      <c r="AL2" s="30"/>
    </row>
    <row r="3" spans="1:38">
      <c r="A3" s="3476" t="s">
        <v>135</v>
      </c>
      <c r="B3" s="694" t="s">
        <v>5019</v>
      </c>
      <c r="C3" s="694"/>
      <c r="D3" s="695"/>
      <c r="E3" s="696" t="s">
        <v>5020</v>
      </c>
      <c r="F3" s="694"/>
      <c r="G3" s="697"/>
      <c r="H3" s="3430" t="s">
        <v>5021</v>
      </c>
      <c r="I3" s="3478"/>
      <c r="J3" s="3478"/>
      <c r="K3" s="698" t="s">
        <v>5022</v>
      </c>
      <c r="L3" s="699"/>
      <c r="M3" s="700"/>
      <c r="N3" s="3471" t="s">
        <v>5023</v>
      </c>
      <c r="O3" s="3479"/>
      <c r="P3" s="3479"/>
      <c r="Q3" s="697" t="s">
        <v>5024</v>
      </c>
      <c r="R3" s="697"/>
      <c r="S3" s="697"/>
      <c r="T3" s="697" t="s">
        <v>5025</v>
      </c>
      <c r="U3" s="697"/>
      <c r="V3" s="697"/>
      <c r="W3" s="697" t="s">
        <v>5026</v>
      </c>
      <c r="X3" s="697"/>
      <c r="Y3" s="697"/>
      <c r="Z3" s="30"/>
      <c r="AA3" s="701" t="s">
        <v>5027</v>
      </c>
      <c r="AB3" s="700"/>
      <c r="AC3" s="697" t="s">
        <v>5028</v>
      </c>
      <c r="AD3" s="697"/>
      <c r="AE3" s="697"/>
      <c r="AF3" s="3430" t="s">
        <v>5029</v>
      </c>
      <c r="AG3" s="3478"/>
      <c r="AH3" s="3480"/>
      <c r="AI3" s="697" t="s">
        <v>5030</v>
      </c>
      <c r="AJ3" s="697"/>
      <c r="AK3" s="698"/>
      <c r="AL3" s="30"/>
    </row>
    <row r="4" spans="1:38">
      <c r="A4" s="3477"/>
      <c r="B4" s="702" t="s">
        <v>5031</v>
      </c>
      <c r="C4" s="703" t="s">
        <v>752</v>
      </c>
      <c r="D4" s="703" t="s">
        <v>753</v>
      </c>
      <c r="E4" s="703" t="s">
        <v>5031</v>
      </c>
      <c r="F4" s="704" t="s">
        <v>752</v>
      </c>
      <c r="G4" s="705" t="s">
        <v>753</v>
      </c>
      <c r="H4" s="705" t="s">
        <v>5031</v>
      </c>
      <c r="I4" s="705" t="s">
        <v>752</v>
      </c>
      <c r="J4" s="705" t="s">
        <v>753</v>
      </c>
      <c r="K4" s="705" t="s">
        <v>5031</v>
      </c>
      <c r="L4" s="705" t="s">
        <v>752</v>
      </c>
      <c r="M4" s="705" t="s">
        <v>753</v>
      </c>
      <c r="N4" s="705" t="s">
        <v>5031</v>
      </c>
      <c r="O4" s="705" t="s">
        <v>752</v>
      </c>
      <c r="P4" s="705" t="s">
        <v>753</v>
      </c>
      <c r="Q4" s="705" t="s">
        <v>5031</v>
      </c>
      <c r="R4" s="705" t="s">
        <v>752</v>
      </c>
      <c r="S4" s="705" t="s">
        <v>753</v>
      </c>
      <c r="T4" s="705" t="s">
        <v>5031</v>
      </c>
      <c r="U4" s="705" t="s">
        <v>752</v>
      </c>
      <c r="V4" s="705" t="s">
        <v>753</v>
      </c>
      <c r="W4" s="705" t="s">
        <v>5031</v>
      </c>
      <c r="X4" s="705" t="s">
        <v>752</v>
      </c>
      <c r="Y4" s="705" t="s">
        <v>753</v>
      </c>
      <c r="Z4" s="705" t="s">
        <v>5031</v>
      </c>
      <c r="AA4" s="705" t="s">
        <v>752</v>
      </c>
      <c r="AB4" s="704" t="s">
        <v>753</v>
      </c>
      <c r="AC4" s="704" t="s">
        <v>5031</v>
      </c>
      <c r="AD4" s="704" t="s">
        <v>752</v>
      </c>
      <c r="AE4" s="704" t="s">
        <v>753</v>
      </c>
      <c r="AF4" s="704" t="s">
        <v>5031</v>
      </c>
      <c r="AG4" s="704" t="s">
        <v>752</v>
      </c>
      <c r="AH4" s="704" t="s">
        <v>753</v>
      </c>
      <c r="AI4" s="704" t="s">
        <v>5031</v>
      </c>
      <c r="AJ4" s="704" t="s">
        <v>752</v>
      </c>
      <c r="AK4" s="704" t="s">
        <v>753</v>
      </c>
      <c r="AL4" s="30"/>
    </row>
    <row r="5" spans="1:38">
      <c r="A5" s="585" t="s">
        <v>5032</v>
      </c>
      <c r="B5" s="706">
        <v>2560</v>
      </c>
      <c r="C5" s="707">
        <v>1350</v>
      </c>
      <c r="D5" s="707">
        <v>1552</v>
      </c>
      <c r="E5" s="707">
        <v>260</v>
      </c>
      <c r="F5" s="707">
        <v>144</v>
      </c>
      <c r="G5" s="707">
        <v>166</v>
      </c>
      <c r="H5" s="707">
        <v>412</v>
      </c>
      <c r="I5" s="707">
        <v>224</v>
      </c>
      <c r="J5" s="707">
        <v>275</v>
      </c>
      <c r="K5" s="707">
        <v>377</v>
      </c>
      <c r="L5" s="707">
        <v>73</v>
      </c>
      <c r="M5" s="707">
        <v>348</v>
      </c>
      <c r="N5" s="708">
        <v>1385</v>
      </c>
      <c r="O5" s="708">
        <v>815</v>
      </c>
      <c r="P5" s="708">
        <v>714</v>
      </c>
      <c r="Q5" s="708">
        <v>42</v>
      </c>
      <c r="R5" s="708">
        <v>35</v>
      </c>
      <c r="S5" s="708">
        <v>10</v>
      </c>
      <c r="T5" s="709">
        <v>26</v>
      </c>
      <c r="U5" s="709">
        <v>14</v>
      </c>
      <c r="V5" s="709">
        <v>14</v>
      </c>
      <c r="W5" s="709">
        <v>32</v>
      </c>
      <c r="X5" s="709">
        <v>23</v>
      </c>
      <c r="Y5" s="709">
        <v>17</v>
      </c>
      <c r="Z5" s="709">
        <v>16</v>
      </c>
      <c r="AA5" s="709">
        <v>10</v>
      </c>
      <c r="AB5" s="709">
        <v>6</v>
      </c>
      <c r="AC5" s="709">
        <v>4</v>
      </c>
      <c r="AD5" s="709">
        <v>6</v>
      </c>
      <c r="AE5" s="709">
        <v>2</v>
      </c>
      <c r="AF5" s="709">
        <v>6</v>
      </c>
      <c r="AG5" s="709">
        <v>6</v>
      </c>
      <c r="AH5" s="710">
        <v>0</v>
      </c>
      <c r="AI5" s="711">
        <v>0</v>
      </c>
      <c r="AJ5" s="711">
        <v>0</v>
      </c>
      <c r="AK5" s="711">
        <v>0</v>
      </c>
      <c r="AL5" s="52"/>
    </row>
    <row r="6" spans="1:38">
      <c r="A6" s="585" t="s">
        <v>5033</v>
      </c>
      <c r="B6" s="706">
        <v>2263</v>
      </c>
      <c r="C6" s="707">
        <v>1171</v>
      </c>
      <c r="D6" s="707">
        <v>1469</v>
      </c>
      <c r="E6" s="707">
        <v>251</v>
      </c>
      <c r="F6" s="707">
        <v>138</v>
      </c>
      <c r="G6" s="707">
        <v>163</v>
      </c>
      <c r="H6" s="707">
        <v>352</v>
      </c>
      <c r="I6" s="707">
        <v>182</v>
      </c>
      <c r="J6" s="707">
        <v>256</v>
      </c>
      <c r="K6" s="707">
        <v>385</v>
      </c>
      <c r="L6" s="707">
        <v>71</v>
      </c>
      <c r="M6" s="707">
        <v>360</v>
      </c>
      <c r="N6" s="708">
        <v>1137</v>
      </c>
      <c r="O6" s="708">
        <v>679</v>
      </c>
      <c r="P6" s="708">
        <v>634</v>
      </c>
      <c r="Q6" s="708">
        <v>48</v>
      </c>
      <c r="R6" s="708">
        <v>37</v>
      </c>
      <c r="S6" s="708">
        <v>14</v>
      </c>
      <c r="T6" s="709">
        <v>27</v>
      </c>
      <c r="U6" s="709">
        <v>16</v>
      </c>
      <c r="V6" s="709">
        <v>14</v>
      </c>
      <c r="W6" s="709">
        <v>30</v>
      </c>
      <c r="X6" s="709">
        <v>21</v>
      </c>
      <c r="Y6" s="709">
        <v>16</v>
      </c>
      <c r="Z6" s="709">
        <v>20</v>
      </c>
      <c r="AA6" s="709">
        <v>12</v>
      </c>
      <c r="AB6" s="709">
        <v>8</v>
      </c>
      <c r="AC6" s="709">
        <v>7</v>
      </c>
      <c r="AD6" s="709">
        <v>9</v>
      </c>
      <c r="AE6" s="709">
        <v>4</v>
      </c>
      <c r="AF6" s="709">
        <v>6</v>
      </c>
      <c r="AG6" s="709">
        <v>6</v>
      </c>
      <c r="AH6" s="710">
        <v>0</v>
      </c>
      <c r="AI6" s="711">
        <v>0</v>
      </c>
      <c r="AJ6" s="711">
        <v>0</v>
      </c>
      <c r="AK6" s="711">
        <v>0</v>
      </c>
      <c r="AL6" s="52"/>
    </row>
    <row r="7" spans="1:38">
      <c r="A7" s="585" t="s">
        <v>5034</v>
      </c>
      <c r="B7" s="712">
        <v>2540</v>
      </c>
      <c r="C7" s="713">
        <v>1369</v>
      </c>
      <c r="D7" s="713">
        <v>1586</v>
      </c>
      <c r="E7" s="713">
        <v>262</v>
      </c>
      <c r="F7" s="713">
        <v>149</v>
      </c>
      <c r="G7" s="713">
        <v>157</v>
      </c>
      <c r="H7" s="713">
        <v>327</v>
      </c>
      <c r="I7" s="713">
        <v>158</v>
      </c>
      <c r="J7" s="713">
        <v>255</v>
      </c>
      <c r="K7" s="713">
        <v>430</v>
      </c>
      <c r="L7" s="713">
        <v>90</v>
      </c>
      <c r="M7" s="713">
        <v>392</v>
      </c>
      <c r="N7" s="714">
        <v>1361</v>
      </c>
      <c r="O7" s="714">
        <v>863</v>
      </c>
      <c r="P7" s="714">
        <v>713</v>
      </c>
      <c r="Q7" s="714">
        <v>51</v>
      </c>
      <c r="R7" s="714">
        <v>36</v>
      </c>
      <c r="S7" s="714">
        <v>16</v>
      </c>
      <c r="T7" s="709">
        <v>33</v>
      </c>
      <c r="U7" s="709">
        <v>19</v>
      </c>
      <c r="V7" s="709">
        <v>18</v>
      </c>
      <c r="W7" s="709">
        <v>44</v>
      </c>
      <c r="X7" s="709">
        <v>27</v>
      </c>
      <c r="Y7" s="709">
        <v>24</v>
      </c>
      <c r="Z7" s="709">
        <v>19</v>
      </c>
      <c r="AA7" s="709">
        <v>12</v>
      </c>
      <c r="AB7" s="709">
        <v>7</v>
      </c>
      <c r="AC7" s="709">
        <v>8</v>
      </c>
      <c r="AD7" s="709">
        <v>10</v>
      </c>
      <c r="AE7" s="709">
        <v>4</v>
      </c>
      <c r="AF7" s="709">
        <v>5</v>
      </c>
      <c r="AG7" s="709">
        <v>5</v>
      </c>
      <c r="AH7" s="710">
        <v>0</v>
      </c>
      <c r="AI7" s="711">
        <v>0</v>
      </c>
      <c r="AJ7" s="711">
        <v>0</v>
      </c>
      <c r="AK7" s="711">
        <v>0</v>
      </c>
      <c r="AL7" s="715"/>
    </row>
    <row r="8" spans="1:38">
      <c r="A8" s="585" t="s">
        <v>5035</v>
      </c>
      <c r="B8" s="706">
        <v>2921</v>
      </c>
      <c r="C8" s="707">
        <v>1584</v>
      </c>
      <c r="D8" s="707">
        <v>1798</v>
      </c>
      <c r="E8" s="707">
        <v>253</v>
      </c>
      <c r="F8" s="707">
        <v>140</v>
      </c>
      <c r="G8" s="707">
        <v>151</v>
      </c>
      <c r="H8" s="707">
        <v>304</v>
      </c>
      <c r="I8" s="707">
        <v>139</v>
      </c>
      <c r="J8" s="707">
        <v>260</v>
      </c>
      <c r="K8" s="707">
        <v>477</v>
      </c>
      <c r="L8" s="707">
        <v>111</v>
      </c>
      <c r="M8" s="707">
        <v>424</v>
      </c>
      <c r="N8" s="708">
        <v>1720</v>
      </c>
      <c r="O8" s="708">
        <v>1079</v>
      </c>
      <c r="P8" s="708">
        <v>897</v>
      </c>
      <c r="Q8" s="708">
        <v>50</v>
      </c>
      <c r="R8" s="708">
        <v>36</v>
      </c>
      <c r="S8" s="708">
        <v>15</v>
      </c>
      <c r="T8" s="709">
        <v>36</v>
      </c>
      <c r="U8" s="709">
        <v>20</v>
      </c>
      <c r="V8" s="709">
        <v>20</v>
      </c>
      <c r="W8" s="709">
        <v>43</v>
      </c>
      <c r="X8" s="709">
        <v>27</v>
      </c>
      <c r="Y8" s="709">
        <v>23</v>
      </c>
      <c r="Z8" s="709">
        <v>22</v>
      </c>
      <c r="AA8" s="709">
        <v>15</v>
      </c>
      <c r="AB8" s="709">
        <v>7</v>
      </c>
      <c r="AC8" s="709">
        <v>10</v>
      </c>
      <c r="AD8" s="709">
        <v>11</v>
      </c>
      <c r="AE8" s="709">
        <v>1</v>
      </c>
      <c r="AF8" s="709">
        <v>6</v>
      </c>
      <c r="AG8" s="709">
        <v>6</v>
      </c>
      <c r="AH8" s="710">
        <v>0</v>
      </c>
      <c r="AI8" s="711">
        <v>0</v>
      </c>
      <c r="AJ8" s="711">
        <v>0</v>
      </c>
      <c r="AK8" s="711">
        <v>0</v>
      </c>
      <c r="AL8" s="715"/>
    </row>
    <row r="9" spans="1:38" ht="18.5" thickBot="1">
      <c r="A9" s="716" t="s">
        <v>5036</v>
      </c>
      <c r="B9" s="717">
        <v>3273</v>
      </c>
      <c r="C9" s="718">
        <v>1776</v>
      </c>
      <c r="D9" s="718">
        <v>2022</v>
      </c>
      <c r="E9" s="718">
        <v>249</v>
      </c>
      <c r="F9" s="718">
        <v>132</v>
      </c>
      <c r="G9" s="718">
        <v>154</v>
      </c>
      <c r="H9" s="718">
        <v>313</v>
      </c>
      <c r="I9" s="718">
        <v>150</v>
      </c>
      <c r="J9" s="718">
        <v>252</v>
      </c>
      <c r="K9" s="718">
        <v>505</v>
      </c>
      <c r="L9" s="718">
        <v>134</v>
      </c>
      <c r="M9" s="718">
        <v>430</v>
      </c>
      <c r="N9" s="719">
        <v>2047</v>
      </c>
      <c r="O9" s="719">
        <v>1242</v>
      </c>
      <c r="P9" s="719">
        <v>1128</v>
      </c>
      <c r="Q9" s="719">
        <v>56</v>
      </c>
      <c r="R9" s="719">
        <v>40</v>
      </c>
      <c r="S9" s="719">
        <v>17</v>
      </c>
      <c r="T9" s="720">
        <v>33</v>
      </c>
      <c r="U9" s="720">
        <v>17</v>
      </c>
      <c r="V9" s="720">
        <v>19</v>
      </c>
      <c r="W9" s="720">
        <v>34</v>
      </c>
      <c r="X9" s="720">
        <v>25</v>
      </c>
      <c r="Y9" s="720">
        <v>16</v>
      </c>
      <c r="Z9" s="720">
        <v>19</v>
      </c>
      <c r="AA9" s="720">
        <v>16</v>
      </c>
      <c r="AB9" s="720">
        <v>3</v>
      </c>
      <c r="AC9" s="720">
        <v>12</v>
      </c>
      <c r="AD9" s="720">
        <v>15</v>
      </c>
      <c r="AE9" s="720">
        <v>3</v>
      </c>
      <c r="AF9" s="720">
        <v>5</v>
      </c>
      <c r="AG9" s="720">
        <v>5</v>
      </c>
      <c r="AH9" s="721">
        <v>0</v>
      </c>
      <c r="AI9" s="668">
        <v>0</v>
      </c>
      <c r="AJ9" s="664">
        <v>0</v>
      </c>
      <c r="AK9" s="664">
        <v>0</v>
      </c>
      <c r="AL9" s="715"/>
    </row>
    <row r="10" spans="1:38">
      <c r="A10" s="30" t="s">
        <v>286</v>
      </c>
      <c r="B10" s="722"/>
      <c r="C10" s="722"/>
      <c r="D10" s="722"/>
      <c r="E10" s="722"/>
      <c r="F10" s="722"/>
      <c r="G10" s="722"/>
      <c r="H10" s="722"/>
      <c r="I10" s="722"/>
      <c r="J10" s="722"/>
      <c r="K10" s="722"/>
      <c r="L10" s="722"/>
      <c r="M10" s="722"/>
      <c r="N10" s="722"/>
      <c r="O10" s="722"/>
      <c r="P10" s="722"/>
      <c r="Q10" s="722"/>
      <c r="R10" s="722"/>
      <c r="S10" s="722"/>
      <c r="T10" s="722"/>
      <c r="U10" s="722"/>
      <c r="V10" s="722"/>
      <c r="W10" s="722"/>
      <c r="X10" s="722"/>
      <c r="Y10" s="722"/>
      <c r="Z10" s="722"/>
      <c r="AA10" s="722"/>
      <c r="AB10" s="722"/>
      <c r="AC10" s="722"/>
      <c r="AD10" s="722"/>
      <c r="AE10" s="722"/>
      <c r="AF10" s="722"/>
      <c r="AG10" s="722"/>
      <c r="AH10" s="30"/>
      <c r="AI10" s="30"/>
      <c r="AJ10" s="618"/>
      <c r="AK10" s="344" t="s">
        <v>5037</v>
      </c>
      <c r="AL10" s="30"/>
    </row>
    <row r="11" spans="1:38">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row>
    <row r="12" spans="1:38">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row>
    <row r="13" spans="1:38">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row>
  </sheetData>
  <mergeCells count="4">
    <mergeCell ref="A3:A4"/>
    <mergeCell ref="H3:J3"/>
    <mergeCell ref="N3:P3"/>
    <mergeCell ref="AF3:AH3"/>
  </mergeCells>
  <phoneticPr fontId="2"/>
  <hyperlinks>
    <hyperlink ref="A2" location="目次!A1" display="目次へ戻る" xr:uid="{5047FC05-575A-4411-B584-D16F92049BAD}"/>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EC793-741A-4FB1-8D6A-8125D0747699}">
  <dimension ref="A1:S12"/>
  <sheetViews>
    <sheetView zoomScale="89" zoomScaleNormal="89" workbookViewId="0">
      <selection activeCell="S1" sqref="S1"/>
    </sheetView>
  </sheetViews>
  <sheetFormatPr defaultRowHeight="18"/>
  <cols>
    <col min="1" max="1" width="12.33203125" customWidth="1"/>
    <col min="2" max="16" width="9.58203125" customWidth="1"/>
    <col min="17" max="18" width="15.75" customWidth="1"/>
    <col min="19" max="19" width="11" bestFit="1" customWidth="1"/>
  </cols>
  <sheetData>
    <row r="1" spans="1:19">
      <c r="A1" s="689" t="s">
        <v>5038</v>
      </c>
      <c r="B1" s="30"/>
      <c r="C1" s="30"/>
      <c r="D1" s="30"/>
      <c r="E1" s="30"/>
      <c r="F1" s="30"/>
      <c r="G1" s="30"/>
      <c r="H1" s="30"/>
      <c r="I1" s="30"/>
      <c r="J1" s="30"/>
      <c r="K1" s="30"/>
      <c r="L1" s="30"/>
      <c r="M1" s="30"/>
      <c r="N1" s="30"/>
      <c r="O1" s="30"/>
      <c r="P1" s="30"/>
      <c r="Q1" s="30"/>
      <c r="R1" s="30"/>
      <c r="S1" s="341" t="s">
        <v>721</v>
      </c>
    </row>
    <row r="2" spans="1:19" ht="18.5" thickBot="1">
      <c r="A2" s="50"/>
      <c r="B2" s="50"/>
      <c r="C2" s="50"/>
      <c r="D2" s="50"/>
      <c r="E2" s="50"/>
      <c r="F2" s="50"/>
      <c r="G2" s="50"/>
      <c r="H2" s="50"/>
      <c r="I2" s="50"/>
      <c r="J2" s="30"/>
      <c r="K2" s="30"/>
      <c r="L2" s="30"/>
      <c r="M2" s="30"/>
      <c r="N2" s="30"/>
      <c r="O2" s="30"/>
      <c r="P2" s="30"/>
      <c r="Q2" s="30"/>
      <c r="R2" s="523" t="s">
        <v>5018</v>
      </c>
      <c r="S2" s="30"/>
    </row>
    <row r="3" spans="1:19">
      <c r="A3" s="3483" t="s">
        <v>5039</v>
      </c>
      <c r="B3" s="3478" t="s">
        <v>5040</v>
      </c>
      <c r="C3" s="3484"/>
      <c r="D3" s="3485" t="s">
        <v>5041</v>
      </c>
      <c r="E3" s="3478"/>
      <c r="F3" s="3478"/>
      <c r="G3" s="3478"/>
      <c r="H3" s="3478"/>
      <c r="I3" s="3478"/>
      <c r="J3" s="3478"/>
      <c r="K3" s="3478"/>
      <c r="L3" s="3478"/>
      <c r="M3" s="3478"/>
      <c r="N3" s="3478"/>
      <c r="O3" s="3478"/>
      <c r="P3" s="3480"/>
      <c r="Q3" s="3430" t="s">
        <v>5042</v>
      </c>
      <c r="R3" s="3478"/>
      <c r="S3" s="30"/>
    </row>
    <row r="4" spans="1:19" ht="18" customHeight="1">
      <c r="A4" s="3437"/>
      <c r="B4" s="3444" t="s">
        <v>751</v>
      </c>
      <c r="C4" s="3440" t="s">
        <v>5043</v>
      </c>
      <c r="D4" s="3443" t="s">
        <v>5044</v>
      </c>
      <c r="E4" s="3447"/>
      <c r="F4" s="3447"/>
      <c r="G4" s="3447"/>
      <c r="H4" s="3447"/>
      <c r="I4" s="3447"/>
      <c r="J4" s="3447"/>
      <c r="K4" s="3447"/>
      <c r="L4" s="3447"/>
      <c r="M4" s="3447"/>
      <c r="N4" s="3429"/>
      <c r="O4" s="3444" t="s">
        <v>5043</v>
      </c>
      <c r="P4" s="3486" t="s">
        <v>5045</v>
      </c>
      <c r="Q4" s="3486" t="s">
        <v>5046</v>
      </c>
      <c r="R4" s="3481" t="s">
        <v>5047</v>
      </c>
      <c r="S4" s="30"/>
    </row>
    <row r="5" spans="1:19">
      <c r="A5" s="3438"/>
      <c r="B5" s="3445"/>
      <c r="C5" s="3438"/>
      <c r="D5" s="524" t="s">
        <v>5048</v>
      </c>
      <c r="E5" s="524" t="s">
        <v>5049</v>
      </c>
      <c r="F5" s="524" t="s">
        <v>5050</v>
      </c>
      <c r="G5" s="524" t="s">
        <v>5051</v>
      </c>
      <c r="H5" s="524" t="s">
        <v>5052</v>
      </c>
      <c r="I5" s="524" t="s">
        <v>5053</v>
      </c>
      <c r="J5" s="524" t="s">
        <v>5054</v>
      </c>
      <c r="K5" s="524" t="s">
        <v>5055</v>
      </c>
      <c r="L5" s="524" t="s">
        <v>5056</v>
      </c>
      <c r="M5" s="524" t="s">
        <v>5057</v>
      </c>
      <c r="N5" s="380" t="s">
        <v>5058</v>
      </c>
      <c r="O5" s="3445"/>
      <c r="P5" s="3487"/>
      <c r="Q5" s="3487"/>
      <c r="R5" s="3482"/>
      <c r="S5" s="30"/>
    </row>
    <row r="6" spans="1:19">
      <c r="A6" s="680" t="s">
        <v>5059</v>
      </c>
      <c r="B6" s="723">
        <v>128584</v>
      </c>
      <c r="C6" s="487">
        <v>354492</v>
      </c>
      <c r="D6" s="724">
        <f>SUM(E6:N6)</f>
        <v>127946</v>
      </c>
      <c r="E6" s="487">
        <v>32065</v>
      </c>
      <c r="F6" s="487">
        <v>34959</v>
      </c>
      <c r="G6" s="487">
        <v>24506</v>
      </c>
      <c r="H6" s="487">
        <v>20305</v>
      </c>
      <c r="I6" s="725">
        <v>8986</v>
      </c>
      <c r="J6" s="726">
        <v>4525</v>
      </c>
      <c r="K6" s="726">
        <v>1931</v>
      </c>
      <c r="L6" s="487">
        <v>511</v>
      </c>
      <c r="M6" s="487">
        <v>109</v>
      </c>
      <c r="N6" s="487">
        <v>49</v>
      </c>
      <c r="O6" s="726">
        <v>347905</v>
      </c>
      <c r="P6" s="727">
        <v>2.72</v>
      </c>
      <c r="Q6" s="726">
        <v>339</v>
      </c>
      <c r="R6" s="726">
        <v>1080</v>
      </c>
      <c r="S6" s="30"/>
    </row>
    <row r="7" spans="1:19">
      <c r="A7" s="165">
        <v>22</v>
      </c>
      <c r="B7" s="723">
        <v>128722</v>
      </c>
      <c r="C7" s="728">
        <v>342249</v>
      </c>
      <c r="D7" s="724">
        <f>SUM(E7:N7)</f>
        <v>128480</v>
      </c>
      <c r="E7" s="487">
        <v>33775</v>
      </c>
      <c r="F7" s="487">
        <v>36864</v>
      </c>
      <c r="G7" s="487">
        <v>25193</v>
      </c>
      <c r="H7" s="487">
        <v>19274</v>
      </c>
      <c r="I7" s="725">
        <v>7828</v>
      </c>
      <c r="J7" s="725">
        <v>3605</v>
      </c>
      <c r="K7" s="725">
        <v>1405</v>
      </c>
      <c r="L7" s="729">
        <v>396</v>
      </c>
      <c r="M7" s="729">
        <v>92</v>
      </c>
      <c r="N7" s="729">
        <v>48</v>
      </c>
      <c r="O7" s="726">
        <v>335279</v>
      </c>
      <c r="P7" s="727">
        <v>2.61</v>
      </c>
      <c r="Q7" s="725">
        <v>579</v>
      </c>
      <c r="R7" s="725">
        <v>872</v>
      </c>
      <c r="S7" s="30"/>
    </row>
    <row r="8" spans="1:19">
      <c r="A8" s="730">
        <v>27</v>
      </c>
      <c r="B8" s="723">
        <v>141069</v>
      </c>
      <c r="C8" s="728">
        <v>350237</v>
      </c>
      <c r="D8" s="724">
        <f>SUM(E8:N8)</f>
        <v>140328</v>
      </c>
      <c r="E8" s="487">
        <v>44276</v>
      </c>
      <c r="F8" s="487">
        <v>40176</v>
      </c>
      <c r="G8" s="487">
        <v>25343</v>
      </c>
      <c r="H8" s="487">
        <v>18296</v>
      </c>
      <c r="I8" s="487">
        <v>7522</v>
      </c>
      <c r="J8" s="731">
        <v>3087</v>
      </c>
      <c r="K8" s="731">
        <v>1184</v>
      </c>
      <c r="L8" s="732">
        <v>327</v>
      </c>
      <c r="M8" s="732">
        <v>85</v>
      </c>
      <c r="N8" s="732">
        <v>32</v>
      </c>
      <c r="O8" s="731">
        <v>341975</v>
      </c>
      <c r="P8" s="733">
        <v>2.44</v>
      </c>
      <c r="Q8" s="731">
        <v>1200</v>
      </c>
      <c r="R8" s="731">
        <v>2216</v>
      </c>
      <c r="S8" s="30"/>
    </row>
    <row r="9" spans="1:19" ht="18.5" thickBot="1">
      <c r="A9" s="685" t="s">
        <v>5060</v>
      </c>
      <c r="B9" s="734">
        <v>141074</v>
      </c>
      <c r="C9" s="735">
        <v>332931</v>
      </c>
      <c r="D9" s="736">
        <f>SUM(E9:N9)</f>
        <v>141074</v>
      </c>
      <c r="E9" s="737">
        <v>48725</v>
      </c>
      <c r="F9" s="737">
        <v>41349</v>
      </c>
      <c r="G9" s="737">
        <v>24663</v>
      </c>
      <c r="H9" s="737">
        <v>16665</v>
      </c>
      <c r="I9" s="738">
        <v>6318</v>
      </c>
      <c r="J9" s="738">
        <v>2277</v>
      </c>
      <c r="K9" s="738">
        <v>789</v>
      </c>
      <c r="L9" s="739">
        <v>226</v>
      </c>
      <c r="M9" s="739">
        <v>45</v>
      </c>
      <c r="N9" s="739">
        <v>17</v>
      </c>
      <c r="O9" s="738">
        <v>325237</v>
      </c>
      <c r="P9" s="740">
        <v>2.31</v>
      </c>
      <c r="Q9" s="738">
        <v>972</v>
      </c>
      <c r="R9" s="738">
        <v>1488</v>
      </c>
      <c r="S9" s="30"/>
    </row>
    <row r="10" spans="1:19">
      <c r="A10" s="50" t="s">
        <v>5061</v>
      </c>
      <c r="B10" s="50"/>
      <c r="C10" s="50"/>
      <c r="D10" s="50"/>
      <c r="E10" s="50"/>
      <c r="F10" s="50"/>
      <c r="G10" s="50"/>
      <c r="H10" s="50"/>
      <c r="I10" s="50"/>
      <c r="J10" s="30"/>
      <c r="K10" s="30"/>
      <c r="L10" s="30"/>
      <c r="M10" s="30"/>
      <c r="N10" s="30"/>
      <c r="O10" s="30"/>
      <c r="P10" s="50"/>
      <c r="Q10" s="50"/>
      <c r="R10" s="28" t="s">
        <v>5062</v>
      </c>
      <c r="S10" s="30"/>
    </row>
    <row r="11" spans="1:19">
      <c r="A11" s="30"/>
      <c r="B11" s="30"/>
      <c r="C11" s="30"/>
      <c r="D11" s="30"/>
      <c r="E11" s="30"/>
      <c r="F11" s="30"/>
      <c r="G11" s="30"/>
      <c r="H11" s="30"/>
      <c r="I11" s="30"/>
      <c r="J11" s="30"/>
      <c r="K11" s="30"/>
      <c r="L11" s="30"/>
      <c r="M11" s="30"/>
      <c r="N11" s="30"/>
      <c r="O11" s="30"/>
      <c r="P11" s="30"/>
      <c r="Q11" s="30"/>
      <c r="R11" s="30"/>
      <c r="S11" s="30"/>
    </row>
    <row r="12" spans="1:19">
      <c r="A12" s="30"/>
      <c r="B12" s="30"/>
      <c r="C12" s="30"/>
      <c r="D12" s="30"/>
      <c r="E12" s="30"/>
      <c r="F12" s="30"/>
      <c r="G12" s="30"/>
      <c r="H12" s="30"/>
      <c r="I12" s="30"/>
      <c r="J12" s="30"/>
      <c r="K12" s="30"/>
      <c r="L12" s="30"/>
      <c r="M12" s="30"/>
      <c r="N12" s="30"/>
      <c r="O12" s="30"/>
      <c r="P12" s="30"/>
      <c r="Q12" s="30"/>
      <c r="R12" s="30"/>
      <c r="S12" s="30"/>
    </row>
  </sheetData>
  <mergeCells count="11">
    <mergeCell ref="R4:R5"/>
    <mergeCell ref="A3:A5"/>
    <mergeCell ref="B3:C3"/>
    <mergeCell ref="D3:P3"/>
    <mergeCell ref="Q3:R3"/>
    <mergeCell ref="B4:B5"/>
    <mergeCell ref="C4:C5"/>
    <mergeCell ref="D4:N4"/>
    <mergeCell ref="O4:O5"/>
    <mergeCell ref="P4:P5"/>
    <mergeCell ref="Q4:Q5"/>
  </mergeCells>
  <phoneticPr fontId="2"/>
  <hyperlinks>
    <hyperlink ref="S1" location="目次!A1" display="目次へ戻る" xr:uid="{E94D0BF1-FF0D-4752-B04B-A0A47B955C53}"/>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C8049-8EB6-4ADE-8456-C0F8ABB9F33E}">
  <dimension ref="A1:T9"/>
  <sheetViews>
    <sheetView workbookViewId="0">
      <selection activeCell="N1" sqref="N1"/>
    </sheetView>
  </sheetViews>
  <sheetFormatPr defaultRowHeight="18"/>
  <cols>
    <col min="2" max="13" width="11.83203125" customWidth="1"/>
    <col min="14" max="14" width="11" bestFit="1" customWidth="1"/>
  </cols>
  <sheetData>
    <row r="1" spans="1:20">
      <c r="A1" s="30" t="s">
        <v>5063</v>
      </c>
      <c r="B1" s="30"/>
      <c r="C1" s="30"/>
      <c r="D1" s="30"/>
      <c r="E1" s="30"/>
      <c r="F1" s="30"/>
      <c r="G1" s="30"/>
      <c r="H1" s="30"/>
      <c r="I1" s="30"/>
      <c r="J1" s="30"/>
      <c r="K1" s="30"/>
      <c r="L1" s="30"/>
      <c r="M1" s="30"/>
      <c r="N1" s="341" t="s">
        <v>721</v>
      </c>
    </row>
    <row r="2" spans="1:20" ht="18.5" thickBot="1">
      <c r="A2" s="30"/>
      <c r="B2" s="30"/>
      <c r="C2" s="30"/>
      <c r="D2" s="30"/>
      <c r="E2" s="30"/>
      <c r="F2" s="30"/>
      <c r="G2" s="30"/>
      <c r="H2" s="30"/>
      <c r="I2" s="30"/>
      <c r="J2" s="30"/>
      <c r="K2" s="30"/>
      <c r="L2" s="30"/>
      <c r="M2" s="523" t="s">
        <v>5018</v>
      </c>
      <c r="N2" s="741"/>
    </row>
    <row r="3" spans="1:20">
      <c r="A3" s="3483" t="s">
        <v>135</v>
      </c>
      <c r="B3" s="3430" t="s">
        <v>5064</v>
      </c>
      <c r="C3" s="3478"/>
      <c r="D3" s="3478"/>
      <c r="E3" s="3478"/>
      <c r="F3" s="3478"/>
      <c r="G3" s="3480"/>
      <c r="H3" s="3430" t="s">
        <v>5065</v>
      </c>
      <c r="I3" s="3478"/>
      <c r="J3" s="3478"/>
      <c r="K3" s="3478"/>
      <c r="L3" s="3478"/>
      <c r="M3" s="3478"/>
      <c r="N3" s="741"/>
    </row>
    <row r="4" spans="1:20" ht="40.5" customHeight="1">
      <c r="A4" s="3438"/>
      <c r="B4" s="742" t="s">
        <v>5048</v>
      </c>
      <c r="C4" s="743" t="s">
        <v>5066</v>
      </c>
      <c r="D4" s="744" t="s">
        <v>5067</v>
      </c>
      <c r="E4" s="744" t="s">
        <v>5068</v>
      </c>
      <c r="F4" s="744" t="s">
        <v>5069</v>
      </c>
      <c r="G4" s="524" t="s">
        <v>5070</v>
      </c>
      <c r="H4" s="744" t="s">
        <v>821</v>
      </c>
      <c r="I4" s="745" t="s">
        <v>5071</v>
      </c>
      <c r="J4" s="745" t="s">
        <v>5072</v>
      </c>
      <c r="K4" s="745" t="s">
        <v>5073</v>
      </c>
      <c r="L4" s="745" t="s">
        <v>5074</v>
      </c>
      <c r="M4" s="263" t="s">
        <v>5075</v>
      </c>
      <c r="N4" s="741"/>
    </row>
    <row r="5" spans="1:20">
      <c r="A5" s="530" t="s">
        <v>5076</v>
      </c>
      <c r="B5" s="746">
        <v>182</v>
      </c>
      <c r="C5" s="746">
        <v>13</v>
      </c>
      <c r="D5" s="746">
        <v>55</v>
      </c>
      <c r="E5" s="746">
        <v>103</v>
      </c>
      <c r="F5" s="746">
        <v>1</v>
      </c>
      <c r="G5" s="746">
        <v>10</v>
      </c>
      <c r="H5" s="487">
        <v>6094</v>
      </c>
      <c r="I5" s="487">
        <v>499</v>
      </c>
      <c r="J5" s="747">
        <v>2627</v>
      </c>
      <c r="K5" s="747">
        <v>2937</v>
      </c>
      <c r="L5" s="725">
        <v>21</v>
      </c>
      <c r="M5" s="725">
        <v>10</v>
      </c>
      <c r="N5" s="741"/>
    </row>
    <row r="6" spans="1:20">
      <c r="A6" s="530">
        <v>22</v>
      </c>
      <c r="B6" s="746">
        <v>242</v>
      </c>
      <c r="C6" s="746">
        <v>11</v>
      </c>
      <c r="D6" s="746">
        <v>60</v>
      </c>
      <c r="E6" s="746">
        <v>156</v>
      </c>
      <c r="F6" s="746">
        <v>1</v>
      </c>
      <c r="G6" s="746">
        <v>14</v>
      </c>
      <c r="H6" s="487">
        <v>6970</v>
      </c>
      <c r="I6" s="487">
        <v>368</v>
      </c>
      <c r="J6" s="725">
        <v>2503</v>
      </c>
      <c r="K6" s="725">
        <v>4049</v>
      </c>
      <c r="L6" s="725">
        <v>36</v>
      </c>
      <c r="M6" s="725">
        <v>14</v>
      </c>
      <c r="N6" s="741"/>
    </row>
    <row r="7" spans="1:20">
      <c r="A7" s="530">
        <v>27</v>
      </c>
      <c r="B7" s="746">
        <v>741</v>
      </c>
      <c r="C7" s="746">
        <v>6</v>
      </c>
      <c r="D7" s="746">
        <v>52</v>
      </c>
      <c r="E7" s="746">
        <v>192</v>
      </c>
      <c r="F7" s="746">
        <v>1</v>
      </c>
      <c r="G7" s="746">
        <v>490</v>
      </c>
      <c r="H7" s="487">
        <v>8262</v>
      </c>
      <c r="I7" s="487">
        <v>365</v>
      </c>
      <c r="J7" s="725">
        <v>2099</v>
      </c>
      <c r="K7" s="725">
        <v>5278</v>
      </c>
      <c r="L7" s="725">
        <v>26</v>
      </c>
      <c r="M7" s="725">
        <v>494</v>
      </c>
      <c r="N7" s="741"/>
    </row>
    <row r="8" spans="1:20" ht="18.5" thickBot="1">
      <c r="A8" s="748" t="s">
        <v>5060</v>
      </c>
      <c r="B8" s="749">
        <f>SUM(C8:G8)</f>
        <v>337</v>
      </c>
      <c r="C8" s="749">
        <v>7</v>
      </c>
      <c r="D8" s="749">
        <v>41</v>
      </c>
      <c r="E8" s="749">
        <v>204</v>
      </c>
      <c r="F8" s="749">
        <v>1</v>
      </c>
      <c r="G8" s="749">
        <v>84</v>
      </c>
      <c r="H8" s="737">
        <f>SUM(I8:M8)</f>
        <v>7694</v>
      </c>
      <c r="I8" s="737">
        <v>336</v>
      </c>
      <c r="J8" s="737">
        <v>1978</v>
      </c>
      <c r="K8" s="737">
        <v>5281</v>
      </c>
      <c r="L8" s="737">
        <v>15</v>
      </c>
      <c r="M8" s="737">
        <v>84</v>
      </c>
      <c r="N8" s="741"/>
    </row>
    <row r="9" spans="1:20">
      <c r="A9" s="750"/>
      <c r="B9" s="741"/>
      <c r="C9" s="741"/>
      <c r="D9" s="741"/>
      <c r="E9" s="741"/>
      <c r="F9" s="741"/>
      <c r="G9" s="741"/>
      <c r="H9" s="741"/>
      <c r="I9" s="741"/>
      <c r="J9" s="741"/>
      <c r="K9" s="741"/>
      <c r="L9" s="542"/>
      <c r="M9" s="28" t="s">
        <v>5077</v>
      </c>
      <c r="N9" s="751"/>
      <c r="O9" s="751"/>
      <c r="P9" s="751"/>
      <c r="Q9" s="751"/>
      <c r="R9" s="751"/>
      <c r="S9" s="751"/>
      <c r="T9" s="751"/>
    </row>
  </sheetData>
  <mergeCells count="3">
    <mergeCell ref="A3:A4"/>
    <mergeCell ref="B3:G3"/>
    <mergeCell ref="H3:M3"/>
  </mergeCells>
  <phoneticPr fontId="2"/>
  <hyperlinks>
    <hyperlink ref="N1" location="目次!A1" display="目次へ戻る" xr:uid="{03AB2879-466C-4776-9E2D-7ED1D02C669D}"/>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AA295-DAF3-4427-AF49-EFA0D8E918B2}">
  <dimension ref="A1:E17"/>
  <sheetViews>
    <sheetView workbookViewId="0">
      <selection activeCell="E3" sqref="E3"/>
    </sheetView>
  </sheetViews>
  <sheetFormatPr defaultRowHeight="18"/>
  <cols>
    <col min="1" max="1" width="26.25" customWidth="1"/>
    <col min="2" max="4" width="16.75" customWidth="1"/>
    <col min="5" max="5" width="11" bestFit="1" customWidth="1"/>
  </cols>
  <sheetData>
    <row r="1" spans="1:5">
      <c r="A1" s="752" t="s">
        <v>5078</v>
      </c>
      <c r="B1" s="51"/>
      <c r="C1" s="51"/>
      <c r="D1" s="30"/>
    </row>
    <row r="2" spans="1:5">
      <c r="A2" s="30" t="s">
        <v>5079</v>
      </c>
      <c r="B2" s="50"/>
      <c r="C2" s="50"/>
      <c r="D2" s="30"/>
    </row>
    <row r="3" spans="1:5">
      <c r="A3" s="165"/>
      <c r="B3" s="127"/>
      <c r="C3" s="127"/>
      <c r="D3" s="165"/>
      <c r="E3" s="341" t="s">
        <v>721</v>
      </c>
    </row>
    <row r="4" spans="1:5" ht="18.5" thickBot="1">
      <c r="A4" s="127"/>
      <c r="B4" s="127"/>
      <c r="C4" s="753"/>
      <c r="D4" s="523" t="s">
        <v>5080</v>
      </c>
      <c r="E4" s="753"/>
    </row>
    <row r="5" spans="1:5" ht="40.5" customHeight="1">
      <c r="A5" s="754" t="s">
        <v>5081</v>
      </c>
      <c r="B5" s="755" t="s">
        <v>5082</v>
      </c>
      <c r="C5" s="701" t="s">
        <v>5083</v>
      </c>
      <c r="D5" s="756" t="s">
        <v>5084</v>
      </c>
      <c r="E5" s="753"/>
    </row>
    <row r="6" spans="1:5">
      <c r="A6" s="757" t="s">
        <v>5085</v>
      </c>
      <c r="B6" s="758">
        <f>B7+B14</f>
        <v>141074</v>
      </c>
      <c r="C6" s="758">
        <f>C7+C14</f>
        <v>325237</v>
      </c>
      <c r="D6" s="759">
        <f t="shared" ref="D6:D14" si="0">C6/B6</f>
        <v>2.3054354452273276</v>
      </c>
      <c r="E6" s="753"/>
    </row>
    <row r="7" spans="1:5" ht="18" customHeight="1">
      <c r="A7" s="760" t="s">
        <v>5086</v>
      </c>
      <c r="B7" s="761">
        <f>SUM(B8,B13)</f>
        <v>139167</v>
      </c>
      <c r="C7" s="761">
        <f>SUM(C8,C13)</f>
        <v>322873</v>
      </c>
      <c r="D7" s="762">
        <f t="shared" si="0"/>
        <v>2.3200399520001151</v>
      </c>
      <c r="E7" s="753"/>
    </row>
    <row r="8" spans="1:5" ht="18" customHeight="1">
      <c r="A8" s="757" t="s">
        <v>5087</v>
      </c>
      <c r="B8" s="763">
        <f>SUM(B9:B12)</f>
        <v>137743</v>
      </c>
      <c r="C8" s="763">
        <f>SUM(C9:C12)</f>
        <v>320192</v>
      </c>
      <c r="D8" s="759">
        <f t="shared" si="0"/>
        <v>2.3245609577256197</v>
      </c>
      <c r="E8" s="753"/>
    </row>
    <row r="9" spans="1:5">
      <c r="A9" s="757" t="s">
        <v>5088</v>
      </c>
      <c r="B9" s="763">
        <v>89741</v>
      </c>
      <c r="C9" s="763">
        <v>236213</v>
      </c>
      <c r="D9" s="759">
        <f t="shared" si="0"/>
        <v>2.6321636710087919</v>
      </c>
      <c r="E9" s="753"/>
    </row>
    <row r="10" spans="1:5" ht="18" customHeight="1">
      <c r="A10" s="764" t="s">
        <v>5089</v>
      </c>
      <c r="B10" s="763">
        <v>9670</v>
      </c>
      <c r="C10" s="763">
        <v>18448</v>
      </c>
      <c r="D10" s="759">
        <f t="shared" si="0"/>
        <v>1.9077559462254394</v>
      </c>
      <c r="E10" s="753"/>
    </row>
    <row r="11" spans="1:5" ht="18" customHeight="1">
      <c r="A11" s="757" t="s">
        <v>5090</v>
      </c>
      <c r="B11" s="763">
        <v>34339</v>
      </c>
      <c r="C11" s="763">
        <v>58983</v>
      </c>
      <c r="D11" s="759">
        <f t="shared" si="0"/>
        <v>1.7176679577157168</v>
      </c>
      <c r="E11" s="753"/>
    </row>
    <row r="12" spans="1:5" ht="18" customHeight="1">
      <c r="A12" s="757" t="s">
        <v>5091</v>
      </c>
      <c r="B12" s="763">
        <v>3993</v>
      </c>
      <c r="C12" s="763">
        <v>6548</v>
      </c>
      <c r="D12" s="759">
        <f t="shared" si="0"/>
        <v>1.639869772101177</v>
      </c>
      <c r="E12" s="753"/>
    </row>
    <row r="13" spans="1:5">
      <c r="A13" s="757" t="s">
        <v>5092</v>
      </c>
      <c r="B13" s="763">
        <v>1424</v>
      </c>
      <c r="C13" s="763">
        <v>2681</v>
      </c>
      <c r="D13" s="759">
        <f t="shared" si="0"/>
        <v>1.8827247191011236</v>
      </c>
      <c r="E13" s="753"/>
    </row>
    <row r="14" spans="1:5" ht="18.649999999999999" customHeight="1" thickBot="1">
      <c r="A14" s="765" t="s">
        <v>5093</v>
      </c>
      <c r="B14" s="766">
        <v>1907</v>
      </c>
      <c r="C14" s="766">
        <v>2364</v>
      </c>
      <c r="D14" s="767">
        <f t="shared" si="0"/>
        <v>1.2396434189826953</v>
      </c>
      <c r="E14" s="753"/>
    </row>
    <row r="15" spans="1:5" ht="18" customHeight="1">
      <c r="A15" s="681"/>
      <c r="B15" s="768"/>
      <c r="C15" s="768"/>
      <c r="D15" s="344" t="s">
        <v>5094</v>
      </c>
      <c r="E15" s="753"/>
    </row>
    <row r="16" spans="1:5">
      <c r="A16" s="753"/>
      <c r="B16" s="753"/>
      <c r="C16" s="753"/>
      <c r="D16" s="753"/>
      <c r="E16" s="753"/>
    </row>
    <row r="17" ht="18" customHeight="1"/>
  </sheetData>
  <phoneticPr fontId="2"/>
  <hyperlinks>
    <hyperlink ref="E3" location="目次!A1" display="目次へ戻る" xr:uid="{6DADC865-FD1A-4BDF-A088-B7A32C1ACB9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39652-E37D-47EC-B7B7-45A1274F5105}">
  <dimension ref="A1:R31"/>
  <sheetViews>
    <sheetView topLeftCell="A10" zoomScaleNormal="100" workbookViewId="0">
      <selection activeCell="B25" sqref="B25:C25"/>
    </sheetView>
  </sheetViews>
  <sheetFormatPr defaultColWidth="17.08203125" defaultRowHeight="13.5"/>
  <cols>
    <col min="1" max="1" width="1.33203125" style="3069" customWidth="1"/>
    <col min="2" max="2" width="10.75" style="3069" customWidth="1"/>
    <col min="3" max="3" width="12.58203125" style="3069" customWidth="1"/>
    <col min="4" max="4" width="1.5" style="3069" customWidth="1"/>
    <col min="5" max="5" width="9.5" style="3069" customWidth="1"/>
    <col min="6" max="6" width="12.58203125" style="3069" customWidth="1"/>
    <col min="7" max="7" width="1.5" style="3069" customWidth="1"/>
    <col min="8" max="8" width="9.5" style="3069" customWidth="1"/>
    <col min="9" max="9" width="12.58203125" style="3069" customWidth="1"/>
    <col min="10" max="10" width="1.5" style="3069" customWidth="1"/>
    <col min="11" max="11" width="12.75" style="3069" customWidth="1"/>
    <col min="12" max="12" width="8.58203125" style="3069" customWidth="1"/>
    <col min="13" max="13" width="1.33203125" style="3069" customWidth="1"/>
    <col min="14" max="16384" width="17.08203125" style="3069"/>
  </cols>
  <sheetData>
    <row r="1" spans="1:18" ht="33" customHeight="1"/>
    <row r="2" spans="1:18" s="3070" customFormat="1" ht="39" customHeight="1">
      <c r="B2" s="3215"/>
      <c r="C2" s="3216"/>
      <c r="D2" s="3216"/>
      <c r="E2" s="3216"/>
      <c r="F2" s="3216"/>
      <c r="G2" s="3216"/>
      <c r="H2" s="3216"/>
      <c r="I2" s="3216"/>
      <c r="J2" s="3216"/>
      <c r="K2" s="3216"/>
      <c r="L2" s="3216"/>
    </row>
    <row r="3" spans="1:18" ht="13.9" customHeight="1"/>
    <row r="4" spans="1:18" ht="13.9" hidden="1" customHeight="1"/>
    <row r="5" spans="1:18" ht="13.9" hidden="1" customHeight="1"/>
    <row r="6" spans="1:18" ht="13.9" hidden="1" customHeight="1"/>
    <row r="7" spans="1:18" ht="13.9" customHeight="1" thickBot="1"/>
    <row r="8" spans="1:18" s="3071" customFormat="1" ht="49.9" customHeight="1" thickBot="1">
      <c r="B8" s="3181" t="s">
        <v>11656</v>
      </c>
      <c r="C8" s="3182"/>
      <c r="E8" s="3181" t="s">
        <v>11657</v>
      </c>
      <c r="F8" s="3182"/>
      <c r="H8" s="3181" t="s">
        <v>11658</v>
      </c>
      <c r="I8" s="3182"/>
      <c r="K8" s="3181" t="s">
        <v>11659</v>
      </c>
      <c r="L8" s="3182"/>
    </row>
    <row r="9" spans="1:18" s="3072" customFormat="1" ht="45" customHeight="1">
      <c r="B9" s="3201">
        <v>257.89999999999998</v>
      </c>
      <c r="C9" s="3202"/>
      <c r="D9" s="3073"/>
      <c r="E9" s="3210">
        <v>2.2400000000000002</v>
      </c>
      <c r="F9" s="3211"/>
      <c r="H9" s="3203">
        <v>16260</v>
      </c>
      <c r="I9" s="3212"/>
      <c r="K9" s="3213">
        <v>60.7</v>
      </c>
      <c r="L9" s="3214"/>
      <c r="P9" s="3074"/>
    </row>
    <row r="10" spans="1:18" s="3075" customFormat="1" ht="22.15" customHeight="1">
      <c r="B10" s="3185" t="s">
        <v>11660</v>
      </c>
      <c r="C10" s="3205"/>
      <c r="E10" s="3185" t="s">
        <v>11660</v>
      </c>
      <c r="F10" s="3186"/>
      <c r="H10" s="3185" t="s">
        <v>11661</v>
      </c>
      <c r="I10" s="3186"/>
      <c r="K10" s="3206" t="s">
        <v>11661</v>
      </c>
      <c r="L10" s="3207"/>
    </row>
    <row r="11" spans="1:18" s="3076" customFormat="1" ht="31.15" customHeight="1" thickBot="1">
      <c r="A11" s="3076" t="s">
        <v>11662</v>
      </c>
      <c r="B11" s="3183" t="s">
        <v>11763</v>
      </c>
      <c r="C11" s="3184"/>
      <c r="E11" s="3208" t="str">
        <f>$B$11</f>
        <v>表番号16</v>
      </c>
      <c r="F11" s="3209"/>
      <c r="H11" s="3183" t="s">
        <v>11764</v>
      </c>
      <c r="I11" s="3184"/>
      <c r="K11" s="3183" t="s">
        <v>11764</v>
      </c>
      <c r="L11" s="3184"/>
      <c r="P11" s="3075"/>
    </row>
    <row r="12" spans="1:18" s="3077" customFormat="1" ht="18" customHeight="1" thickBot="1">
      <c r="P12" s="3076"/>
    </row>
    <row r="13" spans="1:18" s="3071" customFormat="1" ht="49.9" customHeight="1" thickBot="1">
      <c r="B13" s="3181" t="s">
        <v>11663</v>
      </c>
      <c r="C13" s="3195"/>
      <c r="E13" s="3181" t="s">
        <v>11664</v>
      </c>
      <c r="F13" s="3195"/>
      <c r="H13" s="3181" t="s">
        <v>11665</v>
      </c>
      <c r="I13" s="3182"/>
      <c r="K13" s="3181" t="s">
        <v>11666</v>
      </c>
      <c r="L13" s="3182"/>
    </row>
    <row r="14" spans="1:18" s="3078" customFormat="1" ht="45" customHeight="1">
      <c r="B14" s="3203" t="s">
        <v>11667</v>
      </c>
      <c r="C14" s="3204"/>
      <c r="E14" s="3199" t="s">
        <v>11668</v>
      </c>
      <c r="F14" s="3200"/>
      <c r="H14" s="3199" t="s">
        <v>11669</v>
      </c>
      <c r="I14" s="3200"/>
      <c r="K14" s="3199" t="s">
        <v>11843</v>
      </c>
      <c r="L14" s="3200"/>
      <c r="R14" s="3071"/>
    </row>
    <row r="15" spans="1:18" s="3075" customFormat="1" ht="22.15" customHeight="1">
      <c r="B15" s="3185" t="s">
        <v>11670</v>
      </c>
      <c r="C15" s="3186"/>
      <c r="E15" s="3185" t="s">
        <v>11671</v>
      </c>
      <c r="F15" s="3186"/>
      <c r="H15" s="3185" t="s">
        <v>11672</v>
      </c>
      <c r="I15" s="3186"/>
      <c r="K15" s="3185" t="s">
        <v>11671</v>
      </c>
      <c r="L15" s="3205"/>
    </row>
    <row r="16" spans="1:18" s="3076" customFormat="1" ht="31.15" customHeight="1" thickBot="1">
      <c r="A16" s="3076" t="s">
        <v>11673</v>
      </c>
      <c r="B16" s="3183" t="s">
        <v>11765</v>
      </c>
      <c r="C16" s="3184"/>
      <c r="E16" s="3183" t="s">
        <v>11766</v>
      </c>
      <c r="F16" s="3184"/>
      <c r="H16" s="3183" t="s">
        <v>11767</v>
      </c>
      <c r="I16" s="3184"/>
      <c r="K16" s="3120" t="s">
        <v>11768</v>
      </c>
      <c r="L16" s="3121" t="s">
        <v>11769</v>
      </c>
    </row>
    <row r="17" spans="1:16" s="3077" customFormat="1" ht="18" customHeight="1" thickBot="1"/>
    <row r="18" spans="1:16" s="3071" customFormat="1" ht="49.9" customHeight="1" thickBot="1">
      <c r="B18" s="3181" t="s">
        <v>11674</v>
      </c>
      <c r="C18" s="3195"/>
      <c r="E18" s="3181" t="s">
        <v>11675</v>
      </c>
      <c r="F18" s="3195"/>
      <c r="H18" s="3181" t="s">
        <v>11676</v>
      </c>
      <c r="I18" s="3195"/>
      <c r="K18" s="3181" t="s">
        <v>11677</v>
      </c>
      <c r="L18" s="3195"/>
    </row>
    <row r="19" spans="1:16" s="3078" customFormat="1" ht="45" customHeight="1">
      <c r="B19" s="3199" t="s">
        <v>11678</v>
      </c>
      <c r="C19" s="3200"/>
      <c r="E19" s="3193">
        <v>141</v>
      </c>
      <c r="F19" s="3194"/>
      <c r="H19" s="3193">
        <v>832</v>
      </c>
      <c r="I19" s="3194"/>
      <c r="K19" s="3201">
        <v>11.8</v>
      </c>
      <c r="L19" s="3202"/>
    </row>
    <row r="20" spans="1:16" s="3075" customFormat="1" ht="22.15" customHeight="1">
      <c r="B20" s="3185" t="s">
        <v>11679</v>
      </c>
      <c r="C20" s="3186"/>
      <c r="E20" s="3185" t="s">
        <v>11680</v>
      </c>
      <c r="F20" s="3186"/>
      <c r="H20" s="3185" t="s">
        <v>11681</v>
      </c>
      <c r="I20" s="3186"/>
      <c r="K20" s="3185" t="s">
        <v>11820</v>
      </c>
      <c r="L20" s="3186"/>
    </row>
    <row r="21" spans="1:16" s="3076" customFormat="1" ht="31.15" customHeight="1" thickBot="1">
      <c r="A21" s="3076" t="s">
        <v>11673</v>
      </c>
      <c r="B21" s="3183" t="s">
        <v>11770</v>
      </c>
      <c r="C21" s="3184"/>
      <c r="E21" s="3183" t="s">
        <v>11771</v>
      </c>
      <c r="F21" s="3184"/>
      <c r="H21" s="3183" t="s">
        <v>11771</v>
      </c>
      <c r="I21" s="3184"/>
      <c r="K21" s="3196" t="s">
        <v>11772</v>
      </c>
      <c r="L21" s="3197"/>
    </row>
    <row r="22" spans="1:16" s="3077" customFormat="1" ht="18" customHeight="1" thickBot="1"/>
    <row r="23" spans="1:16" s="3071" customFormat="1" ht="49.9" customHeight="1" thickBot="1">
      <c r="B23" s="3181" t="s">
        <v>11682</v>
      </c>
      <c r="C23" s="3182"/>
      <c r="E23" s="3181" t="s">
        <v>11683</v>
      </c>
      <c r="F23" s="3195"/>
      <c r="H23" s="3181" t="s">
        <v>11684</v>
      </c>
      <c r="I23" s="3195"/>
      <c r="K23" s="3181" t="s">
        <v>11685</v>
      </c>
      <c r="L23" s="3195"/>
      <c r="P23" s="3078"/>
    </row>
    <row r="24" spans="1:16" s="3078" customFormat="1" ht="45" customHeight="1">
      <c r="B24" s="3193">
        <v>523</v>
      </c>
      <c r="C24" s="3194"/>
      <c r="E24" s="3193">
        <v>1206</v>
      </c>
      <c r="F24" s="3194"/>
      <c r="H24" s="3193">
        <v>92</v>
      </c>
      <c r="I24" s="3194"/>
      <c r="K24" s="3187">
        <v>479</v>
      </c>
      <c r="L24" s="3198"/>
    </row>
    <row r="25" spans="1:16" s="3075" customFormat="1" ht="22.15" customHeight="1">
      <c r="B25" s="3185" t="s">
        <v>11686</v>
      </c>
      <c r="C25" s="3186"/>
      <c r="E25" s="3185" t="s">
        <v>11681</v>
      </c>
      <c r="F25" s="3186"/>
      <c r="H25" s="3185" t="s">
        <v>11681</v>
      </c>
      <c r="I25" s="3186"/>
      <c r="K25" s="3185" t="s">
        <v>11687</v>
      </c>
      <c r="L25" s="3186"/>
    </row>
    <row r="26" spans="1:16" s="3076" customFormat="1" ht="31.15" customHeight="1" thickBot="1">
      <c r="A26" s="3076" t="s">
        <v>11673</v>
      </c>
      <c r="B26" s="3183" t="s">
        <v>11773</v>
      </c>
      <c r="C26" s="3184"/>
      <c r="E26" s="3183" t="s">
        <v>11774</v>
      </c>
      <c r="F26" s="3184"/>
      <c r="H26" s="3183" t="s">
        <v>11774</v>
      </c>
      <c r="I26" s="3184"/>
      <c r="K26" s="3183" t="s">
        <v>11775</v>
      </c>
      <c r="L26" s="3184"/>
    </row>
    <row r="27" spans="1:16" s="3077" customFormat="1" ht="18" customHeight="1" thickBot="1"/>
    <row r="28" spans="1:16" s="3071" customFormat="1" ht="49.9" customHeight="1" thickBot="1">
      <c r="B28" s="3181" t="s">
        <v>11688</v>
      </c>
      <c r="C28" s="3182"/>
      <c r="E28" s="3181" t="s">
        <v>11689</v>
      </c>
      <c r="F28" s="3182"/>
      <c r="H28" s="3181" t="s">
        <v>11690</v>
      </c>
      <c r="I28" s="3182"/>
      <c r="K28" s="3181" t="s">
        <v>11691</v>
      </c>
      <c r="L28" s="3182"/>
    </row>
    <row r="29" spans="1:16" s="3072" customFormat="1" ht="45" customHeight="1">
      <c r="B29" s="3187">
        <v>160</v>
      </c>
      <c r="C29" s="3188"/>
      <c r="E29" s="3187">
        <v>2871</v>
      </c>
      <c r="F29" s="3188"/>
      <c r="H29" s="3189">
        <v>2247.1999999999998</v>
      </c>
      <c r="I29" s="3190"/>
      <c r="K29" s="3191">
        <v>337.3</v>
      </c>
      <c r="L29" s="3192"/>
    </row>
    <row r="30" spans="1:16" s="3075" customFormat="1" ht="22.15" customHeight="1">
      <c r="B30" s="3185" t="s">
        <v>11671</v>
      </c>
      <c r="C30" s="3186"/>
      <c r="E30" s="3185" t="s">
        <v>11692</v>
      </c>
      <c r="F30" s="3186"/>
      <c r="H30" s="3185" t="s">
        <v>11671</v>
      </c>
      <c r="I30" s="3186"/>
      <c r="K30" s="3185" t="s">
        <v>11671</v>
      </c>
      <c r="L30" s="3186"/>
    </row>
    <row r="31" spans="1:16" s="3076" customFormat="1" ht="31.15" customHeight="1" thickBot="1">
      <c r="A31" s="3076" t="s">
        <v>11673</v>
      </c>
      <c r="B31" s="3183" t="s">
        <v>11776</v>
      </c>
      <c r="C31" s="3184"/>
      <c r="E31" s="3183" t="s">
        <v>11777</v>
      </c>
      <c r="F31" s="3184"/>
      <c r="H31" s="3183" t="s">
        <v>11778</v>
      </c>
      <c r="I31" s="3184"/>
      <c r="K31" s="3183" t="s">
        <v>11779</v>
      </c>
      <c r="L31" s="3184"/>
    </row>
  </sheetData>
  <mergeCells count="80">
    <mergeCell ref="B9:C9"/>
    <mergeCell ref="E9:F9"/>
    <mergeCell ref="H9:I9"/>
    <mergeCell ref="K9:L9"/>
    <mergeCell ref="B2:L2"/>
    <mergeCell ref="B8:C8"/>
    <mergeCell ref="E8:F8"/>
    <mergeCell ref="H8:I8"/>
    <mergeCell ref="K8:L8"/>
    <mergeCell ref="B10:C10"/>
    <mergeCell ref="E10:F10"/>
    <mergeCell ref="H10:I10"/>
    <mergeCell ref="K10:L10"/>
    <mergeCell ref="B13:C13"/>
    <mergeCell ref="E13:F13"/>
    <mergeCell ref="H13:I13"/>
    <mergeCell ref="K13:L13"/>
    <mergeCell ref="B11:C11"/>
    <mergeCell ref="E11:F11"/>
    <mergeCell ref="H11:I11"/>
    <mergeCell ref="K11:L11"/>
    <mergeCell ref="B14:C14"/>
    <mergeCell ref="E14:F14"/>
    <mergeCell ref="H14:I14"/>
    <mergeCell ref="K14:L14"/>
    <mergeCell ref="B15:C15"/>
    <mergeCell ref="E15:F15"/>
    <mergeCell ref="H15:I15"/>
    <mergeCell ref="K15:L15"/>
    <mergeCell ref="K18:L18"/>
    <mergeCell ref="B19:C19"/>
    <mergeCell ref="E19:F19"/>
    <mergeCell ref="H19:I19"/>
    <mergeCell ref="K19:L19"/>
    <mergeCell ref="B26:C26"/>
    <mergeCell ref="E26:F26"/>
    <mergeCell ref="H26:I26"/>
    <mergeCell ref="K26:L26"/>
    <mergeCell ref="K20:L20"/>
    <mergeCell ref="B23:C23"/>
    <mergeCell ref="E23:F23"/>
    <mergeCell ref="H23:I23"/>
    <mergeCell ref="K23:L23"/>
    <mergeCell ref="K21:L21"/>
    <mergeCell ref="K24:L24"/>
    <mergeCell ref="B25:C25"/>
    <mergeCell ref="E25:F25"/>
    <mergeCell ref="H25:I25"/>
    <mergeCell ref="K25:L25"/>
    <mergeCell ref="B24:C24"/>
    <mergeCell ref="E24:F24"/>
    <mergeCell ref="H24:I24"/>
    <mergeCell ref="B16:C16"/>
    <mergeCell ref="E16:F16"/>
    <mergeCell ref="H16:I16"/>
    <mergeCell ref="B21:C21"/>
    <mergeCell ref="E21:F21"/>
    <mergeCell ref="H21:I21"/>
    <mergeCell ref="B20:C20"/>
    <mergeCell ref="E20:F20"/>
    <mergeCell ref="H20:I20"/>
    <mergeCell ref="B18:C18"/>
    <mergeCell ref="E18:F18"/>
    <mergeCell ref="H18:I18"/>
    <mergeCell ref="B28:C28"/>
    <mergeCell ref="E28:F28"/>
    <mergeCell ref="H28:I28"/>
    <mergeCell ref="K28:L28"/>
    <mergeCell ref="B31:C31"/>
    <mergeCell ref="E31:F31"/>
    <mergeCell ref="H31:I31"/>
    <mergeCell ref="K31:L31"/>
    <mergeCell ref="B30:C30"/>
    <mergeCell ref="E30:F30"/>
    <mergeCell ref="H30:I30"/>
    <mergeCell ref="K30:L30"/>
    <mergeCell ref="B29:C29"/>
    <mergeCell ref="E29:F29"/>
    <mergeCell ref="H29:I29"/>
    <mergeCell ref="K29:L29"/>
  </mergeCells>
  <phoneticPr fontId="2"/>
  <hyperlinks>
    <hyperlink ref="B11:C11" location="'16'!A1" display="表番号16" xr:uid="{E818977A-53FD-4173-966F-F5EF81028136}"/>
    <hyperlink ref="E11:F11" location="'16'!A1" display="'16'!A1" xr:uid="{357F83D9-795B-4B09-923F-7EF450C31377}"/>
    <hyperlink ref="H11:I11" location="'97'!A1" display="表番号97" xr:uid="{29F77D8C-C688-4C6C-857C-BC6F18D0964E}"/>
    <hyperlink ref="K11:L11" location="'97'!A1" display="表番号97" xr:uid="{5841A4BE-A2EE-4020-B569-04CA99106BD6}"/>
    <hyperlink ref="B16:C16" location="'91'!A1" display="表番号91" xr:uid="{F55E1B58-BEAA-4DE7-A127-EA451FBF3F93}"/>
    <hyperlink ref="E16:F16" location="'121'!A1" display="表番号121" xr:uid="{E481ED72-CF4A-4DD5-A49F-C3B6359DB6F5}"/>
    <hyperlink ref="H16:I16" location="'112'!A1" display="表番号112" xr:uid="{43B0D121-1AA5-44BA-B7C8-91DEFCE6DD78}"/>
    <hyperlink ref="K16" location="'126'!A1" display="表番号126" xr:uid="{29839824-E6BC-4DDC-9BB8-92E3AFB9E4BA}"/>
    <hyperlink ref="L16" location="'127'!A1" display="・127" xr:uid="{323AFAED-C844-49C6-A3E1-86EBB4059555}"/>
    <hyperlink ref="B21:C21" location="'160'!A1" display="表番号160" xr:uid="{CC7EA4A3-3C53-4FFF-9CF0-F965C61AA25D}"/>
    <hyperlink ref="E21:F21" location="'219'!A1" display="表番号219" xr:uid="{C3CC10DD-F4DB-4D12-8876-A0D899237B84}"/>
    <hyperlink ref="H21:I21" location="'219'!A1" display="表番号219" xr:uid="{4E21ED32-0122-4545-AA6C-AB3244ADB269}"/>
    <hyperlink ref="K21:L21" location="'199'!A1" display="表番号199" xr:uid="{18E570AE-523C-4948-8E29-69BB74001E3B}"/>
    <hyperlink ref="B26:C26" location="'185'!A1" display="表番号185" xr:uid="{E85F36DD-F145-4EC4-AEFE-2527C20EBD74}"/>
    <hyperlink ref="E26:F26" location="'184'!A1" display="表番号184" xr:uid="{D8EC9FE1-2EB2-4635-A800-077509B0655D}"/>
    <hyperlink ref="H26:I26" location="'184'!A1" display="表番号184" xr:uid="{C3CD25D8-A712-4873-8D2C-33FE314FEFED}"/>
    <hyperlink ref="K26:L26" location="'225'!A1" display="表番号225" xr:uid="{F7A6C040-71A0-45C7-A332-612231920B20}"/>
    <hyperlink ref="B31:C31" location="'224'!A1" display="表番号224" xr:uid="{4AAEAAEC-68FA-4A0F-93DB-92773A344067}"/>
    <hyperlink ref="E31:F31" location="'136'!A1" display="表番号136" xr:uid="{10D06D83-81E7-46AB-9C71-97831AD81C0A}"/>
    <hyperlink ref="H31:I31" location="'193(2)'!A1" display="表番号193(2)" xr:uid="{8632F4EF-F46E-4F08-B298-02FE9FE201BE}"/>
    <hyperlink ref="K31:L31" location="'194'!A1" display="表番号194" xr:uid="{B8CBF28D-B250-420A-ADCC-12EC0FE816AA}"/>
  </hyperlinks>
  <pageMargins left="0.86614173228346458" right="0.59055118110236227" top="0.78740157480314965" bottom="0.39370078740157483" header="0.31496062992125984" footer="0.31496062992125984"/>
  <pageSetup paperSize="9" scale="77" fitToHeight="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B9A2F-D73B-445B-91DB-E7D06C9C7B82}">
  <dimension ref="A1:L22"/>
  <sheetViews>
    <sheetView workbookViewId="0">
      <selection activeCell="L2" sqref="L2"/>
    </sheetView>
  </sheetViews>
  <sheetFormatPr defaultRowHeight="18"/>
  <cols>
    <col min="1" max="1" width="4.83203125" customWidth="1"/>
    <col min="2" max="2" width="19.25" customWidth="1"/>
    <col min="3" max="11" width="10.08203125" customWidth="1"/>
    <col min="12" max="12" width="11" bestFit="1" customWidth="1"/>
  </cols>
  <sheetData>
    <row r="1" spans="1:12">
      <c r="A1" s="752" t="s">
        <v>5078</v>
      </c>
    </row>
    <row r="2" spans="1:12">
      <c r="A2" s="30" t="s">
        <v>11847</v>
      </c>
      <c r="B2" s="30"/>
      <c r="C2" s="30"/>
      <c r="D2" s="30"/>
      <c r="E2" s="30"/>
      <c r="F2" s="30"/>
      <c r="G2" s="30"/>
      <c r="H2" s="30"/>
      <c r="I2" s="30"/>
      <c r="J2" s="30"/>
      <c r="K2" s="50"/>
      <c r="L2" s="342" t="s">
        <v>721</v>
      </c>
    </row>
    <row r="3" spans="1:12" ht="18.5" thickBot="1">
      <c r="A3" s="30"/>
      <c r="B3" s="30"/>
      <c r="C3" s="30"/>
      <c r="D3" s="30"/>
      <c r="E3" s="30"/>
      <c r="F3" s="30"/>
      <c r="G3" s="30"/>
      <c r="H3" s="30"/>
      <c r="I3" s="30"/>
      <c r="J3" s="373"/>
      <c r="K3" s="28" t="s">
        <v>5018</v>
      </c>
    </row>
    <row r="4" spans="1:12">
      <c r="A4" s="3493" t="s">
        <v>5095</v>
      </c>
      <c r="B4" s="3483"/>
      <c r="C4" s="3494" t="s">
        <v>5048</v>
      </c>
      <c r="D4" s="3488" t="s">
        <v>5096</v>
      </c>
      <c r="E4" s="3488" t="s">
        <v>5097</v>
      </c>
      <c r="F4" s="3430" t="s">
        <v>5098</v>
      </c>
      <c r="G4" s="3478"/>
      <c r="H4" s="3478"/>
      <c r="I4" s="3478"/>
      <c r="J4" s="3480"/>
      <c r="K4" s="3488" t="s">
        <v>5070</v>
      </c>
    </row>
    <row r="5" spans="1:12">
      <c r="A5" s="3436"/>
      <c r="B5" s="3437"/>
      <c r="C5" s="3495"/>
      <c r="D5" s="3446"/>
      <c r="E5" s="3446"/>
      <c r="F5" s="3444" t="s">
        <v>5048</v>
      </c>
      <c r="G5" s="3443" t="s">
        <v>5099</v>
      </c>
      <c r="H5" s="3447"/>
      <c r="I5" s="3447"/>
      <c r="J5" s="3429"/>
      <c r="K5" s="3446"/>
    </row>
    <row r="6" spans="1:12">
      <c r="A6" s="3433"/>
      <c r="B6" s="3438"/>
      <c r="C6" s="3496"/>
      <c r="D6" s="3445"/>
      <c r="E6" s="3445"/>
      <c r="F6" s="3445"/>
      <c r="G6" s="524" t="s">
        <v>5100</v>
      </c>
      <c r="H6" s="524" t="s">
        <v>5101</v>
      </c>
      <c r="I6" s="524" t="s">
        <v>5102</v>
      </c>
      <c r="J6" s="524" t="s">
        <v>5103</v>
      </c>
      <c r="K6" s="3445"/>
    </row>
    <row r="7" spans="1:12" ht="27" customHeight="1">
      <c r="A7" s="3489" t="s">
        <v>5104</v>
      </c>
      <c r="B7" s="674" t="s">
        <v>5105</v>
      </c>
      <c r="C7" s="555">
        <f t="shared" ref="C7:C20" si="0">SUM(D7,E7,F7,K7)</f>
        <v>139167</v>
      </c>
      <c r="D7" s="769">
        <f>D8+D13</f>
        <v>94932</v>
      </c>
      <c r="E7" s="769">
        <f>E8+E13</f>
        <v>2777</v>
      </c>
      <c r="F7" s="769">
        <f t="shared" ref="F7:F20" si="1">SUM(G7:J7)</f>
        <v>41309</v>
      </c>
      <c r="G7" s="769">
        <f>G8+G13</f>
        <v>25075</v>
      </c>
      <c r="H7" s="769">
        <f>H8+H13</f>
        <v>12949</v>
      </c>
      <c r="I7" s="769">
        <f>I8+I13</f>
        <v>1404</v>
      </c>
      <c r="J7" s="769">
        <f>J8+J13</f>
        <v>1881</v>
      </c>
      <c r="K7" s="769">
        <f>K8+K13</f>
        <v>149</v>
      </c>
    </row>
    <row r="8" spans="1:12" ht="27" customHeight="1">
      <c r="A8" s="3490"/>
      <c r="B8" s="30" t="s">
        <v>5106</v>
      </c>
      <c r="C8" s="770">
        <f t="shared" si="0"/>
        <v>137743</v>
      </c>
      <c r="D8" s="561">
        <f>SUM(D9:D12)</f>
        <v>93874</v>
      </c>
      <c r="E8" s="561">
        <f>SUM(E9:E12)</f>
        <v>2749</v>
      </c>
      <c r="F8" s="561">
        <f t="shared" si="1"/>
        <v>40985</v>
      </c>
      <c r="G8" s="561">
        <f>SUM(G9:G12)</f>
        <v>24854</v>
      </c>
      <c r="H8" s="561">
        <f>SUM(H9:H12)</f>
        <v>12856</v>
      </c>
      <c r="I8" s="561">
        <f>SUM(I9:I12)</f>
        <v>1404</v>
      </c>
      <c r="J8" s="561">
        <f>SUM(J9:J12)</f>
        <v>1871</v>
      </c>
      <c r="K8" s="561">
        <f>SUM(K9:K12)</f>
        <v>135</v>
      </c>
    </row>
    <row r="9" spans="1:12" ht="27" customHeight="1">
      <c r="A9" s="3490"/>
      <c r="B9" s="30" t="s">
        <v>5088</v>
      </c>
      <c r="C9" s="770">
        <f t="shared" si="0"/>
        <v>89741</v>
      </c>
      <c r="D9" s="561">
        <v>87602</v>
      </c>
      <c r="E9" s="561">
        <v>188</v>
      </c>
      <c r="F9" s="561">
        <f t="shared" si="1"/>
        <v>1897</v>
      </c>
      <c r="G9" s="561">
        <v>233</v>
      </c>
      <c r="H9" s="561">
        <v>64</v>
      </c>
      <c r="I9" s="561">
        <v>411</v>
      </c>
      <c r="J9" s="561">
        <v>1189</v>
      </c>
      <c r="K9" s="561">
        <v>54</v>
      </c>
    </row>
    <row r="10" spans="1:12" ht="27" customHeight="1">
      <c r="A10" s="3490"/>
      <c r="B10" s="771" t="s">
        <v>5107</v>
      </c>
      <c r="C10" s="770">
        <f t="shared" si="0"/>
        <v>9670</v>
      </c>
      <c r="D10" s="561">
        <v>480</v>
      </c>
      <c r="E10" s="561">
        <v>1533</v>
      </c>
      <c r="F10" s="561">
        <f t="shared" si="1"/>
        <v>7657</v>
      </c>
      <c r="G10" s="561">
        <v>314</v>
      </c>
      <c r="H10" s="561">
        <v>6640</v>
      </c>
      <c r="I10" s="561">
        <v>471</v>
      </c>
      <c r="J10" s="772">
        <v>232</v>
      </c>
      <c r="K10" s="772">
        <v>0</v>
      </c>
    </row>
    <row r="11" spans="1:12" ht="27" customHeight="1">
      <c r="A11" s="3490"/>
      <c r="B11" s="30" t="s">
        <v>5090</v>
      </c>
      <c r="C11" s="770">
        <f t="shared" si="0"/>
        <v>34339</v>
      </c>
      <c r="D11" s="561">
        <v>5320</v>
      </c>
      <c r="E11" s="561">
        <v>965</v>
      </c>
      <c r="F11" s="561">
        <f t="shared" si="1"/>
        <v>27997</v>
      </c>
      <c r="G11" s="561">
        <v>22520</v>
      </c>
      <c r="H11" s="561">
        <v>4629</v>
      </c>
      <c r="I11" s="561">
        <v>466</v>
      </c>
      <c r="J11" s="561">
        <v>382</v>
      </c>
      <c r="K11" s="561">
        <v>57</v>
      </c>
    </row>
    <row r="12" spans="1:12" ht="27" customHeight="1">
      <c r="A12" s="3490"/>
      <c r="B12" s="30" t="s">
        <v>5091</v>
      </c>
      <c r="C12" s="770">
        <f t="shared" si="0"/>
        <v>3993</v>
      </c>
      <c r="D12" s="561">
        <v>472</v>
      </c>
      <c r="E12" s="561">
        <v>63</v>
      </c>
      <c r="F12" s="561">
        <f t="shared" si="1"/>
        <v>3434</v>
      </c>
      <c r="G12" s="561">
        <v>1787</v>
      </c>
      <c r="H12" s="561">
        <v>1523</v>
      </c>
      <c r="I12" s="561">
        <v>56</v>
      </c>
      <c r="J12" s="561">
        <v>68</v>
      </c>
      <c r="K12" s="561">
        <v>24</v>
      </c>
    </row>
    <row r="13" spans="1:12" ht="27" customHeight="1">
      <c r="A13" s="3491"/>
      <c r="B13" s="773" t="s">
        <v>5092</v>
      </c>
      <c r="C13" s="770">
        <f t="shared" si="0"/>
        <v>1424</v>
      </c>
      <c r="D13" s="774">
        <v>1058</v>
      </c>
      <c r="E13" s="774">
        <v>28</v>
      </c>
      <c r="F13" s="774">
        <f t="shared" si="1"/>
        <v>324</v>
      </c>
      <c r="G13" s="774">
        <v>221</v>
      </c>
      <c r="H13" s="774">
        <v>93</v>
      </c>
      <c r="I13" s="775">
        <v>0</v>
      </c>
      <c r="J13" s="774">
        <v>10</v>
      </c>
      <c r="K13" s="774">
        <v>14</v>
      </c>
    </row>
    <row r="14" spans="1:12" ht="27" customHeight="1">
      <c r="A14" s="3489" t="s">
        <v>5108</v>
      </c>
      <c r="B14" s="674" t="s">
        <v>5105</v>
      </c>
      <c r="C14" s="555">
        <f t="shared" si="0"/>
        <v>322873</v>
      </c>
      <c r="D14" s="769">
        <f>D15+D20</f>
        <v>248536</v>
      </c>
      <c r="E14" s="769">
        <f>E15+E20</f>
        <v>4878</v>
      </c>
      <c r="F14" s="769">
        <f t="shared" si="1"/>
        <v>69127</v>
      </c>
      <c r="G14" s="769">
        <f>G15+G20</f>
        <v>39720</v>
      </c>
      <c r="H14" s="769">
        <f>H15+H20</f>
        <v>23348</v>
      </c>
      <c r="I14" s="769">
        <f>I15+I20</f>
        <v>2622</v>
      </c>
      <c r="J14" s="769">
        <f>J15+J20</f>
        <v>3437</v>
      </c>
      <c r="K14" s="769">
        <f>K15+K20</f>
        <v>332</v>
      </c>
    </row>
    <row r="15" spans="1:12" ht="27" customHeight="1">
      <c r="A15" s="3490"/>
      <c r="B15" s="30" t="s">
        <v>5106</v>
      </c>
      <c r="C15" s="770">
        <f t="shared" si="0"/>
        <v>320192</v>
      </c>
      <c r="D15" s="561">
        <f>SUM(D16:D19)</f>
        <v>246340</v>
      </c>
      <c r="E15" s="561">
        <f>SUM(E16:E19)</f>
        <v>4830</v>
      </c>
      <c r="F15" s="561">
        <f t="shared" si="1"/>
        <v>68716</v>
      </c>
      <c r="G15" s="561">
        <f>SUM(G16:G19)</f>
        <v>39437</v>
      </c>
      <c r="H15" s="561">
        <f>SUM(H16:H19)</f>
        <v>23238</v>
      </c>
      <c r="I15" s="561">
        <f>SUM(I16:I19)</f>
        <v>2622</v>
      </c>
      <c r="J15" s="561">
        <f>SUM(J16:J19)</f>
        <v>3419</v>
      </c>
      <c r="K15" s="561">
        <f>SUM(K16:K19)</f>
        <v>306</v>
      </c>
    </row>
    <row r="16" spans="1:12" ht="27" customHeight="1">
      <c r="A16" s="3490"/>
      <c r="B16" s="30" t="s">
        <v>5088</v>
      </c>
      <c r="C16" s="770">
        <f t="shared" si="0"/>
        <v>236213</v>
      </c>
      <c r="D16" s="776">
        <v>232003</v>
      </c>
      <c r="E16" s="776">
        <v>342</v>
      </c>
      <c r="F16" s="561">
        <f t="shared" si="1"/>
        <v>3724</v>
      </c>
      <c r="G16" s="776">
        <v>477</v>
      </c>
      <c r="H16" s="776">
        <v>118</v>
      </c>
      <c r="I16" s="776">
        <v>781</v>
      </c>
      <c r="J16" s="776">
        <v>2348</v>
      </c>
      <c r="K16" s="561">
        <v>144</v>
      </c>
    </row>
    <row r="17" spans="1:11" ht="27" customHeight="1">
      <c r="A17" s="3490"/>
      <c r="B17" s="771" t="s">
        <v>5107</v>
      </c>
      <c r="C17" s="770">
        <f t="shared" si="0"/>
        <v>18448</v>
      </c>
      <c r="D17" s="776">
        <v>970</v>
      </c>
      <c r="E17" s="776">
        <v>2593</v>
      </c>
      <c r="F17" s="561">
        <f t="shared" si="1"/>
        <v>14885</v>
      </c>
      <c r="G17" s="776">
        <v>558</v>
      </c>
      <c r="H17" s="776">
        <v>12869</v>
      </c>
      <c r="I17" s="776">
        <v>1042</v>
      </c>
      <c r="J17" s="679">
        <v>416</v>
      </c>
      <c r="K17" s="679">
        <v>0</v>
      </c>
    </row>
    <row r="18" spans="1:11" ht="27" customHeight="1">
      <c r="A18" s="3490"/>
      <c r="B18" s="30" t="s">
        <v>5090</v>
      </c>
      <c r="C18" s="770">
        <f t="shared" si="0"/>
        <v>58983</v>
      </c>
      <c r="D18" s="776">
        <v>12285</v>
      </c>
      <c r="E18" s="776">
        <v>1782</v>
      </c>
      <c r="F18" s="561">
        <f t="shared" si="1"/>
        <v>44795</v>
      </c>
      <c r="G18" s="776">
        <v>35930</v>
      </c>
      <c r="H18" s="776">
        <v>7613</v>
      </c>
      <c r="I18" s="776">
        <v>723</v>
      </c>
      <c r="J18" s="776">
        <v>529</v>
      </c>
      <c r="K18" s="561">
        <v>121</v>
      </c>
    </row>
    <row r="19" spans="1:11" ht="27" customHeight="1">
      <c r="A19" s="3490"/>
      <c r="B19" s="30" t="s">
        <v>5091</v>
      </c>
      <c r="C19" s="770">
        <f t="shared" si="0"/>
        <v>6548</v>
      </c>
      <c r="D19" s="776">
        <v>1082</v>
      </c>
      <c r="E19" s="776">
        <v>113</v>
      </c>
      <c r="F19" s="561">
        <f t="shared" si="1"/>
        <v>5312</v>
      </c>
      <c r="G19" s="776">
        <v>2472</v>
      </c>
      <c r="H19" s="776">
        <v>2638</v>
      </c>
      <c r="I19" s="776">
        <v>76</v>
      </c>
      <c r="J19" s="776">
        <v>126</v>
      </c>
      <c r="K19" s="561">
        <v>41</v>
      </c>
    </row>
    <row r="20" spans="1:11" ht="27" customHeight="1" thickBot="1">
      <c r="A20" s="3492"/>
      <c r="B20" s="522" t="s">
        <v>5092</v>
      </c>
      <c r="C20" s="770">
        <f t="shared" si="0"/>
        <v>2681</v>
      </c>
      <c r="D20" s="777">
        <v>2196</v>
      </c>
      <c r="E20" s="777">
        <v>48</v>
      </c>
      <c r="F20" s="568">
        <f t="shared" si="1"/>
        <v>411</v>
      </c>
      <c r="G20" s="777">
        <v>283</v>
      </c>
      <c r="H20" s="777">
        <v>110</v>
      </c>
      <c r="I20" s="775">
        <v>0</v>
      </c>
      <c r="J20" s="777">
        <v>18</v>
      </c>
      <c r="K20" s="522">
        <v>26</v>
      </c>
    </row>
    <row r="21" spans="1:11">
      <c r="A21" s="618" t="s">
        <v>5109</v>
      </c>
      <c r="B21" s="618"/>
      <c r="C21" s="618"/>
      <c r="D21" s="618"/>
      <c r="E21" s="618"/>
      <c r="F21" s="618"/>
      <c r="G21" s="30"/>
      <c r="H21" s="30"/>
      <c r="I21" s="618"/>
      <c r="J21" s="618"/>
      <c r="K21" s="344" t="s">
        <v>5110</v>
      </c>
    </row>
    <row r="22" spans="1:11">
      <c r="A22" s="30"/>
      <c r="B22" s="30"/>
      <c r="C22" s="30"/>
      <c r="D22" s="30"/>
      <c r="E22" s="30"/>
      <c r="F22" s="30"/>
      <c r="G22" s="30"/>
      <c r="H22" s="30"/>
      <c r="I22" s="30"/>
      <c r="J22" s="30"/>
      <c r="K22" s="30"/>
    </row>
  </sheetData>
  <mergeCells count="10">
    <mergeCell ref="A7:A13"/>
    <mergeCell ref="A14:A20"/>
    <mergeCell ref="A4:B6"/>
    <mergeCell ref="C4:C6"/>
    <mergeCell ref="D4:D6"/>
    <mergeCell ref="E4:E6"/>
    <mergeCell ref="F4:J4"/>
    <mergeCell ref="K4:K6"/>
    <mergeCell ref="F5:F6"/>
    <mergeCell ref="G5:J5"/>
  </mergeCells>
  <phoneticPr fontId="2"/>
  <hyperlinks>
    <hyperlink ref="L2" location="目次!A1" display="目次へ戻る" xr:uid="{EBFAEA47-85E7-4BC7-9677-BBDFDDDE3A39}"/>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B37A8-36B1-43DC-83D6-99743EE581CC}">
  <dimension ref="A1:J92"/>
  <sheetViews>
    <sheetView workbookViewId="0">
      <pane ySplit="4" topLeftCell="A35" activePane="bottomLeft" state="frozen"/>
      <selection pane="bottomLeft" activeCell="J1" sqref="J1"/>
    </sheetView>
  </sheetViews>
  <sheetFormatPr defaultRowHeight="18"/>
  <cols>
    <col min="1" max="2" width="8.33203125" customWidth="1"/>
    <col min="3" max="3" width="12.08203125" customWidth="1"/>
    <col min="4" max="4" width="14" customWidth="1"/>
    <col min="5" max="7" width="12.25" customWidth="1"/>
    <col min="8" max="8" width="16.5" customWidth="1"/>
    <col min="9" max="9" width="14.25" customWidth="1"/>
    <col min="10" max="10" width="11" bestFit="1" customWidth="1"/>
  </cols>
  <sheetData>
    <row r="1" spans="1:10">
      <c r="A1" s="778" t="s">
        <v>5111</v>
      </c>
      <c r="B1" s="30"/>
      <c r="C1" s="30"/>
      <c r="D1" s="30"/>
      <c r="E1" s="30"/>
      <c r="F1" s="30"/>
      <c r="G1" s="30"/>
      <c r="H1" s="30"/>
      <c r="I1" s="30"/>
      <c r="J1" s="341" t="s">
        <v>721</v>
      </c>
    </row>
    <row r="2" spans="1:10" ht="18.5" thickBot="1">
      <c r="A2" s="779"/>
      <c r="B2" s="778"/>
      <c r="C2" s="778"/>
      <c r="D2" s="778"/>
      <c r="E2" s="778"/>
      <c r="F2" s="778"/>
      <c r="G2" s="778"/>
      <c r="H2" s="778"/>
      <c r="I2" s="778"/>
    </row>
    <row r="3" spans="1:10">
      <c r="A3" s="3500" t="s">
        <v>5112</v>
      </c>
      <c r="B3" s="3501"/>
      <c r="C3" s="3502" t="s">
        <v>617</v>
      </c>
      <c r="D3" s="3504" t="s">
        <v>5113</v>
      </c>
      <c r="E3" s="3505"/>
      <c r="F3" s="3505"/>
      <c r="G3" s="3506"/>
      <c r="H3" s="3502" t="s">
        <v>11808</v>
      </c>
      <c r="I3" s="3497" t="s">
        <v>11809</v>
      </c>
      <c r="J3" s="30"/>
    </row>
    <row r="4" spans="1:10" ht="33" customHeight="1">
      <c r="A4" s="3131" t="s">
        <v>11815</v>
      </c>
      <c r="B4" s="3130" t="s">
        <v>11814</v>
      </c>
      <c r="C4" s="3503"/>
      <c r="D4" s="780" t="s">
        <v>11813</v>
      </c>
      <c r="E4" s="781" t="s">
        <v>11812</v>
      </c>
      <c r="F4" s="782" t="s">
        <v>11811</v>
      </c>
      <c r="G4" s="781" t="s">
        <v>11810</v>
      </c>
      <c r="H4" s="3503"/>
      <c r="I4" s="3498"/>
      <c r="J4" s="30"/>
    </row>
    <row r="5" spans="1:10">
      <c r="A5" s="783"/>
      <c r="B5" s="783"/>
      <c r="C5" s="784" t="s">
        <v>5114</v>
      </c>
      <c r="D5" s="785">
        <v>5527395</v>
      </c>
      <c r="E5" s="786">
        <v>9730552</v>
      </c>
      <c r="F5" s="787">
        <v>4772459</v>
      </c>
      <c r="G5" s="787">
        <v>4958093</v>
      </c>
      <c r="H5" s="788">
        <v>87528</v>
      </c>
      <c r="I5" s="789">
        <v>-627.51</v>
      </c>
      <c r="J5" s="30"/>
    </row>
    <row r="6" spans="1:10">
      <c r="A6" s="790">
        <v>1</v>
      </c>
      <c r="B6" s="790">
        <v>1</v>
      </c>
      <c r="C6" s="791" t="s">
        <v>5115</v>
      </c>
      <c r="D6" s="792">
        <v>1888048</v>
      </c>
      <c r="E6" s="793">
        <v>3753398</v>
      </c>
      <c r="F6" s="746">
        <v>1857643</v>
      </c>
      <c r="G6" s="794">
        <v>1895755</v>
      </c>
      <c r="H6" s="788">
        <v>429</v>
      </c>
      <c r="I6" s="789">
        <v>438.23</v>
      </c>
      <c r="J6" s="30"/>
    </row>
    <row r="7" spans="1:10">
      <c r="A7" s="790">
        <v>2</v>
      </c>
      <c r="B7" s="790">
        <v>2</v>
      </c>
      <c r="C7" s="791" t="s">
        <v>5116</v>
      </c>
      <c r="D7" s="795">
        <v>1622994</v>
      </c>
      <c r="E7" s="793">
        <v>2778917</v>
      </c>
      <c r="F7" s="794">
        <v>1345204</v>
      </c>
      <c r="G7" s="794">
        <v>1433713</v>
      </c>
      <c r="H7" s="788">
        <v>21275</v>
      </c>
      <c r="I7" s="789">
        <v>-225.34</v>
      </c>
      <c r="J7" s="30"/>
    </row>
    <row r="8" spans="1:10">
      <c r="A8" s="790">
        <v>3</v>
      </c>
      <c r="B8" s="790">
        <v>3</v>
      </c>
      <c r="C8" s="791" t="s">
        <v>5117</v>
      </c>
      <c r="D8" s="792">
        <v>1188651</v>
      </c>
      <c r="E8" s="793">
        <v>2303004</v>
      </c>
      <c r="F8" s="794">
        <v>1136651</v>
      </c>
      <c r="G8" s="794">
        <v>1166353</v>
      </c>
      <c r="H8" s="788">
        <v>5259</v>
      </c>
      <c r="I8" s="789">
        <v>-326.45</v>
      </c>
      <c r="J8" s="30"/>
    </row>
    <row r="9" spans="1:10">
      <c r="A9" s="790">
        <v>4</v>
      </c>
      <c r="B9" s="790">
        <v>4</v>
      </c>
      <c r="C9" s="791" t="s">
        <v>5118</v>
      </c>
      <c r="D9" s="795">
        <v>1113832</v>
      </c>
      <c r="E9" s="793">
        <v>1955678</v>
      </c>
      <c r="F9" s="794">
        <v>914781</v>
      </c>
      <c r="G9" s="794">
        <v>1040897</v>
      </c>
      <c r="H9" s="788">
        <v>-1250</v>
      </c>
      <c r="I9" s="789">
        <v>1121.26</v>
      </c>
      <c r="J9" s="30"/>
    </row>
    <row r="10" spans="1:10">
      <c r="A10" s="790">
        <v>5</v>
      </c>
      <c r="B10" s="790">
        <v>5</v>
      </c>
      <c r="C10" s="791" t="s">
        <v>5119</v>
      </c>
      <c r="D10" s="792">
        <v>873871</v>
      </c>
      <c r="E10" s="796">
        <v>1608140</v>
      </c>
      <c r="F10" s="794">
        <v>762036</v>
      </c>
      <c r="G10" s="794">
        <v>846104</v>
      </c>
      <c r="H10" s="788">
        <v>14221</v>
      </c>
      <c r="I10" s="789">
        <v>343.47</v>
      </c>
      <c r="J10" s="30"/>
    </row>
    <row r="11" spans="1:10">
      <c r="A11" s="790">
        <v>6</v>
      </c>
      <c r="B11" s="790">
        <v>6</v>
      </c>
      <c r="C11" s="791" t="s">
        <v>5120</v>
      </c>
      <c r="D11" s="795">
        <v>799973</v>
      </c>
      <c r="E11" s="796">
        <v>1535141</v>
      </c>
      <c r="F11" s="794">
        <v>775836</v>
      </c>
      <c r="G11" s="794">
        <v>759305</v>
      </c>
      <c r="H11" s="788">
        <v>6005</v>
      </c>
      <c r="I11" s="789">
        <v>142.96</v>
      </c>
      <c r="J11" s="30"/>
    </row>
    <row r="12" spans="1:10">
      <c r="A12" s="790">
        <v>7</v>
      </c>
      <c r="B12" s="790">
        <v>7</v>
      </c>
      <c r="C12" s="791" t="s">
        <v>5121</v>
      </c>
      <c r="D12" s="792">
        <v>780144</v>
      </c>
      <c r="E12" s="796">
        <v>1493543</v>
      </c>
      <c r="F12" s="797">
        <v>706589</v>
      </c>
      <c r="G12" s="794">
        <v>786954</v>
      </c>
      <c r="H12" s="788">
        <v>-6882</v>
      </c>
      <c r="I12" s="789">
        <v>-556.92999999999995</v>
      </c>
      <c r="J12" s="30"/>
    </row>
    <row r="13" spans="1:10">
      <c r="A13" s="790">
        <v>8</v>
      </c>
      <c r="B13" s="790">
        <v>8</v>
      </c>
      <c r="C13" s="791" t="s">
        <v>5122</v>
      </c>
      <c r="D13" s="795">
        <v>743206</v>
      </c>
      <c r="E13" s="796">
        <v>1373887</v>
      </c>
      <c r="F13" s="794">
        <v>649681</v>
      </c>
      <c r="G13" s="794">
        <v>724206</v>
      </c>
      <c r="H13" s="788">
        <v>-5642</v>
      </c>
      <c r="I13" s="789">
        <v>827.83</v>
      </c>
      <c r="J13" s="30"/>
    </row>
    <row r="14" spans="1:10">
      <c r="A14" s="790">
        <v>9</v>
      </c>
      <c r="B14" s="790">
        <v>9</v>
      </c>
      <c r="C14" s="791" t="s">
        <v>5123</v>
      </c>
      <c r="D14" s="792">
        <v>649585</v>
      </c>
      <c r="E14" s="796">
        <v>1350500</v>
      </c>
      <c r="F14" s="794">
        <v>668943</v>
      </c>
      <c r="G14" s="794">
        <v>681557</v>
      </c>
      <c r="H14" s="788">
        <v>5488</v>
      </c>
      <c r="I14" s="789">
        <v>217.43</v>
      </c>
      <c r="J14" s="30"/>
    </row>
    <row r="15" spans="1:10">
      <c r="A15" s="790">
        <v>10</v>
      </c>
      <c r="B15" s="790">
        <v>10</v>
      </c>
      <c r="C15" s="791" t="s">
        <v>5124</v>
      </c>
      <c r="D15" s="795">
        <v>584288</v>
      </c>
      <c r="E15" s="796">
        <v>1173543</v>
      </c>
      <c r="F15" s="794">
        <v>567524</v>
      </c>
      <c r="G15" s="794">
        <v>606019</v>
      </c>
      <c r="H15" s="788">
        <v>-5230</v>
      </c>
      <c r="I15" s="789">
        <v>906.69</v>
      </c>
      <c r="J15" s="30"/>
    </row>
    <row r="16" spans="1:10">
      <c r="A16" s="790">
        <v>11</v>
      </c>
      <c r="B16" s="790">
        <v>11</v>
      </c>
      <c r="C16" s="791" t="s">
        <v>5125</v>
      </c>
      <c r="D16" s="798">
        <v>548719</v>
      </c>
      <c r="E16" s="796">
        <v>1064142</v>
      </c>
      <c r="F16" s="794">
        <v>514228</v>
      </c>
      <c r="G16" s="794">
        <v>549914</v>
      </c>
      <c r="H16" s="788">
        <v>-2220</v>
      </c>
      <c r="I16" s="789">
        <v>786.38</v>
      </c>
      <c r="J16" s="30"/>
    </row>
    <row r="17" spans="1:10">
      <c r="A17" s="790">
        <v>12</v>
      </c>
      <c r="B17" s="790">
        <v>12</v>
      </c>
      <c r="C17" s="791" t="s">
        <v>5126</v>
      </c>
      <c r="D17" s="795">
        <v>496438</v>
      </c>
      <c r="E17" s="796">
        <v>983896</v>
      </c>
      <c r="F17" s="794">
        <v>488345</v>
      </c>
      <c r="G17" s="794">
        <v>495551</v>
      </c>
      <c r="H17" s="788">
        <v>4997</v>
      </c>
      <c r="I17" s="789">
        <v>271.76</v>
      </c>
      <c r="J17" s="30"/>
    </row>
    <row r="18" spans="1:10">
      <c r="A18" s="790">
        <v>13</v>
      </c>
      <c r="B18" s="790">
        <v>13</v>
      </c>
      <c r="C18" s="791" t="s">
        <v>5127</v>
      </c>
      <c r="D18" s="792">
        <v>489747</v>
      </c>
      <c r="E18" s="796">
        <v>913577</v>
      </c>
      <c r="F18" s="794">
        <v>434242</v>
      </c>
      <c r="G18" s="794">
        <v>479335</v>
      </c>
      <c r="H18" s="788">
        <v>-7664</v>
      </c>
      <c r="I18" s="789">
        <v>492.3</v>
      </c>
      <c r="J18" s="30"/>
    </row>
    <row r="19" spans="1:10">
      <c r="A19" s="790">
        <v>14</v>
      </c>
      <c r="B19" s="790">
        <v>14</v>
      </c>
      <c r="C19" s="791" t="s">
        <v>5128</v>
      </c>
      <c r="D19" s="795">
        <v>404180</v>
      </c>
      <c r="E19" s="796">
        <v>811993</v>
      </c>
      <c r="F19" s="794">
        <v>388259</v>
      </c>
      <c r="G19" s="794">
        <v>423734</v>
      </c>
      <c r="H19" s="788">
        <v>-5048</v>
      </c>
      <c r="I19" s="789">
        <v>149.83000000000001</v>
      </c>
      <c r="J19" s="30"/>
    </row>
    <row r="20" spans="1:10">
      <c r="A20" s="790">
        <v>15</v>
      </c>
      <c r="B20" s="790">
        <v>15</v>
      </c>
      <c r="C20" s="791" t="s">
        <v>5129</v>
      </c>
      <c r="D20" s="792">
        <v>358071</v>
      </c>
      <c r="E20" s="796">
        <v>783924</v>
      </c>
      <c r="F20" s="794">
        <v>390875</v>
      </c>
      <c r="G20" s="794">
        <v>393049</v>
      </c>
      <c r="H20" s="788">
        <v>-5061</v>
      </c>
      <c r="I20" s="789">
        <v>-1558.11</v>
      </c>
      <c r="J20" s="30"/>
    </row>
    <row r="21" spans="1:10">
      <c r="A21" s="790">
        <v>16</v>
      </c>
      <c r="B21" s="790">
        <v>16</v>
      </c>
      <c r="C21" s="791" t="s">
        <v>5130</v>
      </c>
      <c r="D21" s="795">
        <v>351489</v>
      </c>
      <c r="E21" s="796">
        <v>761503</v>
      </c>
      <c r="F21" s="794">
        <v>366552</v>
      </c>
      <c r="G21" s="794">
        <v>394951</v>
      </c>
      <c r="H21" s="788">
        <v>-6062</v>
      </c>
      <c r="I21" s="789">
        <v>726.01</v>
      </c>
      <c r="J21" s="30"/>
    </row>
    <row r="22" spans="1:10">
      <c r="A22" s="790">
        <v>17</v>
      </c>
      <c r="B22" s="790">
        <v>17</v>
      </c>
      <c r="C22" s="791" t="s">
        <v>5131</v>
      </c>
      <c r="D22" s="792">
        <v>363032</v>
      </c>
      <c r="E22" s="793">
        <v>731331</v>
      </c>
      <c r="F22" s="794">
        <v>346223</v>
      </c>
      <c r="G22" s="794">
        <v>385108</v>
      </c>
      <c r="H22" s="788">
        <v>-391</v>
      </c>
      <c r="I22" s="789">
        <v>390.44</v>
      </c>
      <c r="J22" s="30"/>
    </row>
    <row r="23" spans="1:10">
      <c r="A23" s="790">
        <v>18</v>
      </c>
      <c r="B23" s="790">
        <v>18</v>
      </c>
      <c r="C23" s="791" t="s">
        <v>5132</v>
      </c>
      <c r="D23" s="792">
        <v>358556</v>
      </c>
      <c r="E23" s="793">
        <v>716494</v>
      </c>
      <c r="F23" s="794">
        <v>358771</v>
      </c>
      <c r="G23" s="794">
        <v>357723</v>
      </c>
      <c r="H23" s="788">
        <v>-1367</v>
      </c>
      <c r="I23" s="789">
        <v>328.91</v>
      </c>
      <c r="J23" s="30"/>
    </row>
    <row r="24" spans="1:10">
      <c r="A24" s="790">
        <v>19</v>
      </c>
      <c r="B24" s="790">
        <v>19</v>
      </c>
      <c r="C24" s="791" t="s">
        <v>5133</v>
      </c>
      <c r="D24" s="792">
        <v>342192</v>
      </c>
      <c r="E24" s="793">
        <v>695690</v>
      </c>
      <c r="F24" s="794">
        <v>334689</v>
      </c>
      <c r="G24" s="794">
        <v>361001</v>
      </c>
      <c r="H24" s="788">
        <v>-2981</v>
      </c>
      <c r="I24" s="789">
        <v>789.95</v>
      </c>
      <c r="J24" s="30"/>
    </row>
    <row r="25" spans="1:10">
      <c r="A25" s="790">
        <v>20</v>
      </c>
      <c r="B25" s="790">
        <v>20</v>
      </c>
      <c r="C25" s="791" t="s">
        <v>5134</v>
      </c>
      <c r="D25" s="792">
        <v>327008</v>
      </c>
      <c r="E25" s="793">
        <v>672775</v>
      </c>
      <c r="F25" s="794">
        <v>327566</v>
      </c>
      <c r="G25" s="794">
        <v>345209</v>
      </c>
      <c r="H25" s="788">
        <v>-4961</v>
      </c>
      <c r="I25" s="789">
        <v>-1411.93</v>
      </c>
      <c r="J25" s="30"/>
    </row>
    <row r="26" spans="1:10">
      <c r="A26" s="790">
        <v>21</v>
      </c>
      <c r="B26" s="790">
        <v>21</v>
      </c>
      <c r="C26" s="791" t="s">
        <v>5135</v>
      </c>
      <c r="D26" s="792">
        <v>323527</v>
      </c>
      <c r="E26" s="793">
        <v>649393</v>
      </c>
      <c r="F26" s="794">
        <v>322801</v>
      </c>
      <c r="G26" s="794">
        <v>326592</v>
      </c>
      <c r="H26" s="788">
        <v>1062</v>
      </c>
      <c r="I26" s="789">
        <v>85.62</v>
      </c>
      <c r="J26" s="30"/>
    </row>
    <row r="27" spans="1:10">
      <c r="A27" s="790">
        <v>22</v>
      </c>
      <c r="B27" s="790">
        <v>22</v>
      </c>
      <c r="C27" s="791" t="s">
        <v>5136</v>
      </c>
      <c r="D27" s="792">
        <v>306660</v>
      </c>
      <c r="E27" s="793">
        <v>607447</v>
      </c>
      <c r="F27" s="794">
        <v>307870</v>
      </c>
      <c r="G27" s="794">
        <v>299577</v>
      </c>
      <c r="H27" s="788">
        <v>1132</v>
      </c>
      <c r="I27" s="789">
        <v>61.95</v>
      </c>
      <c r="J27" s="30"/>
    </row>
    <row r="28" spans="1:10">
      <c r="A28" s="790">
        <v>23</v>
      </c>
      <c r="B28" s="790">
        <v>23</v>
      </c>
      <c r="C28" s="791" t="s">
        <v>5137</v>
      </c>
      <c r="D28" s="792">
        <v>305186</v>
      </c>
      <c r="E28" s="793">
        <v>591263</v>
      </c>
      <c r="F28" s="794">
        <v>275603</v>
      </c>
      <c r="G28" s="794">
        <v>315660</v>
      </c>
      <c r="H28" s="788">
        <v>-3779</v>
      </c>
      <c r="I28" s="789">
        <v>547.77</v>
      </c>
      <c r="J28" s="30"/>
    </row>
    <row r="29" spans="1:10">
      <c r="A29" s="790">
        <v>24</v>
      </c>
      <c r="B29" s="790">
        <v>24</v>
      </c>
      <c r="C29" s="791" t="s">
        <v>5138</v>
      </c>
      <c r="D29" s="792">
        <v>284931</v>
      </c>
      <c r="E29" s="793">
        <v>559083</v>
      </c>
      <c r="F29" s="794">
        <v>279079</v>
      </c>
      <c r="G29" s="794">
        <v>280004</v>
      </c>
      <c r="H29" s="788">
        <v>-1609</v>
      </c>
      <c r="I29" s="789">
        <v>186.38</v>
      </c>
      <c r="J29" s="30"/>
    </row>
    <row r="30" spans="1:10">
      <c r="A30" s="790">
        <v>25</v>
      </c>
      <c r="B30" s="790">
        <v>25</v>
      </c>
      <c r="C30" s="791" t="s">
        <v>5139</v>
      </c>
      <c r="D30" s="795">
        <v>249624</v>
      </c>
      <c r="E30" s="796">
        <v>523181</v>
      </c>
      <c r="F30" s="794">
        <v>253726</v>
      </c>
      <c r="G30" s="794">
        <v>269455</v>
      </c>
      <c r="H30" s="788">
        <v>-2703</v>
      </c>
      <c r="I30" s="789">
        <v>534.55999999999995</v>
      </c>
      <c r="J30" s="30"/>
    </row>
    <row r="31" spans="1:10">
      <c r="A31" s="790">
        <v>26</v>
      </c>
      <c r="B31" s="790">
        <v>26</v>
      </c>
      <c r="C31" s="791" t="s">
        <v>5140</v>
      </c>
      <c r="D31" s="792">
        <v>247540</v>
      </c>
      <c r="E31" s="796">
        <v>514595</v>
      </c>
      <c r="F31" s="794">
        <v>257716</v>
      </c>
      <c r="G31" s="794">
        <v>256879</v>
      </c>
      <c r="H31" s="788">
        <v>-1236</v>
      </c>
      <c r="I31" s="789">
        <v>416.85</v>
      </c>
      <c r="J31" s="30"/>
    </row>
    <row r="32" spans="1:10">
      <c r="A32" s="790">
        <v>28</v>
      </c>
      <c r="B32" s="790">
        <v>27</v>
      </c>
      <c r="C32" s="791" t="s">
        <v>5141</v>
      </c>
      <c r="D32" s="795">
        <v>255254</v>
      </c>
      <c r="E32" s="796">
        <v>500395</v>
      </c>
      <c r="F32" s="794">
        <v>248140</v>
      </c>
      <c r="G32" s="794">
        <v>252255</v>
      </c>
      <c r="H32" s="788">
        <v>2173</v>
      </c>
      <c r="I32" s="789">
        <v>61.38</v>
      </c>
      <c r="J32" s="30"/>
    </row>
    <row r="33" spans="1:10">
      <c r="A33" s="790">
        <v>27</v>
      </c>
      <c r="B33" s="790">
        <v>28</v>
      </c>
      <c r="C33" s="791" t="s">
        <v>5142</v>
      </c>
      <c r="D33" s="792">
        <v>255627</v>
      </c>
      <c r="E33" s="796">
        <v>496666</v>
      </c>
      <c r="F33" s="794">
        <v>233291</v>
      </c>
      <c r="G33" s="794">
        <v>263375</v>
      </c>
      <c r="H33" s="788">
        <v>-3565</v>
      </c>
      <c r="I33" s="789">
        <v>429.35</v>
      </c>
      <c r="J33" s="30"/>
    </row>
    <row r="34" spans="1:10">
      <c r="A34" s="790">
        <v>29</v>
      </c>
      <c r="B34" s="790">
        <v>29</v>
      </c>
      <c r="C34" s="791" t="s">
        <v>5143</v>
      </c>
      <c r="D34" s="792">
        <v>259981</v>
      </c>
      <c r="E34" s="796">
        <v>494720</v>
      </c>
      <c r="F34" s="794">
        <v>249810</v>
      </c>
      <c r="G34" s="794">
        <v>244910</v>
      </c>
      <c r="H34" s="788">
        <v>1825</v>
      </c>
      <c r="I34" s="789">
        <v>-57.44</v>
      </c>
      <c r="J34" s="30"/>
    </row>
    <row r="35" spans="1:10">
      <c r="A35" s="790">
        <v>30</v>
      </c>
      <c r="B35" s="790">
        <v>30</v>
      </c>
      <c r="C35" s="791" t="s">
        <v>5144</v>
      </c>
      <c r="D35" s="792">
        <v>230059</v>
      </c>
      <c r="E35" s="796">
        <v>480818</v>
      </c>
      <c r="F35" s="794">
        <v>225922</v>
      </c>
      <c r="G35" s="794">
        <v>254896</v>
      </c>
      <c r="H35" s="788">
        <v>-1776</v>
      </c>
      <c r="I35" s="789">
        <v>-99.95</v>
      </c>
      <c r="J35" s="30"/>
    </row>
    <row r="36" spans="1:10">
      <c r="A36" s="790">
        <v>31</v>
      </c>
      <c r="B36" s="790">
        <v>31</v>
      </c>
      <c r="C36" s="791" t="s">
        <v>5145</v>
      </c>
      <c r="D36" s="795">
        <v>251356</v>
      </c>
      <c r="E36" s="796">
        <v>477700</v>
      </c>
      <c r="F36" s="794">
        <v>232134</v>
      </c>
      <c r="G36" s="794">
        <v>245566</v>
      </c>
      <c r="H36" s="788">
        <v>-839</v>
      </c>
      <c r="I36" s="789">
        <v>61.78</v>
      </c>
      <c r="J36" s="30"/>
    </row>
    <row r="37" spans="1:10">
      <c r="A37" s="790">
        <v>32</v>
      </c>
      <c r="B37" s="790">
        <v>32</v>
      </c>
      <c r="C37" s="791" t="s">
        <v>5146</v>
      </c>
      <c r="D37" s="792">
        <v>221451</v>
      </c>
      <c r="E37" s="796">
        <v>473670</v>
      </c>
      <c r="F37" s="794">
        <v>230829</v>
      </c>
      <c r="G37" s="794">
        <v>242841</v>
      </c>
      <c r="H37" s="788">
        <v>-2244</v>
      </c>
      <c r="I37" s="789">
        <v>356.07</v>
      </c>
      <c r="J37" s="30"/>
    </row>
    <row r="38" spans="1:10">
      <c r="A38" s="790">
        <v>33</v>
      </c>
      <c r="B38" s="790">
        <v>33</v>
      </c>
      <c r="C38" s="791" t="s">
        <v>5147</v>
      </c>
      <c r="D38" s="795">
        <v>232919</v>
      </c>
      <c r="E38" s="796">
        <v>472898</v>
      </c>
      <c r="F38" s="794">
        <v>227568</v>
      </c>
      <c r="G38" s="794">
        <v>245330</v>
      </c>
      <c r="H38" s="788">
        <v>-1767</v>
      </c>
      <c r="I38" s="789">
        <v>502.39</v>
      </c>
      <c r="J38" s="30"/>
    </row>
    <row r="39" spans="1:10">
      <c r="A39" s="790">
        <v>35</v>
      </c>
      <c r="B39" s="790">
        <v>34</v>
      </c>
      <c r="C39" s="791" t="s">
        <v>5148</v>
      </c>
      <c r="D39" s="792">
        <v>244642</v>
      </c>
      <c r="E39" s="796">
        <v>457508</v>
      </c>
      <c r="F39" s="794">
        <v>222025</v>
      </c>
      <c r="G39" s="794">
        <v>235483</v>
      </c>
      <c r="H39" s="788">
        <v>-538</v>
      </c>
      <c r="I39" s="789">
        <v>50.7</v>
      </c>
      <c r="J39" s="30"/>
    </row>
    <row r="40" spans="1:10">
      <c r="A40" s="790">
        <v>34</v>
      </c>
      <c r="B40" s="790">
        <v>35</v>
      </c>
      <c r="C40" s="791" t="s">
        <v>5149</v>
      </c>
      <c r="D40" s="795">
        <v>216921</v>
      </c>
      <c r="E40" s="796">
        <v>455028</v>
      </c>
      <c r="F40" s="794">
        <v>222067</v>
      </c>
      <c r="G40" s="794">
        <v>232961</v>
      </c>
      <c r="H40" s="788">
        <v>-3164</v>
      </c>
      <c r="I40" s="789">
        <v>517.72</v>
      </c>
      <c r="J40" s="30"/>
    </row>
    <row r="41" spans="1:10">
      <c r="A41" s="790">
        <v>36</v>
      </c>
      <c r="B41" s="790">
        <v>36</v>
      </c>
      <c r="C41" s="791" t="s">
        <v>5150</v>
      </c>
      <c r="D41" s="792">
        <v>214096</v>
      </c>
      <c r="E41" s="796">
        <v>445041</v>
      </c>
      <c r="F41" s="794">
        <v>220078</v>
      </c>
      <c r="G41" s="794">
        <v>224963</v>
      </c>
      <c r="H41" s="788">
        <v>-131</v>
      </c>
      <c r="I41" s="789">
        <v>69.56</v>
      </c>
      <c r="J41" s="30"/>
    </row>
    <row r="42" spans="1:10">
      <c r="A42" s="790">
        <v>37</v>
      </c>
      <c r="B42" s="790">
        <v>37</v>
      </c>
      <c r="C42" s="791" t="s">
        <v>5151</v>
      </c>
      <c r="D42" s="795">
        <v>214900</v>
      </c>
      <c r="E42" s="796">
        <v>443123</v>
      </c>
      <c r="F42" s="794">
        <v>213712</v>
      </c>
      <c r="G42" s="794">
        <v>229409</v>
      </c>
      <c r="H42" s="788">
        <v>-1873</v>
      </c>
      <c r="I42" s="789">
        <v>468.81</v>
      </c>
      <c r="J42" s="30"/>
    </row>
    <row r="43" spans="1:10">
      <c r="A43" s="790">
        <v>38</v>
      </c>
      <c r="B43" s="790">
        <v>38</v>
      </c>
      <c r="C43" s="791" t="s">
        <v>5152</v>
      </c>
      <c r="D43" s="792">
        <v>209482</v>
      </c>
      <c r="E43" s="796">
        <v>437634</v>
      </c>
      <c r="F43" s="794">
        <v>216041</v>
      </c>
      <c r="G43" s="794">
        <v>221593</v>
      </c>
      <c r="H43" s="788">
        <v>2105</v>
      </c>
      <c r="I43" s="789">
        <v>114.74</v>
      </c>
      <c r="J43" s="30"/>
    </row>
    <row r="44" spans="1:10">
      <c r="A44" s="790">
        <v>39</v>
      </c>
      <c r="B44" s="790">
        <v>39</v>
      </c>
      <c r="C44" s="791" t="s">
        <v>5153</v>
      </c>
      <c r="D44" s="792">
        <v>208738</v>
      </c>
      <c r="E44" s="796">
        <v>430170</v>
      </c>
      <c r="F44" s="794">
        <v>209990</v>
      </c>
      <c r="G44" s="794">
        <v>220180</v>
      </c>
      <c r="H44" s="788">
        <v>-210</v>
      </c>
      <c r="I44" s="789">
        <v>71.55</v>
      </c>
      <c r="J44" s="30"/>
    </row>
    <row r="45" spans="1:10">
      <c r="A45" s="790">
        <v>40</v>
      </c>
      <c r="B45" s="790">
        <v>40</v>
      </c>
      <c r="C45" s="791" t="s">
        <v>5154</v>
      </c>
      <c r="D45" s="799">
        <v>205154</v>
      </c>
      <c r="E45" s="796">
        <v>417660</v>
      </c>
      <c r="F45" s="794">
        <v>201849</v>
      </c>
      <c r="G45" s="794">
        <v>215811</v>
      </c>
      <c r="H45" s="788">
        <v>-2079</v>
      </c>
      <c r="I45" s="789">
        <v>375.54</v>
      </c>
      <c r="J45" s="30"/>
    </row>
    <row r="46" spans="1:10">
      <c r="A46" s="790">
        <v>41</v>
      </c>
      <c r="B46" s="790">
        <v>41</v>
      </c>
      <c r="C46" s="791" t="s">
        <v>5155</v>
      </c>
      <c r="D46" s="800">
        <v>187968</v>
      </c>
      <c r="E46" s="793">
        <v>414750</v>
      </c>
      <c r="F46" s="794">
        <v>215945</v>
      </c>
      <c r="G46" s="794">
        <v>198805</v>
      </c>
      <c r="H46" s="801">
        <v>-1633</v>
      </c>
      <c r="I46" s="802">
        <v>918.32</v>
      </c>
      <c r="J46" s="30"/>
    </row>
    <row r="47" spans="1:10">
      <c r="A47" s="790">
        <v>42</v>
      </c>
      <c r="B47" s="790">
        <v>42</v>
      </c>
      <c r="C47" s="791" t="s">
        <v>5156</v>
      </c>
      <c r="D47" s="792">
        <v>199010</v>
      </c>
      <c r="E47" s="796">
        <v>405955</v>
      </c>
      <c r="F47" s="794">
        <v>192466</v>
      </c>
      <c r="G47" s="794">
        <v>213489</v>
      </c>
      <c r="H47" s="801">
        <v>-881</v>
      </c>
      <c r="I47" s="789">
        <v>-36.39</v>
      </c>
      <c r="J47" s="30"/>
    </row>
    <row r="48" spans="1:10">
      <c r="A48" s="790">
        <v>43</v>
      </c>
      <c r="B48" s="790">
        <v>43</v>
      </c>
      <c r="C48" s="791" t="s">
        <v>5157</v>
      </c>
      <c r="D48" s="746">
        <v>186736</v>
      </c>
      <c r="E48" s="796">
        <v>403757</v>
      </c>
      <c r="F48" s="794">
        <v>197110</v>
      </c>
      <c r="G48" s="794">
        <v>206647</v>
      </c>
      <c r="H48" s="801">
        <v>-2726</v>
      </c>
      <c r="I48" s="789">
        <v>1241.7</v>
      </c>
      <c r="J48" s="30"/>
    </row>
    <row r="49" spans="1:10">
      <c r="A49" s="790">
        <v>44</v>
      </c>
      <c r="B49" s="790">
        <v>44</v>
      </c>
      <c r="C49" s="791" t="s">
        <v>5158</v>
      </c>
      <c r="D49" s="746">
        <v>188486</v>
      </c>
      <c r="E49" s="796">
        <v>399127</v>
      </c>
      <c r="F49" s="794">
        <v>190555</v>
      </c>
      <c r="G49" s="794">
        <v>208572</v>
      </c>
      <c r="H49" s="801">
        <v>-1810</v>
      </c>
      <c r="I49" s="789">
        <v>203.6</v>
      </c>
      <c r="J49" s="30"/>
    </row>
    <row r="50" spans="1:10">
      <c r="A50" s="790">
        <v>45</v>
      </c>
      <c r="B50" s="790">
        <v>45</v>
      </c>
      <c r="C50" s="791" t="s">
        <v>5159</v>
      </c>
      <c r="D50" s="792">
        <v>202865</v>
      </c>
      <c r="E50" s="796">
        <v>394504</v>
      </c>
      <c r="F50" s="794">
        <v>186261</v>
      </c>
      <c r="G50" s="794">
        <v>208243</v>
      </c>
      <c r="H50" s="801">
        <v>-2902</v>
      </c>
      <c r="I50" s="789">
        <v>643.57000000000005</v>
      </c>
      <c r="J50" s="30"/>
    </row>
    <row r="51" spans="1:10">
      <c r="A51" s="790">
        <v>47</v>
      </c>
      <c r="B51" s="790">
        <v>46</v>
      </c>
      <c r="C51" s="791" t="s">
        <v>5160</v>
      </c>
      <c r="D51" s="792">
        <v>186991</v>
      </c>
      <c r="E51" s="796">
        <v>392328</v>
      </c>
      <c r="F51" s="794">
        <v>187474</v>
      </c>
      <c r="G51" s="794">
        <v>204854</v>
      </c>
      <c r="H51" s="801">
        <v>-1893</v>
      </c>
      <c r="I51" s="789">
        <v>65.12</v>
      </c>
      <c r="J51" s="30"/>
    </row>
    <row r="52" spans="1:10">
      <c r="A52" s="790">
        <v>46</v>
      </c>
      <c r="B52" s="790">
        <v>47</v>
      </c>
      <c r="C52" s="791" t="s">
        <v>5161</v>
      </c>
      <c r="D52" s="792">
        <v>205611</v>
      </c>
      <c r="E52" s="796">
        <v>390551</v>
      </c>
      <c r="F52" s="794">
        <v>180915</v>
      </c>
      <c r="G52" s="794">
        <v>209636</v>
      </c>
      <c r="H52" s="801">
        <v>-5292</v>
      </c>
      <c r="I52" s="789">
        <v>405.69</v>
      </c>
      <c r="J52" s="30"/>
    </row>
    <row r="53" spans="1:10">
      <c r="A53" s="790">
        <v>50</v>
      </c>
      <c r="B53" s="790">
        <v>48</v>
      </c>
      <c r="C53" s="791" t="s">
        <v>5162</v>
      </c>
      <c r="D53" s="792">
        <v>186886</v>
      </c>
      <c r="E53" s="796">
        <v>384506</v>
      </c>
      <c r="F53" s="794">
        <v>183107</v>
      </c>
      <c r="G53" s="794">
        <v>201399</v>
      </c>
      <c r="H53" s="801">
        <v>1825</v>
      </c>
      <c r="I53" s="789">
        <v>36.090000000000003</v>
      </c>
      <c r="J53" s="30"/>
    </row>
    <row r="54" spans="1:10">
      <c r="A54" s="790">
        <v>48</v>
      </c>
      <c r="B54" s="790">
        <v>49</v>
      </c>
      <c r="C54" s="791" t="s">
        <v>5163</v>
      </c>
      <c r="D54" s="795">
        <v>171331</v>
      </c>
      <c r="E54" s="796">
        <v>382656</v>
      </c>
      <c r="F54" s="794">
        <v>193716</v>
      </c>
      <c r="G54" s="794">
        <v>188940</v>
      </c>
      <c r="H54" s="801">
        <v>1259</v>
      </c>
      <c r="I54" s="789">
        <v>387.2</v>
      </c>
      <c r="J54" s="30"/>
    </row>
    <row r="55" spans="1:10">
      <c r="A55" s="790">
        <v>49</v>
      </c>
      <c r="B55" s="790">
        <v>50</v>
      </c>
      <c r="C55" s="791" t="s">
        <v>5164</v>
      </c>
      <c r="D55" s="792">
        <v>191977</v>
      </c>
      <c r="E55" s="796">
        <v>379041</v>
      </c>
      <c r="F55" s="794">
        <v>188643</v>
      </c>
      <c r="G55" s="794">
        <v>190398</v>
      </c>
      <c r="H55" s="801">
        <v>-4447</v>
      </c>
      <c r="I55" s="789">
        <v>100.8</v>
      </c>
      <c r="J55" s="30"/>
    </row>
    <row r="56" spans="1:10">
      <c r="A56" s="790">
        <v>51</v>
      </c>
      <c r="B56" s="790">
        <v>51</v>
      </c>
      <c r="C56" s="791" t="s">
        <v>5165</v>
      </c>
      <c r="D56" s="792">
        <v>169335</v>
      </c>
      <c r="E56" s="796">
        <v>376861</v>
      </c>
      <c r="F56" s="794">
        <v>183875</v>
      </c>
      <c r="G56" s="794">
        <v>192986</v>
      </c>
      <c r="H56" s="801">
        <v>-1635</v>
      </c>
      <c r="I56" s="789">
        <v>113.82</v>
      </c>
      <c r="J56" s="30"/>
    </row>
    <row r="57" spans="1:10">
      <c r="A57" s="790">
        <v>52</v>
      </c>
      <c r="B57" s="790">
        <v>52</v>
      </c>
      <c r="C57" s="791" t="s">
        <v>5166</v>
      </c>
      <c r="D57" s="795">
        <v>166020</v>
      </c>
      <c r="E57" s="796">
        <v>366089</v>
      </c>
      <c r="F57" s="794">
        <v>183516</v>
      </c>
      <c r="G57" s="794">
        <v>182573</v>
      </c>
      <c r="H57" s="801">
        <v>-2597</v>
      </c>
      <c r="I57" s="789">
        <v>262.05</v>
      </c>
      <c r="J57" s="30"/>
    </row>
    <row r="58" spans="1:10">
      <c r="A58" s="790">
        <v>53</v>
      </c>
      <c r="B58" s="790">
        <v>53</v>
      </c>
      <c r="C58" s="791" t="s">
        <v>5167</v>
      </c>
      <c r="D58" s="792">
        <v>173217</v>
      </c>
      <c r="E58" s="796">
        <v>365972</v>
      </c>
      <c r="F58" s="794">
        <v>179689</v>
      </c>
      <c r="G58" s="794">
        <v>186283</v>
      </c>
      <c r="H58" s="801">
        <v>-1889</v>
      </c>
      <c r="I58" s="789">
        <v>-459.16</v>
      </c>
      <c r="J58" s="30"/>
    </row>
    <row r="59" spans="1:10">
      <c r="A59" s="790">
        <v>54</v>
      </c>
      <c r="B59" s="790">
        <v>54</v>
      </c>
      <c r="C59" s="791" t="s">
        <v>5168</v>
      </c>
      <c r="D59" s="792">
        <v>165256</v>
      </c>
      <c r="E59" s="796">
        <v>362609</v>
      </c>
      <c r="F59" s="794">
        <v>176280</v>
      </c>
      <c r="G59" s="794">
        <v>186329</v>
      </c>
      <c r="H59" s="801">
        <v>-2963</v>
      </c>
      <c r="I59" s="789">
        <v>834.81</v>
      </c>
      <c r="J59" s="30"/>
    </row>
    <row r="60" spans="1:10">
      <c r="A60" s="790">
        <v>55</v>
      </c>
      <c r="B60" s="790">
        <v>55</v>
      </c>
      <c r="C60" s="791" t="s">
        <v>5169</v>
      </c>
      <c r="D60" s="795">
        <v>177025</v>
      </c>
      <c r="E60" s="793">
        <v>352941</v>
      </c>
      <c r="F60" s="794">
        <v>167118</v>
      </c>
      <c r="G60" s="794">
        <v>185823</v>
      </c>
      <c r="H60" s="801">
        <v>-3531</v>
      </c>
      <c r="I60" s="789">
        <v>208.84</v>
      </c>
      <c r="J60" s="30"/>
    </row>
    <row r="61" spans="1:10">
      <c r="A61" s="790">
        <v>56</v>
      </c>
      <c r="B61" s="790">
        <v>56</v>
      </c>
      <c r="C61" s="803" t="s">
        <v>5170</v>
      </c>
      <c r="D61" s="792">
        <v>169532</v>
      </c>
      <c r="E61" s="793">
        <v>352805</v>
      </c>
      <c r="F61" s="794">
        <v>175530</v>
      </c>
      <c r="G61" s="794">
        <v>177275</v>
      </c>
      <c r="H61" s="801">
        <v>88</v>
      </c>
      <c r="I61" s="789">
        <v>109.13</v>
      </c>
      <c r="J61" s="30"/>
    </row>
    <row r="62" spans="1:10">
      <c r="A62" s="790">
        <v>57</v>
      </c>
      <c r="B62" s="790">
        <v>57</v>
      </c>
      <c r="C62" s="803" t="s">
        <v>5171</v>
      </c>
      <c r="D62" s="792">
        <v>168704</v>
      </c>
      <c r="E62" s="796">
        <v>347187</v>
      </c>
      <c r="F62" s="794">
        <v>162049</v>
      </c>
      <c r="G62" s="794">
        <v>185138</v>
      </c>
      <c r="H62" s="801">
        <v>-2198</v>
      </c>
      <c r="I62" s="789">
        <v>276.94</v>
      </c>
      <c r="J62" s="30"/>
    </row>
    <row r="63" spans="1:10">
      <c r="A63" s="790">
        <v>58</v>
      </c>
      <c r="B63" s="790">
        <v>58</v>
      </c>
      <c r="C63" s="791" t="s">
        <v>5172</v>
      </c>
      <c r="D63" s="795">
        <v>166053</v>
      </c>
      <c r="E63" s="796">
        <v>345589</v>
      </c>
      <c r="F63" s="794">
        <v>164274</v>
      </c>
      <c r="G63" s="794">
        <v>181315</v>
      </c>
      <c r="H63" s="801">
        <v>-1383</v>
      </c>
      <c r="I63" s="789">
        <v>105.29</v>
      </c>
      <c r="J63" s="30"/>
    </row>
    <row r="64" spans="1:10">
      <c r="A64" s="790">
        <v>59</v>
      </c>
      <c r="B64" s="790">
        <v>59</v>
      </c>
      <c r="C64" s="791" t="s">
        <v>5173</v>
      </c>
      <c r="D64" s="795">
        <v>158664</v>
      </c>
      <c r="E64" s="796">
        <v>343600</v>
      </c>
      <c r="F64" s="746">
        <v>165273</v>
      </c>
      <c r="G64" s="794">
        <v>178327</v>
      </c>
      <c r="H64" s="801">
        <v>-316</v>
      </c>
      <c r="I64" s="789">
        <v>464.51</v>
      </c>
      <c r="J64" s="30"/>
    </row>
    <row r="65" spans="1:10">
      <c r="A65" s="790">
        <v>60</v>
      </c>
      <c r="B65" s="790">
        <v>60</v>
      </c>
      <c r="C65" s="791" t="s">
        <v>5174</v>
      </c>
      <c r="D65" s="792">
        <v>170573</v>
      </c>
      <c r="E65" s="796">
        <v>342520</v>
      </c>
      <c r="F65" s="794">
        <v>168833</v>
      </c>
      <c r="G65" s="794">
        <v>173687</v>
      </c>
      <c r="H65" s="801">
        <v>-1009</v>
      </c>
      <c r="I65" s="789">
        <v>72.11</v>
      </c>
      <c r="J65" s="30"/>
    </row>
    <row r="66" spans="1:10">
      <c r="A66" s="790">
        <v>61</v>
      </c>
      <c r="B66" s="790">
        <v>61</v>
      </c>
      <c r="C66" s="791" t="s">
        <v>5175</v>
      </c>
      <c r="D66" s="795">
        <v>163376</v>
      </c>
      <c r="E66" s="796">
        <v>342327</v>
      </c>
      <c r="F66" s="794">
        <v>169346</v>
      </c>
      <c r="G66" s="794">
        <v>172981</v>
      </c>
      <c r="H66" s="801">
        <v>-735</v>
      </c>
      <c r="I66" s="789">
        <v>60.24</v>
      </c>
      <c r="J66" s="30"/>
    </row>
    <row r="67" spans="1:10">
      <c r="A67" s="790">
        <v>62</v>
      </c>
      <c r="B67" s="790">
        <v>62</v>
      </c>
      <c r="C67" s="791" t="s">
        <v>5176</v>
      </c>
      <c r="D67" s="792">
        <v>157108</v>
      </c>
      <c r="E67" s="796">
        <v>329120</v>
      </c>
      <c r="F67" s="794">
        <v>161107</v>
      </c>
      <c r="G67" s="794">
        <v>168013</v>
      </c>
      <c r="H67" s="801">
        <v>-740</v>
      </c>
      <c r="I67" s="789">
        <v>311.58999999999997</v>
      </c>
      <c r="J67" s="30"/>
    </row>
    <row r="68" spans="1:10">
      <c r="A68" s="790">
        <v>63</v>
      </c>
      <c r="B68" s="790">
        <v>63</v>
      </c>
      <c r="C68" s="791" t="s">
        <v>5177</v>
      </c>
      <c r="D68" s="792">
        <v>177167</v>
      </c>
      <c r="E68" s="796">
        <v>316183</v>
      </c>
      <c r="F68" s="794">
        <v>146486</v>
      </c>
      <c r="G68" s="794">
        <v>169697</v>
      </c>
      <c r="H68" s="801">
        <v>-4253</v>
      </c>
      <c r="I68" s="789">
        <v>747.66</v>
      </c>
      <c r="J68" s="30"/>
    </row>
    <row r="69" spans="1:10">
      <c r="A69" s="790">
        <v>65</v>
      </c>
      <c r="B69" s="790">
        <v>64</v>
      </c>
      <c r="C69" s="791" t="s">
        <v>5178</v>
      </c>
      <c r="D69" s="795">
        <v>161048</v>
      </c>
      <c r="E69" s="796">
        <v>313424</v>
      </c>
      <c r="F69" s="794">
        <v>151604</v>
      </c>
      <c r="G69" s="794">
        <v>161820</v>
      </c>
      <c r="H69" s="801">
        <v>-2061</v>
      </c>
      <c r="I69" s="789">
        <v>41.46</v>
      </c>
      <c r="J69" s="30"/>
    </row>
    <row r="70" spans="1:10">
      <c r="A70" s="790">
        <v>66</v>
      </c>
      <c r="B70" s="790">
        <v>65</v>
      </c>
      <c r="C70" s="791" t="s">
        <v>5179</v>
      </c>
      <c r="D70" s="795">
        <v>146408</v>
      </c>
      <c r="E70" s="796">
        <v>312433</v>
      </c>
      <c r="F70" s="794">
        <v>153133</v>
      </c>
      <c r="G70" s="794">
        <v>159300</v>
      </c>
      <c r="H70" s="801">
        <v>-2722</v>
      </c>
      <c r="I70" s="789">
        <v>757.2</v>
      </c>
      <c r="J70" s="30"/>
    </row>
    <row r="71" spans="1:10">
      <c r="A71" s="790">
        <v>64</v>
      </c>
      <c r="B71" s="790">
        <v>66</v>
      </c>
      <c r="C71" s="791" t="s">
        <v>5180</v>
      </c>
      <c r="D71" s="792">
        <v>163874</v>
      </c>
      <c r="E71" s="796">
        <v>312228</v>
      </c>
      <c r="F71" s="794">
        <v>146177</v>
      </c>
      <c r="G71" s="794">
        <v>166051</v>
      </c>
      <c r="H71" s="801">
        <v>-4182</v>
      </c>
      <c r="I71" s="789">
        <v>309</v>
      </c>
      <c r="J71" s="30"/>
    </row>
    <row r="72" spans="1:10">
      <c r="A72" s="790">
        <v>69</v>
      </c>
      <c r="B72" s="790">
        <v>67</v>
      </c>
      <c r="C72" s="791" t="s">
        <v>5181</v>
      </c>
      <c r="D72" s="795">
        <v>144968</v>
      </c>
      <c r="E72" s="796">
        <v>307235</v>
      </c>
      <c r="F72" s="794">
        <v>148112</v>
      </c>
      <c r="G72" s="794">
        <v>159123</v>
      </c>
      <c r="H72" s="801">
        <v>475</v>
      </c>
      <c r="I72" s="789">
        <v>49.41</v>
      </c>
      <c r="J72" s="30"/>
    </row>
    <row r="73" spans="1:10">
      <c r="A73" s="790">
        <v>67</v>
      </c>
      <c r="B73" s="790">
        <v>68</v>
      </c>
      <c r="C73" s="791" t="s">
        <v>5182</v>
      </c>
      <c r="D73" s="792">
        <v>146038</v>
      </c>
      <c r="E73" s="796">
        <v>306378</v>
      </c>
      <c r="F73" s="794">
        <v>153870</v>
      </c>
      <c r="G73" s="794">
        <v>152508</v>
      </c>
      <c r="H73" s="801">
        <v>-1447</v>
      </c>
      <c r="I73" s="789">
        <v>206.5</v>
      </c>
      <c r="J73" s="30"/>
    </row>
    <row r="74" spans="1:10">
      <c r="A74" s="790">
        <v>68</v>
      </c>
      <c r="B74" s="790">
        <v>69</v>
      </c>
      <c r="C74" s="791" t="s">
        <v>5183</v>
      </c>
      <c r="D74" s="792">
        <v>142351</v>
      </c>
      <c r="E74" s="796">
        <v>305902</v>
      </c>
      <c r="F74" s="794">
        <v>151641</v>
      </c>
      <c r="G74" s="794">
        <v>154261</v>
      </c>
      <c r="H74" s="801">
        <v>-1571</v>
      </c>
      <c r="I74" s="789">
        <v>92.78</v>
      </c>
      <c r="J74" s="30"/>
    </row>
    <row r="75" spans="1:10">
      <c r="A75" s="804">
        <v>70</v>
      </c>
      <c r="B75" s="804">
        <v>70</v>
      </c>
      <c r="C75" s="805" t="s">
        <v>5184</v>
      </c>
      <c r="D75" s="806">
        <v>146932</v>
      </c>
      <c r="E75" s="807">
        <v>303171</v>
      </c>
      <c r="F75" s="808">
        <v>149012</v>
      </c>
      <c r="G75" s="808">
        <v>154159</v>
      </c>
      <c r="H75" s="809">
        <v>-3543</v>
      </c>
      <c r="I75" s="810">
        <v>1232.51</v>
      </c>
      <c r="J75" s="30"/>
    </row>
    <row r="76" spans="1:10">
      <c r="A76" s="790">
        <v>71</v>
      </c>
      <c r="B76" s="790">
        <v>71</v>
      </c>
      <c r="C76" s="791" t="s">
        <v>5185</v>
      </c>
      <c r="D76" s="792">
        <v>143271</v>
      </c>
      <c r="E76" s="796">
        <v>300199</v>
      </c>
      <c r="F76" s="794">
        <v>142658</v>
      </c>
      <c r="G76" s="794">
        <v>157541</v>
      </c>
      <c r="H76" s="801">
        <v>-1318</v>
      </c>
      <c r="I76" s="789">
        <v>229.96</v>
      </c>
      <c r="J76" s="30"/>
    </row>
    <row r="77" spans="1:10">
      <c r="A77" s="790">
        <v>72</v>
      </c>
      <c r="B77" s="790">
        <v>72</v>
      </c>
      <c r="C77" s="791" t="s">
        <v>5186</v>
      </c>
      <c r="D77" s="792">
        <v>147053</v>
      </c>
      <c r="E77" s="793">
        <v>293729</v>
      </c>
      <c r="F77" s="794">
        <v>138499</v>
      </c>
      <c r="G77" s="794">
        <v>155230</v>
      </c>
      <c r="H77" s="801">
        <v>-3587</v>
      </c>
      <c r="I77" s="789">
        <v>906.07</v>
      </c>
      <c r="J77" s="30"/>
    </row>
    <row r="78" spans="1:10">
      <c r="A78" s="790">
        <v>73</v>
      </c>
      <c r="B78" s="790">
        <v>73</v>
      </c>
      <c r="C78" s="791" t="s">
        <v>5187</v>
      </c>
      <c r="D78" s="795">
        <v>134643</v>
      </c>
      <c r="E78" s="793">
        <v>286042</v>
      </c>
      <c r="F78" s="794">
        <v>137728</v>
      </c>
      <c r="G78" s="794">
        <v>148314</v>
      </c>
      <c r="H78" s="801">
        <v>327</v>
      </c>
      <c r="I78" s="789">
        <v>76.489999999999995</v>
      </c>
      <c r="J78" s="30"/>
    </row>
    <row r="79" spans="1:10">
      <c r="A79" s="790">
        <v>74</v>
      </c>
      <c r="B79" s="790">
        <v>74</v>
      </c>
      <c r="C79" s="791" t="s">
        <v>5188</v>
      </c>
      <c r="D79" s="795">
        <v>138578</v>
      </c>
      <c r="E79" s="793">
        <v>277423</v>
      </c>
      <c r="F79" s="794">
        <v>131015</v>
      </c>
      <c r="G79" s="794">
        <v>146408</v>
      </c>
      <c r="H79" s="801">
        <v>-2863</v>
      </c>
      <c r="I79" s="789">
        <v>886.47</v>
      </c>
      <c r="J79" s="30"/>
    </row>
    <row r="80" spans="1:10">
      <c r="A80" s="790">
        <v>75</v>
      </c>
      <c r="B80" s="790">
        <v>75</v>
      </c>
      <c r="C80" s="791" t="s">
        <v>5189</v>
      </c>
      <c r="D80" s="792">
        <v>129079</v>
      </c>
      <c r="E80" s="793">
        <v>268388</v>
      </c>
      <c r="F80" s="794">
        <v>130701</v>
      </c>
      <c r="G80" s="794">
        <v>137687</v>
      </c>
      <c r="H80" s="801">
        <v>-2612</v>
      </c>
      <c r="I80" s="789">
        <v>711.18</v>
      </c>
      <c r="J80" s="30"/>
    </row>
    <row r="81" spans="1:10">
      <c r="A81" s="790">
        <v>76</v>
      </c>
      <c r="B81" s="790">
        <v>76</v>
      </c>
      <c r="C81" s="791" t="s">
        <v>5190</v>
      </c>
      <c r="D81" s="795">
        <v>132128</v>
      </c>
      <c r="E81" s="793">
        <v>267467</v>
      </c>
      <c r="F81" s="794">
        <v>131087</v>
      </c>
      <c r="G81" s="794">
        <v>136380</v>
      </c>
      <c r="H81" s="801">
        <v>-1376</v>
      </c>
      <c r="I81" s="789">
        <v>-217.32</v>
      </c>
      <c r="J81" s="30"/>
    </row>
    <row r="82" spans="1:10">
      <c r="A82" s="790">
        <v>77</v>
      </c>
      <c r="B82" s="790">
        <v>77</v>
      </c>
      <c r="C82" s="791" t="s">
        <v>5191</v>
      </c>
      <c r="D82" s="792">
        <v>131992</v>
      </c>
      <c r="E82" s="796">
        <v>266861</v>
      </c>
      <c r="F82" s="794">
        <v>137547</v>
      </c>
      <c r="G82" s="794">
        <v>129314</v>
      </c>
      <c r="H82" s="801">
        <v>-1656</v>
      </c>
      <c r="I82" s="789">
        <v>368.16</v>
      </c>
      <c r="J82" s="30"/>
    </row>
    <row r="83" spans="1:10">
      <c r="A83" s="790">
        <v>78</v>
      </c>
      <c r="B83" s="790">
        <v>78</v>
      </c>
      <c r="C83" s="791" t="s">
        <v>5192</v>
      </c>
      <c r="D83" s="792">
        <v>124794</v>
      </c>
      <c r="E83" s="796">
        <v>264652</v>
      </c>
      <c r="F83" s="794">
        <v>128428</v>
      </c>
      <c r="G83" s="794">
        <v>136224</v>
      </c>
      <c r="H83" s="801">
        <v>-3272</v>
      </c>
      <c r="I83" s="789">
        <v>767.72</v>
      </c>
      <c r="J83" s="30"/>
    </row>
    <row r="84" spans="1:10">
      <c r="A84" s="790">
        <v>79</v>
      </c>
      <c r="B84" s="790">
        <v>79</v>
      </c>
      <c r="C84" s="791" t="s">
        <v>5193</v>
      </c>
      <c r="D84" s="792">
        <v>136186</v>
      </c>
      <c r="E84" s="796">
        <v>263512</v>
      </c>
      <c r="F84" s="794">
        <v>123008</v>
      </c>
      <c r="G84" s="794">
        <v>140504</v>
      </c>
      <c r="H84" s="801">
        <v>-4008</v>
      </c>
      <c r="I84" s="789">
        <v>824.61</v>
      </c>
      <c r="J84" s="30"/>
    </row>
    <row r="85" spans="1:10">
      <c r="A85" s="790">
        <v>81</v>
      </c>
      <c r="B85" s="790">
        <v>80</v>
      </c>
      <c r="C85" s="791" t="s">
        <v>5194</v>
      </c>
      <c r="D85" s="795">
        <v>131330</v>
      </c>
      <c r="E85" s="796">
        <v>260998</v>
      </c>
      <c r="F85" s="794">
        <v>130361</v>
      </c>
      <c r="G85" s="794">
        <v>130637</v>
      </c>
      <c r="H85" s="801">
        <v>920</v>
      </c>
      <c r="I85" s="789">
        <v>29.43</v>
      </c>
      <c r="J85" s="30"/>
    </row>
    <row r="86" spans="1:10" ht="18.5" thickBot="1">
      <c r="A86" s="3499" t="s">
        <v>5195</v>
      </c>
      <c r="B86" s="3499"/>
      <c r="C86" s="811" t="s">
        <v>5196</v>
      </c>
      <c r="D86" s="812">
        <v>800927</v>
      </c>
      <c r="E86" s="813">
        <v>1771314</v>
      </c>
      <c r="F86" s="814">
        <v>870911</v>
      </c>
      <c r="G86" s="814">
        <v>900403</v>
      </c>
      <c r="H86" s="815">
        <v>-23905</v>
      </c>
      <c r="I86" s="816">
        <v>13784.41</v>
      </c>
      <c r="J86" s="30"/>
    </row>
    <row r="87" spans="1:10">
      <c r="A87" s="778"/>
      <c r="B87" s="778"/>
      <c r="C87" s="778"/>
      <c r="D87" s="778"/>
      <c r="E87" s="778"/>
      <c r="F87" s="778"/>
      <c r="G87" s="778"/>
      <c r="H87" s="778"/>
      <c r="I87" s="817" t="s">
        <v>134</v>
      </c>
      <c r="J87" s="30"/>
    </row>
    <row r="88" spans="1:10">
      <c r="A88" s="30" t="s">
        <v>5197</v>
      </c>
      <c r="B88" s="30"/>
      <c r="C88" s="30"/>
      <c r="D88" s="30"/>
      <c r="E88" s="30"/>
      <c r="F88" s="30"/>
      <c r="G88" s="30"/>
      <c r="H88" s="30"/>
      <c r="I88" s="30"/>
      <c r="J88" s="30"/>
    </row>
    <row r="89" spans="1:10">
      <c r="A89" s="30" t="s">
        <v>5198</v>
      </c>
      <c r="B89" s="30"/>
      <c r="C89" s="30"/>
      <c r="D89" s="30"/>
      <c r="E89" s="30"/>
      <c r="F89" s="30"/>
      <c r="G89" s="30"/>
      <c r="H89" s="30"/>
      <c r="I89" s="30"/>
      <c r="J89" s="30"/>
    </row>
    <row r="90" spans="1:10">
      <c r="A90" s="30" t="s">
        <v>5199</v>
      </c>
      <c r="B90" s="30"/>
      <c r="C90" s="30"/>
      <c r="D90" s="30"/>
      <c r="E90" s="30"/>
      <c r="F90" s="30"/>
      <c r="G90" s="30"/>
      <c r="H90" s="30"/>
      <c r="I90" s="30"/>
      <c r="J90" s="30"/>
    </row>
    <row r="91" spans="1:10">
      <c r="A91" s="30"/>
      <c r="B91" s="30"/>
      <c r="C91" s="30"/>
      <c r="D91" s="30"/>
      <c r="E91" s="30"/>
      <c r="F91" s="30"/>
      <c r="G91" s="30"/>
      <c r="H91" s="30"/>
      <c r="I91" s="30"/>
      <c r="J91" s="30"/>
    </row>
    <row r="92" spans="1:10">
      <c r="A92" s="30"/>
      <c r="B92" s="30"/>
      <c r="C92" s="30"/>
      <c r="D92" s="30"/>
      <c r="E92" s="30"/>
      <c r="F92" s="30"/>
      <c r="G92" s="30"/>
      <c r="H92" s="30"/>
      <c r="I92" s="30"/>
      <c r="J92" s="30"/>
    </row>
  </sheetData>
  <mergeCells count="6">
    <mergeCell ref="I3:I4"/>
    <mergeCell ref="A86:B86"/>
    <mergeCell ref="A3:B3"/>
    <mergeCell ref="C3:C4"/>
    <mergeCell ref="D3:G3"/>
    <mergeCell ref="H3:H4"/>
  </mergeCells>
  <phoneticPr fontId="2"/>
  <hyperlinks>
    <hyperlink ref="J1" location="目次!A1" display="目次へ戻る" xr:uid="{2254F2BB-D684-4AA2-AB40-3AC2CA462564}"/>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E6B7E-870F-44FD-B3B4-2060332C88F2}">
  <dimension ref="A1:N53"/>
  <sheetViews>
    <sheetView workbookViewId="0">
      <pane ySplit="5" topLeftCell="A6" activePane="bottomLeft" state="frozen"/>
      <selection pane="bottomLeft" activeCell="N1" sqref="N1"/>
    </sheetView>
  </sheetViews>
  <sheetFormatPr defaultColWidth="8.58203125" defaultRowHeight="18"/>
  <cols>
    <col min="1" max="1" width="16.08203125" style="821" customWidth="1"/>
    <col min="2" max="5" width="10.75" style="821" bestFit="1" customWidth="1"/>
    <col min="6" max="6" width="12.33203125" style="821" customWidth="1"/>
    <col min="7" max="7" width="12.83203125" style="821" customWidth="1"/>
    <col min="8" max="8" width="9.08203125" style="821" bestFit="1" customWidth="1"/>
    <col min="9" max="9" width="11" style="821" bestFit="1" customWidth="1"/>
    <col min="10" max="10" width="10.75" style="821" bestFit="1" customWidth="1"/>
    <col min="11" max="12" width="10.5" style="821" bestFit="1" customWidth="1"/>
    <col min="13" max="13" width="12.25" style="821" bestFit="1" customWidth="1"/>
    <col min="14" max="14" width="11" style="821" bestFit="1" customWidth="1"/>
    <col min="15" max="16384" width="8.58203125" style="821"/>
  </cols>
  <sheetData>
    <row r="1" spans="1:14">
      <c r="A1" s="818" t="s">
        <v>5237</v>
      </c>
      <c r="B1" s="818"/>
      <c r="C1" s="818"/>
      <c r="D1" s="818"/>
      <c r="E1" s="818"/>
      <c r="F1" s="818"/>
      <c r="G1" s="819"/>
      <c r="H1" s="819"/>
      <c r="I1" s="819"/>
      <c r="J1" s="819"/>
      <c r="K1" s="819"/>
      <c r="L1" s="819"/>
      <c r="M1" s="818"/>
      <c r="N1" s="820" t="s">
        <v>721</v>
      </c>
    </row>
    <row r="2" spans="1:14" ht="18.5" thickBot="1">
      <c r="A2" s="822"/>
      <c r="B2" s="822"/>
      <c r="C2" s="819"/>
      <c r="D2" s="819"/>
      <c r="E2" s="823"/>
      <c r="F2" s="819"/>
      <c r="G2" s="819"/>
      <c r="H2" s="819"/>
      <c r="I2" s="819"/>
      <c r="J2" s="819"/>
      <c r="K2" s="819"/>
      <c r="L2" s="819"/>
      <c r="M2" s="824" t="s">
        <v>4693</v>
      </c>
    </row>
    <row r="3" spans="1:14">
      <c r="A3" s="3507" t="s">
        <v>5240</v>
      </c>
      <c r="B3" s="3510" t="s">
        <v>821</v>
      </c>
      <c r="C3" s="3514" t="s">
        <v>5238</v>
      </c>
      <c r="D3" s="3515"/>
      <c r="E3" s="3515"/>
      <c r="F3" s="3515"/>
      <c r="G3" s="3515"/>
      <c r="H3" s="3515"/>
      <c r="I3" s="3516"/>
      <c r="J3" s="3517" t="s">
        <v>5239</v>
      </c>
      <c r="K3" s="3518"/>
      <c r="L3" s="3518"/>
      <c r="M3" s="3518"/>
    </row>
    <row r="4" spans="1:14">
      <c r="A4" s="3508"/>
      <c r="B4" s="3511"/>
      <c r="C4" s="3519" t="s">
        <v>821</v>
      </c>
      <c r="D4" s="3521" t="s">
        <v>5241</v>
      </c>
      <c r="E4" s="3522"/>
      <c r="F4" s="3522"/>
      <c r="G4" s="3522"/>
      <c r="H4" s="3523"/>
      <c r="I4" s="3524" t="s">
        <v>5242</v>
      </c>
      <c r="J4" s="825"/>
      <c r="K4" s="3524" t="s">
        <v>5243</v>
      </c>
      <c r="L4" s="3526" t="s">
        <v>5244</v>
      </c>
      <c r="M4" s="3528" t="s">
        <v>5245</v>
      </c>
    </row>
    <row r="5" spans="1:14">
      <c r="A5" s="3509"/>
      <c r="B5" s="3512"/>
      <c r="C5" s="3520"/>
      <c r="D5" s="826" t="s">
        <v>821</v>
      </c>
      <c r="E5" s="826" t="s">
        <v>5246</v>
      </c>
      <c r="F5" s="827" t="s">
        <v>5247</v>
      </c>
      <c r="G5" s="828" t="s">
        <v>5248</v>
      </c>
      <c r="H5" s="826" t="s">
        <v>5249</v>
      </c>
      <c r="I5" s="3525"/>
      <c r="J5" s="829"/>
      <c r="K5" s="3525"/>
      <c r="L5" s="3527"/>
      <c r="M5" s="3529"/>
    </row>
    <row r="6" spans="1:14">
      <c r="A6" s="830" t="s">
        <v>5250</v>
      </c>
      <c r="B6" s="831">
        <v>302846</v>
      </c>
      <c r="C6" s="831">
        <v>180013</v>
      </c>
      <c r="D6" s="831">
        <v>169461</v>
      </c>
      <c r="E6" s="831">
        <v>146333</v>
      </c>
      <c r="F6" s="831">
        <v>19758</v>
      </c>
      <c r="G6" s="831">
        <v>1269</v>
      </c>
      <c r="H6" s="831">
        <v>2101</v>
      </c>
      <c r="I6" s="831">
        <v>10552</v>
      </c>
      <c r="J6" s="831">
        <v>122075</v>
      </c>
      <c r="K6" s="831">
        <v>57620</v>
      </c>
      <c r="L6" s="831">
        <v>19515</v>
      </c>
      <c r="M6" s="832">
        <v>44940</v>
      </c>
    </row>
    <row r="7" spans="1:14">
      <c r="A7" s="833">
        <v>17</v>
      </c>
      <c r="B7" s="831">
        <v>301997</v>
      </c>
      <c r="C7" s="831">
        <v>174048</v>
      </c>
      <c r="D7" s="831">
        <v>160757</v>
      </c>
      <c r="E7" s="831">
        <v>136621</v>
      </c>
      <c r="F7" s="831">
        <v>20522</v>
      </c>
      <c r="G7" s="831">
        <v>1179</v>
      </c>
      <c r="H7" s="831">
        <v>2435</v>
      </c>
      <c r="I7" s="831">
        <v>13291</v>
      </c>
      <c r="J7" s="831">
        <v>121802</v>
      </c>
      <c r="K7" s="831">
        <v>48020</v>
      </c>
      <c r="L7" s="831">
        <v>16921</v>
      </c>
      <c r="M7" s="832">
        <v>56861</v>
      </c>
    </row>
    <row r="8" spans="1:14">
      <c r="A8" s="833">
        <v>22</v>
      </c>
      <c r="B8" s="831">
        <v>294177</v>
      </c>
      <c r="C8" s="831">
        <v>165728</v>
      </c>
      <c r="D8" s="831">
        <v>153886</v>
      </c>
      <c r="E8" s="831">
        <v>130222</v>
      </c>
      <c r="F8" s="831">
        <v>19133</v>
      </c>
      <c r="G8" s="831">
        <v>1197</v>
      </c>
      <c r="H8" s="831">
        <v>3334</v>
      </c>
      <c r="I8" s="831">
        <v>11842</v>
      </c>
      <c r="J8" s="831">
        <v>107306</v>
      </c>
      <c r="K8" s="831">
        <v>44580</v>
      </c>
      <c r="L8" s="831">
        <v>15181</v>
      </c>
      <c r="M8" s="832">
        <v>47545</v>
      </c>
    </row>
    <row r="9" spans="1:14">
      <c r="A9" s="833">
        <v>27</v>
      </c>
      <c r="B9" s="831">
        <v>303285</v>
      </c>
      <c r="C9" s="831">
        <v>167830</v>
      </c>
      <c r="D9" s="831">
        <v>160151</v>
      </c>
      <c r="E9" s="831">
        <v>137236</v>
      </c>
      <c r="F9" s="831">
        <v>18377</v>
      </c>
      <c r="G9" s="831">
        <v>948</v>
      </c>
      <c r="H9" s="831">
        <v>3590</v>
      </c>
      <c r="I9" s="831">
        <v>7679</v>
      </c>
      <c r="J9" s="831">
        <v>119915</v>
      </c>
      <c r="K9" s="831">
        <v>41344</v>
      </c>
      <c r="L9" s="831">
        <v>14796</v>
      </c>
      <c r="M9" s="831">
        <v>63775</v>
      </c>
    </row>
    <row r="10" spans="1:14">
      <c r="A10" s="834" t="s">
        <v>356</v>
      </c>
      <c r="B10" s="835">
        <f t="shared" ref="B10:M10" si="0">B16+B36</f>
        <v>287039</v>
      </c>
      <c r="C10" s="835">
        <f t="shared" si="0"/>
        <v>155764</v>
      </c>
      <c r="D10" s="835">
        <f t="shared" si="0"/>
        <v>147912</v>
      </c>
      <c r="E10" s="835">
        <f t="shared" si="0"/>
        <v>128891</v>
      </c>
      <c r="F10" s="835">
        <f t="shared" si="0"/>
        <v>14815</v>
      </c>
      <c r="G10" s="835">
        <f t="shared" si="0"/>
        <v>916</v>
      </c>
      <c r="H10" s="835">
        <f t="shared" si="0"/>
        <v>3290</v>
      </c>
      <c r="I10" s="835">
        <f t="shared" si="0"/>
        <v>7852</v>
      </c>
      <c r="J10" s="835">
        <f t="shared" si="0"/>
        <v>109050</v>
      </c>
      <c r="K10" s="835">
        <f t="shared" si="0"/>
        <v>36638</v>
      </c>
      <c r="L10" s="835">
        <f t="shared" si="0"/>
        <v>12714</v>
      </c>
      <c r="M10" s="835">
        <f t="shared" si="0"/>
        <v>59698</v>
      </c>
    </row>
    <row r="11" spans="1:14">
      <c r="A11" s="836"/>
      <c r="B11" s="831"/>
      <c r="C11" s="831"/>
      <c r="D11" s="831"/>
      <c r="E11" s="831"/>
      <c r="F11" s="831"/>
      <c r="G11" s="831"/>
      <c r="H11" s="831"/>
      <c r="I11" s="831"/>
      <c r="J11" s="831"/>
      <c r="K11" s="831"/>
      <c r="L11" s="831"/>
      <c r="M11" s="831"/>
    </row>
    <row r="12" spans="1:14">
      <c r="A12" s="830" t="s">
        <v>5251</v>
      </c>
      <c r="B12" s="837">
        <v>146248</v>
      </c>
      <c r="C12" s="837">
        <v>107219</v>
      </c>
      <c r="D12" s="837">
        <v>100365</v>
      </c>
      <c r="E12" s="837">
        <v>97401</v>
      </c>
      <c r="F12" s="837">
        <v>1067</v>
      </c>
      <c r="G12" s="837">
        <v>701</v>
      </c>
      <c r="H12" s="837">
        <v>1196</v>
      </c>
      <c r="I12" s="837">
        <v>6854</v>
      </c>
      <c r="J12" s="837">
        <v>38534</v>
      </c>
      <c r="K12" s="831">
        <v>2374</v>
      </c>
      <c r="L12" s="831">
        <v>10578</v>
      </c>
      <c r="M12" s="832">
        <v>25582</v>
      </c>
    </row>
    <row r="13" spans="1:14">
      <c r="A13" s="833">
        <v>17</v>
      </c>
      <c r="B13" s="837">
        <v>145356</v>
      </c>
      <c r="C13" s="837">
        <v>102702</v>
      </c>
      <c r="D13" s="837">
        <v>93755</v>
      </c>
      <c r="E13" s="837">
        <v>90686</v>
      </c>
      <c r="F13" s="837">
        <v>1185</v>
      </c>
      <c r="G13" s="837">
        <v>619</v>
      </c>
      <c r="H13" s="837">
        <v>1265</v>
      </c>
      <c r="I13" s="837">
        <v>8947</v>
      </c>
      <c r="J13" s="837">
        <v>38316</v>
      </c>
      <c r="K13" s="831">
        <v>2128</v>
      </c>
      <c r="L13" s="831">
        <v>9124</v>
      </c>
      <c r="M13" s="831">
        <v>27064</v>
      </c>
    </row>
    <row r="14" spans="1:14">
      <c r="A14" s="833">
        <v>22</v>
      </c>
      <c r="B14" s="837">
        <v>140742</v>
      </c>
      <c r="C14" s="837">
        <v>95989</v>
      </c>
      <c r="D14" s="837">
        <v>87961</v>
      </c>
      <c r="E14" s="837">
        <v>84162</v>
      </c>
      <c r="F14" s="837">
        <v>1304</v>
      </c>
      <c r="G14" s="837">
        <v>580</v>
      </c>
      <c r="H14" s="837">
        <v>1915</v>
      </c>
      <c r="I14" s="837">
        <v>8028</v>
      </c>
      <c r="J14" s="837">
        <v>34359</v>
      </c>
      <c r="K14" s="831">
        <v>4142</v>
      </c>
      <c r="L14" s="831">
        <v>8006</v>
      </c>
      <c r="M14" s="831">
        <v>22211</v>
      </c>
    </row>
    <row r="15" spans="1:14">
      <c r="A15" s="833">
        <v>27</v>
      </c>
      <c r="B15" s="837">
        <v>148171</v>
      </c>
      <c r="C15" s="837">
        <v>98840</v>
      </c>
      <c r="D15" s="837">
        <v>93821</v>
      </c>
      <c r="E15" s="837">
        <v>90012</v>
      </c>
      <c r="F15" s="837">
        <v>1368</v>
      </c>
      <c r="G15" s="837">
        <v>507</v>
      </c>
      <c r="H15" s="837">
        <v>1934</v>
      </c>
      <c r="I15" s="837">
        <v>5019</v>
      </c>
      <c r="J15" s="837">
        <v>40992</v>
      </c>
      <c r="K15" s="831">
        <v>3535</v>
      </c>
      <c r="L15" s="831">
        <v>7657</v>
      </c>
      <c r="M15" s="831">
        <v>29800</v>
      </c>
    </row>
    <row r="16" spans="1:14">
      <c r="A16" s="834" t="s">
        <v>356</v>
      </c>
      <c r="B16" s="838">
        <f>SUM(B18:B30)</f>
        <v>139928</v>
      </c>
      <c r="C16" s="838">
        <f t="shared" ref="C16:M16" si="1">SUM(C18:C30)</f>
        <v>89374</v>
      </c>
      <c r="D16" s="838">
        <f t="shared" si="1"/>
        <v>84196</v>
      </c>
      <c r="E16" s="838">
        <f t="shared" si="1"/>
        <v>80807</v>
      </c>
      <c r="F16" s="838">
        <f t="shared" si="1"/>
        <v>1297</v>
      </c>
      <c r="G16" s="838">
        <f t="shared" si="1"/>
        <v>476</v>
      </c>
      <c r="H16" s="838">
        <f t="shared" si="1"/>
        <v>1616</v>
      </c>
      <c r="I16" s="838">
        <f t="shared" si="1"/>
        <v>5178</v>
      </c>
      <c r="J16" s="838">
        <f t="shared" si="1"/>
        <v>38581</v>
      </c>
      <c r="K16" s="838">
        <f t="shared" si="1"/>
        <v>3723</v>
      </c>
      <c r="L16" s="838">
        <f t="shared" si="1"/>
        <v>6472</v>
      </c>
      <c r="M16" s="838">
        <f t="shared" si="1"/>
        <v>28386</v>
      </c>
    </row>
    <row r="17" spans="1:13">
      <c r="A17" s="836"/>
      <c r="B17" s="837"/>
      <c r="C17" s="837"/>
      <c r="D17" s="837"/>
      <c r="E17" s="837"/>
      <c r="F17" s="837"/>
      <c r="G17" s="837"/>
      <c r="H17" s="837"/>
      <c r="I17" s="837"/>
      <c r="J17" s="837"/>
      <c r="K17" s="831"/>
      <c r="L17" s="831"/>
      <c r="M17" s="831"/>
    </row>
    <row r="18" spans="1:13">
      <c r="A18" s="839" t="s">
        <v>5252</v>
      </c>
      <c r="B18" s="840">
        <v>7434</v>
      </c>
      <c r="C18" s="841">
        <v>1093</v>
      </c>
      <c r="D18" s="842">
        <v>997</v>
      </c>
      <c r="E18" s="843">
        <v>716</v>
      </c>
      <c r="F18" s="843">
        <v>13</v>
      </c>
      <c r="G18" s="843">
        <v>252</v>
      </c>
      <c r="H18" s="843">
        <v>16</v>
      </c>
      <c r="I18" s="844">
        <v>96</v>
      </c>
      <c r="J18" s="842">
        <v>5682</v>
      </c>
      <c r="K18" s="844">
        <v>26</v>
      </c>
      <c r="L18" s="844">
        <v>5572</v>
      </c>
      <c r="M18" s="844">
        <v>84</v>
      </c>
    </row>
    <row r="19" spans="1:13">
      <c r="A19" s="845" t="s">
        <v>5253</v>
      </c>
      <c r="B19" s="840">
        <v>6378</v>
      </c>
      <c r="C19" s="841">
        <v>4512</v>
      </c>
      <c r="D19" s="842">
        <v>4106</v>
      </c>
      <c r="E19" s="843">
        <v>3837</v>
      </c>
      <c r="F19" s="843">
        <v>27</v>
      </c>
      <c r="G19" s="843">
        <v>187</v>
      </c>
      <c r="H19" s="843">
        <v>55</v>
      </c>
      <c r="I19" s="844">
        <v>406</v>
      </c>
      <c r="J19" s="842">
        <v>980</v>
      </c>
      <c r="K19" s="844">
        <v>43</v>
      </c>
      <c r="L19" s="844">
        <v>795</v>
      </c>
      <c r="M19" s="844">
        <v>142</v>
      </c>
    </row>
    <row r="20" spans="1:13">
      <c r="A20" s="845" t="s">
        <v>5254</v>
      </c>
      <c r="B20" s="840">
        <v>7664</v>
      </c>
      <c r="C20" s="841">
        <v>6308</v>
      </c>
      <c r="D20" s="842">
        <v>5879</v>
      </c>
      <c r="E20" s="843">
        <v>5786</v>
      </c>
      <c r="F20" s="843">
        <v>21</v>
      </c>
      <c r="G20" s="843">
        <v>19</v>
      </c>
      <c r="H20" s="843">
        <v>53</v>
      </c>
      <c r="I20" s="844">
        <v>429</v>
      </c>
      <c r="J20" s="842">
        <v>203</v>
      </c>
      <c r="K20" s="844">
        <v>43</v>
      </c>
      <c r="L20" s="844">
        <v>55</v>
      </c>
      <c r="M20" s="844">
        <v>105</v>
      </c>
    </row>
    <row r="21" spans="1:13">
      <c r="A21" s="845" t="s">
        <v>5255</v>
      </c>
      <c r="B21" s="840">
        <v>8320</v>
      </c>
      <c r="C21" s="841">
        <v>7014</v>
      </c>
      <c r="D21" s="842">
        <v>6567</v>
      </c>
      <c r="E21" s="843">
        <v>6469</v>
      </c>
      <c r="F21" s="843">
        <v>28</v>
      </c>
      <c r="G21" s="843">
        <v>8</v>
      </c>
      <c r="H21" s="843">
        <v>62</v>
      </c>
      <c r="I21" s="844">
        <v>447</v>
      </c>
      <c r="J21" s="842">
        <v>232</v>
      </c>
      <c r="K21" s="844">
        <v>50</v>
      </c>
      <c r="L21" s="844">
        <v>24</v>
      </c>
      <c r="M21" s="844">
        <v>158</v>
      </c>
    </row>
    <row r="22" spans="1:13">
      <c r="A22" s="845" t="s">
        <v>5256</v>
      </c>
      <c r="B22" s="840">
        <v>9202</v>
      </c>
      <c r="C22" s="841">
        <v>7784</v>
      </c>
      <c r="D22" s="842">
        <v>7327</v>
      </c>
      <c r="E22" s="843">
        <v>7226</v>
      </c>
      <c r="F22" s="843">
        <v>36</v>
      </c>
      <c r="G22" s="843">
        <v>4</v>
      </c>
      <c r="H22" s="843">
        <v>61</v>
      </c>
      <c r="I22" s="844">
        <v>457</v>
      </c>
      <c r="J22" s="842">
        <v>277</v>
      </c>
      <c r="K22" s="844">
        <v>75</v>
      </c>
      <c r="L22" s="844">
        <v>6</v>
      </c>
      <c r="M22" s="844">
        <v>196</v>
      </c>
    </row>
    <row r="23" spans="1:13">
      <c r="A23" s="845" t="s">
        <v>5257</v>
      </c>
      <c r="B23" s="840">
        <v>10884</v>
      </c>
      <c r="C23" s="841">
        <v>9356</v>
      </c>
      <c r="D23" s="842">
        <v>8855</v>
      </c>
      <c r="E23" s="843">
        <v>8732</v>
      </c>
      <c r="F23" s="843">
        <v>38</v>
      </c>
      <c r="G23" s="843">
        <v>3</v>
      </c>
      <c r="H23" s="843">
        <v>82</v>
      </c>
      <c r="I23" s="844">
        <v>501</v>
      </c>
      <c r="J23" s="842">
        <v>340</v>
      </c>
      <c r="K23" s="844">
        <v>97</v>
      </c>
      <c r="L23" s="844">
        <v>3</v>
      </c>
      <c r="M23" s="844">
        <v>240</v>
      </c>
    </row>
    <row r="24" spans="1:13">
      <c r="A24" s="845" t="s">
        <v>5258</v>
      </c>
      <c r="B24" s="840">
        <v>12149</v>
      </c>
      <c r="C24" s="841">
        <v>10547</v>
      </c>
      <c r="D24" s="842">
        <v>10055</v>
      </c>
      <c r="E24" s="843">
        <v>9908</v>
      </c>
      <c r="F24" s="843">
        <v>38</v>
      </c>
      <c r="G24" s="843">
        <v>1</v>
      </c>
      <c r="H24" s="843">
        <v>108</v>
      </c>
      <c r="I24" s="844">
        <v>492</v>
      </c>
      <c r="J24" s="842">
        <v>398</v>
      </c>
      <c r="K24" s="844">
        <v>107</v>
      </c>
      <c r="L24" s="844">
        <v>4</v>
      </c>
      <c r="M24" s="844">
        <v>287</v>
      </c>
    </row>
    <row r="25" spans="1:13">
      <c r="A25" s="845" t="s">
        <v>5259</v>
      </c>
      <c r="B25" s="840">
        <v>11074</v>
      </c>
      <c r="C25" s="841">
        <v>9626</v>
      </c>
      <c r="D25" s="842">
        <v>9109</v>
      </c>
      <c r="E25" s="843">
        <v>8933</v>
      </c>
      <c r="F25" s="843">
        <v>50</v>
      </c>
      <c r="G25" s="843" t="s">
        <v>4900</v>
      </c>
      <c r="H25" s="843">
        <v>126</v>
      </c>
      <c r="I25" s="844">
        <v>517</v>
      </c>
      <c r="J25" s="842">
        <v>416</v>
      </c>
      <c r="K25" s="844">
        <v>115</v>
      </c>
      <c r="L25" s="844">
        <v>1</v>
      </c>
      <c r="M25" s="844">
        <v>300</v>
      </c>
    </row>
    <row r="26" spans="1:13">
      <c r="A26" s="845" t="s">
        <v>5260</v>
      </c>
      <c r="B26" s="840">
        <v>10999</v>
      </c>
      <c r="C26" s="841">
        <v>9549</v>
      </c>
      <c r="D26" s="842">
        <v>9051</v>
      </c>
      <c r="E26" s="843">
        <v>8874</v>
      </c>
      <c r="F26" s="843">
        <v>52</v>
      </c>
      <c r="G26" s="843" t="s">
        <v>4900</v>
      </c>
      <c r="H26" s="843">
        <v>125</v>
      </c>
      <c r="I26" s="844">
        <v>498</v>
      </c>
      <c r="J26" s="842">
        <v>578</v>
      </c>
      <c r="K26" s="844">
        <v>179</v>
      </c>
      <c r="L26" s="844">
        <v>1</v>
      </c>
      <c r="M26" s="844">
        <v>398</v>
      </c>
    </row>
    <row r="27" spans="1:13">
      <c r="A27" s="845" t="s">
        <v>5261</v>
      </c>
      <c r="B27" s="840">
        <v>11427</v>
      </c>
      <c r="C27" s="841">
        <v>9112</v>
      </c>
      <c r="D27" s="842">
        <v>8553</v>
      </c>
      <c r="E27" s="843">
        <v>8263</v>
      </c>
      <c r="F27" s="843">
        <v>112</v>
      </c>
      <c r="G27" s="843" t="s">
        <v>4900</v>
      </c>
      <c r="H27" s="843">
        <v>178</v>
      </c>
      <c r="I27" s="844">
        <v>559</v>
      </c>
      <c r="J27" s="842">
        <v>1609</v>
      </c>
      <c r="K27" s="844">
        <v>355</v>
      </c>
      <c r="L27" s="844">
        <v>1</v>
      </c>
      <c r="M27" s="844">
        <v>1253</v>
      </c>
    </row>
    <row r="28" spans="1:13">
      <c r="A28" s="845" t="s">
        <v>5262</v>
      </c>
      <c r="B28" s="840">
        <v>12867</v>
      </c>
      <c r="C28" s="841">
        <v>7314</v>
      </c>
      <c r="D28" s="842">
        <v>6851</v>
      </c>
      <c r="E28" s="843">
        <v>6239</v>
      </c>
      <c r="F28" s="843">
        <v>312</v>
      </c>
      <c r="G28" s="843">
        <v>2</v>
      </c>
      <c r="H28" s="843">
        <v>298</v>
      </c>
      <c r="I28" s="844">
        <v>463</v>
      </c>
      <c r="J28" s="842">
        <v>4911</v>
      </c>
      <c r="K28" s="844">
        <v>685</v>
      </c>
      <c r="L28" s="844">
        <v>3</v>
      </c>
      <c r="M28" s="844">
        <v>4223</v>
      </c>
    </row>
    <row r="29" spans="1:13">
      <c r="A29" s="845" t="s">
        <v>5263</v>
      </c>
      <c r="B29" s="840">
        <v>11884</v>
      </c>
      <c r="C29" s="841">
        <v>4540</v>
      </c>
      <c r="D29" s="842">
        <v>4324</v>
      </c>
      <c r="E29" s="843">
        <v>3789</v>
      </c>
      <c r="F29" s="843">
        <v>293</v>
      </c>
      <c r="G29" s="843" t="s">
        <v>4900</v>
      </c>
      <c r="H29" s="843">
        <v>242</v>
      </c>
      <c r="I29" s="844">
        <v>216</v>
      </c>
      <c r="J29" s="842">
        <v>6814</v>
      </c>
      <c r="K29" s="844">
        <v>706</v>
      </c>
      <c r="L29" s="844">
        <v>1</v>
      </c>
      <c r="M29" s="844">
        <v>6107</v>
      </c>
    </row>
    <row r="30" spans="1:13">
      <c r="A30" s="845" t="s">
        <v>5264</v>
      </c>
      <c r="B30" s="840">
        <v>19646</v>
      </c>
      <c r="C30" s="841">
        <v>2619</v>
      </c>
      <c r="D30" s="842">
        <v>2522</v>
      </c>
      <c r="E30" s="843">
        <v>2035</v>
      </c>
      <c r="F30" s="843">
        <v>277</v>
      </c>
      <c r="G30" s="843">
        <v>0</v>
      </c>
      <c r="H30" s="843">
        <v>210</v>
      </c>
      <c r="I30" s="844">
        <v>97</v>
      </c>
      <c r="J30" s="842">
        <v>16141</v>
      </c>
      <c r="K30" s="844">
        <v>1242</v>
      </c>
      <c r="L30" s="844">
        <v>6</v>
      </c>
      <c r="M30" s="844">
        <v>14893</v>
      </c>
    </row>
    <row r="31" spans="1:13">
      <c r="A31" s="846"/>
      <c r="B31" s="831"/>
      <c r="C31" s="831"/>
      <c r="D31" s="831"/>
      <c r="E31" s="831"/>
      <c r="F31" s="831"/>
      <c r="G31" s="831"/>
      <c r="H31" s="831"/>
      <c r="I31" s="831"/>
      <c r="J31" s="831"/>
      <c r="K31" s="831"/>
      <c r="L31" s="831"/>
      <c r="M31" s="831"/>
    </row>
    <row r="32" spans="1:13">
      <c r="A32" s="830" t="s">
        <v>5265</v>
      </c>
      <c r="B32" s="837">
        <v>156598</v>
      </c>
      <c r="C32" s="837">
        <v>72794</v>
      </c>
      <c r="D32" s="837">
        <v>69096</v>
      </c>
      <c r="E32" s="837">
        <v>48932</v>
      </c>
      <c r="F32" s="837">
        <v>18691</v>
      </c>
      <c r="G32" s="837">
        <v>568</v>
      </c>
      <c r="H32" s="837">
        <v>905</v>
      </c>
      <c r="I32" s="837">
        <v>3698</v>
      </c>
      <c r="J32" s="837">
        <v>83541</v>
      </c>
      <c r="K32" s="831">
        <v>55246</v>
      </c>
      <c r="L32" s="831">
        <v>8937</v>
      </c>
      <c r="M32" s="832">
        <v>19358</v>
      </c>
    </row>
    <row r="33" spans="1:13">
      <c r="A33" s="833">
        <v>17</v>
      </c>
      <c r="B33" s="837">
        <v>156641</v>
      </c>
      <c r="C33" s="837">
        <v>71346</v>
      </c>
      <c r="D33" s="837">
        <v>67002</v>
      </c>
      <c r="E33" s="837">
        <v>45935</v>
      </c>
      <c r="F33" s="837">
        <v>19337</v>
      </c>
      <c r="G33" s="837">
        <v>560</v>
      </c>
      <c r="H33" s="837">
        <v>1170</v>
      </c>
      <c r="I33" s="837">
        <v>4344</v>
      </c>
      <c r="J33" s="837">
        <v>83486</v>
      </c>
      <c r="K33" s="831">
        <v>45892</v>
      </c>
      <c r="L33" s="831">
        <v>7797</v>
      </c>
      <c r="M33" s="831">
        <v>29797</v>
      </c>
    </row>
    <row r="34" spans="1:13">
      <c r="A34" s="833">
        <v>22</v>
      </c>
      <c r="B34" s="837">
        <v>153435</v>
      </c>
      <c r="C34" s="837">
        <v>69739</v>
      </c>
      <c r="D34" s="837">
        <v>65925</v>
      </c>
      <c r="E34" s="837">
        <v>46060</v>
      </c>
      <c r="F34" s="837">
        <v>17829</v>
      </c>
      <c r="G34" s="837">
        <v>617</v>
      </c>
      <c r="H34" s="837">
        <v>1419</v>
      </c>
      <c r="I34" s="837">
        <v>3814</v>
      </c>
      <c r="J34" s="837">
        <v>72947</v>
      </c>
      <c r="K34" s="831">
        <v>40438</v>
      </c>
      <c r="L34" s="831">
        <v>7175</v>
      </c>
      <c r="M34" s="831">
        <v>25334</v>
      </c>
    </row>
    <row r="35" spans="1:13">
      <c r="A35" s="833">
        <v>27</v>
      </c>
      <c r="B35" s="837">
        <v>155114</v>
      </c>
      <c r="C35" s="837">
        <v>68990</v>
      </c>
      <c r="D35" s="837">
        <v>66330</v>
      </c>
      <c r="E35" s="837">
        <v>47224</v>
      </c>
      <c r="F35" s="837">
        <v>17009</v>
      </c>
      <c r="G35" s="837">
        <v>441</v>
      </c>
      <c r="H35" s="837">
        <v>1656</v>
      </c>
      <c r="I35" s="837">
        <v>2660</v>
      </c>
      <c r="J35" s="837">
        <v>78923</v>
      </c>
      <c r="K35" s="831">
        <v>37809</v>
      </c>
      <c r="L35" s="831">
        <v>7139</v>
      </c>
      <c r="M35" s="831">
        <v>33975</v>
      </c>
    </row>
    <row r="36" spans="1:13">
      <c r="A36" s="834" t="s">
        <v>356</v>
      </c>
      <c r="B36" s="838">
        <f>SUM(B38:B50)</f>
        <v>147111</v>
      </c>
      <c r="C36" s="838">
        <f t="shared" ref="C36:M36" si="2">SUM(C38:C50)</f>
        <v>66390</v>
      </c>
      <c r="D36" s="838">
        <f t="shared" si="2"/>
        <v>63716</v>
      </c>
      <c r="E36" s="838">
        <f t="shared" si="2"/>
        <v>48084</v>
      </c>
      <c r="F36" s="838">
        <f t="shared" si="2"/>
        <v>13518</v>
      </c>
      <c r="G36" s="838">
        <f t="shared" si="2"/>
        <v>440</v>
      </c>
      <c r="H36" s="838">
        <f t="shared" si="2"/>
        <v>1674</v>
      </c>
      <c r="I36" s="838">
        <f t="shared" si="2"/>
        <v>2674</v>
      </c>
      <c r="J36" s="838">
        <f t="shared" si="2"/>
        <v>70469</v>
      </c>
      <c r="K36" s="838">
        <f t="shared" si="2"/>
        <v>32915</v>
      </c>
      <c r="L36" s="838">
        <f t="shared" si="2"/>
        <v>6242</v>
      </c>
      <c r="M36" s="838">
        <f t="shared" si="2"/>
        <v>31312</v>
      </c>
    </row>
    <row r="37" spans="1:13">
      <c r="A37" s="836"/>
      <c r="B37" s="837"/>
      <c r="C37" s="837"/>
      <c r="D37" s="837"/>
      <c r="E37" s="837"/>
      <c r="F37" s="837"/>
      <c r="G37" s="837"/>
      <c r="H37" s="837"/>
      <c r="I37" s="837"/>
      <c r="J37" s="837"/>
      <c r="K37" s="831"/>
      <c r="L37" s="831"/>
      <c r="M37" s="831"/>
    </row>
    <row r="38" spans="1:13">
      <c r="A38" s="839" t="s">
        <v>5252</v>
      </c>
      <c r="B38" s="840">
        <v>6993</v>
      </c>
      <c r="C38" s="847">
        <v>836</v>
      </c>
      <c r="D38" s="847">
        <v>755</v>
      </c>
      <c r="E38" s="848">
        <v>485</v>
      </c>
      <c r="F38" s="848">
        <v>28</v>
      </c>
      <c r="G38" s="848">
        <v>232</v>
      </c>
      <c r="H38" s="848">
        <v>10</v>
      </c>
      <c r="I38" s="848">
        <v>81</v>
      </c>
      <c r="J38" s="847">
        <v>5504</v>
      </c>
      <c r="K38" s="848">
        <v>60</v>
      </c>
      <c r="L38" s="848">
        <v>5364</v>
      </c>
      <c r="M38" s="848">
        <v>80</v>
      </c>
    </row>
    <row r="39" spans="1:13">
      <c r="A39" s="845" t="s">
        <v>5266</v>
      </c>
      <c r="B39" s="840">
        <v>5689</v>
      </c>
      <c r="C39" s="847">
        <v>3724</v>
      </c>
      <c r="D39" s="847">
        <v>3446</v>
      </c>
      <c r="E39" s="848">
        <v>3071</v>
      </c>
      <c r="F39" s="848">
        <v>115</v>
      </c>
      <c r="G39" s="848">
        <v>162</v>
      </c>
      <c r="H39" s="848">
        <v>98</v>
      </c>
      <c r="I39" s="848">
        <v>278</v>
      </c>
      <c r="J39" s="847">
        <v>1187</v>
      </c>
      <c r="K39" s="848">
        <v>346</v>
      </c>
      <c r="L39" s="848">
        <v>757</v>
      </c>
      <c r="M39" s="848">
        <v>84</v>
      </c>
    </row>
    <row r="40" spans="1:13">
      <c r="A40" s="845" t="s">
        <v>5267</v>
      </c>
      <c r="B40" s="840">
        <v>6736</v>
      </c>
      <c r="C40" s="847">
        <v>4902</v>
      </c>
      <c r="D40" s="847">
        <v>4576</v>
      </c>
      <c r="E40" s="848">
        <v>3980</v>
      </c>
      <c r="F40" s="848">
        <v>341</v>
      </c>
      <c r="G40" s="848">
        <v>18</v>
      </c>
      <c r="H40" s="848">
        <v>237</v>
      </c>
      <c r="I40" s="848">
        <v>326</v>
      </c>
      <c r="J40" s="847">
        <v>979</v>
      </c>
      <c r="K40" s="848">
        <v>847</v>
      </c>
      <c r="L40" s="848">
        <v>48</v>
      </c>
      <c r="M40" s="848">
        <v>84</v>
      </c>
    </row>
    <row r="41" spans="1:13">
      <c r="A41" s="845" t="s">
        <v>5268</v>
      </c>
      <c r="B41" s="840">
        <v>7523</v>
      </c>
      <c r="C41" s="847">
        <v>5064</v>
      </c>
      <c r="D41" s="847">
        <v>4770</v>
      </c>
      <c r="E41" s="848">
        <v>3787</v>
      </c>
      <c r="F41" s="848">
        <v>661</v>
      </c>
      <c r="G41" s="848">
        <v>10</v>
      </c>
      <c r="H41" s="848">
        <v>312</v>
      </c>
      <c r="I41" s="848">
        <v>294</v>
      </c>
      <c r="J41" s="847">
        <v>1509</v>
      </c>
      <c r="K41" s="848">
        <v>1386</v>
      </c>
      <c r="L41" s="848">
        <v>16</v>
      </c>
      <c r="M41" s="848">
        <v>107</v>
      </c>
    </row>
    <row r="42" spans="1:13">
      <c r="A42" s="845" t="s">
        <v>5269</v>
      </c>
      <c r="B42" s="840">
        <v>8663</v>
      </c>
      <c r="C42" s="847">
        <v>5970</v>
      </c>
      <c r="D42" s="847">
        <v>5697</v>
      </c>
      <c r="E42" s="848">
        <v>4477</v>
      </c>
      <c r="F42" s="848">
        <v>976</v>
      </c>
      <c r="G42" s="848">
        <v>6</v>
      </c>
      <c r="H42" s="848">
        <v>238</v>
      </c>
      <c r="I42" s="848">
        <v>273</v>
      </c>
      <c r="J42" s="847">
        <v>1742</v>
      </c>
      <c r="K42" s="848">
        <v>1604</v>
      </c>
      <c r="L42" s="848">
        <v>14</v>
      </c>
      <c r="M42" s="848">
        <v>124</v>
      </c>
    </row>
    <row r="43" spans="1:13">
      <c r="A43" s="845" t="s">
        <v>5270</v>
      </c>
      <c r="B43" s="840">
        <v>9889</v>
      </c>
      <c r="C43" s="847">
        <v>7259</v>
      </c>
      <c r="D43" s="847">
        <v>6996</v>
      </c>
      <c r="E43" s="848">
        <v>5508</v>
      </c>
      <c r="F43" s="848">
        <v>1365</v>
      </c>
      <c r="G43" s="848">
        <v>4</v>
      </c>
      <c r="H43" s="848">
        <v>119</v>
      </c>
      <c r="I43" s="848">
        <v>263</v>
      </c>
      <c r="J43" s="847">
        <v>1680</v>
      </c>
      <c r="K43" s="848">
        <v>1510</v>
      </c>
      <c r="L43" s="848">
        <v>11</v>
      </c>
      <c r="M43" s="848">
        <v>159</v>
      </c>
    </row>
    <row r="44" spans="1:13">
      <c r="A44" s="845" t="s">
        <v>5271</v>
      </c>
      <c r="B44" s="840">
        <v>11227</v>
      </c>
      <c r="C44" s="847">
        <v>8323</v>
      </c>
      <c r="D44" s="847">
        <v>8044</v>
      </c>
      <c r="E44" s="848">
        <v>6306</v>
      </c>
      <c r="F44" s="848">
        <v>1645</v>
      </c>
      <c r="G44" s="848">
        <v>7</v>
      </c>
      <c r="H44" s="848">
        <v>86</v>
      </c>
      <c r="I44" s="848">
        <v>279</v>
      </c>
      <c r="J44" s="847">
        <v>1892</v>
      </c>
      <c r="K44" s="848">
        <v>1712</v>
      </c>
      <c r="L44" s="848">
        <v>9</v>
      </c>
      <c r="M44" s="848">
        <v>171</v>
      </c>
    </row>
    <row r="45" spans="1:13">
      <c r="A45" s="845" t="s">
        <v>5272</v>
      </c>
      <c r="B45" s="840">
        <v>10328</v>
      </c>
      <c r="C45" s="847">
        <v>7491</v>
      </c>
      <c r="D45" s="847">
        <v>7225</v>
      </c>
      <c r="E45" s="848">
        <v>5593</v>
      </c>
      <c r="F45" s="848">
        <v>1544</v>
      </c>
      <c r="G45" s="843" t="s">
        <v>4900</v>
      </c>
      <c r="H45" s="848">
        <v>88</v>
      </c>
      <c r="I45" s="848">
        <v>266</v>
      </c>
      <c r="J45" s="847">
        <v>2099</v>
      </c>
      <c r="K45" s="848">
        <v>1914</v>
      </c>
      <c r="L45" s="843" t="s">
        <v>4900</v>
      </c>
      <c r="M45" s="848">
        <v>185</v>
      </c>
    </row>
    <row r="46" spans="1:13">
      <c r="A46" s="845" t="s">
        <v>5260</v>
      </c>
      <c r="B46" s="840">
        <v>10833</v>
      </c>
      <c r="C46" s="847">
        <v>7471</v>
      </c>
      <c r="D46" s="847">
        <v>7252</v>
      </c>
      <c r="E46" s="848">
        <v>5604</v>
      </c>
      <c r="F46" s="848">
        <v>1535</v>
      </c>
      <c r="G46" s="848">
        <v>1</v>
      </c>
      <c r="H46" s="848">
        <v>112</v>
      </c>
      <c r="I46" s="848">
        <v>219</v>
      </c>
      <c r="J46" s="847">
        <v>2796</v>
      </c>
      <c r="K46" s="848">
        <v>2522</v>
      </c>
      <c r="L46" s="848">
        <v>2</v>
      </c>
      <c r="M46" s="848">
        <v>272</v>
      </c>
    </row>
    <row r="47" spans="1:13">
      <c r="A47" s="845" t="s">
        <v>5261</v>
      </c>
      <c r="B47" s="840">
        <v>11308</v>
      </c>
      <c r="C47" s="847">
        <v>6302</v>
      </c>
      <c r="D47" s="847">
        <v>6101</v>
      </c>
      <c r="E47" s="848">
        <v>4325</v>
      </c>
      <c r="F47" s="848">
        <v>1666</v>
      </c>
      <c r="G47" s="843" t="s">
        <v>4900</v>
      </c>
      <c r="H47" s="848">
        <v>110</v>
      </c>
      <c r="I47" s="848">
        <v>201</v>
      </c>
      <c r="J47" s="847">
        <v>4537</v>
      </c>
      <c r="K47" s="848">
        <v>3613</v>
      </c>
      <c r="L47" s="843" t="s">
        <v>4900</v>
      </c>
      <c r="M47" s="848">
        <v>924</v>
      </c>
    </row>
    <row r="48" spans="1:13">
      <c r="A48" s="845" t="s">
        <v>5262</v>
      </c>
      <c r="B48" s="840">
        <v>13103</v>
      </c>
      <c r="C48" s="847">
        <v>4522</v>
      </c>
      <c r="D48" s="847">
        <v>4422</v>
      </c>
      <c r="E48" s="848">
        <v>2674</v>
      </c>
      <c r="F48" s="848">
        <v>1655</v>
      </c>
      <c r="G48" s="843" t="s">
        <v>4900</v>
      </c>
      <c r="H48" s="848">
        <v>93</v>
      </c>
      <c r="I48" s="848">
        <v>100</v>
      </c>
      <c r="J48" s="847">
        <v>8134</v>
      </c>
      <c r="K48" s="848">
        <v>5088</v>
      </c>
      <c r="L48" s="848">
        <v>2</v>
      </c>
      <c r="M48" s="848">
        <v>3044</v>
      </c>
    </row>
    <row r="49" spans="1:13">
      <c r="A49" s="845" t="s">
        <v>5263</v>
      </c>
      <c r="B49" s="840">
        <v>12911</v>
      </c>
      <c r="C49" s="847">
        <v>2741</v>
      </c>
      <c r="D49" s="847">
        <v>2685</v>
      </c>
      <c r="E49" s="848">
        <v>1416</v>
      </c>
      <c r="F49" s="848">
        <v>1172</v>
      </c>
      <c r="G49" s="843" t="s">
        <v>4900</v>
      </c>
      <c r="H49" s="848">
        <v>97</v>
      </c>
      <c r="I49" s="848">
        <v>56</v>
      </c>
      <c r="J49" s="847">
        <v>9676</v>
      </c>
      <c r="K49" s="848">
        <v>4757</v>
      </c>
      <c r="L49" s="848">
        <v>3</v>
      </c>
      <c r="M49" s="848">
        <v>4916</v>
      </c>
    </row>
    <row r="50" spans="1:13" ht="18.5" thickBot="1">
      <c r="A50" s="849" t="s">
        <v>5264</v>
      </c>
      <c r="B50" s="850">
        <v>31908</v>
      </c>
      <c r="C50" s="851">
        <v>1785</v>
      </c>
      <c r="D50" s="847">
        <v>1747</v>
      </c>
      <c r="E50" s="848">
        <v>858</v>
      </c>
      <c r="F50" s="848">
        <v>815</v>
      </c>
      <c r="G50" s="848">
        <v>0</v>
      </c>
      <c r="H50" s="848">
        <v>74</v>
      </c>
      <c r="I50" s="848">
        <v>38</v>
      </c>
      <c r="J50" s="847">
        <v>28734</v>
      </c>
      <c r="K50" s="852">
        <v>7556</v>
      </c>
      <c r="L50" s="852">
        <v>16</v>
      </c>
      <c r="M50" s="852">
        <v>21162</v>
      </c>
    </row>
    <row r="51" spans="1:13">
      <c r="A51" s="853" t="s">
        <v>5273</v>
      </c>
      <c r="B51" s="854"/>
      <c r="C51" s="854"/>
      <c r="D51" s="855"/>
      <c r="E51" s="855"/>
      <c r="F51" s="855"/>
      <c r="G51" s="855"/>
      <c r="H51" s="855"/>
      <c r="I51" s="855"/>
      <c r="J51" s="855"/>
      <c r="K51" s="3513" t="s">
        <v>5077</v>
      </c>
      <c r="L51" s="3513"/>
      <c r="M51" s="3513"/>
    </row>
    <row r="52" spans="1:13">
      <c r="A52" s="856"/>
      <c r="B52" s="856"/>
      <c r="C52" s="856"/>
      <c r="D52" s="856"/>
      <c r="E52" s="856"/>
      <c r="F52" s="856"/>
      <c r="G52" s="856"/>
      <c r="H52" s="856"/>
      <c r="I52" s="856"/>
      <c r="J52" s="856"/>
      <c r="K52" s="856"/>
      <c r="L52" s="856"/>
      <c r="M52" s="856"/>
    </row>
    <row r="53" spans="1:13">
      <c r="A53" s="856"/>
      <c r="B53" s="856"/>
      <c r="C53" s="856"/>
      <c r="D53" s="856"/>
      <c r="E53" s="856"/>
      <c r="F53" s="856"/>
      <c r="G53" s="856"/>
      <c r="H53" s="856"/>
      <c r="I53" s="856"/>
      <c r="J53" s="856"/>
      <c r="K53" s="856"/>
      <c r="L53" s="856"/>
      <c r="M53" s="856"/>
    </row>
  </sheetData>
  <mergeCells count="11">
    <mergeCell ref="A3:A5"/>
    <mergeCell ref="B3:B5"/>
    <mergeCell ref="K51:M51"/>
    <mergeCell ref="C3:I3"/>
    <mergeCell ref="J3:M3"/>
    <mergeCell ref="C4:C5"/>
    <mergeCell ref="D4:H4"/>
    <mergeCell ref="I4:I5"/>
    <mergeCell ref="K4:K5"/>
    <mergeCell ref="L4:L5"/>
    <mergeCell ref="M4:M5"/>
  </mergeCells>
  <phoneticPr fontId="2"/>
  <hyperlinks>
    <hyperlink ref="N1" location="目次!A1" display="目次へ戻る" xr:uid="{915E1E12-672A-4891-80CD-82FD19EC0508}"/>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E525F-0E3F-4317-9415-A803B5CFBA91}">
  <dimension ref="A1:H25"/>
  <sheetViews>
    <sheetView workbookViewId="0">
      <selection activeCell="H1" sqref="H1"/>
    </sheetView>
  </sheetViews>
  <sheetFormatPr defaultColWidth="8.58203125" defaultRowHeight="18"/>
  <cols>
    <col min="1" max="1" width="15.5" style="821" customWidth="1"/>
    <col min="2" max="7" width="12.58203125" style="821" customWidth="1"/>
    <col min="8" max="8" width="11" style="821" bestFit="1" customWidth="1"/>
    <col min="9" max="16384" width="8.58203125" style="821"/>
  </cols>
  <sheetData>
    <row r="1" spans="1:8">
      <c r="A1" s="857" t="s">
        <v>5274</v>
      </c>
      <c r="B1" s="857"/>
      <c r="C1" s="857"/>
      <c r="D1" s="857"/>
      <c r="E1" s="857"/>
      <c r="F1" s="857"/>
      <c r="G1" s="857"/>
      <c r="H1" s="820" t="s">
        <v>721</v>
      </c>
    </row>
    <row r="2" spans="1:8" ht="18.5" thickBot="1">
      <c r="A2" s="857"/>
      <c r="B2" s="857"/>
      <c r="C2" s="857"/>
      <c r="D2" s="857"/>
      <c r="E2" s="857"/>
      <c r="F2" s="857"/>
      <c r="G2" s="858" t="s">
        <v>4693</v>
      </c>
      <c r="H2" s="859"/>
    </row>
    <row r="3" spans="1:8">
      <c r="A3" s="3530" t="s">
        <v>467</v>
      </c>
      <c r="B3" s="3533" t="s">
        <v>5275</v>
      </c>
      <c r="C3" s="3536" t="s">
        <v>5276</v>
      </c>
      <c r="D3" s="3537"/>
      <c r="E3" s="3537"/>
      <c r="F3" s="3537"/>
      <c r="G3" s="3537"/>
      <c r="H3" s="859"/>
    </row>
    <row r="4" spans="1:8">
      <c r="A4" s="3531"/>
      <c r="B4" s="3534"/>
      <c r="C4" s="3538" t="s">
        <v>821</v>
      </c>
      <c r="D4" s="3540" t="s">
        <v>5277</v>
      </c>
      <c r="E4" s="3541"/>
      <c r="F4" s="3541"/>
      <c r="G4" s="3541"/>
      <c r="H4" s="859"/>
    </row>
    <row r="5" spans="1:8" ht="26">
      <c r="A5" s="3532"/>
      <c r="B5" s="3535"/>
      <c r="C5" s="3539"/>
      <c r="D5" s="860" t="s">
        <v>5278</v>
      </c>
      <c r="E5" s="860" t="s">
        <v>5279</v>
      </c>
      <c r="F5" s="860" t="s">
        <v>5280</v>
      </c>
      <c r="G5" s="861" t="s">
        <v>5281</v>
      </c>
      <c r="H5" s="859"/>
    </row>
    <row r="6" spans="1:8">
      <c r="A6" s="862" t="s">
        <v>821</v>
      </c>
      <c r="B6" s="863">
        <v>287039</v>
      </c>
      <c r="C6" s="864">
        <v>155764</v>
      </c>
      <c r="D6" s="865">
        <v>147912</v>
      </c>
      <c r="E6" s="865">
        <v>132117</v>
      </c>
      <c r="F6" s="865">
        <v>10398</v>
      </c>
      <c r="G6" s="865">
        <v>3327</v>
      </c>
      <c r="H6" s="859"/>
    </row>
    <row r="7" spans="1:8">
      <c r="A7" s="866" t="s">
        <v>138</v>
      </c>
      <c r="B7" s="867">
        <v>79987</v>
      </c>
      <c r="C7" s="868">
        <v>43277</v>
      </c>
      <c r="D7" s="868">
        <v>41448</v>
      </c>
      <c r="E7" s="868">
        <v>37163</v>
      </c>
      <c r="F7" s="868">
        <v>2918</v>
      </c>
      <c r="G7" s="868">
        <v>893</v>
      </c>
      <c r="H7" s="859"/>
    </row>
    <row r="8" spans="1:8">
      <c r="A8" s="866" t="s">
        <v>232</v>
      </c>
      <c r="B8" s="867">
        <v>70207</v>
      </c>
      <c r="C8" s="868">
        <v>38781</v>
      </c>
      <c r="D8" s="868">
        <v>37032</v>
      </c>
      <c r="E8" s="868">
        <v>33247</v>
      </c>
      <c r="F8" s="868">
        <v>2360</v>
      </c>
      <c r="G8" s="868">
        <v>683</v>
      </c>
      <c r="H8" s="859"/>
    </row>
    <row r="9" spans="1:8">
      <c r="A9" s="866" t="s">
        <v>294</v>
      </c>
      <c r="B9" s="867">
        <v>42542</v>
      </c>
      <c r="C9" s="868">
        <v>22666</v>
      </c>
      <c r="D9" s="868">
        <v>21208</v>
      </c>
      <c r="E9" s="868">
        <v>19023</v>
      </c>
      <c r="F9" s="868">
        <v>1483</v>
      </c>
      <c r="G9" s="868">
        <v>507</v>
      </c>
      <c r="H9" s="859"/>
    </row>
    <row r="10" spans="1:8">
      <c r="A10" s="866" t="s">
        <v>297</v>
      </c>
      <c r="B10" s="867">
        <v>29073</v>
      </c>
      <c r="C10" s="868">
        <v>15261</v>
      </c>
      <c r="D10" s="868">
        <v>14300</v>
      </c>
      <c r="E10" s="868">
        <v>12958</v>
      </c>
      <c r="F10" s="868">
        <v>896</v>
      </c>
      <c r="G10" s="868">
        <v>272</v>
      </c>
      <c r="H10" s="859"/>
    </row>
    <row r="11" spans="1:8">
      <c r="A11" s="866" t="s">
        <v>300</v>
      </c>
      <c r="B11" s="867">
        <v>22074</v>
      </c>
      <c r="C11" s="868">
        <v>11937</v>
      </c>
      <c r="D11" s="868">
        <v>11279</v>
      </c>
      <c r="E11" s="868">
        <v>10114</v>
      </c>
      <c r="F11" s="868">
        <v>710</v>
      </c>
      <c r="G11" s="868">
        <v>212</v>
      </c>
      <c r="H11" s="859"/>
    </row>
    <row r="12" spans="1:8">
      <c r="A12" s="866" t="s">
        <v>303</v>
      </c>
      <c r="B12" s="867">
        <v>12819</v>
      </c>
      <c r="C12" s="868">
        <v>7092</v>
      </c>
      <c r="D12" s="868">
        <v>6751</v>
      </c>
      <c r="E12" s="868">
        <v>5933</v>
      </c>
      <c r="F12" s="868">
        <v>538</v>
      </c>
      <c r="G12" s="868">
        <v>204</v>
      </c>
      <c r="H12" s="859"/>
    </row>
    <row r="13" spans="1:8">
      <c r="A13" s="866" t="s">
        <v>469</v>
      </c>
      <c r="B13" s="867">
        <v>4620</v>
      </c>
      <c r="C13" s="868">
        <v>2544</v>
      </c>
      <c r="D13" s="868">
        <v>2378</v>
      </c>
      <c r="E13" s="868">
        <v>2031</v>
      </c>
      <c r="F13" s="868">
        <v>258</v>
      </c>
      <c r="G13" s="868">
        <v>88</v>
      </c>
      <c r="H13" s="859"/>
    </row>
    <row r="14" spans="1:8">
      <c r="A14" s="866" t="s">
        <v>308</v>
      </c>
      <c r="B14" s="867">
        <v>5933</v>
      </c>
      <c r="C14" s="868">
        <v>3199</v>
      </c>
      <c r="D14" s="868">
        <v>3046</v>
      </c>
      <c r="E14" s="868">
        <v>2626</v>
      </c>
      <c r="F14" s="868">
        <v>292</v>
      </c>
      <c r="G14" s="868">
        <v>102</v>
      </c>
      <c r="H14" s="859"/>
    </row>
    <row r="15" spans="1:8">
      <c r="A15" s="866" t="s">
        <v>310</v>
      </c>
      <c r="B15" s="867">
        <v>10880</v>
      </c>
      <c r="C15" s="868">
        <v>5895</v>
      </c>
      <c r="D15" s="868">
        <v>5616</v>
      </c>
      <c r="E15" s="868">
        <v>4987</v>
      </c>
      <c r="F15" s="868">
        <v>400</v>
      </c>
      <c r="G15" s="868">
        <v>137</v>
      </c>
      <c r="H15" s="859"/>
    </row>
    <row r="16" spans="1:8">
      <c r="A16" s="866" t="s">
        <v>313</v>
      </c>
      <c r="B16" s="867">
        <v>2480</v>
      </c>
      <c r="C16" s="868">
        <v>1424</v>
      </c>
      <c r="D16" s="868">
        <v>1351</v>
      </c>
      <c r="E16" s="868">
        <v>1095</v>
      </c>
      <c r="F16" s="868">
        <v>180</v>
      </c>
      <c r="G16" s="868">
        <v>71</v>
      </c>
      <c r="H16" s="859"/>
    </row>
    <row r="17" spans="1:8">
      <c r="A17" s="866" t="s">
        <v>470</v>
      </c>
      <c r="B17" s="867">
        <v>1317</v>
      </c>
      <c r="C17" s="868">
        <v>721</v>
      </c>
      <c r="D17" s="868">
        <v>673</v>
      </c>
      <c r="E17" s="868">
        <v>521</v>
      </c>
      <c r="F17" s="868">
        <v>102</v>
      </c>
      <c r="G17" s="868">
        <v>38</v>
      </c>
      <c r="H17" s="859"/>
    </row>
    <row r="18" spans="1:8">
      <c r="A18" s="866" t="s">
        <v>317</v>
      </c>
      <c r="B18" s="867">
        <v>922</v>
      </c>
      <c r="C18" s="868">
        <v>531</v>
      </c>
      <c r="D18" s="868">
        <v>509</v>
      </c>
      <c r="E18" s="868">
        <v>394</v>
      </c>
      <c r="F18" s="868">
        <v>71</v>
      </c>
      <c r="G18" s="868">
        <v>35</v>
      </c>
      <c r="H18" s="859"/>
    </row>
    <row r="19" spans="1:8" ht="18.5" thickBot="1">
      <c r="A19" s="869" t="s">
        <v>284</v>
      </c>
      <c r="B19" s="870">
        <v>4185</v>
      </c>
      <c r="C19" s="868">
        <v>2436</v>
      </c>
      <c r="D19" s="871">
        <v>2321</v>
      </c>
      <c r="E19" s="868">
        <v>2025</v>
      </c>
      <c r="F19" s="871">
        <v>190</v>
      </c>
      <c r="G19" s="871">
        <v>85</v>
      </c>
      <c r="H19" s="859"/>
    </row>
    <row r="20" spans="1:8">
      <c r="A20" s="872" t="s">
        <v>5282</v>
      </c>
      <c r="B20" s="873"/>
      <c r="C20" s="874" t="s">
        <v>5283</v>
      </c>
      <c r="D20" s="873"/>
      <c r="E20" s="875"/>
      <c r="F20" s="873"/>
      <c r="G20" s="876" t="s">
        <v>5284</v>
      </c>
      <c r="H20" s="859"/>
    </row>
    <row r="21" spans="1:8">
      <c r="A21" s="872" t="s">
        <v>5285</v>
      </c>
      <c r="B21" s="857"/>
      <c r="C21" s="857"/>
      <c r="D21" s="857"/>
      <c r="E21" s="857"/>
      <c r="F21" s="857"/>
      <c r="G21" s="857"/>
      <c r="H21" s="859"/>
    </row>
    <row r="22" spans="1:8">
      <c r="A22" s="872" t="s">
        <v>5286</v>
      </c>
      <c r="B22" s="873"/>
      <c r="C22" s="873"/>
      <c r="D22" s="877"/>
      <c r="E22" s="873"/>
      <c r="F22" s="873"/>
      <c r="G22" s="873"/>
      <c r="H22" s="859"/>
    </row>
    <row r="23" spans="1:8">
      <c r="A23" s="872" t="s">
        <v>5287</v>
      </c>
      <c r="B23" s="873"/>
      <c r="C23" s="873"/>
      <c r="D23" s="873"/>
      <c r="E23" s="873"/>
      <c r="F23" s="873"/>
      <c r="G23" s="873"/>
      <c r="H23" s="859"/>
    </row>
    <row r="24" spans="1:8">
      <c r="A24" s="859"/>
      <c r="B24" s="859"/>
      <c r="C24" s="859"/>
      <c r="D24" s="859"/>
      <c r="E24" s="859"/>
      <c r="F24" s="859"/>
      <c r="G24" s="859"/>
      <c r="H24" s="859"/>
    </row>
    <row r="25" spans="1:8">
      <c r="A25" s="859"/>
      <c r="B25" s="859"/>
      <c r="C25" s="859"/>
      <c r="D25" s="859"/>
      <c r="E25" s="859"/>
      <c r="F25" s="859"/>
      <c r="G25" s="859"/>
      <c r="H25" s="859"/>
    </row>
  </sheetData>
  <mergeCells count="5">
    <mergeCell ref="A3:A5"/>
    <mergeCell ref="B3:B5"/>
    <mergeCell ref="C3:G3"/>
    <mergeCell ref="C4:C5"/>
    <mergeCell ref="D4:G4"/>
  </mergeCells>
  <phoneticPr fontId="2"/>
  <hyperlinks>
    <hyperlink ref="H1" location="目次!A1" display="目次へ戻る" xr:uid="{EDF563DC-E2B3-40C4-8AAB-B82F20A32C83}"/>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0479B-A65F-4028-B802-370C6B6559C9}">
  <dimension ref="A1:Z59"/>
  <sheetViews>
    <sheetView workbookViewId="0">
      <pane ySplit="4" topLeftCell="A5" activePane="bottomLeft" state="frozen"/>
      <selection pane="bottomLeft" activeCell="H1" sqref="H1"/>
    </sheetView>
  </sheetViews>
  <sheetFormatPr defaultColWidth="8.58203125" defaultRowHeight="18"/>
  <cols>
    <col min="1" max="1" width="13.25" style="821" customWidth="1"/>
    <col min="2" max="5" width="9.58203125" style="821" customWidth="1"/>
    <col min="6" max="6" width="11.33203125" style="821" customWidth="1"/>
    <col min="7" max="7" width="8" style="821" customWidth="1"/>
    <col min="8" max="8" width="10.75" style="821" customWidth="1"/>
    <col min="9" max="15" width="9.58203125" style="821" customWidth="1"/>
    <col min="16" max="16" width="12" style="821" customWidth="1"/>
    <col min="17" max="18" width="9.58203125" style="821" customWidth="1"/>
    <col min="19" max="19" width="11.08203125" style="821" customWidth="1"/>
    <col min="20" max="25" width="9.58203125" style="821" customWidth="1"/>
    <col min="26" max="26" width="11" style="821" bestFit="1" customWidth="1"/>
    <col min="27" max="16384" width="8.58203125" style="821"/>
  </cols>
  <sheetData>
    <row r="1" spans="1:26">
      <c r="A1" s="878" t="s">
        <v>5288</v>
      </c>
      <c r="B1" s="879"/>
      <c r="C1" s="880"/>
      <c r="D1" s="880"/>
      <c r="E1" s="880"/>
      <c r="F1" s="880"/>
      <c r="G1" s="881"/>
      <c r="H1" s="820" t="s">
        <v>721</v>
      </c>
      <c r="I1" s="881" t="s">
        <v>5290</v>
      </c>
      <c r="J1" s="881" t="s">
        <v>5290</v>
      </c>
      <c r="K1" s="881" t="s">
        <v>5290</v>
      </c>
      <c r="L1" s="881"/>
      <c r="M1" s="881"/>
      <c r="N1" s="881"/>
      <c r="O1" s="881"/>
      <c r="P1" s="881"/>
      <c r="Q1" s="881"/>
      <c r="R1" s="881"/>
      <c r="S1" s="881"/>
      <c r="T1" s="881"/>
      <c r="U1" s="881"/>
      <c r="V1" s="881"/>
      <c r="W1" s="881"/>
      <c r="X1" s="881"/>
      <c r="Y1" s="881"/>
    </row>
    <row r="2" spans="1:26" ht="18.5" thickBot="1">
      <c r="A2" s="882"/>
      <c r="B2" s="883"/>
      <c r="C2" s="882"/>
      <c r="D2" s="882"/>
      <c r="E2" s="882"/>
      <c r="F2" s="882"/>
      <c r="G2" s="881"/>
      <c r="H2" s="881"/>
      <c r="I2" s="881"/>
      <c r="J2" s="881"/>
      <c r="K2" s="881"/>
      <c r="L2" s="881"/>
      <c r="M2" s="881"/>
      <c r="N2" s="881"/>
      <c r="O2" s="881"/>
      <c r="P2" s="881"/>
      <c r="Q2" s="881"/>
      <c r="R2" s="881"/>
      <c r="S2" s="881"/>
      <c r="T2" s="881"/>
      <c r="U2" s="881"/>
      <c r="V2" s="881"/>
      <c r="W2" s="881"/>
      <c r="X2" s="3542" t="s">
        <v>4693</v>
      </c>
      <c r="Y2" s="3542"/>
      <c r="Z2" s="859"/>
    </row>
    <row r="3" spans="1:26">
      <c r="A3" s="3543" t="s">
        <v>5240</v>
      </c>
      <c r="B3" s="3544" t="s">
        <v>821</v>
      </c>
      <c r="C3" s="3545" t="s">
        <v>5291</v>
      </c>
      <c r="D3" s="3545" t="s">
        <v>5292</v>
      </c>
      <c r="E3" s="3545" t="s">
        <v>5293</v>
      </c>
      <c r="F3" s="3546" t="s">
        <v>5294</v>
      </c>
      <c r="G3" s="3547"/>
      <c r="H3" s="3548" t="s">
        <v>5295</v>
      </c>
      <c r="I3" s="3548"/>
      <c r="J3" s="3548"/>
      <c r="K3" s="3546" t="s">
        <v>5296</v>
      </c>
      <c r="L3" s="3548"/>
      <c r="M3" s="3548"/>
      <c r="N3" s="3548"/>
      <c r="O3" s="3548"/>
      <c r="P3" s="3548"/>
      <c r="Q3" s="3548"/>
      <c r="R3" s="3548"/>
      <c r="S3" s="3548"/>
      <c r="T3" s="3548"/>
      <c r="U3" s="3548"/>
      <c r="V3" s="3548"/>
      <c r="W3" s="3548"/>
      <c r="X3" s="3547"/>
      <c r="Y3" s="3549" t="s">
        <v>5298</v>
      </c>
      <c r="Z3" s="859"/>
    </row>
    <row r="4" spans="1:26" ht="52">
      <c r="A4" s="3543"/>
      <c r="B4" s="3544"/>
      <c r="C4" s="3545"/>
      <c r="D4" s="3545"/>
      <c r="E4" s="3545"/>
      <c r="F4" s="3096" t="s">
        <v>5299</v>
      </c>
      <c r="G4" s="3097" t="s">
        <v>5301</v>
      </c>
      <c r="H4" s="3095" t="s">
        <v>11816</v>
      </c>
      <c r="I4" s="3097" t="s">
        <v>5303</v>
      </c>
      <c r="J4" s="3097" t="s">
        <v>5305</v>
      </c>
      <c r="K4" s="3095" t="s">
        <v>11817</v>
      </c>
      <c r="L4" s="3098" t="s">
        <v>5306</v>
      </c>
      <c r="M4" s="3095" t="s">
        <v>5307</v>
      </c>
      <c r="N4" s="3095" t="s">
        <v>5308</v>
      </c>
      <c r="O4" s="3095" t="s">
        <v>5309</v>
      </c>
      <c r="P4" s="3095" t="s">
        <v>5310</v>
      </c>
      <c r="Q4" s="3095" t="s">
        <v>5311</v>
      </c>
      <c r="R4" s="3095" t="s">
        <v>5312</v>
      </c>
      <c r="S4" s="3095" t="s">
        <v>5313</v>
      </c>
      <c r="T4" s="3095" t="s">
        <v>5314</v>
      </c>
      <c r="U4" s="3095" t="s">
        <v>5315</v>
      </c>
      <c r="V4" s="3095" t="s">
        <v>5316</v>
      </c>
      <c r="W4" s="3095" t="s">
        <v>5318</v>
      </c>
      <c r="X4" s="3095" t="s">
        <v>5319</v>
      </c>
      <c r="Y4" s="3550"/>
      <c r="Z4" s="859"/>
    </row>
    <row r="5" spans="1:26">
      <c r="A5" s="884" t="s">
        <v>5250</v>
      </c>
      <c r="B5" s="885">
        <v>169461</v>
      </c>
      <c r="C5" s="885">
        <v>7403</v>
      </c>
      <c r="D5" s="885">
        <v>60936</v>
      </c>
      <c r="E5" s="885">
        <v>100810</v>
      </c>
      <c r="F5" s="885">
        <v>6408</v>
      </c>
      <c r="G5" s="886">
        <v>995</v>
      </c>
      <c r="H5" s="886">
        <v>293</v>
      </c>
      <c r="I5" s="886">
        <v>21802</v>
      </c>
      <c r="J5" s="886">
        <v>38841</v>
      </c>
      <c r="K5" s="886">
        <v>1444</v>
      </c>
      <c r="L5" s="887" t="s">
        <v>420</v>
      </c>
      <c r="M5" s="887" t="s">
        <v>420</v>
      </c>
      <c r="N5" s="887" t="s">
        <v>420</v>
      </c>
      <c r="O5" s="886">
        <v>3943</v>
      </c>
      <c r="P5" s="887" t="s">
        <v>420</v>
      </c>
      <c r="Q5" s="887" t="s">
        <v>420</v>
      </c>
      <c r="R5" s="887" t="s">
        <v>420</v>
      </c>
      <c r="S5" s="887" t="s">
        <v>420</v>
      </c>
      <c r="T5" s="887" t="s">
        <v>420</v>
      </c>
      <c r="U5" s="887" t="s">
        <v>420</v>
      </c>
      <c r="V5" s="887" t="s">
        <v>420</v>
      </c>
      <c r="W5" s="887" t="s">
        <v>420</v>
      </c>
      <c r="X5" s="886">
        <v>3782</v>
      </c>
      <c r="Y5" s="886">
        <v>312</v>
      </c>
      <c r="Z5" s="859"/>
    </row>
    <row r="6" spans="1:26">
      <c r="A6" s="888">
        <v>17</v>
      </c>
      <c r="B6" s="885">
        <v>160757</v>
      </c>
      <c r="C6" s="885">
        <v>6681</v>
      </c>
      <c r="D6" s="885">
        <v>51435</v>
      </c>
      <c r="E6" s="885">
        <v>101642</v>
      </c>
      <c r="F6" s="885">
        <v>5862</v>
      </c>
      <c r="G6" s="886">
        <v>819</v>
      </c>
      <c r="H6" s="886">
        <v>151</v>
      </c>
      <c r="I6" s="886">
        <v>17981</v>
      </c>
      <c r="J6" s="886">
        <v>33303</v>
      </c>
      <c r="K6" s="886">
        <v>1169</v>
      </c>
      <c r="L6" s="887" t="s">
        <v>420</v>
      </c>
      <c r="M6" s="887" t="s">
        <v>420</v>
      </c>
      <c r="N6" s="887" t="s">
        <v>420</v>
      </c>
      <c r="O6" s="886">
        <v>3242</v>
      </c>
      <c r="P6" s="887" t="s">
        <v>420</v>
      </c>
      <c r="Q6" s="887" t="s">
        <v>420</v>
      </c>
      <c r="R6" s="887" t="s">
        <v>420</v>
      </c>
      <c r="S6" s="887" t="s">
        <v>420</v>
      </c>
      <c r="T6" s="887" t="s">
        <v>420</v>
      </c>
      <c r="U6" s="887" t="s">
        <v>420</v>
      </c>
      <c r="V6" s="887" t="s">
        <v>420</v>
      </c>
      <c r="W6" s="887" t="s">
        <v>420</v>
      </c>
      <c r="X6" s="886">
        <v>3750</v>
      </c>
      <c r="Y6" s="886">
        <v>999</v>
      </c>
      <c r="Z6" s="859"/>
    </row>
    <row r="7" spans="1:26">
      <c r="A7" s="888">
        <v>22</v>
      </c>
      <c r="B7" s="885">
        <v>153886</v>
      </c>
      <c r="C7" s="885">
        <v>4736</v>
      </c>
      <c r="D7" s="885">
        <v>46002</v>
      </c>
      <c r="E7" s="885">
        <v>96852</v>
      </c>
      <c r="F7" s="885">
        <v>4132</v>
      </c>
      <c r="G7" s="886">
        <v>604</v>
      </c>
      <c r="H7" s="886">
        <v>122</v>
      </c>
      <c r="I7" s="886">
        <v>15658</v>
      </c>
      <c r="J7" s="886">
        <v>30222</v>
      </c>
      <c r="K7" s="886">
        <v>1340</v>
      </c>
      <c r="L7" s="887">
        <v>1655</v>
      </c>
      <c r="M7" s="887">
        <v>8467</v>
      </c>
      <c r="N7" s="887">
        <v>23742</v>
      </c>
      <c r="O7" s="886">
        <v>3001</v>
      </c>
      <c r="P7" s="887">
        <v>1709</v>
      </c>
      <c r="Q7" s="887">
        <v>3706</v>
      </c>
      <c r="R7" s="887">
        <v>9016</v>
      </c>
      <c r="S7" s="887">
        <v>6973</v>
      </c>
      <c r="T7" s="887">
        <v>6519</v>
      </c>
      <c r="U7" s="887">
        <v>17802</v>
      </c>
      <c r="V7" s="887">
        <v>901</v>
      </c>
      <c r="W7" s="887">
        <v>8752</v>
      </c>
      <c r="X7" s="886">
        <v>3269</v>
      </c>
      <c r="Y7" s="886">
        <v>6296</v>
      </c>
      <c r="Z7" s="859"/>
    </row>
    <row r="8" spans="1:26">
      <c r="A8" s="888">
        <v>27</v>
      </c>
      <c r="B8" s="885">
        <v>160151</v>
      </c>
      <c r="C8" s="885">
        <v>4044</v>
      </c>
      <c r="D8" s="885">
        <v>48912</v>
      </c>
      <c r="E8" s="885">
        <v>99301</v>
      </c>
      <c r="F8" s="885">
        <v>3661</v>
      </c>
      <c r="G8" s="886">
        <v>383</v>
      </c>
      <c r="H8" s="886">
        <v>113</v>
      </c>
      <c r="I8" s="886">
        <v>20747</v>
      </c>
      <c r="J8" s="886">
        <v>28052</v>
      </c>
      <c r="K8" s="886">
        <v>2232</v>
      </c>
      <c r="L8" s="887">
        <v>1564</v>
      </c>
      <c r="M8" s="887">
        <v>7817</v>
      </c>
      <c r="N8" s="887">
        <v>21964</v>
      </c>
      <c r="O8" s="886">
        <v>2733</v>
      </c>
      <c r="P8" s="887">
        <v>2086</v>
      </c>
      <c r="Q8" s="887">
        <v>4687</v>
      </c>
      <c r="R8" s="887">
        <v>8177</v>
      </c>
      <c r="S8" s="887">
        <v>6321</v>
      </c>
      <c r="T8" s="887">
        <v>6427</v>
      </c>
      <c r="U8" s="887">
        <v>19421</v>
      </c>
      <c r="V8" s="887">
        <v>1039</v>
      </c>
      <c r="W8" s="887">
        <v>10967</v>
      </c>
      <c r="X8" s="886">
        <v>3866</v>
      </c>
      <c r="Y8" s="886">
        <v>7894</v>
      </c>
      <c r="Z8" s="859"/>
    </row>
    <row r="9" spans="1:26">
      <c r="A9" s="889" t="s">
        <v>356</v>
      </c>
      <c r="B9" s="890">
        <v>147912</v>
      </c>
      <c r="C9" s="890">
        <v>3704</v>
      </c>
      <c r="D9" s="890">
        <v>45009</v>
      </c>
      <c r="E9" s="890">
        <v>95906</v>
      </c>
      <c r="F9" s="890">
        <v>3316</v>
      </c>
      <c r="G9" s="890">
        <v>388</v>
      </c>
      <c r="H9" s="890">
        <v>83</v>
      </c>
      <c r="I9" s="890">
        <v>18959</v>
      </c>
      <c r="J9" s="890">
        <v>25967</v>
      </c>
      <c r="K9" s="890">
        <v>1587</v>
      </c>
      <c r="L9" s="890">
        <v>1435</v>
      </c>
      <c r="M9" s="890">
        <v>7516</v>
      </c>
      <c r="N9" s="890">
        <v>21567</v>
      </c>
      <c r="O9" s="890">
        <v>2431</v>
      </c>
      <c r="P9" s="890">
        <v>2176</v>
      </c>
      <c r="Q9" s="890">
        <v>4226</v>
      </c>
      <c r="R9" s="890">
        <v>7580</v>
      </c>
      <c r="S9" s="890">
        <v>5721</v>
      </c>
      <c r="T9" s="890">
        <v>6479</v>
      </c>
      <c r="U9" s="890">
        <v>20110</v>
      </c>
      <c r="V9" s="890">
        <v>904</v>
      </c>
      <c r="W9" s="890">
        <v>10263</v>
      </c>
      <c r="X9" s="890">
        <v>3911</v>
      </c>
      <c r="Y9" s="890">
        <v>3293</v>
      </c>
      <c r="Z9" s="859"/>
    </row>
    <row r="10" spans="1:26">
      <c r="A10" s="891"/>
      <c r="B10" s="885"/>
      <c r="C10" s="885"/>
      <c r="D10" s="885"/>
      <c r="E10" s="885"/>
      <c r="F10" s="885"/>
      <c r="G10" s="886"/>
      <c r="H10" s="886"/>
      <c r="I10" s="886"/>
      <c r="J10" s="886"/>
      <c r="K10" s="886"/>
      <c r="L10" s="886"/>
      <c r="M10" s="886"/>
      <c r="N10" s="886"/>
      <c r="O10" s="886"/>
      <c r="P10" s="886"/>
      <c r="Q10" s="886"/>
      <c r="R10" s="886"/>
      <c r="S10" s="886"/>
      <c r="T10" s="886"/>
      <c r="U10" s="886"/>
      <c r="V10" s="886"/>
      <c r="W10" s="886"/>
      <c r="X10" s="886"/>
      <c r="Y10" s="886"/>
      <c r="Z10" s="859"/>
    </row>
    <row r="11" spans="1:26">
      <c r="A11" s="888" t="s">
        <v>5320</v>
      </c>
      <c r="B11" s="885">
        <v>100365</v>
      </c>
      <c r="C11" s="885">
        <v>4377</v>
      </c>
      <c r="D11" s="885">
        <v>43772</v>
      </c>
      <c r="E11" s="885">
        <v>52042</v>
      </c>
      <c r="F11" s="885">
        <v>3553</v>
      </c>
      <c r="G11" s="886">
        <v>824</v>
      </c>
      <c r="H11" s="886">
        <v>234</v>
      </c>
      <c r="I11" s="886">
        <v>18601</v>
      </c>
      <c r="J11" s="886">
        <v>24937</v>
      </c>
      <c r="K11" s="885">
        <v>1300</v>
      </c>
      <c r="L11" s="887" t="s">
        <v>420</v>
      </c>
      <c r="M11" s="887" t="s">
        <v>420</v>
      </c>
      <c r="N11" s="887" t="s">
        <v>420</v>
      </c>
      <c r="O11" s="886">
        <v>1876</v>
      </c>
      <c r="P11" s="887" t="s">
        <v>420</v>
      </c>
      <c r="Q11" s="887" t="s">
        <v>420</v>
      </c>
      <c r="R11" s="887" t="s">
        <v>420</v>
      </c>
      <c r="S11" s="887" t="s">
        <v>420</v>
      </c>
      <c r="T11" s="887" t="s">
        <v>420</v>
      </c>
      <c r="U11" s="887" t="s">
        <v>420</v>
      </c>
      <c r="V11" s="887" t="s">
        <v>420</v>
      </c>
      <c r="W11" s="887" t="s">
        <v>420</v>
      </c>
      <c r="X11" s="886">
        <v>2876</v>
      </c>
      <c r="Y11" s="886">
        <v>174</v>
      </c>
      <c r="Z11" s="859"/>
    </row>
    <row r="12" spans="1:26">
      <c r="A12" s="888">
        <v>17</v>
      </c>
      <c r="B12" s="885">
        <v>93755</v>
      </c>
      <c r="C12" s="885">
        <v>3996</v>
      </c>
      <c r="D12" s="885">
        <v>38335</v>
      </c>
      <c r="E12" s="885">
        <v>50779</v>
      </c>
      <c r="F12" s="885">
        <v>3327</v>
      </c>
      <c r="G12" s="886">
        <v>669</v>
      </c>
      <c r="H12" s="886">
        <v>124</v>
      </c>
      <c r="I12" s="886">
        <v>15541</v>
      </c>
      <c r="J12" s="886">
        <v>22670</v>
      </c>
      <c r="K12" s="885">
        <v>1061</v>
      </c>
      <c r="L12" s="887" t="s">
        <v>420</v>
      </c>
      <c r="M12" s="887" t="s">
        <v>420</v>
      </c>
      <c r="N12" s="887" t="s">
        <v>420</v>
      </c>
      <c r="O12" s="886">
        <v>1539</v>
      </c>
      <c r="P12" s="887" t="s">
        <v>420</v>
      </c>
      <c r="Q12" s="887" t="s">
        <v>420</v>
      </c>
      <c r="R12" s="887" t="s">
        <v>420</v>
      </c>
      <c r="S12" s="887" t="s">
        <v>420</v>
      </c>
      <c r="T12" s="887" t="s">
        <v>420</v>
      </c>
      <c r="U12" s="887" t="s">
        <v>420</v>
      </c>
      <c r="V12" s="887" t="s">
        <v>420</v>
      </c>
      <c r="W12" s="887" t="s">
        <v>420</v>
      </c>
      <c r="X12" s="886">
        <v>2797</v>
      </c>
      <c r="Y12" s="886">
        <v>645</v>
      </c>
      <c r="Z12" s="859"/>
    </row>
    <row r="13" spans="1:26">
      <c r="A13" s="888">
        <v>22</v>
      </c>
      <c r="B13" s="885">
        <v>91259</v>
      </c>
      <c r="C13" s="885">
        <v>2983</v>
      </c>
      <c r="D13" s="885">
        <v>34719</v>
      </c>
      <c r="E13" s="885">
        <v>50259</v>
      </c>
      <c r="F13" s="885">
        <v>2492</v>
      </c>
      <c r="G13" s="886">
        <v>491</v>
      </c>
      <c r="H13" s="886">
        <v>105</v>
      </c>
      <c r="I13" s="886">
        <v>13518</v>
      </c>
      <c r="J13" s="886">
        <v>21096</v>
      </c>
      <c r="K13" s="885">
        <v>1213</v>
      </c>
      <c r="L13" s="887">
        <v>1114</v>
      </c>
      <c r="M13" s="887">
        <v>7369</v>
      </c>
      <c r="N13" s="887">
        <v>11058</v>
      </c>
      <c r="O13" s="886">
        <v>1367</v>
      </c>
      <c r="P13" s="887">
        <v>1004</v>
      </c>
      <c r="Q13" s="887">
        <v>2492</v>
      </c>
      <c r="R13" s="887">
        <v>2837</v>
      </c>
      <c r="S13" s="887">
        <v>2671</v>
      </c>
      <c r="T13" s="887">
        <v>2957</v>
      </c>
      <c r="U13" s="887">
        <v>4043</v>
      </c>
      <c r="V13" s="887">
        <v>536</v>
      </c>
      <c r="W13" s="887">
        <v>5845</v>
      </c>
      <c r="X13" s="886">
        <v>2455</v>
      </c>
      <c r="Y13" s="886">
        <v>3298</v>
      </c>
      <c r="Z13" s="859"/>
    </row>
    <row r="14" spans="1:26">
      <c r="A14" s="888">
        <v>27</v>
      </c>
      <c r="B14" s="885">
        <v>93821</v>
      </c>
      <c r="C14" s="885">
        <v>2598</v>
      </c>
      <c r="D14" s="885">
        <v>37762</v>
      </c>
      <c r="E14" s="885">
        <v>48836</v>
      </c>
      <c r="F14" s="885">
        <v>2278</v>
      </c>
      <c r="G14" s="886">
        <v>320</v>
      </c>
      <c r="H14" s="886">
        <v>98</v>
      </c>
      <c r="I14" s="886">
        <v>17585</v>
      </c>
      <c r="J14" s="886">
        <v>20079</v>
      </c>
      <c r="K14" s="886">
        <v>1995</v>
      </c>
      <c r="L14" s="887">
        <v>1089</v>
      </c>
      <c r="M14" s="887">
        <v>6733</v>
      </c>
      <c r="N14" s="887">
        <v>10031</v>
      </c>
      <c r="O14" s="886">
        <v>1148</v>
      </c>
      <c r="P14" s="887">
        <v>1233</v>
      </c>
      <c r="Q14" s="887">
        <v>3232</v>
      </c>
      <c r="R14" s="887">
        <v>2572</v>
      </c>
      <c r="S14" s="887">
        <v>2376</v>
      </c>
      <c r="T14" s="887">
        <v>2871</v>
      </c>
      <c r="U14" s="887">
        <v>4553</v>
      </c>
      <c r="V14" s="887">
        <v>655</v>
      </c>
      <c r="W14" s="887">
        <v>7523</v>
      </c>
      <c r="X14" s="886">
        <v>2825</v>
      </c>
      <c r="Y14" s="886">
        <v>4625</v>
      </c>
      <c r="Z14" s="859"/>
    </row>
    <row r="15" spans="1:26">
      <c r="A15" s="889" t="s">
        <v>5321</v>
      </c>
      <c r="B15" s="890">
        <v>84196</v>
      </c>
      <c r="C15" s="890">
        <v>2331</v>
      </c>
      <c r="D15" s="890">
        <v>34565</v>
      </c>
      <c r="E15" s="890">
        <v>45354</v>
      </c>
      <c r="F15" s="890">
        <v>2034</v>
      </c>
      <c r="G15" s="890">
        <v>297</v>
      </c>
      <c r="H15" s="890">
        <v>71</v>
      </c>
      <c r="I15" s="890">
        <v>15782</v>
      </c>
      <c r="J15" s="890">
        <v>18712</v>
      </c>
      <c r="K15" s="890">
        <v>1390</v>
      </c>
      <c r="L15" s="890">
        <v>969</v>
      </c>
      <c r="M15" s="890">
        <v>6225</v>
      </c>
      <c r="N15" s="890">
        <v>9501</v>
      </c>
      <c r="O15" s="890">
        <v>965</v>
      </c>
      <c r="P15" s="890">
        <v>1258</v>
      </c>
      <c r="Q15" s="890">
        <v>2838</v>
      </c>
      <c r="R15" s="890">
        <v>2366</v>
      </c>
      <c r="S15" s="890">
        <v>2116</v>
      </c>
      <c r="T15" s="890">
        <v>2725</v>
      </c>
      <c r="U15" s="890">
        <v>4701</v>
      </c>
      <c r="V15" s="890">
        <v>530</v>
      </c>
      <c r="W15" s="890">
        <v>6995</v>
      </c>
      <c r="X15" s="890">
        <v>2775</v>
      </c>
      <c r="Y15" s="890">
        <v>1946</v>
      </c>
      <c r="Z15" s="859"/>
    </row>
    <row r="16" spans="1:26">
      <c r="A16" s="892"/>
      <c r="B16" s="885"/>
      <c r="C16" s="885"/>
      <c r="D16" s="885"/>
      <c r="E16" s="885"/>
      <c r="F16" s="885"/>
      <c r="G16" s="886"/>
      <c r="H16" s="886"/>
      <c r="I16" s="886"/>
      <c r="J16" s="886"/>
      <c r="K16" s="886"/>
      <c r="L16" s="886"/>
      <c r="M16" s="886"/>
      <c r="N16" s="886"/>
      <c r="O16" s="886"/>
      <c r="P16" s="886"/>
      <c r="Q16" s="886"/>
      <c r="R16" s="886"/>
      <c r="S16" s="886"/>
      <c r="T16" s="886"/>
      <c r="U16" s="886"/>
      <c r="V16" s="886"/>
      <c r="W16" s="886"/>
      <c r="X16" s="886"/>
      <c r="Y16" s="886"/>
      <c r="Z16" s="859"/>
    </row>
    <row r="17" spans="1:26">
      <c r="A17" s="893" t="s">
        <v>5252</v>
      </c>
      <c r="B17" s="885">
        <v>997</v>
      </c>
      <c r="C17" s="885">
        <v>11</v>
      </c>
      <c r="D17" s="885">
        <v>467</v>
      </c>
      <c r="E17" s="885">
        <v>491</v>
      </c>
      <c r="F17" s="885">
        <v>5</v>
      </c>
      <c r="G17" s="886">
        <v>6</v>
      </c>
      <c r="H17" s="886">
        <v>0</v>
      </c>
      <c r="I17" s="886">
        <v>136</v>
      </c>
      <c r="J17" s="886">
        <v>331</v>
      </c>
      <c r="K17" s="886">
        <v>18</v>
      </c>
      <c r="L17" s="886">
        <v>3</v>
      </c>
      <c r="M17" s="886">
        <v>48</v>
      </c>
      <c r="N17" s="886">
        <v>186</v>
      </c>
      <c r="O17" s="886">
        <v>3</v>
      </c>
      <c r="P17" s="886">
        <v>2</v>
      </c>
      <c r="Q17" s="886">
        <v>10</v>
      </c>
      <c r="R17" s="886">
        <v>126</v>
      </c>
      <c r="S17" s="886">
        <v>21</v>
      </c>
      <c r="T17" s="886">
        <v>9</v>
      </c>
      <c r="U17" s="886">
        <v>11</v>
      </c>
      <c r="V17" s="886">
        <v>2</v>
      </c>
      <c r="W17" s="886">
        <v>38</v>
      </c>
      <c r="X17" s="886">
        <v>14</v>
      </c>
      <c r="Y17" s="886">
        <v>28</v>
      </c>
      <c r="Z17" s="859"/>
    </row>
    <row r="18" spans="1:26">
      <c r="A18" s="891" t="s">
        <v>5253</v>
      </c>
      <c r="B18" s="885">
        <v>4106</v>
      </c>
      <c r="C18" s="885">
        <v>49</v>
      </c>
      <c r="D18" s="885">
        <v>1903</v>
      </c>
      <c r="E18" s="885">
        <v>2045</v>
      </c>
      <c r="F18" s="885">
        <v>29</v>
      </c>
      <c r="G18" s="886">
        <v>20</v>
      </c>
      <c r="H18" s="886">
        <v>3</v>
      </c>
      <c r="I18" s="887">
        <v>644</v>
      </c>
      <c r="J18" s="886">
        <v>1256</v>
      </c>
      <c r="K18" s="886">
        <v>96</v>
      </c>
      <c r="L18" s="886">
        <v>53</v>
      </c>
      <c r="M18" s="886">
        <v>209</v>
      </c>
      <c r="N18" s="886">
        <v>485</v>
      </c>
      <c r="O18" s="886">
        <v>46</v>
      </c>
      <c r="P18" s="886">
        <v>31</v>
      </c>
      <c r="Q18" s="886">
        <v>81</v>
      </c>
      <c r="R18" s="886">
        <v>196</v>
      </c>
      <c r="S18" s="886">
        <v>155</v>
      </c>
      <c r="T18" s="886">
        <v>86</v>
      </c>
      <c r="U18" s="886">
        <v>189</v>
      </c>
      <c r="V18" s="886">
        <v>20</v>
      </c>
      <c r="W18" s="886">
        <v>225</v>
      </c>
      <c r="X18" s="886">
        <v>173</v>
      </c>
      <c r="Y18" s="886">
        <v>109</v>
      </c>
      <c r="Z18" s="859"/>
    </row>
    <row r="19" spans="1:26">
      <c r="A19" s="891" t="s">
        <v>5254</v>
      </c>
      <c r="B19" s="885">
        <v>5879</v>
      </c>
      <c r="C19" s="885">
        <v>62</v>
      </c>
      <c r="D19" s="885">
        <v>2578</v>
      </c>
      <c r="E19" s="885">
        <v>3095</v>
      </c>
      <c r="F19" s="885">
        <v>48</v>
      </c>
      <c r="G19" s="886">
        <v>14</v>
      </c>
      <c r="H19" s="886">
        <v>2</v>
      </c>
      <c r="I19" s="886">
        <v>985</v>
      </c>
      <c r="J19" s="886">
        <v>1591</v>
      </c>
      <c r="K19" s="886">
        <v>120</v>
      </c>
      <c r="L19" s="886">
        <v>89</v>
      </c>
      <c r="M19" s="886">
        <v>292</v>
      </c>
      <c r="N19" s="886">
        <v>713</v>
      </c>
      <c r="O19" s="886">
        <v>84</v>
      </c>
      <c r="P19" s="886">
        <v>74</v>
      </c>
      <c r="Q19" s="886">
        <v>159</v>
      </c>
      <c r="R19" s="886">
        <v>166</v>
      </c>
      <c r="S19" s="886">
        <v>139</v>
      </c>
      <c r="T19" s="886">
        <v>152</v>
      </c>
      <c r="U19" s="886">
        <v>407</v>
      </c>
      <c r="V19" s="886">
        <v>36</v>
      </c>
      <c r="W19" s="886">
        <v>369</v>
      </c>
      <c r="X19" s="886">
        <v>295</v>
      </c>
      <c r="Y19" s="886">
        <v>144</v>
      </c>
      <c r="Z19" s="859"/>
    </row>
    <row r="20" spans="1:26">
      <c r="A20" s="891" t="s">
        <v>5255</v>
      </c>
      <c r="B20" s="885">
        <v>6567</v>
      </c>
      <c r="C20" s="885">
        <v>68</v>
      </c>
      <c r="D20" s="885">
        <v>2920</v>
      </c>
      <c r="E20" s="885">
        <v>3439</v>
      </c>
      <c r="F20" s="885">
        <v>53</v>
      </c>
      <c r="G20" s="886">
        <v>15</v>
      </c>
      <c r="H20" s="886">
        <v>3</v>
      </c>
      <c r="I20" s="886">
        <v>1163</v>
      </c>
      <c r="J20" s="886">
        <v>1754</v>
      </c>
      <c r="K20" s="886">
        <v>135</v>
      </c>
      <c r="L20" s="886">
        <v>64</v>
      </c>
      <c r="M20" s="886">
        <v>368</v>
      </c>
      <c r="N20" s="886">
        <v>719</v>
      </c>
      <c r="O20" s="886">
        <v>65</v>
      </c>
      <c r="P20" s="886">
        <v>80</v>
      </c>
      <c r="Q20" s="886">
        <v>198</v>
      </c>
      <c r="R20" s="886">
        <v>150</v>
      </c>
      <c r="S20" s="886">
        <v>157</v>
      </c>
      <c r="T20" s="886">
        <v>173</v>
      </c>
      <c r="U20" s="886">
        <v>449</v>
      </c>
      <c r="V20" s="886">
        <v>52</v>
      </c>
      <c r="W20" s="886">
        <v>500</v>
      </c>
      <c r="X20" s="886">
        <v>329</v>
      </c>
      <c r="Y20" s="886">
        <v>140</v>
      </c>
      <c r="Z20" s="859"/>
    </row>
    <row r="21" spans="1:26">
      <c r="A21" s="891" t="s">
        <v>5256</v>
      </c>
      <c r="B21" s="885">
        <v>7327</v>
      </c>
      <c r="C21" s="885">
        <v>74</v>
      </c>
      <c r="D21" s="885">
        <v>3216</v>
      </c>
      <c r="E21" s="885">
        <v>3905</v>
      </c>
      <c r="F21" s="885">
        <v>58</v>
      </c>
      <c r="G21" s="886">
        <v>16</v>
      </c>
      <c r="H21" s="886">
        <v>6</v>
      </c>
      <c r="I21" s="886">
        <v>1366</v>
      </c>
      <c r="J21" s="886">
        <v>1844</v>
      </c>
      <c r="K21" s="886">
        <v>108</v>
      </c>
      <c r="L21" s="886">
        <v>92</v>
      </c>
      <c r="M21" s="886">
        <v>475</v>
      </c>
      <c r="N21" s="886">
        <v>873</v>
      </c>
      <c r="O21" s="886">
        <v>60</v>
      </c>
      <c r="P21" s="886">
        <v>85</v>
      </c>
      <c r="Q21" s="886">
        <v>235</v>
      </c>
      <c r="R21" s="886">
        <v>202</v>
      </c>
      <c r="S21" s="886">
        <v>191</v>
      </c>
      <c r="T21" s="886">
        <v>190</v>
      </c>
      <c r="U21" s="886">
        <v>455</v>
      </c>
      <c r="V21" s="886">
        <v>55</v>
      </c>
      <c r="W21" s="886">
        <v>616</v>
      </c>
      <c r="X21" s="886">
        <v>268</v>
      </c>
      <c r="Y21" s="886">
        <v>132</v>
      </c>
      <c r="Z21" s="859"/>
    </row>
    <row r="22" spans="1:26">
      <c r="A22" s="891" t="s">
        <v>5257</v>
      </c>
      <c r="B22" s="885">
        <v>8855</v>
      </c>
      <c r="C22" s="885">
        <v>93</v>
      </c>
      <c r="D22" s="885">
        <v>3926</v>
      </c>
      <c r="E22" s="885">
        <v>4633</v>
      </c>
      <c r="F22" s="885">
        <v>79</v>
      </c>
      <c r="G22" s="886">
        <v>14</v>
      </c>
      <c r="H22" s="886">
        <v>4</v>
      </c>
      <c r="I22" s="886">
        <v>1741</v>
      </c>
      <c r="J22" s="886">
        <v>2181</v>
      </c>
      <c r="K22" s="886">
        <v>170</v>
      </c>
      <c r="L22" s="886">
        <v>138</v>
      </c>
      <c r="M22" s="886">
        <v>594</v>
      </c>
      <c r="N22" s="886">
        <v>1076</v>
      </c>
      <c r="O22" s="886">
        <v>71</v>
      </c>
      <c r="P22" s="886">
        <v>106</v>
      </c>
      <c r="Q22" s="886">
        <v>272</v>
      </c>
      <c r="R22" s="886">
        <v>189</v>
      </c>
      <c r="S22" s="886">
        <v>215</v>
      </c>
      <c r="T22" s="886">
        <v>237</v>
      </c>
      <c r="U22" s="886">
        <v>496</v>
      </c>
      <c r="V22" s="886">
        <v>52</v>
      </c>
      <c r="W22" s="886">
        <v>667</v>
      </c>
      <c r="X22" s="886">
        <v>350</v>
      </c>
      <c r="Y22" s="886">
        <v>203</v>
      </c>
      <c r="Z22" s="859"/>
    </row>
    <row r="23" spans="1:26">
      <c r="A23" s="891" t="s">
        <v>5258</v>
      </c>
      <c r="B23" s="885">
        <v>10055</v>
      </c>
      <c r="C23" s="885">
        <v>85</v>
      </c>
      <c r="D23" s="885">
        <v>4514</v>
      </c>
      <c r="E23" s="885">
        <v>5246</v>
      </c>
      <c r="F23" s="885">
        <v>74</v>
      </c>
      <c r="G23" s="886">
        <v>11</v>
      </c>
      <c r="H23" s="886">
        <v>11</v>
      </c>
      <c r="I23" s="886">
        <v>1964</v>
      </c>
      <c r="J23" s="886">
        <v>2539</v>
      </c>
      <c r="K23" s="886">
        <v>203</v>
      </c>
      <c r="L23" s="886">
        <v>133</v>
      </c>
      <c r="M23" s="886">
        <v>810</v>
      </c>
      <c r="N23" s="886">
        <v>1051</v>
      </c>
      <c r="O23" s="886">
        <v>126</v>
      </c>
      <c r="P23" s="886">
        <v>128</v>
      </c>
      <c r="Q23" s="886">
        <v>302</v>
      </c>
      <c r="R23" s="886">
        <v>235</v>
      </c>
      <c r="S23" s="886">
        <v>207</v>
      </c>
      <c r="T23" s="886">
        <v>312</v>
      </c>
      <c r="U23" s="886">
        <v>490</v>
      </c>
      <c r="V23" s="886">
        <v>72</v>
      </c>
      <c r="W23" s="886">
        <v>764</v>
      </c>
      <c r="X23" s="886">
        <v>413</v>
      </c>
      <c r="Y23" s="886">
        <v>210</v>
      </c>
      <c r="Z23" s="859"/>
    </row>
    <row r="24" spans="1:26">
      <c r="A24" s="891" t="s">
        <v>5259</v>
      </c>
      <c r="B24" s="885">
        <v>9109</v>
      </c>
      <c r="C24" s="885">
        <v>110</v>
      </c>
      <c r="D24" s="885">
        <v>3974</v>
      </c>
      <c r="E24" s="885">
        <v>4863</v>
      </c>
      <c r="F24" s="885">
        <v>87</v>
      </c>
      <c r="G24" s="886">
        <v>23</v>
      </c>
      <c r="H24" s="886">
        <v>5</v>
      </c>
      <c r="I24" s="886">
        <v>1622</v>
      </c>
      <c r="J24" s="886">
        <v>2347</v>
      </c>
      <c r="K24" s="886">
        <v>200</v>
      </c>
      <c r="L24" s="886">
        <v>144</v>
      </c>
      <c r="M24" s="886">
        <v>812</v>
      </c>
      <c r="N24" s="886">
        <v>932</v>
      </c>
      <c r="O24" s="886">
        <v>122</v>
      </c>
      <c r="P24" s="886">
        <v>117</v>
      </c>
      <c r="Q24" s="886">
        <v>307</v>
      </c>
      <c r="R24" s="886">
        <v>188</v>
      </c>
      <c r="S24" s="886">
        <v>190</v>
      </c>
      <c r="T24" s="886">
        <v>401</v>
      </c>
      <c r="U24" s="886">
        <v>352</v>
      </c>
      <c r="V24" s="886">
        <v>56</v>
      </c>
      <c r="W24" s="886">
        <v>751</v>
      </c>
      <c r="X24" s="886">
        <v>291</v>
      </c>
      <c r="Y24" s="886">
        <v>162</v>
      </c>
      <c r="Z24" s="859"/>
    </row>
    <row r="25" spans="1:26">
      <c r="A25" s="891" t="s">
        <v>5260</v>
      </c>
      <c r="B25" s="885">
        <v>9051</v>
      </c>
      <c r="C25" s="885">
        <v>142</v>
      </c>
      <c r="D25" s="885">
        <v>3679</v>
      </c>
      <c r="E25" s="885">
        <v>5036</v>
      </c>
      <c r="F25" s="885">
        <v>112</v>
      </c>
      <c r="G25" s="886">
        <v>30</v>
      </c>
      <c r="H25" s="886">
        <v>11</v>
      </c>
      <c r="I25" s="886">
        <v>1631</v>
      </c>
      <c r="J25" s="886">
        <v>2037</v>
      </c>
      <c r="K25" s="886">
        <v>182</v>
      </c>
      <c r="L25" s="886">
        <v>117</v>
      </c>
      <c r="M25" s="886">
        <v>835</v>
      </c>
      <c r="N25" s="886">
        <v>898</v>
      </c>
      <c r="O25" s="886">
        <v>138</v>
      </c>
      <c r="P25" s="886">
        <v>123</v>
      </c>
      <c r="Q25" s="886">
        <v>335</v>
      </c>
      <c r="R25" s="886">
        <v>163</v>
      </c>
      <c r="S25" s="886">
        <v>197</v>
      </c>
      <c r="T25" s="886">
        <v>433</v>
      </c>
      <c r="U25" s="886">
        <v>436</v>
      </c>
      <c r="V25" s="886">
        <v>80</v>
      </c>
      <c r="W25" s="886">
        <v>829</v>
      </c>
      <c r="X25" s="886">
        <v>270</v>
      </c>
      <c r="Y25" s="886">
        <v>194</v>
      </c>
      <c r="Z25" s="859"/>
    </row>
    <row r="26" spans="1:26">
      <c r="A26" s="891" t="s">
        <v>5261</v>
      </c>
      <c r="B26" s="885">
        <v>8553</v>
      </c>
      <c r="C26" s="885">
        <v>246</v>
      </c>
      <c r="D26" s="885">
        <v>3266</v>
      </c>
      <c r="E26" s="885">
        <v>4892</v>
      </c>
      <c r="F26" s="885">
        <v>214</v>
      </c>
      <c r="G26" s="886">
        <v>32</v>
      </c>
      <c r="H26" s="886">
        <v>8</v>
      </c>
      <c r="I26" s="886">
        <v>1829</v>
      </c>
      <c r="J26" s="886">
        <v>1429</v>
      </c>
      <c r="K26" s="886">
        <v>100</v>
      </c>
      <c r="L26" s="886">
        <v>80</v>
      </c>
      <c r="M26" s="886">
        <v>812</v>
      </c>
      <c r="N26" s="886">
        <v>888</v>
      </c>
      <c r="O26" s="886">
        <v>112</v>
      </c>
      <c r="P26" s="886">
        <v>152</v>
      </c>
      <c r="Q26" s="886">
        <v>384</v>
      </c>
      <c r="R26" s="886">
        <v>231</v>
      </c>
      <c r="S26" s="886">
        <v>195</v>
      </c>
      <c r="T26" s="886">
        <v>327</v>
      </c>
      <c r="U26" s="886">
        <v>480</v>
      </c>
      <c r="V26" s="886">
        <v>71</v>
      </c>
      <c r="W26" s="886">
        <v>836</v>
      </c>
      <c r="X26" s="886">
        <v>224</v>
      </c>
      <c r="Y26" s="886">
        <v>149</v>
      </c>
      <c r="Z26" s="859"/>
    </row>
    <row r="27" spans="1:26">
      <c r="A27" s="891" t="s">
        <v>5262</v>
      </c>
      <c r="B27" s="885">
        <v>6851</v>
      </c>
      <c r="C27" s="885">
        <v>414</v>
      </c>
      <c r="D27" s="885">
        <v>2391</v>
      </c>
      <c r="E27" s="885">
        <v>3868</v>
      </c>
      <c r="F27" s="885">
        <v>360</v>
      </c>
      <c r="G27" s="886">
        <v>54</v>
      </c>
      <c r="H27" s="886">
        <v>11</v>
      </c>
      <c r="I27" s="886">
        <v>1591</v>
      </c>
      <c r="J27" s="886">
        <v>789</v>
      </c>
      <c r="K27" s="886">
        <v>41</v>
      </c>
      <c r="L27" s="886">
        <v>35</v>
      </c>
      <c r="M27" s="886">
        <v>573</v>
      </c>
      <c r="N27" s="886">
        <v>749</v>
      </c>
      <c r="O27" s="886">
        <v>81</v>
      </c>
      <c r="P27" s="886">
        <v>126</v>
      </c>
      <c r="Q27" s="886">
        <v>305</v>
      </c>
      <c r="R27" s="886">
        <v>255</v>
      </c>
      <c r="S27" s="886">
        <v>169</v>
      </c>
      <c r="T27" s="886">
        <v>212</v>
      </c>
      <c r="U27" s="886">
        <v>467</v>
      </c>
      <c r="V27" s="886">
        <v>27</v>
      </c>
      <c r="W27" s="886">
        <v>737</v>
      </c>
      <c r="X27" s="886">
        <v>91</v>
      </c>
      <c r="Y27" s="886">
        <v>178</v>
      </c>
      <c r="Z27" s="859"/>
    </row>
    <row r="28" spans="1:26">
      <c r="A28" s="891" t="s">
        <v>5263</v>
      </c>
      <c r="B28" s="885">
        <v>4324</v>
      </c>
      <c r="C28" s="885">
        <v>488</v>
      </c>
      <c r="D28" s="885">
        <v>1216</v>
      </c>
      <c r="E28" s="885">
        <v>2479</v>
      </c>
      <c r="F28" s="885">
        <v>456</v>
      </c>
      <c r="G28" s="886">
        <v>32</v>
      </c>
      <c r="H28" s="886">
        <v>4</v>
      </c>
      <c r="I28" s="886">
        <v>811</v>
      </c>
      <c r="J28" s="886">
        <v>401</v>
      </c>
      <c r="K28" s="886">
        <v>13</v>
      </c>
      <c r="L28" s="886">
        <v>13</v>
      </c>
      <c r="M28" s="886">
        <v>320</v>
      </c>
      <c r="N28" s="886">
        <v>520</v>
      </c>
      <c r="O28" s="886">
        <v>45</v>
      </c>
      <c r="P28" s="886">
        <v>112</v>
      </c>
      <c r="Q28" s="886">
        <v>170</v>
      </c>
      <c r="R28" s="886">
        <v>166</v>
      </c>
      <c r="S28" s="886">
        <v>137</v>
      </c>
      <c r="T28" s="886">
        <v>144</v>
      </c>
      <c r="U28" s="886">
        <v>318</v>
      </c>
      <c r="V28" s="886">
        <v>5</v>
      </c>
      <c r="W28" s="886">
        <v>481</v>
      </c>
      <c r="X28" s="886">
        <v>35</v>
      </c>
      <c r="Y28" s="886">
        <v>141</v>
      </c>
      <c r="Z28" s="859"/>
    </row>
    <row r="29" spans="1:26">
      <c r="A29" s="891" t="s">
        <v>5264</v>
      </c>
      <c r="B29" s="885">
        <v>2522</v>
      </c>
      <c r="C29" s="885">
        <v>489</v>
      </c>
      <c r="D29" s="885">
        <v>515</v>
      </c>
      <c r="E29" s="885">
        <v>1362</v>
      </c>
      <c r="F29" s="885">
        <v>459</v>
      </c>
      <c r="G29" s="886">
        <v>30</v>
      </c>
      <c r="H29" s="886">
        <v>3</v>
      </c>
      <c r="I29" s="886">
        <v>299</v>
      </c>
      <c r="J29" s="886">
        <v>213</v>
      </c>
      <c r="K29" s="886">
        <v>4</v>
      </c>
      <c r="L29" s="886">
        <v>8</v>
      </c>
      <c r="M29" s="886">
        <v>77</v>
      </c>
      <c r="N29" s="886">
        <v>411</v>
      </c>
      <c r="O29" s="886">
        <v>12</v>
      </c>
      <c r="P29" s="886">
        <v>122</v>
      </c>
      <c r="Q29" s="886">
        <v>80</v>
      </c>
      <c r="R29" s="886">
        <v>99</v>
      </c>
      <c r="S29" s="886">
        <v>143</v>
      </c>
      <c r="T29" s="886">
        <v>49</v>
      </c>
      <c r="U29" s="886">
        <v>151</v>
      </c>
      <c r="V29" s="886">
        <v>2</v>
      </c>
      <c r="W29" s="886">
        <v>182</v>
      </c>
      <c r="X29" s="886">
        <v>22</v>
      </c>
      <c r="Y29" s="886">
        <v>156</v>
      </c>
      <c r="Z29" s="859"/>
    </row>
    <row r="30" spans="1:26">
      <c r="A30" s="891"/>
      <c r="B30" s="885"/>
      <c r="C30" s="885"/>
      <c r="D30" s="885"/>
      <c r="E30" s="885"/>
      <c r="F30" s="885"/>
      <c r="G30" s="886"/>
      <c r="H30" s="886"/>
      <c r="I30" s="886"/>
      <c r="J30" s="886"/>
      <c r="K30" s="886"/>
      <c r="L30" s="886"/>
      <c r="M30" s="886"/>
      <c r="N30" s="886"/>
      <c r="O30" s="886"/>
      <c r="P30" s="886"/>
      <c r="Q30" s="886"/>
      <c r="R30" s="886"/>
      <c r="S30" s="886"/>
      <c r="T30" s="886"/>
      <c r="U30" s="886"/>
      <c r="V30" s="886"/>
      <c r="W30" s="886"/>
      <c r="X30" s="886"/>
      <c r="Y30" s="886"/>
      <c r="Z30" s="859"/>
    </row>
    <row r="31" spans="1:26">
      <c r="A31" s="888" t="s">
        <v>5322</v>
      </c>
      <c r="B31" s="885">
        <v>69096</v>
      </c>
      <c r="C31" s="885">
        <v>3026</v>
      </c>
      <c r="D31" s="885">
        <v>17164</v>
      </c>
      <c r="E31" s="885">
        <v>48768</v>
      </c>
      <c r="F31" s="885">
        <v>2855</v>
      </c>
      <c r="G31" s="886">
        <v>171</v>
      </c>
      <c r="H31" s="886">
        <v>59</v>
      </c>
      <c r="I31" s="886">
        <v>3201</v>
      </c>
      <c r="J31" s="886">
        <v>13904</v>
      </c>
      <c r="K31" s="885">
        <v>144</v>
      </c>
      <c r="L31" s="887" t="s">
        <v>420</v>
      </c>
      <c r="M31" s="887" t="s">
        <v>420</v>
      </c>
      <c r="N31" s="887" t="s">
        <v>420</v>
      </c>
      <c r="O31" s="886">
        <v>2067</v>
      </c>
      <c r="P31" s="887" t="s">
        <v>420</v>
      </c>
      <c r="Q31" s="887" t="s">
        <v>420</v>
      </c>
      <c r="R31" s="887" t="s">
        <v>420</v>
      </c>
      <c r="S31" s="887" t="s">
        <v>420</v>
      </c>
      <c r="T31" s="887" t="s">
        <v>420</v>
      </c>
      <c r="U31" s="887" t="s">
        <v>420</v>
      </c>
      <c r="V31" s="887" t="s">
        <v>420</v>
      </c>
      <c r="W31" s="887" t="s">
        <v>420</v>
      </c>
      <c r="X31" s="886">
        <v>906</v>
      </c>
      <c r="Y31" s="886">
        <v>138</v>
      </c>
      <c r="Z31" s="859"/>
    </row>
    <row r="32" spans="1:26">
      <c r="A32" s="888">
        <v>17</v>
      </c>
      <c r="B32" s="885">
        <v>67002</v>
      </c>
      <c r="C32" s="885">
        <v>2685</v>
      </c>
      <c r="D32" s="885">
        <v>13100</v>
      </c>
      <c r="E32" s="885">
        <v>50863</v>
      </c>
      <c r="F32" s="885">
        <v>2535</v>
      </c>
      <c r="G32" s="886">
        <v>150</v>
      </c>
      <c r="H32" s="886">
        <v>27</v>
      </c>
      <c r="I32" s="886">
        <v>2440</v>
      </c>
      <c r="J32" s="886">
        <v>10633</v>
      </c>
      <c r="K32" s="885">
        <v>108</v>
      </c>
      <c r="L32" s="887" t="s">
        <v>420</v>
      </c>
      <c r="M32" s="887" t="s">
        <v>420</v>
      </c>
      <c r="N32" s="887" t="s">
        <v>420</v>
      </c>
      <c r="O32" s="886">
        <v>1703</v>
      </c>
      <c r="P32" s="887" t="s">
        <v>420</v>
      </c>
      <c r="Q32" s="887" t="s">
        <v>420</v>
      </c>
      <c r="R32" s="887" t="s">
        <v>420</v>
      </c>
      <c r="S32" s="887" t="s">
        <v>420</v>
      </c>
      <c r="T32" s="887" t="s">
        <v>420</v>
      </c>
      <c r="U32" s="887" t="s">
        <v>420</v>
      </c>
      <c r="V32" s="887" t="s">
        <v>420</v>
      </c>
      <c r="W32" s="887" t="s">
        <v>420</v>
      </c>
      <c r="X32" s="886">
        <v>953</v>
      </c>
      <c r="Y32" s="886">
        <v>354</v>
      </c>
      <c r="Z32" s="859"/>
    </row>
    <row r="33" spans="1:26">
      <c r="A33" s="888">
        <v>22</v>
      </c>
      <c r="B33" s="885">
        <v>65798</v>
      </c>
      <c r="C33" s="885">
        <v>1753</v>
      </c>
      <c r="D33" s="885">
        <v>11283</v>
      </c>
      <c r="E33" s="885">
        <v>49764</v>
      </c>
      <c r="F33" s="885">
        <v>1640</v>
      </c>
      <c r="G33" s="886">
        <v>113</v>
      </c>
      <c r="H33" s="886">
        <v>17</v>
      </c>
      <c r="I33" s="886">
        <v>2140</v>
      </c>
      <c r="J33" s="886">
        <v>9126</v>
      </c>
      <c r="K33" s="885">
        <v>127</v>
      </c>
      <c r="L33" s="887">
        <v>541</v>
      </c>
      <c r="M33" s="887">
        <v>1098</v>
      </c>
      <c r="N33" s="887">
        <v>12684</v>
      </c>
      <c r="O33" s="886">
        <v>1634</v>
      </c>
      <c r="P33" s="887">
        <v>705</v>
      </c>
      <c r="Q33" s="887">
        <v>1214</v>
      </c>
      <c r="R33" s="887">
        <v>6179</v>
      </c>
      <c r="S33" s="887">
        <v>4302</v>
      </c>
      <c r="T33" s="887">
        <v>3562</v>
      </c>
      <c r="U33" s="887">
        <v>13759</v>
      </c>
      <c r="V33" s="887">
        <v>365</v>
      </c>
      <c r="W33" s="887">
        <v>2907</v>
      </c>
      <c r="X33" s="886">
        <v>814</v>
      </c>
      <c r="Y33" s="886">
        <v>2998</v>
      </c>
      <c r="Z33" s="859"/>
    </row>
    <row r="34" spans="1:26">
      <c r="A34" s="888">
        <v>27</v>
      </c>
      <c r="B34" s="885">
        <v>66330</v>
      </c>
      <c r="C34" s="885">
        <v>1446</v>
      </c>
      <c r="D34" s="885">
        <v>11150</v>
      </c>
      <c r="E34" s="885">
        <v>50465</v>
      </c>
      <c r="F34" s="885">
        <v>1383</v>
      </c>
      <c r="G34" s="886">
        <v>63</v>
      </c>
      <c r="H34" s="886">
        <v>15</v>
      </c>
      <c r="I34" s="886">
        <v>3162</v>
      </c>
      <c r="J34" s="886">
        <v>7973</v>
      </c>
      <c r="K34" s="886">
        <v>237</v>
      </c>
      <c r="L34" s="887">
        <v>475</v>
      </c>
      <c r="M34" s="887">
        <v>1084</v>
      </c>
      <c r="N34" s="887">
        <v>11933</v>
      </c>
      <c r="O34" s="886">
        <v>1585</v>
      </c>
      <c r="P34" s="887">
        <v>853</v>
      </c>
      <c r="Q34" s="887">
        <v>1455</v>
      </c>
      <c r="R34" s="887">
        <v>5605</v>
      </c>
      <c r="S34" s="887">
        <v>3945</v>
      </c>
      <c r="T34" s="887">
        <v>3556</v>
      </c>
      <c r="U34" s="887">
        <v>14868</v>
      </c>
      <c r="V34" s="887">
        <v>384</v>
      </c>
      <c r="W34" s="887">
        <v>3444</v>
      </c>
      <c r="X34" s="886">
        <v>1041</v>
      </c>
      <c r="Y34" s="886">
        <v>3269</v>
      </c>
      <c r="Z34" s="859"/>
    </row>
    <row r="35" spans="1:26">
      <c r="A35" s="889" t="s">
        <v>5321</v>
      </c>
      <c r="B35" s="890">
        <v>63716</v>
      </c>
      <c r="C35" s="890">
        <v>1373</v>
      </c>
      <c r="D35" s="890">
        <v>10444</v>
      </c>
      <c r="E35" s="890">
        <v>50552</v>
      </c>
      <c r="F35" s="890">
        <v>1282</v>
      </c>
      <c r="G35" s="890">
        <v>91</v>
      </c>
      <c r="H35" s="890">
        <v>12</v>
      </c>
      <c r="I35" s="890">
        <v>3177</v>
      </c>
      <c r="J35" s="890">
        <v>7255</v>
      </c>
      <c r="K35" s="890">
        <v>197</v>
      </c>
      <c r="L35" s="890">
        <v>466</v>
      </c>
      <c r="M35" s="890">
        <v>1291</v>
      </c>
      <c r="N35" s="890">
        <v>12066</v>
      </c>
      <c r="O35" s="890">
        <v>1466</v>
      </c>
      <c r="P35" s="890">
        <v>918</v>
      </c>
      <c r="Q35" s="890">
        <v>1388</v>
      </c>
      <c r="R35" s="890">
        <v>5214</v>
      </c>
      <c r="S35" s="890">
        <v>3605</v>
      </c>
      <c r="T35" s="890">
        <v>3754</v>
      </c>
      <c r="U35" s="890">
        <v>15409</v>
      </c>
      <c r="V35" s="890">
        <v>374</v>
      </c>
      <c r="W35" s="890">
        <v>3268</v>
      </c>
      <c r="X35" s="890">
        <v>1136</v>
      </c>
      <c r="Y35" s="890">
        <v>1347</v>
      </c>
      <c r="Z35" s="859"/>
    </row>
    <row r="36" spans="1:26">
      <c r="A36" s="892"/>
      <c r="B36" s="885"/>
      <c r="C36" s="885"/>
      <c r="D36" s="885"/>
      <c r="E36" s="885"/>
      <c r="F36" s="885"/>
      <c r="G36" s="886"/>
      <c r="H36" s="886"/>
      <c r="I36" s="886"/>
      <c r="J36" s="886"/>
      <c r="K36" s="886"/>
      <c r="L36" s="886"/>
      <c r="M36" s="886"/>
      <c r="N36" s="886"/>
      <c r="O36" s="886"/>
      <c r="P36" s="886"/>
      <c r="Q36" s="886"/>
      <c r="R36" s="886"/>
      <c r="S36" s="886"/>
      <c r="T36" s="886"/>
      <c r="U36" s="886"/>
      <c r="V36" s="886"/>
      <c r="W36" s="886"/>
      <c r="X36" s="886"/>
      <c r="Y36" s="886"/>
      <c r="Z36" s="859"/>
    </row>
    <row r="37" spans="1:26">
      <c r="A37" s="891" t="s">
        <v>5252</v>
      </c>
      <c r="B37" s="885">
        <v>755</v>
      </c>
      <c r="C37" s="885">
        <v>15</v>
      </c>
      <c r="D37" s="885">
        <v>136</v>
      </c>
      <c r="E37" s="885">
        <v>576</v>
      </c>
      <c r="F37" s="885">
        <v>15</v>
      </c>
      <c r="G37" s="886">
        <v>0</v>
      </c>
      <c r="H37" s="886">
        <v>0</v>
      </c>
      <c r="I37" s="886">
        <v>22</v>
      </c>
      <c r="J37" s="886">
        <v>114</v>
      </c>
      <c r="K37" s="886">
        <v>1</v>
      </c>
      <c r="L37" s="886">
        <v>1</v>
      </c>
      <c r="M37" s="886">
        <v>12</v>
      </c>
      <c r="N37" s="886">
        <v>213</v>
      </c>
      <c r="O37" s="886">
        <v>4</v>
      </c>
      <c r="P37" s="886">
        <v>7</v>
      </c>
      <c r="Q37" s="886">
        <v>8</v>
      </c>
      <c r="R37" s="886">
        <v>167</v>
      </c>
      <c r="S37" s="886">
        <v>63</v>
      </c>
      <c r="T37" s="886">
        <v>10</v>
      </c>
      <c r="U37" s="886">
        <v>57</v>
      </c>
      <c r="V37" s="886">
        <v>16</v>
      </c>
      <c r="W37" s="886">
        <v>11</v>
      </c>
      <c r="X37" s="886">
        <v>6</v>
      </c>
      <c r="Y37" s="886">
        <v>28</v>
      </c>
      <c r="Z37" s="859"/>
    </row>
    <row r="38" spans="1:26">
      <c r="A38" s="891" t="s">
        <v>5253</v>
      </c>
      <c r="B38" s="885">
        <v>3446</v>
      </c>
      <c r="C38" s="885">
        <v>32</v>
      </c>
      <c r="D38" s="885">
        <v>512</v>
      </c>
      <c r="E38" s="885">
        <v>2802</v>
      </c>
      <c r="F38" s="885">
        <v>30</v>
      </c>
      <c r="G38" s="886">
        <v>2</v>
      </c>
      <c r="H38" s="886">
        <v>0</v>
      </c>
      <c r="I38" s="886">
        <v>100</v>
      </c>
      <c r="J38" s="886">
        <v>412</v>
      </c>
      <c r="K38" s="886">
        <v>11</v>
      </c>
      <c r="L38" s="886">
        <v>28</v>
      </c>
      <c r="M38" s="886">
        <v>64</v>
      </c>
      <c r="N38" s="886">
        <v>734</v>
      </c>
      <c r="O38" s="886">
        <v>90</v>
      </c>
      <c r="P38" s="886">
        <v>48</v>
      </c>
      <c r="Q38" s="886">
        <v>71</v>
      </c>
      <c r="R38" s="886">
        <v>312</v>
      </c>
      <c r="S38" s="886">
        <v>220</v>
      </c>
      <c r="T38" s="886">
        <v>246</v>
      </c>
      <c r="U38" s="886">
        <v>774</v>
      </c>
      <c r="V38" s="886">
        <v>28</v>
      </c>
      <c r="W38" s="886">
        <v>84</v>
      </c>
      <c r="X38" s="886">
        <v>92</v>
      </c>
      <c r="Y38" s="886">
        <v>100</v>
      </c>
      <c r="Z38" s="859"/>
    </row>
    <row r="39" spans="1:26">
      <c r="A39" s="891" t="s">
        <v>5254</v>
      </c>
      <c r="B39" s="885">
        <v>4576</v>
      </c>
      <c r="C39" s="885">
        <v>36</v>
      </c>
      <c r="D39" s="885">
        <v>703</v>
      </c>
      <c r="E39" s="885">
        <v>3748</v>
      </c>
      <c r="F39" s="885">
        <v>34</v>
      </c>
      <c r="G39" s="886">
        <v>2</v>
      </c>
      <c r="H39" s="886">
        <v>0</v>
      </c>
      <c r="I39" s="886">
        <v>165</v>
      </c>
      <c r="J39" s="886">
        <v>538</v>
      </c>
      <c r="K39" s="886">
        <v>18</v>
      </c>
      <c r="L39" s="886">
        <v>50</v>
      </c>
      <c r="M39" s="886">
        <v>73</v>
      </c>
      <c r="N39" s="886">
        <v>859</v>
      </c>
      <c r="O39" s="886">
        <v>169</v>
      </c>
      <c r="P39" s="886">
        <v>44</v>
      </c>
      <c r="Q39" s="886">
        <v>110</v>
      </c>
      <c r="R39" s="886">
        <v>299</v>
      </c>
      <c r="S39" s="886">
        <v>259</v>
      </c>
      <c r="T39" s="886">
        <v>327</v>
      </c>
      <c r="U39" s="886">
        <v>1191</v>
      </c>
      <c r="V39" s="886">
        <v>36</v>
      </c>
      <c r="W39" s="886">
        <v>171</v>
      </c>
      <c r="X39" s="886">
        <v>142</v>
      </c>
      <c r="Y39" s="886">
        <v>89</v>
      </c>
      <c r="Z39" s="859"/>
    </row>
    <row r="40" spans="1:26">
      <c r="A40" s="891" t="s">
        <v>5255</v>
      </c>
      <c r="B40" s="885">
        <v>4770</v>
      </c>
      <c r="C40" s="885">
        <v>42</v>
      </c>
      <c r="D40" s="885">
        <v>822</v>
      </c>
      <c r="E40" s="885">
        <v>3819</v>
      </c>
      <c r="F40" s="885">
        <v>38</v>
      </c>
      <c r="G40" s="886">
        <v>4</v>
      </c>
      <c r="H40" s="886">
        <v>0</v>
      </c>
      <c r="I40" s="886">
        <v>229</v>
      </c>
      <c r="J40" s="886">
        <v>593</v>
      </c>
      <c r="K40" s="886">
        <v>27</v>
      </c>
      <c r="L40" s="886">
        <v>47</v>
      </c>
      <c r="M40" s="886">
        <v>79</v>
      </c>
      <c r="N40" s="886">
        <v>876</v>
      </c>
      <c r="O40" s="886">
        <v>118</v>
      </c>
      <c r="P40" s="886">
        <v>57</v>
      </c>
      <c r="Q40" s="886">
        <v>105</v>
      </c>
      <c r="R40" s="886">
        <v>327</v>
      </c>
      <c r="S40" s="886">
        <v>274</v>
      </c>
      <c r="T40" s="886">
        <v>283</v>
      </c>
      <c r="U40" s="886">
        <v>1284</v>
      </c>
      <c r="V40" s="886">
        <v>29</v>
      </c>
      <c r="W40" s="886">
        <v>195</v>
      </c>
      <c r="X40" s="886">
        <v>118</v>
      </c>
      <c r="Y40" s="886">
        <v>87</v>
      </c>
      <c r="Z40" s="859"/>
    </row>
    <row r="41" spans="1:26">
      <c r="A41" s="891" t="s">
        <v>5256</v>
      </c>
      <c r="B41" s="885">
        <v>5697</v>
      </c>
      <c r="C41" s="885">
        <v>53</v>
      </c>
      <c r="D41" s="885">
        <v>989</v>
      </c>
      <c r="E41" s="885">
        <v>4531</v>
      </c>
      <c r="F41" s="885">
        <v>48</v>
      </c>
      <c r="G41" s="886">
        <v>5</v>
      </c>
      <c r="H41" s="886">
        <v>1</v>
      </c>
      <c r="I41" s="886">
        <v>290</v>
      </c>
      <c r="J41" s="886">
        <v>698</v>
      </c>
      <c r="K41" s="886">
        <v>21</v>
      </c>
      <c r="L41" s="886">
        <v>68</v>
      </c>
      <c r="M41" s="886">
        <v>99</v>
      </c>
      <c r="N41" s="886">
        <v>1053</v>
      </c>
      <c r="O41" s="886">
        <v>105</v>
      </c>
      <c r="P41" s="886">
        <v>77</v>
      </c>
      <c r="Q41" s="886">
        <v>122</v>
      </c>
      <c r="R41" s="886">
        <v>385</v>
      </c>
      <c r="S41" s="886">
        <v>369</v>
      </c>
      <c r="T41" s="886">
        <v>318</v>
      </c>
      <c r="U41" s="886">
        <v>1495</v>
      </c>
      <c r="V41" s="886">
        <v>40</v>
      </c>
      <c r="W41" s="886">
        <v>250</v>
      </c>
      <c r="X41" s="886">
        <v>129</v>
      </c>
      <c r="Y41" s="886">
        <v>124</v>
      </c>
      <c r="Z41" s="859"/>
    </row>
    <row r="42" spans="1:26">
      <c r="A42" s="891" t="s">
        <v>5257</v>
      </c>
      <c r="B42" s="885">
        <v>6996</v>
      </c>
      <c r="C42" s="885">
        <v>64</v>
      </c>
      <c r="D42" s="885">
        <v>1263</v>
      </c>
      <c r="E42" s="885">
        <v>5536</v>
      </c>
      <c r="F42" s="885">
        <v>60</v>
      </c>
      <c r="G42" s="886">
        <v>4</v>
      </c>
      <c r="H42" s="886">
        <v>2</v>
      </c>
      <c r="I42" s="886">
        <v>373</v>
      </c>
      <c r="J42" s="886">
        <v>888</v>
      </c>
      <c r="K42" s="886">
        <v>24</v>
      </c>
      <c r="L42" s="886">
        <v>68</v>
      </c>
      <c r="M42" s="886">
        <v>165</v>
      </c>
      <c r="N42" s="886">
        <v>1191</v>
      </c>
      <c r="O42" s="886">
        <v>145</v>
      </c>
      <c r="P42" s="886">
        <v>90</v>
      </c>
      <c r="Q42" s="886">
        <v>190</v>
      </c>
      <c r="R42" s="886">
        <v>503</v>
      </c>
      <c r="S42" s="886">
        <v>318</v>
      </c>
      <c r="T42" s="886">
        <v>474</v>
      </c>
      <c r="U42" s="886">
        <v>1859</v>
      </c>
      <c r="V42" s="886">
        <v>31</v>
      </c>
      <c r="W42" s="886">
        <v>334</v>
      </c>
      <c r="X42" s="886">
        <v>144</v>
      </c>
      <c r="Y42" s="886">
        <v>133</v>
      </c>
      <c r="Z42" s="859"/>
    </row>
    <row r="43" spans="1:26">
      <c r="A43" s="891" t="s">
        <v>5258</v>
      </c>
      <c r="B43" s="885">
        <v>8044</v>
      </c>
      <c r="C43" s="885">
        <v>78</v>
      </c>
      <c r="D43" s="885">
        <v>1550</v>
      </c>
      <c r="E43" s="885">
        <v>6290</v>
      </c>
      <c r="F43" s="885">
        <v>71</v>
      </c>
      <c r="G43" s="886">
        <v>7</v>
      </c>
      <c r="H43" s="886">
        <v>0</v>
      </c>
      <c r="I43" s="886">
        <v>468</v>
      </c>
      <c r="J43" s="886">
        <v>1082</v>
      </c>
      <c r="K43" s="886">
        <v>43</v>
      </c>
      <c r="L43" s="886">
        <v>74</v>
      </c>
      <c r="M43" s="886">
        <v>216</v>
      </c>
      <c r="N43" s="886">
        <v>1479</v>
      </c>
      <c r="O43" s="886">
        <v>196</v>
      </c>
      <c r="P43" s="886">
        <v>97</v>
      </c>
      <c r="Q43" s="886">
        <v>217</v>
      </c>
      <c r="R43" s="886">
        <v>621</v>
      </c>
      <c r="S43" s="886">
        <v>309</v>
      </c>
      <c r="T43" s="886">
        <v>569</v>
      </c>
      <c r="U43" s="886">
        <v>1873</v>
      </c>
      <c r="V43" s="886">
        <v>44</v>
      </c>
      <c r="W43" s="886">
        <v>389</v>
      </c>
      <c r="X43" s="886">
        <v>163</v>
      </c>
      <c r="Y43" s="886">
        <v>126</v>
      </c>
      <c r="Z43" s="859"/>
    </row>
    <row r="44" spans="1:26">
      <c r="A44" s="891" t="s">
        <v>5259</v>
      </c>
      <c r="B44" s="885">
        <v>7225</v>
      </c>
      <c r="C44" s="885">
        <v>86</v>
      </c>
      <c r="D44" s="885">
        <v>1209</v>
      </c>
      <c r="E44" s="885">
        <v>5826</v>
      </c>
      <c r="F44" s="885">
        <v>73</v>
      </c>
      <c r="G44" s="886">
        <v>13</v>
      </c>
      <c r="H44" s="886">
        <v>0</v>
      </c>
      <c r="I44" s="886">
        <v>370</v>
      </c>
      <c r="J44" s="886">
        <v>839</v>
      </c>
      <c r="K44" s="886">
        <v>26</v>
      </c>
      <c r="L44" s="886">
        <v>42</v>
      </c>
      <c r="M44" s="886">
        <v>178</v>
      </c>
      <c r="N44" s="886">
        <v>1383</v>
      </c>
      <c r="O44" s="886">
        <v>185</v>
      </c>
      <c r="P44" s="886">
        <v>99</v>
      </c>
      <c r="Q44" s="886">
        <v>155</v>
      </c>
      <c r="R44" s="886">
        <v>558</v>
      </c>
      <c r="S44" s="886">
        <v>351</v>
      </c>
      <c r="T44" s="886">
        <v>531</v>
      </c>
      <c r="U44" s="886">
        <v>1806</v>
      </c>
      <c r="V44" s="886">
        <v>34</v>
      </c>
      <c r="W44" s="886">
        <v>344</v>
      </c>
      <c r="X44" s="886">
        <v>134</v>
      </c>
      <c r="Y44" s="886">
        <v>104</v>
      </c>
      <c r="Z44" s="859"/>
    </row>
    <row r="45" spans="1:26">
      <c r="A45" s="891" t="s">
        <v>5260</v>
      </c>
      <c r="B45" s="885">
        <v>7252</v>
      </c>
      <c r="C45" s="885">
        <v>106</v>
      </c>
      <c r="D45" s="885">
        <v>1189</v>
      </c>
      <c r="E45" s="885">
        <v>5855</v>
      </c>
      <c r="F45" s="885">
        <v>100</v>
      </c>
      <c r="G45" s="886">
        <v>6</v>
      </c>
      <c r="H45" s="886">
        <v>1</v>
      </c>
      <c r="I45" s="886">
        <v>361</v>
      </c>
      <c r="J45" s="886">
        <v>827</v>
      </c>
      <c r="K45" s="886">
        <v>14</v>
      </c>
      <c r="L45" s="886">
        <v>49</v>
      </c>
      <c r="M45" s="886">
        <v>193</v>
      </c>
      <c r="N45" s="886">
        <v>1386</v>
      </c>
      <c r="O45" s="886">
        <v>189</v>
      </c>
      <c r="P45" s="886">
        <v>86</v>
      </c>
      <c r="Q45" s="886">
        <v>148</v>
      </c>
      <c r="R45" s="886">
        <v>509</v>
      </c>
      <c r="S45" s="886">
        <v>346</v>
      </c>
      <c r="T45" s="886">
        <v>473</v>
      </c>
      <c r="U45" s="886">
        <v>1922</v>
      </c>
      <c r="V45" s="886">
        <v>54</v>
      </c>
      <c r="W45" s="886">
        <v>403</v>
      </c>
      <c r="X45" s="886">
        <v>83</v>
      </c>
      <c r="Y45" s="886">
        <v>102</v>
      </c>
      <c r="Z45" s="859"/>
    </row>
    <row r="46" spans="1:26">
      <c r="A46" s="891" t="s">
        <v>5261</v>
      </c>
      <c r="B46" s="885">
        <v>6101</v>
      </c>
      <c r="C46" s="885">
        <v>162</v>
      </c>
      <c r="D46" s="885">
        <v>906</v>
      </c>
      <c r="E46" s="885">
        <v>4927</v>
      </c>
      <c r="F46" s="885">
        <v>148</v>
      </c>
      <c r="G46" s="886">
        <v>14</v>
      </c>
      <c r="H46" s="886">
        <v>6</v>
      </c>
      <c r="I46" s="886">
        <v>279</v>
      </c>
      <c r="J46" s="886">
        <v>621</v>
      </c>
      <c r="K46" s="886">
        <v>7</v>
      </c>
      <c r="L46" s="886">
        <v>18</v>
      </c>
      <c r="M46" s="886">
        <v>114</v>
      </c>
      <c r="N46" s="886">
        <v>1207</v>
      </c>
      <c r="O46" s="886">
        <v>138</v>
      </c>
      <c r="P46" s="886">
        <v>72</v>
      </c>
      <c r="Q46" s="886">
        <v>105</v>
      </c>
      <c r="R46" s="886">
        <v>537</v>
      </c>
      <c r="S46" s="886">
        <v>355</v>
      </c>
      <c r="T46" s="886">
        <v>293</v>
      </c>
      <c r="U46" s="886">
        <v>1568</v>
      </c>
      <c r="V46" s="886">
        <v>35</v>
      </c>
      <c r="W46" s="886">
        <v>399</v>
      </c>
      <c r="X46" s="886">
        <v>79</v>
      </c>
      <c r="Y46" s="886">
        <v>106</v>
      </c>
      <c r="Z46" s="859"/>
    </row>
    <row r="47" spans="1:26">
      <c r="A47" s="891" t="s">
        <v>5262</v>
      </c>
      <c r="B47" s="885">
        <v>4422</v>
      </c>
      <c r="C47" s="885">
        <v>231</v>
      </c>
      <c r="D47" s="885">
        <v>587</v>
      </c>
      <c r="E47" s="885">
        <v>3479</v>
      </c>
      <c r="F47" s="885">
        <v>217</v>
      </c>
      <c r="G47" s="886">
        <v>14</v>
      </c>
      <c r="H47" s="886">
        <v>1</v>
      </c>
      <c r="I47" s="886">
        <v>243</v>
      </c>
      <c r="J47" s="886">
        <v>343</v>
      </c>
      <c r="K47" s="886">
        <v>4</v>
      </c>
      <c r="L47" s="886">
        <v>13</v>
      </c>
      <c r="M47" s="886">
        <v>59</v>
      </c>
      <c r="N47" s="886">
        <v>847</v>
      </c>
      <c r="O47" s="886">
        <v>77</v>
      </c>
      <c r="P47" s="886">
        <v>68</v>
      </c>
      <c r="Q47" s="886">
        <v>82</v>
      </c>
      <c r="R47" s="886">
        <v>526</v>
      </c>
      <c r="S47" s="886">
        <v>287</v>
      </c>
      <c r="T47" s="886">
        <v>125</v>
      </c>
      <c r="U47" s="886">
        <v>982</v>
      </c>
      <c r="V47" s="886">
        <v>18</v>
      </c>
      <c r="W47" s="886">
        <v>366</v>
      </c>
      <c r="X47" s="886">
        <v>25</v>
      </c>
      <c r="Y47" s="886">
        <v>125</v>
      </c>
      <c r="Z47" s="859"/>
    </row>
    <row r="48" spans="1:26">
      <c r="A48" s="891" t="s">
        <v>5263</v>
      </c>
      <c r="B48" s="885">
        <v>2685</v>
      </c>
      <c r="C48" s="885">
        <v>214</v>
      </c>
      <c r="D48" s="885">
        <v>375</v>
      </c>
      <c r="E48" s="885">
        <v>2003</v>
      </c>
      <c r="F48" s="885">
        <v>211</v>
      </c>
      <c r="G48" s="886">
        <v>3</v>
      </c>
      <c r="H48" s="886">
        <v>1</v>
      </c>
      <c r="I48" s="886">
        <v>176</v>
      </c>
      <c r="J48" s="886">
        <v>198</v>
      </c>
      <c r="K48" s="886">
        <v>1</v>
      </c>
      <c r="L48" s="886">
        <v>5</v>
      </c>
      <c r="M48" s="886">
        <v>25</v>
      </c>
      <c r="N48" s="886">
        <v>461</v>
      </c>
      <c r="O48" s="886">
        <v>36</v>
      </c>
      <c r="P48" s="886">
        <v>74</v>
      </c>
      <c r="Q48" s="886">
        <v>53</v>
      </c>
      <c r="R48" s="886">
        <v>320</v>
      </c>
      <c r="S48" s="886">
        <v>240</v>
      </c>
      <c r="T48" s="886">
        <v>71</v>
      </c>
      <c r="U48" s="886">
        <v>459</v>
      </c>
      <c r="V48" s="886">
        <v>9</v>
      </c>
      <c r="W48" s="886">
        <v>235</v>
      </c>
      <c r="X48" s="886">
        <v>14</v>
      </c>
      <c r="Y48" s="886">
        <v>93</v>
      </c>
      <c r="Z48" s="859"/>
    </row>
    <row r="49" spans="1:26" ht="18.5" thickBot="1">
      <c r="A49" s="894" t="s">
        <v>5264</v>
      </c>
      <c r="B49" s="895">
        <v>1747</v>
      </c>
      <c r="C49" s="896">
        <v>254</v>
      </c>
      <c r="D49" s="896">
        <v>203</v>
      </c>
      <c r="E49" s="896">
        <v>1160</v>
      </c>
      <c r="F49" s="883">
        <v>237</v>
      </c>
      <c r="G49" s="897">
        <v>17</v>
      </c>
      <c r="H49" s="897">
        <v>0</v>
      </c>
      <c r="I49" s="897">
        <v>101</v>
      </c>
      <c r="J49" s="897">
        <v>102</v>
      </c>
      <c r="K49" s="897">
        <v>0</v>
      </c>
      <c r="L49" s="897">
        <v>3</v>
      </c>
      <c r="M49" s="897">
        <v>14</v>
      </c>
      <c r="N49" s="897">
        <v>377</v>
      </c>
      <c r="O49" s="897">
        <v>14</v>
      </c>
      <c r="P49" s="897">
        <v>99</v>
      </c>
      <c r="Q49" s="897">
        <v>22</v>
      </c>
      <c r="R49" s="897">
        <v>150</v>
      </c>
      <c r="S49" s="897">
        <v>214</v>
      </c>
      <c r="T49" s="897">
        <v>34</v>
      </c>
      <c r="U49" s="897">
        <v>139</v>
      </c>
      <c r="V49" s="897">
        <v>0</v>
      </c>
      <c r="W49" s="897">
        <v>87</v>
      </c>
      <c r="X49" s="897">
        <v>7</v>
      </c>
      <c r="Y49" s="897">
        <v>130</v>
      </c>
      <c r="Z49" s="859"/>
    </row>
    <row r="50" spans="1:26">
      <c r="A50" s="881" t="s">
        <v>5323</v>
      </c>
      <c r="B50" s="885"/>
      <c r="C50" s="881"/>
      <c r="D50" s="881"/>
      <c r="E50" s="881"/>
      <c r="F50" s="881"/>
      <c r="G50" s="881"/>
      <c r="H50" s="881"/>
      <c r="I50" s="881"/>
      <c r="J50" s="881"/>
      <c r="K50" s="881"/>
      <c r="L50" s="881"/>
      <c r="M50" s="881"/>
      <c r="N50" s="881"/>
      <c r="O50" s="881"/>
      <c r="P50" s="881"/>
      <c r="Q50" s="881"/>
      <c r="R50" s="881"/>
      <c r="S50" s="881"/>
      <c r="T50" s="881"/>
      <c r="U50" s="881"/>
      <c r="V50" s="881"/>
      <c r="W50" s="898"/>
      <c r="X50" s="898"/>
      <c r="Y50" s="898"/>
      <c r="Z50" s="859"/>
    </row>
    <row r="51" spans="1:26">
      <c r="A51" s="881" t="s">
        <v>5324</v>
      </c>
      <c r="B51" s="885"/>
      <c r="C51" s="881"/>
      <c r="D51" s="881"/>
      <c r="E51" s="881"/>
      <c r="F51" s="881"/>
      <c r="G51" s="881"/>
      <c r="H51" s="881"/>
      <c r="I51" s="881"/>
      <c r="J51" s="881"/>
      <c r="K51" s="881"/>
      <c r="L51" s="881"/>
      <c r="M51" s="881"/>
      <c r="N51" s="881"/>
      <c r="O51" s="881"/>
      <c r="P51" s="881"/>
      <c r="Q51" s="881"/>
      <c r="R51" s="881"/>
      <c r="S51" s="881"/>
      <c r="T51" s="881"/>
      <c r="U51" s="881"/>
      <c r="V51" s="881"/>
      <c r="W51" s="881"/>
      <c r="X51" s="881"/>
      <c r="Y51" s="881"/>
      <c r="Z51" s="859"/>
    </row>
    <row r="52" spans="1:26">
      <c r="A52" s="881" t="s">
        <v>5325</v>
      </c>
      <c r="B52" s="885"/>
      <c r="C52" s="881"/>
      <c r="D52" s="881"/>
      <c r="E52" s="881"/>
      <c r="F52" s="881"/>
      <c r="G52" s="881"/>
      <c r="H52" s="881"/>
      <c r="I52" s="881"/>
      <c r="J52" s="881"/>
      <c r="K52" s="881"/>
      <c r="L52" s="881"/>
      <c r="M52" s="881"/>
      <c r="N52" s="881"/>
      <c r="O52" s="881"/>
      <c r="P52" s="881"/>
      <c r="Q52" s="881"/>
      <c r="R52" s="881"/>
      <c r="S52" s="881"/>
      <c r="T52" s="881"/>
      <c r="U52" s="881"/>
      <c r="V52" s="881"/>
      <c r="W52" s="881"/>
      <c r="X52" s="881"/>
      <c r="Y52" s="881"/>
      <c r="Z52" s="859"/>
    </row>
    <row r="53" spans="1:26">
      <c r="A53" s="881" t="s">
        <v>5326</v>
      </c>
      <c r="B53" s="885"/>
      <c r="C53" s="881"/>
      <c r="D53" s="881"/>
      <c r="E53" s="881"/>
      <c r="F53" s="881"/>
      <c r="G53" s="881"/>
      <c r="H53" s="881"/>
      <c r="I53" s="881"/>
      <c r="J53" s="881"/>
      <c r="K53" s="881"/>
      <c r="L53" s="881"/>
      <c r="M53" s="881"/>
      <c r="N53" s="881"/>
      <c r="O53" s="881"/>
      <c r="P53" s="881"/>
      <c r="Q53" s="881"/>
      <c r="R53" s="881"/>
      <c r="S53" s="881"/>
      <c r="T53" s="881"/>
      <c r="U53" s="881"/>
      <c r="V53" s="881"/>
      <c r="W53" s="881"/>
      <c r="X53" s="881"/>
      <c r="Y53" s="881"/>
      <c r="Z53" s="859"/>
    </row>
    <row r="54" spans="1:26">
      <c r="A54" s="881" t="s">
        <v>5327</v>
      </c>
      <c r="B54" s="885"/>
      <c r="C54" s="881"/>
      <c r="D54" s="881"/>
      <c r="E54" s="881"/>
      <c r="F54" s="881"/>
      <c r="G54" s="881"/>
      <c r="H54" s="881"/>
      <c r="I54" s="881"/>
      <c r="J54" s="881"/>
      <c r="K54" s="881"/>
      <c r="L54" s="881"/>
      <c r="M54" s="881"/>
      <c r="N54" s="881"/>
      <c r="O54" s="881"/>
      <c r="P54" s="881"/>
      <c r="Q54" s="881"/>
      <c r="R54" s="881"/>
      <c r="S54" s="881"/>
      <c r="T54" s="881"/>
      <c r="U54" s="881"/>
      <c r="V54" s="881"/>
      <c r="W54" s="881"/>
      <c r="X54" s="881"/>
      <c r="Y54" s="881"/>
      <c r="Z54" s="859"/>
    </row>
    <row r="55" spans="1:26">
      <c r="A55" s="881" t="s">
        <v>5328</v>
      </c>
      <c r="B55" s="859"/>
      <c r="C55" s="859"/>
      <c r="D55" s="859"/>
      <c r="E55" s="859"/>
      <c r="F55" s="859"/>
      <c r="G55" s="859"/>
      <c r="H55" s="859"/>
      <c r="I55" s="859"/>
      <c r="J55" s="859"/>
      <c r="K55" s="859"/>
      <c r="L55" s="859"/>
      <c r="M55" s="859"/>
      <c r="N55" s="859"/>
      <c r="O55" s="859"/>
      <c r="P55" s="859"/>
      <c r="Q55" s="859"/>
      <c r="R55" s="859"/>
      <c r="S55" s="859"/>
      <c r="T55" s="859"/>
      <c r="U55" s="859"/>
      <c r="V55" s="859"/>
      <c r="W55" s="859"/>
      <c r="X55" s="859"/>
      <c r="Y55" s="859"/>
      <c r="Z55" s="859"/>
    </row>
    <row r="56" spans="1:26">
      <c r="A56" s="881" t="s">
        <v>5329</v>
      </c>
      <c r="B56" s="859"/>
      <c r="C56" s="859"/>
      <c r="D56" s="859"/>
      <c r="E56" s="859"/>
      <c r="F56" s="859"/>
      <c r="G56" s="859"/>
      <c r="H56" s="859"/>
      <c r="I56" s="859"/>
      <c r="J56" s="859"/>
      <c r="K56" s="859"/>
      <c r="L56" s="859"/>
      <c r="M56" s="859"/>
      <c r="N56" s="859"/>
      <c r="O56" s="859"/>
      <c r="P56" s="859"/>
      <c r="Q56" s="859"/>
      <c r="R56" s="859"/>
      <c r="S56" s="859"/>
      <c r="T56" s="859"/>
      <c r="U56" s="859"/>
      <c r="V56" s="859"/>
      <c r="W56" s="859"/>
      <c r="X56" s="859"/>
      <c r="Y56" s="859"/>
      <c r="Z56" s="859"/>
    </row>
    <row r="57" spans="1:26">
      <c r="A57" s="881" t="s">
        <v>5330</v>
      </c>
      <c r="B57" s="859"/>
      <c r="C57" s="859"/>
      <c r="D57" s="859"/>
      <c r="E57" s="859"/>
      <c r="F57" s="859"/>
      <c r="G57" s="859"/>
      <c r="H57" s="859"/>
      <c r="I57" s="859"/>
      <c r="J57" s="859"/>
      <c r="K57" s="859"/>
      <c r="L57" s="859"/>
      <c r="M57" s="859"/>
      <c r="N57" s="859"/>
      <c r="O57" s="859"/>
      <c r="P57" s="859"/>
      <c r="Q57" s="859"/>
      <c r="R57" s="859"/>
      <c r="S57" s="859"/>
      <c r="T57" s="859"/>
      <c r="U57" s="859"/>
      <c r="V57" s="859"/>
      <c r="W57" s="859"/>
      <c r="X57" s="859"/>
      <c r="Y57" s="859"/>
      <c r="Z57" s="859"/>
    </row>
    <row r="58" spans="1:26">
      <c r="A58" s="881" t="s">
        <v>5331</v>
      </c>
      <c r="B58" s="859"/>
      <c r="C58" s="859"/>
      <c r="D58" s="859"/>
      <c r="E58" s="859"/>
      <c r="F58" s="859"/>
      <c r="G58" s="859"/>
      <c r="H58" s="859"/>
      <c r="I58" s="859"/>
      <c r="J58" s="859"/>
      <c r="K58" s="859"/>
      <c r="L58" s="859"/>
      <c r="M58" s="859"/>
      <c r="N58" s="859"/>
      <c r="O58" s="859"/>
      <c r="P58" s="859"/>
      <c r="Q58" s="859"/>
      <c r="R58" s="859"/>
      <c r="S58" s="859"/>
      <c r="T58" s="859"/>
      <c r="U58" s="859"/>
      <c r="V58" s="859"/>
      <c r="W58" s="859"/>
      <c r="X58" s="859"/>
      <c r="Y58" s="859"/>
      <c r="Z58" s="859"/>
    </row>
    <row r="59" spans="1:26">
      <c r="A59" s="859"/>
      <c r="B59" s="859"/>
      <c r="C59" s="859"/>
      <c r="D59" s="859"/>
      <c r="E59" s="859"/>
      <c r="F59" s="859"/>
      <c r="G59" s="859"/>
      <c r="H59" s="859"/>
      <c r="I59" s="859"/>
      <c r="J59" s="859"/>
      <c r="K59" s="859"/>
      <c r="L59" s="859"/>
      <c r="M59" s="859"/>
      <c r="N59" s="859"/>
      <c r="O59" s="859"/>
      <c r="P59" s="859"/>
      <c r="Q59" s="859"/>
      <c r="R59" s="859"/>
      <c r="S59" s="859"/>
      <c r="T59" s="859"/>
      <c r="U59" s="859"/>
      <c r="V59" s="859"/>
      <c r="W59" s="859"/>
      <c r="X59" s="859"/>
      <c r="Y59" s="859"/>
      <c r="Z59" s="859"/>
    </row>
  </sheetData>
  <mergeCells count="10">
    <mergeCell ref="X2:Y2"/>
    <mergeCell ref="A3:A4"/>
    <mergeCell ref="B3:B4"/>
    <mergeCell ref="C3:C4"/>
    <mergeCell ref="D3:D4"/>
    <mergeCell ref="E3:E4"/>
    <mergeCell ref="F3:G3"/>
    <mergeCell ref="H3:J3"/>
    <mergeCell ref="K3:X3"/>
    <mergeCell ref="Y3:Y4"/>
  </mergeCells>
  <phoneticPr fontId="2"/>
  <hyperlinks>
    <hyperlink ref="H1" location="目次!A1" display="目次へ戻る" xr:uid="{E822B562-3DD0-490D-BECB-A779A6D9BDA5}"/>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AE1E1-4CD3-4889-9ED8-8521CA2E63BF}">
  <dimension ref="A1:Z57"/>
  <sheetViews>
    <sheetView zoomScale="85" zoomScaleNormal="85" workbookViewId="0">
      <pane ySplit="4" topLeftCell="A5" activePane="bottomLeft" state="frozen"/>
      <selection pane="bottomLeft"/>
    </sheetView>
  </sheetViews>
  <sheetFormatPr defaultColWidth="8.58203125" defaultRowHeight="18"/>
  <cols>
    <col min="1" max="1" width="12.25" style="821" customWidth="1"/>
    <col min="2" max="22" width="9.58203125" style="821" customWidth="1"/>
    <col min="23" max="24" width="10.58203125" style="821" customWidth="1"/>
    <col min="25" max="25" width="9.58203125" style="821" customWidth="1"/>
    <col min="26" max="26" width="11" style="821" bestFit="1" customWidth="1"/>
    <col min="27" max="16384" width="8.58203125" style="821"/>
  </cols>
  <sheetData>
    <row r="1" spans="1:26">
      <c r="A1" s="899" t="s">
        <v>5332</v>
      </c>
      <c r="B1" s="900"/>
      <c r="C1" s="900"/>
      <c r="D1" s="900"/>
      <c r="E1" s="900"/>
      <c r="F1" s="900"/>
      <c r="G1" s="900"/>
      <c r="H1" s="900"/>
      <c r="I1" s="900"/>
      <c r="J1" s="900"/>
      <c r="K1" s="900"/>
      <c r="L1" s="900"/>
      <c r="M1" s="900"/>
      <c r="N1" s="900"/>
      <c r="O1" s="900"/>
      <c r="P1" s="900"/>
      <c r="Q1" s="900"/>
      <c r="R1" s="900"/>
      <c r="S1" s="900"/>
      <c r="T1" s="900"/>
      <c r="U1" s="900"/>
      <c r="V1" s="900"/>
      <c r="W1" s="900"/>
      <c r="Z1" s="820" t="s">
        <v>721</v>
      </c>
    </row>
    <row r="2" spans="1:26" ht="18.5" thickBot="1">
      <c r="A2" s="901"/>
      <c r="B2" s="901"/>
      <c r="C2" s="901"/>
      <c r="D2" s="901"/>
      <c r="E2" s="901"/>
      <c r="F2" s="900"/>
      <c r="G2" s="900"/>
      <c r="H2" s="900"/>
      <c r="I2" s="900"/>
      <c r="J2" s="900"/>
      <c r="K2" s="900"/>
      <c r="L2" s="900"/>
      <c r="M2" s="900"/>
      <c r="N2" s="900"/>
      <c r="O2" s="900"/>
      <c r="P2" s="900"/>
      <c r="Q2" s="900"/>
      <c r="R2" s="900"/>
      <c r="S2" s="900"/>
      <c r="T2" s="900"/>
      <c r="U2" s="900"/>
      <c r="V2" s="900"/>
      <c r="W2" s="900"/>
      <c r="X2" s="3552" t="s">
        <v>4693</v>
      </c>
      <c r="Y2" s="3552"/>
      <c r="Z2" s="859"/>
    </row>
    <row r="3" spans="1:26" ht="18" customHeight="1">
      <c r="A3" s="3543" t="s">
        <v>5240</v>
      </c>
      <c r="B3" s="3544" t="s">
        <v>821</v>
      </c>
      <c r="C3" s="3545" t="s">
        <v>5291</v>
      </c>
      <c r="D3" s="3545" t="s">
        <v>5292</v>
      </c>
      <c r="E3" s="3545" t="s">
        <v>5293</v>
      </c>
      <c r="F3" s="3546" t="s">
        <v>5294</v>
      </c>
      <c r="G3" s="3547"/>
      <c r="H3" s="3548" t="s">
        <v>5295</v>
      </c>
      <c r="I3" s="3548"/>
      <c r="J3" s="3548"/>
      <c r="K3" s="3546" t="s">
        <v>5296</v>
      </c>
      <c r="L3" s="3548"/>
      <c r="M3" s="3548"/>
      <c r="N3" s="3548"/>
      <c r="O3" s="3548"/>
      <c r="P3" s="3548"/>
      <c r="Q3" s="3548"/>
      <c r="R3" s="3548"/>
      <c r="S3" s="3548"/>
      <c r="T3" s="3548"/>
      <c r="U3" s="3548"/>
      <c r="V3" s="3548"/>
      <c r="W3" s="3548"/>
      <c r="X3" s="3547"/>
      <c r="Y3" s="3549" t="s">
        <v>5298</v>
      </c>
      <c r="Z3" s="859"/>
    </row>
    <row r="4" spans="1:26" ht="63.65" customHeight="1">
      <c r="A4" s="3543"/>
      <c r="B4" s="3544"/>
      <c r="C4" s="3545"/>
      <c r="D4" s="3545"/>
      <c r="E4" s="3545"/>
      <c r="F4" s="3096" t="s">
        <v>5299</v>
      </c>
      <c r="G4" s="3097" t="s">
        <v>5301</v>
      </c>
      <c r="H4" s="3095" t="s">
        <v>11816</v>
      </c>
      <c r="I4" s="3097" t="s">
        <v>5303</v>
      </c>
      <c r="J4" s="3097" t="s">
        <v>5305</v>
      </c>
      <c r="K4" s="3095" t="s">
        <v>11817</v>
      </c>
      <c r="L4" s="3098" t="s">
        <v>5306</v>
      </c>
      <c r="M4" s="3095" t="s">
        <v>5307</v>
      </c>
      <c r="N4" s="3095" t="s">
        <v>5308</v>
      </c>
      <c r="O4" s="3095" t="s">
        <v>5309</v>
      </c>
      <c r="P4" s="3095" t="s">
        <v>5310</v>
      </c>
      <c r="Q4" s="3095" t="s">
        <v>5311</v>
      </c>
      <c r="R4" s="3095" t="s">
        <v>5312</v>
      </c>
      <c r="S4" s="3095" t="s">
        <v>5313</v>
      </c>
      <c r="T4" s="3095" t="s">
        <v>5314</v>
      </c>
      <c r="U4" s="3095" t="s">
        <v>5315</v>
      </c>
      <c r="V4" s="3095" t="s">
        <v>5316</v>
      </c>
      <c r="W4" s="3095" t="s">
        <v>5318</v>
      </c>
      <c r="X4" s="3095" t="s">
        <v>5319</v>
      </c>
      <c r="Y4" s="3550"/>
      <c r="Z4" s="859"/>
    </row>
    <row r="5" spans="1:26">
      <c r="A5" s="902" t="s">
        <v>821</v>
      </c>
      <c r="B5" s="903">
        <v>147912</v>
      </c>
      <c r="C5" s="904">
        <v>3704</v>
      </c>
      <c r="D5" s="904">
        <v>45009</v>
      </c>
      <c r="E5" s="904">
        <v>95906</v>
      </c>
      <c r="F5" s="904">
        <v>3316</v>
      </c>
      <c r="G5" s="904">
        <v>388</v>
      </c>
      <c r="H5" s="904">
        <v>83</v>
      </c>
      <c r="I5" s="904">
        <v>18959</v>
      </c>
      <c r="J5" s="904">
        <v>25967</v>
      </c>
      <c r="K5" s="904">
        <v>1587</v>
      </c>
      <c r="L5" s="904">
        <v>1435</v>
      </c>
      <c r="M5" s="904">
        <v>7516</v>
      </c>
      <c r="N5" s="904">
        <v>21567</v>
      </c>
      <c r="O5" s="904">
        <v>2431</v>
      </c>
      <c r="P5" s="904">
        <v>2176</v>
      </c>
      <c r="Q5" s="904">
        <v>4226</v>
      </c>
      <c r="R5" s="904">
        <v>7580</v>
      </c>
      <c r="S5" s="904">
        <v>5721</v>
      </c>
      <c r="T5" s="904">
        <v>6479</v>
      </c>
      <c r="U5" s="904">
        <v>20110</v>
      </c>
      <c r="V5" s="904">
        <v>904</v>
      </c>
      <c r="W5" s="904">
        <v>10263</v>
      </c>
      <c r="X5" s="904">
        <v>3911</v>
      </c>
      <c r="Y5" s="904">
        <v>3293</v>
      </c>
      <c r="Z5" s="859"/>
    </row>
    <row r="6" spans="1:26">
      <c r="A6" s="905" t="s">
        <v>138</v>
      </c>
      <c r="B6" s="906">
        <v>41448</v>
      </c>
      <c r="C6" s="907">
        <v>897</v>
      </c>
      <c r="D6" s="907">
        <v>10604</v>
      </c>
      <c r="E6" s="907">
        <v>28907</v>
      </c>
      <c r="F6" s="907">
        <v>836</v>
      </c>
      <c r="G6" s="907">
        <v>61</v>
      </c>
      <c r="H6" s="907">
        <v>17</v>
      </c>
      <c r="I6" s="907">
        <v>4858</v>
      </c>
      <c r="J6" s="907">
        <v>5729</v>
      </c>
      <c r="K6" s="907">
        <v>584</v>
      </c>
      <c r="L6" s="907">
        <v>572</v>
      </c>
      <c r="M6" s="907">
        <v>1689</v>
      </c>
      <c r="N6" s="907">
        <v>6066</v>
      </c>
      <c r="O6" s="907">
        <v>833</v>
      </c>
      <c r="P6" s="907">
        <v>830</v>
      </c>
      <c r="Q6" s="907">
        <v>1583</v>
      </c>
      <c r="R6" s="907">
        <v>2229</v>
      </c>
      <c r="S6" s="907">
        <v>1450</v>
      </c>
      <c r="T6" s="907">
        <v>2477</v>
      </c>
      <c r="U6" s="907">
        <v>5758</v>
      </c>
      <c r="V6" s="907">
        <v>286</v>
      </c>
      <c r="W6" s="907">
        <v>3024</v>
      </c>
      <c r="X6" s="907">
        <v>1526</v>
      </c>
      <c r="Y6" s="908">
        <v>1040</v>
      </c>
      <c r="Z6" s="859"/>
    </row>
    <row r="7" spans="1:26">
      <c r="A7" s="905" t="s">
        <v>232</v>
      </c>
      <c r="B7" s="906">
        <v>37032</v>
      </c>
      <c r="C7" s="907">
        <v>683</v>
      </c>
      <c r="D7" s="907">
        <v>12013</v>
      </c>
      <c r="E7" s="907">
        <v>23263</v>
      </c>
      <c r="F7" s="907">
        <v>499</v>
      </c>
      <c r="G7" s="907">
        <v>184</v>
      </c>
      <c r="H7" s="907">
        <v>9</v>
      </c>
      <c r="I7" s="907">
        <v>4759</v>
      </c>
      <c r="J7" s="907">
        <v>7245</v>
      </c>
      <c r="K7" s="907">
        <v>327</v>
      </c>
      <c r="L7" s="907">
        <v>267</v>
      </c>
      <c r="M7" s="907">
        <v>2169</v>
      </c>
      <c r="N7" s="907">
        <v>5738</v>
      </c>
      <c r="O7" s="907">
        <v>619</v>
      </c>
      <c r="P7" s="907">
        <v>554</v>
      </c>
      <c r="Q7" s="907">
        <v>891</v>
      </c>
      <c r="R7" s="907">
        <v>1845</v>
      </c>
      <c r="S7" s="907">
        <v>1525</v>
      </c>
      <c r="T7" s="907">
        <v>1435</v>
      </c>
      <c r="U7" s="907">
        <v>4647</v>
      </c>
      <c r="V7" s="907">
        <v>188</v>
      </c>
      <c r="W7" s="907">
        <v>2352</v>
      </c>
      <c r="X7" s="907">
        <v>706</v>
      </c>
      <c r="Y7" s="908">
        <v>1073</v>
      </c>
      <c r="Z7" s="859"/>
    </row>
    <row r="8" spans="1:26">
      <c r="A8" s="905" t="s">
        <v>294</v>
      </c>
      <c r="B8" s="906">
        <v>21208</v>
      </c>
      <c r="C8" s="907">
        <v>512</v>
      </c>
      <c r="D8" s="907">
        <v>7611</v>
      </c>
      <c r="E8" s="907">
        <v>12807</v>
      </c>
      <c r="F8" s="907">
        <v>459</v>
      </c>
      <c r="G8" s="907">
        <v>53</v>
      </c>
      <c r="H8" s="907">
        <v>6</v>
      </c>
      <c r="I8" s="907">
        <v>2814</v>
      </c>
      <c r="J8" s="907">
        <v>4791</v>
      </c>
      <c r="K8" s="907">
        <v>284</v>
      </c>
      <c r="L8" s="907">
        <v>157</v>
      </c>
      <c r="M8" s="907">
        <v>1121</v>
      </c>
      <c r="N8" s="907">
        <v>2926</v>
      </c>
      <c r="O8" s="907">
        <v>306</v>
      </c>
      <c r="P8" s="907">
        <v>226</v>
      </c>
      <c r="Q8" s="907">
        <v>497</v>
      </c>
      <c r="R8" s="907">
        <v>959</v>
      </c>
      <c r="S8" s="907">
        <v>889</v>
      </c>
      <c r="T8" s="907">
        <v>806</v>
      </c>
      <c r="U8" s="907">
        <v>2764</v>
      </c>
      <c r="V8" s="907">
        <v>126</v>
      </c>
      <c r="W8" s="907">
        <v>1336</v>
      </c>
      <c r="X8" s="907">
        <v>410</v>
      </c>
      <c r="Y8" s="908">
        <v>278</v>
      </c>
      <c r="Z8" s="859"/>
    </row>
    <row r="9" spans="1:26">
      <c r="A9" s="905" t="s">
        <v>297</v>
      </c>
      <c r="B9" s="906">
        <v>14300</v>
      </c>
      <c r="C9" s="907">
        <v>191</v>
      </c>
      <c r="D9" s="907">
        <v>4337</v>
      </c>
      <c r="E9" s="907">
        <v>9547</v>
      </c>
      <c r="F9" s="907">
        <v>188</v>
      </c>
      <c r="G9" s="907">
        <v>3</v>
      </c>
      <c r="H9" s="907">
        <v>2</v>
      </c>
      <c r="I9" s="907">
        <v>1678</v>
      </c>
      <c r="J9" s="907">
        <v>2657</v>
      </c>
      <c r="K9" s="907">
        <v>105</v>
      </c>
      <c r="L9" s="907">
        <v>121</v>
      </c>
      <c r="M9" s="907">
        <v>860</v>
      </c>
      <c r="N9" s="907">
        <v>2143</v>
      </c>
      <c r="O9" s="907">
        <v>234</v>
      </c>
      <c r="P9" s="907">
        <v>162</v>
      </c>
      <c r="Q9" s="907">
        <v>319</v>
      </c>
      <c r="R9" s="907">
        <v>962</v>
      </c>
      <c r="S9" s="907">
        <v>683</v>
      </c>
      <c r="T9" s="907">
        <v>497</v>
      </c>
      <c r="U9" s="907">
        <v>2179</v>
      </c>
      <c r="V9" s="907">
        <v>66</v>
      </c>
      <c r="W9" s="907">
        <v>983</v>
      </c>
      <c r="X9" s="907">
        <v>233</v>
      </c>
      <c r="Y9" s="908">
        <v>225</v>
      </c>
      <c r="Z9" s="859"/>
    </row>
    <row r="10" spans="1:26">
      <c r="A10" s="905" t="s">
        <v>300</v>
      </c>
      <c r="B10" s="906">
        <v>11279</v>
      </c>
      <c r="C10" s="907">
        <v>72</v>
      </c>
      <c r="D10" s="907">
        <v>3080</v>
      </c>
      <c r="E10" s="907">
        <v>7824</v>
      </c>
      <c r="F10" s="907">
        <v>72</v>
      </c>
      <c r="G10" s="907">
        <v>0</v>
      </c>
      <c r="H10" s="907">
        <v>7</v>
      </c>
      <c r="I10" s="907">
        <v>1443</v>
      </c>
      <c r="J10" s="907">
        <v>1630</v>
      </c>
      <c r="K10" s="907">
        <v>101</v>
      </c>
      <c r="L10" s="907">
        <v>136</v>
      </c>
      <c r="M10" s="907">
        <v>559</v>
      </c>
      <c r="N10" s="907">
        <v>1635</v>
      </c>
      <c r="O10" s="907">
        <v>185</v>
      </c>
      <c r="P10" s="907">
        <v>146</v>
      </c>
      <c r="Q10" s="907">
        <v>378</v>
      </c>
      <c r="R10" s="907">
        <v>554</v>
      </c>
      <c r="S10" s="907">
        <v>419</v>
      </c>
      <c r="T10" s="907">
        <v>491</v>
      </c>
      <c r="U10" s="907">
        <v>1847</v>
      </c>
      <c r="V10" s="907">
        <v>44</v>
      </c>
      <c r="W10" s="907">
        <v>788</v>
      </c>
      <c r="X10" s="907">
        <v>541</v>
      </c>
      <c r="Y10" s="908">
        <v>303</v>
      </c>
      <c r="Z10" s="859"/>
    </row>
    <row r="11" spans="1:26">
      <c r="A11" s="905" t="s">
        <v>303</v>
      </c>
      <c r="B11" s="906">
        <v>6751</v>
      </c>
      <c r="C11" s="907">
        <v>318</v>
      </c>
      <c r="D11" s="907">
        <v>1958</v>
      </c>
      <c r="E11" s="907">
        <v>4371</v>
      </c>
      <c r="F11" s="907">
        <v>291</v>
      </c>
      <c r="G11" s="907">
        <v>27</v>
      </c>
      <c r="H11" s="907">
        <v>14</v>
      </c>
      <c r="I11" s="907">
        <v>949</v>
      </c>
      <c r="J11" s="907">
        <v>995</v>
      </c>
      <c r="K11" s="907">
        <v>66</v>
      </c>
      <c r="L11" s="907">
        <v>52</v>
      </c>
      <c r="M11" s="907">
        <v>309</v>
      </c>
      <c r="N11" s="907">
        <v>1086</v>
      </c>
      <c r="O11" s="907">
        <v>74</v>
      </c>
      <c r="P11" s="907">
        <v>90</v>
      </c>
      <c r="Q11" s="907">
        <v>167</v>
      </c>
      <c r="R11" s="907">
        <v>325</v>
      </c>
      <c r="S11" s="907">
        <v>258</v>
      </c>
      <c r="T11" s="907">
        <v>242</v>
      </c>
      <c r="U11" s="907">
        <v>925</v>
      </c>
      <c r="V11" s="907">
        <v>64</v>
      </c>
      <c r="W11" s="907">
        <v>556</v>
      </c>
      <c r="X11" s="907">
        <v>157</v>
      </c>
      <c r="Y11" s="908">
        <v>104</v>
      </c>
      <c r="Z11" s="859"/>
    </row>
    <row r="12" spans="1:26">
      <c r="A12" s="905" t="s">
        <v>469</v>
      </c>
      <c r="B12" s="906">
        <v>2378</v>
      </c>
      <c r="C12" s="907">
        <v>154</v>
      </c>
      <c r="D12" s="907">
        <v>883</v>
      </c>
      <c r="E12" s="907">
        <v>1338</v>
      </c>
      <c r="F12" s="907">
        <v>154</v>
      </c>
      <c r="G12" s="907">
        <v>0</v>
      </c>
      <c r="H12" s="907">
        <v>4</v>
      </c>
      <c r="I12" s="907">
        <v>360</v>
      </c>
      <c r="J12" s="907">
        <v>519</v>
      </c>
      <c r="K12" s="907">
        <v>21</v>
      </c>
      <c r="L12" s="907">
        <v>11</v>
      </c>
      <c r="M12" s="907">
        <v>161</v>
      </c>
      <c r="N12" s="907">
        <v>300</v>
      </c>
      <c r="O12" s="907">
        <v>23</v>
      </c>
      <c r="P12" s="907">
        <v>19</v>
      </c>
      <c r="Q12" s="907">
        <v>42</v>
      </c>
      <c r="R12" s="907">
        <v>90</v>
      </c>
      <c r="S12" s="907">
        <v>110</v>
      </c>
      <c r="T12" s="907">
        <v>60</v>
      </c>
      <c r="U12" s="907">
        <v>299</v>
      </c>
      <c r="V12" s="907">
        <v>21</v>
      </c>
      <c r="W12" s="907">
        <v>152</v>
      </c>
      <c r="X12" s="907">
        <v>29</v>
      </c>
      <c r="Y12" s="908">
        <v>3</v>
      </c>
      <c r="Z12" s="859"/>
    </row>
    <row r="13" spans="1:26">
      <c r="A13" s="905" t="s">
        <v>308</v>
      </c>
      <c r="B13" s="906">
        <v>3046</v>
      </c>
      <c r="C13" s="907">
        <v>270</v>
      </c>
      <c r="D13" s="907">
        <v>932</v>
      </c>
      <c r="E13" s="907">
        <v>1828</v>
      </c>
      <c r="F13" s="907">
        <v>269</v>
      </c>
      <c r="G13" s="907">
        <v>1</v>
      </c>
      <c r="H13" s="907">
        <v>4</v>
      </c>
      <c r="I13" s="907">
        <v>457</v>
      </c>
      <c r="J13" s="907">
        <v>471</v>
      </c>
      <c r="K13" s="907">
        <v>15</v>
      </c>
      <c r="L13" s="907">
        <v>26</v>
      </c>
      <c r="M13" s="907">
        <v>178</v>
      </c>
      <c r="N13" s="907">
        <v>397</v>
      </c>
      <c r="O13" s="907">
        <v>45</v>
      </c>
      <c r="P13" s="907">
        <v>31</v>
      </c>
      <c r="Q13" s="907">
        <v>78</v>
      </c>
      <c r="R13" s="907">
        <v>118</v>
      </c>
      <c r="S13" s="907">
        <v>78</v>
      </c>
      <c r="T13" s="907">
        <v>117</v>
      </c>
      <c r="U13" s="907">
        <v>455</v>
      </c>
      <c r="V13" s="907">
        <v>30</v>
      </c>
      <c r="W13" s="907">
        <v>194</v>
      </c>
      <c r="X13" s="907">
        <v>66</v>
      </c>
      <c r="Y13" s="908">
        <v>16</v>
      </c>
      <c r="Z13" s="859"/>
    </row>
    <row r="14" spans="1:26">
      <c r="A14" s="905" t="s">
        <v>310</v>
      </c>
      <c r="B14" s="906">
        <v>5616</v>
      </c>
      <c r="C14" s="907">
        <v>123</v>
      </c>
      <c r="D14" s="907">
        <v>1876</v>
      </c>
      <c r="E14" s="907">
        <v>3439</v>
      </c>
      <c r="F14" s="907">
        <v>123</v>
      </c>
      <c r="G14" s="907">
        <v>0</v>
      </c>
      <c r="H14" s="907">
        <v>3</v>
      </c>
      <c r="I14" s="907">
        <v>759</v>
      </c>
      <c r="J14" s="907">
        <v>1114</v>
      </c>
      <c r="K14" s="907">
        <v>39</v>
      </c>
      <c r="L14" s="907">
        <v>68</v>
      </c>
      <c r="M14" s="907">
        <v>247</v>
      </c>
      <c r="N14" s="907">
        <v>771</v>
      </c>
      <c r="O14" s="907">
        <v>67</v>
      </c>
      <c r="P14" s="907">
        <v>74</v>
      </c>
      <c r="Q14" s="907">
        <v>150</v>
      </c>
      <c r="R14" s="907">
        <v>267</v>
      </c>
      <c r="S14" s="907">
        <v>184</v>
      </c>
      <c r="T14" s="907">
        <v>244</v>
      </c>
      <c r="U14" s="907">
        <v>735</v>
      </c>
      <c r="V14" s="907">
        <v>28</v>
      </c>
      <c r="W14" s="907">
        <v>417</v>
      </c>
      <c r="X14" s="907">
        <v>148</v>
      </c>
      <c r="Y14" s="908">
        <v>178</v>
      </c>
      <c r="Z14" s="859"/>
    </row>
    <row r="15" spans="1:26">
      <c r="A15" s="905" t="s">
        <v>313</v>
      </c>
      <c r="B15" s="906">
        <v>1351</v>
      </c>
      <c r="C15" s="907">
        <v>193</v>
      </c>
      <c r="D15" s="907">
        <v>482</v>
      </c>
      <c r="E15" s="907">
        <v>669</v>
      </c>
      <c r="F15" s="907">
        <v>193</v>
      </c>
      <c r="G15" s="907">
        <v>0</v>
      </c>
      <c r="H15" s="907">
        <v>0</v>
      </c>
      <c r="I15" s="907">
        <v>212</v>
      </c>
      <c r="J15" s="907">
        <v>270</v>
      </c>
      <c r="K15" s="907">
        <v>10</v>
      </c>
      <c r="L15" s="907">
        <v>7</v>
      </c>
      <c r="M15" s="907">
        <v>54</v>
      </c>
      <c r="N15" s="907">
        <v>129</v>
      </c>
      <c r="O15" s="907">
        <v>18</v>
      </c>
      <c r="P15" s="907">
        <v>9</v>
      </c>
      <c r="Q15" s="907">
        <v>28</v>
      </c>
      <c r="R15" s="907">
        <v>46</v>
      </c>
      <c r="S15" s="907">
        <v>37</v>
      </c>
      <c r="T15" s="907">
        <v>29</v>
      </c>
      <c r="U15" s="907">
        <v>166</v>
      </c>
      <c r="V15" s="907">
        <v>28</v>
      </c>
      <c r="W15" s="907">
        <v>78</v>
      </c>
      <c r="X15" s="907">
        <v>30</v>
      </c>
      <c r="Y15" s="908">
        <v>7</v>
      </c>
      <c r="Z15" s="859"/>
    </row>
    <row r="16" spans="1:26">
      <c r="A16" s="905" t="s">
        <v>470</v>
      </c>
      <c r="B16" s="906">
        <v>673</v>
      </c>
      <c r="C16" s="907">
        <v>91</v>
      </c>
      <c r="D16" s="907">
        <v>239</v>
      </c>
      <c r="E16" s="907">
        <v>328</v>
      </c>
      <c r="F16" s="907">
        <v>91</v>
      </c>
      <c r="G16" s="907">
        <v>0</v>
      </c>
      <c r="H16" s="907">
        <v>0</v>
      </c>
      <c r="I16" s="907">
        <v>111</v>
      </c>
      <c r="J16" s="907">
        <v>128</v>
      </c>
      <c r="K16" s="907">
        <v>11</v>
      </c>
      <c r="L16" s="907">
        <v>3</v>
      </c>
      <c r="M16" s="907">
        <v>26</v>
      </c>
      <c r="N16" s="907">
        <v>60</v>
      </c>
      <c r="O16" s="907">
        <v>7</v>
      </c>
      <c r="P16" s="907">
        <v>6</v>
      </c>
      <c r="Q16" s="907">
        <v>11</v>
      </c>
      <c r="R16" s="907">
        <v>38</v>
      </c>
      <c r="S16" s="907">
        <v>21</v>
      </c>
      <c r="T16" s="907">
        <v>20</v>
      </c>
      <c r="U16" s="907">
        <v>69</v>
      </c>
      <c r="V16" s="907">
        <v>6</v>
      </c>
      <c r="W16" s="907">
        <v>42</v>
      </c>
      <c r="X16" s="907">
        <v>8</v>
      </c>
      <c r="Y16" s="908">
        <v>15</v>
      </c>
      <c r="Z16" s="859"/>
    </row>
    <row r="17" spans="1:26">
      <c r="A17" s="905" t="s">
        <v>317</v>
      </c>
      <c r="B17" s="906">
        <v>509</v>
      </c>
      <c r="C17" s="907">
        <v>85</v>
      </c>
      <c r="D17" s="907">
        <v>217</v>
      </c>
      <c r="E17" s="907">
        <v>198</v>
      </c>
      <c r="F17" s="907">
        <v>82</v>
      </c>
      <c r="G17" s="907">
        <v>3</v>
      </c>
      <c r="H17" s="907">
        <v>2</v>
      </c>
      <c r="I17" s="907">
        <v>85</v>
      </c>
      <c r="J17" s="907">
        <v>130</v>
      </c>
      <c r="K17" s="907">
        <v>1</v>
      </c>
      <c r="L17" s="907">
        <v>0</v>
      </c>
      <c r="M17" s="907">
        <v>34</v>
      </c>
      <c r="N17" s="907">
        <v>42</v>
      </c>
      <c r="O17" s="907">
        <v>2</v>
      </c>
      <c r="P17" s="907">
        <v>0</v>
      </c>
      <c r="Q17" s="907">
        <v>4</v>
      </c>
      <c r="R17" s="907">
        <v>12</v>
      </c>
      <c r="S17" s="907">
        <v>9</v>
      </c>
      <c r="T17" s="907">
        <v>17</v>
      </c>
      <c r="U17" s="907">
        <v>34</v>
      </c>
      <c r="V17" s="907">
        <v>8</v>
      </c>
      <c r="W17" s="907">
        <v>25</v>
      </c>
      <c r="X17" s="907">
        <v>10</v>
      </c>
      <c r="Y17" s="908">
        <v>9</v>
      </c>
      <c r="Z17" s="859"/>
    </row>
    <row r="18" spans="1:26">
      <c r="A18" s="905" t="s">
        <v>233</v>
      </c>
      <c r="B18" s="906">
        <v>2321</v>
      </c>
      <c r="C18" s="907">
        <v>115</v>
      </c>
      <c r="D18" s="907">
        <v>777</v>
      </c>
      <c r="E18" s="907">
        <v>1387</v>
      </c>
      <c r="F18" s="907">
        <v>59</v>
      </c>
      <c r="G18" s="907">
        <v>56</v>
      </c>
      <c r="H18" s="907">
        <v>15</v>
      </c>
      <c r="I18" s="907">
        <v>474</v>
      </c>
      <c r="J18" s="907">
        <v>288</v>
      </c>
      <c r="K18" s="907">
        <v>23</v>
      </c>
      <c r="L18" s="907">
        <v>15</v>
      </c>
      <c r="M18" s="907">
        <v>109</v>
      </c>
      <c r="N18" s="907">
        <v>274</v>
      </c>
      <c r="O18" s="907">
        <v>18</v>
      </c>
      <c r="P18" s="907">
        <v>29</v>
      </c>
      <c r="Q18" s="907">
        <v>78</v>
      </c>
      <c r="R18" s="907">
        <v>135</v>
      </c>
      <c r="S18" s="907">
        <v>58</v>
      </c>
      <c r="T18" s="907">
        <v>44</v>
      </c>
      <c r="U18" s="907">
        <v>232</v>
      </c>
      <c r="V18" s="907">
        <v>9</v>
      </c>
      <c r="W18" s="907">
        <v>316</v>
      </c>
      <c r="X18" s="907">
        <v>47</v>
      </c>
      <c r="Y18" s="908">
        <v>42</v>
      </c>
      <c r="Z18" s="859"/>
    </row>
    <row r="19" spans="1:26">
      <c r="A19" s="905"/>
      <c r="B19" s="909"/>
      <c r="C19" s="910"/>
      <c r="D19" s="910"/>
      <c r="E19" s="910"/>
      <c r="F19" s="910"/>
      <c r="G19" s="910"/>
      <c r="H19" s="910"/>
      <c r="I19" s="910"/>
      <c r="J19" s="910"/>
      <c r="K19" s="910"/>
      <c r="L19" s="910"/>
      <c r="M19" s="910"/>
      <c r="N19" s="910"/>
      <c r="O19" s="910"/>
      <c r="P19" s="910"/>
      <c r="Q19" s="910"/>
      <c r="R19" s="910"/>
      <c r="S19" s="910"/>
      <c r="T19" s="910"/>
      <c r="U19" s="910"/>
      <c r="V19" s="910"/>
      <c r="W19" s="910"/>
      <c r="X19" s="910"/>
      <c r="Y19" s="910"/>
      <c r="Z19" s="859"/>
    </row>
    <row r="20" spans="1:26">
      <c r="A20" s="911" t="s">
        <v>5333</v>
      </c>
      <c r="B20" s="903">
        <v>84196</v>
      </c>
      <c r="C20" s="912">
        <v>2331</v>
      </c>
      <c r="D20" s="912">
        <v>34565</v>
      </c>
      <c r="E20" s="912">
        <v>45354</v>
      </c>
      <c r="F20" s="912">
        <v>2034</v>
      </c>
      <c r="G20" s="912">
        <v>297</v>
      </c>
      <c r="H20" s="912">
        <v>71</v>
      </c>
      <c r="I20" s="912">
        <v>15782</v>
      </c>
      <c r="J20" s="912">
        <v>18712</v>
      </c>
      <c r="K20" s="912">
        <v>1390</v>
      </c>
      <c r="L20" s="912">
        <v>969</v>
      </c>
      <c r="M20" s="912">
        <v>6225</v>
      </c>
      <c r="N20" s="912">
        <v>9501</v>
      </c>
      <c r="O20" s="912">
        <v>965</v>
      </c>
      <c r="P20" s="912">
        <v>1258</v>
      </c>
      <c r="Q20" s="912">
        <v>2838</v>
      </c>
      <c r="R20" s="912">
        <v>2366</v>
      </c>
      <c r="S20" s="912">
        <v>2116</v>
      </c>
      <c r="T20" s="912">
        <v>2725</v>
      </c>
      <c r="U20" s="912">
        <v>4701</v>
      </c>
      <c r="V20" s="912">
        <v>530</v>
      </c>
      <c r="W20" s="912">
        <v>6995</v>
      </c>
      <c r="X20" s="912">
        <v>2775</v>
      </c>
      <c r="Y20" s="912">
        <v>1946</v>
      </c>
      <c r="Z20" s="859"/>
    </row>
    <row r="21" spans="1:26">
      <c r="A21" s="905" t="s">
        <v>138</v>
      </c>
      <c r="B21" s="906">
        <v>23665</v>
      </c>
      <c r="C21" s="907">
        <v>565</v>
      </c>
      <c r="D21" s="907">
        <v>8182</v>
      </c>
      <c r="E21" s="907">
        <v>14289</v>
      </c>
      <c r="F21" s="907">
        <v>520</v>
      </c>
      <c r="G21" s="907">
        <v>45</v>
      </c>
      <c r="H21" s="907">
        <v>14</v>
      </c>
      <c r="I21" s="907">
        <v>3992</v>
      </c>
      <c r="J21" s="907">
        <v>4176</v>
      </c>
      <c r="K21" s="907">
        <v>514</v>
      </c>
      <c r="L21" s="907">
        <v>393</v>
      </c>
      <c r="M21" s="907">
        <v>1413</v>
      </c>
      <c r="N21" s="907">
        <v>2794</v>
      </c>
      <c r="O21" s="907">
        <v>376</v>
      </c>
      <c r="P21" s="907">
        <v>492</v>
      </c>
      <c r="Q21" s="907">
        <v>1074</v>
      </c>
      <c r="R21" s="907">
        <v>760</v>
      </c>
      <c r="S21" s="907">
        <v>584</v>
      </c>
      <c r="T21" s="907">
        <v>1116</v>
      </c>
      <c r="U21" s="907">
        <v>1477</v>
      </c>
      <c r="V21" s="907">
        <v>184</v>
      </c>
      <c r="W21" s="907">
        <v>2078</v>
      </c>
      <c r="X21" s="907">
        <v>1034</v>
      </c>
      <c r="Y21" s="908">
        <v>629</v>
      </c>
      <c r="Z21" s="859"/>
    </row>
    <row r="22" spans="1:26">
      <c r="A22" s="905" t="s">
        <v>232</v>
      </c>
      <c r="B22" s="906">
        <v>21022</v>
      </c>
      <c r="C22" s="907">
        <v>409</v>
      </c>
      <c r="D22" s="907">
        <v>9258</v>
      </c>
      <c r="E22" s="907">
        <v>10750</v>
      </c>
      <c r="F22" s="907">
        <v>262</v>
      </c>
      <c r="G22" s="907">
        <v>147</v>
      </c>
      <c r="H22" s="907">
        <v>8</v>
      </c>
      <c r="I22" s="907">
        <v>3954</v>
      </c>
      <c r="J22" s="907">
        <v>5296</v>
      </c>
      <c r="K22" s="907">
        <v>284</v>
      </c>
      <c r="L22" s="907">
        <v>184</v>
      </c>
      <c r="M22" s="907">
        <v>1782</v>
      </c>
      <c r="N22" s="907">
        <v>2467</v>
      </c>
      <c r="O22" s="907">
        <v>215</v>
      </c>
      <c r="P22" s="907">
        <v>316</v>
      </c>
      <c r="Q22" s="907">
        <v>586</v>
      </c>
      <c r="R22" s="907">
        <v>539</v>
      </c>
      <c r="S22" s="907">
        <v>546</v>
      </c>
      <c r="T22" s="907">
        <v>561</v>
      </c>
      <c r="U22" s="907">
        <v>1013</v>
      </c>
      <c r="V22" s="907">
        <v>118</v>
      </c>
      <c r="W22" s="907">
        <v>1613</v>
      </c>
      <c r="X22" s="907">
        <v>526</v>
      </c>
      <c r="Y22" s="908">
        <v>605</v>
      </c>
      <c r="Z22" s="859"/>
    </row>
    <row r="23" spans="1:26">
      <c r="A23" s="905" t="s">
        <v>294</v>
      </c>
      <c r="B23" s="906">
        <v>12032</v>
      </c>
      <c r="C23" s="907">
        <v>336</v>
      </c>
      <c r="D23" s="907">
        <v>5857</v>
      </c>
      <c r="E23" s="907">
        <v>5673</v>
      </c>
      <c r="F23" s="907">
        <v>293</v>
      </c>
      <c r="G23" s="907">
        <v>43</v>
      </c>
      <c r="H23" s="907">
        <v>4</v>
      </c>
      <c r="I23" s="907">
        <v>2366</v>
      </c>
      <c r="J23" s="907">
        <v>3487</v>
      </c>
      <c r="K23" s="907">
        <v>261</v>
      </c>
      <c r="L23" s="907">
        <v>106</v>
      </c>
      <c r="M23" s="907">
        <v>901</v>
      </c>
      <c r="N23" s="907">
        <v>1171</v>
      </c>
      <c r="O23" s="907">
        <v>104</v>
      </c>
      <c r="P23" s="907">
        <v>129</v>
      </c>
      <c r="Q23" s="907">
        <v>332</v>
      </c>
      <c r="R23" s="907">
        <v>260</v>
      </c>
      <c r="S23" s="907">
        <v>301</v>
      </c>
      <c r="T23" s="907">
        <v>319</v>
      </c>
      <c r="U23" s="907">
        <v>549</v>
      </c>
      <c r="V23" s="907">
        <v>60</v>
      </c>
      <c r="W23" s="907">
        <v>882</v>
      </c>
      <c r="X23" s="907">
        <v>298</v>
      </c>
      <c r="Y23" s="908">
        <v>166</v>
      </c>
      <c r="Z23" s="859"/>
    </row>
    <row r="24" spans="1:26">
      <c r="A24" s="905" t="s">
        <v>297</v>
      </c>
      <c r="B24" s="906">
        <v>7877</v>
      </c>
      <c r="C24" s="907">
        <v>122</v>
      </c>
      <c r="D24" s="907">
        <v>3330</v>
      </c>
      <c r="E24" s="907">
        <v>4291</v>
      </c>
      <c r="F24" s="907">
        <v>119</v>
      </c>
      <c r="G24" s="907">
        <v>3</v>
      </c>
      <c r="H24" s="907">
        <v>2</v>
      </c>
      <c r="I24" s="907">
        <v>1393</v>
      </c>
      <c r="J24" s="907">
        <v>1935</v>
      </c>
      <c r="K24" s="907">
        <v>88</v>
      </c>
      <c r="L24" s="907">
        <v>74</v>
      </c>
      <c r="M24" s="907">
        <v>709</v>
      </c>
      <c r="N24" s="907">
        <v>906</v>
      </c>
      <c r="O24" s="907">
        <v>83</v>
      </c>
      <c r="P24" s="907">
        <v>83</v>
      </c>
      <c r="Q24" s="907">
        <v>215</v>
      </c>
      <c r="R24" s="907">
        <v>306</v>
      </c>
      <c r="S24" s="907">
        <v>253</v>
      </c>
      <c r="T24" s="907">
        <v>200</v>
      </c>
      <c r="U24" s="907">
        <v>520</v>
      </c>
      <c r="V24" s="907">
        <v>35</v>
      </c>
      <c r="W24" s="907">
        <v>661</v>
      </c>
      <c r="X24" s="907">
        <v>158</v>
      </c>
      <c r="Y24" s="908">
        <v>134</v>
      </c>
      <c r="Z24" s="859"/>
    </row>
    <row r="25" spans="1:26">
      <c r="A25" s="905" t="s">
        <v>300</v>
      </c>
      <c r="B25" s="906">
        <v>6419</v>
      </c>
      <c r="C25" s="907">
        <v>50</v>
      </c>
      <c r="D25" s="907">
        <v>2350</v>
      </c>
      <c r="E25" s="907">
        <v>3838</v>
      </c>
      <c r="F25" s="907">
        <v>50</v>
      </c>
      <c r="G25" s="907">
        <v>0</v>
      </c>
      <c r="H25" s="907">
        <v>5</v>
      </c>
      <c r="I25" s="907">
        <v>1213</v>
      </c>
      <c r="J25" s="907">
        <v>1132</v>
      </c>
      <c r="K25" s="907">
        <v>85</v>
      </c>
      <c r="L25" s="907">
        <v>92</v>
      </c>
      <c r="M25" s="907">
        <v>472</v>
      </c>
      <c r="N25" s="907">
        <v>730</v>
      </c>
      <c r="O25" s="907">
        <v>95</v>
      </c>
      <c r="P25" s="907">
        <v>80</v>
      </c>
      <c r="Q25" s="907">
        <v>245</v>
      </c>
      <c r="R25" s="907">
        <v>182</v>
      </c>
      <c r="S25" s="907">
        <v>151</v>
      </c>
      <c r="T25" s="907">
        <v>215</v>
      </c>
      <c r="U25" s="907">
        <v>525</v>
      </c>
      <c r="V25" s="907">
        <v>24</v>
      </c>
      <c r="W25" s="907">
        <v>529</v>
      </c>
      <c r="X25" s="907">
        <v>413</v>
      </c>
      <c r="Y25" s="908">
        <v>181</v>
      </c>
      <c r="Z25" s="859"/>
    </row>
    <row r="26" spans="1:26">
      <c r="A26" s="905" t="s">
        <v>303</v>
      </c>
      <c r="B26" s="906">
        <v>3874</v>
      </c>
      <c r="C26" s="907">
        <v>203</v>
      </c>
      <c r="D26" s="907">
        <v>1495</v>
      </c>
      <c r="E26" s="907">
        <v>2107</v>
      </c>
      <c r="F26" s="907">
        <v>182</v>
      </c>
      <c r="G26" s="907">
        <v>21</v>
      </c>
      <c r="H26" s="907">
        <v>14</v>
      </c>
      <c r="I26" s="907">
        <v>792</v>
      </c>
      <c r="J26" s="907">
        <v>689</v>
      </c>
      <c r="K26" s="907">
        <v>57</v>
      </c>
      <c r="L26" s="907">
        <v>38</v>
      </c>
      <c r="M26" s="907">
        <v>254</v>
      </c>
      <c r="N26" s="907">
        <v>520</v>
      </c>
      <c r="O26" s="907">
        <v>21</v>
      </c>
      <c r="P26" s="907">
        <v>55</v>
      </c>
      <c r="Q26" s="907">
        <v>112</v>
      </c>
      <c r="R26" s="907">
        <v>109</v>
      </c>
      <c r="S26" s="907">
        <v>89</v>
      </c>
      <c r="T26" s="907">
        <v>98</v>
      </c>
      <c r="U26" s="907">
        <v>216</v>
      </c>
      <c r="V26" s="907">
        <v>40</v>
      </c>
      <c r="W26" s="907">
        <v>383</v>
      </c>
      <c r="X26" s="907">
        <v>115</v>
      </c>
      <c r="Y26" s="908">
        <v>69</v>
      </c>
      <c r="Z26" s="859"/>
    </row>
    <row r="27" spans="1:26">
      <c r="A27" s="905" t="s">
        <v>469</v>
      </c>
      <c r="B27" s="906">
        <v>1394</v>
      </c>
      <c r="C27" s="907">
        <v>106</v>
      </c>
      <c r="D27" s="907">
        <v>636</v>
      </c>
      <c r="E27" s="907">
        <v>650</v>
      </c>
      <c r="F27" s="907">
        <v>106</v>
      </c>
      <c r="G27" s="907">
        <v>0</v>
      </c>
      <c r="H27" s="907">
        <v>3</v>
      </c>
      <c r="I27" s="907">
        <v>302</v>
      </c>
      <c r="J27" s="907">
        <v>331</v>
      </c>
      <c r="K27" s="907">
        <v>19</v>
      </c>
      <c r="L27" s="907">
        <v>7</v>
      </c>
      <c r="M27" s="907">
        <v>131</v>
      </c>
      <c r="N27" s="907">
        <v>140</v>
      </c>
      <c r="O27" s="907">
        <v>10</v>
      </c>
      <c r="P27" s="907">
        <v>12</v>
      </c>
      <c r="Q27" s="907">
        <v>34</v>
      </c>
      <c r="R27" s="907">
        <v>24</v>
      </c>
      <c r="S27" s="907">
        <v>44</v>
      </c>
      <c r="T27" s="907">
        <v>24</v>
      </c>
      <c r="U27" s="907">
        <v>63</v>
      </c>
      <c r="V27" s="907">
        <v>12</v>
      </c>
      <c r="W27" s="907">
        <v>109</v>
      </c>
      <c r="X27" s="907">
        <v>21</v>
      </c>
      <c r="Y27" s="908">
        <v>2</v>
      </c>
      <c r="Z27" s="859"/>
    </row>
    <row r="28" spans="1:26">
      <c r="A28" s="905" t="s">
        <v>308</v>
      </c>
      <c r="B28" s="906">
        <v>1730</v>
      </c>
      <c r="C28" s="907">
        <v>156</v>
      </c>
      <c r="D28" s="907">
        <v>716</v>
      </c>
      <c r="E28" s="907">
        <v>851</v>
      </c>
      <c r="F28" s="907">
        <v>155</v>
      </c>
      <c r="G28" s="907">
        <v>1</v>
      </c>
      <c r="H28" s="907">
        <v>4</v>
      </c>
      <c r="I28" s="907">
        <v>389</v>
      </c>
      <c r="J28" s="907">
        <v>323</v>
      </c>
      <c r="K28" s="907">
        <v>10</v>
      </c>
      <c r="L28" s="907">
        <v>17</v>
      </c>
      <c r="M28" s="907">
        <v>156</v>
      </c>
      <c r="N28" s="907">
        <v>190</v>
      </c>
      <c r="O28" s="907">
        <v>17</v>
      </c>
      <c r="P28" s="907">
        <v>21</v>
      </c>
      <c r="Q28" s="907">
        <v>54</v>
      </c>
      <c r="R28" s="907">
        <v>30</v>
      </c>
      <c r="S28" s="907">
        <v>29</v>
      </c>
      <c r="T28" s="907">
        <v>45</v>
      </c>
      <c r="U28" s="907">
        <v>93</v>
      </c>
      <c r="V28" s="907">
        <v>14</v>
      </c>
      <c r="W28" s="907">
        <v>130</v>
      </c>
      <c r="X28" s="907">
        <v>45</v>
      </c>
      <c r="Y28" s="908">
        <v>7</v>
      </c>
      <c r="Z28" s="859"/>
    </row>
    <row r="29" spans="1:26">
      <c r="A29" s="905" t="s">
        <v>310</v>
      </c>
      <c r="B29" s="906">
        <v>3186</v>
      </c>
      <c r="C29" s="907">
        <v>77</v>
      </c>
      <c r="D29" s="907">
        <v>1396</v>
      </c>
      <c r="E29" s="907">
        <v>1606</v>
      </c>
      <c r="F29" s="907">
        <v>77</v>
      </c>
      <c r="G29" s="907">
        <v>0</v>
      </c>
      <c r="H29" s="907">
        <v>3</v>
      </c>
      <c r="I29" s="907">
        <v>612</v>
      </c>
      <c r="J29" s="907">
        <v>781</v>
      </c>
      <c r="K29" s="907">
        <v>33</v>
      </c>
      <c r="L29" s="907">
        <v>43</v>
      </c>
      <c r="M29" s="907">
        <v>212</v>
      </c>
      <c r="N29" s="907">
        <v>353</v>
      </c>
      <c r="O29" s="907">
        <v>29</v>
      </c>
      <c r="P29" s="907">
        <v>44</v>
      </c>
      <c r="Q29" s="907">
        <v>90</v>
      </c>
      <c r="R29" s="907">
        <v>80</v>
      </c>
      <c r="S29" s="907">
        <v>78</v>
      </c>
      <c r="T29" s="907">
        <v>102</v>
      </c>
      <c r="U29" s="907">
        <v>153</v>
      </c>
      <c r="V29" s="907">
        <v>16</v>
      </c>
      <c r="W29" s="907">
        <v>273</v>
      </c>
      <c r="X29" s="907">
        <v>100</v>
      </c>
      <c r="Y29" s="908">
        <v>107</v>
      </c>
      <c r="Z29" s="859"/>
    </row>
    <row r="30" spans="1:26">
      <c r="A30" s="905" t="s">
        <v>313</v>
      </c>
      <c r="B30" s="906">
        <v>792</v>
      </c>
      <c r="C30" s="907">
        <v>125</v>
      </c>
      <c r="D30" s="907">
        <v>352</v>
      </c>
      <c r="E30" s="907">
        <v>313</v>
      </c>
      <c r="F30" s="907">
        <v>125</v>
      </c>
      <c r="G30" s="907">
        <v>0</v>
      </c>
      <c r="H30" s="907">
        <v>0</v>
      </c>
      <c r="I30" s="907">
        <v>178</v>
      </c>
      <c r="J30" s="907">
        <v>174</v>
      </c>
      <c r="K30" s="907">
        <v>7</v>
      </c>
      <c r="L30" s="907">
        <v>6</v>
      </c>
      <c r="M30" s="907">
        <v>47</v>
      </c>
      <c r="N30" s="907">
        <v>66</v>
      </c>
      <c r="O30" s="907">
        <v>8</v>
      </c>
      <c r="P30" s="907">
        <v>7</v>
      </c>
      <c r="Q30" s="907">
        <v>21</v>
      </c>
      <c r="R30" s="907">
        <v>17</v>
      </c>
      <c r="S30" s="907">
        <v>12</v>
      </c>
      <c r="T30" s="907">
        <v>16</v>
      </c>
      <c r="U30" s="907">
        <v>26</v>
      </c>
      <c r="V30" s="907">
        <v>15</v>
      </c>
      <c r="W30" s="907">
        <v>45</v>
      </c>
      <c r="X30" s="907">
        <v>20</v>
      </c>
      <c r="Y30" s="908">
        <v>2</v>
      </c>
      <c r="Z30" s="859"/>
    </row>
    <row r="31" spans="1:26">
      <c r="A31" s="905" t="s">
        <v>470</v>
      </c>
      <c r="B31" s="906">
        <v>431</v>
      </c>
      <c r="C31" s="907">
        <v>59</v>
      </c>
      <c r="D31" s="907">
        <v>196</v>
      </c>
      <c r="E31" s="907">
        <v>164</v>
      </c>
      <c r="F31" s="907">
        <v>59</v>
      </c>
      <c r="G31" s="907">
        <v>0</v>
      </c>
      <c r="H31" s="907">
        <v>0</v>
      </c>
      <c r="I31" s="907">
        <v>96</v>
      </c>
      <c r="J31" s="907">
        <v>100</v>
      </c>
      <c r="K31" s="907">
        <v>11</v>
      </c>
      <c r="L31" s="907">
        <v>2</v>
      </c>
      <c r="M31" s="907">
        <v>22</v>
      </c>
      <c r="N31" s="907">
        <v>25</v>
      </c>
      <c r="O31" s="907">
        <v>3</v>
      </c>
      <c r="P31" s="907">
        <v>3</v>
      </c>
      <c r="Q31" s="907">
        <v>9</v>
      </c>
      <c r="R31" s="907">
        <v>14</v>
      </c>
      <c r="S31" s="907">
        <v>8</v>
      </c>
      <c r="T31" s="907">
        <v>9</v>
      </c>
      <c r="U31" s="907">
        <v>13</v>
      </c>
      <c r="V31" s="907">
        <v>5</v>
      </c>
      <c r="W31" s="907">
        <v>33</v>
      </c>
      <c r="X31" s="907">
        <v>7</v>
      </c>
      <c r="Y31" s="908">
        <v>12</v>
      </c>
      <c r="Z31" s="859"/>
    </row>
    <row r="32" spans="1:26">
      <c r="A32" s="905" t="s">
        <v>317</v>
      </c>
      <c r="B32" s="906">
        <v>316</v>
      </c>
      <c r="C32" s="907">
        <v>52</v>
      </c>
      <c r="D32" s="907">
        <v>153</v>
      </c>
      <c r="E32" s="907">
        <v>107</v>
      </c>
      <c r="F32" s="907">
        <v>50</v>
      </c>
      <c r="G32" s="907">
        <v>2</v>
      </c>
      <c r="H32" s="907">
        <v>2</v>
      </c>
      <c r="I32" s="907">
        <v>74</v>
      </c>
      <c r="J32" s="907">
        <v>77</v>
      </c>
      <c r="K32" s="907">
        <v>1</v>
      </c>
      <c r="L32" s="907">
        <v>0</v>
      </c>
      <c r="M32" s="907">
        <v>30</v>
      </c>
      <c r="N32" s="907">
        <v>15</v>
      </c>
      <c r="O32" s="907">
        <v>0</v>
      </c>
      <c r="P32" s="907">
        <v>0</v>
      </c>
      <c r="Q32" s="907">
        <v>4</v>
      </c>
      <c r="R32" s="907">
        <v>6</v>
      </c>
      <c r="S32" s="907">
        <v>6</v>
      </c>
      <c r="T32" s="907">
        <v>7</v>
      </c>
      <c r="U32" s="907">
        <v>7</v>
      </c>
      <c r="V32" s="907">
        <v>4</v>
      </c>
      <c r="W32" s="907">
        <v>19</v>
      </c>
      <c r="X32" s="907">
        <v>8</v>
      </c>
      <c r="Y32" s="908">
        <v>4</v>
      </c>
      <c r="Z32" s="859"/>
    </row>
    <row r="33" spans="1:26">
      <c r="A33" s="905" t="s">
        <v>233</v>
      </c>
      <c r="B33" s="906">
        <v>1458</v>
      </c>
      <c r="C33" s="907">
        <v>71</v>
      </c>
      <c r="D33" s="907">
        <v>644</v>
      </c>
      <c r="E33" s="907">
        <v>715</v>
      </c>
      <c r="F33" s="907">
        <v>36</v>
      </c>
      <c r="G33" s="907">
        <v>35</v>
      </c>
      <c r="H33" s="907">
        <v>12</v>
      </c>
      <c r="I33" s="907">
        <v>421</v>
      </c>
      <c r="J33" s="907">
        <v>211</v>
      </c>
      <c r="K33" s="907">
        <v>20</v>
      </c>
      <c r="L33" s="907">
        <v>7</v>
      </c>
      <c r="M33" s="907">
        <v>96</v>
      </c>
      <c r="N33" s="907">
        <v>124</v>
      </c>
      <c r="O33" s="907">
        <v>4</v>
      </c>
      <c r="P33" s="907">
        <v>16</v>
      </c>
      <c r="Q33" s="907">
        <v>62</v>
      </c>
      <c r="R33" s="907">
        <v>39</v>
      </c>
      <c r="S33" s="907">
        <v>15</v>
      </c>
      <c r="T33" s="907">
        <v>13</v>
      </c>
      <c r="U33" s="907">
        <v>46</v>
      </c>
      <c r="V33" s="907">
        <v>3</v>
      </c>
      <c r="W33" s="907">
        <v>240</v>
      </c>
      <c r="X33" s="907">
        <v>30</v>
      </c>
      <c r="Y33" s="908">
        <v>28</v>
      </c>
      <c r="Z33" s="859"/>
    </row>
    <row r="34" spans="1:26">
      <c r="A34" s="905"/>
      <c r="B34" s="909"/>
      <c r="C34" s="910"/>
      <c r="D34" s="910"/>
      <c r="E34" s="910"/>
      <c r="F34" s="910"/>
      <c r="G34" s="910"/>
      <c r="H34" s="910"/>
      <c r="I34" s="910"/>
      <c r="J34" s="910"/>
      <c r="K34" s="910"/>
      <c r="L34" s="910"/>
      <c r="M34" s="910"/>
      <c r="N34" s="910"/>
      <c r="O34" s="910"/>
      <c r="P34" s="910"/>
      <c r="Q34" s="910"/>
      <c r="R34" s="910"/>
      <c r="S34" s="910"/>
      <c r="T34" s="910"/>
      <c r="U34" s="910"/>
      <c r="V34" s="910"/>
      <c r="W34" s="910"/>
      <c r="X34" s="910"/>
      <c r="Y34" s="910"/>
      <c r="Z34" s="859"/>
    </row>
    <row r="35" spans="1:26">
      <c r="A35" s="911" t="s">
        <v>5334</v>
      </c>
      <c r="B35" s="903">
        <v>63716</v>
      </c>
      <c r="C35" s="912">
        <v>1373</v>
      </c>
      <c r="D35" s="912">
        <v>10444</v>
      </c>
      <c r="E35" s="912">
        <v>50552</v>
      </c>
      <c r="F35" s="912">
        <v>1282</v>
      </c>
      <c r="G35" s="912">
        <v>91</v>
      </c>
      <c r="H35" s="912">
        <v>12</v>
      </c>
      <c r="I35" s="912">
        <v>3177</v>
      </c>
      <c r="J35" s="912">
        <v>7255</v>
      </c>
      <c r="K35" s="912">
        <v>197</v>
      </c>
      <c r="L35" s="912">
        <v>466</v>
      </c>
      <c r="M35" s="912">
        <v>1291</v>
      </c>
      <c r="N35" s="912">
        <v>12066</v>
      </c>
      <c r="O35" s="912">
        <v>1466</v>
      </c>
      <c r="P35" s="912">
        <v>918</v>
      </c>
      <c r="Q35" s="912">
        <v>1388</v>
      </c>
      <c r="R35" s="912">
        <v>5214</v>
      </c>
      <c r="S35" s="912">
        <v>3605</v>
      </c>
      <c r="T35" s="912">
        <v>3754</v>
      </c>
      <c r="U35" s="912">
        <v>15409</v>
      </c>
      <c r="V35" s="912">
        <v>374</v>
      </c>
      <c r="W35" s="912">
        <v>3268</v>
      </c>
      <c r="X35" s="912">
        <v>1136</v>
      </c>
      <c r="Y35" s="912">
        <v>1347</v>
      </c>
      <c r="Z35" s="859"/>
    </row>
    <row r="36" spans="1:26">
      <c r="A36" s="905" t="s">
        <v>138</v>
      </c>
      <c r="B36" s="906">
        <v>17783</v>
      </c>
      <c r="C36" s="907">
        <v>332</v>
      </c>
      <c r="D36" s="907">
        <v>2422</v>
      </c>
      <c r="E36" s="907">
        <v>14618</v>
      </c>
      <c r="F36" s="910">
        <v>316</v>
      </c>
      <c r="G36" s="910">
        <v>16</v>
      </c>
      <c r="H36" s="910">
        <v>3</v>
      </c>
      <c r="I36" s="910">
        <v>866</v>
      </c>
      <c r="J36" s="910">
        <v>1553</v>
      </c>
      <c r="K36" s="910">
        <v>70</v>
      </c>
      <c r="L36" s="907">
        <v>179</v>
      </c>
      <c r="M36" s="907">
        <v>276</v>
      </c>
      <c r="N36" s="907">
        <v>3272</v>
      </c>
      <c r="O36" s="910">
        <v>457</v>
      </c>
      <c r="P36" s="910">
        <v>338</v>
      </c>
      <c r="Q36" s="907">
        <v>509</v>
      </c>
      <c r="R36" s="907">
        <v>1469</v>
      </c>
      <c r="S36" s="907">
        <v>866</v>
      </c>
      <c r="T36" s="907">
        <v>1361</v>
      </c>
      <c r="U36" s="907">
        <v>4281</v>
      </c>
      <c r="V36" s="907">
        <v>102</v>
      </c>
      <c r="W36" s="907">
        <v>946</v>
      </c>
      <c r="X36" s="907">
        <v>492</v>
      </c>
      <c r="Y36" s="910">
        <v>411</v>
      </c>
      <c r="Z36" s="859"/>
    </row>
    <row r="37" spans="1:26">
      <c r="A37" s="905" t="s">
        <v>232</v>
      </c>
      <c r="B37" s="906">
        <v>16010</v>
      </c>
      <c r="C37" s="907">
        <v>274</v>
      </c>
      <c r="D37" s="907">
        <v>2755</v>
      </c>
      <c r="E37" s="907">
        <v>12513</v>
      </c>
      <c r="F37" s="910">
        <v>237</v>
      </c>
      <c r="G37" s="910">
        <v>37</v>
      </c>
      <c r="H37" s="910">
        <v>1</v>
      </c>
      <c r="I37" s="910">
        <v>805</v>
      </c>
      <c r="J37" s="910">
        <v>1949</v>
      </c>
      <c r="K37" s="910">
        <v>43</v>
      </c>
      <c r="L37" s="907">
        <v>83</v>
      </c>
      <c r="M37" s="907">
        <v>387</v>
      </c>
      <c r="N37" s="907">
        <v>3271</v>
      </c>
      <c r="O37" s="910">
        <v>404</v>
      </c>
      <c r="P37" s="910">
        <v>238</v>
      </c>
      <c r="Q37" s="907">
        <v>305</v>
      </c>
      <c r="R37" s="907">
        <v>1306</v>
      </c>
      <c r="S37" s="907">
        <v>979</v>
      </c>
      <c r="T37" s="907">
        <v>874</v>
      </c>
      <c r="U37" s="907">
        <v>3634</v>
      </c>
      <c r="V37" s="907">
        <v>70</v>
      </c>
      <c r="W37" s="907">
        <v>739</v>
      </c>
      <c r="X37" s="907">
        <v>180</v>
      </c>
      <c r="Y37" s="910">
        <v>468</v>
      </c>
      <c r="Z37" s="859"/>
    </row>
    <row r="38" spans="1:26">
      <c r="A38" s="905" t="s">
        <v>294</v>
      </c>
      <c r="B38" s="906">
        <v>9176</v>
      </c>
      <c r="C38" s="907">
        <v>176</v>
      </c>
      <c r="D38" s="907">
        <v>1754</v>
      </c>
      <c r="E38" s="907">
        <v>7134</v>
      </c>
      <c r="F38" s="910">
        <v>166</v>
      </c>
      <c r="G38" s="910">
        <v>10</v>
      </c>
      <c r="H38" s="910">
        <v>2</v>
      </c>
      <c r="I38" s="910">
        <v>448</v>
      </c>
      <c r="J38" s="910">
        <v>1304</v>
      </c>
      <c r="K38" s="910">
        <v>23</v>
      </c>
      <c r="L38" s="907">
        <v>51</v>
      </c>
      <c r="M38" s="907">
        <v>220</v>
      </c>
      <c r="N38" s="907">
        <v>1755</v>
      </c>
      <c r="O38" s="910">
        <v>202</v>
      </c>
      <c r="P38" s="910">
        <v>97</v>
      </c>
      <c r="Q38" s="907">
        <v>165</v>
      </c>
      <c r="R38" s="907">
        <v>699</v>
      </c>
      <c r="S38" s="907">
        <v>588</v>
      </c>
      <c r="T38" s="907">
        <v>487</v>
      </c>
      <c r="U38" s="907">
        <v>2215</v>
      </c>
      <c r="V38" s="907">
        <v>66</v>
      </c>
      <c r="W38" s="907">
        <v>454</v>
      </c>
      <c r="X38" s="907">
        <v>112</v>
      </c>
      <c r="Y38" s="910">
        <v>112</v>
      </c>
      <c r="Z38" s="859"/>
    </row>
    <row r="39" spans="1:26">
      <c r="A39" s="905" t="s">
        <v>297</v>
      </c>
      <c r="B39" s="906">
        <v>6423</v>
      </c>
      <c r="C39" s="907">
        <v>69</v>
      </c>
      <c r="D39" s="907">
        <v>1007</v>
      </c>
      <c r="E39" s="907">
        <v>5256</v>
      </c>
      <c r="F39" s="910">
        <v>69</v>
      </c>
      <c r="G39" s="910">
        <v>0</v>
      </c>
      <c r="H39" s="910">
        <v>0</v>
      </c>
      <c r="I39" s="910">
        <v>285</v>
      </c>
      <c r="J39" s="910">
        <v>722</v>
      </c>
      <c r="K39" s="910">
        <v>17</v>
      </c>
      <c r="L39" s="907">
        <v>47</v>
      </c>
      <c r="M39" s="907">
        <v>151</v>
      </c>
      <c r="N39" s="907">
        <v>1237</v>
      </c>
      <c r="O39" s="910">
        <v>151</v>
      </c>
      <c r="P39" s="910">
        <v>79</v>
      </c>
      <c r="Q39" s="907">
        <v>104</v>
      </c>
      <c r="R39" s="907">
        <v>656</v>
      </c>
      <c r="S39" s="907">
        <v>430</v>
      </c>
      <c r="T39" s="907">
        <v>297</v>
      </c>
      <c r="U39" s="907">
        <v>1659</v>
      </c>
      <c r="V39" s="907">
        <v>31</v>
      </c>
      <c r="W39" s="907">
        <v>322</v>
      </c>
      <c r="X39" s="907">
        <v>75</v>
      </c>
      <c r="Y39" s="910">
        <v>91</v>
      </c>
      <c r="Z39" s="859"/>
    </row>
    <row r="40" spans="1:26">
      <c r="A40" s="905" t="s">
        <v>300</v>
      </c>
      <c r="B40" s="906">
        <v>4860</v>
      </c>
      <c r="C40" s="907">
        <v>22</v>
      </c>
      <c r="D40" s="907">
        <v>730</v>
      </c>
      <c r="E40" s="907">
        <v>3986</v>
      </c>
      <c r="F40" s="910">
        <v>22</v>
      </c>
      <c r="G40" s="910">
        <v>0</v>
      </c>
      <c r="H40" s="910">
        <v>2</v>
      </c>
      <c r="I40" s="910">
        <v>230</v>
      </c>
      <c r="J40" s="910">
        <v>498</v>
      </c>
      <c r="K40" s="910">
        <v>16</v>
      </c>
      <c r="L40" s="907">
        <v>44</v>
      </c>
      <c r="M40" s="907">
        <v>87</v>
      </c>
      <c r="N40" s="907">
        <v>905</v>
      </c>
      <c r="O40" s="910">
        <v>90</v>
      </c>
      <c r="P40" s="910">
        <v>66</v>
      </c>
      <c r="Q40" s="907">
        <v>133</v>
      </c>
      <c r="R40" s="907">
        <v>372</v>
      </c>
      <c r="S40" s="907">
        <v>268</v>
      </c>
      <c r="T40" s="907">
        <v>276</v>
      </c>
      <c r="U40" s="907">
        <v>1322</v>
      </c>
      <c r="V40" s="907">
        <v>20</v>
      </c>
      <c r="W40" s="907">
        <v>259</v>
      </c>
      <c r="X40" s="907">
        <v>128</v>
      </c>
      <c r="Y40" s="910">
        <v>122</v>
      </c>
      <c r="Z40" s="859"/>
    </row>
    <row r="41" spans="1:26">
      <c r="A41" s="905" t="s">
        <v>303</v>
      </c>
      <c r="B41" s="906">
        <v>2877</v>
      </c>
      <c r="C41" s="907">
        <v>115</v>
      </c>
      <c r="D41" s="907">
        <v>463</v>
      </c>
      <c r="E41" s="907">
        <v>2264</v>
      </c>
      <c r="F41" s="910">
        <v>109</v>
      </c>
      <c r="G41" s="910">
        <v>6</v>
      </c>
      <c r="H41" s="910">
        <v>0</v>
      </c>
      <c r="I41" s="910">
        <v>157</v>
      </c>
      <c r="J41" s="910">
        <v>306</v>
      </c>
      <c r="K41" s="910">
        <v>9</v>
      </c>
      <c r="L41" s="907">
        <v>14</v>
      </c>
      <c r="M41" s="907">
        <v>55</v>
      </c>
      <c r="N41" s="907">
        <v>566</v>
      </c>
      <c r="O41" s="910">
        <v>53</v>
      </c>
      <c r="P41" s="910">
        <v>35</v>
      </c>
      <c r="Q41" s="907">
        <v>55</v>
      </c>
      <c r="R41" s="907">
        <v>216</v>
      </c>
      <c r="S41" s="907">
        <v>169</v>
      </c>
      <c r="T41" s="907">
        <v>144</v>
      </c>
      <c r="U41" s="907">
        <v>709</v>
      </c>
      <c r="V41" s="907">
        <v>24</v>
      </c>
      <c r="W41" s="907">
        <v>173</v>
      </c>
      <c r="X41" s="907">
        <v>42</v>
      </c>
      <c r="Y41" s="910">
        <v>35</v>
      </c>
      <c r="Z41" s="859"/>
    </row>
    <row r="42" spans="1:26">
      <c r="A42" s="905" t="s">
        <v>469</v>
      </c>
      <c r="B42" s="906">
        <v>984</v>
      </c>
      <c r="C42" s="907">
        <v>48</v>
      </c>
      <c r="D42" s="907">
        <v>247</v>
      </c>
      <c r="E42" s="907">
        <v>688</v>
      </c>
      <c r="F42" s="910">
        <v>48</v>
      </c>
      <c r="G42" s="910">
        <v>0</v>
      </c>
      <c r="H42" s="910">
        <v>1</v>
      </c>
      <c r="I42" s="910">
        <v>58</v>
      </c>
      <c r="J42" s="910">
        <v>188</v>
      </c>
      <c r="K42" s="910">
        <v>2</v>
      </c>
      <c r="L42" s="907">
        <v>4</v>
      </c>
      <c r="M42" s="907">
        <v>30</v>
      </c>
      <c r="N42" s="907">
        <v>160</v>
      </c>
      <c r="O42" s="910">
        <v>13</v>
      </c>
      <c r="P42" s="910">
        <v>7</v>
      </c>
      <c r="Q42" s="907">
        <v>8</v>
      </c>
      <c r="R42" s="907">
        <v>66</v>
      </c>
      <c r="S42" s="907">
        <v>66</v>
      </c>
      <c r="T42" s="907">
        <v>36</v>
      </c>
      <c r="U42" s="907">
        <v>236</v>
      </c>
      <c r="V42" s="907">
        <v>9</v>
      </c>
      <c r="W42" s="907">
        <v>43</v>
      </c>
      <c r="X42" s="907">
        <v>8</v>
      </c>
      <c r="Y42" s="910">
        <v>1</v>
      </c>
      <c r="Z42" s="859"/>
    </row>
    <row r="43" spans="1:26">
      <c r="A43" s="905" t="s">
        <v>308</v>
      </c>
      <c r="B43" s="906">
        <v>1316</v>
      </c>
      <c r="C43" s="907">
        <v>114</v>
      </c>
      <c r="D43" s="907">
        <v>216</v>
      </c>
      <c r="E43" s="907">
        <v>977</v>
      </c>
      <c r="F43" s="910">
        <v>114</v>
      </c>
      <c r="G43" s="910">
        <v>0</v>
      </c>
      <c r="H43" s="910">
        <v>0</v>
      </c>
      <c r="I43" s="910">
        <v>68</v>
      </c>
      <c r="J43" s="910">
        <v>148</v>
      </c>
      <c r="K43" s="910">
        <v>5</v>
      </c>
      <c r="L43" s="907">
        <v>9</v>
      </c>
      <c r="M43" s="907">
        <v>22</v>
      </c>
      <c r="N43" s="907">
        <v>207</v>
      </c>
      <c r="O43" s="910">
        <v>28</v>
      </c>
      <c r="P43" s="910">
        <v>10</v>
      </c>
      <c r="Q43" s="907">
        <v>24</v>
      </c>
      <c r="R43" s="907">
        <v>88</v>
      </c>
      <c r="S43" s="907">
        <v>49</v>
      </c>
      <c r="T43" s="907">
        <v>72</v>
      </c>
      <c r="U43" s="907">
        <v>362</v>
      </c>
      <c r="V43" s="907">
        <v>16</v>
      </c>
      <c r="W43" s="907">
        <v>64</v>
      </c>
      <c r="X43" s="907">
        <v>21</v>
      </c>
      <c r="Y43" s="910">
        <v>9</v>
      </c>
      <c r="Z43" s="859"/>
    </row>
    <row r="44" spans="1:26">
      <c r="A44" s="905" t="s">
        <v>310</v>
      </c>
      <c r="B44" s="906">
        <v>2430</v>
      </c>
      <c r="C44" s="907">
        <v>46</v>
      </c>
      <c r="D44" s="907">
        <v>480</v>
      </c>
      <c r="E44" s="907">
        <v>1833</v>
      </c>
      <c r="F44" s="910">
        <v>46</v>
      </c>
      <c r="G44" s="910">
        <v>0</v>
      </c>
      <c r="H44" s="910">
        <v>0</v>
      </c>
      <c r="I44" s="910">
        <v>147</v>
      </c>
      <c r="J44" s="910">
        <v>333</v>
      </c>
      <c r="K44" s="910">
        <v>6</v>
      </c>
      <c r="L44" s="907">
        <v>25</v>
      </c>
      <c r="M44" s="907">
        <v>35</v>
      </c>
      <c r="N44" s="907">
        <v>418</v>
      </c>
      <c r="O44" s="910">
        <v>38</v>
      </c>
      <c r="P44" s="910">
        <v>30</v>
      </c>
      <c r="Q44" s="907">
        <v>60</v>
      </c>
      <c r="R44" s="907">
        <v>187</v>
      </c>
      <c r="S44" s="907">
        <v>106</v>
      </c>
      <c r="T44" s="907">
        <v>142</v>
      </c>
      <c r="U44" s="907">
        <v>582</v>
      </c>
      <c r="V44" s="907">
        <v>12</v>
      </c>
      <c r="W44" s="907">
        <v>144</v>
      </c>
      <c r="X44" s="907">
        <v>48</v>
      </c>
      <c r="Y44" s="910">
        <v>71</v>
      </c>
      <c r="Z44" s="859"/>
    </row>
    <row r="45" spans="1:26">
      <c r="A45" s="905" t="s">
        <v>313</v>
      </c>
      <c r="B45" s="906">
        <v>559</v>
      </c>
      <c r="C45" s="907">
        <v>68</v>
      </c>
      <c r="D45" s="907">
        <v>130</v>
      </c>
      <c r="E45" s="907">
        <v>356</v>
      </c>
      <c r="F45" s="910">
        <v>68</v>
      </c>
      <c r="G45" s="910">
        <v>0</v>
      </c>
      <c r="H45" s="910">
        <v>0</v>
      </c>
      <c r="I45" s="910">
        <v>34</v>
      </c>
      <c r="J45" s="910">
        <v>96</v>
      </c>
      <c r="K45" s="910">
        <v>3</v>
      </c>
      <c r="L45" s="907">
        <v>1</v>
      </c>
      <c r="M45" s="907">
        <v>7</v>
      </c>
      <c r="N45" s="907">
        <v>63</v>
      </c>
      <c r="O45" s="910">
        <v>10</v>
      </c>
      <c r="P45" s="910">
        <v>2</v>
      </c>
      <c r="Q45" s="907">
        <v>7</v>
      </c>
      <c r="R45" s="907">
        <v>29</v>
      </c>
      <c r="S45" s="907">
        <v>25</v>
      </c>
      <c r="T45" s="907">
        <v>13</v>
      </c>
      <c r="U45" s="907">
        <v>140</v>
      </c>
      <c r="V45" s="907">
        <v>13</v>
      </c>
      <c r="W45" s="907">
        <v>33</v>
      </c>
      <c r="X45" s="907">
        <v>10</v>
      </c>
      <c r="Y45" s="910">
        <v>5</v>
      </c>
      <c r="Z45" s="859"/>
    </row>
    <row r="46" spans="1:26">
      <c r="A46" s="905" t="s">
        <v>470</v>
      </c>
      <c r="B46" s="906">
        <v>242</v>
      </c>
      <c r="C46" s="907">
        <v>32</v>
      </c>
      <c r="D46" s="907">
        <v>43</v>
      </c>
      <c r="E46" s="907">
        <v>164</v>
      </c>
      <c r="F46" s="910">
        <v>32</v>
      </c>
      <c r="G46" s="910">
        <v>0</v>
      </c>
      <c r="H46" s="910">
        <v>0</v>
      </c>
      <c r="I46" s="910">
        <v>15</v>
      </c>
      <c r="J46" s="910">
        <v>28</v>
      </c>
      <c r="K46" s="910">
        <v>0</v>
      </c>
      <c r="L46" s="907">
        <v>1</v>
      </c>
      <c r="M46" s="907">
        <v>4</v>
      </c>
      <c r="N46" s="907">
        <v>35</v>
      </c>
      <c r="O46" s="910">
        <v>4</v>
      </c>
      <c r="P46" s="910">
        <v>3</v>
      </c>
      <c r="Q46" s="907">
        <v>2</v>
      </c>
      <c r="R46" s="907">
        <v>24</v>
      </c>
      <c r="S46" s="907">
        <v>13</v>
      </c>
      <c r="T46" s="907">
        <v>11</v>
      </c>
      <c r="U46" s="907">
        <v>56</v>
      </c>
      <c r="V46" s="907">
        <v>1</v>
      </c>
      <c r="W46" s="907">
        <v>9</v>
      </c>
      <c r="X46" s="907">
        <v>1</v>
      </c>
      <c r="Y46" s="910">
        <v>3</v>
      </c>
      <c r="Z46" s="859"/>
    </row>
    <row r="47" spans="1:26">
      <c r="A47" s="905" t="s">
        <v>317</v>
      </c>
      <c r="B47" s="906">
        <v>193</v>
      </c>
      <c r="C47" s="907">
        <v>33</v>
      </c>
      <c r="D47" s="907">
        <v>64</v>
      </c>
      <c r="E47" s="907">
        <v>91</v>
      </c>
      <c r="F47" s="910">
        <v>32</v>
      </c>
      <c r="G47" s="910">
        <v>1</v>
      </c>
      <c r="H47" s="910">
        <v>0</v>
      </c>
      <c r="I47" s="910">
        <v>11</v>
      </c>
      <c r="J47" s="910">
        <v>53</v>
      </c>
      <c r="K47" s="910">
        <v>0</v>
      </c>
      <c r="L47" s="907">
        <v>0</v>
      </c>
      <c r="M47" s="907">
        <v>4</v>
      </c>
      <c r="N47" s="907">
        <v>27</v>
      </c>
      <c r="O47" s="910">
        <v>2</v>
      </c>
      <c r="P47" s="910">
        <v>0</v>
      </c>
      <c r="Q47" s="907">
        <v>0</v>
      </c>
      <c r="R47" s="907">
        <v>6</v>
      </c>
      <c r="S47" s="907">
        <v>3</v>
      </c>
      <c r="T47" s="907">
        <v>10</v>
      </c>
      <c r="U47" s="907">
        <v>27</v>
      </c>
      <c r="V47" s="907">
        <v>4</v>
      </c>
      <c r="W47" s="907">
        <v>6</v>
      </c>
      <c r="X47" s="907">
        <v>2</v>
      </c>
      <c r="Y47" s="910">
        <v>5</v>
      </c>
      <c r="Z47" s="859"/>
    </row>
    <row r="48" spans="1:26" ht="18.5" thickBot="1">
      <c r="A48" s="913" t="s">
        <v>233</v>
      </c>
      <c r="B48" s="914">
        <v>863</v>
      </c>
      <c r="C48" s="915">
        <v>44</v>
      </c>
      <c r="D48" s="915">
        <v>133</v>
      </c>
      <c r="E48" s="915">
        <v>672</v>
      </c>
      <c r="F48" s="916">
        <v>23</v>
      </c>
      <c r="G48" s="916">
        <v>21</v>
      </c>
      <c r="H48" s="916">
        <v>3</v>
      </c>
      <c r="I48" s="916">
        <v>53</v>
      </c>
      <c r="J48" s="916">
        <v>77</v>
      </c>
      <c r="K48" s="916">
        <v>3</v>
      </c>
      <c r="L48" s="915">
        <v>8</v>
      </c>
      <c r="M48" s="915">
        <v>13</v>
      </c>
      <c r="N48" s="915">
        <v>150</v>
      </c>
      <c r="O48" s="916">
        <v>14</v>
      </c>
      <c r="P48" s="916">
        <v>13</v>
      </c>
      <c r="Q48" s="915">
        <v>16</v>
      </c>
      <c r="R48" s="915">
        <v>96</v>
      </c>
      <c r="S48" s="915">
        <v>43</v>
      </c>
      <c r="T48" s="915">
        <v>31</v>
      </c>
      <c r="U48" s="915">
        <v>186</v>
      </c>
      <c r="V48" s="915">
        <v>6</v>
      </c>
      <c r="W48" s="915">
        <v>76</v>
      </c>
      <c r="X48" s="915">
        <v>17</v>
      </c>
      <c r="Y48" s="916">
        <v>14</v>
      </c>
      <c r="Z48" s="859"/>
    </row>
    <row r="49" spans="1:26">
      <c r="A49" s="881" t="s">
        <v>5335</v>
      </c>
      <c r="B49" s="881"/>
      <c r="C49" s="881"/>
      <c r="D49" s="881"/>
      <c r="E49" s="881"/>
      <c r="F49" s="881"/>
      <c r="G49" s="881"/>
      <c r="H49" s="900"/>
      <c r="I49" s="900"/>
      <c r="J49" s="900"/>
      <c r="K49" s="900"/>
      <c r="L49" s="900"/>
      <c r="M49" s="881"/>
      <c r="N49" s="900"/>
      <c r="O49" s="900"/>
      <c r="P49" s="3551" t="s">
        <v>5336</v>
      </c>
      <c r="Q49" s="3551"/>
      <c r="R49" s="3551"/>
      <c r="S49" s="3551"/>
      <c r="T49" s="3551"/>
      <c r="U49" s="3551"/>
      <c r="V49" s="3551"/>
      <c r="W49" s="3551"/>
      <c r="X49" s="3551"/>
      <c r="Y49" s="3551"/>
      <c r="Z49" s="859"/>
    </row>
    <row r="50" spans="1:26">
      <c r="A50" s="881" t="s">
        <v>5337</v>
      </c>
      <c r="B50" s="881"/>
      <c r="C50" s="881"/>
      <c r="D50" s="881"/>
      <c r="E50" s="881"/>
      <c r="F50" s="881"/>
      <c r="G50" s="881"/>
      <c r="H50" s="900"/>
      <c r="I50" s="900"/>
      <c r="J50" s="900"/>
      <c r="K50" s="900"/>
      <c r="L50" s="900"/>
      <c r="M50" s="881"/>
      <c r="N50" s="900"/>
      <c r="O50" s="900"/>
      <c r="P50" s="900"/>
      <c r="Q50" s="900"/>
      <c r="R50" s="900"/>
      <c r="S50" s="900"/>
      <c r="T50" s="900"/>
      <c r="U50" s="900"/>
      <c r="V50" s="900"/>
      <c r="W50" s="900"/>
      <c r="X50" s="900"/>
      <c r="Y50" s="900"/>
      <c r="Z50" s="859"/>
    </row>
    <row r="51" spans="1:26">
      <c r="A51" s="881" t="s">
        <v>5325</v>
      </c>
      <c r="B51" s="881"/>
      <c r="C51" s="881"/>
      <c r="D51" s="881"/>
      <c r="E51" s="881"/>
      <c r="F51" s="881"/>
      <c r="G51" s="881"/>
      <c r="H51" s="900"/>
      <c r="I51" s="917"/>
      <c r="J51" s="900"/>
      <c r="K51" s="900"/>
      <c r="L51" s="900"/>
      <c r="M51" s="881"/>
      <c r="N51" s="900"/>
      <c r="O51" s="900"/>
      <c r="P51" s="900"/>
      <c r="Q51" s="900"/>
      <c r="R51" s="900"/>
      <c r="S51" s="900"/>
      <c r="T51" s="900"/>
      <c r="U51" s="900"/>
      <c r="V51" s="900"/>
      <c r="W51" s="900"/>
      <c r="X51" s="900"/>
      <c r="Y51" s="900"/>
      <c r="Z51" s="859"/>
    </row>
    <row r="52" spans="1:26">
      <c r="A52" s="881" t="s">
        <v>5326</v>
      </c>
      <c r="B52" s="881"/>
      <c r="C52" s="881"/>
      <c r="D52" s="881"/>
      <c r="E52" s="881"/>
      <c r="F52" s="881"/>
      <c r="G52" s="881"/>
      <c r="H52" s="900"/>
      <c r="I52" s="900"/>
      <c r="J52" s="900"/>
      <c r="K52" s="900"/>
      <c r="L52" s="900"/>
      <c r="M52" s="881"/>
      <c r="N52" s="900"/>
      <c r="O52" s="900"/>
      <c r="P52" s="900"/>
      <c r="Q52" s="900"/>
      <c r="R52" s="900"/>
      <c r="S52" s="900"/>
      <c r="T52" s="900"/>
      <c r="U52" s="900"/>
      <c r="V52" s="900"/>
      <c r="W52" s="900"/>
      <c r="X52" s="900"/>
      <c r="Y52" s="900"/>
      <c r="Z52" s="859"/>
    </row>
    <row r="53" spans="1:26">
      <c r="A53" s="881" t="s">
        <v>5327</v>
      </c>
      <c r="B53" s="881"/>
      <c r="C53" s="881"/>
      <c r="D53" s="881"/>
      <c r="E53" s="881"/>
      <c r="F53" s="881"/>
      <c r="G53" s="881"/>
      <c r="H53" s="900"/>
      <c r="I53" s="900"/>
      <c r="J53" s="900"/>
      <c r="K53" s="900"/>
      <c r="L53" s="900"/>
      <c r="M53" s="900"/>
      <c r="N53" s="900"/>
      <c r="O53" s="900"/>
      <c r="P53" s="900"/>
      <c r="Q53" s="900"/>
      <c r="R53" s="900"/>
      <c r="S53" s="900"/>
      <c r="T53" s="900"/>
      <c r="U53" s="900"/>
      <c r="V53" s="900"/>
      <c r="W53" s="900"/>
      <c r="X53" s="900"/>
      <c r="Y53" s="900"/>
      <c r="Z53" s="859"/>
    </row>
    <row r="54" spans="1:26">
      <c r="A54" s="881" t="s">
        <v>5328</v>
      </c>
      <c r="B54" s="900"/>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859"/>
    </row>
    <row r="55" spans="1:26">
      <c r="A55" s="881" t="s">
        <v>5329</v>
      </c>
      <c r="B55" s="859"/>
      <c r="C55" s="859"/>
      <c r="D55" s="859"/>
      <c r="E55" s="859"/>
      <c r="F55" s="859"/>
      <c r="G55" s="859"/>
      <c r="H55" s="859"/>
      <c r="I55" s="859"/>
      <c r="J55" s="859"/>
      <c r="K55" s="859"/>
      <c r="L55" s="859"/>
      <c r="M55" s="859"/>
      <c r="N55" s="859"/>
      <c r="O55" s="859"/>
      <c r="P55" s="859"/>
      <c r="Q55" s="859"/>
      <c r="R55" s="859"/>
      <c r="S55" s="859"/>
      <c r="T55" s="859"/>
      <c r="U55" s="859"/>
      <c r="V55" s="859"/>
      <c r="W55" s="859"/>
      <c r="X55" s="859"/>
      <c r="Y55" s="859"/>
      <c r="Z55" s="859"/>
    </row>
    <row r="56" spans="1:26">
      <c r="A56" s="881" t="s">
        <v>5330</v>
      </c>
      <c r="B56" s="859"/>
      <c r="C56" s="859"/>
      <c r="D56" s="859"/>
      <c r="E56" s="859"/>
      <c r="F56" s="859"/>
      <c r="G56" s="859"/>
      <c r="H56" s="859"/>
      <c r="I56" s="859"/>
      <c r="J56" s="859"/>
      <c r="K56" s="859"/>
      <c r="L56" s="859"/>
      <c r="M56" s="859"/>
      <c r="N56" s="859"/>
      <c r="O56" s="859"/>
      <c r="P56" s="859"/>
      <c r="Q56" s="859"/>
      <c r="R56" s="859"/>
      <c r="S56" s="859"/>
      <c r="T56" s="859"/>
      <c r="U56" s="859"/>
      <c r="V56" s="859"/>
      <c r="W56" s="859"/>
      <c r="X56" s="859"/>
      <c r="Y56" s="859"/>
      <c r="Z56" s="859"/>
    </row>
    <row r="57" spans="1:26">
      <c r="A57" s="881" t="s">
        <v>5331</v>
      </c>
      <c r="B57" s="859"/>
      <c r="C57" s="859"/>
      <c r="D57" s="859"/>
      <c r="E57" s="859"/>
      <c r="F57" s="859"/>
      <c r="G57" s="859"/>
      <c r="H57" s="859"/>
      <c r="I57" s="859"/>
      <c r="J57" s="859"/>
      <c r="K57" s="859"/>
      <c r="L57" s="859"/>
      <c r="M57" s="859"/>
      <c r="N57" s="859"/>
      <c r="O57" s="859"/>
      <c r="P57" s="859"/>
      <c r="Q57" s="859"/>
      <c r="R57" s="859"/>
      <c r="S57" s="859"/>
      <c r="T57" s="859"/>
      <c r="U57" s="859"/>
      <c r="V57" s="859"/>
      <c r="W57" s="859"/>
      <c r="X57" s="859"/>
      <c r="Y57" s="859"/>
      <c r="Z57" s="859"/>
    </row>
  </sheetData>
  <mergeCells count="11">
    <mergeCell ref="P49:Y49"/>
    <mergeCell ref="X2:Y2"/>
    <mergeCell ref="A3:A4"/>
    <mergeCell ref="B3:B4"/>
    <mergeCell ref="C3:C4"/>
    <mergeCell ref="D3:D4"/>
    <mergeCell ref="E3:E4"/>
    <mergeCell ref="F3:G3"/>
    <mergeCell ref="H3:J3"/>
    <mergeCell ref="K3:X3"/>
    <mergeCell ref="Y3:Y4"/>
  </mergeCells>
  <phoneticPr fontId="2"/>
  <hyperlinks>
    <hyperlink ref="Z1" location="目次!A1" display="目次へ戻る" xr:uid="{09F80C71-AE32-448F-BF23-9C58F64998E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81C80-9700-41B3-B3EF-F9AFC7B234B9}">
  <dimension ref="A1:O50"/>
  <sheetViews>
    <sheetView workbookViewId="0">
      <pane ySplit="3" topLeftCell="A4" activePane="bottomLeft" state="frozen"/>
      <selection pane="bottomLeft" activeCell="O1" sqref="O1"/>
    </sheetView>
  </sheetViews>
  <sheetFormatPr defaultColWidth="8.58203125" defaultRowHeight="18"/>
  <cols>
    <col min="1" max="1" width="16" style="821" customWidth="1"/>
    <col min="2" max="14" width="12.58203125" style="821" customWidth="1"/>
    <col min="15" max="15" width="11" style="821" bestFit="1" customWidth="1"/>
    <col min="16" max="16384" width="8.58203125" style="821"/>
  </cols>
  <sheetData>
    <row r="1" spans="1:15">
      <c r="A1" s="918" t="s">
        <v>5338</v>
      </c>
      <c r="B1" s="919"/>
      <c r="C1" s="919"/>
      <c r="D1" s="919"/>
      <c r="E1" s="919"/>
      <c r="F1" s="919"/>
      <c r="G1" s="919"/>
      <c r="H1" s="919"/>
      <c r="I1" s="919"/>
      <c r="J1" s="919"/>
      <c r="K1" s="919"/>
      <c r="L1" s="919"/>
      <c r="M1" s="919"/>
      <c r="N1" s="919"/>
      <c r="O1" s="820" t="s">
        <v>721</v>
      </c>
    </row>
    <row r="2" spans="1:15" ht="18.5" thickBot="1">
      <c r="A2" s="919"/>
      <c r="B2" s="919"/>
      <c r="C2" s="919"/>
      <c r="D2" s="919"/>
      <c r="E2" s="919"/>
      <c r="F2" s="919"/>
      <c r="G2" s="919"/>
      <c r="H2" s="919"/>
      <c r="I2" s="919"/>
      <c r="J2" s="919"/>
      <c r="K2" s="919"/>
      <c r="L2" s="919"/>
      <c r="M2" s="919"/>
      <c r="N2" s="920" t="s">
        <v>4693</v>
      </c>
      <c r="O2" s="859"/>
    </row>
    <row r="3" spans="1:15" ht="51" customHeight="1">
      <c r="A3" s="921" t="s">
        <v>5240</v>
      </c>
      <c r="B3" s="922" t="s">
        <v>821</v>
      </c>
      <c r="C3" s="923" t="s">
        <v>5339</v>
      </c>
      <c r="D3" s="923" t="s">
        <v>5340</v>
      </c>
      <c r="E3" s="922" t="s">
        <v>5341</v>
      </c>
      <c r="F3" s="922" t="s">
        <v>5342</v>
      </c>
      <c r="G3" s="923" t="s">
        <v>5343</v>
      </c>
      <c r="H3" s="923" t="s">
        <v>5344</v>
      </c>
      <c r="I3" s="923" t="s">
        <v>5345</v>
      </c>
      <c r="J3" s="923" t="s">
        <v>5346</v>
      </c>
      <c r="K3" s="923" t="s">
        <v>5347</v>
      </c>
      <c r="L3" s="923" t="s">
        <v>5348</v>
      </c>
      <c r="M3" s="923" t="s">
        <v>5349</v>
      </c>
      <c r="N3" s="924" t="s">
        <v>5350</v>
      </c>
      <c r="O3" s="859"/>
    </row>
    <row r="4" spans="1:15">
      <c r="A4" s="925" t="s">
        <v>5351</v>
      </c>
      <c r="B4" s="926">
        <v>153886</v>
      </c>
      <c r="C4" s="926">
        <v>3799</v>
      </c>
      <c r="D4" s="926">
        <v>20560</v>
      </c>
      <c r="E4" s="926">
        <v>23335</v>
      </c>
      <c r="F4" s="926">
        <v>18640</v>
      </c>
      <c r="G4" s="926">
        <v>19433</v>
      </c>
      <c r="H4" s="926">
        <v>1981</v>
      </c>
      <c r="I4" s="926">
        <v>4692</v>
      </c>
      <c r="J4" s="927">
        <v>28734</v>
      </c>
      <c r="K4" s="927">
        <v>7527</v>
      </c>
      <c r="L4" s="927">
        <v>9410</v>
      </c>
      <c r="M4" s="927">
        <v>9681</v>
      </c>
      <c r="N4" s="928">
        <v>6094</v>
      </c>
      <c r="O4" s="859"/>
    </row>
    <row r="5" spans="1:15">
      <c r="A5" s="929">
        <v>27</v>
      </c>
      <c r="B5" s="926">
        <v>160151</v>
      </c>
      <c r="C5" s="926">
        <v>3817</v>
      </c>
      <c r="D5" s="926">
        <v>22044</v>
      </c>
      <c r="E5" s="926">
        <v>26592</v>
      </c>
      <c r="F5" s="926">
        <v>16657</v>
      </c>
      <c r="G5" s="926">
        <v>18866</v>
      </c>
      <c r="H5" s="926">
        <v>2304</v>
      </c>
      <c r="I5" s="926">
        <v>3865</v>
      </c>
      <c r="J5" s="927">
        <v>26557</v>
      </c>
      <c r="K5" s="927">
        <v>7967</v>
      </c>
      <c r="L5" s="927">
        <v>12366</v>
      </c>
      <c r="M5" s="927">
        <v>11417</v>
      </c>
      <c r="N5" s="928">
        <v>7699</v>
      </c>
      <c r="O5" s="859"/>
    </row>
    <row r="6" spans="1:15">
      <c r="A6" s="930" t="s">
        <v>356</v>
      </c>
      <c r="B6" s="931">
        <v>147912</v>
      </c>
      <c r="C6" s="931">
        <v>4158</v>
      </c>
      <c r="D6" s="931">
        <v>22814</v>
      </c>
      <c r="E6" s="931">
        <v>27396</v>
      </c>
      <c r="F6" s="931">
        <v>14113</v>
      </c>
      <c r="G6" s="931">
        <v>17623</v>
      </c>
      <c r="H6" s="931">
        <v>2443</v>
      </c>
      <c r="I6" s="931">
        <v>3506</v>
      </c>
      <c r="J6" s="931">
        <v>23433</v>
      </c>
      <c r="K6" s="931">
        <v>7189</v>
      </c>
      <c r="L6" s="931">
        <v>10592</v>
      </c>
      <c r="M6" s="931">
        <v>11498</v>
      </c>
      <c r="N6" s="931">
        <v>3147</v>
      </c>
      <c r="O6" s="859"/>
    </row>
    <row r="7" spans="1:15">
      <c r="A7" s="932"/>
      <c r="B7" s="933"/>
      <c r="C7" s="926"/>
      <c r="D7" s="926"/>
      <c r="E7" s="926"/>
      <c r="F7" s="926"/>
      <c r="G7" s="926"/>
      <c r="H7" s="926"/>
      <c r="I7" s="926"/>
      <c r="J7" s="926"/>
      <c r="K7" s="926"/>
      <c r="L7" s="926"/>
      <c r="M7" s="926"/>
      <c r="N7" s="934"/>
      <c r="O7" s="859"/>
    </row>
    <row r="8" spans="1:15">
      <c r="A8" s="925" t="s">
        <v>5352</v>
      </c>
      <c r="B8" s="926">
        <v>87961</v>
      </c>
      <c r="C8" s="926">
        <v>3143</v>
      </c>
      <c r="D8" s="926">
        <v>10194</v>
      </c>
      <c r="E8" s="926">
        <v>8820</v>
      </c>
      <c r="F8" s="926">
        <v>9884</v>
      </c>
      <c r="G8" s="926">
        <v>5221</v>
      </c>
      <c r="H8" s="926">
        <v>1866</v>
      </c>
      <c r="I8" s="926">
        <v>3066</v>
      </c>
      <c r="J8" s="927">
        <v>20775</v>
      </c>
      <c r="K8" s="927">
        <v>7343</v>
      </c>
      <c r="L8" s="927">
        <v>9233</v>
      </c>
      <c r="M8" s="927">
        <v>5201</v>
      </c>
      <c r="N8" s="928">
        <v>3215</v>
      </c>
      <c r="O8" s="859"/>
    </row>
    <row r="9" spans="1:15">
      <c r="A9" s="929">
        <v>27</v>
      </c>
      <c r="B9" s="926">
        <v>93821</v>
      </c>
      <c r="C9" s="926">
        <v>3050</v>
      </c>
      <c r="D9" s="926">
        <v>11058</v>
      </c>
      <c r="E9" s="926">
        <v>10523</v>
      </c>
      <c r="F9" s="926">
        <v>8645</v>
      </c>
      <c r="G9" s="926">
        <v>5069</v>
      </c>
      <c r="H9" s="926">
        <v>2184</v>
      </c>
      <c r="I9" s="926">
        <v>2591</v>
      </c>
      <c r="J9" s="927">
        <v>19727</v>
      </c>
      <c r="K9" s="927">
        <v>7720</v>
      </c>
      <c r="L9" s="927">
        <v>12029</v>
      </c>
      <c r="M9" s="927">
        <v>6666</v>
      </c>
      <c r="N9" s="928">
        <v>4559</v>
      </c>
      <c r="O9" s="859"/>
    </row>
    <row r="10" spans="1:15">
      <c r="A10" s="930" t="s">
        <v>356</v>
      </c>
      <c r="B10" s="931">
        <v>84196</v>
      </c>
      <c r="C10" s="931">
        <v>3436</v>
      </c>
      <c r="D10" s="931">
        <v>11153</v>
      </c>
      <c r="E10" s="931">
        <v>10894</v>
      </c>
      <c r="F10" s="931">
        <v>6498</v>
      </c>
      <c r="G10" s="931">
        <v>4562</v>
      </c>
      <c r="H10" s="931">
        <v>2308</v>
      </c>
      <c r="I10" s="931">
        <v>2307</v>
      </c>
      <c r="J10" s="931">
        <v>17487</v>
      </c>
      <c r="K10" s="931">
        <v>6923</v>
      </c>
      <c r="L10" s="931">
        <v>10316</v>
      </c>
      <c r="M10" s="931">
        <v>6422</v>
      </c>
      <c r="N10" s="931">
        <v>1890</v>
      </c>
      <c r="O10" s="859"/>
    </row>
    <row r="11" spans="1:15">
      <c r="A11" s="932"/>
      <c r="B11" s="933"/>
      <c r="C11" s="926"/>
      <c r="D11" s="926"/>
      <c r="E11" s="926"/>
      <c r="F11" s="926"/>
      <c r="G11" s="926"/>
      <c r="H11" s="926"/>
      <c r="I11" s="926"/>
      <c r="J11" s="926"/>
      <c r="K11" s="926"/>
      <c r="L11" s="926"/>
      <c r="M11" s="926"/>
      <c r="N11" s="934"/>
      <c r="O11" s="859"/>
    </row>
    <row r="12" spans="1:15">
      <c r="A12" s="932" t="s">
        <v>5252</v>
      </c>
      <c r="B12" s="935">
        <v>997</v>
      </c>
      <c r="C12" s="935">
        <v>1</v>
      </c>
      <c r="D12" s="843">
        <v>33</v>
      </c>
      <c r="E12" s="935">
        <v>49</v>
      </c>
      <c r="F12" s="935">
        <v>126</v>
      </c>
      <c r="G12" s="935">
        <v>142</v>
      </c>
      <c r="H12" s="935">
        <v>12</v>
      </c>
      <c r="I12" s="935">
        <v>13</v>
      </c>
      <c r="J12" s="935">
        <v>336</v>
      </c>
      <c r="K12" s="935">
        <v>30</v>
      </c>
      <c r="L12" s="935">
        <v>108</v>
      </c>
      <c r="M12" s="935">
        <v>119</v>
      </c>
      <c r="N12" s="935">
        <v>28</v>
      </c>
      <c r="O12" s="859"/>
    </row>
    <row r="13" spans="1:15">
      <c r="A13" s="932" t="s">
        <v>5253</v>
      </c>
      <c r="B13" s="935">
        <v>4106</v>
      </c>
      <c r="C13" s="935">
        <v>5</v>
      </c>
      <c r="D13" s="935">
        <v>434</v>
      </c>
      <c r="E13" s="935">
        <v>371</v>
      </c>
      <c r="F13" s="935">
        <v>333</v>
      </c>
      <c r="G13" s="935">
        <v>343</v>
      </c>
      <c r="H13" s="935">
        <v>122</v>
      </c>
      <c r="I13" s="935">
        <v>53</v>
      </c>
      <c r="J13" s="935">
        <v>1290</v>
      </c>
      <c r="K13" s="935">
        <v>177</v>
      </c>
      <c r="L13" s="935">
        <v>520</v>
      </c>
      <c r="M13" s="935">
        <v>351</v>
      </c>
      <c r="N13" s="935">
        <v>107</v>
      </c>
      <c r="O13" s="859"/>
    </row>
    <row r="14" spans="1:15">
      <c r="A14" s="932" t="s">
        <v>5254</v>
      </c>
      <c r="B14" s="935">
        <v>5879</v>
      </c>
      <c r="C14" s="935">
        <v>15</v>
      </c>
      <c r="D14" s="935">
        <v>906</v>
      </c>
      <c r="E14" s="935">
        <v>768</v>
      </c>
      <c r="F14" s="935">
        <v>453</v>
      </c>
      <c r="G14" s="935">
        <v>400</v>
      </c>
      <c r="H14" s="935">
        <v>170</v>
      </c>
      <c r="I14" s="935">
        <v>58</v>
      </c>
      <c r="J14" s="935">
        <v>1531</v>
      </c>
      <c r="K14" s="935">
        <v>270</v>
      </c>
      <c r="L14" s="935">
        <v>734</v>
      </c>
      <c r="M14" s="935">
        <v>435</v>
      </c>
      <c r="N14" s="935">
        <v>139</v>
      </c>
      <c r="O14" s="859"/>
    </row>
    <row r="15" spans="1:15">
      <c r="A15" s="932" t="s">
        <v>5255</v>
      </c>
      <c r="B15" s="935">
        <v>6567</v>
      </c>
      <c r="C15" s="935">
        <v>40</v>
      </c>
      <c r="D15" s="935">
        <v>1005</v>
      </c>
      <c r="E15" s="935">
        <v>807</v>
      </c>
      <c r="F15" s="935">
        <v>463</v>
      </c>
      <c r="G15" s="935">
        <v>402</v>
      </c>
      <c r="H15" s="935">
        <v>218</v>
      </c>
      <c r="I15" s="935">
        <v>58</v>
      </c>
      <c r="J15" s="935">
        <v>1691</v>
      </c>
      <c r="K15" s="935">
        <v>407</v>
      </c>
      <c r="L15" s="935">
        <v>827</v>
      </c>
      <c r="M15" s="935">
        <v>509</v>
      </c>
      <c r="N15" s="935">
        <v>140</v>
      </c>
      <c r="O15" s="859"/>
    </row>
    <row r="16" spans="1:15">
      <c r="A16" s="932" t="s">
        <v>5256</v>
      </c>
      <c r="B16" s="935">
        <v>7327</v>
      </c>
      <c r="C16" s="935">
        <v>117</v>
      </c>
      <c r="D16" s="935">
        <v>986</v>
      </c>
      <c r="E16" s="935">
        <v>911</v>
      </c>
      <c r="F16" s="935">
        <v>581</v>
      </c>
      <c r="G16" s="935">
        <v>470</v>
      </c>
      <c r="H16" s="935">
        <v>183</v>
      </c>
      <c r="I16" s="935">
        <v>77</v>
      </c>
      <c r="J16" s="935">
        <v>1855</v>
      </c>
      <c r="K16" s="935">
        <v>485</v>
      </c>
      <c r="L16" s="935">
        <v>973</v>
      </c>
      <c r="M16" s="935">
        <v>559</v>
      </c>
      <c r="N16" s="935">
        <v>130</v>
      </c>
      <c r="O16" s="859"/>
    </row>
    <row r="17" spans="1:15">
      <c r="A17" s="932" t="s">
        <v>5257</v>
      </c>
      <c r="B17" s="935">
        <v>8855</v>
      </c>
      <c r="C17" s="935">
        <v>209</v>
      </c>
      <c r="D17" s="935">
        <v>1220</v>
      </c>
      <c r="E17" s="935">
        <v>1216</v>
      </c>
      <c r="F17" s="935">
        <v>714</v>
      </c>
      <c r="G17" s="935">
        <v>479</v>
      </c>
      <c r="H17" s="935">
        <v>195</v>
      </c>
      <c r="I17" s="935">
        <v>82</v>
      </c>
      <c r="J17" s="935">
        <v>2071</v>
      </c>
      <c r="K17" s="935">
        <v>628</v>
      </c>
      <c r="L17" s="935">
        <v>1225</v>
      </c>
      <c r="M17" s="935">
        <v>617</v>
      </c>
      <c r="N17" s="935">
        <v>199</v>
      </c>
      <c r="O17" s="859"/>
    </row>
    <row r="18" spans="1:15">
      <c r="A18" s="932" t="s">
        <v>5258</v>
      </c>
      <c r="B18" s="935">
        <v>10055</v>
      </c>
      <c r="C18" s="935">
        <v>358</v>
      </c>
      <c r="D18" s="935">
        <v>1338</v>
      </c>
      <c r="E18" s="935">
        <v>1576</v>
      </c>
      <c r="F18" s="935">
        <v>740</v>
      </c>
      <c r="G18" s="935">
        <v>453</v>
      </c>
      <c r="H18" s="935">
        <v>200</v>
      </c>
      <c r="I18" s="935">
        <v>97</v>
      </c>
      <c r="J18" s="935">
        <v>2267</v>
      </c>
      <c r="K18" s="935">
        <v>881</v>
      </c>
      <c r="L18" s="935">
        <v>1271</v>
      </c>
      <c r="M18" s="935">
        <v>670</v>
      </c>
      <c r="N18" s="935">
        <v>204</v>
      </c>
      <c r="O18" s="859"/>
    </row>
    <row r="19" spans="1:15">
      <c r="A19" s="932" t="s">
        <v>5259</v>
      </c>
      <c r="B19" s="935">
        <v>9109</v>
      </c>
      <c r="C19" s="935">
        <v>431</v>
      </c>
      <c r="D19" s="935">
        <v>1329</v>
      </c>
      <c r="E19" s="935">
        <v>1494</v>
      </c>
      <c r="F19" s="935">
        <v>668</v>
      </c>
      <c r="G19" s="935">
        <v>324</v>
      </c>
      <c r="H19" s="935">
        <v>184</v>
      </c>
      <c r="I19" s="935">
        <v>102</v>
      </c>
      <c r="J19" s="935">
        <v>1969</v>
      </c>
      <c r="K19" s="935">
        <v>881</v>
      </c>
      <c r="L19" s="935">
        <v>958</v>
      </c>
      <c r="M19" s="935">
        <v>614</v>
      </c>
      <c r="N19" s="935">
        <v>155</v>
      </c>
      <c r="O19" s="859"/>
    </row>
    <row r="20" spans="1:15">
      <c r="A20" s="932" t="s">
        <v>5260</v>
      </c>
      <c r="B20" s="935">
        <v>9051</v>
      </c>
      <c r="C20" s="935">
        <v>540</v>
      </c>
      <c r="D20" s="935">
        <v>1389</v>
      </c>
      <c r="E20" s="935">
        <v>1458</v>
      </c>
      <c r="F20" s="935">
        <v>655</v>
      </c>
      <c r="G20" s="935">
        <v>322</v>
      </c>
      <c r="H20" s="935">
        <v>247</v>
      </c>
      <c r="I20" s="935">
        <v>145</v>
      </c>
      <c r="J20" s="935">
        <v>1617</v>
      </c>
      <c r="K20" s="935">
        <v>905</v>
      </c>
      <c r="L20" s="935">
        <v>961</v>
      </c>
      <c r="M20" s="935">
        <v>627</v>
      </c>
      <c r="N20" s="935">
        <v>185</v>
      </c>
      <c r="O20" s="859"/>
    </row>
    <row r="21" spans="1:15">
      <c r="A21" s="932" t="s">
        <v>5261</v>
      </c>
      <c r="B21" s="935">
        <v>8553</v>
      </c>
      <c r="C21" s="935">
        <v>560</v>
      </c>
      <c r="D21" s="935">
        <v>1135</v>
      </c>
      <c r="E21" s="935">
        <v>1244</v>
      </c>
      <c r="F21" s="935">
        <v>646</v>
      </c>
      <c r="G21" s="935">
        <v>336</v>
      </c>
      <c r="H21" s="935">
        <v>280</v>
      </c>
      <c r="I21" s="935">
        <v>239</v>
      </c>
      <c r="J21" s="935">
        <v>1289</v>
      </c>
      <c r="K21" s="935">
        <v>901</v>
      </c>
      <c r="L21" s="935">
        <v>1105</v>
      </c>
      <c r="M21" s="935">
        <v>678</v>
      </c>
      <c r="N21" s="935">
        <v>140</v>
      </c>
      <c r="O21" s="859"/>
    </row>
    <row r="22" spans="1:15">
      <c r="A22" s="932" t="s">
        <v>5262</v>
      </c>
      <c r="B22" s="935">
        <v>6851</v>
      </c>
      <c r="C22" s="935">
        <v>451</v>
      </c>
      <c r="D22" s="935">
        <v>744</v>
      </c>
      <c r="E22" s="935">
        <v>612</v>
      </c>
      <c r="F22" s="935">
        <v>479</v>
      </c>
      <c r="G22" s="935">
        <v>397</v>
      </c>
      <c r="H22" s="935">
        <v>248</v>
      </c>
      <c r="I22" s="935">
        <v>420</v>
      </c>
      <c r="J22" s="935">
        <v>866</v>
      </c>
      <c r="K22" s="935">
        <v>794</v>
      </c>
      <c r="L22" s="935">
        <v>993</v>
      </c>
      <c r="M22" s="935">
        <v>678</v>
      </c>
      <c r="N22" s="935">
        <v>169</v>
      </c>
      <c r="O22" s="859"/>
    </row>
    <row r="23" spans="1:15">
      <c r="A23" s="932" t="s">
        <v>5263</v>
      </c>
      <c r="B23" s="935">
        <v>4324</v>
      </c>
      <c r="C23" s="935">
        <v>399</v>
      </c>
      <c r="D23" s="935">
        <v>405</v>
      </c>
      <c r="E23" s="935">
        <v>278</v>
      </c>
      <c r="F23" s="935">
        <v>340</v>
      </c>
      <c r="G23" s="935">
        <v>264</v>
      </c>
      <c r="H23" s="935">
        <v>192</v>
      </c>
      <c r="I23" s="935">
        <v>481</v>
      </c>
      <c r="J23" s="935">
        <v>445</v>
      </c>
      <c r="K23" s="935">
        <v>475</v>
      </c>
      <c r="L23" s="935">
        <v>494</v>
      </c>
      <c r="M23" s="935">
        <v>412</v>
      </c>
      <c r="N23" s="935">
        <v>139</v>
      </c>
      <c r="O23" s="859"/>
    </row>
    <row r="24" spans="1:15">
      <c r="A24" s="932" t="s">
        <v>5353</v>
      </c>
      <c r="B24" s="935">
        <v>1570</v>
      </c>
      <c r="C24" s="935">
        <v>179</v>
      </c>
      <c r="D24" s="935">
        <v>137</v>
      </c>
      <c r="E24" s="935">
        <v>76</v>
      </c>
      <c r="F24" s="935">
        <v>179</v>
      </c>
      <c r="G24" s="935">
        <v>147</v>
      </c>
      <c r="H24" s="935">
        <v>47</v>
      </c>
      <c r="I24" s="935">
        <v>234</v>
      </c>
      <c r="J24" s="935">
        <v>171</v>
      </c>
      <c r="K24" s="935">
        <v>81</v>
      </c>
      <c r="L24" s="935">
        <v>115</v>
      </c>
      <c r="M24" s="935">
        <v>121</v>
      </c>
      <c r="N24" s="935">
        <v>83</v>
      </c>
      <c r="O24" s="859"/>
    </row>
    <row r="25" spans="1:15">
      <c r="A25" s="932" t="s">
        <v>5354</v>
      </c>
      <c r="B25" s="935">
        <v>647</v>
      </c>
      <c r="C25" s="926">
        <v>83</v>
      </c>
      <c r="D25" s="926">
        <v>60</v>
      </c>
      <c r="E25" s="926">
        <v>23</v>
      </c>
      <c r="F25" s="926">
        <v>74</v>
      </c>
      <c r="G25" s="926">
        <v>63</v>
      </c>
      <c r="H25" s="926">
        <v>9</v>
      </c>
      <c r="I25" s="926">
        <v>161</v>
      </c>
      <c r="J25" s="926">
        <v>68</v>
      </c>
      <c r="K25" s="926">
        <v>6</v>
      </c>
      <c r="L25" s="926">
        <v>28</v>
      </c>
      <c r="M25" s="926">
        <v>27</v>
      </c>
      <c r="N25" s="934">
        <v>45</v>
      </c>
      <c r="O25" s="859"/>
    </row>
    <row r="26" spans="1:15">
      <c r="A26" s="932" t="s">
        <v>5355</v>
      </c>
      <c r="B26" s="935">
        <v>305</v>
      </c>
      <c r="C26" s="926">
        <v>48</v>
      </c>
      <c r="D26" s="926">
        <v>32</v>
      </c>
      <c r="E26" s="926">
        <v>11</v>
      </c>
      <c r="F26" s="926">
        <v>47</v>
      </c>
      <c r="G26" s="926">
        <v>20</v>
      </c>
      <c r="H26" s="928">
        <v>1</v>
      </c>
      <c r="I26" s="926">
        <v>87</v>
      </c>
      <c r="J26" s="926">
        <v>21</v>
      </c>
      <c r="K26" s="928">
        <v>2</v>
      </c>
      <c r="L26" s="926">
        <v>4</v>
      </c>
      <c r="M26" s="926">
        <v>5</v>
      </c>
      <c r="N26" s="934">
        <v>27</v>
      </c>
      <c r="O26" s="859"/>
    </row>
    <row r="27" spans="1:15">
      <c r="A27" s="936"/>
      <c r="B27" s="937"/>
      <c r="C27" s="926"/>
      <c r="D27" s="926"/>
      <c r="E27" s="919"/>
      <c r="F27" s="926"/>
      <c r="G27" s="926"/>
      <c r="H27" s="926"/>
      <c r="I27" s="926"/>
      <c r="J27" s="926"/>
      <c r="K27" s="926"/>
      <c r="L27" s="926"/>
      <c r="M27" s="926"/>
      <c r="N27" s="934"/>
      <c r="O27" s="859"/>
    </row>
    <row r="28" spans="1:15">
      <c r="A28" s="936"/>
      <c r="B28" s="937"/>
      <c r="C28" s="926"/>
      <c r="D28" s="926"/>
      <c r="E28" s="919"/>
      <c r="F28" s="926"/>
      <c r="G28" s="926"/>
      <c r="H28" s="926"/>
      <c r="I28" s="926"/>
      <c r="J28" s="926"/>
      <c r="K28" s="926"/>
      <c r="L28" s="926"/>
      <c r="M28" s="926"/>
      <c r="N28" s="934"/>
      <c r="O28" s="859"/>
    </row>
    <row r="29" spans="1:15">
      <c r="A29" s="932"/>
      <c r="B29" s="933"/>
      <c r="C29" s="926"/>
      <c r="D29" s="926"/>
      <c r="E29" s="926"/>
      <c r="F29" s="926"/>
      <c r="G29" s="926"/>
      <c r="H29" s="926"/>
      <c r="I29" s="926"/>
      <c r="J29" s="926"/>
      <c r="K29" s="926"/>
      <c r="L29" s="926"/>
      <c r="M29" s="926"/>
      <c r="N29" s="934"/>
      <c r="O29" s="859"/>
    </row>
    <row r="30" spans="1:15">
      <c r="A30" s="925" t="s">
        <v>5356</v>
      </c>
      <c r="B30" s="938">
        <v>65925</v>
      </c>
      <c r="C30" s="926">
        <v>656</v>
      </c>
      <c r="D30" s="926">
        <v>10366</v>
      </c>
      <c r="E30" s="926">
        <v>14515</v>
      </c>
      <c r="F30" s="926">
        <v>8756</v>
      </c>
      <c r="G30" s="926">
        <v>14212</v>
      </c>
      <c r="H30" s="926">
        <v>115</v>
      </c>
      <c r="I30" s="926">
        <v>1626</v>
      </c>
      <c r="J30" s="927">
        <v>7959</v>
      </c>
      <c r="K30" s="927">
        <v>184</v>
      </c>
      <c r="L30" s="927">
        <v>177</v>
      </c>
      <c r="M30" s="927">
        <v>4480</v>
      </c>
      <c r="N30" s="928">
        <v>2879</v>
      </c>
      <c r="O30" s="859"/>
    </row>
    <row r="31" spans="1:15">
      <c r="A31" s="929">
        <v>27</v>
      </c>
      <c r="B31" s="938">
        <v>66330</v>
      </c>
      <c r="C31" s="926">
        <v>767</v>
      </c>
      <c r="D31" s="926">
        <v>10986</v>
      </c>
      <c r="E31" s="926">
        <v>16069</v>
      </c>
      <c r="F31" s="926">
        <v>8012</v>
      </c>
      <c r="G31" s="926">
        <v>13797</v>
      </c>
      <c r="H31" s="926">
        <v>120</v>
      </c>
      <c r="I31" s="926">
        <v>1274</v>
      </c>
      <c r="J31" s="927">
        <v>6830</v>
      </c>
      <c r="K31" s="927">
        <v>247</v>
      </c>
      <c r="L31" s="927">
        <v>337</v>
      </c>
      <c r="M31" s="927">
        <v>4751</v>
      </c>
      <c r="N31" s="928">
        <v>3140</v>
      </c>
      <c r="O31" s="859"/>
    </row>
    <row r="32" spans="1:15">
      <c r="A32" s="930" t="s">
        <v>356</v>
      </c>
      <c r="B32" s="939">
        <v>63716</v>
      </c>
      <c r="C32" s="939">
        <v>722</v>
      </c>
      <c r="D32" s="939">
        <v>11661</v>
      </c>
      <c r="E32" s="939">
        <v>16502</v>
      </c>
      <c r="F32" s="939">
        <v>7615</v>
      </c>
      <c r="G32" s="939">
        <v>13061</v>
      </c>
      <c r="H32" s="939">
        <v>135</v>
      </c>
      <c r="I32" s="939">
        <v>1199</v>
      </c>
      <c r="J32" s="939">
        <v>5946</v>
      </c>
      <c r="K32" s="939">
        <v>266</v>
      </c>
      <c r="L32" s="939">
        <v>276</v>
      </c>
      <c r="M32" s="939">
        <v>5076</v>
      </c>
      <c r="N32" s="939">
        <v>1257</v>
      </c>
      <c r="O32" s="859"/>
    </row>
    <row r="33" spans="1:15">
      <c r="A33" s="932"/>
      <c r="B33" s="933"/>
      <c r="C33" s="926"/>
      <c r="D33" s="926"/>
      <c r="E33" s="926"/>
      <c r="F33" s="926"/>
      <c r="G33" s="926"/>
      <c r="H33" s="926"/>
      <c r="I33" s="926"/>
      <c r="J33" s="926"/>
      <c r="K33" s="926"/>
      <c r="L33" s="926"/>
      <c r="M33" s="926"/>
      <c r="N33" s="934"/>
      <c r="O33" s="859"/>
    </row>
    <row r="34" spans="1:15">
      <c r="A34" s="932" t="s">
        <v>5252</v>
      </c>
      <c r="B34" s="935">
        <v>755</v>
      </c>
      <c r="C34" s="940" t="s">
        <v>4900</v>
      </c>
      <c r="D34" s="843">
        <v>18</v>
      </c>
      <c r="E34" s="935">
        <v>127</v>
      </c>
      <c r="F34" s="935">
        <v>183</v>
      </c>
      <c r="G34" s="935">
        <v>232</v>
      </c>
      <c r="H34" s="935">
        <v>2</v>
      </c>
      <c r="I34" s="935">
        <v>15</v>
      </c>
      <c r="J34" s="935">
        <v>106</v>
      </c>
      <c r="K34" s="935">
        <v>2</v>
      </c>
      <c r="L34" s="935">
        <v>7</v>
      </c>
      <c r="M34" s="935">
        <v>35</v>
      </c>
      <c r="N34" s="935">
        <v>28</v>
      </c>
      <c r="O34" s="859"/>
    </row>
    <row r="35" spans="1:15">
      <c r="A35" s="932" t="s">
        <v>5253</v>
      </c>
      <c r="B35" s="935">
        <v>3446</v>
      </c>
      <c r="C35" s="935">
        <v>1</v>
      </c>
      <c r="D35" s="843">
        <v>796</v>
      </c>
      <c r="E35" s="935">
        <v>758</v>
      </c>
      <c r="F35" s="935">
        <v>534</v>
      </c>
      <c r="G35" s="935">
        <v>686</v>
      </c>
      <c r="H35" s="935">
        <v>26</v>
      </c>
      <c r="I35" s="935">
        <v>31</v>
      </c>
      <c r="J35" s="935">
        <v>363</v>
      </c>
      <c r="K35" s="935">
        <v>12</v>
      </c>
      <c r="L35" s="935">
        <v>11</v>
      </c>
      <c r="M35" s="935">
        <v>135</v>
      </c>
      <c r="N35" s="935">
        <v>93</v>
      </c>
      <c r="O35" s="859"/>
    </row>
    <row r="36" spans="1:15">
      <c r="A36" s="932" t="s">
        <v>5254</v>
      </c>
      <c r="B36" s="935">
        <v>4576</v>
      </c>
      <c r="C36" s="935">
        <v>1</v>
      </c>
      <c r="D36" s="935">
        <v>1117</v>
      </c>
      <c r="E36" s="935">
        <v>1208</v>
      </c>
      <c r="F36" s="935">
        <v>632</v>
      </c>
      <c r="G36" s="935">
        <v>856</v>
      </c>
      <c r="H36" s="935">
        <v>22</v>
      </c>
      <c r="I36" s="935">
        <v>32</v>
      </c>
      <c r="J36" s="935">
        <v>408</v>
      </c>
      <c r="K36" s="935">
        <v>12</v>
      </c>
      <c r="L36" s="935">
        <v>20</v>
      </c>
      <c r="M36" s="935">
        <v>193</v>
      </c>
      <c r="N36" s="935">
        <v>75</v>
      </c>
      <c r="O36" s="859"/>
    </row>
    <row r="37" spans="1:15">
      <c r="A37" s="932" t="s">
        <v>5255</v>
      </c>
      <c r="B37" s="935">
        <v>4770</v>
      </c>
      <c r="C37" s="935">
        <v>14</v>
      </c>
      <c r="D37" s="935">
        <v>1038</v>
      </c>
      <c r="E37" s="935">
        <v>1382</v>
      </c>
      <c r="F37" s="935">
        <v>612</v>
      </c>
      <c r="G37" s="935">
        <v>904</v>
      </c>
      <c r="H37" s="935">
        <v>12</v>
      </c>
      <c r="I37" s="935">
        <v>32</v>
      </c>
      <c r="J37" s="935">
        <v>420</v>
      </c>
      <c r="K37" s="935">
        <v>17</v>
      </c>
      <c r="L37" s="935">
        <v>29</v>
      </c>
      <c r="M37" s="935">
        <v>235</v>
      </c>
      <c r="N37" s="935">
        <v>75</v>
      </c>
      <c r="O37" s="859"/>
    </row>
    <row r="38" spans="1:15">
      <c r="A38" s="932" t="s">
        <v>5256</v>
      </c>
      <c r="B38" s="935">
        <v>5697</v>
      </c>
      <c r="C38" s="935">
        <v>27</v>
      </c>
      <c r="D38" s="935">
        <v>1181</v>
      </c>
      <c r="E38" s="935">
        <v>1661</v>
      </c>
      <c r="F38" s="935">
        <v>685</v>
      </c>
      <c r="G38" s="935">
        <v>1105</v>
      </c>
      <c r="H38" s="935">
        <v>8</v>
      </c>
      <c r="I38" s="935">
        <v>37</v>
      </c>
      <c r="J38" s="935">
        <v>504</v>
      </c>
      <c r="K38" s="935">
        <v>17</v>
      </c>
      <c r="L38" s="935">
        <v>21</v>
      </c>
      <c r="M38" s="935">
        <v>336</v>
      </c>
      <c r="N38" s="935">
        <v>115</v>
      </c>
      <c r="O38" s="859"/>
    </row>
    <row r="39" spans="1:15">
      <c r="A39" s="932" t="s">
        <v>5257</v>
      </c>
      <c r="B39" s="935">
        <v>6996</v>
      </c>
      <c r="C39" s="935">
        <v>36</v>
      </c>
      <c r="D39" s="935">
        <v>1500</v>
      </c>
      <c r="E39" s="935">
        <v>2110</v>
      </c>
      <c r="F39" s="935">
        <v>736</v>
      </c>
      <c r="G39" s="935">
        <v>1265</v>
      </c>
      <c r="H39" s="935">
        <v>10</v>
      </c>
      <c r="I39" s="935">
        <v>44</v>
      </c>
      <c r="J39" s="935">
        <v>675</v>
      </c>
      <c r="K39" s="935">
        <v>28</v>
      </c>
      <c r="L39" s="935">
        <v>25</v>
      </c>
      <c r="M39" s="935">
        <v>446</v>
      </c>
      <c r="N39" s="935">
        <v>121</v>
      </c>
      <c r="O39" s="859"/>
    </row>
    <row r="40" spans="1:15">
      <c r="A40" s="932" t="s">
        <v>5258</v>
      </c>
      <c r="B40" s="935">
        <v>8044</v>
      </c>
      <c r="C40" s="935">
        <v>70</v>
      </c>
      <c r="D40" s="935">
        <v>1553</v>
      </c>
      <c r="E40" s="935">
        <v>2471</v>
      </c>
      <c r="F40" s="935">
        <v>924</v>
      </c>
      <c r="G40" s="935">
        <v>1369</v>
      </c>
      <c r="H40" s="935">
        <v>7</v>
      </c>
      <c r="I40" s="935">
        <v>60</v>
      </c>
      <c r="J40" s="935">
        <v>786</v>
      </c>
      <c r="K40" s="935">
        <v>59</v>
      </c>
      <c r="L40" s="935">
        <v>39</v>
      </c>
      <c r="M40" s="935">
        <v>596</v>
      </c>
      <c r="N40" s="935">
        <v>110</v>
      </c>
      <c r="O40" s="859"/>
    </row>
    <row r="41" spans="1:15">
      <c r="A41" s="932" t="s">
        <v>5259</v>
      </c>
      <c r="B41" s="935">
        <v>7225</v>
      </c>
      <c r="C41" s="935">
        <v>80</v>
      </c>
      <c r="D41" s="935">
        <v>1359</v>
      </c>
      <c r="E41" s="935">
        <v>2042</v>
      </c>
      <c r="F41" s="935">
        <v>812</v>
      </c>
      <c r="G41" s="935">
        <v>1417</v>
      </c>
      <c r="H41" s="935">
        <v>11</v>
      </c>
      <c r="I41" s="935">
        <v>63</v>
      </c>
      <c r="J41" s="935">
        <v>698</v>
      </c>
      <c r="K41" s="935">
        <v>34</v>
      </c>
      <c r="L41" s="935">
        <v>27</v>
      </c>
      <c r="M41" s="935">
        <v>587</v>
      </c>
      <c r="N41" s="935">
        <v>95</v>
      </c>
      <c r="O41" s="859"/>
    </row>
    <row r="42" spans="1:15">
      <c r="A42" s="932" t="s">
        <v>5260</v>
      </c>
      <c r="B42" s="935">
        <v>7252</v>
      </c>
      <c r="C42" s="935">
        <v>104</v>
      </c>
      <c r="D42" s="935">
        <v>1374</v>
      </c>
      <c r="E42" s="935">
        <v>1867</v>
      </c>
      <c r="F42" s="935">
        <v>810</v>
      </c>
      <c r="G42" s="935">
        <v>1458</v>
      </c>
      <c r="H42" s="935">
        <v>9</v>
      </c>
      <c r="I42" s="935">
        <v>80</v>
      </c>
      <c r="J42" s="935">
        <v>673</v>
      </c>
      <c r="K42" s="935">
        <v>39</v>
      </c>
      <c r="L42" s="935">
        <v>32</v>
      </c>
      <c r="M42" s="935">
        <v>704</v>
      </c>
      <c r="N42" s="935">
        <v>102</v>
      </c>
      <c r="O42" s="859"/>
    </row>
    <row r="43" spans="1:15">
      <c r="A43" s="932" t="s">
        <v>5261</v>
      </c>
      <c r="B43" s="935">
        <v>6101</v>
      </c>
      <c r="C43" s="935">
        <v>108</v>
      </c>
      <c r="D43" s="935">
        <v>944</v>
      </c>
      <c r="E43" s="935">
        <v>1298</v>
      </c>
      <c r="F43" s="935">
        <v>686</v>
      </c>
      <c r="G43" s="935">
        <v>1444</v>
      </c>
      <c r="H43" s="935">
        <v>12</v>
      </c>
      <c r="I43" s="935">
        <v>144</v>
      </c>
      <c r="J43" s="935">
        <v>628</v>
      </c>
      <c r="K43" s="935">
        <v>30</v>
      </c>
      <c r="L43" s="935">
        <v>22</v>
      </c>
      <c r="M43" s="935">
        <v>683</v>
      </c>
      <c r="N43" s="935">
        <v>102</v>
      </c>
      <c r="O43" s="859"/>
    </row>
    <row r="44" spans="1:15">
      <c r="A44" s="932" t="s">
        <v>5262</v>
      </c>
      <c r="B44" s="935">
        <v>4422</v>
      </c>
      <c r="C44" s="935">
        <v>93</v>
      </c>
      <c r="D44" s="935">
        <v>467</v>
      </c>
      <c r="E44" s="935">
        <v>767</v>
      </c>
      <c r="F44" s="935">
        <v>457</v>
      </c>
      <c r="G44" s="935">
        <v>1201</v>
      </c>
      <c r="H44" s="843">
        <v>11</v>
      </c>
      <c r="I44" s="935">
        <v>218</v>
      </c>
      <c r="J44" s="935">
        <v>393</v>
      </c>
      <c r="K44" s="843">
        <v>10</v>
      </c>
      <c r="L44" s="935">
        <v>20</v>
      </c>
      <c r="M44" s="935">
        <v>662</v>
      </c>
      <c r="N44" s="935">
        <v>123</v>
      </c>
      <c r="O44" s="859"/>
    </row>
    <row r="45" spans="1:15">
      <c r="A45" s="932" t="s">
        <v>5263</v>
      </c>
      <c r="B45" s="935">
        <v>2685</v>
      </c>
      <c r="C45" s="935">
        <v>97</v>
      </c>
      <c r="D45" s="935">
        <v>220</v>
      </c>
      <c r="E45" s="935">
        <v>506</v>
      </c>
      <c r="F45" s="935">
        <v>283</v>
      </c>
      <c r="G45" s="935">
        <v>738</v>
      </c>
      <c r="H45" s="843">
        <v>5</v>
      </c>
      <c r="I45" s="935">
        <v>199</v>
      </c>
      <c r="J45" s="935">
        <v>185</v>
      </c>
      <c r="K45" s="843">
        <v>3</v>
      </c>
      <c r="L45" s="935">
        <v>15</v>
      </c>
      <c r="M45" s="935">
        <v>343</v>
      </c>
      <c r="N45" s="935">
        <v>91</v>
      </c>
      <c r="O45" s="859"/>
    </row>
    <row r="46" spans="1:15">
      <c r="A46" s="932" t="s">
        <v>5353</v>
      </c>
      <c r="B46" s="935">
        <v>1057</v>
      </c>
      <c r="C46" s="935">
        <v>44</v>
      </c>
      <c r="D46" s="935">
        <v>67</v>
      </c>
      <c r="E46" s="935">
        <v>196</v>
      </c>
      <c r="F46" s="935">
        <v>124</v>
      </c>
      <c r="G46" s="935">
        <v>257</v>
      </c>
      <c r="H46" s="843" t="s">
        <v>4900</v>
      </c>
      <c r="I46" s="935">
        <v>137</v>
      </c>
      <c r="J46" s="935">
        <v>68</v>
      </c>
      <c r="K46" s="843">
        <v>3</v>
      </c>
      <c r="L46" s="935">
        <v>5</v>
      </c>
      <c r="M46" s="935">
        <v>92</v>
      </c>
      <c r="N46" s="935">
        <v>64</v>
      </c>
      <c r="O46" s="859"/>
    </row>
    <row r="47" spans="1:15">
      <c r="A47" s="932" t="s">
        <v>5354</v>
      </c>
      <c r="B47" s="935">
        <v>458</v>
      </c>
      <c r="C47" s="935">
        <v>29</v>
      </c>
      <c r="D47" s="935">
        <v>21</v>
      </c>
      <c r="E47" s="935">
        <v>80</v>
      </c>
      <c r="F47" s="935">
        <v>83</v>
      </c>
      <c r="G47" s="935">
        <v>101</v>
      </c>
      <c r="H47" s="843" t="s">
        <v>4900</v>
      </c>
      <c r="I47" s="935">
        <v>62</v>
      </c>
      <c r="J47" s="935">
        <v>24</v>
      </c>
      <c r="K47" s="843" t="s">
        <v>4900</v>
      </c>
      <c r="L47" s="935">
        <v>2</v>
      </c>
      <c r="M47" s="935">
        <v>22</v>
      </c>
      <c r="N47" s="935">
        <v>34</v>
      </c>
      <c r="O47" s="859"/>
    </row>
    <row r="48" spans="1:15" ht="18.5" thickBot="1">
      <c r="A48" s="941" t="s">
        <v>5355</v>
      </c>
      <c r="B48" s="942">
        <v>232</v>
      </c>
      <c r="C48" s="943">
        <v>18</v>
      </c>
      <c r="D48" s="943">
        <v>6</v>
      </c>
      <c r="E48" s="943">
        <v>29</v>
      </c>
      <c r="F48" s="943">
        <v>54</v>
      </c>
      <c r="G48" s="943">
        <v>28</v>
      </c>
      <c r="H48" s="943">
        <v>0</v>
      </c>
      <c r="I48" s="943">
        <v>45</v>
      </c>
      <c r="J48" s="943">
        <v>15</v>
      </c>
      <c r="K48" s="843">
        <v>0</v>
      </c>
      <c r="L48" s="935">
        <v>1</v>
      </c>
      <c r="M48" s="935">
        <v>7</v>
      </c>
      <c r="N48" s="935">
        <v>29</v>
      </c>
      <c r="O48" s="859"/>
    </row>
    <row r="49" spans="1:15">
      <c r="A49" s="919"/>
      <c r="B49" s="919"/>
      <c r="C49" s="919"/>
      <c r="D49" s="919"/>
      <c r="E49" s="919"/>
      <c r="F49" s="919"/>
      <c r="G49" s="919"/>
      <c r="H49" s="919"/>
      <c r="I49" s="919"/>
      <c r="J49" s="919"/>
      <c r="K49" s="3553" t="s">
        <v>5357</v>
      </c>
      <c r="L49" s="3553"/>
      <c r="M49" s="3553"/>
      <c r="N49" s="3553"/>
      <c r="O49" s="859"/>
    </row>
    <row r="50" spans="1:15">
      <c r="A50" s="859"/>
      <c r="B50" s="859"/>
      <c r="C50" s="859"/>
      <c r="D50" s="859"/>
      <c r="E50" s="859"/>
      <c r="F50" s="859"/>
      <c r="G50" s="859"/>
      <c r="H50" s="859"/>
      <c r="I50" s="859"/>
      <c r="J50" s="859"/>
      <c r="K50" s="859"/>
      <c r="L50" s="859"/>
      <c r="M50" s="859"/>
      <c r="N50" s="859"/>
      <c r="O50" s="859"/>
    </row>
  </sheetData>
  <mergeCells count="1">
    <mergeCell ref="K49:N49"/>
  </mergeCells>
  <phoneticPr fontId="2"/>
  <hyperlinks>
    <hyperlink ref="O1" location="目次!A1" display="目次へ戻る" xr:uid="{D57408F5-F951-4D39-9E41-205D3CA8665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55F5D-BFB2-42F2-9798-AEF7932A539C}">
  <dimension ref="A1:E1"/>
  <sheetViews>
    <sheetView workbookViewId="0">
      <selection activeCell="E1" sqref="E1"/>
    </sheetView>
  </sheetViews>
  <sheetFormatPr defaultColWidth="8.58203125" defaultRowHeight="18"/>
  <cols>
    <col min="1" max="4" width="8.58203125" style="821"/>
    <col min="5" max="5" width="11" style="821" bestFit="1" customWidth="1"/>
    <col min="6" max="16384" width="8.58203125" style="821"/>
  </cols>
  <sheetData>
    <row r="1" spans="1:5">
      <c r="A1" s="856" t="s">
        <v>5358</v>
      </c>
      <c r="E1" s="820" t="s">
        <v>721</v>
      </c>
    </row>
  </sheetData>
  <phoneticPr fontId="2"/>
  <hyperlinks>
    <hyperlink ref="E1" location="目次!A1" display="目次へ戻る" xr:uid="{9F3F76D6-BDC3-4345-A56C-90301AA3760E}"/>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6E7D5-F8C1-4B22-924E-613B25025BDA}">
  <dimension ref="A1:W34"/>
  <sheetViews>
    <sheetView workbookViewId="0">
      <pane ySplit="4" topLeftCell="A5" activePane="bottomLeft" state="frozen"/>
      <selection pane="bottomLeft"/>
    </sheetView>
  </sheetViews>
  <sheetFormatPr defaultColWidth="8.58203125" defaultRowHeight="18"/>
  <cols>
    <col min="1" max="1" width="38.08203125" style="821" customWidth="1"/>
    <col min="2" max="22" width="9.58203125" style="821" customWidth="1"/>
    <col min="23" max="23" width="11" style="821" bestFit="1" customWidth="1"/>
    <col min="24" max="16384" width="8.58203125" style="821"/>
  </cols>
  <sheetData>
    <row r="1" spans="1:23">
      <c r="A1" s="944" t="s">
        <v>5359</v>
      </c>
      <c r="B1" s="945"/>
      <c r="C1" s="945"/>
      <c r="D1" s="945"/>
      <c r="E1" s="945"/>
      <c r="F1" s="945"/>
      <c r="G1" s="945"/>
      <c r="H1" s="945"/>
      <c r="I1" s="946"/>
      <c r="J1" s="946"/>
      <c r="K1" s="946"/>
      <c r="L1" s="946"/>
      <c r="M1" s="946"/>
      <c r="N1" s="946"/>
      <c r="O1" s="946"/>
      <c r="P1" s="946"/>
      <c r="Q1" s="946"/>
      <c r="R1" s="946"/>
      <c r="S1" s="946"/>
      <c r="T1" s="946"/>
      <c r="U1" s="946"/>
      <c r="V1" s="946"/>
      <c r="W1" s="820" t="s">
        <v>721</v>
      </c>
    </row>
    <row r="2" spans="1:23" ht="18.5" thickBot="1">
      <c r="A2" s="946"/>
      <c r="B2" s="947"/>
      <c r="C2" s="947"/>
      <c r="D2" s="947"/>
      <c r="E2" s="947"/>
      <c r="F2" s="947"/>
      <c r="G2" s="947"/>
      <c r="H2" s="947"/>
      <c r="I2" s="947"/>
      <c r="J2" s="947"/>
      <c r="K2" s="947"/>
      <c r="L2" s="947"/>
      <c r="M2" s="947"/>
      <c r="N2" s="947"/>
      <c r="O2" s="947"/>
      <c r="P2" s="947"/>
      <c r="Q2" s="947"/>
      <c r="R2" s="947"/>
      <c r="S2" s="947"/>
      <c r="T2" s="947"/>
      <c r="U2" s="3554" t="s">
        <v>4693</v>
      </c>
      <c r="V2" s="3554"/>
    </row>
    <row r="3" spans="1:23" ht="18.75" customHeight="1">
      <c r="A3" s="3555" t="s">
        <v>5360</v>
      </c>
      <c r="B3" s="3557" t="s">
        <v>5361</v>
      </c>
      <c r="C3" s="3558"/>
      <c r="D3" s="3559"/>
      <c r="E3" s="3557" t="s">
        <v>5362</v>
      </c>
      <c r="F3" s="3558"/>
      <c r="G3" s="3559"/>
      <c r="H3" s="3557" t="s">
        <v>5363</v>
      </c>
      <c r="I3" s="3558"/>
      <c r="J3" s="3559"/>
      <c r="K3" s="3557" t="s">
        <v>5364</v>
      </c>
      <c r="L3" s="3560"/>
      <c r="M3" s="3561"/>
      <c r="N3" s="3557" t="s">
        <v>5365</v>
      </c>
      <c r="O3" s="3558"/>
      <c r="P3" s="3559"/>
      <c r="Q3" s="3562" t="s">
        <v>5366</v>
      </c>
      <c r="R3" s="3563"/>
      <c r="S3" s="3556"/>
      <c r="T3" s="3564" t="s">
        <v>5367</v>
      </c>
      <c r="U3" s="3565"/>
      <c r="V3" s="3565"/>
    </row>
    <row r="4" spans="1:23">
      <c r="A4" s="3556"/>
      <c r="B4" s="948" t="s">
        <v>821</v>
      </c>
      <c r="C4" s="948" t="s">
        <v>752</v>
      </c>
      <c r="D4" s="948" t="s">
        <v>753</v>
      </c>
      <c r="E4" s="948" t="s">
        <v>821</v>
      </c>
      <c r="F4" s="948" t="s">
        <v>752</v>
      </c>
      <c r="G4" s="948" t="s">
        <v>753</v>
      </c>
      <c r="H4" s="948" t="s">
        <v>821</v>
      </c>
      <c r="I4" s="948" t="s">
        <v>752</v>
      </c>
      <c r="J4" s="948" t="s">
        <v>753</v>
      </c>
      <c r="K4" s="949" t="s">
        <v>821</v>
      </c>
      <c r="L4" s="949" t="s">
        <v>752</v>
      </c>
      <c r="M4" s="949" t="s">
        <v>753</v>
      </c>
      <c r="N4" s="949" t="s">
        <v>821</v>
      </c>
      <c r="O4" s="949" t="s">
        <v>752</v>
      </c>
      <c r="P4" s="949" t="s">
        <v>753</v>
      </c>
      <c r="Q4" s="949" t="s">
        <v>821</v>
      </c>
      <c r="R4" s="949" t="s">
        <v>752</v>
      </c>
      <c r="S4" s="949" t="s">
        <v>753</v>
      </c>
      <c r="T4" s="949" t="s">
        <v>821</v>
      </c>
      <c r="U4" s="949" t="s">
        <v>752</v>
      </c>
      <c r="V4" s="948" t="s">
        <v>753</v>
      </c>
    </row>
    <row r="5" spans="1:23">
      <c r="A5" s="950" t="s">
        <v>5368</v>
      </c>
      <c r="B5" s="951">
        <v>147912</v>
      </c>
      <c r="C5" s="952">
        <v>84196</v>
      </c>
      <c r="D5" s="952">
        <v>63716</v>
      </c>
      <c r="E5" s="952">
        <v>122459</v>
      </c>
      <c r="F5" s="952">
        <v>67515</v>
      </c>
      <c r="G5" s="952">
        <v>54944</v>
      </c>
      <c r="H5" s="952">
        <v>9658</v>
      </c>
      <c r="I5" s="952">
        <v>7050</v>
      </c>
      <c r="J5" s="952">
        <v>2608</v>
      </c>
      <c r="K5" s="952">
        <v>2473</v>
      </c>
      <c r="L5" s="952">
        <v>1949</v>
      </c>
      <c r="M5" s="952">
        <v>524</v>
      </c>
      <c r="N5" s="952">
        <v>7809</v>
      </c>
      <c r="O5" s="952">
        <v>5730</v>
      </c>
      <c r="P5" s="952">
        <v>2079</v>
      </c>
      <c r="Q5" s="952">
        <v>3327</v>
      </c>
      <c r="R5" s="952">
        <v>627</v>
      </c>
      <c r="S5" s="952">
        <v>2700</v>
      </c>
      <c r="T5" s="953">
        <v>116</v>
      </c>
      <c r="U5" s="953">
        <v>12</v>
      </c>
      <c r="V5" s="953">
        <v>104</v>
      </c>
    </row>
    <row r="6" spans="1:23" ht="18.75" customHeight="1">
      <c r="A6" s="954" t="s">
        <v>5369</v>
      </c>
      <c r="B6" s="955">
        <v>3704</v>
      </c>
      <c r="C6" s="956">
        <v>2331</v>
      </c>
      <c r="D6" s="956">
        <v>1373</v>
      </c>
      <c r="E6" s="956">
        <v>1233</v>
      </c>
      <c r="F6" s="956">
        <v>696</v>
      </c>
      <c r="G6" s="956">
        <v>537</v>
      </c>
      <c r="H6" s="956">
        <v>140</v>
      </c>
      <c r="I6" s="956">
        <v>105</v>
      </c>
      <c r="J6" s="956">
        <v>35</v>
      </c>
      <c r="K6" s="956">
        <v>154</v>
      </c>
      <c r="L6" s="956">
        <v>143</v>
      </c>
      <c r="M6" s="956">
        <v>11</v>
      </c>
      <c r="N6" s="956">
        <v>1397</v>
      </c>
      <c r="O6" s="956">
        <v>1281</v>
      </c>
      <c r="P6" s="956">
        <v>116</v>
      </c>
      <c r="Q6" s="956">
        <v>770</v>
      </c>
      <c r="R6" s="956">
        <v>97</v>
      </c>
      <c r="S6" s="956">
        <v>673</v>
      </c>
      <c r="T6" s="957">
        <v>0</v>
      </c>
      <c r="U6" s="957">
        <v>0</v>
      </c>
      <c r="V6" s="957">
        <v>0</v>
      </c>
    </row>
    <row r="7" spans="1:23" ht="18.75" customHeight="1">
      <c r="A7" s="958" t="s">
        <v>5370</v>
      </c>
      <c r="B7" s="959">
        <v>3316</v>
      </c>
      <c r="C7" s="908">
        <v>2034</v>
      </c>
      <c r="D7" s="908">
        <v>1282</v>
      </c>
      <c r="E7" s="908">
        <v>1046</v>
      </c>
      <c r="F7" s="908">
        <v>535</v>
      </c>
      <c r="G7" s="908">
        <v>511</v>
      </c>
      <c r="H7" s="908">
        <v>117</v>
      </c>
      <c r="I7" s="908">
        <v>92</v>
      </c>
      <c r="J7" s="908">
        <v>25</v>
      </c>
      <c r="K7" s="908">
        <v>116</v>
      </c>
      <c r="L7" s="908">
        <v>107</v>
      </c>
      <c r="M7" s="908">
        <v>9</v>
      </c>
      <c r="N7" s="908">
        <v>1330</v>
      </c>
      <c r="O7" s="908">
        <v>1215</v>
      </c>
      <c r="P7" s="908">
        <v>115</v>
      </c>
      <c r="Q7" s="908">
        <v>698</v>
      </c>
      <c r="R7" s="908">
        <v>77</v>
      </c>
      <c r="S7" s="908">
        <v>621</v>
      </c>
      <c r="T7" s="960">
        <v>0</v>
      </c>
      <c r="U7" s="961">
        <v>0</v>
      </c>
      <c r="V7" s="961">
        <v>0</v>
      </c>
    </row>
    <row r="8" spans="1:23">
      <c r="A8" s="958" t="s">
        <v>5372</v>
      </c>
      <c r="B8" s="959">
        <v>388</v>
      </c>
      <c r="C8" s="908">
        <v>297</v>
      </c>
      <c r="D8" s="908">
        <v>91</v>
      </c>
      <c r="E8" s="908">
        <v>187</v>
      </c>
      <c r="F8" s="908">
        <v>161</v>
      </c>
      <c r="G8" s="908">
        <v>26</v>
      </c>
      <c r="H8" s="908">
        <v>23</v>
      </c>
      <c r="I8" s="908">
        <v>13</v>
      </c>
      <c r="J8" s="908">
        <v>10</v>
      </c>
      <c r="K8" s="908">
        <v>38</v>
      </c>
      <c r="L8" s="908">
        <v>36</v>
      </c>
      <c r="M8" s="908">
        <v>2</v>
      </c>
      <c r="N8" s="908">
        <v>67</v>
      </c>
      <c r="O8" s="908">
        <v>66</v>
      </c>
      <c r="P8" s="908">
        <v>1</v>
      </c>
      <c r="Q8" s="908">
        <v>72</v>
      </c>
      <c r="R8" s="908">
        <v>20</v>
      </c>
      <c r="S8" s="908">
        <v>52</v>
      </c>
      <c r="T8" s="960">
        <v>0</v>
      </c>
      <c r="U8" s="961">
        <v>0</v>
      </c>
      <c r="V8" s="961">
        <v>0</v>
      </c>
    </row>
    <row r="9" spans="1:23" ht="18.75" customHeight="1">
      <c r="A9" s="954" t="s">
        <v>5295</v>
      </c>
      <c r="B9" s="955">
        <v>45009</v>
      </c>
      <c r="C9" s="956">
        <v>34565</v>
      </c>
      <c r="D9" s="956">
        <v>10444</v>
      </c>
      <c r="E9" s="956">
        <v>37800</v>
      </c>
      <c r="F9" s="956">
        <v>28858</v>
      </c>
      <c r="G9" s="956">
        <v>8942</v>
      </c>
      <c r="H9" s="956">
        <v>3994</v>
      </c>
      <c r="I9" s="956">
        <v>3103</v>
      </c>
      <c r="J9" s="956">
        <v>891</v>
      </c>
      <c r="K9" s="956">
        <v>542</v>
      </c>
      <c r="L9" s="956">
        <v>520</v>
      </c>
      <c r="M9" s="956">
        <v>22</v>
      </c>
      <c r="N9" s="956">
        <v>1715</v>
      </c>
      <c r="O9" s="956">
        <v>1626</v>
      </c>
      <c r="P9" s="956">
        <v>89</v>
      </c>
      <c r="Q9" s="956">
        <v>537</v>
      </c>
      <c r="R9" s="956">
        <v>180</v>
      </c>
      <c r="S9" s="956">
        <v>357</v>
      </c>
      <c r="T9" s="957">
        <v>98</v>
      </c>
      <c r="U9" s="957">
        <v>11</v>
      </c>
      <c r="V9" s="957">
        <v>87</v>
      </c>
    </row>
    <row r="10" spans="1:23">
      <c r="A10" s="958" t="s">
        <v>5373</v>
      </c>
      <c r="B10" s="959">
        <v>83</v>
      </c>
      <c r="C10" s="908">
        <v>71</v>
      </c>
      <c r="D10" s="908">
        <v>12</v>
      </c>
      <c r="E10" s="908">
        <v>72</v>
      </c>
      <c r="F10" s="908">
        <v>63</v>
      </c>
      <c r="G10" s="908">
        <v>9</v>
      </c>
      <c r="H10" s="908">
        <v>11</v>
      </c>
      <c r="I10" s="908">
        <v>8</v>
      </c>
      <c r="J10" s="908">
        <v>3</v>
      </c>
      <c r="K10" s="908">
        <v>0</v>
      </c>
      <c r="L10" s="908">
        <v>0</v>
      </c>
      <c r="M10" s="908">
        <v>0</v>
      </c>
      <c r="N10" s="908">
        <v>0</v>
      </c>
      <c r="O10" s="908">
        <v>0</v>
      </c>
      <c r="P10" s="908">
        <v>0</v>
      </c>
      <c r="Q10" s="908">
        <v>0</v>
      </c>
      <c r="R10" s="908">
        <v>0</v>
      </c>
      <c r="S10" s="908">
        <v>0</v>
      </c>
      <c r="T10" s="960">
        <v>0</v>
      </c>
      <c r="U10" s="961">
        <v>0</v>
      </c>
      <c r="V10" s="961">
        <v>0</v>
      </c>
    </row>
    <row r="11" spans="1:23">
      <c r="A11" s="958" t="s">
        <v>5303</v>
      </c>
      <c r="B11" s="959">
        <v>18959</v>
      </c>
      <c r="C11" s="908">
        <v>15782</v>
      </c>
      <c r="D11" s="908">
        <v>3177</v>
      </c>
      <c r="E11" s="908">
        <v>13776</v>
      </c>
      <c r="F11" s="908">
        <v>11516</v>
      </c>
      <c r="G11" s="908">
        <v>2260</v>
      </c>
      <c r="H11" s="908">
        <v>2838</v>
      </c>
      <c r="I11" s="908">
        <v>2198</v>
      </c>
      <c r="J11" s="908">
        <v>640</v>
      </c>
      <c r="K11" s="908">
        <v>447</v>
      </c>
      <c r="L11" s="908">
        <v>436</v>
      </c>
      <c r="M11" s="908">
        <v>11</v>
      </c>
      <c r="N11" s="908">
        <v>1357</v>
      </c>
      <c r="O11" s="908">
        <v>1346</v>
      </c>
      <c r="P11" s="908">
        <v>11</v>
      </c>
      <c r="Q11" s="908">
        <v>381</v>
      </c>
      <c r="R11" s="908">
        <v>138</v>
      </c>
      <c r="S11" s="908">
        <v>243</v>
      </c>
      <c r="T11" s="960">
        <v>0</v>
      </c>
      <c r="U11" s="961">
        <v>0</v>
      </c>
      <c r="V11" s="961">
        <v>0</v>
      </c>
    </row>
    <row r="12" spans="1:23">
      <c r="A12" s="958" t="s">
        <v>5305</v>
      </c>
      <c r="B12" s="959">
        <v>25967</v>
      </c>
      <c r="C12" s="908">
        <v>18712</v>
      </c>
      <c r="D12" s="908">
        <v>7255</v>
      </c>
      <c r="E12" s="908">
        <v>23952</v>
      </c>
      <c r="F12" s="908">
        <v>17279</v>
      </c>
      <c r="G12" s="908">
        <v>6673</v>
      </c>
      <c r="H12" s="908">
        <v>1145</v>
      </c>
      <c r="I12" s="908">
        <v>897</v>
      </c>
      <c r="J12" s="908">
        <v>248</v>
      </c>
      <c r="K12" s="908">
        <v>95</v>
      </c>
      <c r="L12" s="908">
        <v>84</v>
      </c>
      <c r="M12" s="908">
        <v>11</v>
      </c>
      <c r="N12" s="908">
        <v>358</v>
      </c>
      <c r="O12" s="908">
        <v>280</v>
      </c>
      <c r="P12" s="908">
        <v>78</v>
      </c>
      <c r="Q12" s="908">
        <v>156</v>
      </c>
      <c r="R12" s="908">
        <v>42</v>
      </c>
      <c r="S12" s="908">
        <v>114</v>
      </c>
      <c r="T12" s="960">
        <v>98</v>
      </c>
      <c r="U12" s="961">
        <v>11</v>
      </c>
      <c r="V12" s="961">
        <v>87</v>
      </c>
    </row>
    <row r="13" spans="1:23" ht="18.75" customHeight="1">
      <c r="A13" s="954" t="s">
        <v>5296</v>
      </c>
      <c r="B13" s="955">
        <v>95906</v>
      </c>
      <c r="C13" s="956">
        <v>45354</v>
      </c>
      <c r="D13" s="956">
        <v>50552</v>
      </c>
      <c r="E13" s="956">
        <v>81799</v>
      </c>
      <c r="F13" s="956">
        <v>37050</v>
      </c>
      <c r="G13" s="956">
        <v>44749</v>
      </c>
      <c r="H13" s="956">
        <v>5479</v>
      </c>
      <c r="I13" s="956">
        <v>3806</v>
      </c>
      <c r="J13" s="956">
        <v>1682</v>
      </c>
      <c r="K13" s="956">
        <v>1729</v>
      </c>
      <c r="L13" s="956">
        <v>1253</v>
      </c>
      <c r="M13" s="956">
        <v>476</v>
      </c>
      <c r="N13" s="956">
        <v>4402</v>
      </c>
      <c r="O13" s="956">
        <v>2623</v>
      </c>
      <c r="P13" s="956">
        <v>1779</v>
      </c>
      <c r="Q13" s="956">
        <v>1928</v>
      </c>
      <c r="R13" s="956">
        <v>336</v>
      </c>
      <c r="S13" s="956">
        <v>1592</v>
      </c>
      <c r="T13" s="957">
        <v>18</v>
      </c>
      <c r="U13" s="957">
        <v>1</v>
      </c>
      <c r="V13" s="957">
        <v>17</v>
      </c>
    </row>
    <row r="14" spans="1:23" ht="18.75" customHeight="1">
      <c r="A14" s="958" t="s">
        <v>5374</v>
      </c>
      <c r="B14" s="959">
        <v>1587</v>
      </c>
      <c r="C14" s="908">
        <v>1390</v>
      </c>
      <c r="D14" s="908">
        <v>197</v>
      </c>
      <c r="E14" s="908">
        <v>1554</v>
      </c>
      <c r="F14" s="908">
        <v>1363</v>
      </c>
      <c r="G14" s="908">
        <v>191</v>
      </c>
      <c r="H14" s="908">
        <v>25</v>
      </c>
      <c r="I14" s="908">
        <v>21</v>
      </c>
      <c r="J14" s="908">
        <v>4</v>
      </c>
      <c r="K14" s="908">
        <v>0</v>
      </c>
      <c r="L14" s="908">
        <v>0</v>
      </c>
      <c r="M14" s="908">
        <v>0</v>
      </c>
      <c r="N14" s="908">
        <v>3</v>
      </c>
      <c r="O14" s="908">
        <v>1</v>
      </c>
      <c r="P14" s="908">
        <v>2</v>
      </c>
      <c r="Q14" s="908">
        <v>0</v>
      </c>
      <c r="R14" s="908">
        <v>0</v>
      </c>
      <c r="S14" s="908">
        <v>0</v>
      </c>
      <c r="T14" s="960">
        <v>0</v>
      </c>
      <c r="U14" s="961">
        <v>0</v>
      </c>
      <c r="V14" s="961">
        <v>0</v>
      </c>
    </row>
    <row r="15" spans="1:23" ht="18.75" customHeight="1">
      <c r="A15" s="958" t="s">
        <v>5306</v>
      </c>
      <c r="B15" s="959">
        <v>1435</v>
      </c>
      <c r="C15" s="908">
        <v>969</v>
      </c>
      <c r="D15" s="908">
        <v>466</v>
      </c>
      <c r="E15" s="908">
        <v>1223</v>
      </c>
      <c r="F15" s="908">
        <v>816</v>
      </c>
      <c r="G15" s="908">
        <v>407</v>
      </c>
      <c r="H15" s="908">
        <v>96</v>
      </c>
      <c r="I15" s="908">
        <v>73</v>
      </c>
      <c r="J15" s="908">
        <v>23</v>
      </c>
      <c r="K15" s="908">
        <v>9</v>
      </c>
      <c r="L15" s="908">
        <v>8</v>
      </c>
      <c r="M15" s="908">
        <v>1</v>
      </c>
      <c r="N15" s="908">
        <v>88</v>
      </c>
      <c r="O15" s="908">
        <v>65</v>
      </c>
      <c r="P15" s="908">
        <v>23</v>
      </c>
      <c r="Q15" s="908">
        <v>11</v>
      </c>
      <c r="R15" s="908">
        <v>0</v>
      </c>
      <c r="S15" s="908">
        <v>11</v>
      </c>
      <c r="T15" s="960">
        <v>0</v>
      </c>
      <c r="U15" s="961">
        <v>0</v>
      </c>
      <c r="V15" s="961">
        <v>0</v>
      </c>
    </row>
    <row r="16" spans="1:23" ht="18.75" customHeight="1">
      <c r="A16" s="958" t="s">
        <v>5375</v>
      </c>
      <c r="B16" s="959">
        <v>7516</v>
      </c>
      <c r="C16" s="908">
        <v>6225</v>
      </c>
      <c r="D16" s="908">
        <v>1291</v>
      </c>
      <c r="E16" s="908">
        <v>6947</v>
      </c>
      <c r="F16" s="908">
        <v>5759</v>
      </c>
      <c r="G16" s="908">
        <v>1188</v>
      </c>
      <c r="H16" s="908">
        <v>319</v>
      </c>
      <c r="I16" s="908">
        <v>258</v>
      </c>
      <c r="J16" s="908">
        <v>61</v>
      </c>
      <c r="K16" s="908">
        <v>29</v>
      </c>
      <c r="L16" s="908">
        <v>27</v>
      </c>
      <c r="M16" s="908">
        <v>2</v>
      </c>
      <c r="N16" s="908">
        <v>131</v>
      </c>
      <c r="O16" s="908">
        <v>116</v>
      </c>
      <c r="P16" s="908">
        <v>15</v>
      </c>
      <c r="Q16" s="908">
        <v>19</v>
      </c>
      <c r="R16" s="908">
        <v>2</v>
      </c>
      <c r="S16" s="908">
        <v>17</v>
      </c>
      <c r="T16" s="960">
        <v>0</v>
      </c>
      <c r="U16" s="961">
        <v>0</v>
      </c>
      <c r="V16" s="961">
        <v>0</v>
      </c>
    </row>
    <row r="17" spans="1:22" ht="18.75" customHeight="1">
      <c r="A17" s="958" t="s">
        <v>5376</v>
      </c>
      <c r="B17" s="959">
        <v>21567</v>
      </c>
      <c r="C17" s="908">
        <v>9501</v>
      </c>
      <c r="D17" s="908">
        <v>12066</v>
      </c>
      <c r="E17" s="908">
        <v>17857</v>
      </c>
      <c r="F17" s="908">
        <v>7255</v>
      </c>
      <c r="G17" s="908">
        <v>10602</v>
      </c>
      <c r="H17" s="908">
        <v>1815</v>
      </c>
      <c r="I17" s="908">
        <v>1255</v>
      </c>
      <c r="J17" s="908">
        <v>560</v>
      </c>
      <c r="K17" s="908">
        <v>352</v>
      </c>
      <c r="L17" s="908">
        <v>276</v>
      </c>
      <c r="M17" s="908">
        <v>76</v>
      </c>
      <c r="N17" s="908">
        <v>876</v>
      </c>
      <c r="O17" s="908">
        <v>560</v>
      </c>
      <c r="P17" s="908">
        <v>316</v>
      </c>
      <c r="Q17" s="908">
        <v>537</v>
      </c>
      <c r="R17" s="908">
        <v>91</v>
      </c>
      <c r="S17" s="908">
        <v>446</v>
      </c>
      <c r="T17" s="960">
        <v>0</v>
      </c>
      <c r="U17" s="961">
        <v>0</v>
      </c>
      <c r="V17" s="961">
        <v>0</v>
      </c>
    </row>
    <row r="18" spans="1:22" ht="18.75" customHeight="1">
      <c r="A18" s="958" t="s">
        <v>5377</v>
      </c>
      <c r="B18" s="959">
        <v>2431</v>
      </c>
      <c r="C18" s="908">
        <v>965</v>
      </c>
      <c r="D18" s="908">
        <v>1466</v>
      </c>
      <c r="E18" s="908">
        <v>2141</v>
      </c>
      <c r="F18" s="908">
        <v>766</v>
      </c>
      <c r="G18" s="908">
        <v>1375</v>
      </c>
      <c r="H18" s="908">
        <v>183</v>
      </c>
      <c r="I18" s="908">
        <v>134</v>
      </c>
      <c r="J18" s="908">
        <v>49</v>
      </c>
      <c r="K18" s="908">
        <v>16</v>
      </c>
      <c r="L18" s="908">
        <v>11</v>
      </c>
      <c r="M18" s="908">
        <v>5</v>
      </c>
      <c r="N18" s="908">
        <v>73</v>
      </c>
      <c r="O18" s="908">
        <v>50</v>
      </c>
      <c r="P18" s="908">
        <v>23</v>
      </c>
      <c r="Q18" s="908">
        <v>12</v>
      </c>
      <c r="R18" s="908">
        <v>4</v>
      </c>
      <c r="S18" s="908">
        <v>8</v>
      </c>
      <c r="T18" s="960">
        <v>0</v>
      </c>
      <c r="U18" s="961">
        <v>0</v>
      </c>
      <c r="V18" s="961">
        <v>0</v>
      </c>
    </row>
    <row r="19" spans="1:22">
      <c r="A19" s="958" t="s">
        <v>5378</v>
      </c>
      <c r="B19" s="959">
        <v>2176</v>
      </c>
      <c r="C19" s="908">
        <v>1258</v>
      </c>
      <c r="D19" s="908">
        <v>918</v>
      </c>
      <c r="E19" s="908">
        <v>1371</v>
      </c>
      <c r="F19" s="908">
        <v>744</v>
      </c>
      <c r="G19" s="908">
        <v>627</v>
      </c>
      <c r="H19" s="908">
        <v>466</v>
      </c>
      <c r="I19" s="908">
        <v>314</v>
      </c>
      <c r="J19" s="908">
        <v>152</v>
      </c>
      <c r="K19" s="908">
        <v>43</v>
      </c>
      <c r="L19" s="908">
        <v>35</v>
      </c>
      <c r="M19" s="908">
        <v>8</v>
      </c>
      <c r="N19" s="908">
        <v>216</v>
      </c>
      <c r="O19" s="908">
        <v>151</v>
      </c>
      <c r="P19" s="908">
        <v>65</v>
      </c>
      <c r="Q19" s="908">
        <v>73</v>
      </c>
      <c r="R19" s="908">
        <v>11</v>
      </c>
      <c r="S19" s="908">
        <v>62</v>
      </c>
      <c r="T19" s="960">
        <v>0</v>
      </c>
      <c r="U19" s="961">
        <v>0</v>
      </c>
      <c r="V19" s="961">
        <v>0</v>
      </c>
    </row>
    <row r="20" spans="1:22" ht="18.75" customHeight="1">
      <c r="A20" s="958" t="s">
        <v>5379</v>
      </c>
      <c r="B20" s="959">
        <v>4226</v>
      </c>
      <c r="C20" s="908">
        <v>2838</v>
      </c>
      <c r="D20" s="908">
        <v>1388</v>
      </c>
      <c r="E20" s="908">
        <v>2990</v>
      </c>
      <c r="F20" s="908">
        <v>1937</v>
      </c>
      <c r="G20" s="908">
        <v>1053</v>
      </c>
      <c r="H20" s="908">
        <v>454</v>
      </c>
      <c r="I20" s="908">
        <v>353</v>
      </c>
      <c r="J20" s="908">
        <v>101</v>
      </c>
      <c r="K20" s="908">
        <v>158</v>
      </c>
      <c r="L20" s="908">
        <v>149</v>
      </c>
      <c r="M20" s="908">
        <v>9</v>
      </c>
      <c r="N20" s="908">
        <v>463</v>
      </c>
      <c r="O20" s="908">
        <v>373</v>
      </c>
      <c r="P20" s="908">
        <v>90</v>
      </c>
      <c r="Q20" s="908">
        <v>147</v>
      </c>
      <c r="R20" s="908">
        <v>20</v>
      </c>
      <c r="S20" s="908">
        <v>127</v>
      </c>
      <c r="T20" s="960">
        <v>0</v>
      </c>
      <c r="U20" s="961">
        <v>0</v>
      </c>
      <c r="V20" s="961">
        <v>0</v>
      </c>
    </row>
    <row r="21" spans="1:22">
      <c r="A21" s="958" t="s">
        <v>5380</v>
      </c>
      <c r="B21" s="959">
        <v>7580</v>
      </c>
      <c r="C21" s="908">
        <v>2366</v>
      </c>
      <c r="D21" s="908">
        <v>5214</v>
      </c>
      <c r="E21" s="908">
        <v>5885</v>
      </c>
      <c r="F21" s="908">
        <v>1562</v>
      </c>
      <c r="G21" s="908">
        <v>4323</v>
      </c>
      <c r="H21" s="908">
        <v>375</v>
      </c>
      <c r="I21" s="908">
        <v>231</v>
      </c>
      <c r="J21" s="908">
        <v>144</v>
      </c>
      <c r="K21" s="908">
        <v>400</v>
      </c>
      <c r="L21" s="908">
        <v>230</v>
      </c>
      <c r="M21" s="908">
        <v>170</v>
      </c>
      <c r="N21" s="908">
        <v>472</v>
      </c>
      <c r="O21" s="908">
        <v>243</v>
      </c>
      <c r="P21" s="908">
        <v>229</v>
      </c>
      <c r="Q21" s="908">
        <v>406</v>
      </c>
      <c r="R21" s="908">
        <v>77</v>
      </c>
      <c r="S21" s="908">
        <v>329</v>
      </c>
      <c r="T21" s="960">
        <v>0</v>
      </c>
      <c r="U21" s="961">
        <v>0</v>
      </c>
      <c r="V21" s="961">
        <v>0</v>
      </c>
    </row>
    <row r="22" spans="1:22" ht="18.75" customHeight="1">
      <c r="A22" s="958" t="s">
        <v>5381</v>
      </c>
      <c r="B22" s="959">
        <v>5721</v>
      </c>
      <c r="C22" s="908">
        <v>2116</v>
      </c>
      <c r="D22" s="908">
        <v>3605</v>
      </c>
      <c r="E22" s="908">
        <v>3887</v>
      </c>
      <c r="F22" s="908">
        <v>1363</v>
      </c>
      <c r="G22" s="908">
        <v>2524</v>
      </c>
      <c r="H22" s="908">
        <v>290</v>
      </c>
      <c r="I22" s="908">
        <v>175</v>
      </c>
      <c r="J22" s="908">
        <v>115</v>
      </c>
      <c r="K22" s="908">
        <v>267</v>
      </c>
      <c r="L22" s="908">
        <v>152</v>
      </c>
      <c r="M22" s="908">
        <v>115</v>
      </c>
      <c r="N22" s="908">
        <v>911</v>
      </c>
      <c r="O22" s="908">
        <v>351</v>
      </c>
      <c r="P22" s="908">
        <v>560</v>
      </c>
      <c r="Q22" s="908">
        <v>326</v>
      </c>
      <c r="R22" s="908">
        <v>61</v>
      </c>
      <c r="S22" s="908">
        <v>265</v>
      </c>
      <c r="T22" s="960">
        <v>4</v>
      </c>
      <c r="U22" s="961">
        <v>0</v>
      </c>
      <c r="V22" s="961">
        <v>4</v>
      </c>
    </row>
    <row r="23" spans="1:22" ht="18.75" customHeight="1">
      <c r="A23" s="958" t="s">
        <v>5382</v>
      </c>
      <c r="B23" s="959">
        <v>6479</v>
      </c>
      <c r="C23" s="908">
        <v>2725</v>
      </c>
      <c r="D23" s="908">
        <v>3754</v>
      </c>
      <c r="E23" s="908">
        <v>5893</v>
      </c>
      <c r="F23" s="908">
        <v>2510</v>
      </c>
      <c r="G23" s="908">
        <v>3383</v>
      </c>
      <c r="H23" s="908">
        <v>97</v>
      </c>
      <c r="I23" s="908">
        <v>64</v>
      </c>
      <c r="J23" s="908">
        <v>33</v>
      </c>
      <c r="K23" s="908">
        <v>72</v>
      </c>
      <c r="L23" s="908">
        <v>27</v>
      </c>
      <c r="M23" s="908">
        <v>45</v>
      </c>
      <c r="N23" s="908">
        <v>342</v>
      </c>
      <c r="O23" s="908">
        <v>105</v>
      </c>
      <c r="P23" s="908">
        <v>237</v>
      </c>
      <c r="Q23" s="908">
        <v>50</v>
      </c>
      <c r="R23" s="908">
        <v>10</v>
      </c>
      <c r="S23" s="908">
        <v>40</v>
      </c>
      <c r="T23" s="960">
        <v>0</v>
      </c>
      <c r="U23" s="961">
        <v>0</v>
      </c>
      <c r="V23" s="961">
        <v>0</v>
      </c>
    </row>
    <row r="24" spans="1:22" ht="18.75" customHeight="1">
      <c r="A24" s="958" t="s">
        <v>5384</v>
      </c>
      <c r="B24" s="959">
        <v>20110</v>
      </c>
      <c r="C24" s="908">
        <v>4701</v>
      </c>
      <c r="D24" s="908">
        <v>15409</v>
      </c>
      <c r="E24" s="908">
        <v>18540</v>
      </c>
      <c r="F24" s="908">
        <v>3808</v>
      </c>
      <c r="G24" s="908">
        <v>14732</v>
      </c>
      <c r="H24" s="908">
        <v>619</v>
      </c>
      <c r="I24" s="908">
        <v>350</v>
      </c>
      <c r="J24" s="908">
        <v>269</v>
      </c>
      <c r="K24" s="908">
        <v>286</v>
      </c>
      <c r="L24" s="908">
        <v>259</v>
      </c>
      <c r="M24" s="908">
        <v>30</v>
      </c>
      <c r="N24" s="908">
        <v>299</v>
      </c>
      <c r="O24" s="908">
        <v>226</v>
      </c>
      <c r="P24" s="908">
        <v>73</v>
      </c>
      <c r="Q24" s="908">
        <v>243</v>
      </c>
      <c r="R24" s="908">
        <v>29</v>
      </c>
      <c r="S24" s="908">
        <v>214</v>
      </c>
      <c r="T24" s="960">
        <v>0</v>
      </c>
      <c r="U24" s="961">
        <v>0</v>
      </c>
      <c r="V24" s="961">
        <v>0</v>
      </c>
    </row>
    <row r="25" spans="1:22" ht="18.75" customHeight="1">
      <c r="A25" s="958" t="s">
        <v>5385</v>
      </c>
      <c r="B25" s="959">
        <v>904</v>
      </c>
      <c r="C25" s="908">
        <v>530</v>
      </c>
      <c r="D25" s="908">
        <v>374</v>
      </c>
      <c r="E25" s="908">
        <v>870</v>
      </c>
      <c r="F25" s="908">
        <v>509</v>
      </c>
      <c r="G25" s="908">
        <v>361</v>
      </c>
      <c r="H25" s="908">
        <v>16</v>
      </c>
      <c r="I25" s="908">
        <v>14</v>
      </c>
      <c r="J25" s="908">
        <v>2</v>
      </c>
      <c r="K25" s="908">
        <v>8</v>
      </c>
      <c r="L25" s="908">
        <v>1</v>
      </c>
      <c r="M25" s="908">
        <v>7</v>
      </c>
      <c r="N25" s="908">
        <v>3</v>
      </c>
      <c r="O25" s="908">
        <v>1</v>
      </c>
      <c r="P25" s="908">
        <v>2</v>
      </c>
      <c r="Q25" s="908">
        <v>0</v>
      </c>
      <c r="R25" s="908">
        <v>0</v>
      </c>
      <c r="S25" s="908">
        <v>0</v>
      </c>
      <c r="T25" s="960">
        <v>0</v>
      </c>
      <c r="U25" s="961">
        <v>0</v>
      </c>
      <c r="V25" s="961">
        <v>0</v>
      </c>
    </row>
    <row r="26" spans="1:22" ht="19" customHeight="1">
      <c r="A26" s="958" t="s">
        <v>5386</v>
      </c>
      <c r="B26" s="959">
        <v>10263</v>
      </c>
      <c r="C26" s="908">
        <v>6995</v>
      </c>
      <c r="D26" s="908">
        <v>3268</v>
      </c>
      <c r="E26" s="908">
        <v>8730</v>
      </c>
      <c r="F26" s="908">
        <v>5883</v>
      </c>
      <c r="G26" s="908">
        <v>2847</v>
      </c>
      <c r="H26" s="908">
        <v>724</v>
      </c>
      <c r="I26" s="908">
        <v>564</v>
      </c>
      <c r="J26" s="908">
        <v>160</v>
      </c>
      <c r="K26" s="908">
        <v>86</v>
      </c>
      <c r="L26" s="908">
        <v>78</v>
      </c>
      <c r="M26" s="908">
        <v>8</v>
      </c>
      <c r="N26" s="908">
        <v>525</v>
      </c>
      <c r="O26" s="908">
        <v>381</v>
      </c>
      <c r="P26" s="908">
        <v>144</v>
      </c>
      <c r="Q26" s="908">
        <v>104</v>
      </c>
      <c r="R26" s="908">
        <v>31</v>
      </c>
      <c r="S26" s="908">
        <v>73</v>
      </c>
      <c r="T26" s="960">
        <v>14</v>
      </c>
      <c r="U26" s="961">
        <v>1</v>
      </c>
      <c r="V26" s="961">
        <v>13</v>
      </c>
    </row>
    <row r="27" spans="1:22" ht="19" customHeight="1">
      <c r="A27" s="958" t="s">
        <v>5387</v>
      </c>
      <c r="B27" s="959">
        <v>3911</v>
      </c>
      <c r="C27" s="908">
        <v>2775</v>
      </c>
      <c r="D27" s="908">
        <v>1136</v>
      </c>
      <c r="E27" s="908">
        <v>3911</v>
      </c>
      <c r="F27" s="908">
        <v>2775</v>
      </c>
      <c r="G27" s="908">
        <v>1136</v>
      </c>
      <c r="H27" s="908">
        <v>0</v>
      </c>
      <c r="I27" s="908">
        <v>0</v>
      </c>
      <c r="J27" s="908">
        <v>0</v>
      </c>
      <c r="K27" s="908">
        <v>0</v>
      </c>
      <c r="L27" s="908">
        <v>0</v>
      </c>
      <c r="M27" s="908">
        <v>0</v>
      </c>
      <c r="N27" s="908">
        <v>0</v>
      </c>
      <c r="O27" s="908">
        <v>0</v>
      </c>
      <c r="P27" s="908">
        <v>0</v>
      </c>
      <c r="Q27" s="908">
        <v>0</v>
      </c>
      <c r="R27" s="908">
        <v>0</v>
      </c>
      <c r="S27" s="908">
        <v>0</v>
      </c>
      <c r="T27" s="960">
        <v>0</v>
      </c>
      <c r="U27" s="961">
        <v>0</v>
      </c>
      <c r="V27" s="961">
        <v>0</v>
      </c>
    </row>
    <row r="28" spans="1:22" ht="18.75" customHeight="1" thickBot="1">
      <c r="A28" s="958" t="s">
        <v>5388</v>
      </c>
      <c r="B28" s="959">
        <v>3293</v>
      </c>
      <c r="C28" s="962">
        <v>1946</v>
      </c>
      <c r="D28" s="962">
        <v>1347</v>
      </c>
      <c r="E28" s="908">
        <v>1627</v>
      </c>
      <c r="F28" s="962">
        <v>911</v>
      </c>
      <c r="G28" s="962">
        <v>716</v>
      </c>
      <c r="H28" s="915">
        <v>45</v>
      </c>
      <c r="I28" s="962">
        <v>36</v>
      </c>
      <c r="J28" s="962">
        <v>9</v>
      </c>
      <c r="K28" s="915">
        <v>48</v>
      </c>
      <c r="L28" s="962">
        <v>33</v>
      </c>
      <c r="M28" s="962">
        <v>15</v>
      </c>
      <c r="N28" s="915">
        <v>295</v>
      </c>
      <c r="O28" s="962">
        <v>200</v>
      </c>
      <c r="P28" s="962">
        <v>95</v>
      </c>
      <c r="Q28" s="915">
        <v>92</v>
      </c>
      <c r="R28" s="962">
        <v>14</v>
      </c>
      <c r="S28" s="962">
        <v>78</v>
      </c>
      <c r="T28" s="960">
        <v>0</v>
      </c>
      <c r="U28" s="961">
        <v>0</v>
      </c>
      <c r="V28" s="961">
        <v>0</v>
      </c>
    </row>
    <row r="29" spans="1:22">
      <c r="A29" s="963" t="s">
        <v>5389</v>
      </c>
      <c r="B29" s="963"/>
      <c r="C29" s="963"/>
      <c r="D29" s="963"/>
      <c r="E29" s="963"/>
      <c r="F29" s="946"/>
      <c r="G29" s="946"/>
      <c r="H29" s="946"/>
      <c r="I29" s="946"/>
      <c r="J29" s="946"/>
      <c r="K29" s="946"/>
      <c r="L29" s="946"/>
      <c r="M29" s="946"/>
      <c r="N29" s="946"/>
      <c r="O29" s="946"/>
      <c r="P29" s="946"/>
      <c r="R29" s="964"/>
      <c r="S29" s="964"/>
      <c r="T29" s="964"/>
      <c r="U29" s="964"/>
      <c r="V29" s="965" t="s">
        <v>5390</v>
      </c>
    </row>
    <row r="30" spans="1:22">
      <c r="A30" s="859"/>
      <c r="B30" s="859"/>
      <c r="C30" s="859"/>
      <c r="D30" s="859"/>
      <c r="E30" s="859"/>
      <c r="F30" s="859"/>
      <c r="G30" s="859"/>
      <c r="H30" s="859"/>
      <c r="I30" s="859"/>
      <c r="J30" s="859"/>
      <c r="K30" s="859"/>
      <c r="L30" s="859"/>
      <c r="M30" s="859"/>
      <c r="N30" s="859"/>
      <c r="O30" s="859"/>
      <c r="P30" s="859"/>
      <c r="Q30" s="859"/>
      <c r="R30" s="859"/>
      <c r="S30" s="859"/>
      <c r="T30" s="859"/>
      <c r="U30" s="859"/>
      <c r="V30" s="859"/>
    </row>
    <row r="31" spans="1:22">
      <c r="A31" s="859"/>
      <c r="B31" s="859"/>
      <c r="C31" s="859"/>
      <c r="D31" s="859"/>
      <c r="E31" s="859"/>
      <c r="F31" s="859"/>
      <c r="G31" s="859"/>
      <c r="H31" s="859"/>
      <c r="I31" s="859"/>
      <c r="J31" s="859"/>
      <c r="K31" s="859"/>
      <c r="L31" s="859"/>
      <c r="M31" s="859"/>
      <c r="N31" s="859"/>
      <c r="O31" s="859"/>
      <c r="P31" s="859"/>
      <c r="Q31" s="859"/>
      <c r="R31" s="859"/>
      <c r="S31" s="859"/>
      <c r="T31" s="859"/>
      <c r="U31" s="859"/>
      <c r="V31" s="859"/>
    </row>
    <row r="32" spans="1:22">
      <c r="A32" s="859"/>
      <c r="B32" s="859"/>
      <c r="C32" s="859"/>
      <c r="D32" s="859"/>
      <c r="E32" s="859"/>
      <c r="F32" s="859"/>
      <c r="G32" s="859"/>
      <c r="H32" s="859"/>
      <c r="I32" s="859"/>
      <c r="J32" s="859"/>
      <c r="K32" s="859"/>
      <c r="L32" s="859"/>
      <c r="M32" s="859"/>
      <c r="N32" s="859"/>
      <c r="O32" s="859"/>
      <c r="P32" s="859"/>
      <c r="Q32" s="859"/>
      <c r="R32" s="859"/>
      <c r="S32" s="859"/>
      <c r="T32" s="859"/>
      <c r="U32" s="859"/>
      <c r="V32" s="859"/>
    </row>
    <row r="33" spans="1:22">
      <c r="A33" s="859"/>
      <c r="B33" s="859"/>
      <c r="C33" s="859"/>
      <c r="D33" s="859"/>
      <c r="E33" s="859"/>
      <c r="F33" s="859"/>
      <c r="G33" s="859"/>
      <c r="H33" s="859"/>
      <c r="I33" s="859"/>
      <c r="J33" s="859"/>
      <c r="K33" s="859"/>
      <c r="L33" s="859"/>
      <c r="M33" s="859"/>
      <c r="N33" s="859"/>
      <c r="O33" s="859"/>
      <c r="P33" s="859"/>
      <c r="Q33" s="859"/>
      <c r="R33" s="859"/>
      <c r="S33" s="859"/>
      <c r="T33" s="859"/>
      <c r="U33" s="859"/>
      <c r="V33" s="859"/>
    </row>
    <row r="34" spans="1:22">
      <c r="A34" s="859"/>
      <c r="B34" s="859"/>
      <c r="C34" s="859"/>
      <c r="D34" s="859"/>
      <c r="E34" s="859"/>
      <c r="F34" s="859"/>
      <c r="G34" s="859"/>
      <c r="H34" s="859"/>
      <c r="I34" s="859"/>
      <c r="J34" s="859"/>
      <c r="K34" s="859"/>
      <c r="L34" s="859"/>
      <c r="M34" s="859"/>
      <c r="N34" s="859"/>
      <c r="O34" s="859"/>
      <c r="P34" s="859"/>
      <c r="Q34" s="859"/>
      <c r="R34" s="859"/>
      <c r="S34" s="859"/>
      <c r="T34" s="859"/>
      <c r="U34" s="859"/>
      <c r="V34" s="859"/>
    </row>
  </sheetData>
  <mergeCells count="9">
    <mergeCell ref="U2:V2"/>
    <mergeCell ref="A3:A4"/>
    <mergeCell ref="B3:D3"/>
    <mergeCell ref="E3:G3"/>
    <mergeCell ref="H3:J3"/>
    <mergeCell ref="K3:M3"/>
    <mergeCell ref="N3:P3"/>
    <mergeCell ref="Q3:S3"/>
    <mergeCell ref="T3:V3"/>
  </mergeCells>
  <phoneticPr fontId="2"/>
  <hyperlinks>
    <hyperlink ref="W1" location="目次!A1" display="目次へ戻る" xr:uid="{562AACDE-4F25-49F0-9B97-C320E456837E}"/>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D0714-8A6E-4692-A85C-032979DD3055}">
  <dimension ref="A1:H25"/>
  <sheetViews>
    <sheetView workbookViewId="0">
      <selection activeCell="H1" sqref="H1"/>
    </sheetView>
  </sheetViews>
  <sheetFormatPr defaultColWidth="8.58203125" defaultRowHeight="18"/>
  <cols>
    <col min="1" max="1" width="14.08203125" style="821" customWidth="1"/>
    <col min="2" max="2" width="12.83203125" style="821" customWidth="1"/>
    <col min="3" max="3" width="13.58203125" style="821" customWidth="1"/>
    <col min="4" max="4" width="12.58203125" style="821" customWidth="1"/>
    <col min="5" max="6" width="12.83203125" style="821" customWidth="1"/>
    <col min="7" max="7" width="14.25" style="821" customWidth="1"/>
    <col min="8" max="8" width="11" style="821" bestFit="1" customWidth="1"/>
    <col min="9" max="16384" width="8.58203125" style="821"/>
  </cols>
  <sheetData>
    <row r="1" spans="1:8">
      <c r="A1" s="946" t="s">
        <v>5391</v>
      </c>
      <c r="B1" s="946"/>
      <c r="C1" s="946"/>
      <c r="D1" s="946"/>
      <c r="E1" s="946"/>
      <c r="F1" s="946"/>
      <c r="G1" s="946"/>
      <c r="H1" s="820" t="s">
        <v>721</v>
      </c>
    </row>
    <row r="2" spans="1:8" ht="18.5" thickBot="1">
      <c r="A2" s="946" t="s">
        <v>5392</v>
      </c>
      <c r="B2" s="946"/>
      <c r="C2" s="946"/>
      <c r="D2" s="946"/>
      <c r="E2" s="946"/>
      <c r="F2" s="946"/>
      <c r="G2" s="966" t="s">
        <v>4693</v>
      </c>
    </row>
    <row r="3" spans="1:8" ht="39" customHeight="1">
      <c r="A3" s="967" t="s">
        <v>5393</v>
      </c>
      <c r="B3" s="968" t="s">
        <v>5394</v>
      </c>
      <c r="C3" s="969" t="s">
        <v>5395</v>
      </c>
      <c r="D3" s="969" t="s">
        <v>5396</v>
      </c>
      <c r="E3" s="969" t="s">
        <v>5397</v>
      </c>
      <c r="F3" s="969" t="s">
        <v>5398</v>
      </c>
      <c r="G3" s="970" t="s">
        <v>5399</v>
      </c>
    </row>
    <row r="4" spans="1:8">
      <c r="A4" s="971" t="s">
        <v>4766</v>
      </c>
      <c r="B4" s="972">
        <v>63118</v>
      </c>
      <c r="C4" s="972">
        <v>15783</v>
      </c>
      <c r="D4" s="972">
        <v>87658</v>
      </c>
      <c r="E4" s="972">
        <v>31651</v>
      </c>
      <c r="F4" s="972">
        <v>5420</v>
      </c>
      <c r="G4" s="973">
        <f>(F4/C4)*100</f>
        <v>34.340746372679462</v>
      </c>
    </row>
    <row r="5" spans="1:8">
      <c r="A5" s="974" t="s">
        <v>5400</v>
      </c>
      <c r="B5" s="972">
        <v>67164</v>
      </c>
      <c r="C5" s="972">
        <v>16069</v>
      </c>
      <c r="D5" s="972">
        <v>85952</v>
      </c>
      <c r="E5" s="972">
        <v>31045</v>
      </c>
      <c r="F5" s="972">
        <v>5348</v>
      </c>
      <c r="G5" s="973">
        <f>(F5/C5)*100</f>
        <v>33.281473644906342</v>
      </c>
    </row>
    <row r="6" spans="1:8">
      <c r="A6" s="974" t="s">
        <v>5033</v>
      </c>
      <c r="B6" s="972">
        <v>68087</v>
      </c>
      <c r="C6" s="972">
        <v>15671</v>
      </c>
      <c r="D6" s="972">
        <v>89137</v>
      </c>
      <c r="E6" s="972">
        <v>32094</v>
      </c>
      <c r="F6" s="972">
        <v>5192</v>
      </c>
      <c r="G6" s="973">
        <f>(F6/C6)*100</f>
        <v>33.131261565949842</v>
      </c>
    </row>
    <row r="7" spans="1:8">
      <c r="A7" s="974" t="s">
        <v>192</v>
      </c>
      <c r="B7" s="975">
        <v>67026</v>
      </c>
      <c r="C7" s="975">
        <v>15683</v>
      </c>
      <c r="D7" s="975">
        <v>85371</v>
      </c>
      <c r="E7" s="975">
        <v>30717</v>
      </c>
      <c r="F7" s="975">
        <v>5125</v>
      </c>
      <c r="G7" s="973">
        <f>(F7/C7)*100</f>
        <v>32.678696677931519</v>
      </c>
    </row>
    <row r="8" spans="1:8">
      <c r="A8" s="976" t="s">
        <v>193</v>
      </c>
      <c r="B8" s="977">
        <v>66749</v>
      </c>
      <c r="C8" s="977">
        <v>15057</v>
      </c>
      <c r="D8" s="977">
        <v>81371</v>
      </c>
      <c r="E8" s="977">
        <v>28532</v>
      </c>
      <c r="F8" s="977">
        <v>4844</v>
      </c>
      <c r="G8" s="978">
        <f>(F8/C8)*100</f>
        <v>32.171083217108318</v>
      </c>
    </row>
    <row r="9" spans="1:8" ht="18.75" customHeight="1">
      <c r="A9" s="974" t="s">
        <v>5401</v>
      </c>
      <c r="B9" s="979">
        <v>5089</v>
      </c>
      <c r="C9" s="979">
        <v>1402</v>
      </c>
      <c r="D9" s="979">
        <v>7216</v>
      </c>
      <c r="E9" s="979">
        <v>2729</v>
      </c>
      <c r="F9" s="979">
        <v>313</v>
      </c>
      <c r="G9" s="980">
        <f t="shared" ref="G9:G20" si="0">F9/C9*100</f>
        <v>22.325249643366618</v>
      </c>
    </row>
    <row r="10" spans="1:8">
      <c r="A10" s="974" t="s">
        <v>5402</v>
      </c>
      <c r="B10" s="979">
        <v>5314</v>
      </c>
      <c r="C10" s="979">
        <v>1276</v>
      </c>
      <c r="D10" s="979">
        <v>7383</v>
      </c>
      <c r="E10" s="979">
        <v>2664</v>
      </c>
      <c r="F10" s="979">
        <v>478</v>
      </c>
      <c r="G10" s="980">
        <f t="shared" si="0"/>
        <v>37.460815047021946</v>
      </c>
    </row>
    <row r="11" spans="1:8">
      <c r="A11" s="974" t="s">
        <v>262</v>
      </c>
      <c r="B11" s="979">
        <v>5494</v>
      </c>
      <c r="C11" s="979">
        <v>1348</v>
      </c>
      <c r="D11" s="979">
        <v>7316</v>
      </c>
      <c r="E11" s="979">
        <v>2444</v>
      </c>
      <c r="F11" s="979">
        <v>518</v>
      </c>
      <c r="G11" s="980">
        <f t="shared" si="0"/>
        <v>38.427299703264097</v>
      </c>
    </row>
    <row r="12" spans="1:8">
      <c r="A12" s="974" t="s">
        <v>264</v>
      </c>
      <c r="B12" s="979">
        <v>5783</v>
      </c>
      <c r="C12" s="979">
        <v>1628</v>
      </c>
      <c r="D12" s="979">
        <v>6921</v>
      </c>
      <c r="E12" s="979">
        <v>2380</v>
      </c>
      <c r="F12" s="979">
        <v>469</v>
      </c>
      <c r="G12" s="980">
        <f t="shared" si="0"/>
        <v>28.808353808353811</v>
      </c>
    </row>
    <row r="13" spans="1:8">
      <c r="A13" s="974" t="s">
        <v>266</v>
      </c>
      <c r="B13" s="979">
        <v>5848</v>
      </c>
      <c r="C13" s="979">
        <v>1376</v>
      </c>
      <c r="D13" s="979">
        <v>6667</v>
      </c>
      <c r="E13" s="979">
        <v>2331</v>
      </c>
      <c r="F13" s="979">
        <v>444</v>
      </c>
      <c r="G13" s="980">
        <f t="shared" si="0"/>
        <v>32.267441860465119</v>
      </c>
    </row>
    <row r="14" spans="1:8">
      <c r="A14" s="974" t="s">
        <v>268</v>
      </c>
      <c r="B14" s="979">
        <v>5704</v>
      </c>
      <c r="C14" s="979">
        <v>1162</v>
      </c>
      <c r="D14" s="979">
        <v>6282</v>
      </c>
      <c r="E14" s="979">
        <v>2002</v>
      </c>
      <c r="F14" s="979">
        <v>424</v>
      </c>
      <c r="G14" s="980">
        <f t="shared" si="0"/>
        <v>36.488812392426851</v>
      </c>
    </row>
    <row r="15" spans="1:8">
      <c r="A15" s="974" t="s">
        <v>209</v>
      </c>
      <c r="B15" s="979">
        <v>5616</v>
      </c>
      <c r="C15" s="979">
        <v>1232</v>
      </c>
      <c r="D15" s="979">
        <v>6546</v>
      </c>
      <c r="E15" s="979">
        <v>2698</v>
      </c>
      <c r="F15" s="979">
        <v>377</v>
      </c>
      <c r="G15" s="980">
        <f t="shared" si="0"/>
        <v>30.600649350649352</v>
      </c>
    </row>
    <row r="16" spans="1:8">
      <c r="A16" s="974" t="s">
        <v>271</v>
      </c>
      <c r="B16" s="979">
        <v>5533</v>
      </c>
      <c r="C16" s="979">
        <v>1108</v>
      </c>
      <c r="D16" s="979">
        <v>6455</v>
      </c>
      <c r="E16" s="979">
        <v>2162</v>
      </c>
      <c r="F16" s="979">
        <v>305</v>
      </c>
      <c r="G16" s="980">
        <f t="shared" si="0"/>
        <v>27.527075812274372</v>
      </c>
    </row>
    <row r="17" spans="1:8">
      <c r="A17" s="974" t="s">
        <v>273</v>
      </c>
      <c r="B17" s="979">
        <v>5718</v>
      </c>
      <c r="C17" s="979">
        <v>1275</v>
      </c>
      <c r="D17" s="979">
        <v>6671</v>
      </c>
      <c r="E17" s="979">
        <v>2238</v>
      </c>
      <c r="F17" s="979">
        <v>391</v>
      </c>
      <c r="G17" s="980">
        <f t="shared" si="0"/>
        <v>30.666666666666664</v>
      </c>
    </row>
    <row r="18" spans="1:8">
      <c r="A18" s="974" t="s">
        <v>5403</v>
      </c>
      <c r="B18" s="979">
        <v>5823</v>
      </c>
      <c r="C18" s="979">
        <v>1355</v>
      </c>
      <c r="D18" s="979">
        <v>6652</v>
      </c>
      <c r="E18" s="979">
        <v>2640</v>
      </c>
      <c r="F18" s="979">
        <v>434</v>
      </c>
      <c r="G18" s="980">
        <f t="shared" si="0"/>
        <v>32.02952029520295</v>
      </c>
    </row>
    <row r="19" spans="1:8">
      <c r="A19" s="974" t="s">
        <v>5404</v>
      </c>
      <c r="B19" s="979">
        <v>5596</v>
      </c>
      <c r="C19" s="979">
        <v>1008</v>
      </c>
      <c r="D19" s="979">
        <v>6708</v>
      </c>
      <c r="E19" s="979">
        <v>2197</v>
      </c>
      <c r="F19" s="979">
        <v>345</v>
      </c>
      <c r="G19" s="980">
        <f t="shared" si="0"/>
        <v>34.226190476190474</v>
      </c>
    </row>
    <row r="20" spans="1:8" ht="18.5" thickBot="1">
      <c r="A20" s="981" t="s">
        <v>5405</v>
      </c>
      <c r="B20" s="982">
        <v>5231</v>
      </c>
      <c r="C20" s="982">
        <v>887</v>
      </c>
      <c r="D20" s="982">
        <v>6554</v>
      </c>
      <c r="E20" s="982">
        <v>2047</v>
      </c>
      <c r="F20" s="982">
        <v>346</v>
      </c>
      <c r="G20" s="983">
        <f t="shared" si="0"/>
        <v>39.00789177001127</v>
      </c>
    </row>
    <row r="21" spans="1:8">
      <c r="A21" s="946" t="s">
        <v>5406</v>
      </c>
      <c r="B21" s="984"/>
      <c r="C21" s="984"/>
      <c r="D21" s="984"/>
      <c r="E21" s="963"/>
      <c r="F21" s="985"/>
      <c r="G21" s="986" t="s">
        <v>5407</v>
      </c>
    </row>
    <row r="22" spans="1:8">
      <c r="A22" s="946" t="s">
        <v>5408</v>
      </c>
      <c r="B22" s="946"/>
      <c r="C22" s="946"/>
      <c r="D22" s="946"/>
      <c r="E22" s="946"/>
      <c r="F22" s="987"/>
      <c r="G22" s="987"/>
    </row>
    <row r="23" spans="1:8">
      <c r="A23" s="859"/>
      <c r="B23" s="859"/>
      <c r="C23" s="859"/>
      <c r="D23" s="859"/>
      <c r="E23" s="859"/>
      <c r="F23" s="859"/>
      <c r="G23" s="859"/>
    </row>
    <row r="24" spans="1:8">
      <c r="A24" s="859" t="s">
        <v>5409</v>
      </c>
      <c r="B24" s="859"/>
      <c r="C24" s="859"/>
      <c r="D24" s="859"/>
      <c r="E24" s="859"/>
      <c r="F24" s="859"/>
      <c r="G24" s="859"/>
      <c r="H24" s="820" t="s">
        <v>721</v>
      </c>
    </row>
    <row r="25" spans="1:8">
      <c r="A25" s="859"/>
      <c r="B25" s="859"/>
      <c r="C25" s="859"/>
      <c r="D25" s="859"/>
      <c r="E25" s="859"/>
      <c r="F25" s="859"/>
      <c r="G25" s="859"/>
    </row>
  </sheetData>
  <phoneticPr fontId="2"/>
  <hyperlinks>
    <hyperlink ref="H1" location="目次!A1" display="目次へ戻る" xr:uid="{555CB7CC-9969-4282-8BB5-169B8261AFFA}"/>
    <hyperlink ref="H24" location="目次!A1" display="目次へ戻る" xr:uid="{AE473295-ED09-4921-9B43-7C303D39DC0F}"/>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71CAC-4CC5-4222-8523-A4D764A4C009}">
  <dimension ref="B1:Q31"/>
  <sheetViews>
    <sheetView topLeftCell="A20" zoomScaleNormal="100" zoomScaleSheetLayoutView="96" workbookViewId="0">
      <selection activeCell="Q29" sqref="Q29"/>
    </sheetView>
  </sheetViews>
  <sheetFormatPr defaultColWidth="17.08203125" defaultRowHeight="13.5"/>
  <cols>
    <col min="1" max="1" width="1.33203125" style="3069" customWidth="1"/>
    <col min="2" max="2" width="12.58203125" style="3069" customWidth="1"/>
    <col min="3" max="3" width="10.58203125" style="3069" customWidth="1"/>
    <col min="4" max="4" width="1.5" style="3069" customWidth="1"/>
    <col min="5" max="5" width="12.58203125" style="3069" customWidth="1"/>
    <col min="6" max="6" width="10.58203125" style="3069" customWidth="1"/>
    <col min="7" max="7" width="1.5" style="3069" customWidth="1"/>
    <col min="8" max="8" width="12.58203125" style="3069" customWidth="1"/>
    <col min="9" max="9" width="10.58203125" style="3069" customWidth="1"/>
    <col min="10" max="10" width="1.5" style="3069" customWidth="1"/>
    <col min="11" max="11" width="12.58203125" style="3069" customWidth="1"/>
    <col min="12" max="12" width="10.58203125" style="3069" customWidth="1"/>
    <col min="13" max="13" width="1.33203125" style="3069" customWidth="1"/>
    <col min="14" max="16384" width="17.08203125" style="3069"/>
  </cols>
  <sheetData>
    <row r="1" spans="2:17" ht="33" customHeight="1"/>
    <row r="2" spans="2:17" s="3070" customFormat="1" ht="39" customHeight="1">
      <c r="B2" s="3215"/>
      <c r="C2" s="3216"/>
      <c r="D2" s="3216"/>
      <c r="E2" s="3216"/>
      <c r="F2" s="3216"/>
      <c r="G2" s="3216"/>
      <c r="H2" s="3216"/>
      <c r="I2" s="3216"/>
      <c r="J2" s="3216"/>
      <c r="K2" s="3216"/>
      <c r="L2" s="3216"/>
    </row>
    <row r="3" spans="2:17" ht="13.9" customHeight="1"/>
    <row r="4" spans="2:17" ht="13.9" customHeight="1" thickBot="1"/>
    <row r="5" spans="2:17" ht="13.9" hidden="1" customHeight="1"/>
    <row r="6" spans="2:17" ht="13.9" hidden="1" customHeight="1"/>
    <row r="7" spans="2:17" ht="13.9" hidden="1" customHeight="1"/>
    <row r="8" spans="2:17" s="3076" customFormat="1" ht="45.65" customHeight="1" thickBot="1">
      <c r="B8" s="3219" t="s">
        <v>11693</v>
      </c>
      <c r="C8" s="3220"/>
      <c r="E8" s="3219" t="s">
        <v>11694</v>
      </c>
      <c r="F8" s="3220"/>
      <c r="H8" s="3219" t="s">
        <v>11695</v>
      </c>
      <c r="I8" s="3220"/>
      <c r="K8" s="3219" t="s">
        <v>11696</v>
      </c>
      <c r="L8" s="3220"/>
    </row>
    <row r="9" spans="2:17" s="3079" customFormat="1" ht="45.65" customHeight="1">
      <c r="B9" s="3249">
        <v>4</v>
      </c>
      <c r="C9" s="3250"/>
      <c r="E9" s="3249">
        <v>13</v>
      </c>
      <c r="F9" s="3250"/>
      <c r="H9" s="3249">
        <v>18.7</v>
      </c>
      <c r="I9" s="3250"/>
      <c r="K9" s="3249">
        <v>21.4</v>
      </c>
      <c r="L9" s="3250"/>
    </row>
    <row r="10" spans="2:17" s="3075" customFormat="1" ht="22.15" customHeight="1">
      <c r="B10" s="3247" t="s">
        <v>11697</v>
      </c>
      <c r="C10" s="3248"/>
      <c r="E10" s="3247" t="s">
        <v>11697</v>
      </c>
      <c r="F10" s="3248"/>
      <c r="H10" s="3247" t="s">
        <v>11697</v>
      </c>
      <c r="I10" s="3248"/>
      <c r="K10" s="3247" t="s">
        <v>11697</v>
      </c>
      <c r="L10" s="3248"/>
      <c r="Q10" s="3080"/>
    </row>
    <row r="11" spans="2:17" s="3080" customFormat="1" ht="30.65" customHeight="1" thickBot="1">
      <c r="B11" s="3122" t="s">
        <v>11780</v>
      </c>
      <c r="C11" s="3123">
        <v>24</v>
      </c>
      <c r="E11" s="3122" t="s">
        <v>11780</v>
      </c>
      <c r="F11" s="3123">
        <v>24</v>
      </c>
      <c r="H11" s="3122" t="s">
        <v>11780</v>
      </c>
      <c r="I11" s="3123">
        <v>24</v>
      </c>
      <c r="K11" s="3122" t="s">
        <v>11780</v>
      </c>
      <c r="L11" s="3123">
        <v>24</v>
      </c>
      <c r="O11" s="3075"/>
    </row>
    <row r="12" spans="2:17" s="3077" customFormat="1" ht="18" customHeight="1" thickBot="1"/>
    <row r="13" spans="2:17" s="3076" customFormat="1" ht="45.65" customHeight="1" thickBot="1">
      <c r="B13" s="3219" t="s">
        <v>11698</v>
      </c>
      <c r="C13" s="3220"/>
      <c r="E13" s="3219" t="s">
        <v>11699</v>
      </c>
      <c r="F13" s="3220"/>
      <c r="H13" s="3219" t="s">
        <v>11700</v>
      </c>
      <c r="I13" s="3220"/>
      <c r="K13" s="3219" t="s">
        <v>11701</v>
      </c>
      <c r="L13" s="3220"/>
    </row>
    <row r="14" spans="2:17" s="3079" customFormat="1" ht="45.65" customHeight="1">
      <c r="B14" s="3241">
        <v>12761</v>
      </c>
      <c r="C14" s="3242"/>
      <c r="E14" s="3243">
        <v>7626</v>
      </c>
      <c r="F14" s="3244"/>
      <c r="H14" s="3245" t="s">
        <v>11702</v>
      </c>
      <c r="I14" s="3246"/>
      <c r="K14" s="3245" t="s">
        <v>11703</v>
      </c>
      <c r="L14" s="3246"/>
      <c r="O14" s="3081"/>
      <c r="P14" s="3076"/>
    </row>
    <row r="15" spans="2:17" s="3075" customFormat="1" ht="22.15" customHeight="1">
      <c r="B15" s="3217" t="s">
        <v>11704</v>
      </c>
      <c r="C15" s="3218"/>
      <c r="E15" s="3217" t="s">
        <v>11679</v>
      </c>
      <c r="F15" s="3218"/>
      <c r="H15" s="3217" t="s">
        <v>11704</v>
      </c>
      <c r="I15" s="3218"/>
      <c r="K15" s="3217" t="s">
        <v>11705</v>
      </c>
      <c r="L15" s="3218"/>
      <c r="N15" s="3081"/>
    </row>
    <row r="16" spans="2:17" s="3080" customFormat="1" ht="30.65" customHeight="1" thickBot="1">
      <c r="B16" s="3122" t="s">
        <v>11780</v>
      </c>
      <c r="C16" s="3123">
        <v>109</v>
      </c>
      <c r="E16" s="3122" t="s">
        <v>11780</v>
      </c>
      <c r="F16" s="3123">
        <v>111</v>
      </c>
      <c r="H16" s="3122" t="s">
        <v>11780</v>
      </c>
      <c r="I16" s="3123">
        <v>116</v>
      </c>
      <c r="K16" s="3122" t="s">
        <v>11780</v>
      </c>
      <c r="L16" s="3123">
        <v>75</v>
      </c>
    </row>
    <row r="17" spans="2:16" s="3077" customFormat="1" ht="18" customHeight="1" thickBot="1">
      <c r="P17" s="3076"/>
    </row>
    <row r="18" spans="2:16" s="3076" customFormat="1" ht="45.65" customHeight="1" thickBot="1">
      <c r="B18" s="3219" t="s">
        <v>11706</v>
      </c>
      <c r="C18" s="3220"/>
      <c r="E18" s="3221" t="s">
        <v>11781</v>
      </c>
      <c r="F18" s="3234"/>
      <c r="H18" s="3219" t="s">
        <v>11707</v>
      </c>
      <c r="I18" s="3220"/>
      <c r="K18" s="3219" t="s">
        <v>11708</v>
      </c>
      <c r="L18" s="3220"/>
    </row>
    <row r="19" spans="2:16" s="3079" customFormat="1" ht="45.65" customHeight="1">
      <c r="B19" s="3235" t="s">
        <v>11709</v>
      </c>
      <c r="C19" s="3236"/>
      <c r="E19" s="3235" t="s">
        <v>11782</v>
      </c>
      <c r="F19" s="3236"/>
      <c r="H19" s="3237" t="s">
        <v>11710</v>
      </c>
      <c r="I19" s="3238"/>
      <c r="K19" s="3239">
        <v>56.8</v>
      </c>
      <c r="L19" s="3240"/>
    </row>
    <row r="20" spans="2:16" s="3075" customFormat="1" ht="22.15" customHeight="1">
      <c r="B20" s="3217" t="s">
        <v>11711</v>
      </c>
      <c r="C20" s="3218"/>
      <c r="E20" s="3217" t="s">
        <v>11783</v>
      </c>
      <c r="F20" s="3218"/>
      <c r="H20" s="3217" t="s">
        <v>11712</v>
      </c>
      <c r="I20" s="3218"/>
      <c r="K20" s="3217" t="s">
        <v>11713</v>
      </c>
      <c r="L20" s="3218"/>
    </row>
    <row r="21" spans="2:16" s="3080" customFormat="1" ht="30.65" customHeight="1" thickBot="1">
      <c r="B21" s="3122" t="s">
        <v>11780</v>
      </c>
      <c r="C21" s="3123">
        <v>124</v>
      </c>
      <c r="E21" s="3122" t="s">
        <v>11780</v>
      </c>
      <c r="F21" s="3124">
        <v>161</v>
      </c>
      <c r="H21" s="3122" t="s">
        <v>11780</v>
      </c>
      <c r="I21" s="3123">
        <v>126</v>
      </c>
      <c r="K21" s="3122" t="s">
        <v>11780</v>
      </c>
      <c r="L21" s="3123">
        <v>160</v>
      </c>
    </row>
    <row r="22" spans="2:16" s="3077" customFormat="1" ht="18" customHeight="1" thickBot="1"/>
    <row r="23" spans="2:16" s="3076" customFormat="1" ht="45.65" customHeight="1" thickBot="1">
      <c r="B23" s="3219" t="s">
        <v>11714</v>
      </c>
      <c r="C23" s="3220"/>
      <c r="E23" s="3219" t="s">
        <v>11715</v>
      </c>
      <c r="F23" s="3220"/>
      <c r="H23" s="3219" t="s">
        <v>11716</v>
      </c>
      <c r="I23" s="3220"/>
      <c r="K23" s="3219" t="s">
        <v>11717</v>
      </c>
      <c r="L23" s="3220"/>
    </row>
    <row r="24" spans="2:16" s="3079" customFormat="1" ht="45.65" customHeight="1">
      <c r="B24" s="3230">
        <v>43.9</v>
      </c>
      <c r="C24" s="3231"/>
      <c r="E24" s="3232">
        <v>0.2</v>
      </c>
      <c r="F24" s="3233"/>
      <c r="H24" s="3230">
        <v>2</v>
      </c>
      <c r="I24" s="3231"/>
      <c r="K24" s="3230">
        <v>4.5</v>
      </c>
      <c r="L24" s="3231"/>
      <c r="O24" s="3076"/>
      <c r="P24" s="3075"/>
    </row>
    <row r="25" spans="2:16" s="3075" customFormat="1" ht="22.15" customHeight="1">
      <c r="B25" s="3217" t="s">
        <v>11705</v>
      </c>
      <c r="C25" s="3218"/>
      <c r="E25" s="3217" t="s">
        <v>11705</v>
      </c>
      <c r="F25" s="3218"/>
      <c r="H25" s="3217" t="s">
        <v>11705</v>
      </c>
      <c r="I25" s="3218"/>
      <c r="K25" s="3217" t="s">
        <v>11705</v>
      </c>
      <c r="L25" s="3218"/>
      <c r="O25" s="3080"/>
    </row>
    <row r="26" spans="2:16" s="3080" customFormat="1" ht="30.65" customHeight="1" thickBot="1">
      <c r="B26" s="3122" t="s">
        <v>11780</v>
      </c>
      <c r="C26" s="3123">
        <v>175</v>
      </c>
      <c r="E26" s="3122" t="s">
        <v>11780</v>
      </c>
      <c r="F26" s="3124" t="s">
        <v>11784</v>
      </c>
      <c r="H26" s="3122" t="s">
        <v>11780</v>
      </c>
      <c r="I26" s="3123" t="s">
        <v>11785</v>
      </c>
      <c r="K26" s="3122" t="s">
        <v>11780</v>
      </c>
      <c r="L26" s="3123">
        <v>178</v>
      </c>
    </row>
    <row r="27" spans="2:16" s="3077" customFormat="1" ht="18" customHeight="1" thickBot="1"/>
    <row r="28" spans="2:16" s="3076" customFormat="1" ht="49.9" customHeight="1" thickBot="1">
      <c r="B28" s="3219" t="s">
        <v>11718</v>
      </c>
      <c r="C28" s="3220"/>
      <c r="E28" s="3219" t="s">
        <v>11719</v>
      </c>
      <c r="F28" s="3220"/>
      <c r="H28" s="3221" t="s">
        <v>11720</v>
      </c>
      <c r="I28" s="3220"/>
      <c r="K28" s="3221" t="s">
        <v>11721</v>
      </c>
      <c r="L28" s="3220"/>
      <c r="P28" s="3077"/>
    </row>
    <row r="29" spans="2:16" s="3079" customFormat="1" ht="45.65" customHeight="1">
      <c r="B29" s="3222" t="s">
        <v>11722</v>
      </c>
      <c r="C29" s="3223"/>
      <c r="E29" s="3224">
        <v>611.9</v>
      </c>
      <c r="F29" s="3225"/>
      <c r="H29" s="3226">
        <v>2694.8</v>
      </c>
      <c r="I29" s="3227"/>
      <c r="K29" s="3228">
        <v>628960</v>
      </c>
      <c r="L29" s="3229"/>
    </row>
    <row r="30" spans="2:16" s="3075" customFormat="1" ht="22.15" customHeight="1">
      <c r="B30" s="3217" t="s">
        <v>11723</v>
      </c>
      <c r="C30" s="3218"/>
      <c r="E30" s="3217" t="s">
        <v>11705</v>
      </c>
      <c r="F30" s="3218"/>
      <c r="H30" s="3217" t="s">
        <v>11723</v>
      </c>
      <c r="I30" s="3218"/>
      <c r="K30" s="3217" t="s">
        <v>11723</v>
      </c>
      <c r="L30" s="3218"/>
      <c r="P30" s="3080"/>
    </row>
    <row r="31" spans="2:16" s="3080" customFormat="1" ht="30.65" customHeight="1" thickBot="1">
      <c r="B31" s="3122" t="s">
        <v>11787</v>
      </c>
      <c r="C31" s="3124" t="s">
        <v>11788</v>
      </c>
      <c r="E31" s="3122" t="s">
        <v>11780</v>
      </c>
      <c r="F31" s="3123">
        <v>189</v>
      </c>
      <c r="H31" s="3122" t="s">
        <v>11780</v>
      </c>
      <c r="I31" s="3123">
        <v>210</v>
      </c>
      <c r="K31" s="3122" t="s">
        <v>11780</v>
      </c>
      <c r="L31" s="3123" t="s">
        <v>11789</v>
      </c>
    </row>
  </sheetData>
  <mergeCells count="61">
    <mergeCell ref="B9:C9"/>
    <mergeCell ref="E9:F9"/>
    <mergeCell ref="H9:I9"/>
    <mergeCell ref="K9:L9"/>
    <mergeCell ref="B2:L2"/>
    <mergeCell ref="B8:C8"/>
    <mergeCell ref="E8:F8"/>
    <mergeCell ref="H8:I8"/>
    <mergeCell ref="K8:L8"/>
    <mergeCell ref="B10:C10"/>
    <mergeCell ref="E10:F10"/>
    <mergeCell ref="H10:I10"/>
    <mergeCell ref="K10:L10"/>
    <mergeCell ref="B13:C13"/>
    <mergeCell ref="E13:F13"/>
    <mergeCell ref="H13:I13"/>
    <mergeCell ref="K13:L13"/>
    <mergeCell ref="B14:C14"/>
    <mergeCell ref="E14:F14"/>
    <mergeCell ref="H14:I14"/>
    <mergeCell ref="K14:L14"/>
    <mergeCell ref="B15:C15"/>
    <mergeCell ref="E15:F15"/>
    <mergeCell ref="H15:I15"/>
    <mergeCell ref="K15:L15"/>
    <mergeCell ref="B18:C18"/>
    <mergeCell ref="E18:F18"/>
    <mergeCell ref="H18:I18"/>
    <mergeCell ref="K18:L18"/>
    <mergeCell ref="B19:C19"/>
    <mergeCell ref="E19:F19"/>
    <mergeCell ref="H19:I19"/>
    <mergeCell ref="K19:L19"/>
    <mergeCell ref="B20:C20"/>
    <mergeCell ref="E20:F20"/>
    <mergeCell ref="H20:I20"/>
    <mergeCell ref="K20:L20"/>
    <mergeCell ref="B23:C23"/>
    <mergeCell ref="E23:F23"/>
    <mergeCell ref="H23:I23"/>
    <mergeCell ref="K23:L23"/>
    <mergeCell ref="B24:C24"/>
    <mergeCell ref="E24:F24"/>
    <mergeCell ref="H24:I24"/>
    <mergeCell ref="K24:L24"/>
    <mergeCell ref="B25:C25"/>
    <mergeCell ref="E25:F25"/>
    <mergeCell ref="H25:I25"/>
    <mergeCell ref="K25:L25"/>
    <mergeCell ref="B30:C30"/>
    <mergeCell ref="E30:F30"/>
    <mergeCell ref="H30:I30"/>
    <mergeCell ref="K30:L30"/>
    <mergeCell ref="B28:C28"/>
    <mergeCell ref="E28:F28"/>
    <mergeCell ref="H28:I28"/>
    <mergeCell ref="K28:L28"/>
    <mergeCell ref="B29:C29"/>
    <mergeCell ref="E29:F29"/>
    <mergeCell ref="H29:I29"/>
    <mergeCell ref="K29:L29"/>
  </mergeCells>
  <phoneticPr fontId="2"/>
  <hyperlinks>
    <hyperlink ref="B11:C11" location="'24'!A1" display="表番号" xr:uid="{A73F04E9-DD6D-4C84-8DFC-73F7F7CB45D3}"/>
    <hyperlink ref="E11:F11" location="'24'!A1" display="表番号" xr:uid="{87912627-363B-47AE-A3DB-60DE6CDCB24F}"/>
    <hyperlink ref="H11:I11" location="'24'!A1" display="表番号" xr:uid="{7FDF3B2F-240C-4FE2-BDF4-41ED3B8E482C}"/>
    <hyperlink ref="K11:L11" location="'24'!A1" display="表番号" xr:uid="{C799BB1B-1144-46A8-AD3A-E2A989CD986A}"/>
    <hyperlink ref="K16:L16" location="'75'!A1" display="表番号" xr:uid="{4CF84E11-B1F6-4D1C-86D6-6B3EE77B3C26}"/>
    <hyperlink ref="H16:I16" location="'116'!A1" display="表番号" xr:uid="{77D3E824-B12F-452D-9AE9-9166F7F55B08}"/>
    <hyperlink ref="E16:F16" location="'111'!A1" display="表番号" xr:uid="{D27427E1-6C27-4684-A1EF-632F130698C2}"/>
    <hyperlink ref="B16:C16" location="'109'!A1" display="表番号" xr:uid="{35C3F573-30DC-480E-A25E-DB81F4AA2E52}"/>
    <hyperlink ref="B21:C21" location="'124'!A1" display="表番号" xr:uid="{B228FA15-30E5-46D8-80D4-A33E1C65A242}"/>
    <hyperlink ref="E21:F21" location="'161'!A1" display="表番号" xr:uid="{BB82C648-CE57-4A8D-B6F7-4ED2EA55EE90}"/>
    <hyperlink ref="H21:I21" location="'126'!A1" display="表番号" xr:uid="{F0AB335F-9BE3-4E64-8123-2D491FD7F826}"/>
    <hyperlink ref="K21:L21" location="'160'!A1" display="表番号" xr:uid="{73973DC7-4550-4BFE-A141-9C4A326C37F3}"/>
    <hyperlink ref="K26:L26" location="'178'!A1" display="表番号" xr:uid="{2D03DE3D-2DBA-493C-AFBD-B1DA8D3B54CC}"/>
    <hyperlink ref="H26:I26" location="'176⑴'!A1" display="表番号" xr:uid="{E940D2D4-197F-4ACE-8818-6A1FC92F18C1}"/>
    <hyperlink ref="E26:F26" location="'174⑴'!A1" display="表番号" xr:uid="{E79DEE55-29C8-496C-914B-98F45B1D311D}"/>
    <hyperlink ref="B26:C26" location="'175'!A1" display="表番号" xr:uid="{744E91F7-8B75-46E5-ABC1-9CBEBA9EB5DC}"/>
    <hyperlink ref="B31:C31" location="'193(2)'!A1" display="表番号" xr:uid="{81460014-5CDC-42CA-8194-0C2D8187C590}"/>
    <hyperlink ref="E31:F31" location="'189'!A1" display="表番号" xr:uid="{1C2355A6-F75D-4538-BF7A-8E6975A1336C}"/>
    <hyperlink ref="H31:I31" location="'210'!A1" display="表番号" xr:uid="{1EC96C08-90F1-41CF-BC97-5D976A9E2495}"/>
    <hyperlink ref="K31:L31" location="'228'!A1" display="表番号" xr:uid="{4EFE21AB-57CA-4AE7-998C-9F7AB97E355E}"/>
    <hyperlink ref="C31" location="'194'!A1" display="・194" xr:uid="{F47AE9DC-8900-41B4-B2DA-FE808763E7F3}"/>
  </hyperlinks>
  <pageMargins left="0.78740157480314965" right="0.59055118110236227" top="0.78740157480314965" bottom="0.55118110236220474" header="0.31496062992125984" footer="0.31496062992125984"/>
  <pageSetup paperSize="9" scale="77" fitToHeight="0"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400AB-CAA4-402E-91D7-0B5B923E3D72}">
  <dimension ref="A1:G25"/>
  <sheetViews>
    <sheetView workbookViewId="0">
      <selection activeCell="G1" sqref="G1"/>
    </sheetView>
  </sheetViews>
  <sheetFormatPr defaultColWidth="8.58203125" defaultRowHeight="18"/>
  <cols>
    <col min="1" max="1" width="14.08203125" style="821" customWidth="1"/>
    <col min="2" max="6" width="13.58203125" style="821" customWidth="1"/>
    <col min="7" max="7" width="11" style="821" bestFit="1" customWidth="1"/>
    <col min="8" max="16384" width="8.58203125" style="821"/>
  </cols>
  <sheetData>
    <row r="1" spans="1:7">
      <c r="A1" s="987" t="s">
        <v>5410</v>
      </c>
      <c r="B1" s="987"/>
      <c r="C1" s="987"/>
      <c r="D1" s="987"/>
      <c r="E1" s="987"/>
      <c r="F1" s="987"/>
      <c r="G1" s="820" t="s">
        <v>721</v>
      </c>
    </row>
    <row r="2" spans="1:7" ht="18.5" thickBot="1">
      <c r="A2" s="988"/>
      <c r="B2" s="988"/>
      <c r="C2" s="988"/>
      <c r="D2" s="988"/>
      <c r="E2" s="988"/>
      <c r="F2" s="989" t="s">
        <v>5411</v>
      </c>
      <c r="G2" s="859"/>
    </row>
    <row r="3" spans="1:7">
      <c r="A3" s="3566" t="s">
        <v>5412</v>
      </c>
      <c r="B3" s="3569" t="s">
        <v>5413</v>
      </c>
      <c r="C3" s="3570"/>
      <c r="D3" s="3570"/>
      <c r="E3" s="3570"/>
      <c r="F3" s="3570"/>
      <c r="G3" s="859"/>
    </row>
    <row r="4" spans="1:7">
      <c r="A4" s="3567"/>
      <c r="B4" s="3571" t="s">
        <v>5414</v>
      </c>
      <c r="C4" s="3573" t="s">
        <v>5415</v>
      </c>
      <c r="D4" s="3574"/>
      <c r="E4" s="3575"/>
      <c r="F4" s="990" t="s">
        <v>5416</v>
      </c>
      <c r="G4" s="859"/>
    </row>
    <row r="5" spans="1:7">
      <c r="A5" s="3568"/>
      <c r="B5" s="3572"/>
      <c r="C5" s="991" t="s">
        <v>4822</v>
      </c>
      <c r="D5" s="991" t="s">
        <v>4717</v>
      </c>
      <c r="E5" s="992" t="s">
        <v>4718</v>
      </c>
      <c r="F5" s="993" t="s">
        <v>5417</v>
      </c>
      <c r="G5" s="859"/>
    </row>
    <row r="6" spans="1:7">
      <c r="A6" s="971" t="s">
        <v>4766</v>
      </c>
      <c r="B6" s="994">
        <v>3877</v>
      </c>
      <c r="C6" s="972">
        <v>1319</v>
      </c>
      <c r="D6" s="972">
        <v>591</v>
      </c>
      <c r="E6" s="972">
        <v>728</v>
      </c>
      <c r="F6" s="972">
        <v>2221477</v>
      </c>
      <c r="G6" s="859"/>
    </row>
    <row r="7" spans="1:7">
      <c r="A7" s="974" t="s">
        <v>5400</v>
      </c>
      <c r="B7" s="995">
        <v>3377</v>
      </c>
      <c r="C7" s="972">
        <v>1234</v>
      </c>
      <c r="D7" s="972">
        <v>550</v>
      </c>
      <c r="E7" s="972">
        <v>684</v>
      </c>
      <c r="F7" s="972">
        <v>2038419</v>
      </c>
      <c r="G7" s="859"/>
    </row>
    <row r="8" spans="1:7">
      <c r="A8" s="974" t="s">
        <v>5033</v>
      </c>
      <c r="B8" s="972">
        <v>3281</v>
      </c>
      <c r="C8" s="972">
        <v>1172</v>
      </c>
      <c r="D8" s="972">
        <v>534</v>
      </c>
      <c r="E8" s="972">
        <v>639</v>
      </c>
      <c r="F8" s="972">
        <v>1726418</v>
      </c>
      <c r="G8" s="859"/>
    </row>
    <row r="9" spans="1:7">
      <c r="A9" s="974" t="s">
        <v>192</v>
      </c>
      <c r="B9" s="996">
        <v>3954</v>
      </c>
      <c r="C9" s="975">
        <v>1160</v>
      </c>
      <c r="D9" s="975">
        <v>518</v>
      </c>
      <c r="E9" s="975">
        <v>641</v>
      </c>
      <c r="F9" s="975">
        <v>1743536</v>
      </c>
      <c r="G9" s="859"/>
    </row>
    <row r="10" spans="1:7">
      <c r="A10" s="976" t="s">
        <v>193</v>
      </c>
      <c r="B10" s="956">
        <f>SUM(B11:B22)</f>
        <v>3169</v>
      </c>
      <c r="C10" s="997">
        <f>(C11+C12+C13+C14+C15+C16+C17+C18+C19+C20+C21+C22)/12</f>
        <v>1111.6666666666667</v>
      </c>
      <c r="D10" s="997">
        <f>SUM(D11:D22)/12</f>
        <v>494.08333333333331</v>
      </c>
      <c r="E10" s="997">
        <f>SUM(E11:E22)/12</f>
        <v>617.58333333333337</v>
      </c>
      <c r="F10" s="997">
        <f>SUM(F11:F22)</f>
        <v>1751994</v>
      </c>
      <c r="G10" s="859"/>
    </row>
    <row r="11" spans="1:7" ht="18.75" customHeight="1">
      <c r="A11" s="974" t="s">
        <v>5401</v>
      </c>
      <c r="B11" s="998">
        <v>231</v>
      </c>
      <c r="C11" s="999">
        <f t="shared" ref="C11:C22" si="0">SUM(D11:E11)</f>
        <v>1057</v>
      </c>
      <c r="D11" s="999">
        <v>486</v>
      </c>
      <c r="E11" s="999">
        <v>571</v>
      </c>
      <c r="F11" s="999">
        <v>149281</v>
      </c>
      <c r="G11" s="859"/>
    </row>
    <row r="12" spans="1:7">
      <c r="A12" s="974" t="s">
        <v>5402</v>
      </c>
      <c r="B12" s="998">
        <v>254</v>
      </c>
      <c r="C12" s="999">
        <f t="shared" si="0"/>
        <v>1044</v>
      </c>
      <c r="D12" s="999">
        <v>470</v>
      </c>
      <c r="E12" s="999">
        <v>574</v>
      </c>
      <c r="F12" s="999">
        <v>133329</v>
      </c>
      <c r="G12" s="859"/>
    </row>
    <row r="13" spans="1:7">
      <c r="A13" s="974" t="s">
        <v>262</v>
      </c>
      <c r="B13" s="998">
        <v>214</v>
      </c>
      <c r="C13" s="999">
        <f t="shared" si="0"/>
        <v>974</v>
      </c>
      <c r="D13" s="999">
        <v>423</v>
      </c>
      <c r="E13" s="999">
        <v>551</v>
      </c>
      <c r="F13" s="999">
        <v>121283</v>
      </c>
      <c r="G13" s="859"/>
    </row>
    <row r="14" spans="1:7">
      <c r="A14" s="974" t="s">
        <v>264</v>
      </c>
      <c r="B14" s="998">
        <v>293</v>
      </c>
      <c r="C14" s="999">
        <f t="shared" si="0"/>
        <v>1045</v>
      </c>
      <c r="D14" s="999">
        <v>467</v>
      </c>
      <c r="E14" s="999">
        <v>578</v>
      </c>
      <c r="F14" s="999">
        <v>131609</v>
      </c>
      <c r="G14" s="859"/>
    </row>
    <row r="15" spans="1:7">
      <c r="A15" s="974" t="s">
        <v>266</v>
      </c>
      <c r="B15" s="998">
        <v>365</v>
      </c>
      <c r="C15" s="999">
        <f t="shared" si="0"/>
        <v>1100</v>
      </c>
      <c r="D15" s="999">
        <v>494</v>
      </c>
      <c r="E15" s="999">
        <v>606</v>
      </c>
      <c r="F15" s="999">
        <v>148992</v>
      </c>
      <c r="G15" s="859"/>
    </row>
    <row r="16" spans="1:7">
      <c r="A16" s="974" t="s">
        <v>268</v>
      </c>
      <c r="B16" s="998">
        <v>291</v>
      </c>
      <c r="C16" s="999">
        <f t="shared" si="0"/>
        <v>1135</v>
      </c>
      <c r="D16" s="999">
        <v>504</v>
      </c>
      <c r="E16" s="999">
        <v>631</v>
      </c>
      <c r="F16" s="999">
        <v>139202</v>
      </c>
      <c r="G16" s="859"/>
    </row>
    <row r="17" spans="1:7">
      <c r="A17" s="974" t="s">
        <v>209</v>
      </c>
      <c r="B17" s="998">
        <v>312</v>
      </c>
      <c r="C17" s="999">
        <f t="shared" si="0"/>
        <v>1234</v>
      </c>
      <c r="D17" s="999">
        <v>532</v>
      </c>
      <c r="E17" s="999">
        <v>702</v>
      </c>
      <c r="F17" s="999">
        <v>167939</v>
      </c>
      <c r="G17" s="859"/>
    </row>
    <row r="18" spans="1:7">
      <c r="A18" s="974" t="s">
        <v>271</v>
      </c>
      <c r="B18" s="998">
        <v>235</v>
      </c>
      <c r="C18" s="999">
        <f t="shared" si="0"/>
        <v>1181</v>
      </c>
      <c r="D18" s="999">
        <v>506</v>
      </c>
      <c r="E18" s="999">
        <v>675</v>
      </c>
      <c r="F18" s="999">
        <v>155663</v>
      </c>
      <c r="G18" s="859"/>
    </row>
    <row r="19" spans="1:7">
      <c r="A19" s="974" t="s">
        <v>273</v>
      </c>
      <c r="B19" s="998">
        <v>231</v>
      </c>
      <c r="C19" s="999">
        <f t="shared" si="0"/>
        <v>1185</v>
      </c>
      <c r="D19" s="999">
        <v>522</v>
      </c>
      <c r="E19" s="999">
        <v>663</v>
      </c>
      <c r="F19" s="999">
        <v>151844</v>
      </c>
      <c r="G19" s="859"/>
    </row>
    <row r="20" spans="1:7">
      <c r="A20" s="974" t="s">
        <v>5403</v>
      </c>
      <c r="B20" s="998">
        <v>309</v>
      </c>
      <c r="C20" s="999">
        <f t="shared" si="0"/>
        <v>1217</v>
      </c>
      <c r="D20" s="999">
        <v>532</v>
      </c>
      <c r="E20" s="999">
        <v>685</v>
      </c>
      <c r="F20" s="999">
        <v>182726</v>
      </c>
      <c r="G20" s="859"/>
    </row>
    <row r="21" spans="1:7">
      <c r="A21" s="974" t="s">
        <v>5404</v>
      </c>
      <c r="B21" s="998">
        <v>236</v>
      </c>
      <c r="C21" s="999">
        <f t="shared" si="0"/>
        <v>1081</v>
      </c>
      <c r="D21" s="999">
        <v>492</v>
      </c>
      <c r="E21" s="999">
        <v>589</v>
      </c>
      <c r="F21" s="1000">
        <v>139191</v>
      </c>
      <c r="G21" s="859"/>
    </row>
    <row r="22" spans="1:7" ht="18.5" thickBot="1">
      <c r="A22" s="981" t="s">
        <v>5405</v>
      </c>
      <c r="B22" s="1001">
        <v>198</v>
      </c>
      <c r="C22" s="999">
        <f t="shared" si="0"/>
        <v>1087</v>
      </c>
      <c r="D22" s="1002">
        <v>501</v>
      </c>
      <c r="E22" s="1002">
        <v>586</v>
      </c>
      <c r="F22" s="1002">
        <v>130935</v>
      </c>
      <c r="G22" s="859"/>
    </row>
    <row r="23" spans="1:7">
      <c r="A23" s="1003" t="s">
        <v>5418</v>
      </c>
      <c r="B23" s="1003"/>
      <c r="C23" s="1003"/>
      <c r="D23" s="1003"/>
      <c r="E23" s="1003"/>
      <c r="F23" s="1004" t="s">
        <v>5419</v>
      </c>
      <c r="G23" s="859"/>
    </row>
    <row r="24" spans="1:7">
      <c r="A24" s="859"/>
      <c r="B24" s="859"/>
      <c r="C24" s="859"/>
      <c r="D24" s="859"/>
      <c r="E24" s="859"/>
      <c r="F24" s="859"/>
      <c r="G24" s="859"/>
    </row>
    <row r="25" spans="1:7">
      <c r="A25" s="859"/>
      <c r="B25" s="859"/>
      <c r="C25" s="859"/>
      <c r="D25" s="859"/>
      <c r="E25" s="859"/>
      <c r="F25" s="859"/>
      <c r="G25" s="859"/>
    </row>
  </sheetData>
  <mergeCells count="4">
    <mergeCell ref="A3:A5"/>
    <mergeCell ref="B3:F3"/>
    <mergeCell ref="B4:B5"/>
    <mergeCell ref="C4:E4"/>
  </mergeCells>
  <phoneticPr fontId="2"/>
  <hyperlinks>
    <hyperlink ref="G1" location="目次!A1" display="目次へ戻る" xr:uid="{9704DA4F-FE9B-43E7-9580-5E4FD6AD9A4C}"/>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A743C-08C1-414F-A7B5-1367F8A0E7C6}">
  <dimension ref="A1:J10"/>
  <sheetViews>
    <sheetView workbookViewId="0">
      <selection activeCell="J1" sqref="J1"/>
    </sheetView>
  </sheetViews>
  <sheetFormatPr defaultColWidth="8.58203125" defaultRowHeight="18"/>
  <cols>
    <col min="1" max="1" width="12.58203125" style="821" customWidth="1"/>
    <col min="2" max="2" width="15.08203125" style="821" customWidth="1"/>
    <col min="3" max="9" width="8.58203125" style="821"/>
    <col min="10" max="10" width="11" style="821" bestFit="1" customWidth="1"/>
    <col min="11" max="16384" width="8.58203125" style="821"/>
  </cols>
  <sheetData>
    <row r="1" spans="1:10">
      <c r="A1" s="987" t="s">
        <v>5420</v>
      </c>
      <c r="B1" s="987"/>
      <c r="C1" s="987"/>
      <c r="D1" s="987"/>
      <c r="E1" s="987"/>
      <c r="F1" s="987"/>
      <c r="G1" s="987"/>
      <c r="H1" s="987"/>
      <c r="I1" s="987"/>
      <c r="J1" s="820" t="s">
        <v>721</v>
      </c>
    </row>
    <row r="2" spans="1:10" ht="18.5" thickBot="1">
      <c r="A2" s="987"/>
      <c r="B2" s="987"/>
      <c r="C2" s="987"/>
      <c r="D2" s="987"/>
      <c r="E2" s="1005"/>
      <c r="F2" s="1005"/>
      <c r="G2" s="1006"/>
      <c r="H2" s="987"/>
      <c r="I2" s="987"/>
      <c r="J2" s="859"/>
    </row>
    <row r="3" spans="1:10">
      <c r="A3" s="3570" t="s">
        <v>5421</v>
      </c>
      <c r="B3" s="3576"/>
      <c r="C3" s="1007" t="s">
        <v>4724</v>
      </c>
      <c r="D3" s="1007" t="s">
        <v>5422</v>
      </c>
      <c r="E3" s="1007" t="s">
        <v>5423</v>
      </c>
      <c r="F3" s="1007" t="s">
        <v>5424</v>
      </c>
      <c r="G3" s="1007" t="s">
        <v>5425</v>
      </c>
      <c r="H3" s="1007" t="s">
        <v>5426</v>
      </c>
      <c r="I3" s="1007" t="s">
        <v>5427</v>
      </c>
      <c r="J3" s="859"/>
    </row>
    <row r="4" spans="1:10">
      <c r="A4" s="3577" t="s">
        <v>5428</v>
      </c>
      <c r="B4" s="1008" t="s">
        <v>5429</v>
      </c>
      <c r="C4" s="1009">
        <v>1411</v>
      </c>
      <c r="D4" s="1010">
        <v>27</v>
      </c>
      <c r="E4" s="1010">
        <v>136</v>
      </c>
      <c r="F4" s="1010">
        <v>393</v>
      </c>
      <c r="G4" s="1010">
        <v>307</v>
      </c>
      <c r="H4" s="1010">
        <v>405</v>
      </c>
      <c r="I4" s="1010">
        <v>143</v>
      </c>
      <c r="J4" s="859"/>
    </row>
    <row r="5" spans="1:10">
      <c r="A5" s="3568"/>
      <c r="B5" s="1011" t="s">
        <v>5430</v>
      </c>
      <c r="C5" s="1012">
        <v>26013</v>
      </c>
      <c r="D5" s="1013">
        <v>2296</v>
      </c>
      <c r="E5" s="1013">
        <v>6550</v>
      </c>
      <c r="F5" s="1013">
        <v>8062</v>
      </c>
      <c r="G5" s="1013">
        <v>2744</v>
      </c>
      <c r="H5" s="1013">
        <v>4723</v>
      </c>
      <c r="I5" s="1013">
        <v>1638</v>
      </c>
      <c r="J5" s="859"/>
    </row>
    <row r="6" spans="1:10">
      <c r="A6" s="3578" t="s">
        <v>5431</v>
      </c>
      <c r="B6" s="1014" t="s">
        <v>5429</v>
      </c>
      <c r="C6" s="1015">
        <v>1353</v>
      </c>
      <c r="D6" s="1016">
        <v>39</v>
      </c>
      <c r="E6" s="1016">
        <v>131</v>
      </c>
      <c r="F6" s="1016">
        <v>330</v>
      </c>
      <c r="G6" s="1016">
        <v>333</v>
      </c>
      <c r="H6" s="1016">
        <v>392</v>
      </c>
      <c r="I6" s="1016">
        <v>128</v>
      </c>
      <c r="J6" s="859"/>
    </row>
    <row r="7" spans="1:10" ht="18.5" thickBot="1">
      <c r="A7" s="3579"/>
      <c r="B7" s="1017" t="s">
        <v>5430</v>
      </c>
      <c r="C7" s="1018">
        <f>SUM(D7:I7)</f>
        <v>26942</v>
      </c>
      <c r="D7" s="1019">
        <v>3992</v>
      </c>
      <c r="E7" s="1019">
        <v>6742</v>
      </c>
      <c r="F7" s="1019">
        <v>5975</v>
      </c>
      <c r="G7" s="1019">
        <v>3276</v>
      </c>
      <c r="H7" s="1019">
        <v>5195</v>
      </c>
      <c r="I7" s="1019">
        <v>1762</v>
      </c>
      <c r="J7" s="859"/>
    </row>
    <row r="8" spans="1:10">
      <c r="A8" s="1006"/>
      <c r="B8" s="1006"/>
      <c r="C8" s="1006"/>
      <c r="D8" s="1006"/>
      <c r="E8" s="1006"/>
      <c r="F8" s="987"/>
      <c r="G8" s="987"/>
      <c r="H8" s="1003"/>
      <c r="I8" s="1020" t="s">
        <v>5432</v>
      </c>
      <c r="J8" s="859"/>
    </row>
    <row r="9" spans="1:10">
      <c r="A9" s="859"/>
      <c r="B9" s="859"/>
      <c r="C9" s="859"/>
      <c r="D9" s="859"/>
      <c r="E9" s="859"/>
      <c r="F9" s="859"/>
      <c r="G9" s="859"/>
      <c r="H9" s="859"/>
      <c r="I9" s="859"/>
      <c r="J9" s="859"/>
    </row>
    <row r="10" spans="1:10">
      <c r="A10" s="859"/>
      <c r="B10" s="859"/>
      <c r="C10" s="859"/>
      <c r="D10" s="859"/>
      <c r="E10" s="859"/>
      <c r="F10" s="859"/>
      <c r="G10" s="859"/>
      <c r="H10" s="859"/>
      <c r="I10" s="859"/>
      <c r="J10" s="859"/>
    </row>
  </sheetData>
  <mergeCells count="3">
    <mergeCell ref="A3:B3"/>
    <mergeCell ref="A4:A5"/>
    <mergeCell ref="A6:A7"/>
  </mergeCells>
  <phoneticPr fontId="2"/>
  <hyperlinks>
    <hyperlink ref="J1" location="目次!A1" display="目次へ戻る" xr:uid="{92EA07FD-AEAB-40A7-9D27-07952185DE9A}"/>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E6F26-6D04-4B3B-8FDA-67C848007A81}">
  <dimension ref="A1:E1"/>
  <sheetViews>
    <sheetView workbookViewId="0">
      <selection activeCell="E1" sqref="E1"/>
    </sheetView>
  </sheetViews>
  <sheetFormatPr defaultColWidth="8.58203125" defaultRowHeight="18"/>
  <cols>
    <col min="1" max="4" width="8.58203125" style="821"/>
    <col min="5" max="5" width="11" style="821" bestFit="1" customWidth="1"/>
    <col min="6" max="16384" width="8.58203125" style="821"/>
  </cols>
  <sheetData>
    <row r="1" spans="1:5">
      <c r="A1" s="856" t="s">
        <v>5433</v>
      </c>
      <c r="E1" s="820" t="s">
        <v>721</v>
      </c>
    </row>
  </sheetData>
  <phoneticPr fontId="2"/>
  <hyperlinks>
    <hyperlink ref="E1" location="目次!A1" display="目次へ戻る" xr:uid="{83899E5F-9973-4003-9805-4296BE200E92}"/>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77E89-0601-4D3F-B004-78DA253A37F5}">
  <dimension ref="A1:E1"/>
  <sheetViews>
    <sheetView workbookViewId="0">
      <selection activeCell="E1" sqref="E1"/>
    </sheetView>
  </sheetViews>
  <sheetFormatPr defaultColWidth="8.58203125" defaultRowHeight="18"/>
  <cols>
    <col min="1" max="4" width="8.58203125" style="821"/>
    <col min="5" max="5" width="11" style="821" bestFit="1" customWidth="1"/>
    <col min="6" max="16384" width="8.58203125" style="821"/>
  </cols>
  <sheetData>
    <row r="1" spans="1:5">
      <c r="A1" s="856" t="s">
        <v>5434</v>
      </c>
      <c r="E1" s="820" t="s">
        <v>721</v>
      </c>
    </row>
  </sheetData>
  <phoneticPr fontId="2"/>
  <hyperlinks>
    <hyperlink ref="E1" location="目次!A1" display="目次へ戻る" xr:uid="{09B42507-6206-4DA0-9A27-B1779CA54E7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C3B26-96C0-4574-8ECF-1896720DBB18}">
  <dimension ref="A1:O19"/>
  <sheetViews>
    <sheetView workbookViewId="0">
      <selection activeCell="O1" sqref="O1"/>
    </sheetView>
  </sheetViews>
  <sheetFormatPr defaultColWidth="8.58203125" defaultRowHeight="18"/>
  <cols>
    <col min="1" max="1" width="19.5" style="821" customWidth="1"/>
    <col min="2" max="13" width="6.33203125" style="821" customWidth="1"/>
    <col min="14" max="14" width="10.83203125" style="821" customWidth="1"/>
    <col min="15" max="15" width="11" style="821" bestFit="1" customWidth="1"/>
    <col min="16" max="16384" width="8.58203125" style="821"/>
  </cols>
  <sheetData>
    <row r="1" spans="1:15">
      <c r="A1" s="987" t="s">
        <v>5435</v>
      </c>
      <c r="B1" s="987"/>
      <c r="C1" s="987"/>
      <c r="D1" s="987"/>
      <c r="E1" s="987"/>
      <c r="F1" s="987"/>
      <c r="G1" s="987"/>
      <c r="H1" s="987"/>
      <c r="I1" s="987"/>
      <c r="J1" s="987"/>
      <c r="K1" s="987"/>
      <c r="L1" s="987"/>
      <c r="M1" s="987"/>
      <c r="N1" s="987"/>
      <c r="O1" s="820" t="s">
        <v>721</v>
      </c>
    </row>
    <row r="2" spans="1:15" ht="18.5" thickBot="1">
      <c r="A2" s="987"/>
      <c r="B2" s="987"/>
      <c r="C2" s="987"/>
      <c r="D2" s="987"/>
      <c r="E2" s="987"/>
      <c r="F2" s="987"/>
      <c r="G2" s="987"/>
      <c r="H2" s="987"/>
      <c r="I2" s="987"/>
      <c r="J2" s="987"/>
      <c r="K2" s="987"/>
      <c r="L2" s="987"/>
      <c r="M2" s="987"/>
      <c r="N2" s="1021" t="s">
        <v>4693</v>
      </c>
      <c r="O2" s="859"/>
    </row>
    <row r="3" spans="1:15" ht="18.75" customHeight="1">
      <c r="A3" s="3566" t="s">
        <v>5436</v>
      </c>
      <c r="B3" s="3580" t="s">
        <v>5437</v>
      </c>
      <c r="C3" s="3581"/>
      <c r="D3" s="3582"/>
      <c r="E3" s="3586" t="s">
        <v>5438</v>
      </c>
      <c r="F3" s="3587"/>
      <c r="G3" s="3587"/>
      <c r="H3" s="3587"/>
      <c r="I3" s="3587"/>
      <c r="J3" s="3587"/>
      <c r="K3" s="3587"/>
      <c r="L3" s="3587"/>
      <c r="M3" s="3588"/>
      <c r="N3" s="3589" t="s">
        <v>5439</v>
      </c>
      <c r="O3" s="859"/>
    </row>
    <row r="4" spans="1:15">
      <c r="A4" s="3567"/>
      <c r="B4" s="3583"/>
      <c r="C4" s="3584"/>
      <c r="D4" s="3585"/>
      <c r="E4" s="3592" t="s">
        <v>4724</v>
      </c>
      <c r="F4" s="3593"/>
      <c r="G4" s="3594"/>
      <c r="H4" s="3592" t="s">
        <v>5440</v>
      </c>
      <c r="I4" s="3593"/>
      <c r="J4" s="3594"/>
      <c r="K4" s="3592" t="s">
        <v>5441</v>
      </c>
      <c r="L4" s="3593"/>
      <c r="M4" s="3594"/>
      <c r="N4" s="3590"/>
      <c r="O4" s="859"/>
    </row>
    <row r="5" spans="1:15">
      <c r="A5" s="3568"/>
      <c r="B5" s="992" t="s">
        <v>4822</v>
      </c>
      <c r="C5" s="992" t="s">
        <v>4717</v>
      </c>
      <c r="D5" s="992" t="s">
        <v>4718</v>
      </c>
      <c r="E5" s="992" t="s">
        <v>4822</v>
      </c>
      <c r="F5" s="992" t="s">
        <v>4717</v>
      </c>
      <c r="G5" s="992" t="s">
        <v>4718</v>
      </c>
      <c r="H5" s="992" t="s">
        <v>4822</v>
      </c>
      <c r="I5" s="992" t="s">
        <v>4717</v>
      </c>
      <c r="J5" s="992" t="s">
        <v>4718</v>
      </c>
      <c r="K5" s="992" t="s">
        <v>4822</v>
      </c>
      <c r="L5" s="992" t="s">
        <v>4717</v>
      </c>
      <c r="M5" s="992" t="s">
        <v>4718</v>
      </c>
      <c r="N5" s="3591"/>
      <c r="O5" s="859"/>
    </row>
    <row r="6" spans="1:15" ht="30" customHeight="1">
      <c r="A6" s="1022" t="s">
        <v>5442</v>
      </c>
      <c r="B6" s="1023">
        <v>120</v>
      </c>
      <c r="C6" s="1024">
        <v>75</v>
      </c>
      <c r="D6" s="1024">
        <v>45</v>
      </c>
      <c r="E6" s="1024">
        <v>89</v>
      </c>
      <c r="F6" s="1024">
        <v>50</v>
      </c>
      <c r="G6" s="1024">
        <v>39</v>
      </c>
      <c r="H6" s="1024">
        <v>69</v>
      </c>
      <c r="I6" s="1024">
        <v>37</v>
      </c>
      <c r="J6" s="1024">
        <v>32</v>
      </c>
      <c r="K6" s="1024">
        <v>20</v>
      </c>
      <c r="L6" s="1024">
        <v>13</v>
      </c>
      <c r="M6" s="1024">
        <v>7</v>
      </c>
      <c r="N6" s="1025">
        <v>9</v>
      </c>
      <c r="O6" s="859"/>
    </row>
    <row r="7" spans="1:15" ht="30" customHeight="1">
      <c r="A7" s="1026" t="s">
        <v>4755</v>
      </c>
      <c r="B7" s="1027">
        <v>196</v>
      </c>
      <c r="C7" s="1028">
        <v>137</v>
      </c>
      <c r="D7" s="1028">
        <v>59</v>
      </c>
      <c r="E7" s="1028">
        <v>158</v>
      </c>
      <c r="F7" s="1028">
        <v>110</v>
      </c>
      <c r="G7" s="1028">
        <v>48</v>
      </c>
      <c r="H7" s="1028">
        <v>120</v>
      </c>
      <c r="I7" s="1028">
        <v>79</v>
      </c>
      <c r="J7" s="1028">
        <v>41</v>
      </c>
      <c r="K7" s="1028">
        <v>38</v>
      </c>
      <c r="L7" s="1028">
        <v>31</v>
      </c>
      <c r="M7" s="1028">
        <v>7</v>
      </c>
      <c r="N7" s="1029">
        <v>6</v>
      </c>
      <c r="O7" s="859"/>
    </row>
    <row r="8" spans="1:15" ht="30" customHeight="1">
      <c r="A8" s="1026" t="s">
        <v>5443</v>
      </c>
      <c r="B8" s="1027">
        <v>157</v>
      </c>
      <c r="C8" s="1028">
        <v>112</v>
      </c>
      <c r="D8" s="1028">
        <v>45</v>
      </c>
      <c r="E8" s="1028">
        <v>128</v>
      </c>
      <c r="F8" s="1028">
        <v>94</v>
      </c>
      <c r="G8" s="1028">
        <v>34</v>
      </c>
      <c r="H8" s="1028">
        <v>99</v>
      </c>
      <c r="I8" s="1028">
        <v>69</v>
      </c>
      <c r="J8" s="1028">
        <v>30</v>
      </c>
      <c r="K8" s="1028">
        <v>29</v>
      </c>
      <c r="L8" s="1028">
        <v>25</v>
      </c>
      <c r="M8" s="1028">
        <v>4</v>
      </c>
      <c r="N8" s="1029">
        <v>0</v>
      </c>
      <c r="O8" s="859"/>
    </row>
    <row r="9" spans="1:15" ht="30" customHeight="1">
      <c r="A9" s="1026" t="s">
        <v>192</v>
      </c>
      <c r="B9" s="1030">
        <v>88</v>
      </c>
      <c r="C9" s="1031">
        <v>60</v>
      </c>
      <c r="D9" s="1031">
        <v>28</v>
      </c>
      <c r="E9" s="1031">
        <v>98</v>
      </c>
      <c r="F9" s="1031">
        <v>62</v>
      </c>
      <c r="G9" s="1031">
        <v>36</v>
      </c>
      <c r="H9" s="1031">
        <v>85</v>
      </c>
      <c r="I9" s="1031">
        <v>56</v>
      </c>
      <c r="J9" s="1031">
        <v>29</v>
      </c>
      <c r="K9" s="1031">
        <v>12</v>
      </c>
      <c r="L9" s="1031">
        <v>6</v>
      </c>
      <c r="M9" s="1031">
        <v>6</v>
      </c>
      <c r="N9" s="1029">
        <v>1</v>
      </c>
      <c r="O9" s="859"/>
    </row>
    <row r="10" spans="1:15" ht="30" customHeight="1">
      <c r="A10" s="1032" t="s">
        <v>193</v>
      </c>
      <c r="B10" s="1033">
        <v>84</v>
      </c>
      <c r="C10" s="1034">
        <v>59</v>
      </c>
      <c r="D10" s="1034">
        <v>25</v>
      </c>
      <c r="E10" s="1034">
        <v>92</v>
      </c>
      <c r="F10" s="1034">
        <v>63</v>
      </c>
      <c r="G10" s="1034">
        <v>29</v>
      </c>
      <c r="H10" s="1034">
        <v>69</v>
      </c>
      <c r="I10" s="1034">
        <v>48</v>
      </c>
      <c r="J10" s="1034">
        <v>21</v>
      </c>
      <c r="K10" s="1034">
        <v>23</v>
      </c>
      <c r="L10" s="1034">
        <v>15</v>
      </c>
      <c r="M10" s="1034">
        <v>8</v>
      </c>
      <c r="N10" s="1035">
        <f>SUM(N11:O16)</f>
        <v>0</v>
      </c>
      <c r="O10" s="859"/>
    </row>
    <row r="11" spans="1:15" ht="30" customHeight="1">
      <c r="A11" s="1036" t="s">
        <v>5444</v>
      </c>
      <c r="B11" s="1027">
        <v>15</v>
      </c>
      <c r="C11" s="1028">
        <v>13</v>
      </c>
      <c r="D11" s="1028">
        <v>2</v>
      </c>
      <c r="E11" s="1028">
        <v>12</v>
      </c>
      <c r="F11" s="1028">
        <v>11</v>
      </c>
      <c r="G11" s="1028">
        <v>1</v>
      </c>
      <c r="H11" s="1028">
        <v>12</v>
      </c>
      <c r="I11" s="1028">
        <v>11</v>
      </c>
      <c r="J11" s="1028">
        <v>1</v>
      </c>
      <c r="K11" s="1028">
        <v>0</v>
      </c>
      <c r="L11" s="1028">
        <v>0</v>
      </c>
      <c r="M11" s="1028">
        <v>0</v>
      </c>
      <c r="N11" s="1028">
        <v>0</v>
      </c>
      <c r="O11" s="859"/>
    </row>
    <row r="12" spans="1:15" ht="30" customHeight="1">
      <c r="A12" s="1037" t="s">
        <v>5445</v>
      </c>
      <c r="B12" s="1027">
        <v>13</v>
      </c>
      <c r="C12" s="1028">
        <v>10</v>
      </c>
      <c r="D12" s="1028">
        <v>3</v>
      </c>
      <c r="E12" s="1028">
        <v>16</v>
      </c>
      <c r="F12" s="1028">
        <v>11</v>
      </c>
      <c r="G12" s="1028">
        <v>5</v>
      </c>
      <c r="H12" s="1028">
        <v>10</v>
      </c>
      <c r="I12" s="1028">
        <v>6</v>
      </c>
      <c r="J12" s="1028">
        <v>4</v>
      </c>
      <c r="K12" s="1028">
        <v>6</v>
      </c>
      <c r="L12" s="1028">
        <v>5</v>
      </c>
      <c r="M12" s="1028">
        <v>1</v>
      </c>
      <c r="N12" s="1028">
        <v>0</v>
      </c>
      <c r="O12" s="859"/>
    </row>
    <row r="13" spans="1:15" ht="30" customHeight="1">
      <c r="A13" s="1036" t="s">
        <v>5446</v>
      </c>
      <c r="B13" s="1027">
        <v>19</v>
      </c>
      <c r="C13" s="1028">
        <v>19</v>
      </c>
      <c r="D13" s="1028">
        <v>0</v>
      </c>
      <c r="E13" s="1028">
        <v>20</v>
      </c>
      <c r="F13" s="1028">
        <v>19</v>
      </c>
      <c r="G13" s="1028">
        <v>1</v>
      </c>
      <c r="H13" s="1028">
        <v>12</v>
      </c>
      <c r="I13" s="1028">
        <v>12</v>
      </c>
      <c r="J13" s="1028">
        <v>0</v>
      </c>
      <c r="K13" s="1028">
        <v>8</v>
      </c>
      <c r="L13" s="1028">
        <v>7</v>
      </c>
      <c r="M13" s="1028">
        <v>1</v>
      </c>
      <c r="N13" s="1028">
        <v>0</v>
      </c>
      <c r="O13" s="859"/>
    </row>
    <row r="14" spans="1:15" ht="30" customHeight="1">
      <c r="A14" s="1037" t="s">
        <v>5447</v>
      </c>
      <c r="B14" s="1027">
        <v>34</v>
      </c>
      <c r="C14" s="1028">
        <v>14</v>
      </c>
      <c r="D14" s="1028">
        <v>20</v>
      </c>
      <c r="E14" s="1028">
        <v>39</v>
      </c>
      <c r="F14" s="1028">
        <v>17</v>
      </c>
      <c r="G14" s="1028">
        <v>22</v>
      </c>
      <c r="H14" s="1028">
        <v>31</v>
      </c>
      <c r="I14" s="1028">
        <v>15</v>
      </c>
      <c r="J14" s="1028">
        <v>16</v>
      </c>
      <c r="K14" s="1028">
        <v>8</v>
      </c>
      <c r="L14" s="1028">
        <v>2</v>
      </c>
      <c r="M14" s="1028">
        <v>6</v>
      </c>
      <c r="N14" s="1028">
        <v>0</v>
      </c>
      <c r="O14" s="859"/>
    </row>
    <row r="15" spans="1:15" ht="30" customHeight="1" thickBot="1">
      <c r="A15" s="1038" t="s">
        <v>5448</v>
      </c>
      <c r="B15" s="1039">
        <v>3</v>
      </c>
      <c r="C15" s="1040">
        <v>3</v>
      </c>
      <c r="D15" s="1040">
        <v>0</v>
      </c>
      <c r="E15" s="1040">
        <v>5</v>
      </c>
      <c r="F15" s="1040">
        <v>5</v>
      </c>
      <c r="G15" s="1040">
        <v>0</v>
      </c>
      <c r="H15" s="1040">
        <v>0</v>
      </c>
      <c r="I15" s="1040">
        <v>4</v>
      </c>
      <c r="J15" s="1040">
        <v>0</v>
      </c>
      <c r="K15" s="1040">
        <v>1</v>
      </c>
      <c r="L15" s="1040">
        <v>1</v>
      </c>
      <c r="M15" s="1040">
        <v>0</v>
      </c>
      <c r="N15" s="1040">
        <v>0</v>
      </c>
      <c r="O15" s="859"/>
    </row>
    <row r="16" spans="1:15">
      <c r="A16" s="987" t="s">
        <v>5449</v>
      </c>
      <c r="B16" s="987"/>
      <c r="C16" s="987"/>
      <c r="D16" s="987"/>
      <c r="E16" s="987"/>
      <c r="F16" s="987"/>
      <c r="G16" s="987"/>
      <c r="H16" s="987"/>
      <c r="I16" s="987"/>
      <c r="J16" s="987"/>
      <c r="K16" s="987"/>
      <c r="L16" s="987"/>
      <c r="M16" s="987"/>
      <c r="N16" s="1021" t="s">
        <v>5450</v>
      </c>
      <c r="O16" s="859"/>
    </row>
    <row r="17" spans="1:15">
      <c r="A17" s="859"/>
      <c r="B17" s="859"/>
      <c r="C17" s="859"/>
      <c r="D17" s="859"/>
      <c r="E17" s="859"/>
      <c r="F17" s="859"/>
      <c r="G17" s="859"/>
      <c r="H17" s="859"/>
      <c r="I17" s="859"/>
      <c r="J17" s="859"/>
      <c r="K17" s="859"/>
      <c r="L17" s="859"/>
      <c r="M17" s="859"/>
      <c r="N17" s="859"/>
      <c r="O17" s="859"/>
    </row>
    <row r="18" spans="1:15">
      <c r="A18" s="859"/>
      <c r="B18" s="859"/>
      <c r="C18" s="859"/>
      <c r="D18" s="859"/>
      <c r="E18" s="859"/>
      <c r="F18" s="859"/>
      <c r="G18" s="859"/>
      <c r="H18" s="859"/>
      <c r="I18" s="859"/>
      <c r="J18" s="859"/>
      <c r="K18" s="859"/>
      <c r="L18" s="859"/>
      <c r="M18" s="859"/>
      <c r="N18" s="859"/>
      <c r="O18" s="859"/>
    </row>
    <row r="19" spans="1:15">
      <c r="A19" s="859"/>
      <c r="B19" s="859"/>
      <c r="C19" s="859"/>
      <c r="D19" s="859"/>
      <c r="E19" s="859"/>
      <c r="F19" s="859"/>
      <c r="G19" s="859"/>
      <c r="H19" s="859"/>
      <c r="I19" s="859"/>
      <c r="J19" s="859"/>
      <c r="K19" s="859"/>
      <c r="L19" s="859"/>
      <c r="M19" s="859"/>
      <c r="N19" s="859"/>
      <c r="O19" s="859"/>
    </row>
  </sheetData>
  <mergeCells count="7">
    <mergeCell ref="A3:A5"/>
    <mergeCell ref="B3:D4"/>
    <mergeCell ref="E3:M3"/>
    <mergeCell ref="N3:N5"/>
    <mergeCell ref="E4:G4"/>
    <mergeCell ref="H4:J4"/>
    <mergeCell ref="K4:M4"/>
  </mergeCells>
  <phoneticPr fontId="2"/>
  <hyperlinks>
    <hyperlink ref="O1" location="目次!A1" display="目次へ戻る" xr:uid="{B7301151-C079-42AB-9877-A0D8A8A64101}"/>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36F87-A2A0-4C94-9DAA-62CB7F1ADC56}">
  <dimension ref="A1:O40"/>
  <sheetViews>
    <sheetView workbookViewId="0">
      <pane ySplit="1" topLeftCell="A2" activePane="bottomLeft" state="frozen"/>
      <selection pane="bottomLeft" activeCell="O1" sqref="O1"/>
    </sheetView>
  </sheetViews>
  <sheetFormatPr defaultColWidth="8.58203125" defaultRowHeight="18"/>
  <cols>
    <col min="1" max="1" width="13.75" style="821" customWidth="1"/>
    <col min="2" max="7" width="8.58203125" style="821"/>
    <col min="8" max="8" width="11.33203125" style="821" customWidth="1"/>
    <col min="9" max="10" width="8.58203125" style="821"/>
    <col min="11" max="11" width="11.08203125" style="821" customWidth="1"/>
    <col min="12" max="14" width="8.58203125" style="821"/>
    <col min="15" max="15" width="11" style="821" bestFit="1" customWidth="1"/>
    <col min="16" max="16384" width="8.58203125" style="821"/>
  </cols>
  <sheetData>
    <row r="1" spans="1:15">
      <c r="A1" s="859" t="s">
        <v>5451</v>
      </c>
      <c r="B1" s="859"/>
      <c r="C1" s="859"/>
      <c r="D1" s="859"/>
      <c r="E1" s="859"/>
      <c r="F1" s="859"/>
      <c r="G1" s="859"/>
      <c r="H1" s="859"/>
      <c r="I1" s="859"/>
      <c r="J1" s="859"/>
      <c r="K1" s="859"/>
      <c r="L1" s="859"/>
      <c r="M1" s="859"/>
      <c r="N1" s="859"/>
      <c r="O1" s="820" t="s">
        <v>721</v>
      </c>
    </row>
    <row r="2" spans="1:15" ht="18.5" thickBot="1">
      <c r="A2" s="859" t="s">
        <v>5452</v>
      </c>
      <c r="B2" s="859"/>
      <c r="C2" s="859"/>
      <c r="D2" s="859"/>
      <c r="E2" s="859"/>
      <c r="F2" s="859"/>
      <c r="G2" s="859"/>
      <c r="H2" s="859"/>
      <c r="I2" s="859"/>
      <c r="J2" s="859"/>
      <c r="K2" s="859"/>
      <c r="L2" s="988"/>
      <c r="M2" s="989" t="s">
        <v>5453</v>
      </c>
      <c r="N2" s="859"/>
    </row>
    <row r="3" spans="1:15">
      <c r="A3" s="3566" t="s">
        <v>4751</v>
      </c>
      <c r="B3" s="3569" t="s">
        <v>5048</v>
      </c>
      <c r="C3" s="3576"/>
      <c r="D3" s="3569" t="s">
        <v>5454</v>
      </c>
      <c r="E3" s="3576"/>
      <c r="F3" s="3569" t="s">
        <v>5455</v>
      </c>
      <c r="G3" s="3576"/>
      <c r="H3" s="3569" t="s">
        <v>5456</v>
      </c>
      <c r="I3" s="3576"/>
      <c r="J3" s="3569" t="s">
        <v>5457</v>
      </c>
      <c r="K3" s="3576"/>
      <c r="L3" s="3569" t="s">
        <v>5458</v>
      </c>
      <c r="M3" s="3570"/>
      <c r="N3" s="859"/>
      <c r="O3" s="859"/>
    </row>
    <row r="4" spans="1:15">
      <c r="A4" s="3568"/>
      <c r="B4" s="991" t="s">
        <v>5459</v>
      </c>
      <c r="C4" s="991" t="s">
        <v>5460</v>
      </c>
      <c r="D4" s="991" t="s">
        <v>5459</v>
      </c>
      <c r="E4" s="991" t="s">
        <v>5460</v>
      </c>
      <c r="F4" s="991" t="s">
        <v>5459</v>
      </c>
      <c r="G4" s="991" t="s">
        <v>5460</v>
      </c>
      <c r="H4" s="991" t="s">
        <v>5459</v>
      </c>
      <c r="I4" s="991" t="s">
        <v>5460</v>
      </c>
      <c r="J4" s="991" t="s">
        <v>5459</v>
      </c>
      <c r="K4" s="991" t="s">
        <v>5460</v>
      </c>
      <c r="L4" s="991" t="s">
        <v>5459</v>
      </c>
      <c r="M4" s="991" t="s">
        <v>5460</v>
      </c>
      <c r="N4" s="859"/>
      <c r="O4" s="859"/>
    </row>
    <row r="5" spans="1:15">
      <c r="A5" s="1041" t="s">
        <v>5461</v>
      </c>
      <c r="B5" s="1042">
        <v>181</v>
      </c>
      <c r="C5" s="1043">
        <v>21675</v>
      </c>
      <c r="D5" s="972">
        <v>159</v>
      </c>
      <c r="E5" s="1043">
        <v>16475</v>
      </c>
      <c r="F5" s="972">
        <v>5</v>
      </c>
      <c r="G5" s="1031">
        <v>728</v>
      </c>
      <c r="H5" s="972">
        <v>2</v>
      </c>
      <c r="I5" s="987">
        <v>177</v>
      </c>
      <c r="J5" s="972">
        <v>9</v>
      </c>
      <c r="K5" s="987">
        <v>174</v>
      </c>
      <c r="L5" s="972">
        <v>6</v>
      </c>
      <c r="M5" s="1031">
        <v>4121</v>
      </c>
      <c r="N5" s="859"/>
      <c r="O5" s="859"/>
    </row>
    <row r="6" spans="1:15">
      <c r="A6" s="1044">
        <v>18</v>
      </c>
      <c r="B6" s="998">
        <v>182</v>
      </c>
      <c r="C6" s="1045">
        <v>22202</v>
      </c>
      <c r="D6" s="1000">
        <v>161</v>
      </c>
      <c r="E6" s="1045">
        <v>17260</v>
      </c>
      <c r="F6" s="1000">
        <v>4</v>
      </c>
      <c r="G6" s="1046">
        <v>697</v>
      </c>
      <c r="H6" s="1000">
        <v>2</v>
      </c>
      <c r="I6" s="1046">
        <v>175</v>
      </c>
      <c r="J6" s="1000">
        <v>9</v>
      </c>
      <c r="K6" s="1046">
        <v>156</v>
      </c>
      <c r="L6" s="1000">
        <v>6</v>
      </c>
      <c r="M6" s="1046">
        <v>3914</v>
      </c>
      <c r="N6" s="859"/>
      <c r="O6" s="859"/>
    </row>
    <row r="7" spans="1:15">
      <c r="A7" s="1044">
        <v>19</v>
      </c>
      <c r="B7" s="998">
        <v>175</v>
      </c>
      <c r="C7" s="1045">
        <v>21403</v>
      </c>
      <c r="D7" s="1000">
        <v>154</v>
      </c>
      <c r="E7" s="1045">
        <v>16641</v>
      </c>
      <c r="F7" s="1000">
        <v>4</v>
      </c>
      <c r="G7" s="1046">
        <v>696</v>
      </c>
      <c r="H7" s="1000">
        <v>2</v>
      </c>
      <c r="I7" s="1046">
        <v>162</v>
      </c>
      <c r="J7" s="1000">
        <v>9</v>
      </c>
      <c r="K7" s="1046">
        <v>155</v>
      </c>
      <c r="L7" s="1000">
        <v>6</v>
      </c>
      <c r="M7" s="1046">
        <v>3749</v>
      </c>
      <c r="N7" s="859"/>
      <c r="O7" s="859"/>
    </row>
    <row r="8" spans="1:15">
      <c r="A8" s="1044">
        <v>20</v>
      </c>
      <c r="B8" s="998">
        <v>173</v>
      </c>
      <c r="C8" s="1045">
        <v>21670</v>
      </c>
      <c r="D8" s="1000">
        <v>152</v>
      </c>
      <c r="E8" s="1045">
        <v>17072</v>
      </c>
      <c r="F8" s="1000">
        <v>4</v>
      </c>
      <c r="G8" s="1046">
        <v>684</v>
      </c>
      <c r="H8" s="1000">
        <v>2</v>
      </c>
      <c r="I8" s="1046">
        <v>162</v>
      </c>
      <c r="J8" s="1000">
        <v>9</v>
      </c>
      <c r="K8" s="1046">
        <v>136</v>
      </c>
      <c r="L8" s="1000">
        <v>6</v>
      </c>
      <c r="M8" s="1046">
        <v>3616</v>
      </c>
      <c r="N8" s="859"/>
      <c r="O8" s="859"/>
    </row>
    <row r="9" spans="1:15">
      <c r="A9" s="1044">
        <v>21</v>
      </c>
      <c r="B9" s="998">
        <v>191</v>
      </c>
      <c r="C9" s="1045">
        <v>21289</v>
      </c>
      <c r="D9" s="1000">
        <v>0</v>
      </c>
      <c r="E9" s="1000">
        <v>0</v>
      </c>
      <c r="F9" s="1000">
        <v>0</v>
      </c>
      <c r="G9" s="1000">
        <v>0</v>
      </c>
      <c r="H9" s="1000">
        <v>0</v>
      </c>
      <c r="I9" s="1000">
        <v>0</v>
      </c>
      <c r="J9" s="1000">
        <v>0</v>
      </c>
      <c r="K9" s="1000">
        <v>0</v>
      </c>
      <c r="L9" s="1000">
        <v>0</v>
      </c>
      <c r="M9" s="1000">
        <v>0</v>
      </c>
      <c r="N9" s="859"/>
      <c r="O9" s="859"/>
    </row>
    <row r="10" spans="1:15" ht="18.5" thickBot="1">
      <c r="A10" s="1047">
        <v>22</v>
      </c>
      <c r="B10" s="1048">
        <v>185</v>
      </c>
      <c r="C10" s="1049">
        <v>20661</v>
      </c>
      <c r="D10" s="1050">
        <v>0</v>
      </c>
      <c r="E10" s="1050">
        <v>0</v>
      </c>
      <c r="F10" s="1050">
        <v>0</v>
      </c>
      <c r="G10" s="1050">
        <v>0</v>
      </c>
      <c r="H10" s="1050">
        <v>0</v>
      </c>
      <c r="I10" s="1050">
        <v>0</v>
      </c>
      <c r="J10" s="1050">
        <v>0</v>
      </c>
      <c r="K10" s="1050">
        <v>0</v>
      </c>
      <c r="L10" s="1050">
        <v>0</v>
      </c>
      <c r="M10" s="1050">
        <v>0</v>
      </c>
      <c r="N10" s="859"/>
      <c r="O10" s="859"/>
    </row>
    <row r="11" spans="1:15">
      <c r="A11" s="1003" t="s">
        <v>5462</v>
      </c>
      <c r="B11" s="1051"/>
      <c r="C11" s="1051"/>
      <c r="D11" s="1051"/>
      <c r="E11" s="1051"/>
      <c r="F11" s="1051"/>
      <c r="G11" s="1051"/>
      <c r="H11" s="1051"/>
      <c r="I11" s="1051"/>
      <c r="J11" s="1052"/>
      <c r="K11" s="1052"/>
      <c r="L11" s="1052"/>
      <c r="M11" s="1020" t="s">
        <v>5463</v>
      </c>
      <c r="N11" s="859"/>
      <c r="O11" s="859"/>
    </row>
    <row r="12" spans="1:15" ht="18.75" customHeight="1">
      <c r="A12" s="1053"/>
      <c r="B12" s="1053"/>
      <c r="C12" s="1053"/>
      <c r="D12" s="1053"/>
      <c r="E12" s="1053"/>
      <c r="F12" s="1053"/>
      <c r="G12" s="1053"/>
      <c r="H12" s="1053"/>
      <c r="I12" s="1053"/>
      <c r="J12" s="1054"/>
      <c r="K12" s="1054"/>
      <c r="L12" s="1054"/>
      <c r="M12" s="1054"/>
      <c r="N12" s="859"/>
      <c r="O12" s="859"/>
    </row>
    <row r="13" spans="1:15">
      <c r="A13" s="859"/>
      <c r="B13" s="859"/>
      <c r="C13" s="859"/>
      <c r="D13" s="859"/>
      <c r="E13" s="859"/>
      <c r="F13" s="859"/>
      <c r="G13" s="859"/>
      <c r="H13" s="859"/>
      <c r="I13" s="859"/>
      <c r="J13" s="859"/>
      <c r="K13" s="859"/>
      <c r="L13" s="859"/>
      <c r="M13" s="859"/>
      <c r="N13" s="859"/>
      <c r="O13" s="859"/>
    </row>
    <row r="14" spans="1:15" ht="18.5" thickBot="1">
      <c r="A14" s="859" t="s">
        <v>5464</v>
      </c>
      <c r="B14" s="859"/>
      <c r="C14" s="859"/>
      <c r="D14" s="859"/>
      <c r="E14" s="859"/>
      <c r="F14" s="859"/>
      <c r="G14" s="859"/>
      <c r="H14" s="859"/>
      <c r="I14" s="859"/>
      <c r="J14" s="859"/>
      <c r="K14" s="859"/>
      <c r="L14" s="859"/>
      <c r="M14" s="859"/>
      <c r="N14" s="1055" t="s">
        <v>5453</v>
      </c>
      <c r="O14" s="820" t="s">
        <v>721</v>
      </c>
    </row>
    <row r="15" spans="1:15" ht="37.5" customHeight="1">
      <c r="A15" s="3570" t="s">
        <v>5465</v>
      </c>
      <c r="B15" s="3576"/>
      <c r="C15" s="1007" t="s">
        <v>5466</v>
      </c>
      <c r="D15" s="1007" t="s">
        <v>5467</v>
      </c>
      <c r="E15" s="1007" t="s">
        <v>5468</v>
      </c>
      <c r="F15" s="1007" t="s">
        <v>5469</v>
      </c>
      <c r="G15" s="1007" t="s">
        <v>5470</v>
      </c>
      <c r="H15" s="1056" t="s">
        <v>5471</v>
      </c>
      <c r="I15" s="1057" t="s">
        <v>5472</v>
      </c>
      <c r="J15" s="1056" t="s">
        <v>5473</v>
      </c>
      <c r="K15" s="1056" t="s">
        <v>5474</v>
      </c>
      <c r="L15" s="1058" t="s">
        <v>5475</v>
      </c>
      <c r="M15" s="1007" t="s">
        <v>5476</v>
      </c>
      <c r="N15" s="1057" t="s">
        <v>5297</v>
      </c>
      <c r="O15" s="859"/>
    </row>
    <row r="16" spans="1:15">
      <c r="A16" s="1059" t="s">
        <v>5477</v>
      </c>
      <c r="B16" s="1060" t="s">
        <v>5478</v>
      </c>
      <c r="C16" s="1061">
        <v>173</v>
      </c>
      <c r="D16" s="972">
        <v>2</v>
      </c>
      <c r="E16" s="972">
        <v>1</v>
      </c>
      <c r="F16" s="972">
        <v>9</v>
      </c>
      <c r="G16" s="972">
        <v>48</v>
      </c>
      <c r="H16" s="972">
        <v>5</v>
      </c>
      <c r="I16" s="972">
        <v>40</v>
      </c>
      <c r="J16" s="972">
        <v>22</v>
      </c>
      <c r="K16" s="972">
        <v>5</v>
      </c>
      <c r="L16" s="972">
        <v>32</v>
      </c>
      <c r="M16" s="972">
        <v>9</v>
      </c>
      <c r="N16" s="972">
        <v>0</v>
      </c>
      <c r="O16" s="859"/>
    </row>
    <row r="17" spans="1:15">
      <c r="A17" s="1062" t="s">
        <v>5479</v>
      </c>
      <c r="B17" s="1063" t="s">
        <v>5480</v>
      </c>
      <c r="C17" s="1064">
        <v>21670</v>
      </c>
      <c r="D17" s="1065" t="s">
        <v>5481</v>
      </c>
      <c r="E17" s="1065" t="s">
        <v>5481</v>
      </c>
      <c r="F17" s="1066">
        <v>3149</v>
      </c>
      <c r="G17" s="1066">
        <v>6481</v>
      </c>
      <c r="H17" s="972">
        <v>446</v>
      </c>
      <c r="I17" s="1066">
        <v>2248</v>
      </c>
      <c r="J17" s="1066">
        <v>2672</v>
      </c>
      <c r="K17" s="972">
        <v>451</v>
      </c>
      <c r="L17" s="1066">
        <v>3369</v>
      </c>
      <c r="M17" s="1066">
        <v>2782</v>
      </c>
      <c r="N17" s="972">
        <v>0</v>
      </c>
      <c r="O17" s="859"/>
    </row>
    <row r="18" spans="1:15">
      <c r="A18" s="3577" t="s">
        <v>5482</v>
      </c>
      <c r="B18" s="1067" t="s">
        <v>5478</v>
      </c>
      <c r="C18" s="1068">
        <v>191</v>
      </c>
      <c r="D18" s="1000">
        <v>0</v>
      </c>
      <c r="E18" s="1000">
        <v>0</v>
      </c>
      <c r="F18" s="1000">
        <v>0</v>
      </c>
      <c r="G18" s="1000">
        <v>0</v>
      </c>
      <c r="H18" s="1000">
        <v>0</v>
      </c>
      <c r="I18" s="1000">
        <v>0</v>
      </c>
      <c r="J18" s="972">
        <v>0</v>
      </c>
      <c r="K18" s="1000">
        <v>0</v>
      </c>
      <c r="L18" s="1000">
        <v>0</v>
      </c>
      <c r="M18" s="1000">
        <v>0</v>
      </c>
      <c r="N18" s="1000">
        <v>0</v>
      </c>
      <c r="O18" s="859"/>
    </row>
    <row r="19" spans="1:15">
      <c r="A19" s="3568"/>
      <c r="B19" s="1063" t="s">
        <v>5480</v>
      </c>
      <c r="C19" s="1069">
        <v>21289</v>
      </c>
      <c r="D19" s="1000">
        <v>0</v>
      </c>
      <c r="E19" s="1000">
        <v>0</v>
      </c>
      <c r="F19" s="1000">
        <v>0</v>
      </c>
      <c r="G19" s="1000">
        <v>0</v>
      </c>
      <c r="H19" s="1000">
        <v>0</v>
      </c>
      <c r="I19" s="1000">
        <v>0</v>
      </c>
      <c r="J19" s="1000">
        <v>0</v>
      </c>
      <c r="K19" s="1000">
        <v>0</v>
      </c>
      <c r="L19" s="1000">
        <v>0</v>
      </c>
      <c r="M19" s="1000">
        <v>0</v>
      </c>
      <c r="N19" s="1000">
        <v>0</v>
      </c>
      <c r="O19" s="859"/>
    </row>
    <row r="20" spans="1:15">
      <c r="A20" s="3577" t="s">
        <v>5483</v>
      </c>
      <c r="B20" s="1070" t="s">
        <v>5478</v>
      </c>
      <c r="C20" s="1071">
        <v>185</v>
      </c>
      <c r="D20" s="1072">
        <v>0</v>
      </c>
      <c r="E20" s="1072">
        <v>0</v>
      </c>
      <c r="F20" s="1072">
        <v>0</v>
      </c>
      <c r="G20" s="1072">
        <v>0</v>
      </c>
      <c r="H20" s="1072">
        <v>0</v>
      </c>
      <c r="I20" s="1072">
        <v>0</v>
      </c>
      <c r="J20" s="1073">
        <v>0</v>
      </c>
      <c r="K20" s="1072">
        <v>0</v>
      </c>
      <c r="L20" s="1072">
        <v>0</v>
      </c>
      <c r="M20" s="1072">
        <v>0</v>
      </c>
      <c r="N20" s="1072">
        <v>0</v>
      </c>
      <c r="O20" s="859"/>
    </row>
    <row r="21" spans="1:15" ht="18.5" thickBot="1">
      <c r="A21" s="3595"/>
      <c r="B21" s="1074" t="s">
        <v>5480</v>
      </c>
      <c r="C21" s="1075">
        <v>20661</v>
      </c>
      <c r="D21" s="1050">
        <v>0</v>
      </c>
      <c r="E21" s="1050">
        <v>0</v>
      </c>
      <c r="F21" s="1050">
        <v>0</v>
      </c>
      <c r="G21" s="1050">
        <v>0</v>
      </c>
      <c r="H21" s="1050">
        <v>0</v>
      </c>
      <c r="I21" s="1050">
        <v>0</v>
      </c>
      <c r="J21" s="1050">
        <v>0</v>
      </c>
      <c r="K21" s="1050">
        <v>0</v>
      </c>
      <c r="L21" s="1050">
        <v>0</v>
      </c>
      <c r="M21" s="1050">
        <v>0</v>
      </c>
      <c r="N21" s="1050">
        <v>0</v>
      </c>
      <c r="O21" s="859"/>
    </row>
    <row r="22" spans="1:15" ht="18.75" customHeight="1">
      <c r="A22" s="1003" t="s">
        <v>5484</v>
      </c>
      <c r="B22" s="1051"/>
      <c r="C22" s="1051"/>
      <c r="D22" s="1051"/>
      <c r="E22" s="1051"/>
      <c r="F22" s="1051"/>
      <c r="G22" s="1051"/>
      <c r="H22" s="1051"/>
      <c r="I22" s="1051"/>
      <c r="J22" s="1051"/>
      <c r="K22" s="1051"/>
      <c r="L22" s="1051"/>
      <c r="M22" s="1051"/>
      <c r="N22" s="1020" t="s">
        <v>5463</v>
      </c>
      <c r="O22" s="859"/>
    </row>
    <row r="23" spans="1:15" ht="18.75" customHeight="1">
      <c r="A23" s="987"/>
      <c r="B23" s="1053"/>
      <c r="C23" s="1053"/>
      <c r="D23" s="1053"/>
      <c r="E23" s="1053"/>
      <c r="F23" s="1053"/>
      <c r="G23" s="1053"/>
      <c r="H23" s="1053"/>
      <c r="I23" s="1053"/>
      <c r="J23" s="1053"/>
      <c r="K23" s="1053"/>
      <c r="L23" s="1053"/>
      <c r="M23" s="1053"/>
      <c r="N23" s="1021"/>
      <c r="O23" s="859"/>
    </row>
    <row r="24" spans="1:15">
      <c r="A24" s="859"/>
      <c r="B24" s="859"/>
      <c r="C24" s="859"/>
      <c r="D24" s="859"/>
      <c r="E24" s="859"/>
      <c r="F24" s="859"/>
      <c r="G24" s="859"/>
      <c r="H24" s="859"/>
      <c r="I24" s="859"/>
      <c r="J24" s="859"/>
      <c r="K24" s="859"/>
      <c r="L24" s="859"/>
      <c r="M24" s="859"/>
      <c r="N24" s="859"/>
      <c r="O24" s="859"/>
    </row>
    <row r="25" spans="1:15" ht="18.5" thickBot="1">
      <c r="A25" s="859" t="s">
        <v>5485</v>
      </c>
      <c r="B25" s="859"/>
      <c r="C25" s="859"/>
      <c r="D25" s="859"/>
      <c r="E25" s="859"/>
      <c r="F25" s="859"/>
      <c r="G25" s="859"/>
      <c r="H25" s="859"/>
      <c r="I25" s="859"/>
      <c r="J25" s="859"/>
      <c r="K25" s="989" t="s">
        <v>5486</v>
      </c>
      <c r="L25" s="859"/>
      <c r="M25" s="859"/>
      <c r="N25" s="859"/>
      <c r="O25" s="820" t="s">
        <v>721</v>
      </c>
    </row>
    <row r="26" spans="1:15">
      <c r="A26" s="3566" t="s">
        <v>5487</v>
      </c>
      <c r="B26" s="3569" t="s">
        <v>5048</v>
      </c>
      <c r="C26" s="3576"/>
      <c r="D26" s="3569" t="s">
        <v>5488</v>
      </c>
      <c r="E26" s="3576"/>
      <c r="F26" s="3569" t="s">
        <v>5489</v>
      </c>
      <c r="G26" s="3576"/>
      <c r="H26" s="3569" t="s">
        <v>5490</v>
      </c>
      <c r="I26" s="3576"/>
      <c r="J26" s="3570" t="s">
        <v>5070</v>
      </c>
      <c r="K26" s="3570"/>
      <c r="L26" s="859"/>
      <c r="M26" s="859"/>
      <c r="N26" s="859"/>
      <c r="O26" s="859"/>
    </row>
    <row r="27" spans="1:15">
      <c r="A27" s="3568"/>
      <c r="B27" s="992" t="s">
        <v>5478</v>
      </c>
      <c r="C27" s="992" t="s">
        <v>5480</v>
      </c>
      <c r="D27" s="992" t="s">
        <v>5478</v>
      </c>
      <c r="E27" s="992" t="s">
        <v>5480</v>
      </c>
      <c r="F27" s="992" t="s">
        <v>5478</v>
      </c>
      <c r="G27" s="992" t="s">
        <v>5480</v>
      </c>
      <c r="H27" s="992" t="s">
        <v>5478</v>
      </c>
      <c r="I27" s="992" t="s">
        <v>5480</v>
      </c>
      <c r="J27" s="992" t="s">
        <v>5478</v>
      </c>
      <c r="K27" s="991" t="s">
        <v>5480</v>
      </c>
      <c r="L27" s="859"/>
      <c r="M27" s="859"/>
      <c r="N27" s="859"/>
      <c r="O27" s="859"/>
    </row>
    <row r="28" spans="1:15" ht="35.15" customHeight="1">
      <c r="A28" s="1076" t="s">
        <v>5491</v>
      </c>
      <c r="B28" s="1077">
        <v>173</v>
      </c>
      <c r="C28" s="1078">
        <v>21670</v>
      </c>
      <c r="D28" s="1078">
        <v>94</v>
      </c>
      <c r="E28" s="1078">
        <v>13994</v>
      </c>
      <c r="F28" s="1078">
        <v>13</v>
      </c>
      <c r="G28" s="1078">
        <v>693</v>
      </c>
      <c r="H28" s="1078">
        <v>2</v>
      </c>
      <c r="I28" s="1078" t="s">
        <v>5481</v>
      </c>
      <c r="J28" s="1078">
        <v>64</v>
      </c>
      <c r="K28" s="1078" t="s">
        <v>5481</v>
      </c>
      <c r="L28" s="859"/>
      <c r="M28" s="859"/>
      <c r="N28" s="859"/>
      <c r="O28" s="859"/>
    </row>
    <row r="29" spans="1:15" ht="35.15" customHeight="1">
      <c r="A29" s="1079" t="s">
        <v>5492</v>
      </c>
      <c r="B29" s="1080">
        <v>2</v>
      </c>
      <c r="C29" s="1081" t="s">
        <v>5481</v>
      </c>
      <c r="D29" s="1082">
        <v>2</v>
      </c>
      <c r="E29" s="1082" t="s">
        <v>5481</v>
      </c>
      <c r="F29" s="1083">
        <v>0</v>
      </c>
      <c r="G29" s="1083">
        <v>0</v>
      </c>
      <c r="H29" s="1083">
        <v>0</v>
      </c>
      <c r="I29" s="1083">
        <v>0</v>
      </c>
      <c r="J29" s="1083">
        <v>0</v>
      </c>
      <c r="K29" s="1083">
        <v>0</v>
      </c>
      <c r="L29" s="859"/>
      <c r="M29" s="859"/>
      <c r="N29" s="859"/>
      <c r="O29" s="859"/>
    </row>
    <row r="30" spans="1:15" ht="35.15" customHeight="1">
      <c r="A30" s="1079" t="s">
        <v>5468</v>
      </c>
      <c r="B30" s="1080">
        <v>1</v>
      </c>
      <c r="C30" s="1081" t="s">
        <v>5481</v>
      </c>
      <c r="D30" s="1082">
        <v>1</v>
      </c>
      <c r="E30" s="1082" t="s">
        <v>5481</v>
      </c>
      <c r="F30" s="1083">
        <v>0</v>
      </c>
      <c r="G30" s="1083">
        <v>0</v>
      </c>
      <c r="H30" s="1083">
        <v>0</v>
      </c>
      <c r="I30" s="1083">
        <v>0</v>
      </c>
      <c r="J30" s="1083">
        <v>0</v>
      </c>
      <c r="K30" s="1083">
        <v>0</v>
      </c>
      <c r="L30" s="859"/>
      <c r="M30" s="859"/>
      <c r="N30" s="859"/>
      <c r="O30" s="859"/>
    </row>
    <row r="31" spans="1:15" ht="35.15" customHeight="1">
      <c r="A31" s="1079" t="s">
        <v>5493</v>
      </c>
      <c r="B31" s="1080">
        <v>9</v>
      </c>
      <c r="C31" s="1081">
        <v>3149</v>
      </c>
      <c r="D31" s="1082">
        <v>4</v>
      </c>
      <c r="E31" s="1082">
        <v>270</v>
      </c>
      <c r="F31" s="1083">
        <v>2</v>
      </c>
      <c r="G31" s="1083" t="s">
        <v>5481</v>
      </c>
      <c r="H31" s="1083">
        <v>0</v>
      </c>
      <c r="I31" s="1083">
        <v>0</v>
      </c>
      <c r="J31" s="1083">
        <v>3</v>
      </c>
      <c r="K31" s="1083" t="s">
        <v>5481</v>
      </c>
      <c r="L31" s="859"/>
      <c r="M31" s="859"/>
      <c r="N31" s="859"/>
      <c r="O31" s="859"/>
    </row>
    <row r="32" spans="1:15" ht="35.15" customHeight="1">
      <c r="A32" s="1079" t="s">
        <v>5494</v>
      </c>
      <c r="B32" s="1080">
        <v>48</v>
      </c>
      <c r="C32" s="1081">
        <v>6481</v>
      </c>
      <c r="D32" s="1082">
        <v>29</v>
      </c>
      <c r="E32" s="1082">
        <v>4826</v>
      </c>
      <c r="F32" s="1083">
        <v>0</v>
      </c>
      <c r="G32" s="1083">
        <v>0</v>
      </c>
      <c r="H32" s="1083">
        <v>0</v>
      </c>
      <c r="I32" s="1083">
        <v>0</v>
      </c>
      <c r="J32" s="1083">
        <v>19</v>
      </c>
      <c r="K32" s="1083">
        <v>1655</v>
      </c>
      <c r="L32" s="859"/>
      <c r="M32" s="859"/>
      <c r="N32" s="859"/>
      <c r="O32" s="859"/>
    </row>
    <row r="33" spans="1:15" ht="35.15" customHeight="1">
      <c r="A33" s="1084" t="s">
        <v>5495</v>
      </c>
      <c r="B33" s="1080">
        <v>5</v>
      </c>
      <c r="C33" s="1081">
        <v>446</v>
      </c>
      <c r="D33" s="1082">
        <v>2</v>
      </c>
      <c r="E33" s="1082" t="s">
        <v>5481</v>
      </c>
      <c r="F33" s="1083">
        <v>0</v>
      </c>
      <c r="G33" s="1083">
        <v>0</v>
      </c>
      <c r="H33" s="1083">
        <v>0</v>
      </c>
      <c r="I33" s="1083">
        <v>0</v>
      </c>
      <c r="J33" s="1083">
        <v>3</v>
      </c>
      <c r="K33" s="1083" t="s">
        <v>5481</v>
      </c>
      <c r="L33" s="859"/>
      <c r="M33" s="859"/>
      <c r="N33" s="859"/>
      <c r="O33" s="859"/>
    </row>
    <row r="34" spans="1:15" ht="35.15" customHeight="1">
      <c r="A34" s="1084" t="s">
        <v>5496</v>
      </c>
      <c r="B34" s="1080">
        <v>40</v>
      </c>
      <c r="C34" s="1081">
        <v>2248</v>
      </c>
      <c r="D34" s="1082">
        <v>14</v>
      </c>
      <c r="E34" s="1082">
        <v>1156</v>
      </c>
      <c r="F34" s="1083">
        <v>0</v>
      </c>
      <c r="G34" s="1083">
        <v>0</v>
      </c>
      <c r="H34" s="1083">
        <v>2</v>
      </c>
      <c r="I34" s="1083" t="s">
        <v>5481</v>
      </c>
      <c r="J34" s="1083">
        <v>24</v>
      </c>
      <c r="K34" s="1083" t="s">
        <v>5481</v>
      </c>
      <c r="L34" s="859"/>
      <c r="M34" s="859"/>
      <c r="N34" s="859"/>
      <c r="O34" s="859"/>
    </row>
    <row r="35" spans="1:15" ht="35.15" customHeight="1">
      <c r="A35" s="1079" t="s">
        <v>5497</v>
      </c>
      <c r="B35" s="1080">
        <v>22</v>
      </c>
      <c r="C35" s="1081">
        <v>2672</v>
      </c>
      <c r="D35" s="1082">
        <v>17</v>
      </c>
      <c r="E35" s="1082">
        <v>2469</v>
      </c>
      <c r="F35" s="1083">
        <v>1</v>
      </c>
      <c r="G35" s="1083" t="s">
        <v>5481</v>
      </c>
      <c r="H35" s="1083">
        <v>0</v>
      </c>
      <c r="I35" s="1083">
        <v>0</v>
      </c>
      <c r="J35" s="1083">
        <v>4</v>
      </c>
      <c r="K35" s="1083" t="s">
        <v>5481</v>
      </c>
      <c r="L35" s="859"/>
      <c r="M35" s="859"/>
      <c r="N35" s="859"/>
      <c r="O35" s="859"/>
    </row>
    <row r="36" spans="1:15" ht="35.15" customHeight="1">
      <c r="A36" s="1084" t="s">
        <v>5498</v>
      </c>
      <c r="B36" s="1080">
        <v>5</v>
      </c>
      <c r="C36" s="1081">
        <v>451</v>
      </c>
      <c r="D36" s="1082">
        <v>1</v>
      </c>
      <c r="E36" s="1082" t="s">
        <v>5481</v>
      </c>
      <c r="F36" s="1083">
        <v>0</v>
      </c>
      <c r="G36" s="1083">
        <v>0</v>
      </c>
      <c r="H36" s="1083">
        <v>0</v>
      </c>
      <c r="I36" s="1083">
        <v>0</v>
      </c>
      <c r="J36" s="1083">
        <v>4</v>
      </c>
      <c r="K36" s="1083" t="s">
        <v>5481</v>
      </c>
      <c r="L36" s="859"/>
      <c r="M36" s="859"/>
      <c r="N36" s="859"/>
      <c r="O36" s="859"/>
    </row>
    <row r="37" spans="1:15" ht="35.15" customHeight="1">
      <c r="A37" s="1079" t="s">
        <v>5499</v>
      </c>
      <c r="B37" s="1080">
        <v>32</v>
      </c>
      <c r="C37" s="1081">
        <v>3369</v>
      </c>
      <c r="D37" s="1082">
        <v>19</v>
      </c>
      <c r="E37" s="1082">
        <v>2079</v>
      </c>
      <c r="F37" s="1083">
        <v>6</v>
      </c>
      <c r="G37" s="1083">
        <v>632</v>
      </c>
      <c r="H37" s="1083">
        <v>0</v>
      </c>
      <c r="I37" s="1083">
        <v>0</v>
      </c>
      <c r="J37" s="1083">
        <v>7</v>
      </c>
      <c r="K37" s="1083">
        <v>658</v>
      </c>
      <c r="L37" s="859"/>
      <c r="M37" s="859"/>
      <c r="N37" s="859"/>
      <c r="O37" s="859"/>
    </row>
    <row r="38" spans="1:15" ht="35.15" customHeight="1" thickBot="1">
      <c r="A38" s="1085" t="s">
        <v>5476</v>
      </c>
      <c r="B38" s="1086">
        <v>9</v>
      </c>
      <c r="C38" s="1087">
        <v>2782</v>
      </c>
      <c r="D38" s="1087">
        <v>5</v>
      </c>
      <c r="E38" s="1087">
        <v>2757</v>
      </c>
      <c r="F38" s="1088">
        <v>4</v>
      </c>
      <c r="G38" s="1088">
        <v>25</v>
      </c>
      <c r="H38" s="1088">
        <v>0</v>
      </c>
      <c r="I38" s="1088">
        <v>0</v>
      </c>
      <c r="J38" s="1088">
        <v>0</v>
      </c>
      <c r="K38" s="1088">
        <v>0</v>
      </c>
      <c r="L38" s="859"/>
      <c r="M38" s="859"/>
      <c r="N38" s="859"/>
      <c r="O38" s="859"/>
    </row>
    <row r="39" spans="1:15">
      <c r="A39" s="1003"/>
      <c r="B39" s="1003"/>
      <c r="C39" s="1003"/>
      <c r="D39" s="1003"/>
      <c r="E39" s="1003"/>
      <c r="F39" s="1003"/>
      <c r="G39" s="859"/>
      <c r="H39" s="859"/>
      <c r="I39" s="859"/>
      <c r="J39" s="859"/>
      <c r="K39" s="1020" t="s">
        <v>5500</v>
      </c>
      <c r="L39" s="859"/>
      <c r="M39" s="859"/>
      <c r="N39" s="859"/>
      <c r="O39" s="859"/>
    </row>
    <row r="40" spans="1:15">
      <c r="A40" s="859"/>
      <c r="B40" s="859"/>
      <c r="C40" s="859"/>
      <c r="D40" s="859"/>
      <c r="E40" s="859"/>
      <c r="F40" s="859"/>
      <c r="G40" s="859"/>
      <c r="H40" s="859"/>
      <c r="I40" s="859"/>
      <c r="J40" s="859"/>
      <c r="K40" s="859"/>
      <c r="L40" s="859"/>
      <c r="M40" s="859"/>
      <c r="N40" s="859"/>
      <c r="O40" s="859"/>
    </row>
  </sheetData>
  <mergeCells count="16">
    <mergeCell ref="L3:M3"/>
    <mergeCell ref="A15:B15"/>
    <mergeCell ref="A18:A19"/>
    <mergeCell ref="A20:A21"/>
    <mergeCell ref="A26:A27"/>
    <mergeCell ref="B26:C26"/>
    <mergeCell ref="D26:E26"/>
    <mergeCell ref="F26:G26"/>
    <mergeCell ref="H26:I26"/>
    <mergeCell ref="J26:K26"/>
    <mergeCell ref="A3:A4"/>
    <mergeCell ref="B3:C3"/>
    <mergeCell ref="D3:E3"/>
    <mergeCell ref="F3:G3"/>
    <mergeCell ref="H3:I3"/>
    <mergeCell ref="J3:K3"/>
  </mergeCells>
  <phoneticPr fontId="2"/>
  <hyperlinks>
    <hyperlink ref="O1" location="目次!A1" display="目次へ戻る" xr:uid="{3900E414-35BA-4A38-ACCD-C81237668F82}"/>
    <hyperlink ref="O14" location="目次!A1" display="目次へ戻る" xr:uid="{1795BE7B-0EA8-42C1-9E85-B0CEA1E5ED82}"/>
    <hyperlink ref="O25" location="目次!A1" display="目次へ戻る" xr:uid="{960D3E12-41BB-4064-AE31-CCFF5B61010B}"/>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22937-C9D9-46A8-A1AB-2023156F88C5}">
  <dimension ref="A1:Y25"/>
  <sheetViews>
    <sheetView zoomScale="85" zoomScaleNormal="85" workbookViewId="0">
      <selection activeCell="Q1" sqref="Q1"/>
    </sheetView>
  </sheetViews>
  <sheetFormatPr defaultColWidth="8.58203125" defaultRowHeight="18"/>
  <cols>
    <col min="1" max="1" width="17.25" style="821" customWidth="1"/>
    <col min="2" max="16" width="8.58203125" style="821"/>
    <col min="17" max="17" width="11" style="821" bestFit="1" customWidth="1"/>
    <col min="18" max="18" width="13.08203125" style="821" customWidth="1"/>
    <col min="19" max="24" width="15" style="821" customWidth="1"/>
    <col min="25" max="25" width="11" style="821" bestFit="1" customWidth="1"/>
    <col min="26" max="16384" width="8.58203125" style="821"/>
  </cols>
  <sheetData>
    <row r="1" spans="1:25">
      <c r="A1" s="859" t="s">
        <v>5501</v>
      </c>
      <c r="B1" s="859"/>
      <c r="C1" s="859"/>
      <c r="D1" s="859"/>
      <c r="E1" s="859"/>
      <c r="F1" s="859"/>
      <c r="G1" s="859"/>
      <c r="H1" s="859"/>
      <c r="I1" s="859"/>
      <c r="J1" s="859"/>
      <c r="K1" s="859"/>
      <c r="L1" s="859"/>
      <c r="M1" s="859"/>
      <c r="N1" s="859"/>
      <c r="O1" s="859"/>
      <c r="P1" s="859"/>
      <c r="Q1" s="820" t="s">
        <v>721</v>
      </c>
      <c r="R1" s="859"/>
      <c r="S1" s="859"/>
      <c r="T1" s="859"/>
      <c r="U1" s="859"/>
      <c r="V1" s="859"/>
      <c r="W1" s="859"/>
      <c r="X1" s="859"/>
      <c r="Y1" s="820" t="s">
        <v>721</v>
      </c>
    </row>
    <row r="2" spans="1:25" ht="18.5" thickBot="1">
      <c r="A2" s="859" t="s">
        <v>5502</v>
      </c>
      <c r="B2" s="859"/>
      <c r="C2" s="859"/>
      <c r="D2" s="859"/>
      <c r="E2" s="859"/>
      <c r="F2" s="859"/>
      <c r="G2" s="859"/>
      <c r="H2" s="859"/>
      <c r="I2" s="859"/>
      <c r="J2" s="859"/>
      <c r="K2" s="859"/>
      <c r="L2" s="859"/>
      <c r="M2" s="859"/>
      <c r="N2" s="859"/>
      <c r="O2" s="859"/>
      <c r="P2" s="989" t="s">
        <v>5503</v>
      </c>
      <c r="Q2" s="859"/>
      <c r="R2" s="859" t="s">
        <v>5504</v>
      </c>
      <c r="S2" s="859"/>
      <c r="T2" s="859"/>
      <c r="U2" s="859"/>
      <c r="V2" s="859"/>
      <c r="W2" s="859"/>
      <c r="X2" s="989" t="s">
        <v>5505</v>
      </c>
      <c r="Y2" s="859"/>
    </row>
    <row r="3" spans="1:25">
      <c r="A3" s="3566" t="s">
        <v>5487</v>
      </c>
      <c r="B3" s="3569" t="s">
        <v>5506</v>
      </c>
      <c r="C3" s="3570"/>
      <c r="D3" s="3576"/>
      <c r="E3" s="3569" t="s">
        <v>5507</v>
      </c>
      <c r="F3" s="3570"/>
      <c r="G3" s="3576"/>
      <c r="H3" s="3569" t="s">
        <v>5508</v>
      </c>
      <c r="I3" s="3570"/>
      <c r="J3" s="3576"/>
      <c r="K3" s="3569" t="s">
        <v>5509</v>
      </c>
      <c r="L3" s="3570"/>
      <c r="M3" s="3576"/>
      <c r="N3" s="3601" t="s">
        <v>5510</v>
      </c>
      <c r="O3" s="3602"/>
      <c r="P3" s="3602"/>
      <c r="Q3" s="859"/>
      <c r="R3" s="3566" t="s">
        <v>5511</v>
      </c>
      <c r="S3" s="3598" t="s">
        <v>5512</v>
      </c>
      <c r="T3" s="3598" t="s">
        <v>5513</v>
      </c>
      <c r="U3" s="3598" t="s">
        <v>5514</v>
      </c>
      <c r="V3" s="3598" t="s">
        <v>5515</v>
      </c>
      <c r="W3" s="3600" t="s">
        <v>5516</v>
      </c>
      <c r="X3" s="3596" t="s">
        <v>5517</v>
      </c>
      <c r="Y3" s="859"/>
    </row>
    <row r="4" spans="1:25">
      <c r="A4" s="3568"/>
      <c r="B4" s="991" t="s">
        <v>5518</v>
      </c>
      <c r="C4" s="991" t="s">
        <v>4717</v>
      </c>
      <c r="D4" s="991" t="s">
        <v>4718</v>
      </c>
      <c r="E4" s="992" t="s">
        <v>5518</v>
      </c>
      <c r="F4" s="992" t="s">
        <v>4717</v>
      </c>
      <c r="G4" s="992" t="s">
        <v>4718</v>
      </c>
      <c r="H4" s="992" t="s">
        <v>5518</v>
      </c>
      <c r="I4" s="992" t="s">
        <v>4717</v>
      </c>
      <c r="J4" s="992" t="s">
        <v>4718</v>
      </c>
      <c r="K4" s="992" t="s">
        <v>5518</v>
      </c>
      <c r="L4" s="992" t="s">
        <v>4717</v>
      </c>
      <c r="M4" s="992" t="s">
        <v>4718</v>
      </c>
      <c r="N4" s="1089" t="s">
        <v>5518</v>
      </c>
      <c r="O4" s="1089" t="s">
        <v>4717</v>
      </c>
      <c r="P4" s="1090" t="s">
        <v>4718</v>
      </c>
      <c r="Q4" s="859"/>
      <c r="R4" s="3568"/>
      <c r="S4" s="3599"/>
      <c r="T4" s="3599"/>
      <c r="U4" s="3599"/>
      <c r="V4" s="3599"/>
      <c r="W4" s="3572"/>
      <c r="X4" s="3597"/>
      <c r="Y4" s="859"/>
    </row>
    <row r="5" spans="1:25" ht="27" customHeight="1">
      <c r="A5" s="1091" t="s">
        <v>5519</v>
      </c>
      <c r="B5" s="1092">
        <v>266</v>
      </c>
      <c r="C5" s="1093">
        <v>303</v>
      </c>
      <c r="D5" s="1093">
        <v>227</v>
      </c>
      <c r="E5" s="1093">
        <v>285</v>
      </c>
      <c r="F5" s="1093">
        <v>310</v>
      </c>
      <c r="G5" s="1093">
        <v>235</v>
      </c>
      <c r="H5" s="1094">
        <v>284</v>
      </c>
      <c r="I5" s="1093">
        <v>310</v>
      </c>
      <c r="J5" s="1093">
        <v>235</v>
      </c>
      <c r="K5" s="1093">
        <v>285</v>
      </c>
      <c r="L5" s="1093">
        <v>306</v>
      </c>
      <c r="M5" s="1093">
        <v>242</v>
      </c>
      <c r="N5" s="1093">
        <v>301</v>
      </c>
      <c r="O5" s="1093">
        <v>327</v>
      </c>
      <c r="P5" s="1093">
        <v>246</v>
      </c>
      <c r="Q5" s="859"/>
      <c r="R5" s="1095" t="s">
        <v>5520</v>
      </c>
      <c r="S5" s="1096">
        <v>272</v>
      </c>
      <c r="T5" s="1097">
        <v>285</v>
      </c>
      <c r="U5" s="1097">
        <v>293</v>
      </c>
      <c r="V5" s="1097">
        <v>302</v>
      </c>
      <c r="W5" s="1097">
        <v>343</v>
      </c>
      <c r="X5" s="1097">
        <v>301</v>
      </c>
      <c r="Y5" s="859"/>
    </row>
    <row r="6" spans="1:25" ht="27" customHeight="1">
      <c r="A6" s="1098" t="s">
        <v>5521</v>
      </c>
      <c r="B6" s="1099">
        <v>312</v>
      </c>
      <c r="C6" s="1100">
        <v>390</v>
      </c>
      <c r="D6" s="1100">
        <v>234</v>
      </c>
      <c r="E6" s="1100">
        <v>332</v>
      </c>
      <c r="F6" s="1100">
        <v>339</v>
      </c>
      <c r="G6" s="1100">
        <v>268</v>
      </c>
      <c r="H6" s="1021">
        <v>326</v>
      </c>
      <c r="I6" s="1101">
        <v>333</v>
      </c>
      <c r="J6" s="1101">
        <v>255</v>
      </c>
      <c r="K6" s="1101">
        <v>256</v>
      </c>
      <c r="L6" s="1101">
        <v>261</v>
      </c>
      <c r="M6" s="1101">
        <v>187</v>
      </c>
      <c r="N6" s="1102">
        <v>323</v>
      </c>
      <c r="O6" s="1102">
        <v>323</v>
      </c>
      <c r="P6" s="1102">
        <v>0</v>
      </c>
      <c r="Q6" s="859"/>
      <c r="R6" s="1103" t="s">
        <v>4717</v>
      </c>
      <c r="S6" s="995">
        <v>294</v>
      </c>
      <c r="T6" s="972">
        <v>310</v>
      </c>
      <c r="U6" s="972">
        <v>327</v>
      </c>
      <c r="V6" s="972">
        <v>334</v>
      </c>
      <c r="W6" s="972">
        <v>363</v>
      </c>
      <c r="X6" s="972">
        <v>327</v>
      </c>
      <c r="Y6" s="859"/>
    </row>
    <row r="7" spans="1:25" ht="27" customHeight="1">
      <c r="A7" s="1098" t="s">
        <v>5493</v>
      </c>
      <c r="B7" s="1099">
        <v>253</v>
      </c>
      <c r="C7" s="1100">
        <v>298</v>
      </c>
      <c r="D7" s="1100">
        <v>207</v>
      </c>
      <c r="E7" s="1100">
        <v>306</v>
      </c>
      <c r="F7" s="1100">
        <v>319</v>
      </c>
      <c r="G7" s="1100">
        <v>219</v>
      </c>
      <c r="H7" s="1021">
        <v>350</v>
      </c>
      <c r="I7" s="1101">
        <v>368</v>
      </c>
      <c r="J7" s="1101">
        <v>235</v>
      </c>
      <c r="K7" s="1101">
        <v>305</v>
      </c>
      <c r="L7" s="1101">
        <v>317</v>
      </c>
      <c r="M7" s="1101">
        <v>239</v>
      </c>
      <c r="N7" s="1102">
        <v>317</v>
      </c>
      <c r="O7" s="1102">
        <v>329</v>
      </c>
      <c r="P7" s="1102">
        <v>238</v>
      </c>
      <c r="Q7" s="859"/>
      <c r="R7" s="1103" t="s">
        <v>4718</v>
      </c>
      <c r="S7" s="995">
        <v>231</v>
      </c>
      <c r="T7" s="972">
        <v>239</v>
      </c>
      <c r="U7" s="972">
        <v>235</v>
      </c>
      <c r="V7" s="972">
        <v>256</v>
      </c>
      <c r="W7" s="972">
        <v>278</v>
      </c>
      <c r="X7" s="972">
        <v>246</v>
      </c>
      <c r="Y7" s="859"/>
    </row>
    <row r="8" spans="1:25" ht="27" customHeight="1" thickBot="1">
      <c r="A8" s="1098" t="s">
        <v>5494</v>
      </c>
      <c r="B8" s="1099">
        <v>254</v>
      </c>
      <c r="C8" s="1100">
        <v>294</v>
      </c>
      <c r="D8" s="1100">
        <v>214</v>
      </c>
      <c r="E8" s="1100">
        <v>284</v>
      </c>
      <c r="F8" s="1100">
        <v>303</v>
      </c>
      <c r="G8" s="1100">
        <v>217</v>
      </c>
      <c r="H8" s="1021">
        <v>272</v>
      </c>
      <c r="I8" s="1101">
        <v>292</v>
      </c>
      <c r="J8" s="1101">
        <v>210</v>
      </c>
      <c r="K8" s="1101">
        <v>283</v>
      </c>
      <c r="L8" s="1101">
        <v>301</v>
      </c>
      <c r="M8" s="1101">
        <v>227</v>
      </c>
      <c r="N8" s="1102">
        <v>304</v>
      </c>
      <c r="O8" s="1102">
        <v>326</v>
      </c>
      <c r="P8" s="1102">
        <v>231</v>
      </c>
      <c r="Q8" s="859"/>
      <c r="R8" s="1104" t="s">
        <v>5522</v>
      </c>
      <c r="S8" s="1105">
        <v>43.4</v>
      </c>
      <c r="T8" s="1106">
        <v>41.9</v>
      </c>
      <c r="U8" s="1106">
        <v>40.1</v>
      </c>
      <c r="V8" s="1106">
        <v>40.6</v>
      </c>
      <c r="W8" s="1106">
        <v>39.9</v>
      </c>
      <c r="X8" s="1106">
        <v>41.3</v>
      </c>
      <c r="Y8" s="859"/>
    </row>
    <row r="9" spans="1:25" ht="27" customHeight="1">
      <c r="A9" s="1098" t="s">
        <v>5523</v>
      </c>
      <c r="B9" s="1099">
        <v>339</v>
      </c>
      <c r="C9" s="1100">
        <v>380</v>
      </c>
      <c r="D9" s="1100">
        <v>257</v>
      </c>
      <c r="E9" s="1100">
        <v>364</v>
      </c>
      <c r="F9" s="1100">
        <v>382</v>
      </c>
      <c r="G9" s="1100">
        <v>228</v>
      </c>
      <c r="H9" s="1021">
        <v>405</v>
      </c>
      <c r="I9" s="1101">
        <v>416</v>
      </c>
      <c r="J9" s="1101">
        <v>301</v>
      </c>
      <c r="K9" s="1101">
        <v>358</v>
      </c>
      <c r="L9" s="1101">
        <v>387</v>
      </c>
      <c r="M9" s="1101">
        <v>209</v>
      </c>
      <c r="N9" s="1102">
        <v>298</v>
      </c>
      <c r="O9" s="1102">
        <v>309</v>
      </c>
      <c r="P9" s="1102">
        <v>245</v>
      </c>
      <c r="Q9" s="859"/>
      <c r="R9" s="859"/>
      <c r="S9" s="859"/>
      <c r="T9" s="859"/>
      <c r="U9" s="859"/>
      <c r="V9" s="859"/>
      <c r="W9" s="1107"/>
      <c r="X9" s="1055" t="s">
        <v>5524</v>
      </c>
      <c r="Y9" s="859"/>
    </row>
    <row r="10" spans="1:25" ht="27" customHeight="1">
      <c r="A10" s="1098" t="s">
        <v>5525</v>
      </c>
      <c r="B10" s="1099">
        <v>290</v>
      </c>
      <c r="C10" s="1100">
        <v>341</v>
      </c>
      <c r="D10" s="1100">
        <v>238</v>
      </c>
      <c r="E10" s="1100">
        <v>287</v>
      </c>
      <c r="F10" s="1100">
        <v>299</v>
      </c>
      <c r="G10" s="1100">
        <v>230</v>
      </c>
      <c r="H10" s="1021">
        <v>337</v>
      </c>
      <c r="I10" s="1101">
        <v>342</v>
      </c>
      <c r="J10" s="1101">
        <v>291</v>
      </c>
      <c r="K10" s="1101">
        <v>375</v>
      </c>
      <c r="L10" s="1101">
        <v>388</v>
      </c>
      <c r="M10" s="1101">
        <v>314</v>
      </c>
      <c r="N10" s="1102">
        <v>323</v>
      </c>
      <c r="O10" s="1102">
        <v>344</v>
      </c>
      <c r="P10" s="1102">
        <v>256</v>
      </c>
      <c r="Q10" s="859"/>
      <c r="R10" s="859"/>
      <c r="S10" s="859"/>
      <c r="T10" s="859"/>
      <c r="U10" s="859"/>
      <c r="V10" s="859"/>
      <c r="W10" s="859"/>
      <c r="X10" s="859"/>
      <c r="Y10" s="859"/>
    </row>
    <row r="11" spans="1:25" ht="27" customHeight="1">
      <c r="A11" s="1098" t="s">
        <v>5526</v>
      </c>
      <c r="B11" s="1099">
        <v>222</v>
      </c>
      <c r="C11" s="1100">
        <v>254</v>
      </c>
      <c r="D11" s="1100">
        <v>189</v>
      </c>
      <c r="E11" s="1100">
        <v>236</v>
      </c>
      <c r="F11" s="1100">
        <v>238</v>
      </c>
      <c r="G11" s="1100">
        <v>211</v>
      </c>
      <c r="H11" s="1021">
        <v>256</v>
      </c>
      <c r="I11" s="1101">
        <v>262</v>
      </c>
      <c r="J11" s="1101">
        <v>194</v>
      </c>
      <c r="K11" s="1101">
        <v>221</v>
      </c>
      <c r="L11" s="1101">
        <v>224</v>
      </c>
      <c r="M11" s="1101">
        <v>197</v>
      </c>
      <c r="N11" s="1102">
        <v>236</v>
      </c>
      <c r="O11" s="1102">
        <v>239</v>
      </c>
      <c r="P11" s="1102">
        <v>207</v>
      </c>
      <c r="Q11" s="859"/>
      <c r="R11" s="859"/>
      <c r="S11" s="859"/>
      <c r="T11" s="859"/>
      <c r="U11" s="859"/>
      <c r="V11" s="859"/>
      <c r="W11" s="859"/>
      <c r="X11" s="859"/>
      <c r="Y11" s="859"/>
    </row>
    <row r="12" spans="1:25" ht="27" customHeight="1">
      <c r="A12" s="1098" t="s">
        <v>5527</v>
      </c>
      <c r="B12" s="1099">
        <v>259</v>
      </c>
      <c r="C12" s="1100">
        <v>298</v>
      </c>
      <c r="D12" s="1100">
        <v>220</v>
      </c>
      <c r="E12" s="1100">
        <v>289</v>
      </c>
      <c r="F12" s="1100">
        <v>336</v>
      </c>
      <c r="G12" s="1100">
        <v>215</v>
      </c>
      <c r="H12" s="1021">
        <v>259</v>
      </c>
      <c r="I12" s="1101">
        <v>305</v>
      </c>
      <c r="J12" s="1101">
        <v>198</v>
      </c>
      <c r="K12" s="1101">
        <v>260</v>
      </c>
      <c r="L12" s="1101">
        <v>290</v>
      </c>
      <c r="M12" s="1101">
        <v>201</v>
      </c>
      <c r="N12" s="1102">
        <v>283</v>
      </c>
      <c r="O12" s="1102">
        <v>311</v>
      </c>
      <c r="P12" s="1102">
        <v>230</v>
      </c>
      <c r="Q12" s="859"/>
      <c r="R12" s="859"/>
      <c r="S12" s="859"/>
      <c r="T12" s="859"/>
      <c r="U12" s="859"/>
      <c r="V12" s="859"/>
      <c r="W12" s="859"/>
      <c r="X12" s="859"/>
      <c r="Y12" s="859"/>
    </row>
    <row r="13" spans="1:25" ht="27" customHeight="1">
      <c r="A13" s="1108" t="s">
        <v>5528</v>
      </c>
      <c r="B13" s="1099">
        <v>245</v>
      </c>
      <c r="C13" s="1100">
        <v>284</v>
      </c>
      <c r="D13" s="1100">
        <v>206</v>
      </c>
      <c r="E13" s="1100">
        <v>244</v>
      </c>
      <c r="F13" s="1100">
        <v>249</v>
      </c>
      <c r="G13" s="1100">
        <v>233</v>
      </c>
      <c r="H13" s="1021">
        <v>346</v>
      </c>
      <c r="I13" s="1101">
        <v>412</v>
      </c>
      <c r="J13" s="1101">
        <v>251</v>
      </c>
      <c r="K13" s="1101">
        <v>219</v>
      </c>
      <c r="L13" s="1101">
        <v>271</v>
      </c>
      <c r="M13" s="1101">
        <v>122</v>
      </c>
      <c r="N13" s="1102">
        <v>277</v>
      </c>
      <c r="O13" s="1102">
        <v>306</v>
      </c>
      <c r="P13" s="1102">
        <v>200</v>
      </c>
      <c r="Q13" s="859"/>
      <c r="R13" s="859"/>
      <c r="S13" s="859"/>
      <c r="T13" s="859"/>
      <c r="U13" s="859"/>
      <c r="V13" s="859"/>
      <c r="W13" s="859"/>
      <c r="X13" s="859"/>
      <c r="Y13" s="859"/>
    </row>
    <row r="14" spans="1:25" ht="27" customHeight="1">
      <c r="A14" s="1098" t="s">
        <v>5529</v>
      </c>
      <c r="B14" s="1099">
        <v>314</v>
      </c>
      <c r="C14" s="1100">
        <v>366</v>
      </c>
      <c r="D14" s="1100">
        <v>263</v>
      </c>
      <c r="E14" s="1100">
        <v>245</v>
      </c>
      <c r="F14" s="1100">
        <v>247</v>
      </c>
      <c r="G14" s="1100">
        <v>241</v>
      </c>
      <c r="H14" s="1021">
        <v>358</v>
      </c>
      <c r="I14" s="1101">
        <v>388</v>
      </c>
      <c r="J14" s="1101">
        <v>312</v>
      </c>
      <c r="K14" s="1101">
        <v>325</v>
      </c>
      <c r="L14" s="1101">
        <v>372</v>
      </c>
      <c r="M14" s="1101">
        <v>268</v>
      </c>
      <c r="N14" s="1102">
        <v>348</v>
      </c>
      <c r="O14" s="1102">
        <v>372</v>
      </c>
      <c r="P14" s="1102">
        <v>314</v>
      </c>
      <c r="Q14" s="859"/>
      <c r="R14" s="859"/>
      <c r="S14" s="859"/>
      <c r="T14" s="859"/>
      <c r="U14" s="859"/>
      <c r="V14" s="859"/>
      <c r="W14" s="859"/>
      <c r="X14" s="859"/>
      <c r="Y14" s="859"/>
    </row>
    <row r="15" spans="1:25" ht="27" customHeight="1">
      <c r="A15" s="1109" t="s">
        <v>5530</v>
      </c>
      <c r="B15" s="1099">
        <v>242</v>
      </c>
      <c r="C15" s="1100">
        <v>264</v>
      </c>
      <c r="D15" s="1100">
        <v>220</v>
      </c>
      <c r="E15" s="1100">
        <v>307</v>
      </c>
      <c r="F15" s="1100">
        <v>328</v>
      </c>
      <c r="G15" s="1100">
        <v>241</v>
      </c>
      <c r="H15" s="1021">
        <v>311</v>
      </c>
      <c r="I15" s="1101">
        <v>328</v>
      </c>
      <c r="J15" s="1101">
        <v>242</v>
      </c>
      <c r="K15" s="1101">
        <v>341</v>
      </c>
      <c r="L15" s="1101">
        <v>366</v>
      </c>
      <c r="M15" s="1101">
        <v>267</v>
      </c>
      <c r="N15" s="1102">
        <v>348</v>
      </c>
      <c r="O15" s="1102">
        <v>370</v>
      </c>
      <c r="P15" s="1102">
        <v>275</v>
      </c>
      <c r="Q15" s="859"/>
      <c r="R15" s="859"/>
      <c r="S15" s="859"/>
      <c r="T15" s="859"/>
      <c r="U15" s="859"/>
      <c r="V15" s="859"/>
      <c r="W15" s="859"/>
      <c r="X15" s="859"/>
      <c r="Y15" s="859"/>
    </row>
    <row r="16" spans="1:25" ht="27" customHeight="1">
      <c r="A16" s="1110" t="s">
        <v>5531</v>
      </c>
      <c r="B16" s="1099">
        <v>225</v>
      </c>
      <c r="C16" s="1100">
        <v>250</v>
      </c>
      <c r="D16" s="1100">
        <v>200</v>
      </c>
      <c r="E16" s="1100">
        <v>244</v>
      </c>
      <c r="F16" s="1100">
        <v>278</v>
      </c>
      <c r="G16" s="1100">
        <v>207</v>
      </c>
      <c r="H16" s="1021">
        <v>245</v>
      </c>
      <c r="I16" s="1101">
        <v>275</v>
      </c>
      <c r="J16" s="1101">
        <v>216</v>
      </c>
      <c r="K16" s="1101">
        <v>244</v>
      </c>
      <c r="L16" s="1101">
        <v>274</v>
      </c>
      <c r="M16" s="1101">
        <v>204</v>
      </c>
      <c r="N16" s="1102">
        <v>246</v>
      </c>
      <c r="O16" s="1102">
        <v>274</v>
      </c>
      <c r="P16" s="1102">
        <v>221</v>
      </c>
      <c r="Q16" s="859"/>
      <c r="R16" s="859"/>
      <c r="S16" s="859"/>
      <c r="T16" s="859"/>
      <c r="U16" s="859"/>
      <c r="V16" s="859"/>
      <c r="W16" s="859"/>
      <c r="X16" s="859"/>
      <c r="Y16" s="859"/>
    </row>
    <row r="17" spans="1:25" ht="27" customHeight="1">
      <c r="A17" s="1110" t="s">
        <v>5532</v>
      </c>
      <c r="B17" s="1099">
        <v>206</v>
      </c>
      <c r="C17" s="1100">
        <v>228</v>
      </c>
      <c r="D17" s="1100">
        <v>183</v>
      </c>
      <c r="E17" s="1100">
        <v>292</v>
      </c>
      <c r="F17" s="1100">
        <v>352</v>
      </c>
      <c r="G17" s="1100">
        <v>220</v>
      </c>
      <c r="H17" s="1021">
        <v>277</v>
      </c>
      <c r="I17" s="1101">
        <v>329</v>
      </c>
      <c r="J17" s="1101">
        <v>210</v>
      </c>
      <c r="K17" s="1101">
        <v>303</v>
      </c>
      <c r="L17" s="1101">
        <v>338</v>
      </c>
      <c r="M17" s="1101">
        <v>242</v>
      </c>
      <c r="N17" s="1102">
        <v>261</v>
      </c>
      <c r="O17" s="1102">
        <v>285</v>
      </c>
      <c r="P17" s="1102">
        <v>224</v>
      </c>
      <c r="Q17" s="859"/>
      <c r="R17" s="859"/>
      <c r="S17" s="859"/>
      <c r="T17" s="859"/>
      <c r="U17" s="859"/>
      <c r="V17" s="859"/>
      <c r="W17" s="859"/>
      <c r="X17" s="859"/>
      <c r="Y17" s="859"/>
    </row>
    <row r="18" spans="1:25" ht="27" customHeight="1">
      <c r="A18" s="1111" t="s">
        <v>5533</v>
      </c>
      <c r="B18" s="1099">
        <v>329</v>
      </c>
      <c r="C18" s="1100">
        <v>322</v>
      </c>
      <c r="D18" s="1100">
        <v>336</v>
      </c>
      <c r="E18" s="1100">
        <v>371</v>
      </c>
      <c r="F18" s="1100">
        <v>407</v>
      </c>
      <c r="G18" s="1100">
        <v>312</v>
      </c>
      <c r="H18" s="1021">
        <v>335</v>
      </c>
      <c r="I18" s="1101">
        <v>360</v>
      </c>
      <c r="J18" s="1101">
        <v>298</v>
      </c>
      <c r="K18" s="1101">
        <v>338</v>
      </c>
      <c r="L18" s="1101">
        <v>401</v>
      </c>
      <c r="M18" s="1101">
        <v>282</v>
      </c>
      <c r="N18" s="1102">
        <v>399</v>
      </c>
      <c r="O18" s="1102">
        <v>462</v>
      </c>
      <c r="P18" s="1102">
        <v>327</v>
      </c>
      <c r="Q18" s="859"/>
      <c r="R18" s="859"/>
      <c r="S18" s="859"/>
      <c r="T18" s="859"/>
      <c r="U18" s="859"/>
      <c r="V18" s="859"/>
      <c r="W18" s="859"/>
      <c r="X18" s="859"/>
      <c r="Y18" s="859"/>
    </row>
    <row r="19" spans="1:25" ht="27" customHeight="1">
      <c r="A19" s="1111" t="s">
        <v>5534</v>
      </c>
      <c r="B19" s="1099">
        <v>242</v>
      </c>
      <c r="C19" s="1100">
        <v>271</v>
      </c>
      <c r="D19" s="1100">
        <v>212</v>
      </c>
      <c r="E19" s="1100">
        <v>269</v>
      </c>
      <c r="F19" s="1100">
        <v>278</v>
      </c>
      <c r="G19" s="1100">
        <v>233</v>
      </c>
      <c r="H19" s="1021">
        <v>243</v>
      </c>
      <c r="I19" s="1101">
        <v>250</v>
      </c>
      <c r="J19" s="1101">
        <v>207</v>
      </c>
      <c r="K19" s="1101">
        <v>236</v>
      </c>
      <c r="L19" s="1101">
        <v>255</v>
      </c>
      <c r="M19" s="1101">
        <v>188</v>
      </c>
      <c r="N19" s="1102">
        <v>281</v>
      </c>
      <c r="O19" s="1102">
        <v>293</v>
      </c>
      <c r="P19" s="1102">
        <v>236</v>
      </c>
      <c r="Q19" s="859"/>
      <c r="R19" s="859"/>
      <c r="S19" s="859"/>
      <c r="T19" s="859"/>
      <c r="U19" s="859"/>
      <c r="V19" s="859"/>
      <c r="W19" s="859"/>
      <c r="X19" s="859"/>
      <c r="Y19" s="859"/>
    </row>
    <row r="20" spans="1:25" ht="27" customHeight="1" thickBot="1">
      <c r="A20" s="1112" t="s">
        <v>5535</v>
      </c>
      <c r="B20" s="1113">
        <v>261</v>
      </c>
      <c r="C20" s="1114">
        <v>293</v>
      </c>
      <c r="D20" s="1114">
        <v>229</v>
      </c>
      <c r="E20" s="1114">
        <v>295</v>
      </c>
      <c r="F20" s="1114">
        <v>400</v>
      </c>
      <c r="G20" s="1114">
        <v>250</v>
      </c>
      <c r="H20" s="989">
        <v>284</v>
      </c>
      <c r="I20" s="1115">
        <v>370</v>
      </c>
      <c r="J20" s="1115">
        <v>250</v>
      </c>
      <c r="K20" s="1115">
        <v>296</v>
      </c>
      <c r="L20" s="1115">
        <v>348</v>
      </c>
      <c r="M20" s="1115">
        <v>273</v>
      </c>
      <c r="N20" s="1116">
        <v>288</v>
      </c>
      <c r="O20" s="1116">
        <v>382</v>
      </c>
      <c r="P20" s="1116">
        <v>252</v>
      </c>
      <c r="Q20" s="859"/>
      <c r="R20" s="859"/>
      <c r="S20" s="859"/>
      <c r="T20" s="859"/>
      <c r="U20" s="859"/>
      <c r="V20" s="859"/>
      <c r="W20" s="859"/>
      <c r="X20" s="859"/>
      <c r="Y20" s="859"/>
    </row>
    <row r="21" spans="1:25">
      <c r="A21" s="987" t="s">
        <v>5536</v>
      </c>
      <c r="B21" s="987"/>
      <c r="C21" s="987"/>
      <c r="D21" s="987"/>
      <c r="E21" s="987"/>
      <c r="F21" s="987"/>
      <c r="G21" s="987"/>
      <c r="H21" s="859"/>
      <c r="I21" s="859"/>
      <c r="J21" s="859"/>
      <c r="K21" s="859"/>
      <c r="L21" s="859"/>
      <c r="M21" s="1020"/>
      <c r="N21" s="1020"/>
      <c r="O21" s="1020"/>
      <c r="P21" s="1020" t="s">
        <v>5537</v>
      </c>
      <c r="Q21" s="859"/>
      <c r="R21" s="859"/>
      <c r="S21" s="859"/>
      <c r="T21" s="859"/>
      <c r="U21" s="859"/>
      <c r="V21" s="859"/>
      <c r="W21" s="859"/>
      <c r="X21" s="859"/>
      <c r="Y21" s="859"/>
    </row>
    <row r="22" spans="1:25">
      <c r="A22" s="1117" t="s">
        <v>5538</v>
      </c>
      <c r="B22" s="987"/>
      <c r="C22" s="987"/>
      <c r="D22" s="987"/>
      <c r="E22" s="987"/>
      <c r="F22" s="987"/>
      <c r="G22" s="987"/>
      <c r="H22" s="987"/>
      <c r="I22" s="987"/>
      <c r="J22" s="987"/>
      <c r="K22" s="987"/>
      <c r="L22" s="987"/>
      <c r="M22" s="1021"/>
      <c r="N22" s="1021"/>
      <c r="O22" s="1021"/>
      <c r="P22" s="1021"/>
      <c r="Q22" s="859"/>
      <c r="R22" s="859"/>
      <c r="S22" s="859"/>
      <c r="T22" s="859"/>
      <c r="U22" s="859"/>
      <c r="V22" s="859"/>
      <c r="W22" s="859"/>
      <c r="X22" s="859"/>
      <c r="Y22" s="859"/>
    </row>
    <row r="23" spans="1:25">
      <c r="A23" s="987" t="s">
        <v>5539</v>
      </c>
      <c r="B23" s="859"/>
      <c r="C23" s="859"/>
      <c r="D23" s="859"/>
      <c r="E23" s="859"/>
      <c r="F23" s="859"/>
      <c r="G23" s="859"/>
      <c r="H23" s="859"/>
      <c r="I23" s="859"/>
      <c r="J23" s="859"/>
      <c r="K23" s="859"/>
      <c r="L23" s="859"/>
      <c r="M23" s="859"/>
      <c r="N23" s="859"/>
      <c r="O23" s="859"/>
      <c r="P23" s="859"/>
      <c r="Q23" s="859"/>
      <c r="R23" s="859"/>
      <c r="S23" s="859"/>
      <c r="T23" s="859"/>
      <c r="U23" s="859"/>
      <c r="V23" s="859"/>
      <c r="W23" s="859"/>
      <c r="X23" s="859"/>
      <c r="Y23" s="859"/>
    </row>
    <row r="24" spans="1:25">
      <c r="A24" s="987" t="s">
        <v>5540</v>
      </c>
      <c r="B24" s="859"/>
      <c r="C24" s="859"/>
      <c r="D24" s="859"/>
      <c r="E24" s="859"/>
      <c r="F24" s="859"/>
      <c r="G24" s="859"/>
      <c r="H24" s="859"/>
      <c r="I24" s="859"/>
      <c r="J24" s="859"/>
      <c r="K24" s="859"/>
      <c r="L24" s="859"/>
      <c r="M24" s="859"/>
      <c r="N24" s="859"/>
      <c r="O24" s="859"/>
      <c r="P24" s="859"/>
      <c r="Q24" s="859"/>
      <c r="R24" s="859"/>
      <c r="S24" s="859"/>
      <c r="T24" s="859"/>
      <c r="U24" s="859"/>
      <c r="V24" s="859"/>
      <c r="W24" s="859"/>
      <c r="X24" s="859"/>
      <c r="Y24" s="859"/>
    </row>
    <row r="25" spans="1:25">
      <c r="A25" s="1118"/>
    </row>
  </sheetData>
  <mergeCells count="13">
    <mergeCell ref="N3:P3"/>
    <mergeCell ref="A3:A4"/>
    <mergeCell ref="B3:D3"/>
    <mergeCell ref="E3:G3"/>
    <mergeCell ref="H3:J3"/>
    <mergeCell ref="K3:M3"/>
    <mergeCell ref="X3:X4"/>
    <mergeCell ref="R3:R4"/>
    <mergeCell ref="S3:S4"/>
    <mergeCell ref="T3:T4"/>
    <mergeCell ref="U3:U4"/>
    <mergeCell ref="V3:V4"/>
    <mergeCell ref="W3:W4"/>
  </mergeCells>
  <phoneticPr fontId="2"/>
  <hyperlinks>
    <hyperlink ref="Q1" location="目次!A1" display="目次へ戻る" xr:uid="{5557B0CB-2C38-4014-863A-0139C568173B}"/>
    <hyperlink ref="Y1" location="目次!A1" display="目次へ戻る" xr:uid="{1695EEDB-71E7-4952-A64B-E0F9F49CD4BB}"/>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7EE8A-D142-43CB-BBE8-5E5DECED2FF2}">
  <dimension ref="A1:K23"/>
  <sheetViews>
    <sheetView workbookViewId="0">
      <selection activeCell="K1" sqref="K1"/>
    </sheetView>
  </sheetViews>
  <sheetFormatPr defaultColWidth="8.58203125" defaultRowHeight="18"/>
  <cols>
    <col min="1" max="1" width="27.83203125" style="821" customWidth="1"/>
    <col min="2" max="10" width="8.58203125" style="821"/>
    <col min="11" max="11" width="11" style="821" bestFit="1" customWidth="1"/>
    <col min="12" max="16384" width="8.58203125" style="821"/>
  </cols>
  <sheetData>
    <row r="1" spans="1:11">
      <c r="A1" s="859" t="s">
        <v>5541</v>
      </c>
      <c r="B1" s="859"/>
      <c r="C1" s="859"/>
      <c r="D1" s="859"/>
      <c r="E1" s="859"/>
      <c r="F1" s="859"/>
      <c r="G1" s="859"/>
      <c r="H1" s="1021"/>
      <c r="I1" s="1021"/>
      <c r="J1" s="1021"/>
      <c r="K1" s="820" t="s">
        <v>721</v>
      </c>
    </row>
    <row r="2" spans="1:11" ht="18.5" thickBot="1">
      <c r="A2" s="859" t="s">
        <v>5542</v>
      </c>
      <c r="B2" s="859"/>
      <c r="C2" s="859"/>
      <c r="D2" s="859"/>
      <c r="E2" s="859"/>
      <c r="F2" s="859"/>
      <c r="G2" s="859"/>
      <c r="H2" s="1021"/>
      <c r="I2" s="1021"/>
      <c r="J2" s="1021" t="s">
        <v>5543</v>
      </c>
      <c r="K2" s="859"/>
    </row>
    <row r="3" spans="1:11">
      <c r="A3" s="3566" t="s">
        <v>5487</v>
      </c>
      <c r="B3" s="3569" t="s">
        <v>5544</v>
      </c>
      <c r="C3" s="3570"/>
      <c r="D3" s="3576"/>
      <c r="E3" s="3569" t="s">
        <v>5545</v>
      </c>
      <c r="F3" s="3570"/>
      <c r="G3" s="3576"/>
      <c r="H3" s="3569" t="s">
        <v>5546</v>
      </c>
      <c r="I3" s="3570"/>
      <c r="J3" s="3570"/>
      <c r="K3" s="859"/>
    </row>
    <row r="4" spans="1:11">
      <c r="A4" s="3568"/>
      <c r="B4" s="991" t="s">
        <v>5547</v>
      </c>
      <c r="C4" s="991" t="s">
        <v>5548</v>
      </c>
      <c r="D4" s="1090" t="s">
        <v>4842</v>
      </c>
      <c r="E4" s="991" t="s">
        <v>5549</v>
      </c>
      <c r="F4" s="991" t="s">
        <v>5548</v>
      </c>
      <c r="G4" s="1090" t="s">
        <v>4842</v>
      </c>
      <c r="H4" s="991" t="s">
        <v>5549</v>
      </c>
      <c r="I4" s="991" t="s">
        <v>5548</v>
      </c>
      <c r="J4" s="1090" t="s">
        <v>4842</v>
      </c>
      <c r="K4" s="859"/>
    </row>
    <row r="5" spans="1:11" ht="18.75" customHeight="1">
      <c r="A5" s="1091" t="s">
        <v>5550</v>
      </c>
      <c r="B5" s="1119">
        <v>2042</v>
      </c>
      <c r="C5" s="1120">
        <v>2028</v>
      </c>
      <c r="D5" s="1120">
        <v>2002</v>
      </c>
      <c r="E5" s="1121">
        <v>1975</v>
      </c>
      <c r="F5" s="1120">
        <v>1962</v>
      </c>
      <c r="G5" s="1120">
        <v>1964</v>
      </c>
      <c r="H5" s="1122">
        <v>119.1</v>
      </c>
      <c r="I5" s="1122">
        <v>121.2</v>
      </c>
      <c r="J5" s="1122">
        <v>112.3</v>
      </c>
      <c r="K5" s="859"/>
    </row>
    <row r="6" spans="1:11">
      <c r="A6" s="1098" t="s">
        <v>5551</v>
      </c>
      <c r="B6" s="909">
        <v>2168</v>
      </c>
      <c r="C6" s="1031">
        <v>2156</v>
      </c>
      <c r="D6" s="1123">
        <v>2010</v>
      </c>
      <c r="E6" s="910">
        <v>2071</v>
      </c>
      <c r="F6" s="1031">
        <v>2080</v>
      </c>
      <c r="G6" s="1123">
        <v>2062</v>
      </c>
      <c r="H6" s="1124">
        <v>183.3</v>
      </c>
      <c r="I6" s="1124">
        <v>180</v>
      </c>
      <c r="J6" s="1125">
        <v>0</v>
      </c>
      <c r="K6" s="859"/>
    </row>
    <row r="7" spans="1:11">
      <c r="A7" s="1098" t="s">
        <v>5493</v>
      </c>
      <c r="B7" s="909">
        <v>2074</v>
      </c>
      <c r="C7" s="1031">
        <v>2085</v>
      </c>
      <c r="D7" s="1123">
        <v>2019</v>
      </c>
      <c r="E7" s="910">
        <v>2000</v>
      </c>
      <c r="F7" s="1031">
        <v>1999</v>
      </c>
      <c r="G7" s="1123">
        <v>1978</v>
      </c>
      <c r="H7" s="1124">
        <v>136.4</v>
      </c>
      <c r="I7" s="1124">
        <v>123.2</v>
      </c>
      <c r="J7" s="1125">
        <v>134.30000000000001</v>
      </c>
      <c r="K7" s="859"/>
    </row>
    <row r="8" spans="1:11">
      <c r="A8" s="1098" t="s">
        <v>5494</v>
      </c>
      <c r="B8" s="909">
        <v>2039</v>
      </c>
      <c r="C8" s="1031">
        <v>1998</v>
      </c>
      <c r="D8" s="1123">
        <v>1976</v>
      </c>
      <c r="E8" s="910">
        <v>1963</v>
      </c>
      <c r="F8" s="1031">
        <v>1948</v>
      </c>
      <c r="G8" s="1123">
        <v>1945</v>
      </c>
      <c r="H8" s="1124">
        <v>142.30000000000001</v>
      </c>
      <c r="I8" s="1124">
        <v>133.19999999999999</v>
      </c>
      <c r="J8" s="1125">
        <v>131.1</v>
      </c>
      <c r="K8" s="859"/>
    </row>
    <row r="9" spans="1:11" ht="18.75" customHeight="1">
      <c r="A9" s="1098" t="s">
        <v>5523</v>
      </c>
      <c r="B9" s="909">
        <v>1867</v>
      </c>
      <c r="C9" s="1031">
        <v>1908</v>
      </c>
      <c r="D9" s="1123">
        <v>1834</v>
      </c>
      <c r="E9" s="910">
        <v>1875</v>
      </c>
      <c r="F9" s="1031">
        <v>1893</v>
      </c>
      <c r="G9" s="1123">
        <v>1861</v>
      </c>
      <c r="H9" s="1124">
        <v>93.5</v>
      </c>
      <c r="I9" s="1124">
        <v>119.3</v>
      </c>
      <c r="J9" s="1125">
        <v>112</v>
      </c>
      <c r="K9" s="859"/>
    </row>
    <row r="10" spans="1:11" ht="18.75" customHeight="1">
      <c r="A10" s="1098" t="s">
        <v>5552</v>
      </c>
      <c r="B10" s="909">
        <v>1844</v>
      </c>
      <c r="C10" s="1031">
        <v>2026</v>
      </c>
      <c r="D10" s="1123">
        <v>1902</v>
      </c>
      <c r="E10" s="910">
        <v>1805</v>
      </c>
      <c r="F10" s="1031">
        <v>1850</v>
      </c>
      <c r="G10" s="1123">
        <v>1889</v>
      </c>
      <c r="H10" s="1124">
        <v>152.5</v>
      </c>
      <c r="I10" s="1124">
        <v>257</v>
      </c>
      <c r="J10" s="1125">
        <v>114</v>
      </c>
      <c r="K10" s="859"/>
    </row>
    <row r="11" spans="1:11">
      <c r="A11" s="1098" t="s">
        <v>5553</v>
      </c>
      <c r="B11" s="909">
        <v>2310</v>
      </c>
      <c r="C11" s="1031">
        <v>2413</v>
      </c>
      <c r="D11" s="1123">
        <v>2153</v>
      </c>
      <c r="E11" s="910">
        <v>2017</v>
      </c>
      <c r="F11" s="1031">
        <v>2010</v>
      </c>
      <c r="G11" s="1123">
        <v>2021</v>
      </c>
      <c r="H11" s="1124">
        <v>247.4</v>
      </c>
      <c r="I11" s="1124">
        <v>246.6</v>
      </c>
      <c r="J11" s="1125">
        <v>213.3</v>
      </c>
      <c r="K11" s="859"/>
    </row>
    <row r="12" spans="1:11" ht="18.75" customHeight="1">
      <c r="A12" s="1098" t="s">
        <v>5554</v>
      </c>
      <c r="B12" s="909">
        <v>2059</v>
      </c>
      <c r="C12" s="1031">
        <v>1993</v>
      </c>
      <c r="D12" s="1123">
        <v>2001</v>
      </c>
      <c r="E12" s="910">
        <v>1985</v>
      </c>
      <c r="F12" s="1031">
        <v>1940</v>
      </c>
      <c r="G12" s="1123">
        <v>1974</v>
      </c>
      <c r="H12" s="1124">
        <v>88.4</v>
      </c>
      <c r="I12" s="1124">
        <v>99.3</v>
      </c>
      <c r="J12" s="1125">
        <v>104.5</v>
      </c>
      <c r="K12" s="859"/>
    </row>
    <row r="13" spans="1:11" ht="18.75" customHeight="1">
      <c r="A13" s="1098" t="s">
        <v>5555</v>
      </c>
      <c r="B13" s="909">
        <v>1873</v>
      </c>
      <c r="C13" s="1031">
        <v>1875</v>
      </c>
      <c r="D13" s="1123">
        <v>1826</v>
      </c>
      <c r="E13" s="910">
        <v>1873</v>
      </c>
      <c r="F13" s="1031">
        <v>1892</v>
      </c>
      <c r="G13" s="1123">
        <v>1833</v>
      </c>
      <c r="H13" s="1124">
        <v>86.7</v>
      </c>
      <c r="I13" s="1124">
        <v>81.2</v>
      </c>
      <c r="J13" s="1125">
        <v>90.8</v>
      </c>
      <c r="K13" s="859"/>
    </row>
    <row r="14" spans="1:11" ht="18.75" customHeight="1">
      <c r="A14" s="1098" t="s">
        <v>5556</v>
      </c>
      <c r="B14" s="909">
        <v>2055</v>
      </c>
      <c r="C14" s="1031">
        <v>2097</v>
      </c>
      <c r="D14" s="1123">
        <v>1938</v>
      </c>
      <c r="E14" s="910">
        <v>2040</v>
      </c>
      <c r="F14" s="1031">
        <v>1968</v>
      </c>
      <c r="G14" s="1123">
        <v>1972</v>
      </c>
      <c r="H14" s="1124">
        <v>84.5</v>
      </c>
      <c r="I14" s="1124">
        <v>169</v>
      </c>
      <c r="J14" s="1125">
        <v>70.7</v>
      </c>
      <c r="K14" s="859"/>
    </row>
    <row r="15" spans="1:11" ht="18.75" customHeight="1">
      <c r="A15" s="1098" t="s">
        <v>5557</v>
      </c>
      <c r="B15" s="909">
        <v>1991</v>
      </c>
      <c r="C15" s="1031">
        <v>1955</v>
      </c>
      <c r="D15" s="1123">
        <v>1938</v>
      </c>
      <c r="E15" s="910">
        <v>1928</v>
      </c>
      <c r="F15" s="1031">
        <v>1918</v>
      </c>
      <c r="G15" s="1123">
        <v>1908</v>
      </c>
      <c r="H15" s="1124">
        <v>161</v>
      </c>
      <c r="I15" s="1124">
        <v>135.5</v>
      </c>
      <c r="J15" s="1125">
        <v>130.80000000000001</v>
      </c>
      <c r="K15" s="859"/>
    </row>
    <row r="16" spans="1:11" ht="18.75" customHeight="1">
      <c r="A16" s="1098" t="s">
        <v>5558</v>
      </c>
      <c r="B16" s="909">
        <v>2074</v>
      </c>
      <c r="C16" s="1031">
        <v>2126</v>
      </c>
      <c r="D16" s="1123">
        <v>2095</v>
      </c>
      <c r="E16" s="910">
        <v>2044</v>
      </c>
      <c r="F16" s="1031">
        <v>2057</v>
      </c>
      <c r="G16" s="1123">
        <v>2067</v>
      </c>
      <c r="H16" s="1124">
        <v>101.7</v>
      </c>
      <c r="I16" s="1124">
        <v>121.6</v>
      </c>
      <c r="J16" s="1125">
        <v>91.5</v>
      </c>
      <c r="K16" s="859"/>
    </row>
    <row r="17" spans="1:11" ht="18.75" customHeight="1">
      <c r="A17" s="1098" t="s">
        <v>5559</v>
      </c>
      <c r="B17" s="909">
        <v>2017</v>
      </c>
      <c r="C17" s="1031">
        <v>2088</v>
      </c>
      <c r="D17" s="1123">
        <v>2061</v>
      </c>
      <c r="E17" s="910">
        <v>2013</v>
      </c>
      <c r="F17" s="1031">
        <v>2010</v>
      </c>
      <c r="G17" s="1123">
        <v>2002</v>
      </c>
      <c r="H17" s="1124">
        <v>78.599999999999994</v>
      </c>
      <c r="I17" s="1124">
        <v>151.4</v>
      </c>
      <c r="J17" s="1125">
        <v>98.5</v>
      </c>
      <c r="K17" s="859"/>
    </row>
    <row r="18" spans="1:11" ht="18.75" customHeight="1">
      <c r="A18" s="1098" t="s">
        <v>5560</v>
      </c>
      <c r="B18" s="909">
        <v>2025</v>
      </c>
      <c r="C18" s="1031">
        <v>2043</v>
      </c>
      <c r="D18" s="1123">
        <v>1970</v>
      </c>
      <c r="E18" s="910">
        <v>1991</v>
      </c>
      <c r="F18" s="1031">
        <v>1983</v>
      </c>
      <c r="G18" s="1123">
        <v>1964</v>
      </c>
      <c r="H18" s="1124">
        <v>110.4</v>
      </c>
      <c r="I18" s="1124">
        <v>138.1</v>
      </c>
      <c r="J18" s="1125">
        <v>94.3</v>
      </c>
      <c r="K18" s="859"/>
    </row>
    <row r="19" spans="1:11">
      <c r="A19" s="1098" t="s">
        <v>5383</v>
      </c>
      <c r="B19" s="909">
        <v>1951</v>
      </c>
      <c r="C19" s="1031">
        <v>1954</v>
      </c>
      <c r="D19" s="1123">
        <v>2029</v>
      </c>
      <c r="E19" s="910">
        <v>1985</v>
      </c>
      <c r="F19" s="1031">
        <v>1970</v>
      </c>
      <c r="G19" s="1123">
        <v>1985</v>
      </c>
      <c r="H19" s="1124">
        <v>37.5</v>
      </c>
      <c r="I19" s="1124">
        <v>50.1</v>
      </c>
      <c r="J19" s="1125">
        <v>46.2</v>
      </c>
      <c r="K19" s="859"/>
    </row>
    <row r="20" spans="1:11" ht="19.5" customHeight="1" thickBot="1">
      <c r="A20" s="1112" t="s">
        <v>5499</v>
      </c>
      <c r="B20" s="1126">
        <v>2049</v>
      </c>
      <c r="C20" s="1127">
        <v>1962</v>
      </c>
      <c r="D20" s="1128">
        <v>1944</v>
      </c>
      <c r="E20" s="916">
        <v>1963</v>
      </c>
      <c r="F20" s="1127">
        <v>1942</v>
      </c>
      <c r="G20" s="1128">
        <v>1877</v>
      </c>
      <c r="H20" s="1129">
        <v>92.8</v>
      </c>
      <c r="I20" s="1129">
        <v>104</v>
      </c>
      <c r="J20" s="1130">
        <v>87.2</v>
      </c>
      <c r="K20" s="859"/>
    </row>
    <row r="21" spans="1:11">
      <c r="A21" s="1131"/>
      <c r="B21" s="859"/>
      <c r="C21" s="859"/>
      <c r="D21" s="859"/>
      <c r="E21" s="859"/>
      <c r="F21" s="859"/>
      <c r="G21" s="1132"/>
      <c r="H21" s="1133"/>
      <c r="I21" s="1133"/>
      <c r="J21" s="1021" t="s">
        <v>5561</v>
      </c>
      <c r="K21" s="859"/>
    </row>
    <row r="22" spans="1:11">
      <c r="A22" s="859"/>
      <c r="B22" s="859"/>
      <c r="C22" s="859"/>
      <c r="D22" s="859"/>
      <c r="E22" s="859"/>
      <c r="F22" s="859"/>
      <c r="G22" s="859"/>
      <c r="H22" s="859"/>
      <c r="I22" s="859"/>
      <c r="J22" s="859"/>
      <c r="K22" s="859"/>
    </row>
    <row r="23" spans="1:11">
      <c r="A23" s="859" t="s">
        <v>5562</v>
      </c>
      <c r="B23" s="859"/>
      <c r="C23" s="859"/>
      <c r="D23" s="859"/>
      <c r="E23" s="859"/>
      <c r="F23" s="859"/>
      <c r="G23" s="859"/>
      <c r="H23" s="859"/>
      <c r="I23" s="859"/>
      <c r="J23" s="859"/>
      <c r="K23" s="820" t="s">
        <v>721</v>
      </c>
    </row>
  </sheetData>
  <mergeCells count="4">
    <mergeCell ref="A3:A4"/>
    <mergeCell ref="B3:D3"/>
    <mergeCell ref="E3:G3"/>
    <mergeCell ref="H3:J3"/>
  </mergeCells>
  <phoneticPr fontId="2"/>
  <hyperlinks>
    <hyperlink ref="K1" location="目次!A1" display="目次へ戻る" xr:uid="{7BCCBCC4-6B94-4C2E-9059-4573B4D296F4}"/>
    <hyperlink ref="K23" location="目次!A1" display="目次へ戻る" xr:uid="{E11E8C46-6A22-41CD-B281-F0CEF426C5BF}"/>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D868D-F5AB-4589-87C0-3AF5EC749D12}">
  <dimension ref="A1:R15"/>
  <sheetViews>
    <sheetView workbookViewId="0">
      <selection activeCell="H1" sqref="H1"/>
    </sheetView>
  </sheetViews>
  <sheetFormatPr defaultColWidth="8.58203125" defaultRowHeight="18"/>
  <cols>
    <col min="1" max="6" width="11.58203125" style="821" customWidth="1"/>
    <col min="7" max="7" width="12.83203125" style="821" customWidth="1"/>
    <col min="8" max="8" width="11" style="821" bestFit="1" customWidth="1"/>
    <col min="9" max="9" width="19" style="821" customWidth="1"/>
    <col min="10" max="17" width="11.58203125" style="821" customWidth="1"/>
    <col min="18" max="18" width="11" style="821" bestFit="1" customWidth="1"/>
    <col min="19" max="16384" width="8.58203125" style="821"/>
  </cols>
  <sheetData>
    <row r="1" spans="1:18">
      <c r="A1" s="859" t="s">
        <v>5563</v>
      </c>
      <c r="B1" s="859"/>
      <c r="C1" s="859"/>
      <c r="D1" s="859"/>
      <c r="E1" s="859"/>
      <c r="F1" s="859"/>
      <c r="G1" s="859"/>
      <c r="H1" s="820" t="s">
        <v>721</v>
      </c>
      <c r="I1" s="859"/>
      <c r="J1" s="859"/>
      <c r="K1" s="859"/>
      <c r="L1" s="859"/>
      <c r="M1" s="859"/>
      <c r="N1" s="859"/>
      <c r="O1" s="859"/>
      <c r="P1" s="859"/>
      <c r="Q1" s="859"/>
      <c r="R1" s="820" t="s">
        <v>721</v>
      </c>
    </row>
    <row r="2" spans="1:18" ht="18.5" thickBot="1">
      <c r="A2" s="859" t="s">
        <v>5564</v>
      </c>
      <c r="B2" s="859"/>
      <c r="C2" s="859"/>
      <c r="D2" s="859"/>
      <c r="E2" s="859"/>
      <c r="F2" s="859"/>
      <c r="G2" s="859"/>
      <c r="H2" s="859"/>
      <c r="I2" s="859" t="s">
        <v>11848</v>
      </c>
      <c r="J2" s="859"/>
      <c r="K2" s="859"/>
      <c r="L2" s="859"/>
      <c r="M2" s="859"/>
      <c r="N2" s="859"/>
      <c r="O2" s="859"/>
      <c r="P2" s="859"/>
      <c r="Q2" s="859"/>
      <c r="R2" s="859"/>
    </row>
    <row r="3" spans="1:18" s="1140" customFormat="1" ht="48" customHeight="1">
      <c r="A3" s="1134" t="s">
        <v>4751</v>
      </c>
      <c r="B3" s="1135" t="s">
        <v>5565</v>
      </c>
      <c r="C3" s="1135" t="s">
        <v>5566</v>
      </c>
      <c r="D3" s="1135" t="s">
        <v>5567</v>
      </c>
      <c r="E3" s="1136" t="s">
        <v>5568</v>
      </c>
      <c r="F3" s="1136" t="s">
        <v>5569</v>
      </c>
      <c r="G3" s="1137" t="s">
        <v>5570</v>
      </c>
      <c r="H3" s="859"/>
      <c r="I3" s="3566" t="s">
        <v>5571</v>
      </c>
      <c r="J3" s="1138" t="s">
        <v>5572</v>
      </c>
      <c r="K3" s="1135" t="s">
        <v>5573</v>
      </c>
      <c r="L3" s="1135" t="s">
        <v>5574</v>
      </c>
      <c r="M3" s="1138" t="s">
        <v>5575</v>
      </c>
      <c r="N3" s="1139" t="s">
        <v>5576</v>
      </c>
      <c r="O3" s="1139" t="s">
        <v>5577</v>
      </c>
      <c r="P3" s="3603" t="s">
        <v>5578</v>
      </c>
      <c r="Q3" s="3604"/>
      <c r="R3" s="859"/>
    </row>
    <row r="4" spans="1:18">
      <c r="A4" s="1041" t="s">
        <v>5579</v>
      </c>
      <c r="B4" s="1042">
        <v>377</v>
      </c>
      <c r="C4" s="1141">
        <v>191</v>
      </c>
      <c r="D4" s="1141">
        <v>185</v>
      </c>
      <c r="E4" s="1141">
        <v>5356</v>
      </c>
      <c r="F4" s="1141">
        <v>4696</v>
      </c>
      <c r="G4" s="1142">
        <v>1.73</v>
      </c>
      <c r="H4" s="859"/>
      <c r="I4" s="3568"/>
      <c r="J4" s="1143" t="s">
        <v>5580</v>
      </c>
      <c r="K4" s="1144" t="s">
        <v>5581</v>
      </c>
      <c r="L4" s="1144" t="s">
        <v>5582</v>
      </c>
      <c r="M4" s="1144" t="s">
        <v>5583</v>
      </c>
      <c r="N4" s="1143" t="s">
        <v>5584</v>
      </c>
      <c r="O4" s="1143" t="s">
        <v>5585</v>
      </c>
      <c r="P4" s="1143" t="s">
        <v>5586</v>
      </c>
      <c r="Q4" s="1143" t="s">
        <v>5587</v>
      </c>
      <c r="R4" s="859"/>
    </row>
    <row r="5" spans="1:18">
      <c r="A5" s="1103">
        <v>16</v>
      </c>
      <c r="B5" s="995">
        <v>377</v>
      </c>
      <c r="C5" s="1000">
        <v>159</v>
      </c>
      <c r="D5" s="1000">
        <v>151</v>
      </c>
      <c r="E5" s="1000">
        <v>5068</v>
      </c>
      <c r="F5" s="1000">
        <v>4145</v>
      </c>
      <c r="G5" s="1145">
        <v>1.58</v>
      </c>
      <c r="H5" s="859"/>
      <c r="I5" s="1146" t="s">
        <v>4822</v>
      </c>
      <c r="J5" s="1147">
        <f>SUM(J6:J13)</f>
        <v>119</v>
      </c>
      <c r="K5" s="1147">
        <f>SUM(K6:K13)</f>
        <v>34492</v>
      </c>
      <c r="L5" s="1147">
        <v>276038</v>
      </c>
      <c r="M5" s="1147">
        <v>4447</v>
      </c>
      <c r="N5" s="1147">
        <v>3057</v>
      </c>
      <c r="O5" s="1094">
        <v>1.1100000000000001</v>
      </c>
      <c r="P5" s="1094">
        <v>171</v>
      </c>
      <c r="Q5" s="1094">
        <v>7.0000000000000007E-2</v>
      </c>
      <c r="R5" s="859"/>
    </row>
    <row r="6" spans="1:18">
      <c r="A6" s="1103">
        <v>17</v>
      </c>
      <c r="B6" s="995">
        <v>377</v>
      </c>
      <c r="C6" s="1000">
        <v>155</v>
      </c>
      <c r="D6" s="1000">
        <v>151</v>
      </c>
      <c r="E6" s="1000">
        <v>5635</v>
      </c>
      <c r="F6" s="1000">
        <v>4650</v>
      </c>
      <c r="G6" s="1145">
        <v>1.7</v>
      </c>
      <c r="H6" s="859"/>
      <c r="I6" s="1148" t="s">
        <v>5468</v>
      </c>
      <c r="J6" s="1149">
        <v>1</v>
      </c>
      <c r="K6" s="1150" t="s">
        <v>5588</v>
      </c>
      <c r="L6" s="1150" t="s">
        <v>5588</v>
      </c>
      <c r="M6" s="1150" t="s">
        <v>5588</v>
      </c>
      <c r="N6" s="1150" t="s">
        <v>5588</v>
      </c>
      <c r="O6" s="1150" t="s">
        <v>5588</v>
      </c>
      <c r="P6" s="1150" t="s">
        <v>5588</v>
      </c>
      <c r="Q6" s="1150" t="s">
        <v>5588</v>
      </c>
      <c r="R6" s="859"/>
    </row>
    <row r="7" spans="1:18">
      <c r="A7" s="1103">
        <v>18</v>
      </c>
      <c r="B7" s="995">
        <v>377</v>
      </c>
      <c r="C7" s="1000">
        <v>159</v>
      </c>
      <c r="D7" s="1000">
        <v>158</v>
      </c>
      <c r="E7" s="1000">
        <v>5986</v>
      </c>
      <c r="F7" s="1000">
        <v>4526</v>
      </c>
      <c r="G7" s="1145">
        <v>1.61</v>
      </c>
      <c r="H7" s="859"/>
      <c r="I7" s="1148" t="s">
        <v>5493</v>
      </c>
      <c r="J7" s="1149">
        <v>4</v>
      </c>
      <c r="K7" s="1150">
        <v>478</v>
      </c>
      <c r="L7" s="1150">
        <v>270753</v>
      </c>
      <c r="M7" s="1151">
        <v>4215</v>
      </c>
      <c r="N7" s="1151">
        <v>1811</v>
      </c>
      <c r="O7" s="1152">
        <v>0.67</v>
      </c>
      <c r="P7" s="1153">
        <v>1160</v>
      </c>
      <c r="Q7" s="1152">
        <v>0.46</v>
      </c>
      <c r="R7" s="859"/>
    </row>
    <row r="8" spans="1:18">
      <c r="A8" s="1103">
        <v>19</v>
      </c>
      <c r="B8" s="995">
        <v>377</v>
      </c>
      <c r="C8" s="1000">
        <v>145</v>
      </c>
      <c r="D8" s="1000">
        <v>141</v>
      </c>
      <c r="E8" s="1000">
        <v>4563</v>
      </c>
      <c r="F8" s="1000">
        <v>2886</v>
      </c>
      <c r="G8" s="1145">
        <v>1.04</v>
      </c>
      <c r="H8" s="859"/>
      <c r="I8" s="1148" t="s">
        <v>5494</v>
      </c>
      <c r="J8" s="1149">
        <v>80</v>
      </c>
      <c r="K8" s="1150">
        <v>28866</v>
      </c>
      <c r="L8" s="1150">
        <v>282294</v>
      </c>
      <c r="M8" s="1151">
        <v>3768</v>
      </c>
      <c r="N8" s="1151">
        <v>2742</v>
      </c>
      <c r="O8" s="1152">
        <v>0.97</v>
      </c>
      <c r="P8" s="1154">
        <v>-462</v>
      </c>
      <c r="Q8" s="1155">
        <v>-0.18</v>
      </c>
      <c r="R8" s="859"/>
    </row>
    <row r="9" spans="1:18" ht="18.75" customHeight="1">
      <c r="A9" s="1103">
        <v>20</v>
      </c>
      <c r="B9" s="995">
        <v>377</v>
      </c>
      <c r="C9" s="1000">
        <v>158</v>
      </c>
      <c r="D9" s="1000">
        <v>155</v>
      </c>
      <c r="E9" s="1000">
        <v>4447</v>
      </c>
      <c r="F9" s="1000">
        <v>3057</v>
      </c>
      <c r="G9" s="1145">
        <v>1.1100000000000001</v>
      </c>
      <c r="H9" s="859"/>
      <c r="I9" s="1156" t="s">
        <v>5554</v>
      </c>
      <c r="J9" s="1149">
        <v>9</v>
      </c>
      <c r="K9" s="1151">
        <v>4589</v>
      </c>
      <c r="L9" s="1151">
        <v>256825</v>
      </c>
      <c r="M9" s="1151">
        <v>6964</v>
      </c>
      <c r="N9" s="1151">
        <v>5106</v>
      </c>
      <c r="O9" s="1152">
        <v>1.99</v>
      </c>
      <c r="P9" s="1154">
        <v>527</v>
      </c>
      <c r="Q9" s="1155">
        <v>0.26</v>
      </c>
      <c r="R9" s="859"/>
    </row>
    <row r="10" spans="1:18" ht="18.75" customHeight="1">
      <c r="A10" s="1103">
        <v>21</v>
      </c>
      <c r="B10" s="995">
        <v>0</v>
      </c>
      <c r="C10" s="1000">
        <v>0</v>
      </c>
      <c r="D10" s="1000">
        <v>0</v>
      </c>
      <c r="E10" s="1000">
        <v>0</v>
      </c>
      <c r="F10" s="1000">
        <v>0</v>
      </c>
      <c r="G10" s="972">
        <v>0</v>
      </c>
      <c r="H10" s="859"/>
      <c r="I10" s="1156" t="s">
        <v>5589</v>
      </c>
      <c r="J10" s="1149">
        <v>1</v>
      </c>
      <c r="K10" s="1150" t="s">
        <v>5588</v>
      </c>
      <c r="L10" s="1150" t="s">
        <v>5588</v>
      </c>
      <c r="M10" s="1150" t="s">
        <v>5588</v>
      </c>
      <c r="N10" s="1150" t="s">
        <v>5588</v>
      </c>
      <c r="O10" s="1150" t="s">
        <v>5588</v>
      </c>
      <c r="P10" s="1150" t="s">
        <v>5588</v>
      </c>
      <c r="Q10" s="1150" t="s">
        <v>5588</v>
      </c>
      <c r="R10" s="859"/>
    </row>
    <row r="11" spans="1:18" ht="18.5" thickBot="1">
      <c r="A11" s="1157">
        <v>22</v>
      </c>
      <c r="B11" s="1158">
        <v>0</v>
      </c>
      <c r="C11" s="1050">
        <v>0</v>
      </c>
      <c r="D11" s="1050">
        <v>0</v>
      </c>
      <c r="E11" s="1050">
        <v>0</v>
      </c>
      <c r="F11" s="1050">
        <v>0</v>
      </c>
      <c r="G11" s="1050">
        <v>0</v>
      </c>
      <c r="H11" s="859"/>
      <c r="I11" s="1156" t="s">
        <v>5590</v>
      </c>
      <c r="J11" s="1149">
        <v>14</v>
      </c>
      <c r="K11" s="1150" t="s">
        <v>5588</v>
      </c>
      <c r="L11" s="1150" t="s">
        <v>5588</v>
      </c>
      <c r="M11" s="1150" t="s">
        <v>5588</v>
      </c>
      <c r="N11" s="1150" t="s">
        <v>5588</v>
      </c>
      <c r="O11" s="1150" t="s">
        <v>5588</v>
      </c>
      <c r="P11" s="1150" t="s">
        <v>5588</v>
      </c>
      <c r="Q11" s="1150" t="s">
        <v>5588</v>
      </c>
      <c r="R11" s="859"/>
    </row>
    <row r="12" spans="1:18" ht="18.75" customHeight="1">
      <c r="B12" s="1003"/>
      <c r="C12" s="1003"/>
      <c r="D12" s="1003"/>
      <c r="E12" s="1159"/>
      <c r="F12" s="987"/>
      <c r="G12" s="1021" t="s">
        <v>5591</v>
      </c>
      <c r="H12" s="859"/>
      <c r="I12" s="1156" t="s">
        <v>5592</v>
      </c>
      <c r="J12" s="1149">
        <v>7</v>
      </c>
      <c r="K12" s="1151">
        <v>559</v>
      </c>
      <c r="L12" s="1151">
        <v>300479</v>
      </c>
      <c r="M12" s="1151">
        <v>5952</v>
      </c>
      <c r="N12" s="1151">
        <v>3356</v>
      </c>
      <c r="O12" s="1152">
        <v>1.1200000000000001</v>
      </c>
      <c r="P12" s="1154">
        <v>-121</v>
      </c>
      <c r="Q12" s="1155">
        <v>-0.06</v>
      </c>
      <c r="R12" s="859"/>
    </row>
    <row r="13" spans="1:18" ht="18.75" customHeight="1" thickBot="1">
      <c r="A13" s="987" t="s">
        <v>5593</v>
      </c>
      <c r="B13" s="1053"/>
      <c r="C13" s="1053"/>
      <c r="D13" s="1109"/>
      <c r="E13" s="1109"/>
      <c r="F13" s="859"/>
      <c r="G13" s="859"/>
      <c r="H13" s="859"/>
      <c r="I13" s="1160" t="s">
        <v>5499</v>
      </c>
      <c r="J13" s="1161">
        <v>3</v>
      </c>
      <c r="K13" s="1162" t="s">
        <v>5588</v>
      </c>
      <c r="L13" s="1162" t="s">
        <v>5588</v>
      </c>
      <c r="M13" s="1162" t="s">
        <v>5588</v>
      </c>
      <c r="N13" s="1162" t="s">
        <v>5588</v>
      </c>
      <c r="O13" s="1162" t="s">
        <v>5588</v>
      </c>
      <c r="P13" s="1162" t="s">
        <v>5588</v>
      </c>
      <c r="Q13" s="1162" t="s">
        <v>5588</v>
      </c>
      <c r="R13" s="859"/>
    </row>
    <row r="14" spans="1:18" ht="19.5" customHeight="1">
      <c r="A14" s="987" t="s">
        <v>5594</v>
      </c>
      <c r="B14" s="859"/>
      <c r="C14" s="859"/>
      <c r="D14" s="859"/>
      <c r="E14" s="859"/>
      <c r="F14" s="859"/>
      <c r="G14" s="859"/>
      <c r="H14" s="859"/>
      <c r="I14" s="1098" t="s">
        <v>5595</v>
      </c>
      <c r="J14" s="859"/>
      <c r="K14" s="859"/>
      <c r="L14" s="859"/>
      <c r="M14" s="859"/>
      <c r="N14" s="859"/>
      <c r="O14" s="1003"/>
      <c r="P14" s="1003"/>
      <c r="Q14" s="1020" t="s">
        <v>5596</v>
      </c>
      <c r="R14" s="859"/>
    </row>
    <row r="15" spans="1:18">
      <c r="A15" s="859"/>
      <c r="B15" s="859"/>
      <c r="C15" s="859"/>
      <c r="D15" s="859"/>
      <c r="E15" s="859"/>
      <c r="F15" s="859"/>
      <c r="G15" s="859"/>
      <c r="H15" s="859"/>
      <c r="I15" s="1098"/>
      <c r="J15" s="859"/>
      <c r="K15" s="859"/>
      <c r="L15" s="859"/>
      <c r="M15" s="859"/>
      <c r="N15" s="859"/>
      <c r="O15" s="987"/>
      <c r="P15" s="987"/>
      <c r="Q15" s="987"/>
      <c r="R15" s="859"/>
    </row>
  </sheetData>
  <mergeCells count="2">
    <mergeCell ref="I3:I4"/>
    <mergeCell ref="P3:Q3"/>
  </mergeCells>
  <phoneticPr fontId="2"/>
  <hyperlinks>
    <hyperlink ref="H1" location="目次!A1" display="目次へ戻る" xr:uid="{EC534168-07A3-4033-9375-C5538FF9CB94}"/>
    <hyperlink ref="R1" location="目次!A1" display="目次へ戻る" xr:uid="{9383FE4F-8F9B-4D5A-A3E1-8FAB32FF5AD7}"/>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53617-77EA-4C52-83DF-19A7305AE031}">
  <dimension ref="A1:Q14"/>
  <sheetViews>
    <sheetView workbookViewId="0">
      <selection activeCell="H1" sqref="H1"/>
    </sheetView>
  </sheetViews>
  <sheetFormatPr defaultColWidth="8.58203125" defaultRowHeight="18"/>
  <cols>
    <col min="1" max="7" width="12.58203125" style="821" customWidth="1"/>
    <col min="8" max="8" width="11" style="821" bestFit="1" customWidth="1"/>
    <col min="9" max="16384" width="8.58203125" style="821"/>
  </cols>
  <sheetData>
    <row r="1" spans="1:17">
      <c r="A1" s="859" t="s">
        <v>5597</v>
      </c>
      <c r="B1" s="859"/>
      <c r="C1" s="859"/>
      <c r="D1" s="859"/>
      <c r="E1" s="859"/>
      <c r="F1" s="859"/>
      <c r="H1" s="820" t="s">
        <v>721</v>
      </c>
    </row>
    <row r="2" spans="1:17" ht="18.5" thickBot="1">
      <c r="A2" s="859"/>
      <c r="B2" s="859"/>
      <c r="C2" s="859"/>
      <c r="D2" s="859"/>
      <c r="E2" s="859"/>
      <c r="F2" s="859"/>
      <c r="G2" s="989" t="s">
        <v>5598</v>
      </c>
      <c r="H2" s="859"/>
    </row>
    <row r="3" spans="1:17" ht="38.25" customHeight="1">
      <c r="A3" s="1163" t="s">
        <v>4751</v>
      </c>
      <c r="B3" s="1056" t="s">
        <v>5599</v>
      </c>
      <c r="C3" s="1056" t="s">
        <v>5600</v>
      </c>
      <c r="D3" s="1056" t="s">
        <v>5601</v>
      </c>
      <c r="E3" s="1056" t="s">
        <v>5602</v>
      </c>
      <c r="F3" s="1056" t="s">
        <v>5603</v>
      </c>
      <c r="G3" s="1056" t="s">
        <v>5604</v>
      </c>
      <c r="H3" s="859"/>
    </row>
    <row r="4" spans="1:17">
      <c r="A4" s="1103" t="s">
        <v>5579</v>
      </c>
      <c r="B4" s="987">
        <v>377</v>
      </c>
      <c r="C4" s="1164">
        <v>181</v>
      </c>
      <c r="D4" s="1164">
        <v>180</v>
      </c>
      <c r="E4" s="1046">
        <v>658210</v>
      </c>
      <c r="F4" s="1046">
        <v>576191</v>
      </c>
      <c r="G4" s="1165">
        <v>2.1</v>
      </c>
      <c r="H4" s="1054"/>
      <c r="I4" s="1166"/>
      <c r="J4" s="1166"/>
      <c r="K4" s="1166"/>
      <c r="L4" s="1166"/>
      <c r="M4" s="1167"/>
      <c r="N4" s="1140"/>
      <c r="O4" s="1140"/>
      <c r="P4" s="1140"/>
      <c r="Q4" s="1140"/>
    </row>
    <row r="5" spans="1:17">
      <c r="A5" s="1103">
        <v>16</v>
      </c>
      <c r="B5" s="987">
        <v>377</v>
      </c>
      <c r="C5" s="1164">
        <v>191</v>
      </c>
      <c r="D5" s="1164">
        <v>194</v>
      </c>
      <c r="E5" s="1046">
        <v>638376</v>
      </c>
      <c r="F5" s="1046">
        <v>568604</v>
      </c>
      <c r="G5" s="1165">
        <v>2.11</v>
      </c>
      <c r="H5" s="987"/>
      <c r="I5" s="1168"/>
      <c r="J5" s="1168"/>
      <c r="K5" s="1168"/>
      <c r="L5" s="1168"/>
      <c r="M5" s="1168"/>
      <c r="N5" s="1168"/>
      <c r="O5" s="1168"/>
      <c r="P5" s="1168"/>
      <c r="Q5" s="1168"/>
    </row>
    <row r="6" spans="1:17">
      <c r="A6" s="1103">
        <v>17</v>
      </c>
      <c r="B6" s="987">
        <v>377</v>
      </c>
      <c r="C6" s="1046">
        <v>182</v>
      </c>
      <c r="D6" s="1046">
        <v>182</v>
      </c>
      <c r="E6" s="1046">
        <v>668241</v>
      </c>
      <c r="F6" s="1046">
        <v>582834</v>
      </c>
      <c r="G6" s="987">
        <v>2.15</v>
      </c>
      <c r="H6" s="987"/>
      <c r="I6" s="1168"/>
      <c r="J6" s="1168"/>
      <c r="K6" s="1168"/>
      <c r="L6" s="1168"/>
      <c r="M6" s="1168"/>
      <c r="N6" s="1168"/>
      <c r="O6" s="1168"/>
      <c r="P6" s="1168"/>
      <c r="Q6" s="1168"/>
    </row>
    <row r="7" spans="1:17">
      <c r="A7" s="1103">
        <v>18</v>
      </c>
      <c r="B7" s="987">
        <v>377</v>
      </c>
      <c r="C7" s="1046">
        <v>191</v>
      </c>
      <c r="D7" s="1046">
        <v>195</v>
      </c>
      <c r="E7" s="1046">
        <v>665993</v>
      </c>
      <c r="F7" s="1046">
        <v>608201</v>
      </c>
      <c r="G7" s="987">
        <v>2.19</v>
      </c>
      <c r="H7" s="987"/>
      <c r="I7" s="1168"/>
      <c r="J7" s="1168"/>
      <c r="K7" s="1168"/>
      <c r="L7" s="1168"/>
      <c r="M7" s="1168"/>
      <c r="N7" s="1168"/>
      <c r="O7" s="1168"/>
      <c r="P7" s="1168"/>
      <c r="Q7" s="1168"/>
    </row>
    <row r="8" spans="1:17">
      <c r="A8" s="1103">
        <v>20</v>
      </c>
      <c r="B8" s="987">
        <v>377</v>
      </c>
      <c r="C8" s="1046">
        <v>172</v>
      </c>
      <c r="D8" s="1046">
        <v>181</v>
      </c>
      <c r="E8" s="1046">
        <v>644704</v>
      </c>
      <c r="F8" s="1046">
        <v>572742</v>
      </c>
      <c r="G8" s="987">
        <v>2.15</v>
      </c>
      <c r="H8" s="987"/>
      <c r="I8" s="1168"/>
      <c r="J8" s="1168"/>
      <c r="K8" s="1168"/>
      <c r="L8" s="1168"/>
      <c r="M8" s="1168"/>
      <c r="N8" s="1168"/>
      <c r="O8" s="1168"/>
      <c r="P8" s="1168"/>
      <c r="Q8" s="1168"/>
    </row>
    <row r="9" spans="1:17" ht="18.5" thickBot="1">
      <c r="A9" s="1157">
        <v>21</v>
      </c>
      <c r="B9" s="1169">
        <v>0</v>
      </c>
      <c r="C9" s="1170">
        <v>0</v>
      </c>
      <c r="D9" s="1170">
        <v>0</v>
      </c>
      <c r="E9" s="1170">
        <v>0</v>
      </c>
      <c r="F9" s="1170">
        <v>0</v>
      </c>
      <c r="G9" s="1169">
        <v>0</v>
      </c>
      <c r="H9" s="987"/>
      <c r="I9" s="1168"/>
      <c r="J9" s="1168"/>
      <c r="K9" s="1168"/>
      <c r="L9" s="1168"/>
      <c r="M9" s="1168"/>
      <c r="N9" s="1168"/>
      <c r="O9" s="1168"/>
      <c r="P9" s="1168"/>
      <c r="Q9" s="1168"/>
    </row>
    <row r="10" spans="1:17">
      <c r="B10" s="1003"/>
      <c r="C10" s="1003"/>
      <c r="D10" s="1003"/>
      <c r="E10" s="1003"/>
      <c r="F10" s="1003"/>
      <c r="G10" s="1020" t="s">
        <v>5605</v>
      </c>
      <c r="H10" s="987"/>
      <c r="I10" s="1168"/>
      <c r="J10" s="1168"/>
      <c r="K10" s="1168"/>
      <c r="L10" s="1168"/>
      <c r="M10" s="1168"/>
      <c r="N10" s="1168"/>
      <c r="O10" s="1168"/>
      <c r="P10" s="1168"/>
      <c r="Q10" s="1168"/>
    </row>
    <row r="11" spans="1:17" ht="18.75" customHeight="1">
      <c r="A11" s="987" t="s">
        <v>5593</v>
      </c>
      <c r="B11" s="1053"/>
      <c r="C11" s="1053"/>
      <c r="D11" s="1053"/>
      <c r="E11" s="1053"/>
      <c r="F11" s="1053"/>
      <c r="G11" s="1053"/>
      <c r="H11" s="1053"/>
      <c r="I11" s="1171"/>
      <c r="J11" s="1171"/>
      <c r="K11" s="1171"/>
      <c r="L11" s="1171"/>
      <c r="M11" s="1171"/>
      <c r="N11" s="1171"/>
      <c r="O11" s="1171"/>
      <c r="P11" s="1171"/>
      <c r="Q11" s="1172"/>
    </row>
    <row r="12" spans="1:17" ht="18.75" customHeight="1">
      <c r="A12" s="987" t="s">
        <v>5606</v>
      </c>
      <c r="B12" s="1053"/>
      <c r="C12" s="1053"/>
      <c r="D12" s="1053"/>
      <c r="E12" s="1053"/>
      <c r="F12" s="1053"/>
      <c r="G12" s="1053"/>
      <c r="H12" s="1053"/>
      <c r="I12" s="1171"/>
      <c r="J12" s="1171"/>
      <c r="K12" s="1171"/>
      <c r="L12" s="1171"/>
      <c r="M12" s="1171"/>
      <c r="N12" s="1171"/>
      <c r="O12" s="1171"/>
      <c r="P12" s="1171"/>
      <c r="Q12" s="1172"/>
    </row>
    <row r="13" spans="1:17">
      <c r="A13" s="987" t="s">
        <v>5607</v>
      </c>
      <c r="B13" s="859"/>
      <c r="C13" s="859"/>
      <c r="D13" s="859"/>
      <c r="E13" s="859"/>
      <c r="F13" s="859"/>
      <c r="G13" s="859"/>
      <c r="H13" s="859"/>
    </row>
    <row r="14" spans="1:17">
      <c r="A14" s="859"/>
      <c r="B14" s="859"/>
      <c r="C14" s="859"/>
      <c r="D14" s="859"/>
      <c r="E14" s="859"/>
      <c r="F14" s="859"/>
      <c r="G14" s="859"/>
      <c r="H14" s="859"/>
    </row>
  </sheetData>
  <phoneticPr fontId="2"/>
  <hyperlinks>
    <hyperlink ref="H1" location="目次!A1" display="目次へ戻る" xr:uid="{885DD511-2218-4E60-B40F-A7945C7BE66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45A12-22B6-44CE-9827-EEFFE8D9FEEE}">
  <dimension ref="A1:F9"/>
  <sheetViews>
    <sheetView workbookViewId="0">
      <selection activeCell="F1" sqref="F1"/>
    </sheetView>
  </sheetViews>
  <sheetFormatPr defaultRowHeight="18"/>
  <cols>
    <col min="2" max="2" width="10.08203125" customWidth="1"/>
    <col min="4" max="4" width="31.58203125" bestFit="1" customWidth="1"/>
    <col min="5" max="5" width="13.83203125" bestFit="1" customWidth="1"/>
    <col min="6" max="6" width="10.08203125" customWidth="1"/>
  </cols>
  <sheetData>
    <row r="1" spans="1:6">
      <c r="A1" s="10" t="s">
        <v>699</v>
      </c>
      <c r="B1" s="10"/>
      <c r="C1" s="11"/>
      <c r="D1" s="10"/>
      <c r="E1" s="10"/>
      <c r="F1" s="342" t="s">
        <v>721</v>
      </c>
    </row>
    <row r="2" spans="1:6" ht="18.5" thickBot="1">
      <c r="A2" s="10"/>
      <c r="B2" s="10"/>
      <c r="C2" s="10"/>
      <c r="D2" s="10"/>
      <c r="E2" s="10"/>
      <c r="F2" s="12"/>
    </row>
    <row r="3" spans="1:6">
      <c r="A3" s="13" t="s">
        <v>435</v>
      </c>
      <c r="B3" s="14" t="s">
        <v>436</v>
      </c>
      <c r="C3" s="15" t="s">
        <v>437</v>
      </c>
      <c r="D3" s="16" t="s">
        <v>438</v>
      </c>
      <c r="E3" s="17" t="s">
        <v>439</v>
      </c>
      <c r="F3" s="12"/>
    </row>
    <row r="4" spans="1:6" ht="18.75" customHeight="1">
      <c r="A4" s="18" t="s">
        <v>440</v>
      </c>
      <c r="B4" s="19" t="s">
        <v>0</v>
      </c>
      <c r="C4" s="19" t="s">
        <v>1</v>
      </c>
      <c r="D4" s="20" t="s">
        <v>441</v>
      </c>
      <c r="E4" s="3251" t="s">
        <v>442</v>
      </c>
      <c r="F4" s="12"/>
    </row>
    <row r="5" spans="1:6">
      <c r="A5" s="21" t="s">
        <v>443</v>
      </c>
      <c r="B5" s="22" t="s">
        <v>2</v>
      </c>
      <c r="C5" s="22" t="s">
        <v>3</v>
      </c>
      <c r="D5" s="23" t="s">
        <v>444</v>
      </c>
      <c r="E5" s="3252"/>
      <c r="F5" s="12"/>
    </row>
    <row r="6" spans="1:6" ht="18.75" customHeight="1">
      <c r="A6" s="21" t="s">
        <v>445</v>
      </c>
      <c r="B6" s="22" t="s">
        <v>4</v>
      </c>
      <c r="C6" s="22" t="s">
        <v>5</v>
      </c>
      <c r="D6" s="23" t="s">
        <v>446</v>
      </c>
      <c r="E6" s="3252" t="s">
        <v>447</v>
      </c>
      <c r="F6" s="12"/>
    </row>
    <row r="7" spans="1:6" ht="18.5" thickBot="1">
      <c r="A7" s="24" t="s">
        <v>448</v>
      </c>
      <c r="B7" s="25" t="s">
        <v>6</v>
      </c>
      <c r="C7" s="25" t="s">
        <v>7</v>
      </c>
      <c r="D7" s="26" t="s">
        <v>449</v>
      </c>
      <c r="E7" s="3253"/>
      <c r="F7" s="12"/>
    </row>
    <row r="8" spans="1:6">
      <c r="A8" s="27"/>
      <c r="B8" s="27"/>
      <c r="C8" s="27"/>
      <c r="D8" s="27"/>
      <c r="E8" s="28" t="s">
        <v>94</v>
      </c>
      <c r="F8" s="12"/>
    </row>
    <row r="9" spans="1:6">
      <c r="A9" s="12"/>
      <c r="B9" s="12"/>
      <c r="C9" s="12"/>
      <c r="D9" s="12"/>
      <c r="E9" s="12"/>
      <c r="F9" s="12"/>
    </row>
  </sheetData>
  <mergeCells count="2">
    <mergeCell ref="E4:E5"/>
    <mergeCell ref="E6:E7"/>
  </mergeCells>
  <phoneticPr fontId="2"/>
  <hyperlinks>
    <hyperlink ref="F1" location="目次!A1" display="目次へ戻る" xr:uid="{8E40B032-4B6B-4D12-A2A4-322DA1A9E300}"/>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C6740-EFCC-4FC7-A355-FFFCC1A74244}">
  <dimension ref="A1:S15"/>
  <sheetViews>
    <sheetView workbookViewId="0">
      <selection activeCell="H1" sqref="H1"/>
    </sheetView>
  </sheetViews>
  <sheetFormatPr defaultColWidth="8.58203125" defaultRowHeight="18"/>
  <cols>
    <col min="1" max="7" width="12.58203125" style="821" customWidth="1"/>
    <col min="8" max="8" width="11" style="821" bestFit="1" customWidth="1"/>
    <col min="9" max="16384" width="8.58203125" style="821"/>
  </cols>
  <sheetData>
    <row r="1" spans="1:19">
      <c r="A1" s="859" t="s">
        <v>5608</v>
      </c>
      <c r="B1" s="859"/>
      <c r="C1" s="859"/>
      <c r="D1" s="859"/>
      <c r="E1" s="859"/>
      <c r="F1" s="859"/>
      <c r="G1" s="859"/>
      <c r="H1" s="820" t="s">
        <v>721</v>
      </c>
      <c r="I1" s="859"/>
      <c r="J1" s="859"/>
    </row>
    <row r="2" spans="1:19" ht="18.5" thickBot="1">
      <c r="A2" s="859"/>
      <c r="B2" s="859"/>
      <c r="C2" s="859"/>
      <c r="D2" s="859"/>
      <c r="E2" s="859"/>
      <c r="F2" s="859"/>
      <c r="G2" s="989" t="s">
        <v>5609</v>
      </c>
      <c r="H2" s="859"/>
      <c r="I2" s="859"/>
      <c r="J2" s="859"/>
    </row>
    <row r="3" spans="1:19" s="1140" customFormat="1" ht="38.25" customHeight="1">
      <c r="A3" s="1163" t="s">
        <v>4751</v>
      </c>
      <c r="B3" s="1056" t="s">
        <v>5599</v>
      </c>
      <c r="C3" s="1056" t="s">
        <v>5600</v>
      </c>
      <c r="D3" s="1056" t="s">
        <v>5601</v>
      </c>
      <c r="E3" s="1056" t="s">
        <v>5602</v>
      </c>
      <c r="F3" s="1056" t="s">
        <v>5603</v>
      </c>
      <c r="G3" s="1056" t="s">
        <v>5604</v>
      </c>
      <c r="H3" s="859"/>
      <c r="I3" s="859"/>
      <c r="J3" s="859"/>
    </row>
    <row r="4" spans="1:19">
      <c r="A4" s="1173" t="s">
        <v>5579</v>
      </c>
      <c r="B4" s="987">
        <v>377</v>
      </c>
      <c r="C4" s="1046">
        <v>170</v>
      </c>
      <c r="D4" s="1046">
        <v>167</v>
      </c>
      <c r="E4" s="1046">
        <v>674775</v>
      </c>
      <c r="F4" s="1046">
        <v>594208</v>
      </c>
      <c r="G4" s="987">
        <v>2.19</v>
      </c>
      <c r="H4" s="1079"/>
      <c r="I4" s="1079"/>
      <c r="J4" s="1079"/>
      <c r="K4" s="1174"/>
      <c r="L4" s="1174"/>
      <c r="M4" s="1175"/>
      <c r="N4" s="1176"/>
      <c r="O4" s="1176"/>
      <c r="P4" s="1176"/>
      <c r="Q4" s="1176"/>
    </row>
    <row r="5" spans="1:19">
      <c r="A5" s="1059">
        <v>16</v>
      </c>
      <c r="B5" s="987">
        <v>377</v>
      </c>
      <c r="C5" s="1164">
        <v>199</v>
      </c>
      <c r="D5" s="1164">
        <v>211</v>
      </c>
      <c r="E5" s="1046">
        <v>628003</v>
      </c>
      <c r="F5" s="1046">
        <v>546970</v>
      </c>
      <c r="G5" s="1165">
        <v>2.08</v>
      </c>
      <c r="H5" s="987"/>
      <c r="I5" s="987"/>
      <c r="J5" s="987"/>
      <c r="K5" s="1168"/>
      <c r="L5" s="1168"/>
      <c r="M5" s="1168"/>
      <c r="N5" s="1168"/>
      <c r="O5" s="1168"/>
      <c r="P5" s="1168"/>
      <c r="Q5" s="1168"/>
    </row>
    <row r="6" spans="1:19">
      <c r="A6" s="1059">
        <v>17</v>
      </c>
      <c r="B6" s="987">
        <v>377</v>
      </c>
      <c r="C6" s="1046">
        <v>186</v>
      </c>
      <c r="D6" s="1046">
        <v>204</v>
      </c>
      <c r="E6" s="1046">
        <v>660140</v>
      </c>
      <c r="F6" s="1046">
        <v>552842</v>
      </c>
      <c r="G6" s="987">
        <v>2.09</v>
      </c>
      <c r="H6" s="987"/>
      <c r="I6" s="987"/>
      <c r="J6" s="987"/>
      <c r="K6" s="1168"/>
      <c r="L6" s="1168"/>
      <c r="M6" s="1168"/>
      <c r="N6" s="1168"/>
      <c r="O6" s="1168"/>
      <c r="P6" s="1168"/>
      <c r="Q6" s="1168"/>
    </row>
    <row r="7" spans="1:19">
      <c r="A7" s="1059">
        <v>18</v>
      </c>
      <c r="B7" s="987">
        <v>377</v>
      </c>
      <c r="C7" s="1046">
        <v>213</v>
      </c>
      <c r="D7" s="1046">
        <v>226</v>
      </c>
      <c r="E7" s="1046">
        <v>678373</v>
      </c>
      <c r="F7" s="1046">
        <v>591137</v>
      </c>
      <c r="G7" s="987">
        <v>2.17</v>
      </c>
      <c r="H7" s="987"/>
      <c r="I7" s="987"/>
      <c r="J7" s="987"/>
      <c r="K7" s="1168"/>
      <c r="L7" s="1168"/>
      <c r="M7" s="1168"/>
      <c r="N7" s="1168"/>
      <c r="O7" s="1168"/>
      <c r="P7" s="1168"/>
      <c r="Q7" s="1168"/>
    </row>
    <row r="8" spans="1:19">
      <c r="A8" s="1059">
        <v>19</v>
      </c>
      <c r="B8" s="987">
        <v>377</v>
      </c>
      <c r="C8" s="1046">
        <v>186</v>
      </c>
      <c r="D8" s="1046">
        <v>205</v>
      </c>
      <c r="E8" s="1046">
        <v>672961</v>
      </c>
      <c r="F8" s="1046">
        <v>572789</v>
      </c>
      <c r="G8" s="987">
        <v>2.12</v>
      </c>
      <c r="H8" s="987"/>
      <c r="I8" s="987"/>
      <c r="J8" s="987"/>
      <c r="K8" s="1168"/>
      <c r="L8" s="1168"/>
      <c r="M8" s="1168"/>
      <c r="N8" s="1168"/>
      <c r="O8" s="1168"/>
      <c r="P8" s="1168"/>
      <c r="Q8" s="1168"/>
    </row>
    <row r="9" spans="1:19">
      <c r="A9" s="1059">
        <v>20</v>
      </c>
      <c r="B9" s="987">
        <v>377</v>
      </c>
      <c r="C9" s="1046">
        <v>167</v>
      </c>
      <c r="D9" s="1046">
        <v>180</v>
      </c>
      <c r="E9" s="1046">
        <v>661233</v>
      </c>
      <c r="F9" s="1046">
        <v>587696</v>
      </c>
      <c r="G9" s="987">
        <v>2.2400000000000002</v>
      </c>
      <c r="H9" s="987"/>
      <c r="I9" s="987"/>
      <c r="J9" s="987"/>
      <c r="K9" s="1168"/>
      <c r="L9" s="1168"/>
      <c r="M9" s="1168"/>
      <c r="N9" s="1168"/>
      <c r="O9" s="1168"/>
      <c r="P9" s="1168"/>
      <c r="Q9" s="1168"/>
    </row>
    <row r="10" spans="1:19" ht="18.5" thickBot="1">
      <c r="A10" s="1177">
        <v>21</v>
      </c>
      <c r="B10" s="1169">
        <v>0</v>
      </c>
      <c r="C10" s="1170">
        <v>0</v>
      </c>
      <c r="D10" s="1170">
        <v>0</v>
      </c>
      <c r="E10" s="1170">
        <v>0</v>
      </c>
      <c r="F10" s="1170">
        <v>0</v>
      </c>
      <c r="G10" s="1169">
        <v>0</v>
      </c>
      <c r="H10" s="987"/>
      <c r="I10" s="987"/>
      <c r="J10" s="987"/>
      <c r="K10" s="1168"/>
      <c r="L10" s="1168"/>
      <c r="M10" s="1168"/>
      <c r="N10" s="1168"/>
      <c r="O10" s="1168"/>
      <c r="P10" s="1168"/>
      <c r="Q10" s="1168"/>
    </row>
    <row r="11" spans="1:19">
      <c r="B11" s="1003"/>
      <c r="C11" s="1003"/>
      <c r="D11" s="1003"/>
      <c r="E11" s="1003"/>
      <c r="F11" s="1003"/>
      <c r="G11" s="1020" t="s">
        <v>5605</v>
      </c>
      <c r="H11" s="987"/>
      <c r="I11" s="987"/>
      <c r="J11" s="987"/>
      <c r="K11" s="1178"/>
      <c r="L11" s="1178"/>
      <c r="M11" s="1178"/>
      <c r="N11" s="1178"/>
      <c r="O11" s="1178"/>
      <c r="P11" s="1178"/>
      <c r="Q11" s="1178"/>
      <c r="R11" s="1178"/>
      <c r="S11" s="1178"/>
    </row>
    <row r="12" spans="1:19" ht="18.75" customHeight="1">
      <c r="A12" s="987" t="s">
        <v>5593</v>
      </c>
      <c r="B12" s="1053"/>
      <c r="C12" s="1053"/>
      <c r="D12" s="1053"/>
      <c r="E12" s="1053"/>
      <c r="F12" s="1053"/>
      <c r="G12" s="1053"/>
      <c r="H12" s="1053"/>
      <c r="I12" s="1053"/>
      <c r="J12" s="1053"/>
      <c r="K12" s="1171"/>
      <c r="L12" s="1171"/>
      <c r="M12" s="1171"/>
      <c r="N12" s="1171"/>
      <c r="O12" s="1171"/>
      <c r="P12" s="1171"/>
      <c r="Q12" s="1171"/>
    </row>
    <row r="13" spans="1:19" ht="18.75" customHeight="1">
      <c r="A13" s="987" t="s">
        <v>5610</v>
      </c>
      <c r="B13" s="1053"/>
      <c r="C13" s="1053"/>
      <c r="D13" s="1053"/>
      <c r="E13" s="1053"/>
      <c r="F13" s="1053"/>
      <c r="G13" s="1053"/>
      <c r="H13" s="1053"/>
      <c r="I13" s="1053"/>
      <c r="J13" s="1053"/>
      <c r="K13" s="1172"/>
      <c r="L13" s="1172"/>
      <c r="M13" s="1172"/>
      <c r="N13" s="1172"/>
      <c r="O13" s="1172"/>
      <c r="P13" s="1172"/>
    </row>
    <row r="14" spans="1:19">
      <c r="A14" s="987" t="s">
        <v>5611</v>
      </c>
      <c r="B14" s="859"/>
      <c r="C14" s="859"/>
      <c r="D14" s="859"/>
      <c r="E14" s="859"/>
      <c r="F14" s="859"/>
      <c r="G14" s="859"/>
      <c r="H14" s="859"/>
      <c r="I14" s="859"/>
      <c r="J14" s="859"/>
    </row>
    <row r="15" spans="1:19">
      <c r="A15" s="859"/>
      <c r="B15" s="859"/>
      <c r="C15" s="859"/>
      <c r="D15" s="859"/>
      <c r="E15" s="859"/>
      <c r="F15" s="859"/>
      <c r="G15" s="859"/>
      <c r="H15" s="859"/>
      <c r="I15" s="859"/>
      <c r="J15" s="859"/>
    </row>
  </sheetData>
  <phoneticPr fontId="2"/>
  <hyperlinks>
    <hyperlink ref="H1" location="目次!A1" display="目次へ戻る" xr:uid="{FA463A5B-9C82-486F-8761-3631D032A894}"/>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3BD9D-4AB3-464C-930A-F11050CFCC68}">
  <dimension ref="A1:F15"/>
  <sheetViews>
    <sheetView workbookViewId="0">
      <selection activeCell="F1" sqref="F1"/>
    </sheetView>
  </sheetViews>
  <sheetFormatPr defaultColWidth="8.58203125" defaultRowHeight="18"/>
  <cols>
    <col min="1" max="5" width="12.58203125" style="821" customWidth="1"/>
    <col min="6" max="6" width="11" style="821" bestFit="1" customWidth="1"/>
    <col min="7" max="16384" width="8.58203125" style="821"/>
  </cols>
  <sheetData>
    <row r="1" spans="1:6">
      <c r="A1" s="859" t="s">
        <v>5612</v>
      </c>
      <c r="B1" s="859"/>
      <c r="C1" s="859"/>
      <c r="D1" s="859"/>
      <c r="E1" s="1021"/>
      <c r="F1" s="820" t="s">
        <v>721</v>
      </c>
    </row>
    <row r="2" spans="1:6" ht="18.5" thickBot="1">
      <c r="A2" s="859"/>
      <c r="B2" s="859"/>
      <c r="C2" s="859"/>
      <c r="D2" s="859"/>
      <c r="E2" s="1021" t="s">
        <v>5613</v>
      </c>
      <c r="F2" s="820"/>
    </row>
    <row r="3" spans="1:6">
      <c r="A3" s="3596" t="s">
        <v>4751</v>
      </c>
      <c r="B3" s="3598" t="s">
        <v>5614</v>
      </c>
      <c r="C3" s="3569" t="s">
        <v>5615</v>
      </c>
      <c r="D3" s="3570"/>
      <c r="E3" s="3570"/>
      <c r="F3" s="859"/>
    </row>
    <row r="4" spans="1:6">
      <c r="A4" s="3597"/>
      <c r="B4" s="3599"/>
      <c r="C4" s="992" t="s">
        <v>5616</v>
      </c>
      <c r="D4" s="992" t="s">
        <v>5617</v>
      </c>
      <c r="E4" s="991" t="s">
        <v>5070</v>
      </c>
      <c r="F4" s="859"/>
    </row>
    <row r="5" spans="1:6">
      <c r="A5" s="1179" t="s">
        <v>5618</v>
      </c>
      <c r="B5" s="1042">
        <v>0</v>
      </c>
      <c r="C5" s="1180">
        <v>0</v>
      </c>
      <c r="D5" s="1180">
        <v>0</v>
      </c>
      <c r="E5" s="1180">
        <v>0</v>
      </c>
      <c r="F5" s="859"/>
    </row>
    <row r="6" spans="1:6">
      <c r="A6" s="1059">
        <v>30</v>
      </c>
      <c r="B6" s="972">
        <v>2</v>
      </c>
      <c r="C6" s="972">
        <v>2</v>
      </c>
      <c r="D6" s="972">
        <v>0</v>
      </c>
      <c r="E6" s="972">
        <v>2</v>
      </c>
      <c r="F6" s="859"/>
    </row>
    <row r="7" spans="1:6">
      <c r="A7" s="1131" t="s">
        <v>5619</v>
      </c>
      <c r="B7" s="995">
        <v>0</v>
      </c>
      <c r="C7" s="972">
        <v>0</v>
      </c>
      <c r="D7" s="972">
        <v>0</v>
      </c>
      <c r="E7" s="972">
        <v>0</v>
      </c>
      <c r="F7" s="859"/>
    </row>
    <row r="8" spans="1:6">
      <c r="A8" s="1044" t="s">
        <v>5402</v>
      </c>
      <c r="B8" s="995">
        <v>0</v>
      </c>
      <c r="C8" s="972">
        <v>0</v>
      </c>
      <c r="D8" s="972">
        <v>0</v>
      </c>
      <c r="E8" s="972">
        <v>0</v>
      </c>
      <c r="F8" s="859"/>
    </row>
    <row r="9" spans="1:6">
      <c r="A9" s="1044" t="s">
        <v>262</v>
      </c>
      <c r="B9" s="995">
        <v>0</v>
      </c>
      <c r="C9" s="972">
        <v>0</v>
      </c>
      <c r="D9" s="972">
        <v>0</v>
      </c>
      <c r="E9" s="972">
        <v>0</v>
      </c>
      <c r="F9" s="859"/>
    </row>
    <row r="10" spans="1:6">
      <c r="A10" s="1044" t="s">
        <v>264</v>
      </c>
      <c r="B10" s="995">
        <v>0</v>
      </c>
      <c r="C10" s="972">
        <v>0</v>
      </c>
      <c r="D10" s="972">
        <v>0</v>
      </c>
      <c r="E10" s="972">
        <v>0</v>
      </c>
      <c r="F10" s="859"/>
    </row>
    <row r="11" spans="1:6">
      <c r="A11" s="1044" t="s">
        <v>266</v>
      </c>
      <c r="B11" s="1181">
        <v>0</v>
      </c>
      <c r="C11" s="1073">
        <v>0</v>
      </c>
      <c r="D11" s="1073">
        <v>0</v>
      </c>
      <c r="E11" s="1073">
        <v>0</v>
      </c>
      <c r="F11" s="859"/>
    </row>
    <row r="12" spans="1:6" ht="18.5" thickBot="1">
      <c r="A12" s="1182" t="s">
        <v>268</v>
      </c>
      <c r="B12" s="1158">
        <v>0</v>
      </c>
      <c r="C12" s="1183">
        <v>0</v>
      </c>
      <c r="D12" s="1183">
        <v>0</v>
      </c>
      <c r="E12" s="1183">
        <v>0</v>
      </c>
      <c r="F12" s="859"/>
    </row>
    <row r="13" spans="1:6">
      <c r="A13" s="1003" t="s">
        <v>5620</v>
      </c>
      <c r="B13" s="1003"/>
      <c r="C13" s="987"/>
      <c r="D13" s="987"/>
      <c r="E13" s="1003"/>
      <c r="F13" s="859"/>
    </row>
    <row r="14" spans="1:6" ht="18.75" customHeight="1">
      <c r="A14" s="987" t="s">
        <v>5621</v>
      </c>
      <c r="B14" s="1053"/>
      <c r="C14" s="1053"/>
      <c r="D14" s="1053"/>
      <c r="E14" s="1053"/>
      <c r="F14" s="859"/>
    </row>
    <row r="15" spans="1:6">
      <c r="A15" s="859"/>
      <c r="B15" s="859"/>
      <c r="C15" s="859"/>
      <c r="D15" s="859"/>
      <c r="E15" s="859"/>
      <c r="F15" s="859"/>
    </row>
  </sheetData>
  <mergeCells count="3">
    <mergeCell ref="A3:A4"/>
    <mergeCell ref="B3:B4"/>
    <mergeCell ref="C3:E3"/>
  </mergeCells>
  <phoneticPr fontId="2"/>
  <hyperlinks>
    <hyperlink ref="F1" location="目次!A1" display="目次へ戻る" xr:uid="{F6621040-C375-4E0B-A196-0887B0774F68}"/>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1E000-82B7-4A91-8853-FFAEB4AA3E1D}">
  <dimension ref="A1:E13"/>
  <sheetViews>
    <sheetView workbookViewId="0">
      <selection activeCell="D1" sqref="D1"/>
    </sheetView>
  </sheetViews>
  <sheetFormatPr defaultColWidth="8.58203125" defaultRowHeight="18"/>
  <cols>
    <col min="1" max="3" width="14" style="821" customWidth="1"/>
    <col min="4" max="4" width="11" style="821" bestFit="1" customWidth="1"/>
    <col min="5" max="16384" width="8.58203125" style="821"/>
  </cols>
  <sheetData>
    <row r="1" spans="1:5">
      <c r="A1" s="859" t="s">
        <v>5622</v>
      </c>
      <c r="B1" s="859"/>
      <c r="C1" s="859"/>
      <c r="D1" s="820" t="s">
        <v>721</v>
      </c>
      <c r="E1" s="859"/>
    </row>
    <row r="2" spans="1:5" ht="18.5" thickBot="1">
      <c r="A2" s="1184"/>
      <c r="B2" s="1184"/>
      <c r="C2" s="1184"/>
      <c r="D2" s="859"/>
      <c r="E2" s="859"/>
    </row>
    <row r="3" spans="1:5" ht="37.5" customHeight="1">
      <c r="A3" s="1062" t="s">
        <v>4751</v>
      </c>
      <c r="B3" s="1185" t="s">
        <v>5623</v>
      </c>
      <c r="C3" s="1185" t="s">
        <v>5624</v>
      </c>
      <c r="D3" s="859"/>
      <c r="E3" s="859"/>
    </row>
    <row r="4" spans="1:5">
      <c r="A4" s="1041" t="s">
        <v>5625</v>
      </c>
      <c r="B4" s="1042">
        <v>14</v>
      </c>
      <c r="C4" s="1141">
        <v>118600</v>
      </c>
      <c r="D4" s="859"/>
      <c r="E4" s="859"/>
    </row>
    <row r="5" spans="1:5">
      <c r="A5" s="1044" t="s">
        <v>4755</v>
      </c>
      <c r="B5" s="995">
        <v>10</v>
      </c>
      <c r="C5" s="1000">
        <v>137500</v>
      </c>
      <c r="D5" s="859"/>
      <c r="E5" s="859"/>
    </row>
    <row r="6" spans="1:5">
      <c r="A6" s="1044" t="s">
        <v>191</v>
      </c>
      <c r="B6" s="995">
        <v>13</v>
      </c>
      <c r="C6" s="972">
        <v>171400</v>
      </c>
      <c r="D6" s="859"/>
      <c r="E6" s="859"/>
    </row>
    <row r="7" spans="1:5">
      <c r="A7" s="1044" t="s">
        <v>192</v>
      </c>
      <c r="B7" s="995">
        <v>16</v>
      </c>
      <c r="C7" s="972">
        <v>464900</v>
      </c>
      <c r="D7" s="859"/>
      <c r="E7" s="859"/>
    </row>
    <row r="8" spans="1:5" ht="18.5" thickBot="1">
      <c r="A8" s="1182" t="s">
        <v>193</v>
      </c>
      <c r="B8" s="1158">
        <v>31</v>
      </c>
      <c r="C8" s="1050">
        <v>511000</v>
      </c>
      <c r="D8" s="859"/>
      <c r="E8" s="859"/>
    </row>
    <row r="9" spans="1:5">
      <c r="A9" s="1003"/>
      <c r="B9" s="1003"/>
      <c r="C9" s="1020" t="s">
        <v>5626</v>
      </c>
      <c r="D9" s="859"/>
      <c r="E9" s="859"/>
    </row>
    <row r="10" spans="1:5">
      <c r="A10" s="987" t="s">
        <v>5627</v>
      </c>
      <c r="B10" s="987"/>
      <c r="C10" s="859"/>
      <c r="D10" s="859"/>
      <c r="E10" s="859"/>
    </row>
    <row r="11" spans="1:5">
      <c r="A11" s="859"/>
      <c r="B11" s="859"/>
      <c r="C11" s="859"/>
      <c r="D11" s="859"/>
      <c r="E11" s="859"/>
    </row>
    <row r="12" spans="1:5">
      <c r="A12" s="859"/>
      <c r="B12" s="859"/>
      <c r="C12" s="859"/>
      <c r="D12" s="859"/>
      <c r="E12" s="859"/>
    </row>
    <row r="13" spans="1:5">
      <c r="A13" s="859"/>
      <c r="B13" s="859"/>
      <c r="C13" s="859"/>
      <c r="D13" s="859"/>
      <c r="E13" s="859"/>
    </row>
  </sheetData>
  <phoneticPr fontId="2"/>
  <hyperlinks>
    <hyperlink ref="D1" location="目次!A1" display="目次へ戻る" xr:uid="{419B1E27-3D82-473E-A77A-4E23C26E0D57}"/>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59AFC-7094-424D-803F-FACF1B3A6189}">
  <dimension ref="A1:Q25"/>
  <sheetViews>
    <sheetView workbookViewId="0">
      <selection activeCell="P1" sqref="P1"/>
    </sheetView>
  </sheetViews>
  <sheetFormatPr defaultColWidth="8.58203125" defaultRowHeight="18"/>
  <cols>
    <col min="1" max="15" width="12.58203125" style="821" customWidth="1"/>
    <col min="16" max="16" width="11" style="821" bestFit="1" customWidth="1"/>
    <col min="17" max="16384" width="8.58203125" style="821"/>
  </cols>
  <sheetData>
    <row r="1" spans="1:17">
      <c r="A1" s="859" t="s">
        <v>5655</v>
      </c>
      <c r="B1" s="859"/>
      <c r="C1" s="859"/>
      <c r="D1" s="859"/>
      <c r="E1" s="859"/>
      <c r="F1" s="859"/>
      <c r="G1" s="859"/>
      <c r="H1" s="859"/>
      <c r="I1" s="859"/>
      <c r="J1" s="859"/>
      <c r="K1" s="859"/>
      <c r="L1" s="859"/>
      <c r="M1" s="859"/>
      <c r="N1" s="859"/>
      <c r="O1" s="859"/>
      <c r="P1" s="820" t="s">
        <v>721</v>
      </c>
      <c r="Q1" s="859"/>
    </row>
    <row r="2" spans="1:17" ht="18.5" thickBot="1">
      <c r="A2" s="1184"/>
      <c r="B2" s="1184"/>
      <c r="C2" s="1184"/>
      <c r="D2" s="1184"/>
      <c r="E2" s="1184"/>
      <c r="F2" s="1184"/>
      <c r="G2" s="1184"/>
      <c r="H2" s="1184"/>
      <c r="I2" s="1184"/>
      <c r="J2" s="1184"/>
      <c r="K2" s="1184"/>
      <c r="L2" s="1184"/>
      <c r="M2" s="1184"/>
      <c r="N2" s="1184"/>
      <c r="O2" s="989" t="s">
        <v>5656</v>
      </c>
      <c r="P2" s="859"/>
      <c r="Q2" s="859"/>
    </row>
    <row r="3" spans="1:17" ht="18.75" customHeight="1">
      <c r="A3" s="3566" t="s">
        <v>5657</v>
      </c>
      <c r="B3" s="3598" t="s">
        <v>5658</v>
      </c>
      <c r="C3" s="3569" t="s">
        <v>5659</v>
      </c>
      <c r="D3" s="3570"/>
      <c r="E3" s="3570"/>
      <c r="F3" s="3570"/>
      <c r="G3" s="3576"/>
      <c r="H3" s="3607" t="s">
        <v>5660</v>
      </c>
      <c r="I3" s="3600" t="s">
        <v>5661</v>
      </c>
      <c r="J3" s="3596"/>
      <c r="K3" s="3596"/>
      <c r="L3" s="3596"/>
      <c r="M3" s="3596"/>
      <c r="N3" s="3596"/>
      <c r="O3" s="3596"/>
      <c r="P3" s="859"/>
      <c r="Q3" s="859"/>
    </row>
    <row r="4" spans="1:17">
      <c r="A4" s="3567"/>
      <c r="B4" s="3606"/>
      <c r="C4" s="3610" t="s">
        <v>4822</v>
      </c>
      <c r="D4" s="3605" t="s">
        <v>5663</v>
      </c>
      <c r="E4" s="3573" t="s">
        <v>5664</v>
      </c>
      <c r="F4" s="3574"/>
      <c r="G4" s="3575"/>
      <c r="H4" s="3608"/>
      <c r="I4" s="3572"/>
      <c r="J4" s="3597"/>
      <c r="K4" s="3597"/>
      <c r="L4" s="3597"/>
      <c r="M4" s="3597"/>
      <c r="N4" s="3597"/>
      <c r="O4" s="3597"/>
      <c r="P4" s="859"/>
      <c r="Q4" s="859"/>
    </row>
    <row r="5" spans="1:17">
      <c r="A5" s="3567"/>
      <c r="B5" s="3606"/>
      <c r="C5" s="3608"/>
      <c r="D5" s="3606"/>
      <c r="E5" s="3605" t="s">
        <v>4822</v>
      </c>
      <c r="F5" s="3605" t="s">
        <v>5665</v>
      </c>
      <c r="G5" s="3605" t="s">
        <v>5666</v>
      </c>
      <c r="H5" s="3608"/>
      <c r="I5" s="3573" t="s">
        <v>5667</v>
      </c>
      <c r="J5" s="3574"/>
      <c r="K5" s="3574"/>
      <c r="L5" s="3574"/>
      <c r="M5" s="3574"/>
      <c r="N5" s="3574"/>
      <c r="O5" s="3574"/>
      <c r="P5" s="859"/>
      <c r="Q5" s="859"/>
    </row>
    <row r="6" spans="1:17" ht="35.15" customHeight="1">
      <c r="A6" s="3568"/>
      <c r="B6" s="3599"/>
      <c r="C6" s="3609"/>
      <c r="D6" s="3599"/>
      <c r="E6" s="3599"/>
      <c r="F6" s="3599"/>
      <c r="G6" s="3599"/>
      <c r="H6" s="3609"/>
      <c r="I6" s="1187" t="s">
        <v>5668</v>
      </c>
      <c r="J6" s="1187" t="s">
        <v>5669</v>
      </c>
      <c r="K6" s="1188" t="s">
        <v>5670</v>
      </c>
      <c r="L6" s="1187" t="s">
        <v>5671</v>
      </c>
      <c r="M6" s="1187" t="s">
        <v>5672</v>
      </c>
      <c r="N6" s="1188" t="s">
        <v>5673</v>
      </c>
      <c r="O6" s="1187" t="s">
        <v>5674</v>
      </c>
      <c r="P6" s="859"/>
      <c r="Q6" s="859"/>
    </row>
    <row r="7" spans="1:17">
      <c r="A7" s="1103" t="s">
        <v>5676</v>
      </c>
      <c r="B7" s="1189">
        <v>7823</v>
      </c>
      <c r="C7" s="1190">
        <v>5260</v>
      </c>
      <c r="D7" s="1190">
        <v>964</v>
      </c>
      <c r="E7" s="1190">
        <v>4296</v>
      </c>
      <c r="F7" s="1190">
        <v>338</v>
      </c>
      <c r="G7" s="1190">
        <v>3958</v>
      </c>
      <c r="H7" s="1190">
        <v>2563</v>
      </c>
      <c r="I7" s="1191">
        <v>0</v>
      </c>
      <c r="J7" s="1191">
        <v>0</v>
      </c>
      <c r="K7" s="1191">
        <v>0</v>
      </c>
      <c r="L7" s="1191">
        <v>0</v>
      </c>
      <c r="M7" s="1191">
        <v>0</v>
      </c>
      <c r="N7" s="1191">
        <v>0</v>
      </c>
      <c r="O7" s="1191">
        <v>0</v>
      </c>
      <c r="P7" s="859"/>
      <c r="Q7" s="859"/>
    </row>
    <row r="8" spans="1:17">
      <c r="A8" s="1044">
        <v>27</v>
      </c>
      <c r="B8" s="1189">
        <v>6248</v>
      </c>
      <c r="C8" s="1190">
        <v>4058</v>
      </c>
      <c r="D8" s="1190">
        <v>947</v>
      </c>
      <c r="E8" s="1190">
        <v>3111</v>
      </c>
      <c r="F8" s="1190">
        <v>240</v>
      </c>
      <c r="G8" s="1190">
        <v>2871</v>
      </c>
      <c r="H8" s="1190">
        <v>2190</v>
      </c>
      <c r="I8" s="1191">
        <v>0</v>
      </c>
      <c r="J8" s="1191">
        <v>0</v>
      </c>
      <c r="K8" s="1191">
        <v>0</v>
      </c>
      <c r="L8" s="1191">
        <v>0</v>
      </c>
      <c r="M8" s="1191">
        <v>0</v>
      </c>
      <c r="N8" s="1191">
        <v>0</v>
      </c>
      <c r="O8" s="1191">
        <v>0</v>
      </c>
      <c r="P8" s="859"/>
      <c r="Q8" s="859"/>
    </row>
    <row r="9" spans="1:17">
      <c r="A9" s="1192" t="s">
        <v>5625</v>
      </c>
      <c r="B9" s="1193">
        <f t="shared" ref="B9:O9" si="0">SUM(B10:B22)</f>
        <v>4960</v>
      </c>
      <c r="C9" s="1194">
        <f t="shared" si="0"/>
        <v>3116</v>
      </c>
      <c r="D9" s="1194">
        <f t="shared" si="0"/>
        <v>0</v>
      </c>
      <c r="E9" s="1194">
        <f t="shared" si="0"/>
        <v>0</v>
      </c>
      <c r="F9" s="1194">
        <f t="shared" si="0"/>
        <v>0</v>
      </c>
      <c r="G9" s="1195">
        <f t="shared" si="0"/>
        <v>0</v>
      </c>
      <c r="H9" s="1195">
        <f t="shared" si="0"/>
        <v>1844</v>
      </c>
      <c r="I9" s="1196">
        <f t="shared" si="0"/>
        <v>32</v>
      </c>
      <c r="J9" s="1196">
        <f t="shared" si="0"/>
        <v>638</v>
      </c>
      <c r="K9" s="1196">
        <f t="shared" si="0"/>
        <v>1228</v>
      </c>
      <c r="L9" s="1196">
        <f t="shared" si="0"/>
        <v>648</v>
      </c>
      <c r="M9" s="1196">
        <f t="shared" si="0"/>
        <v>229</v>
      </c>
      <c r="N9" s="1196">
        <f t="shared" si="0"/>
        <v>162</v>
      </c>
      <c r="O9" s="1196">
        <f t="shared" si="0"/>
        <v>203</v>
      </c>
      <c r="P9" s="859"/>
      <c r="Q9" s="859"/>
    </row>
    <row r="10" spans="1:17">
      <c r="A10" s="1197" t="s">
        <v>138</v>
      </c>
      <c r="B10" s="1198">
        <v>1335</v>
      </c>
      <c r="C10" s="999">
        <v>861</v>
      </c>
      <c r="D10" s="1199">
        <v>0</v>
      </c>
      <c r="E10" s="1199">
        <v>0</v>
      </c>
      <c r="F10" s="1199">
        <v>0</v>
      </c>
      <c r="G10" s="1199">
        <v>0</v>
      </c>
      <c r="H10" s="1199">
        <v>474</v>
      </c>
      <c r="I10" s="1199">
        <v>7</v>
      </c>
      <c r="J10" s="1199">
        <v>190</v>
      </c>
      <c r="K10" s="1199">
        <v>344</v>
      </c>
      <c r="L10" s="1199">
        <v>168</v>
      </c>
      <c r="M10" s="1199">
        <v>64</v>
      </c>
      <c r="N10" s="999">
        <v>40</v>
      </c>
      <c r="O10" s="1200">
        <v>55</v>
      </c>
      <c r="P10" s="859"/>
      <c r="Q10" s="859"/>
    </row>
    <row r="11" spans="1:17">
      <c r="A11" s="1201" t="s">
        <v>232</v>
      </c>
      <c r="B11" s="1198">
        <v>485</v>
      </c>
      <c r="C11" s="999">
        <v>273</v>
      </c>
      <c r="D11" s="1199">
        <v>0</v>
      </c>
      <c r="E11" s="1199">
        <v>0</v>
      </c>
      <c r="F11" s="1199">
        <v>0</v>
      </c>
      <c r="G11" s="1199">
        <v>0</v>
      </c>
      <c r="H11" s="1199">
        <v>212</v>
      </c>
      <c r="I11" s="1202">
        <v>10</v>
      </c>
      <c r="J11" s="1199">
        <v>60</v>
      </c>
      <c r="K11" s="1199">
        <v>112</v>
      </c>
      <c r="L11" s="1199">
        <v>59</v>
      </c>
      <c r="M11" s="1199">
        <v>18</v>
      </c>
      <c r="N11" s="999">
        <v>11</v>
      </c>
      <c r="O11" s="1200">
        <v>11</v>
      </c>
      <c r="P11" s="859"/>
      <c r="Q11" s="859"/>
    </row>
    <row r="12" spans="1:17">
      <c r="A12" s="1201" t="s">
        <v>294</v>
      </c>
      <c r="B12" s="1198">
        <v>778</v>
      </c>
      <c r="C12" s="999">
        <v>487</v>
      </c>
      <c r="D12" s="1199">
        <v>0</v>
      </c>
      <c r="E12" s="1199">
        <v>0</v>
      </c>
      <c r="F12" s="1199">
        <v>0</v>
      </c>
      <c r="G12" s="1199">
        <v>0</v>
      </c>
      <c r="H12" s="1199">
        <v>291</v>
      </c>
      <c r="I12" s="1202">
        <v>3</v>
      </c>
      <c r="J12" s="1199">
        <v>106</v>
      </c>
      <c r="K12" s="1199">
        <v>200</v>
      </c>
      <c r="L12" s="1199">
        <v>101</v>
      </c>
      <c r="M12" s="1199">
        <v>33</v>
      </c>
      <c r="N12" s="999">
        <v>23</v>
      </c>
      <c r="O12" s="1200">
        <v>23</v>
      </c>
      <c r="P12" s="859"/>
      <c r="Q12" s="859"/>
    </row>
    <row r="13" spans="1:17">
      <c r="A13" s="1201" t="s">
        <v>297</v>
      </c>
      <c r="B13" s="1198">
        <v>186</v>
      </c>
      <c r="C13" s="999">
        <v>110</v>
      </c>
      <c r="D13" s="1000">
        <v>0</v>
      </c>
      <c r="E13" s="1199">
        <v>0</v>
      </c>
      <c r="F13" s="1199">
        <v>0</v>
      </c>
      <c r="G13" s="1199">
        <v>0</v>
      </c>
      <c r="H13" s="1199">
        <v>76</v>
      </c>
      <c r="I13" s="1202">
        <v>0</v>
      </c>
      <c r="J13" s="1199">
        <v>27</v>
      </c>
      <c r="K13" s="1199">
        <v>39</v>
      </c>
      <c r="L13" s="1199">
        <v>22</v>
      </c>
      <c r="M13" s="1199">
        <v>12</v>
      </c>
      <c r="N13" s="999">
        <v>3</v>
      </c>
      <c r="O13" s="1200">
        <v>6</v>
      </c>
      <c r="P13" s="859"/>
      <c r="Q13" s="859"/>
    </row>
    <row r="14" spans="1:17">
      <c r="A14" s="1201" t="s">
        <v>300</v>
      </c>
      <c r="B14" s="1198">
        <v>100</v>
      </c>
      <c r="C14" s="999">
        <v>50</v>
      </c>
      <c r="D14" s="1000">
        <v>0</v>
      </c>
      <c r="E14" s="1199">
        <v>0</v>
      </c>
      <c r="F14" s="1199">
        <v>0</v>
      </c>
      <c r="G14" s="1199">
        <v>0</v>
      </c>
      <c r="H14" s="1199">
        <v>50</v>
      </c>
      <c r="I14" s="1202">
        <v>0</v>
      </c>
      <c r="J14" s="1199">
        <v>11</v>
      </c>
      <c r="K14" s="1199">
        <v>24</v>
      </c>
      <c r="L14" s="1199">
        <v>11</v>
      </c>
      <c r="M14" s="1199">
        <v>1</v>
      </c>
      <c r="N14" s="999">
        <v>2</v>
      </c>
      <c r="O14" s="1200">
        <v>1</v>
      </c>
      <c r="P14" s="859"/>
      <c r="Q14" s="859"/>
    </row>
    <row r="15" spans="1:17">
      <c r="A15" s="1201" t="s">
        <v>303</v>
      </c>
      <c r="B15" s="1198">
        <v>422</v>
      </c>
      <c r="C15" s="999">
        <v>268</v>
      </c>
      <c r="D15" s="1000">
        <v>0</v>
      </c>
      <c r="E15" s="1199">
        <v>0</v>
      </c>
      <c r="F15" s="1199">
        <v>0</v>
      </c>
      <c r="G15" s="1199">
        <v>0</v>
      </c>
      <c r="H15" s="1199">
        <v>154</v>
      </c>
      <c r="I15" s="1202">
        <v>2</v>
      </c>
      <c r="J15" s="1199">
        <v>31</v>
      </c>
      <c r="K15" s="1199">
        <v>85</v>
      </c>
      <c r="L15" s="1199">
        <v>68</v>
      </c>
      <c r="M15" s="1199">
        <v>35</v>
      </c>
      <c r="N15" s="999">
        <v>24</v>
      </c>
      <c r="O15" s="1200">
        <v>29</v>
      </c>
      <c r="P15" s="859"/>
      <c r="Q15" s="859"/>
    </row>
    <row r="16" spans="1:17">
      <c r="A16" s="1201" t="s">
        <v>469</v>
      </c>
      <c r="B16" s="1198">
        <v>460</v>
      </c>
      <c r="C16" s="999">
        <v>317</v>
      </c>
      <c r="D16" s="1000">
        <v>0</v>
      </c>
      <c r="E16" s="1199">
        <v>0</v>
      </c>
      <c r="F16" s="1199">
        <v>0</v>
      </c>
      <c r="G16" s="1199">
        <v>0</v>
      </c>
      <c r="H16" s="1199">
        <v>143</v>
      </c>
      <c r="I16" s="1202">
        <v>1</v>
      </c>
      <c r="J16" s="1199">
        <v>79</v>
      </c>
      <c r="K16" s="1199">
        <v>150</v>
      </c>
      <c r="L16" s="1199">
        <v>51</v>
      </c>
      <c r="M16" s="1199">
        <v>9</v>
      </c>
      <c r="N16" s="999">
        <v>9</v>
      </c>
      <c r="O16" s="1200">
        <v>14</v>
      </c>
      <c r="P16" s="859"/>
      <c r="Q16" s="859"/>
    </row>
    <row r="17" spans="1:17">
      <c r="A17" s="1201" t="s">
        <v>308</v>
      </c>
      <c r="B17" s="1198">
        <v>218</v>
      </c>
      <c r="C17" s="999">
        <v>129</v>
      </c>
      <c r="D17" s="1000">
        <v>0</v>
      </c>
      <c r="E17" s="1199">
        <v>0</v>
      </c>
      <c r="F17" s="1199">
        <v>0</v>
      </c>
      <c r="G17" s="1199">
        <v>0</v>
      </c>
      <c r="H17" s="1199">
        <v>89</v>
      </c>
      <c r="I17" s="1202">
        <v>3</v>
      </c>
      <c r="J17" s="1199">
        <v>30</v>
      </c>
      <c r="K17" s="1199">
        <v>58</v>
      </c>
      <c r="L17" s="1199">
        <v>19</v>
      </c>
      <c r="M17" s="1199">
        <v>5</v>
      </c>
      <c r="N17" s="999">
        <v>6</v>
      </c>
      <c r="O17" s="1200">
        <v>10</v>
      </c>
      <c r="P17" s="859"/>
      <c r="Q17" s="859"/>
    </row>
    <row r="18" spans="1:17">
      <c r="A18" s="1201" t="s">
        <v>310</v>
      </c>
      <c r="B18" s="1198">
        <v>107</v>
      </c>
      <c r="C18" s="999">
        <v>61</v>
      </c>
      <c r="D18" s="1000">
        <v>0</v>
      </c>
      <c r="E18" s="1199">
        <v>0</v>
      </c>
      <c r="F18" s="1199">
        <v>0</v>
      </c>
      <c r="G18" s="1199">
        <v>0</v>
      </c>
      <c r="H18" s="1199">
        <v>46</v>
      </c>
      <c r="I18" s="1202">
        <v>1</v>
      </c>
      <c r="J18" s="1199">
        <v>7</v>
      </c>
      <c r="K18" s="1199">
        <v>26</v>
      </c>
      <c r="L18" s="1199">
        <v>18</v>
      </c>
      <c r="M18" s="1199">
        <v>2</v>
      </c>
      <c r="N18" s="999">
        <v>3</v>
      </c>
      <c r="O18" s="1200">
        <v>4</v>
      </c>
      <c r="P18" s="859"/>
      <c r="Q18" s="859"/>
    </row>
    <row r="19" spans="1:17">
      <c r="A19" s="1201" t="s">
        <v>313</v>
      </c>
      <c r="B19" s="1198">
        <v>391</v>
      </c>
      <c r="C19" s="999">
        <v>266</v>
      </c>
      <c r="D19" s="1000">
        <v>0</v>
      </c>
      <c r="E19" s="1199">
        <v>0</v>
      </c>
      <c r="F19" s="1199">
        <v>0</v>
      </c>
      <c r="G19" s="1199">
        <v>0</v>
      </c>
      <c r="H19" s="1199">
        <v>125</v>
      </c>
      <c r="I19" s="1202">
        <v>1</v>
      </c>
      <c r="J19" s="1199">
        <v>39</v>
      </c>
      <c r="K19" s="1199">
        <v>80</v>
      </c>
      <c r="L19" s="1199">
        <v>63</v>
      </c>
      <c r="M19" s="1199">
        <v>36</v>
      </c>
      <c r="N19" s="999">
        <v>26</v>
      </c>
      <c r="O19" s="1200">
        <v>23</v>
      </c>
      <c r="P19" s="859"/>
      <c r="Q19" s="859"/>
    </row>
    <row r="20" spans="1:17">
      <c r="A20" s="1201" t="s">
        <v>470</v>
      </c>
      <c r="B20" s="1198">
        <v>175</v>
      </c>
      <c r="C20" s="999">
        <v>97</v>
      </c>
      <c r="D20" s="1000">
        <v>0</v>
      </c>
      <c r="E20" s="1199">
        <v>0</v>
      </c>
      <c r="F20" s="1199">
        <v>0</v>
      </c>
      <c r="G20" s="1199">
        <v>0</v>
      </c>
      <c r="H20" s="1199">
        <v>78</v>
      </c>
      <c r="I20" s="1199">
        <v>2</v>
      </c>
      <c r="J20" s="1199">
        <v>23</v>
      </c>
      <c r="K20" s="1199">
        <v>44</v>
      </c>
      <c r="L20" s="1199">
        <v>16</v>
      </c>
      <c r="M20" s="1199">
        <v>6</v>
      </c>
      <c r="N20" s="999">
        <v>1</v>
      </c>
      <c r="O20" s="1200">
        <v>7</v>
      </c>
      <c r="P20" s="859"/>
      <c r="Q20" s="859"/>
    </row>
    <row r="21" spans="1:17">
      <c r="A21" s="1201" t="s">
        <v>317</v>
      </c>
      <c r="B21" s="1198">
        <v>164</v>
      </c>
      <c r="C21" s="999">
        <v>129</v>
      </c>
      <c r="D21" s="1000">
        <v>0</v>
      </c>
      <c r="E21" s="1199">
        <v>0</v>
      </c>
      <c r="F21" s="1199">
        <v>0</v>
      </c>
      <c r="G21" s="1199">
        <v>0</v>
      </c>
      <c r="H21" s="1199">
        <v>35</v>
      </c>
      <c r="I21" s="1202">
        <v>1</v>
      </c>
      <c r="J21" s="1199">
        <v>17</v>
      </c>
      <c r="K21" s="1199">
        <v>41</v>
      </c>
      <c r="L21" s="1199">
        <v>38</v>
      </c>
      <c r="M21" s="1199">
        <v>6</v>
      </c>
      <c r="N21" s="999">
        <v>13</v>
      </c>
      <c r="O21" s="1200">
        <v>12</v>
      </c>
      <c r="P21" s="859"/>
      <c r="Q21" s="859"/>
    </row>
    <row r="22" spans="1:17" ht="18.5" thickBot="1">
      <c r="A22" s="1203" t="s">
        <v>233</v>
      </c>
      <c r="B22" s="1204">
        <v>139</v>
      </c>
      <c r="C22" s="1002">
        <v>68</v>
      </c>
      <c r="D22" s="1205">
        <v>0</v>
      </c>
      <c r="E22" s="1205">
        <v>0</v>
      </c>
      <c r="F22" s="1205">
        <v>0</v>
      </c>
      <c r="G22" s="1205">
        <v>0</v>
      </c>
      <c r="H22" s="1205">
        <v>71</v>
      </c>
      <c r="I22" s="1206">
        <v>1</v>
      </c>
      <c r="J22" s="1205">
        <v>18</v>
      </c>
      <c r="K22" s="1205">
        <v>25</v>
      </c>
      <c r="L22" s="1205">
        <v>14</v>
      </c>
      <c r="M22" s="1205">
        <v>2</v>
      </c>
      <c r="N22" s="1207">
        <v>1</v>
      </c>
      <c r="O22" s="1205">
        <v>8</v>
      </c>
      <c r="P22" s="859"/>
      <c r="Q22" s="859"/>
    </row>
    <row r="23" spans="1:17">
      <c r="A23" s="1208" t="s">
        <v>5677</v>
      </c>
      <c r="B23" s="859"/>
      <c r="C23" s="859"/>
      <c r="D23" s="859"/>
      <c r="E23" s="859"/>
      <c r="F23" s="859"/>
      <c r="G23" s="859"/>
      <c r="H23" s="859"/>
      <c r="I23" s="859"/>
      <c r="J23" s="859"/>
      <c r="K23" s="859"/>
      <c r="L23" s="859"/>
      <c r="M23" s="1021"/>
      <c r="N23" s="1003"/>
      <c r="O23" s="1020" t="s">
        <v>5678</v>
      </c>
      <c r="P23" s="859"/>
      <c r="Q23" s="859"/>
    </row>
    <row r="24" spans="1:17" ht="18.75" customHeight="1">
      <c r="A24" s="1208" t="s">
        <v>5679</v>
      </c>
      <c r="B24" s="1209"/>
      <c r="C24" s="1209"/>
      <c r="D24" s="1209"/>
      <c r="E24" s="1209"/>
      <c r="F24" s="1209"/>
      <c r="G24" s="1209"/>
      <c r="H24" s="1209"/>
      <c r="I24" s="859"/>
      <c r="J24" s="859"/>
      <c r="K24" s="859"/>
      <c r="L24" s="859"/>
      <c r="M24" s="859"/>
      <c r="N24" s="859"/>
      <c r="O24" s="859"/>
      <c r="P24" s="859"/>
      <c r="Q24" s="859"/>
    </row>
    <row r="25" spans="1:17">
      <c r="A25" s="1208"/>
      <c r="B25" s="859"/>
      <c r="C25" s="859"/>
      <c r="D25" s="859"/>
      <c r="E25" s="859"/>
      <c r="F25" s="859"/>
      <c r="G25" s="859"/>
      <c r="H25" s="859"/>
      <c r="I25" s="859"/>
      <c r="J25" s="859"/>
      <c r="K25" s="859"/>
      <c r="L25" s="859"/>
      <c r="M25" s="859"/>
      <c r="N25" s="859"/>
      <c r="O25" s="859"/>
      <c r="P25" s="859"/>
      <c r="Q25" s="859"/>
    </row>
  </sheetData>
  <mergeCells count="12">
    <mergeCell ref="G5:G6"/>
    <mergeCell ref="I5:O5"/>
    <mergeCell ref="A3:A6"/>
    <mergeCell ref="B3:B6"/>
    <mergeCell ref="C3:G3"/>
    <mergeCell ref="H3:H6"/>
    <mergeCell ref="I3:O4"/>
    <mergeCell ref="C4:C6"/>
    <mergeCell ref="D4:D6"/>
    <mergeCell ref="E4:G4"/>
    <mergeCell ref="E5:E6"/>
    <mergeCell ref="F5:F6"/>
  </mergeCells>
  <phoneticPr fontId="2"/>
  <hyperlinks>
    <hyperlink ref="P1" location="目次!A1" display="目次へ戻る" xr:uid="{D0926649-6FEB-4566-AF27-D9592BC3D1F2}"/>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ACDF-6B64-4345-B7B7-8A8A860E3425}">
  <dimension ref="A1:K10"/>
  <sheetViews>
    <sheetView workbookViewId="0">
      <selection activeCell="K1" sqref="K1"/>
    </sheetView>
  </sheetViews>
  <sheetFormatPr defaultColWidth="8.58203125" defaultRowHeight="18"/>
  <cols>
    <col min="1" max="10" width="12.58203125" style="821" customWidth="1"/>
    <col min="11" max="11" width="11" style="821" bestFit="1" customWidth="1"/>
    <col min="12" max="16384" width="8.58203125" style="821"/>
  </cols>
  <sheetData>
    <row r="1" spans="1:11">
      <c r="A1" s="859" t="s">
        <v>5680</v>
      </c>
      <c r="B1" s="859"/>
      <c r="C1" s="859"/>
      <c r="D1" s="859"/>
      <c r="E1" s="859"/>
      <c r="F1" s="859"/>
      <c r="G1" s="859"/>
      <c r="H1" s="859"/>
      <c r="I1" s="859"/>
      <c r="J1" s="859"/>
      <c r="K1" s="820" t="s">
        <v>721</v>
      </c>
    </row>
    <row r="2" spans="1:11" ht="18.5" thickBot="1">
      <c r="A2" s="1184"/>
      <c r="B2" s="1184"/>
      <c r="C2" s="1184"/>
      <c r="D2" s="1184"/>
      <c r="E2" s="1184"/>
      <c r="F2" s="1184"/>
      <c r="G2" s="1184"/>
      <c r="H2" s="1184"/>
      <c r="I2" s="1184"/>
      <c r="J2" s="989" t="s">
        <v>5681</v>
      </c>
      <c r="K2" s="859"/>
    </row>
    <row r="3" spans="1:11">
      <c r="A3" s="3566" t="s">
        <v>5657</v>
      </c>
      <c r="B3" s="3569" t="s">
        <v>5048</v>
      </c>
      <c r="C3" s="3570"/>
      <c r="D3" s="3576"/>
      <c r="E3" s="3569" t="s">
        <v>4717</v>
      </c>
      <c r="F3" s="3570"/>
      <c r="G3" s="3576"/>
      <c r="H3" s="3569" t="s">
        <v>4718</v>
      </c>
      <c r="I3" s="3570"/>
      <c r="J3" s="3570"/>
      <c r="K3" s="859"/>
    </row>
    <row r="4" spans="1:11">
      <c r="A4" s="3568"/>
      <c r="B4" s="991" t="s">
        <v>4822</v>
      </c>
      <c r="C4" s="991" t="s">
        <v>5682</v>
      </c>
      <c r="D4" s="991" t="s">
        <v>5683</v>
      </c>
      <c r="E4" s="991" t="s">
        <v>4822</v>
      </c>
      <c r="F4" s="991" t="s">
        <v>5682</v>
      </c>
      <c r="G4" s="991" t="s">
        <v>5683</v>
      </c>
      <c r="H4" s="992" t="s">
        <v>4822</v>
      </c>
      <c r="I4" s="992" t="s">
        <v>5682</v>
      </c>
      <c r="J4" s="991" t="s">
        <v>5683</v>
      </c>
      <c r="K4" s="859"/>
    </row>
    <row r="5" spans="1:11">
      <c r="A5" s="1041" t="s">
        <v>5676</v>
      </c>
      <c r="B5" s="1210">
        <f>C5+D5</f>
        <v>21309</v>
      </c>
      <c r="C5" s="975">
        <v>2127</v>
      </c>
      <c r="D5" s="975">
        <v>19182</v>
      </c>
      <c r="E5" s="975">
        <f>SUM(F5:G5)</f>
        <v>10590</v>
      </c>
      <c r="F5" s="1211">
        <v>1112</v>
      </c>
      <c r="G5" s="1211">
        <v>9478</v>
      </c>
      <c r="H5" s="975">
        <f>SUM(I5:J5)</f>
        <v>10719</v>
      </c>
      <c r="I5" s="1211">
        <v>1015</v>
      </c>
      <c r="J5" s="1211">
        <v>9704</v>
      </c>
      <c r="K5" s="859"/>
    </row>
    <row r="6" spans="1:11">
      <c r="A6" s="1044" t="s">
        <v>5684</v>
      </c>
      <c r="B6" s="1212">
        <v>14953</v>
      </c>
      <c r="C6" s="975">
        <v>1156</v>
      </c>
      <c r="D6" s="975">
        <v>13797</v>
      </c>
      <c r="E6" s="975">
        <v>7541</v>
      </c>
      <c r="F6" s="1211">
        <v>588</v>
      </c>
      <c r="G6" s="1211">
        <v>6953</v>
      </c>
      <c r="H6" s="975">
        <v>7412</v>
      </c>
      <c r="I6" s="1211">
        <v>568</v>
      </c>
      <c r="J6" s="1211">
        <v>6844</v>
      </c>
      <c r="K6" s="859"/>
    </row>
    <row r="7" spans="1:11" ht="18.5" thickBot="1">
      <c r="A7" s="1192" t="s">
        <v>5685</v>
      </c>
      <c r="B7" s="1158">
        <f>C7+D7</f>
        <v>0</v>
      </c>
      <c r="C7" s="1183">
        <f>SUM(F7,I7)</f>
        <v>0</v>
      </c>
      <c r="D7" s="1183">
        <f>SUM(G7,J7)</f>
        <v>0</v>
      </c>
      <c r="E7" s="1183">
        <f>SUM(F7:G7)</f>
        <v>0</v>
      </c>
      <c r="F7" s="1213">
        <v>0</v>
      </c>
      <c r="G7" s="1213">
        <v>0</v>
      </c>
      <c r="H7" s="1183">
        <f>SUM(I7:J7)</f>
        <v>0</v>
      </c>
      <c r="I7" s="1213">
        <v>0</v>
      </c>
      <c r="J7" s="1213">
        <v>0</v>
      </c>
      <c r="K7" s="859"/>
    </row>
    <row r="8" spans="1:11">
      <c r="A8" s="1214" t="s">
        <v>5686</v>
      </c>
      <c r="B8" s="1214"/>
      <c r="C8" s="1214"/>
      <c r="D8" s="1214"/>
      <c r="E8" s="1214"/>
      <c r="F8" s="1214"/>
      <c r="G8" s="1214"/>
      <c r="H8" s="1003"/>
      <c r="I8" s="1003"/>
      <c r="J8" s="1020" t="s">
        <v>5678</v>
      </c>
      <c r="K8" s="859"/>
    </row>
    <row r="9" spans="1:11">
      <c r="A9" s="859"/>
      <c r="B9" s="859"/>
      <c r="C9" s="859"/>
      <c r="D9" s="859"/>
      <c r="E9" s="859"/>
      <c r="F9" s="859"/>
      <c r="G9" s="859"/>
      <c r="H9" s="859"/>
      <c r="I9" s="859"/>
      <c r="J9" s="859"/>
      <c r="K9" s="859"/>
    </row>
    <row r="10" spans="1:11">
      <c r="A10" s="859"/>
      <c r="B10" s="859"/>
      <c r="C10" s="859"/>
      <c r="D10" s="859"/>
      <c r="E10" s="859"/>
      <c r="F10" s="859"/>
      <c r="G10" s="859"/>
      <c r="H10" s="859"/>
      <c r="I10" s="859"/>
      <c r="J10" s="859"/>
      <c r="K10" s="859"/>
    </row>
  </sheetData>
  <mergeCells count="4">
    <mergeCell ref="A3:A4"/>
    <mergeCell ref="B3:D3"/>
    <mergeCell ref="E3:G3"/>
    <mergeCell ref="H3:J3"/>
  </mergeCells>
  <phoneticPr fontId="2"/>
  <hyperlinks>
    <hyperlink ref="K1" location="目次!A1" display="目次へ戻る" xr:uid="{47FA7D07-1B93-4BA2-91F0-7C2A2755B043}"/>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8B34A-AFBD-4530-AB01-DEACE500D575}">
  <dimension ref="A1:E1"/>
  <sheetViews>
    <sheetView workbookViewId="0">
      <selection activeCell="E1" sqref="E1"/>
    </sheetView>
  </sheetViews>
  <sheetFormatPr defaultColWidth="8.58203125" defaultRowHeight="18"/>
  <cols>
    <col min="1" max="4" width="8.58203125" style="821"/>
    <col min="5" max="5" width="11" style="821" bestFit="1" customWidth="1"/>
    <col min="6" max="16384" width="8.58203125" style="821"/>
  </cols>
  <sheetData>
    <row r="1" spans="1:5">
      <c r="A1" s="856" t="s">
        <v>5687</v>
      </c>
      <c r="E1" s="820" t="s">
        <v>721</v>
      </c>
    </row>
  </sheetData>
  <phoneticPr fontId="2"/>
  <hyperlinks>
    <hyperlink ref="E1" location="目次!A1" display="目次へ戻る" xr:uid="{538C23BF-5218-4C8D-8CED-5492E881FBB2}"/>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9887F-E611-44D7-98C2-0CCF72C34A91}">
  <dimension ref="A1:H21"/>
  <sheetViews>
    <sheetView workbookViewId="0">
      <selection activeCell="H1" sqref="H1"/>
    </sheetView>
  </sheetViews>
  <sheetFormatPr defaultColWidth="8.58203125" defaultRowHeight="18"/>
  <cols>
    <col min="1" max="7" width="12.58203125" style="821" customWidth="1"/>
    <col min="8" max="8" width="11" style="821" bestFit="1" customWidth="1"/>
    <col min="9" max="16384" width="8.58203125" style="821"/>
  </cols>
  <sheetData>
    <row r="1" spans="1:8">
      <c r="A1" s="859" t="s">
        <v>5688</v>
      </c>
      <c r="B1" s="859"/>
      <c r="C1" s="859"/>
      <c r="D1" s="859"/>
      <c r="E1" s="859"/>
      <c r="F1" s="859"/>
      <c r="G1" s="859"/>
      <c r="H1" s="820" t="s">
        <v>721</v>
      </c>
    </row>
    <row r="2" spans="1:8" ht="18.5" thickBot="1">
      <c r="A2" s="859"/>
      <c r="B2" s="859"/>
      <c r="C2" s="859"/>
      <c r="D2" s="859"/>
      <c r="E2" s="859"/>
      <c r="F2" s="1215"/>
      <c r="G2" s="1216" t="s">
        <v>5689</v>
      </c>
      <c r="H2" s="859"/>
    </row>
    <row r="3" spans="1:8">
      <c r="A3" s="3611" t="s">
        <v>5690</v>
      </c>
      <c r="B3" s="3613" t="s">
        <v>4822</v>
      </c>
      <c r="C3" s="3615" t="s">
        <v>5691</v>
      </c>
      <c r="D3" s="1217"/>
      <c r="E3" s="3615" t="s">
        <v>5692</v>
      </c>
      <c r="F3" s="1217"/>
      <c r="G3" s="3615" t="s">
        <v>5693</v>
      </c>
      <c r="H3" s="859"/>
    </row>
    <row r="4" spans="1:8" ht="60" customHeight="1">
      <c r="A4" s="3612"/>
      <c r="B4" s="3614"/>
      <c r="C4" s="3572"/>
      <c r="D4" s="1218" t="s">
        <v>5694</v>
      </c>
      <c r="E4" s="3572"/>
      <c r="F4" s="1218" t="s">
        <v>5694</v>
      </c>
      <c r="G4" s="3572"/>
      <c r="H4" s="859"/>
    </row>
    <row r="5" spans="1:8">
      <c r="A5" s="1219" t="s">
        <v>5695</v>
      </c>
      <c r="B5" s="1220">
        <f t="shared" ref="B5:G5" si="0">SUM(B6:B18)</f>
        <v>3156</v>
      </c>
      <c r="C5" s="1221">
        <f t="shared" si="0"/>
        <v>225</v>
      </c>
      <c r="D5" s="1221">
        <f t="shared" si="0"/>
        <v>145</v>
      </c>
      <c r="E5" s="1221">
        <f t="shared" si="0"/>
        <v>463</v>
      </c>
      <c r="F5" s="1222">
        <f t="shared" si="0"/>
        <v>124</v>
      </c>
      <c r="G5" s="1222">
        <f t="shared" si="0"/>
        <v>2468</v>
      </c>
      <c r="H5" s="859"/>
    </row>
    <row r="6" spans="1:8">
      <c r="A6" s="1006" t="s">
        <v>138</v>
      </c>
      <c r="B6" s="1223">
        <v>877</v>
      </c>
      <c r="C6" s="1224">
        <v>84</v>
      </c>
      <c r="D6" s="1224">
        <v>48</v>
      </c>
      <c r="E6" s="1224">
        <v>129</v>
      </c>
      <c r="F6" s="1224">
        <v>39</v>
      </c>
      <c r="G6" s="1224">
        <v>664</v>
      </c>
      <c r="H6" s="859"/>
    </row>
    <row r="7" spans="1:8">
      <c r="A7" s="1006" t="s">
        <v>232</v>
      </c>
      <c r="B7" s="1223">
        <v>281</v>
      </c>
      <c r="C7" s="1224">
        <v>26</v>
      </c>
      <c r="D7" s="1224">
        <v>16</v>
      </c>
      <c r="E7" s="1224">
        <v>38</v>
      </c>
      <c r="F7" s="1224">
        <v>9</v>
      </c>
      <c r="G7" s="1224">
        <v>217</v>
      </c>
      <c r="H7" s="859"/>
    </row>
    <row r="8" spans="1:8">
      <c r="A8" s="1006" t="s">
        <v>294</v>
      </c>
      <c r="B8" s="1223">
        <v>492</v>
      </c>
      <c r="C8" s="1224">
        <v>23</v>
      </c>
      <c r="D8" s="1224">
        <v>18</v>
      </c>
      <c r="E8" s="1224">
        <v>72</v>
      </c>
      <c r="F8" s="1224">
        <v>19</v>
      </c>
      <c r="G8" s="1224">
        <v>397</v>
      </c>
      <c r="H8" s="859"/>
    </row>
    <row r="9" spans="1:8">
      <c r="A9" s="1006" t="s">
        <v>297</v>
      </c>
      <c r="B9" s="1223">
        <v>110</v>
      </c>
      <c r="C9" s="1224">
        <v>7</v>
      </c>
      <c r="D9" s="1224">
        <v>3</v>
      </c>
      <c r="E9" s="1224">
        <v>25</v>
      </c>
      <c r="F9" s="1224">
        <v>8</v>
      </c>
      <c r="G9" s="1224">
        <v>78</v>
      </c>
      <c r="H9" s="859"/>
    </row>
    <row r="10" spans="1:8">
      <c r="A10" s="1006" t="s">
        <v>300</v>
      </c>
      <c r="B10" s="1223">
        <v>50</v>
      </c>
      <c r="C10" s="1224">
        <v>2</v>
      </c>
      <c r="D10" s="1224">
        <v>1</v>
      </c>
      <c r="E10" s="1224">
        <v>11</v>
      </c>
      <c r="F10" s="1224">
        <v>4</v>
      </c>
      <c r="G10" s="1224">
        <v>37</v>
      </c>
      <c r="H10" s="859"/>
    </row>
    <row r="11" spans="1:8">
      <c r="A11" s="1006" t="s">
        <v>303</v>
      </c>
      <c r="B11" s="1223">
        <v>271</v>
      </c>
      <c r="C11" s="1224">
        <v>22</v>
      </c>
      <c r="D11" s="1224">
        <v>17</v>
      </c>
      <c r="E11" s="1224">
        <v>56</v>
      </c>
      <c r="F11" s="1224">
        <v>8</v>
      </c>
      <c r="G11" s="1224">
        <v>193</v>
      </c>
      <c r="H11" s="859"/>
    </row>
    <row r="12" spans="1:8">
      <c r="A12" s="1006" t="s">
        <v>469</v>
      </c>
      <c r="B12" s="1223">
        <v>319</v>
      </c>
      <c r="C12" s="1224">
        <v>15</v>
      </c>
      <c r="D12" s="1224">
        <v>9</v>
      </c>
      <c r="E12" s="1224">
        <v>35</v>
      </c>
      <c r="F12" s="1224">
        <v>10</v>
      </c>
      <c r="G12" s="1224">
        <v>269</v>
      </c>
      <c r="H12" s="859"/>
    </row>
    <row r="13" spans="1:8">
      <c r="A13" s="1006" t="s">
        <v>308</v>
      </c>
      <c r="B13" s="1223">
        <v>132</v>
      </c>
      <c r="C13" s="1224">
        <v>10</v>
      </c>
      <c r="D13" s="1224">
        <v>7</v>
      </c>
      <c r="E13" s="1224">
        <v>13</v>
      </c>
      <c r="F13" s="1224">
        <v>3</v>
      </c>
      <c r="G13" s="1224">
        <v>109</v>
      </c>
      <c r="H13" s="859"/>
    </row>
    <row r="14" spans="1:8">
      <c r="A14" s="1006" t="s">
        <v>310</v>
      </c>
      <c r="B14" s="1223">
        <v>62</v>
      </c>
      <c r="C14" s="1224">
        <v>3</v>
      </c>
      <c r="D14" s="1224">
        <v>1</v>
      </c>
      <c r="E14" s="1224">
        <v>8</v>
      </c>
      <c r="F14" s="1224">
        <v>1</v>
      </c>
      <c r="G14" s="1224">
        <v>51</v>
      </c>
      <c r="H14" s="859"/>
    </row>
    <row r="15" spans="1:8">
      <c r="A15" s="1006" t="s">
        <v>313</v>
      </c>
      <c r="B15" s="1223">
        <v>268</v>
      </c>
      <c r="C15" s="1224">
        <v>18</v>
      </c>
      <c r="D15" s="1224">
        <v>12</v>
      </c>
      <c r="E15" s="1224">
        <v>41</v>
      </c>
      <c r="F15" s="1224">
        <v>10</v>
      </c>
      <c r="G15" s="1224">
        <v>209</v>
      </c>
      <c r="H15" s="859"/>
    </row>
    <row r="16" spans="1:8">
      <c r="A16" s="1006" t="s">
        <v>470</v>
      </c>
      <c r="B16" s="1223">
        <v>97</v>
      </c>
      <c r="C16" s="1224">
        <v>4</v>
      </c>
      <c r="D16" s="1224">
        <v>3</v>
      </c>
      <c r="E16" s="1224">
        <v>10</v>
      </c>
      <c r="F16" s="1224">
        <v>2</v>
      </c>
      <c r="G16" s="1224">
        <v>83</v>
      </c>
      <c r="H16" s="859"/>
    </row>
    <row r="17" spans="1:8">
      <c r="A17" s="1006" t="s">
        <v>317</v>
      </c>
      <c r="B17" s="1223">
        <v>129</v>
      </c>
      <c r="C17" s="1224">
        <v>7</v>
      </c>
      <c r="D17" s="1224">
        <v>6</v>
      </c>
      <c r="E17" s="1224">
        <v>14</v>
      </c>
      <c r="F17" s="1224">
        <v>6</v>
      </c>
      <c r="G17" s="1224">
        <v>108</v>
      </c>
      <c r="H17" s="859"/>
    </row>
    <row r="18" spans="1:8" ht="18.5" thickBot="1">
      <c r="A18" s="1225" t="s">
        <v>233</v>
      </c>
      <c r="B18" s="1226">
        <v>68</v>
      </c>
      <c r="C18" s="1227">
        <v>4</v>
      </c>
      <c r="D18" s="1227">
        <v>4</v>
      </c>
      <c r="E18" s="1227">
        <v>11</v>
      </c>
      <c r="F18" s="1227">
        <v>5</v>
      </c>
      <c r="G18" s="1227">
        <v>53</v>
      </c>
      <c r="H18" s="859"/>
    </row>
    <row r="19" spans="1:8">
      <c r="A19" s="987"/>
      <c r="B19" s="859"/>
      <c r="C19" s="859"/>
      <c r="D19" s="859"/>
      <c r="E19" s="859"/>
      <c r="F19" s="1003"/>
      <c r="G19" s="1020" t="s">
        <v>5696</v>
      </c>
      <c r="H19" s="859"/>
    </row>
    <row r="20" spans="1:8">
      <c r="A20" s="859"/>
      <c r="B20" s="859"/>
      <c r="C20" s="859"/>
      <c r="D20" s="859"/>
      <c r="E20" s="859"/>
      <c r="F20" s="859"/>
      <c r="G20" s="859"/>
      <c r="H20" s="859"/>
    </row>
    <row r="21" spans="1:8">
      <c r="A21" s="859"/>
      <c r="B21" s="859"/>
      <c r="C21" s="859"/>
      <c r="D21" s="859"/>
      <c r="E21" s="859"/>
      <c r="F21" s="859"/>
      <c r="G21" s="859"/>
      <c r="H21" s="859"/>
    </row>
  </sheetData>
  <mergeCells count="5">
    <mergeCell ref="A3:A4"/>
    <mergeCell ref="B3:B4"/>
    <mergeCell ref="C3:C4"/>
    <mergeCell ref="E3:E4"/>
    <mergeCell ref="G3:G4"/>
  </mergeCells>
  <phoneticPr fontId="2"/>
  <hyperlinks>
    <hyperlink ref="H1" location="目次!A1" display="目次へ戻る" xr:uid="{2A2AE1A2-49C2-4501-AB11-0956889CB78C}"/>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E9BD8-8FC7-4F4F-9484-407334FF5010}">
  <dimension ref="A1:J21"/>
  <sheetViews>
    <sheetView workbookViewId="0">
      <selection activeCell="E1" sqref="E1"/>
    </sheetView>
  </sheetViews>
  <sheetFormatPr defaultColWidth="8.58203125" defaultRowHeight="18"/>
  <cols>
    <col min="1" max="1" width="15.33203125" style="821" customWidth="1"/>
    <col min="2" max="4" width="11.33203125" style="821" customWidth="1"/>
    <col min="5" max="5" width="11" style="821" bestFit="1" customWidth="1"/>
    <col min="6" max="16384" width="8.58203125" style="821"/>
  </cols>
  <sheetData>
    <row r="1" spans="1:10">
      <c r="A1" s="859" t="s">
        <v>5697</v>
      </c>
      <c r="B1" s="859"/>
      <c r="C1" s="859"/>
      <c r="D1" s="859"/>
      <c r="E1" s="820" t="s">
        <v>721</v>
      </c>
      <c r="F1" s="859"/>
      <c r="G1" s="1140"/>
      <c r="H1" s="1140"/>
      <c r="I1" s="1140"/>
      <c r="J1" s="1140"/>
    </row>
    <row r="2" spans="1:10">
      <c r="A2" s="859" t="s">
        <v>5698</v>
      </c>
      <c r="B2" s="859"/>
      <c r="C2" s="859"/>
      <c r="D2" s="859"/>
      <c r="E2" s="859"/>
      <c r="F2" s="859"/>
      <c r="G2" s="1140"/>
      <c r="H2" s="1140"/>
      <c r="I2" s="1140"/>
      <c r="J2" s="1140"/>
    </row>
    <row r="3" spans="1:10" ht="18.5" thickBot="1">
      <c r="A3" s="859" t="s">
        <v>5699</v>
      </c>
      <c r="B3" s="1184"/>
      <c r="C3" s="1184"/>
      <c r="D3" s="989" t="s">
        <v>5700</v>
      </c>
      <c r="E3" s="1021"/>
      <c r="F3" s="859"/>
      <c r="G3" s="1228"/>
      <c r="H3" s="1228"/>
      <c r="I3" s="1140"/>
      <c r="J3" s="1140"/>
    </row>
    <row r="4" spans="1:10">
      <c r="A4" s="1229" t="s">
        <v>5701</v>
      </c>
      <c r="B4" s="1230" t="s">
        <v>5702</v>
      </c>
      <c r="C4" s="1230" t="s">
        <v>4717</v>
      </c>
      <c r="D4" s="1134" t="s">
        <v>4718</v>
      </c>
      <c r="E4" s="859"/>
      <c r="F4" s="859"/>
      <c r="G4" s="1140"/>
      <c r="H4" s="1231"/>
      <c r="I4" s="1140"/>
      <c r="J4" s="1140"/>
    </row>
    <row r="5" spans="1:10">
      <c r="A5" s="1232" t="s">
        <v>821</v>
      </c>
      <c r="B5" s="1233">
        <f>SUM(B6:B18)</f>
        <v>2901</v>
      </c>
      <c r="C5" s="1234">
        <f>SUM(C6:C18)</f>
        <v>1882</v>
      </c>
      <c r="D5" s="1234">
        <f>SUM(D6:D18)</f>
        <v>1019</v>
      </c>
      <c r="E5" s="1235"/>
      <c r="F5" s="1235"/>
      <c r="G5" s="1236"/>
      <c r="H5" s="1236"/>
      <c r="I5" s="1236"/>
      <c r="J5" s="1236"/>
    </row>
    <row r="6" spans="1:10">
      <c r="A6" s="1237" t="s">
        <v>5703</v>
      </c>
      <c r="B6" s="1238">
        <f t="shared" ref="B6:B18" si="0">SUM(C6:D6)</f>
        <v>1</v>
      </c>
      <c r="C6" s="1239">
        <v>0</v>
      </c>
      <c r="D6" s="1240">
        <v>1</v>
      </c>
      <c r="E6" s="859"/>
      <c r="F6" s="859"/>
    </row>
    <row r="7" spans="1:10">
      <c r="A7" s="1237" t="s">
        <v>4726</v>
      </c>
      <c r="B7" s="1238">
        <f t="shared" si="0"/>
        <v>6</v>
      </c>
      <c r="C7" s="1240">
        <v>4</v>
      </c>
      <c r="D7" s="1240">
        <v>2</v>
      </c>
      <c r="E7" s="859"/>
      <c r="F7" s="859"/>
    </row>
    <row r="8" spans="1:10">
      <c r="A8" s="1237" t="s">
        <v>4727</v>
      </c>
      <c r="B8" s="1238">
        <f t="shared" si="0"/>
        <v>2</v>
      </c>
      <c r="C8" s="1240">
        <v>2</v>
      </c>
      <c r="D8" s="1239">
        <v>0</v>
      </c>
      <c r="E8" s="859"/>
      <c r="F8" s="859"/>
    </row>
    <row r="9" spans="1:10">
      <c r="A9" s="1237" t="s">
        <v>4728</v>
      </c>
      <c r="B9" s="1238">
        <f t="shared" si="0"/>
        <v>13</v>
      </c>
      <c r="C9" s="1046">
        <v>11</v>
      </c>
      <c r="D9" s="1046">
        <v>2</v>
      </c>
      <c r="E9" s="859"/>
      <c r="F9" s="859"/>
    </row>
    <row r="10" spans="1:10">
      <c r="A10" s="1237" t="s">
        <v>4729</v>
      </c>
      <c r="B10" s="1238">
        <f t="shared" si="0"/>
        <v>23</v>
      </c>
      <c r="C10" s="1046">
        <v>17</v>
      </c>
      <c r="D10" s="1046">
        <v>6</v>
      </c>
      <c r="E10" s="859"/>
      <c r="F10" s="859"/>
    </row>
    <row r="11" spans="1:10">
      <c r="A11" s="1237" t="s">
        <v>4730</v>
      </c>
      <c r="B11" s="1238">
        <f t="shared" si="0"/>
        <v>32</v>
      </c>
      <c r="C11" s="1046">
        <v>24</v>
      </c>
      <c r="D11" s="1046">
        <v>8</v>
      </c>
      <c r="E11" s="859"/>
      <c r="F11" s="859"/>
    </row>
    <row r="12" spans="1:10">
      <c r="A12" s="1237" t="s">
        <v>4731</v>
      </c>
      <c r="B12" s="1238">
        <f t="shared" si="0"/>
        <v>42</v>
      </c>
      <c r="C12" s="1046">
        <v>33</v>
      </c>
      <c r="D12" s="1046">
        <v>9</v>
      </c>
      <c r="E12" s="859"/>
      <c r="F12" s="859"/>
    </row>
    <row r="13" spans="1:10">
      <c r="A13" s="1237" t="s">
        <v>4732</v>
      </c>
      <c r="B13" s="1238">
        <f t="shared" si="0"/>
        <v>61</v>
      </c>
      <c r="C13" s="1046">
        <v>44</v>
      </c>
      <c r="D13" s="1046">
        <v>17</v>
      </c>
      <c r="E13" s="859"/>
      <c r="F13" s="859"/>
    </row>
    <row r="14" spans="1:10">
      <c r="A14" s="1237" t="s">
        <v>4733</v>
      </c>
      <c r="B14" s="1238">
        <f t="shared" si="0"/>
        <v>122</v>
      </c>
      <c r="C14" s="1046">
        <v>73</v>
      </c>
      <c r="D14" s="1046">
        <v>49</v>
      </c>
      <c r="E14" s="859"/>
      <c r="F14" s="859"/>
    </row>
    <row r="15" spans="1:10">
      <c r="A15" s="1237" t="s">
        <v>4734</v>
      </c>
      <c r="B15" s="1238">
        <f t="shared" si="0"/>
        <v>260</v>
      </c>
      <c r="C15" s="1046">
        <v>157</v>
      </c>
      <c r="D15" s="1046">
        <v>103</v>
      </c>
      <c r="E15" s="859"/>
      <c r="F15" s="859"/>
    </row>
    <row r="16" spans="1:10">
      <c r="A16" s="1237" t="s">
        <v>4735</v>
      </c>
      <c r="B16" s="1238">
        <f t="shared" si="0"/>
        <v>588</v>
      </c>
      <c r="C16" s="1046">
        <v>362</v>
      </c>
      <c r="D16" s="1046">
        <v>226</v>
      </c>
      <c r="E16" s="859"/>
      <c r="F16" s="859"/>
    </row>
    <row r="17" spans="1:8">
      <c r="A17" s="1237" t="s">
        <v>4736</v>
      </c>
      <c r="B17" s="1238">
        <f t="shared" si="0"/>
        <v>659</v>
      </c>
      <c r="C17" s="1046">
        <v>439</v>
      </c>
      <c r="D17" s="1240">
        <v>220</v>
      </c>
      <c r="E17" s="859"/>
      <c r="F17" s="859"/>
    </row>
    <row r="18" spans="1:8" ht="18.5" thickBot="1">
      <c r="A18" s="1241" t="s">
        <v>5704</v>
      </c>
      <c r="B18" s="1238">
        <f t="shared" si="0"/>
        <v>1092</v>
      </c>
      <c r="C18" s="1227">
        <v>716</v>
      </c>
      <c r="D18" s="1227">
        <v>376</v>
      </c>
      <c r="E18" s="859"/>
      <c r="F18" s="859"/>
    </row>
    <row r="19" spans="1:8">
      <c r="B19" s="1003"/>
      <c r="C19" s="1003"/>
      <c r="D19" s="1020" t="s">
        <v>5705</v>
      </c>
      <c r="E19" s="987"/>
      <c r="F19" s="987"/>
      <c r="G19" s="1167"/>
      <c r="H19" s="1167"/>
    </row>
    <row r="20" spans="1:8">
      <c r="A20" s="987" t="s">
        <v>5706</v>
      </c>
      <c r="B20" s="859"/>
      <c r="C20" s="859"/>
      <c r="D20" s="859"/>
      <c r="E20" s="859"/>
      <c r="F20" s="859"/>
    </row>
    <row r="21" spans="1:8">
      <c r="A21" s="859"/>
      <c r="B21" s="859"/>
      <c r="C21" s="859"/>
      <c r="D21" s="859"/>
      <c r="E21" s="859"/>
      <c r="F21" s="859"/>
    </row>
  </sheetData>
  <phoneticPr fontId="2"/>
  <hyperlinks>
    <hyperlink ref="E1" location="目次!A1" display="目次へ戻る" xr:uid="{A5B169D1-F9C2-419F-8046-AEF571862096}"/>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2D007-0EF6-4C56-AD9C-65A31141A337}">
  <dimension ref="A1:N22"/>
  <sheetViews>
    <sheetView workbookViewId="0">
      <selection activeCell="N1" sqref="N1"/>
    </sheetView>
  </sheetViews>
  <sheetFormatPr defaultColWidth="8.58203125" defaultRowHeight="18"/>
  <cols>
    <col min="1" max="13" width="13.5" style="821" customWidth="1"/>
    <col min="14" max="14" width="11" style="821" bestFit="1" customWidth="1"/>
    <col min="15" max="16384" width="8.58203125" style="821"/>
  </cols>
  <sheetData>
    <row r="1" spans="1:14">
      <c r="A1" s="859" t="s">
        <v>5707</v>
      </c>
      <c r="B1" s="859"/>
      <c r="C1" s="859"/>
      <c r="D1" s="859"/>
      <c r="E1" s="859"/>
      <c r="F1" s="859"/>
      <c r="G1" s="859"/>
      <c r="H1" s="859"/>
      <c r="I1" s="859"/>
      <c r="J1" s="859"/>
      <c r="K1" s="859"/>
      <c r="L1" s="859"/>
      <c r="M1" s="859"/>
      <c r="N1" s="820" t="s">
        <v>721</v>
      </c>
    </row>
    <row r="2" spans="1:14" ht="18.5" thickBot="1">
      <c r="A2" s="1184"/>
      <c r="B2" s="1184"/>
      <c r="C2" s="1184"/>
      <c r="D2" s="1184"/>
      <c r="E2" s="1184"/>
      <c r="F2" s="1184"/>
      <c r="G2" s="1184"/>
      <c r="H2" s="1184"/>
      <c r="I2" s="1184"/>
      <c r="J2" s="1184"/>
      <c r="K2" s="1184"/>
      <c r="L2" s="988"/>
      <c r="M2" s="989" t="s">
        <v>5708</v>
      </c>
      <c r="N2" s="859"/>
    </row>
    <row r="3" spans="1:14" ht="30" customHeight="1">
      <c r="A3" s="3566" t="s">
        <v>5657</v>
      </c>
      <c r="B3" s="3607" t="s">
        <v>5709</v>
      </c>
      <c r="C3" s="3589" t="s">
        <v>5710</v>
      </c>
      <c r="D3" s="3569" t="s">
        <v>5711</v>
      </c>
      <c r="E3" s="3576"/>
      <c r="F3" s="3569" t="s">
        <v>5712</v>
      </c>
      <c r="G3" s="3576"/>
      <c r="H3" s="3617" t="s">
        <v>5713</v>
      </c>
      <c r="I3" s="3618"/>
      <c r="J3" s="3616" t="s">
        <v>5714</v>
      </c>
      <c r="K3" s="3570"/>
      <c r="L3" s="3616" t="s">
        <v>5715</v>
      </c>
      <c r="M3" s="3570"/>
      <c r="N3" s="859"/>
    </row>
    <row r="4" spans="1:14" ht="30" customHeight="1">
      <c r="A4" s="3568"/>
      <c r="B4" s="3609"/>
      <c r="C4" s="3591"/>
      <c r="D4" s="1188" t="s">
        <v>5716</v>
      </c>
      <c r="E4" s="1242" t="s">
        <v>5717</v>
      </c>
      <c r="F4" s="1187" t="s">
        <v>5718</v>
      </c>
      <c r="G4" s="1242" t="s">
        <v>5717</v>
      </c>
      <c r="H4" s="1187" t="s">
        <v>5719</v>
      </c>
      <c r="I4" s="1243" t="s">
        <v>5717</v>
      </c>
      <c r="J4" s="1244" t="s">
        <v>5720</v>
      </c>
      <c r="K4" s="1243" t="s">
        <v>5721</v>
      </c>
      <c r="L4" s="1244" t="s">
        <v>5722</v>
      </c>
      <c r="M4" s="1243" t="s">
        <v>5723</v>
      </c>
      <c r="N4" s="859"/>
    </row>
    <row r="5" spans="1:14" ht="18.25" customHeight="1">
      <c r="A5" s="1059" t="s">
        <v>5675</v>
      </c>
      <c r="B5" s="975">
        <v>0</v>
      </c>
      <c r="C5" s="1245">
        <v>620965</v>
      </c>
      <c r="D5" s="1246">
        <v>5166</v>
      </c>
      <c r="E5" s="1246">
        <v>479781</v>
      </c>
      <c r="F5" s="1246">
        <v>4376</v>
      </c>
      <c r="G5" s="1246">
        <v>133091</v>
      </c>
      <c r="H5" s="1246">
        <v>254</v>
      </c>
      <c r="I5" s="1246">
        <v>8093</v>
      </c>
      <c r="J5" s="1245">
        <v>0</v>
      </c>
      <c r="K5" s="1245">
        <v>0</v>
      </c>
      <c r="L5" s="1245">
        <v>0</v>
      </c>
      <c r="M5" s="1245">
        <v>0</v>
      </c>
      <c r="N5" s="859"/>
    </row>
    <row r="6" spans="1:14" ht="18.25" customHeight="1">
      <c r="A6" s="1247">
        <v>27</v>
      </c>
      <c r="B6" s="975">
        <v>0</v>
      </c>
      <c r="C6" s="1245">
        <v>532338</v>
      </c>
      <c r="D6" s="1246">
        <v>3986</v>
      </c>
      <c r="E6" s="1246">
        <v>434078</v>
      </c>
      <c r="F6" s="1246">
        <v>2863</v>
      </c>
      <c r="G6" s="1246">
        <v>92308</v>
      </c>
      <c r="H6" s="1246">
        <v>206</v>
      </c>
      <c r="I6" s="1246">
        <v>5952</v>
      </c>
      <c r="J6" s="1245">
        <v>0</v>
      </c>
      <c r="K6" s="1245">
        <v>0</v>
      </c>
      <c r="L6" s="1245">
        <v>0</v>
      </c>
      <c r="M6" s="1245">
        <v>0</v>
      </c>
      <c r="N6" s="859"/>
    </row>
    <row r="7" spans="1:14" ht="18.25" customHeight="1">
      <c r="A7" s="1248" t="s">
        <v>356</v>
      </c>
      <c r="B7" s="1072">
        <v>3140</v>
      </c>
      <c r="C7" s="1072">
        <v>456888</v>
      </c>
      <c r="D7" s="1072">
        <v>3017</v>
      </c>
      <c r="E7" s="1072">
        <v>399441</v>
      </c>
      <c r="F7" s="1072">
        <v>1496</v>
      </c>
      <c r="G7" s="1072">
        <v>53213</v>
      </c>
      <c r="H7" s="1072">
        <v>117</v>
      </c>
      <c r="I7" s="1072">
        <v>4234</v>
      </c>
      <c r="J7" s="1072">
        <v>3109</v>
      </c>
      <c r="K7" s="1072">
        <v>292207</v>
      </c>
      <c r="L7" s="1072">
        <v>687</v>
      </c>
      <c r="M7" s="1072">
        <v>164681</v>
      </c>
      <c r="N7" s="859"/>
    </row>
    <row r="8" spans="1:14" ht="18.25" customHeight="1">
      <c r="A8" s="1237" t="s">
        <v>138</v>
      </c>
      <c r="B8" s="1000">
        <v>868</v>
      </c>
      <c r="C8" s="999">
        <v>116308</v>
      </c>
      <c r="D8" s="999">
        <v>841</v>
      </c>
      <c r="E8" s="999">
        <v>105309</v>
      </c>
      <c r="F8" s="999">
        <v>442</v>
      </c>
      <c r="G8" s="999">
        <v>9347</v>
      </c>
      <c r="H8" s="999">
        <v>45</v>
      </c>
      <c r="I8" s="999">
        <v>1652</v>
      </c>
      <c r="J8" s="999">
        <v>859</v>
      </c>
      <c r="K8" s="1000">
        <v>75322</v>
      </c>
      <c r="L8" s="999">
        <v>179</v>
      </c>
      <c r="M8" s="999">
        <v>40986</v>
      </c>
      <c r="N8" s="859"/>
    </row>
    <row r="9" spans="1:14" ht="18.25" customHeight="1">
      <c r="A9" s="1237" t="s">
        <v>232</v>
      </c>
      <c r="B9" s="1000">
        <v>281</v>
      </c>
      <c r="C9" s="999">
        <v>32545</v>
      </c>
      <c r="D9" s="999">
        <v>268</v>
      </c>
      <c r="E9" s="999">
        <v>29228</v>
      </c>
      <c r="F9" s="999">
        <v>148</v>
      </c>
      <c r="G9" s="999">
        <v>3038</v>
      </c>
      <c r="H9" s="999">
        <v>11</v>
      </c>
      <c r="I9" s="999">
        <v>279</v>
      </c>
      <c r="J9" s="999">
        <v>278</v>
      </c>
      <c r="K9" s="1000">
        <v>23588</v>
      </c>
      <c r="L9" s="999">
        <v>55</v>
      </c>
      <c r="M9" s="999">
        <v>8957</v>
      </c>
      <c r="N9" s="859"/>
    </row>
    <row r="10" spans="1:14" ht="18.25" customHeight="1">
      <c r="A10" s="1237" t="s">
        <v>294</v>
      </c>
      <c r="B10" s="1000">
        <v>489</v>
      </c>
      <c r="C10" s="999">
        <v>59765</v>
      </c>
      <c r="D10" s="999">
        <v>474</v>
      </c>
      <c r="E10" s="999">
        <v>53920</v>
      </c>
      <c r="F10" s="999">
        <v>212</v>
      </c>
      <c r="G10" s="999">
        <v>5688</v>
      </c>
      <c r="H10" s="999">
        <v>7</v>
      </c>
      <c r="I10" s="999">
        <v>157</v>
      </c>
      <c r="J10" s="999">
        <v>484</v>
      </c>
      <c r="K10" s="1000">
        <v>39891</v>
      </c>
      <c r="L10" s="999">
        <v>125</v>
      </c>
      <c r="M10" s="999">
        <v>19874</v>
      </c>
      <c r="N10" s="859"/>
    </row>
    <row r="11" spans="1:14" ht="18.25" customHeight="1">
      <c r="A11" s="1237" t="s">
        <v>297</v>
      </c>
      <c r="B11" s="1000">
        <v>109</v>
      </c>
      <c r="C11" s="999">
        <v>13818</v>
      </c>
      <c r="D11" s="999">
        <v>107</v>
      </c>
      <c r="E11" s="999">
        <v>12463</v>
      </c>
      <c r="F11" s="999">
        <v>80</v>
      </c>
      <c r="G11" s="999">
        <v>1221</v>
      </c>
      <c r="H11" s="999">
        <v>3</v>
      </c>
      <c r="I11" s="999">
        <v>134</v>
      </c>
      <c r="J11" s="999">
        <v>108</v>
      </c>
      <c r="K11" s="1000">
        <v>10611</v>
      </c>
      <c r="L11" s="999">
        <v>17</v>
      </c>
      <c r="M11" s="999">
        <v>3207</v>
      </c>
      <c r="N11" s="859"/>
    </row>
    <row r="12" spans="1:14" ht="18.25" customHeight="1">
      <c r="A12" s="1237" t="s">
        <v>300</v>
      </c>
      <c r="B12" s="1000">
        <v>50</v>
      </c>
      <c r="C12" s="999">
        <v>4346</v>
      </c>
      <c r="D12" s="999">
        <v>42</v>
      </c>
      <c r="E12" s="999">
        <v>3653</v>
      </c>
      <c r="F12" s="999">
        <v>21</v>
      </c>
      <c r="G12" s="999">
        <v>303</v>
      </c>
      <c r="H12" s="999">
        <v>6</v>
      </c>
      <c r="I12" s="999">
        <v>390</v>
      </c>
      <c r="J12" s="999">
        <v>50</v>
      </c>
      <c r="K12" s="1000">
        <v>4119</v>
      </c>
      <c r="L12" s="999">
        <v>7</v>
      </c>
      <c r="M12" s="999">
        <v>227</v>
      </c>
      <c r="N12" s="859"/>
    </row>
    <row r="13" spans="1:14" ht="18.25" customHeight="1">
      <c r="A13" s="1237" t="s">
        <v>303</v>
      </c>
      <c r="B13" s="1000">
        <v>274</v>
      </c>
      <c r="C13" s="999">
        <v>68809</v>
      </c>
      <c r="D13" s="999">
        <v>262</v>
      </c>
      <c r="E13" s="999">
        <v>64103</v>
      </c>
      <c r="F13" s="999">
        <v>157</v>
      </c>
      <c r="G13" s="999">
        <v>4523</v>
      </c>
      <c r="H13" s="999">
        <v>11</v>
      </c>
      <c r="I13" s="999">
        <v>183</v>
      </c>
      <c r="J13" s="999">
        <v>269</v>
      </c>
      <c r="K13" s="1000">
        <v>28008</v>
      </c>
      <c r="L13" s="999">
        <v>99</v>
      </c>
      <c r="M13" s="999">
        <v>40801</v>
      </c>
      <c r="N13" s="859"/>
    </row>
    <row r="14" spans="1:14" ht="18.25" customHeight="1">
      <c r="A14" s="1237" t="s">
        <v>469</v>
      </c>
      <c r="B14" s="1000">
        <v>313</v>
      </c>
      <c r="C14" s="999">
        <v>33840</v>
      </c>
      <c r="D14" s="999">
        <v>311</v>
      </c>
      <c r="E14" s="999">
        <v>32067</v>
      </c>
      <c r="F14" s="999">
        <v>70</v>
      </c>
      <c r="G14" s="999">
        <v>1549</v>
      </c>
      <c r="H14" s="999">
        <v>4</v>
      </c>
      <c r="I14" s="999">
        <v>224</v>
      </c>
      <c r="J14" s="999">
        <v>310</v>
      </c>
      <c r="K14" s="1000">
        <v>24022</v>
      </c>
      <c r="L14" s="999">
        <v>57</v>
      </c>
      <c r="M14" s="999">
        <v>9818</v>
      </c>
      <c r="N14" s="859"/>
    </row>
    <row r="15" spans="1:14" ht="18.25" customHeight="1">
      <c r="A15" s="1237" t="s">
        <v>308</v>
      </c>
      <c r="B15" s="1000">
        <v>131</v>
      </c>
      <c r="C15" s="999">
        <v>14921</v>
      </c>
      <c r="D15" s="999">
        <v>125</v>
      </c>
      <c r="E15" s="999">
        <v>13095</v>
      </c>
      <c r="F15" s="999">
        <v>45</v>
      </c>
      <c r="G15" s="999">
        <v>1065</v>
      </c>
      <c r="H15" s="999">
        <v>13</v>
      </c>
      <c r="I15" s="999">
        <v>761</v>
      </c>
      <c r="J15" s="999">
        <v>130</v>
      </c>
      <c r="K15" s="1000">
        <v>10838</v>
      </c>
      <c r="L15" s="999">
        <v>28</v>
      </c>
      <c r="M15" s="999">
        <v>4083</v>
      </c>
      <c r="N15" s="859"/>
    </row>
    <row r="16" spans="1:14" ht="18.25" customHeight="1">
      <c r="A16" s="1237" t="s">
        <v>310</v>
      </c>
      <c r="B16" s="1000">
        <v>61</v>
      </c>
      <c r="C16" s="999">
        <v>10719</v>
      </c>
      <c r="D16" s="999">
        <v>54</v>
      </c>
      <c r="E16" s="999">
        <v>8743</v>
      </c>
      <c r="F16" s="999">
        <v>38</v>
      </c>
      <c r="G16" s="999">
        <v>1639</v>
      </c>
      <c r="H16" s="999">
        <v>7</v>
      </c>
      <c r="I16" s="999">
        <v>337</v>
      </c>
      <c r="J16" s="999">
        <v>60</v>
      </c>
      <c r="K16" s="1000">
        <v>9499</v>
      </c>
      <c r="L16" s="999">
        <v>10</v>
      </c>
      <c r="M16" s="999">
        <v>1220</v>
      </c>
      <c r="N16" s="859"/>
    </row>
    <row r="17" spans="1:14" ht="18.25" customHeight="1">
      <c r="A17" s="1237" t="s">
        <v>313</v>
      </c>
      <c r="B17" s="1000">
        <v>268</v>
      </c>
      <c r="C17" s="999">
        <v>51519</v>
      </c>
      <c r="D17" s="999">
        <v>266</v>
      </c>
      <c r="E17" s="999">
        <v>40729</v>
      </c>
      <c r="F17" s="999">
        <v>111</v>
      </c>
      <c r="G17" s="999">
        <v>10760</v>
      </c>
      <c r="H17" s="999">
        <v>1</v>
      </c>
      <c r="I17" s="999">
        <v>30</v>
      </c>
      <c r="J17" s="999">
        <v>268</v>
      </c>
      <c r="K17" s="1000">
        <v>37034</v>
      </c>
      <c r="L17" s="999">
        <v>51</v>
      </c>
      <c r="M17" s="999">
        <v>14485</v>
      </c>
      <c r="N17" s="859"/>
    </row>
    <row r="18" spans="1:14" ht="18.25" customHeight="1">
      <c r="A18" s="1237" t="s">
        <v>470</v>
      </c>
      <c r="B18" s="1000">
        <v>99</v>
      </c>
      <c r="C18" s="999">
        <v>11926</v>
      </c>
      <c r="D18" s="999">
        <v>90</v>
      </c>
      <c r="E18" s="999">
        <v>9242</v>
      </c>
      <c r="F18" s="999">
        <v>64</v>
      </c>
      <c r="G18" s="999">
        <v>2661</v>
      </c>
      <c r="H18" s="999">
        <v>4</v>
      </c>
      <c r="I18" s="999">
        <v>23</v>
      </c>
      <c r="J18" s="999">
        <v>98</v>
      </c>
      <c r="K18" s="1000">
        <v>7676</v>
      </c>
      <c r="L18" s="999">
        <v>16</v>
      </c>
      <c r="M18" s="999">
        <v>4250</v>
      </c>
      <c r="N18" s="859"/>
    </row>
    <row r="19" spans="1:14" ht="18.25" customHeight="1">
      <c r="A19" s="1237" t="s">
        <v>317</v>
      </c>
      <c r="B19" s="1000">
        <v>128</v>
      </c>
      <c r="C19" s="999">
        <v>24186</v>
      </c>
      <c r="D19" s="999">
        <v>110</v>
      </c>
      <c r="E19" s="999">
        <v>13458</v>
      </c>
      <c r="F19" s="999">
        <v>72</v>
      </c>
      <c r="G19" s="999">
        <v>10710</v>
      </c>
      <c r="H19" s="999">
        <v>1</v>
      </c>
      <c r="I19" s="999">
        <v>18</v>
      </c>
      <c r="J19" s="999">
        <v>127</v>
      </c>
      <c r="K19" s="1000">
        <v>17266</v>
      </c>
      <c r="L19" s="999">
        <v>22</v>
      </c>
      <c r="M19" s="999">
        <v>6920</v>
      </c>
      <c r="N19" s="859"/>
    </row>
    <row r="20" spans="1:14" ht="18.25" customHeight="1" thickBot="1">
      <c r="A20" s="1241" t="s">
        <v>233</v>
      </c>
      <c r="B20" s="1002">
        <v>69</v>
      </c>
      <c r="C20" s="1002">
        <v>14186</v>
      </c>
      <c r="D20" s="1002">
        <v>67</v>
      </c>
      <c r="E20" s="1002">
        <v>13431</v>
      </c>
      <c r="F20" s="1002">
        <v>36</v>
      </c>
      <c r="G20" s="1002">
        <v>709</v>
      </c>
      <c r="H20" s="1002">
        <v>4</v>
      </c>
      <c r="I20" s="1002">
        <v>46</v>
      </c>
      <c r="J20" s="1002">
        <v>68</v>
      </c>
      <c r="K20" s="1002">
        <v>4333</v>
      </c>
      <c r="L20" s="1002">
        <v>21</v>
      </c>
      <c r="M20" s="1002">
        <v>9853</v>
      </c>
      <c r="N20" s="859"/>
    </row>
    <row r="21" spans="1:14">
      <c r="A21" s="1249"/>
      <c r="B21" s="859"/>
      <c r="C21" s="859"/>
      <c r="D21" s="859"/>
      <c r="E21" s="859"/>
      <c r="F21" s="859"/>
      <c r="G21" s="859"/>
      <c r="H21" s="859"/>
      <c r="I21" s="859"/>
      <c r="J21" s="859"/>
      <c r="K21" s="859"/>
      <c r="L21" s="859"/>
      <c r="M21" s="1020" t="s">
        <v>5678</v>
      </c>
      <c r="N21" s="859"/>
    </row>
    <row r="22" spans="1:14">
      <c r="A22" s="859"/>
      <c r="B22" s="859"/>
      <c r="C22" s="859"/>
      <c r="D22" s="859"/>
      <c r="E22" s="859"/>
      <c r="F22" s="859"/>
      <c r="G22" s="859"/>
      <c r="H22" s="859"/>
      <c r="I22" s="859"/>
      <c r="J22" s="859"/>
      <c r="K22" s="859"/>
      <c r="L22" s="859"/>
      <c r="M22" s="859"/>
      <c r="N22" s="859"/>
    </row>
  </sheetData>
  <mergeCells count="8">
    <mergeCell ref="J3:K3"/>
    <mergeCell ref="L3:M3"/>
    <mergeCell ref="A3:A4"/>
    <mergeCell ref="B3:B4"/>
    <mergeCell ref="C3:C4"/>
    <mergeCell ref="D3:E3"/>
    <mergeCell ref="F3:G3"/>
    <mergeCell ref="H3:I3"/>
  </mergeCells>
  <phoneticPr fontId="2"/>
  <hyperlinks>
    <hyperlink ref="N1" location="目次!A1" display="目次へ戻る" xr:uid="{DC20CDD4-7A36-42C5-8CD4-9978F2F47749}"/>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35F9E-398D-400F-ABC1-7104FEF09B6D}">
  <dimension ref="A1:E1"/>
  <sheetViews>
    <sheetView workbookViewId="0">
      <selection activeCell="E1" sqref="E1"/>
    </sheetView>
  </sheetViews>
  <sheetFormatPr defaultColWidth="8.58203125" defaultRowHeight="18"/>
  <cols>
    <col min="1" max="4" width="8.58203125" style="821"/>
    <col min="5" max="5" width="11" style="821" bestFit="1" customWidth="1"/>
    <col min="6" max="16384" width="8.58203125" style="821"/>
  </cols>
  <sheetData>
    <row r="1" spans="1:5">
      <c r="A1" s="856" t="s">
        <v>5724</v>
      </c>
      <c r="E1" s="820" t="s">
        <v>721</v>
      </c>
    </row>
  </sheetData>
  <phoneticPr fontId="2"/>
  <hyperlinks>
    <hyperlink ref="E1" location="目次!A1" display="目次へ戻る" xr:uid="{1A2BF16F-C840-412D-A9A1-2BC2192201A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E470-6597-469D-89FC-C7CDC7A43563}">
  <dimension ref="A1:J101"/>
  <sheetViews>
    <sheetView workbookViewId="0">
      <pane ySplit="3" topLeftCell="A76" activePane="bottomLeft" state="frozen"/>
      <selection activeCell="O46" sqref="O46"/>
      <selection pane="bottomLeft" activeCell="E1" sqref="E1"/>
    </sheetView>
  </sheetViews>
  <sheetFormatPr defaultRowHeight="18"/>
  <cols>
    <col min="1" max="1" width="19.33203125" customWidth="1"/>
    <col min="2" max="2" width="54.83203125" bestFit="1" customWidth="1"/>
    <col min="3" max="3" width="12.25" bestFit="1" customWidth="1"/>
    <col min="4" max="4" width="10.25" bestFit="1" customWidth="1"/>
    <col min="5" max="5" width="11" bestFit="1" customWidth="1"/>
  </cols>
  <sheetData>
    <row r="1" spans="1:8" s="4" customFormat="1">
      <c r="A1" s="10" t="s">
        <v>41</v>
      </c>
      <c r="B1" s="10"/>
      <c r="C1" s="10"/>
      <c r="D1" s="10"/>
      <c r="E1" s="342" t="s">
        <v>721</v>
      </c>
      <c r="F1" s="1"/>
      <c r="G1" s="1"/>
      <c r="H1" s="1"/>
    </row>
    <row r="2" spans="1:8" s="4" customFormat="1" ht="11.25" customHeight="1" thickBot="1">
      <c r="A2" s="10"/>
      <c r="B2" s="10"/>
      <c r="C2" s="10"/>
      <c r="D2" s="10"/>
      <c r="E2" s="1"/>
      <c r="F2" s="1"/>
      <c r="G2" s="1"/>
      <c r="H2" s="1"/>
    </row>
    <row r="3" spans="1:8" ht="26">
      <c r="A3" s="29" t="s">
        <v>8</v>
      </c>
      <c r="B3" s="14" t="s">
        <v>9</v>
      </c>
      <c r="C3" s="32" t="s">
        <v>10</v>
      </c>
      <c r="D3" s="33" t="s">
        <v>11</v>
      </c>
    </row>
    <row r="4" spans="1:8">
      <c r="A4" s="129" t="s">
        <v>565</v>
      </c>
      <c r="B4" s="10" t="s">
        <v>12</v>
      </c>
      <c r="C4" s="10"/>
      <c r="D4" s="34">
        <v>1227.92</v>
      </c>
    </row>
    <row r="5" spans="1:8">
      <c r="A5" s="130" t="s">
        <v>514</v>
      </c>
      <c r="B5" s="10" t="s">
        <v>13</v>
      </c>
      <c r="C5" s="35">
        <v>56863.92</v>
      </c>
      <c r="D5" s="34">
        <v>1227.98</v>
      </c>
    </row>
    <row r="6" spans="1:8">
      <c r="A6" s="130" t="s">
        <v>515</v>
      </c>
      <c r="B6" s="10" t="s">
        <v>14</v>
      </c>
      <c r="C6" s="35">
        <v>14006.3</v>
      </c>
      <c r="D6" s="34">
        <v>1227.99</v>
      </c>
    </row>
    <row r="7" spans="1:8">
      <c r="A7" s="130" t="s">
        <v>516</v>
      </c>
      <c r="B7" s="10" t="s">
        <v>13</v>
      </c>
      <c r="C7" s="35">
        <v>12047.47</v>
      </c>
      <c r="D7" s="34">
        <v>1228</v>
      </c>
    </row>
    <row r="8" spans="1:8">
      <c r="A8" s="130" t="s">
        <v>517</v>
      </c>
      <c r="B8" s="10" t="s">
        <v>15</v>
      </c>
      <c r="C8" s="10"/>
      <c r="D8" s="36"/>
    </row>
    <row r="9" spans="1:8">
      <c r="A9" s="130" t="s">
        <v>16</v>
      </c>
      <c r="B9" s="10" t="s">
        <v>17</v>
      </c>
      <c r="C9" s="10"/>
      <c r="D9" s="34">
        <v>1228</v>
      </c>
    </row>
    <row r="10" spans="1:8">
      <c r="A10" s="130" t="s">
        <v>16</v>
      </c>
      <c r="B10" s="10" t="s">
        <v>18</v>
      </c>
      <c r="C10" s="10"/>
      <c r="D10" s="36"/>
    </row>
    <row r="11" spans="1:8">
      <c r="A11" s="130" t="s">
        <v>518</v>
      </c>
      <c r="B11" s="10" t="s">
        <v>13</v>
      </c>
      <c r="C11" s="35">
        <v>84434</v>
      </c>
      <c r="D11" s="34">
        <v>1228.08</v>
      </c>
    </row>
    <row r="12" spans="1:8">
      <c r="A12" s="130" t="s">
        <v>519</v>
      </c>
      <c r="B12" s="10" t="s">
        <v>19</v>
      </c>
      <c r="C12" s="10">
        <v>488.97</v>
      </c>
      <c r="D12" s="34">
        <v>1228.08</v>
      </c>
    </row>
    <row r="13" spans="1:8">
      <c r="A13" s="130" t="s">
        <v>519</v>
      </c>
      <c r="B13" s="10" t="s">
        <v>20</v>
      </c>
      <c r="C13" s="35">
        <v>7177.72</v>
      </c>
      <c r="D13" s="34">
        <v>1228.0899999999999</v>
      </c>
    </row>
    <row r="14" spans="1:8">
      <c r="A14" s="130" t="s">
        <v>520</v>
      </c>
      <c r="B14" s="10" t="s">
        <v>21</v>
      </c>
      <c r="C14" s="35">
        <v>31699.58</v>
      </c>
      <c r="D14" s="34">
        <v>1228.1199999999999</v>
      </c>
    </row>
    <row r="15" spans="1:8">
      <c r="A15" s="130" t="s">
        <v>520</v>
      </c>
      <c r="B15" s="10" t="s">
        <v>22</v>
      </c>
      <c r="C15" s="35">
        <v>990</v>
      </c>
      <c r="D15" s="34">
        <v>1228.1199999999999</v>
      </c>
    </row>
    <row r="16" spans="1:8">
      <c r="A16" s="130" t="s">
        <v>520</v>
      </c>
      <c r="B16" s="10" t="s">
        <v>23</v>
      </c>
      <c r="C16" s="35">
        <v>2474.46</v>
      </c>
      <c r="D16" s="34">
        <v>1228.1199999999999</v>
      </c>
    </row>
    <row r="17" spans="1:4">
      <c r="A17" s="130" t="s">
        <v>520</v>
      </c>
      <c r="B17" s="10" t="s">
        <v>24</v>
      </c>
      <c r="C17" s="37">
        <v>85636.24</v>
      </c>
      <c r="D17" s="34">
        <v>1228.21</v>
      </c>
    </row>
    <row r="18" spans="1:4">
      <c r="A18" s="130" t="s">
        <v>520</v>
      </c>
      <c r="B18" s="10" t="s">
        <v>25</v>
      </c>
      <c r="C18" s="35">
        <v>7039.8</v>
      </c>
      <c r="D18" s="34">
        <v>1228.22</v>
      </c>
    </row>
    <row r="19" spans="1:4">
      <c r="A19" s="130" t="s">
        <v>520</v>
      </c>
      <c r="B19" s="10" t="s">
        <v>26</v>
      </c>
      <c r="C19" s="35">
        <v>3429.09</v>
      </c>
      <c r="D19" s="34">
        <v>1228.22</v>
      </c>
    </row>
    <row r="20" spans="1:4">
      <c r="A20" s="130" t="s">
        <v>521</v>
      </c>
      <c r="B20" s="10" t="s">
        <v>27</v>
      </c>
      <c r="C20" s="35">
        <v>90230.13</v>
      </c>
      <c r="D20" s="34">
        <v>1228.31</v>
      </c>
    </row>
    <row r="21" spans="1:4">
      <c r="A21" s="130" t="s">
        <v>522</v>
      </c>
      <c r="B21" s="10" t="s">
        <v>24</v>
      </c>
      <c r="C21" s="35">
        <v>34650.160000000003</v>
      </c>
      <c r="D21" s="34">
        <v>1228.3399999999999</v>
      </c>
    </row>
    <row r="22" spans="1:4">
      <c r="A22" s="130" t="s">
        <v>523</v>
      </c>
      <c r="B22" s="10" t="s">
        <v>28</v>
      </c>
      <c r="C22" s="35">
        <v>7432.64</v>
      </c>
      <c r="D22" s="34">
        <v>1228.3499999999999</v>
      </c>
    </row>
    <row r="23" spans="1:4">
      <c r="A23" s="130" t="s">
        <v>523</v>
      </c>
      <c r="B23" s="10" t="s">
        <v>29</v>
      </c>
      <c r="C23" s="35">
        <v>221554.25</v>
      </c>
      <c r="D23" s="34">
        <v>1228.57</v>
      </c>
    </row>
    <row r="24" spans="1:4">
      <c r="A24" s="130" t="s">
        <v>523</v>
      </c>
      <c r="B24" s="10" t="s">
        <v>30</v>
      </c>
      <c r="C24" s="35">
        <v>1857.38</v>
      </c>
      <c r="D24" s="34">
        <v>1228.57</v>
      </c>
    </row>
    <row r="25" spans="1:4">
      <c r="A25" s="130" t="s">
        <v>523</v>
      </c>
      <c r="B25" s="10" t="s">
        <v>31</v>
      </c>
      <c r="C25" s="10"/>
      <c r="D25" s="34"/>
    </row>
    <row r="26" spans="1:4">
      <c r="A26" s="130" t="s">
        <v>16</v>
      </c>
      <c r="B26" s="10" t="s">
        <v>32</v>
      </c>
      <c r="C26" s="35">
        <v>1746.59</v>
      </c>
      <c r="D26" s="34">
        <v>1228.58</v>
      </c>
    </row>
    <row r="27" spans="1:4">
      <c r="A27" s="130" t="s">
        <v>524</v>
      </c>
      <c r="B27" s="10" t="s">
        <v>12</v>
      </c>
      <c r="C27" s="10"/>
      <c r="D27" s="34">
        <v>1228.58</v>
      </c>
    </row>
    <row r="28" spans="1:4">
      <c r="A28" s="130" t="s">
        <v>525</v>
      </c>
      <c r="B28" s="10" t="s">
        <v>33</v>
      </c>
      <c r="C28" s="35">
        <v>47.3</v>
      </c>
      <c r="D28" s="34">
        <v>1228.58</v>
      </c>
    </row>
    <row r="29" spans="1:4">
      <c r="A29" s="130" t="s">
        <v>526</v>
      </c>
      <c r="B29" s="10" t="s">
        <v>34</v>
      </c>
      <c r="C29" s="35">
        <v>1973.33</v>
      </c>
      <c r="D29" s="34">
        <v>1228.58</v>
      </c>
    </row>
    <row r="30" spans="1:4">
      <c r="A30" s="130" t="s">
        <v>527</v>
      </c>
      <c r="B30" s="10" t="s">
        <v>35</v>
      </c>
      <c r="C30" s="35">
        <v>14424.04</v>
      </c>
      <c r="D30" s="34">
        <v>1228.5899999999999</v>
      </c>
    </row>
    <row r="31" spans="1:4">
      <c r="A31" s="130" t="s">
        <v>527</v>
      </c>
      <c r="B31" s="10" t="s">
        <v>36</v>
      </c>
      <c r="C31" s="35">
        <v>4981.25</v>
      </c>
      <c r="D31" s="34">
        <v>1228.5999999999999</v>
      </c>
    </row>
    <row r="32" spans="1:4">
      <c r="A32" s="130" t="s">
        <v>528</v>
      </c>
      <c r="B32" s="10" t="s">
        <v>37</v>
      </c>
      <c r="C32" s="35">
        <v>207547.95</v>
      </c>
      <c r="D32" s="34">
        <v>1228.8</v>
      </c>
    </row>
    <row r="33" spans="1:5">
      <c r="A33" s="130" t="s">
        <v>529</v>
      </c>
      <c r="B33" s="10" t="s">
        <v>33</v>
      </c>
      <c r="C33" s="35">
        <v>2151.44</v>
      </c>
      <c r="D33" s="34">
        <v>1228.81</v>
      </c>
    </row>
    <row r="34" spans="1:5">
      <c r="A34" s="130" t="s">
        <v>529</v>
      </c>
      <c r="B34" s="10" t="s">
        <v>38</v>
      </c>
      <c r="C34" s="35">
        <v>1667.05</v>
      </c>
      <c r="D34" s="34">
        <v>1228.81</v>
      </c>
    </row>
    <row r="35" spans="1:5">
      <c r="A35" s="130" t="s">
        <v>529</v>
      </c>
      <c r="B35" s="10" t="s">
        <v>39</v>
      </c>
      <c r="C35" s="35">
        <v>78123.759999999995</v>
      </c>
      <c r="D35" s="34">
        <v>1228.8900000000001</v>
      </c>
    </row>
    <row r="36" spans="1:5">
      <c r="A36" s="130" t="s">
        <v>530</v>
      </c>
      <c r="B36" s="10" t="s">
        <v>40</v>
      </c>
      <c r="C36" s="35">
        <v>57584.78</v>
      </c>
      <c r="D36" s="34">
        <v>1228.94</v>
      </c>
    </row>
    <row r="37" spans="1:5">
      <c r="A37" s="130" t="s">
        <v>531</v>
      </c>
      <c r="B37" s="10" t="s">
        <v>42</v>
      </c>
      <c r="C37" s="10">
        <v>904.87</v>
      </c>
      <c r="D37" s="34">
        <v>1228.95</v>
      </c>
      <c r="E37" s="3"/>
    </row>
    <row r="38" spans="1:5">
      <c r="A38" s="130" t="s">
        <v>532</v>
      </c>
      <c r="B38" s="10" t="s">
        <v>37</v>
      </c>
      <c r="C38" s="35">
        <v>390566.65</v>
      </c>
      <c r="D38" s="34">
        <v>1229.3399999999999</v>
      </c>
      <c r="E38" s="3"/>
    </row>
    <row r="39" spans="1:5">
      <c r="A39" s="130" t="s">
        <v>533</v>
      </c>
      <c r="B39" s="10" t="s">
        <v>43</v>
      </c>
      <c r="C39" s="35">
        <v>5615.11</v>
      </c>
      <c r="D39" s="34">
        <v>1229.3399999999999</v>
      </c>
      <c r="E39" s="3"/>
    </row>
    <row r="40" spans="1:5">
      <c r="A40" s="130" t="s">
        <v>534</v>
      </c>
      <c r="B40" s="10" t="s">
        <v>12</v>
      </c>
      <c r="C40" s="10"/>
      <c r="D40" s="34">
        <v>1229.3399999999999</v>
      </c>
      <c r="E40" s="3"/>
    </row>
    <row r="41" spans="1:5">
      <c r="A41" s="130" t="s">
        <v>535</v>
      </c>
      <c r="B41" s="10" t="s">
        <v>44</v>
      </c>
      <c r="C41" s="10"/>
      <c r="D41" s="34">
        <v>1229.45</v>
      </c>
      <c r="E41" s="3"/>
    </row>
    <row r="42" spans="1:5">
      <c r="A42" s="130" t="s">
        <v>536</v>
      </c>
      <c r="B42" s="10" t="s">
        <v>45</v>
      </c>
      <c r="C42" s="38">
        <v>1822.66</v>
      </c>
      <c r="D42" s="34">
        <v>1229.45</v>
      </c>
      <c r="E42" s="3"/>
    </row>
    <row r="43" spans="1:5">
      <c r="A43" s="131" t="s">
        <v>536</v>
      </c>
      <c r="B43" s="11" t="s">
        <v>46</v>
      </c>
      <c r="C43" s="38">
        <v>95324.62</v>
      </c>
      <c r="D43" s="38">
        <v>1229.54</v>
      </c>
      <c r="E43" s="6"/>
    </row>
    <row r="44" spans="1:5">
      <c r="A44" s="130" t="s">
        <v>536</v>
      </c>
      <c r="B44" s="11" t="s">
        <v>47</v>
      </c>
      <c r="C44" s="38">
        <v>36877.56</v>
      </c>
      <c r="D44" s="38">
        <v>1229.58</v>
      </c>
      <c r="E44" s="6"/>
    </row>
    <row r="45" spans="1:5">
      <c r="A45" s="130" t="s">
        <v>537</v>
      </c>
      <c r="B45" s="11" t="s">
        <v>48</v>
      </c>
      <c r="C45" s="38">
        <v>9387.15</v>
      </c>
      <c r="D45" s="38">
        <v>1229.5899999999999</v>
      </c>
      <c r="E45" s="6"/>
    </row>
    <row r="46" spans="1:5">
      <c r="A46" s="130" t="s">
        <v>538</v>
      </c>
      <c r="B46" s="11" t="s">
        <v>48</v>
      </c>
      <c r="C46" s="38">
        <v>10271.09</v>
      </c>
      <c r="D46" s="38">
        <v>1229.5999999999999</v>
      </c>
      <c r="E46" s="6"/>
    </row>
    <row r="47" spans="1:5">
      <c r="A47" s="130" t="s">
        <v>539</v>
      </c>
      <c r="B47" s="11" t="s">
        <v>49</v>
      </c>
      <c r="C47" s="38">
        <v>4137.68</v>
      </c>
      <c r="D47" s="38">
        <v>1229.5999999999999</v>
      </c>
      <c r="E47" s="6"/>
    </row>
    <row r="48" spans="1:5">
      <c r="A48" s="130" t="s">
        <v>540</v>
      </c>
      <c r="B48" s="11" t="s">
        <v>39</v>
      </c>
      <c r="C48" s="38">
        <v>267603.40000000002</v>
      </c>
      <c r="D48" s="38">
        <v>1229.8699999999999</v>
      </c>
      <c r="E48" s="6"/>
    </row>
    <row r="49" spans="1:5">
      <c r="A49" s="130" t="s">
        <v>540</v>
      </c>
      <c r="B49" s="11" t="s">
        <v>50</v>
      </c>
      <c r="C49" s="38">
        <v>300</v>
      </c>
      <c r="D49" s="38">
        <v>1229.8699999999999</v>
      </c>
      <c r="E49" s="6"/>
    </row>
    <row r="50" spans="1:5">
      <c r="A50" s="130" t="s">
        <v>540</v>
      </c>
      <c r="B50" s="11" t="s">
        <v>51</v>
      </c>
      <c r="C50" s="38">
        <v>1629.14</v>
      </c>
      <c r="D50" s="38">
        <v>1229.8900000000001</v>
      </c>
      <c r="E50" s="6"/>
    </row>
    <row r="51" spans="1:5">
      <c r="A51" s="130" t="s">
        <v>540</v>
      </c>
      <c r="B51" s="11" t="s">
        <v>52</v>
      </c>
      <c r="C51" s="38">
        <v>19697.64</v>
      </c>
      <c r="D51" s="38">
        <v>1229.8900000000001</v>
      </c>
      <c r="E51" s="6"/>
    </row>
    <row r="52" spans="1:5">
      <c r="A52" s="130" t="s">
        <v>541</v>
      </c>
      <c r="B52" s="11" t="s">
        <v>53</v>
      </c>
      <c r="C52" s="38">
        <v>117691.43</v>
      </c>
      <c r="D52" s="38">
        <v>1230.01</v>
      </c>
      <c r="E52" s="6"/>
    </row>
    <row r="53" spans="1:5">
      <c r="A53" s="130" t="s">
        <v>542</v>
      </c>
      <c r="B53" s="11" t="s">
        <v>44</v>
      </c>
      <c r="C53" s="38"/>
      <c r="D53" s="38">
        <v>1229.92</v>
      </c>
      <c r="E53" s="6"/>
    </row>
    <row r="54" spans="1:5">
      <c r="A54" s="130" t="s">
        <v>543</v>
      </c>
      <c r="B54" s="11" t="s">
        <v>54</v>
      </c>
      <c r="C54" s="38">
        <v>2921.72</v>
      </c>
      <c r="D54" s="38">
        <v>1229.92</v>
      </c>
      <c r="E54" s="6"/>
    </row>
    <row r="55" spans="1:5">
      <c r="A55" s="130" t="s">
        <v>544</v>
      </c>
      <c r="B55" s="11" t="s">
        <v>55</v>
      </c>
      <c r="C55" s="38">
        <v>12062.48</v>
      </c>
      <c r="D55" s="38">
        <v>1229.93</v>
      </c>
      <c r="E55" s="6"/>
    </row>
    <row r="56" spans="1:5">
      <c r="A56" s="130" t="s">
        <v>545</v>
      </c>
      <c r="B56" s="11" t="s">
        <v>56</v>
      </c>
      <c r="C56" s="38">
        <v>35703.93</v>
      </c>
      <c r="D56" s="38">
        <v>1229.97</v>
      </c>
      <c r="E56" s="6"/>
    </row>
    <row r="57" spans="1:5">
      <c r="A57" s="130"/>
      <c r="B57" s="11" t="s">
        <v>57</v>
      </c>
      <c r="C57" s="38"/>
      <c r="D57" s="38"/>
      <c r="E57" s="6"/>
    </row>
    <row r="58" spans="1:5">
      <c r="A58" s="130" t="s">
        <v>546</v>
      </c>
      <c r="B58" s="11" t="s">
        <v>58</v>
      </c>
      <c r="C58" s="38">
        <v>6319.03</v>
      </c>
      <c r="D58" s="38">
        <v>1229.98</v>
      </c>
      <c r="E58" s="6"/>
    </row>
    <row r="59" spans="1:5">
      <c r="A59" s="130" t="s">
        <v>546</v>
      </c>
      <c r="B59" s="11" t="s">
        <v>59</v>
      </c>
      <c r="C59" s="38">
        <v>56435.37</v>
      </c>
      <c r="D59" s="38">
        <v>1230.03</v>
      </c>
      <c r="E59" s="6"/>
    </row>
    <row r="60" spans="1:5">
      <c r="A60" s="130" t="s">
        <v>547</v>
      </c>
      <c r="B60" s="11" t="s">
        <v>60</v>
      </c>
      <c r="C60" s="38">
        <v>324.56</v>
      </c>
      <c r="D60" s="38">
        <v>1230.03</v>
      </c>
      <c r="E60" s="6"/>
    </row>
    <row r="61" spans="1:5">
      <c r="A61" s="130"/>
      <c r="B61" s="11" t="s">
        <v>61</v>
      </c>
      <c r="C61" s="38"/>
      <c r="D61" s="38"/>
      <c r="E61" s="6"/>
    </row>
    <row r="62" spans="1:5">
      <c r="A62" s="130" t="s">
        <v>548</v>
      </c>
      <c r="B62" s="11" t="s">
        <v>62</v>
      </c>
      <c r="C62" s="38">
        <v>1778.41</v>
      </c>
      <c r="D62" s="38">
        <v>1230.03</v>
      </c>
      <c r="E62" s="6"/>
    </row>
    <row r="63" spans="1:5">
      <c r="A63" s="130"/>
      <c r="B63" s="11" t="s">
        <v>63</v>
      </c>
      <c r="C63" s="38"/>
      <c r="D63" s="38"/>
      <c r="E63" s="6"/>
    </row>
    <row r="64" spans="1:5">
      <c r="A64" s="130" t="s">
        <v>548</v>
      </c>
      <c r="B64" s="11" t="s">
        <v>64</v>
      </c>
      <c r="C64" s="38">
        <v>58.47</v>
      </c>
      <c r="D64" s="38">
        <v>1230.03</v>
      </c>
      <c r="E64" s="6"/>
    </row>
    <row r="65" spans="1:7">
      <c r="A65" s="130" t="s">
        <v>549</v>
      </c>
      <c r="B65" s="11" t="s">
        <v>65</v>
      </c>
      <c r="C65" s="38">
        <v>22580.49</v>
      </c>
      <c r="D65" s="38">
        <v>1230.05</v>
      </c>
      <c r="E65" s="6"/>
    </row>
    <row r="66" spans="1:7">
      <c r="A66" s="130" t="s">
        <v>550</v>
      </c>
      <c r="B66" s="11" t="s">
        <v>66</v>
      </c>
      <c r="C66" s="38">
        <v>273.55</v>
      </c>
      <c r="D66" s="38">
        <v>1230.05</v>
      </c>
      <c r="E66" s="6"/>
    </row>
    <row r="67" spans="1:7">
      <c r="A67" s="130"/>
      <c r="B67" s="11" t="s">
        <v>67</v>
      </c>
      <c r="C67" s="38"/>
      <c r="D67" s="38"/>
      <c r="E67" s="6"/>
    </row>
    <row r="68" spans="1:7">
      <c r="A68" s="130" t="s">
        <v>551</v>
      </c>
      <c r="B68" s="11" t="s">
        <v>68</v>
      </c>
      <c r="C68" s="38">
        <v>13739.18</v>
      </c>
      <c r="D68" s="38">
        <v>1230.07</v>
      </c>
      <c r="E68" s="6"/>
    </row>
    <row r="69" spans="1:7">
      <c r="A69" s="130"/>
      <c r="B69" s="11" t="s">
        <v>69</v>
      </c>
      <c r="C69" s="38"/>
      <c r="D69" s="38"/>
      <c r="E69" s="6"/>
    </row>
    <row r="70" spans="1:7">
      <c r="A70" s="130"/>
      <c r="B70" s="11" t="s">
        <v>70</v>
      </c>
      <c r="C70" s="38"/>
      <c r="D70" s="38"/>
      <c r="E70" s="6"/>
    </row>
    <row r="71" spans="1:7">
      <c r="A71" s="130" t="s">
        <v>551</v>
      </c>
      <c r="B71" s="11" t="s">
        <v>71</v>
      </c>
      <c r="C71" s="38">
        <v>1314.68</v>
      </c>
      <c r="D71" s="38">
        <v>1230.07</v>
      </c>
      <c r="E71" s="6"/>
    </row>
    <row r="72" spans="1:7">
      <c r="A72" s="130" t="s">
        <v>552</v>
      </c>
      <c r="B72" s="11" t="s">
        <v>72</v>
      </c>
      <c r="C72" s="38">
        <v>10984.68</v>
      </c>
      <c r="D72" s="38">
        <v>1230.08</v>
      </c>
      <c r="E72" s="6"/>
    </row>
    <row r="73" spans="1:7">
      <c r="A73" s="130"/>
      <c r="B73" s="11" t="s">
        <v>73</v>
      </c>
      <c r="C73" s="38"/>
      <c r="D73" s="38"/>
      <c r="E73" s="6"/>
    </row>
    <row r="74" spans="1:7">
      <c r="A74" s="130" t="s">
        <v>553</v>
      </c>
      <c r="B74" s="11" t="s">
        <v>74</v>
      </c>
      <c r="C74" s="38">
        <v>316.89</v>
      </c>
      <c r="D74" s="38">
        <v>1230.08</v>
      </c>
      <c r="E74" s="6"/>
    </row>
    <row r="75" spans="1:7">
      <c r="A75" s="130" t="s">
        <v>554</v>
      </c>
      <c r="B75" s="11" t="s">
        <v>44</v>
      </c>
      <c r="C75" s="38"/>
      <c r="D75" s="38">
        <v>1230.8699999999999</v>
      </c>
      <c r="E75" s="6"/>
    </row>
    <row r="76" spans="1:7">
      <c r="A76" s="130" t="s">
        <v>566</v>
      </c>
      <c r="B76" s="11" t="s">
        <v>75</v>
      </c>
      <c r="C76" s="38">
        <v>11050.74</v>
      </c>
      <c r="D76" s="38">
        <v>1230.8800000000001</v>
      </c>
      <c r="E76" s="6"/>
    </row>
    <row r="77" spans="1:7">
      <c r="A77" s="130"/>
      <c r="B77" s="11" t="s">
        <v>76</v>
      </c>
      <c r="C77" s="38"/>
      <c r="D77" s="38"/>
      <c r="E77" s="6"/>
    </row>
    <row r="78" spans="1:7">
      <c r="A78" s="130" t="s">
        <v>567</v>
      </c>
      <c r="B78" s="11" t="s">
        <v>77</v>
      </c>
      <c r="C78" s="38">
        <v>36271.33</v>
      </c>
      <c r="D78" s="38">
        <v>1230.9100000000001</v>
      </c>
      <c r="E78" s="6"/>
    </row>
    <row r="79" spans="1:7">
      <c r="A79" s="130" t="s">
        <v>568</v>
      </c>
      <c r="B79" s="11" t="s">
        <v>78</v>
      </c>
      <c r="C79" s="38">
        <v>26321.57</v>
      </c>
      <c r="D79" s="38">
        <v>1230.94</v>
      </c>
      <c r="E79" s="6"/>
    </row>
    <row r="80" spans="1:7">
      <c r="A80" s="132"/>
      <c r="B80" s="40" t="s">
        <v>79</v>
      </c>
      <c r="C80" s="38"/>
      <c r="D80" s="38"/>
      <c r="E80" s="7"/>
      <c r="F80" s="5"/>
      <c r="G80" s="6"/>
    </row>
    <row r="81" spans="1:4">
      <c r="A81" s="133" t="s">
        <v>555</v>
      </c>
      <c r="B81" s="39" t="s">
        <v>11822</v>
      </c>
      <c r="C81" s="41">
        <v>1271.23</v>
      </c>
      <c r="D81" s="41">
        <v>1230.94</v>
      </c>
    </row>
    <row r="82" spans="1:4">
      <c r="A82" s="44"/>
      <c r="B82" s="10" t="s">
        <v>67</v>
      </c>
      <c r="C82" s="41"/>
      <c r="D82" s="41"/>
    </row>
    <row r="83" spans="1:4">
      <c r="A83" s="44" t="s">
        <v>556</v>
      </c>
      <c r="B83" s="10" t="s">
        <v>11823</v>
      </c>
      <c r="C83" s="41">
        <v>9423.8799999999992</v>
      </c>
      <c r="D83" s="41">
        <v>1230.95</v>
      </c>
    </row>
    <row r="84" spans="1:4">
      <c r="A84" s="44"/>
      <c r="B84" s="10" t="s">
        <v>80</v>
      </c>
      <c r="C84" s="41"/>
      <c r="D84" s="41"/>
    </row>
    <row r="85" spans="1:4">
      <c r="A85" s="44" t="s">
        <v>556</v>
      </c>
      <c r="B85" s="10" t="s">
        <v>81</v>
      </c>
      <c r="C85" s="41">
        <v>5968.65</v>
      </c>
      <c r="D85" s="41">
        <v>1230.96</v>
      </c>
    </row>
    <row r="86" spans="1:4">
      <c r="A86" s="44" t="s">
        <v>557</v>
      </c>
      <c r="B86" s="10" t="s">
        <v>82</v>
      </c>
      <c r="C86" s="41">
        <v>343.73</v>
      </c>
      <c r="D86" s="41">
        <v>1230.96</v>
      </c>
    </row>
    <row r="87" spans="1:4">
      <c r="A87" s="44" t="s">
        <v>558</v>
      </c>
      <c r="B87" s="10" t="s">
        <v>11824</v>
      </c>
      <c r="C87" s="41">
        <v>83266.05</v>
      </c>
      <c r="D87" s="41">
        <v>1231.04</v>
      </c>
    </row>
    <row r="88" spans="1:4">
      <c r="A88" s="44"/>
      <c r="B88" s="10" t="s">
        <v>83</v>
      </c>
      <c r="C88" s="41"/>
      <c r="D88" s="41"/>
    </row>
    <row r="89" spans="1:4">
      <c r="A89" s="44"/>
      <c r="B89" s="10" t="s">
        <v>84</v>
      </c>
      <c r="C89" s="41"/>
      <c r="D89" s="41"/>
    </row>
    <row r="90" spans="1:4">
      <c r="A90" s="44" t="s">
        <v>559</v>
      </c>
      <c r="B90" s="10" t="s">
        <v>85</v>
      </c>
      <c r="C90" s="41">
        <v>90373.56</v>
      </c>
      <c r="D90" s="41">
        <v>1231.1300000000001</v>
      </c>
    </row>
    <row r="91" spans="1:4">
      <c r="A91" s="44"/>
      <c r="B91" s="10" t="s">
        <v>86</v>
      </c>
      <c r="C91" s="41"/>
      <c r="D91" s="41"/>
    </row>
    <row r="92" spans="1:4">
      <c r="A92" s="44" t="s">
        <v>560</v>
      </c>
      <c r="B92" s="10" t="s">
        <v>87</v>
      </c>
      <c r="C92" s="41">
        <v>201789.71</v>
      </c>
      <c r="D92" s="41">
        <v>1231.3399999999999</v>
      </c>
    </row>
    <row r="93" spans="1:4">
      <c r="A93" s="44" t="s">
        <v>561</v>
      </c>
      <c r="B93" s="10" t="s">
        <v>88</v>
      </c>
      <c r="C93" s="41">
        <v>8938.33</v>
      </c>
      <c r="D93" s="41">
        <v>1231.3499999999999</v>
      </c>
    </row>
    <row r="94" spans="1:4">
      <c r="A94" s="44"/>
      <c r="B94" s="10" t="s">
        <v>89</v>
      </c>
      <c r="C94" s="41"/>
      <c r="D94" s="31"/>
    </row>
    <row r="95" spans="1:4">
      <c r="A95" s="44" t="s">
        <v>562</v>
      </c>
      <c r="B95" s="10" t="s">
        <v>44</v>
      </c>
      <c r="C95" s="41"/>
      <c r="D95" s="41">
        <v>1232.02</v>
      </c>
    </row>
    <row r="96" spans="1:4">
      <c r="A96" s="44" t="s">
        <v>563</v>
      </c>
      <c r="B96" s="10" t="s">
        <v>90</v>
      </c>
      <c r="C96" s="41">
        <v>238299.54</v>
      </c>
      <c r="D96" s="41"/>
    </row>
    <row r="97" spans="1:10">
      <c r="A97" s="44"/>
      <c r="B97" s="10" t="s">
        <v>91</v>
      </c>
      <c r="C97" s="41"/>
      <c r="D97" s="41"/>
    </row>
    <row r="98" spans="1:10">
      <c r="A98" s="44" t="s">
        <v>450</v>
      </c>
      <c r="B98" s="10" t="s">
        <v>44</v>
      </c>
      <c r="C98" s="41"/>
      <c r="D98" s="41">
        <v>1232.26</v>
      </c>
    </row>
    <row r="99" spans="1:10" ht="18.5" thickBot="1">
      <c r="A99" s="338" t="s">
        <v>564</v>
      </c>
      <c r="B99" s="332" t="s">
        <v>92</v>
      </c>
      <c r="C99" s="339">
        <v>254566.54</v>
      </c>
      <c r="D99" s="339">
        <v>1232.51</v>
      </c>
    </row>
    <row r="100" spans="1:10">
      <c r="A100" s="10"/>
      <c r="B100" s="10"/>
      <c r="C100" s="10"/>
      <c r="D100" s="28" t="s">
        <v>94</v>
      </c>
      <c r="E100" s="8"/>
      <c r="F100" s="8"/>
      <c r="G100" s="8" t="s">
        <v>93</v>
      </c>
      <c r="H100" s="2"/>
      <c r="I100" s="2"/>
      <c r="J100" s="2"/>
    </row>
    <row r="101" spans="1:10">
      <c r="A101" s="12"/>
      <c r="B101" s="12"/>
      <c r="C101" s="12"/>
      <c r="D101" s="12"/>
    </row>
  </sheetData>
  <phoneticPr fontId="2"/>
  <hyperlinks>
    <hyperlink ref="E1" location="目次!A1" display="目次へ戻る" xr:uid="{6EB08C29-B4D6-418A-9E28-579B30E01104}"/>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95A10-1955-472E-80E9-5AA890C1B1EA}">
  <dimension ref="A1:T63"/>
  <sheetViews>
    <sheetView workbookViewId="0">
      <selection activeCell="N1" sqref="N1"/>
    </sheetView>
  </sheetViews>
  <sheetFormatPr defaultColWidth="8.58203125" defaultRowHeight="18"/>
  <cols>
    <col min="1" max="1" width="15.33203125" style="821" customWidth="1"/>
    <col min="2" max="13" width="12.58203125" style="821" customWidth="1"/>
    <col min="14" max="14" width="11" style="821" bestFit="1" customWidth="1"/>
    <col min="15" max="16" width="19.25" style="821" customWidth="1"/>
    <col min="17" max="17" width="11" style="821" bestFit="1" customWidth="1"/>
    <col min="18" max="16384" width="8.58203125" style="821"/>
  </cols>
  <sheetData>
    <row r="1" spans="1:20">
      <c r="A1" s="859" t="s">
        <v>5725</v>
      </c>
      <c r="B1" s="859"/>
      <c r="C1" s="859"/>
      <c r="D1" s="859"/>
      <c r="E1" s="859"/>
      <c r="F1" s="859"/>
      <c r="G1" s="859"/>
      <c r="H1" s="859"/>
      <c r="I1" s="859"/>
      <c r="J1" s="859"/>
      <c r="K1" s="859"/>
      <c r="L1" s="859"/>
      <c r="M1" s="859"/>
      <c r="N1" s="820" t="s">
        <v>721</v>
      </c>
      <c r="O1" s="859"/>
      <c r="P1" s="859"/>
      <c r="Q1" s="820" t="s">
        <v>721</v>
      </c>
      <c r="R1" s="859"/>
      <c r="S1" s="859"/>
      <c r="T1" s="859"/>
    </row>
    <row r="2" spans="1:20">
      <c r="A2" s="859" t="s">
        <v>5726</v>
      </c>
      <c r="B2" s="859"/>
      <c r="C2" s="859"/>
      <c r="D2" s="859"/>
      <c r="E2" s="859"/>
      <c r="F2" s="859"/>
      <c r="G2" s="859"/>
      <c r="H2" s="859"/>
      <c r="I2" s="859"/>
      <c r="J2" s="859"/>
      <c r="K2" s="859"/>
      <c r="L2" s="859"/>
      <c r="M2" s="859"/>
      <c r="N2" s="859"/>
      <c r="O2" s="859" t="s">
        <v>5727</v>
      </c>
      <c r="P2" s="859"/>
      <c r="Q2" s="859"/>
      <c r="R2" s="859"/>
      <c r="S2" s="859"/>
      <c r="T2" s="859"/>
    </row>
    <row r="3" spans="1:20" ht="18.5" thickBot="1">
      <c r="A3" s="1184"/>
      <c r="B3" s="1184"/>
      <c r="C3" s="1184"/>
      <c r="D3" s="1184"/>
      <c r="E3" s="1184"/>
      <c r="F3" s="1184"/>
      <c r="G3" s="859"/>
      <c r="H3" s="859"/>
      <c r="I3" s="859"/>
      <c r="J3" s="859"/>
      <c r="K3" s="859"/>
      <c r="L3" s="859"/>
      <c r="M3" s="1021" t="s">
        <v>5728</v>
      </c>
      <c r="N3" s="859"/>
      <c r="O3" s="859"/>
      <c r="P3" s="1055"/>
      <c r="Q3" s="859"/>
      <c r="R3" s="859"/>
      <c r="S3" s="859"/>
      <c r="T3" s="859"/>
    </row>
    <row r="4" spans="1:20">
      <c r="A4" s="1250" t="s">
        <v>5657</v>
      </c>
      <c r="B4" s="1250" t="s">
        <v>5729</v>
      </c>
      <c r="C4" s="1251" t="s">
        <v>5730</v>
      </c>
      <c r="D4" s="1251" t="s">
        <v>5731</v>
      </c>
      <c r="E4" s="1251" t="s">
        <v>5732</v>
      </c>
      <c r="F4" s="1007" t="s">
        <v>5733</v>
      </c>
      <c r="G4" s="1251" t="s">
        <v>5734</v>
      </c>
      <c r="H4" s="1251" t="s">
        <v>5735</v>
      </c>
      <c r="I4" s="1251" t="s">
        <v>5736</v>
      </c>
      <c r="J4" s="1252" t="s">
        <v>5737</v>
      </c>
      <c r="K4" s="1252" t="s">
        <v>5738</v>
      </c>
      <c r="L4" s="1252" t="s">
        <v>5739</v>
      </c>
      <c r="M4" s="1253" t="s">
        <v>5740</v>
      </c>
      <c r="N4" s="859"/>
      <c r="O4" s="1249"/>
      <c r="P4" s="1254"/>
      <c r="Q4" s="1021"/>
      <c r="R4" s="859"/>
      <c r="S4" s="859"/>
      <c r="T4" s="859"/>
    </row>
    <row r="5" spans="1:20">
      <c r="A5" s="1255" t="s">
        <v>5742</v>
      </c>
      <c r="B5" s="1256">
        <v>451305</v>
      </c>
      <c r="C5" s="1190">
        <v>404567</v>
      </c>
      <c r="D5" s="1190">
        <v>27</v>
      </c>
      <c r="E5" s="1257">
        <v>2983</v>
      </c>
      <c r="F5" s="1190">
        <v>4077</v>
      </c>
      <c r="G5" s="1190">
        <v>5251</v>
      </c>
      <c r="H5" s="1190">
        <v>1290</v>
      </c>
      <c r="I5" s="1190">
        <v>29937.69</v>
      </c>
      <c r="J5" s="1190">
        <v>1841</v>
      </c>
      <c r="K5" s="1190">
        <v>260</v>
      </c>
      <c r="L5" s="1258" t="s">
        <v>5743</v>
      </c>
      <c r="M5" s="1190">
        <v>1071</v>
      </c>
      <c r="N5" s="859"/>
      <c r="O5" s="859" t="s">
        <v>5744</v>
      </c>
      <c r="P5" s="859"/>
      <c r="Q5" s="859"/>
      <c r="R5" s="859"/>
      <c r="S5" s="859"/>
      <c r="T5" s="859"/>
    </row>
    <row r="6" spans="1:20" ht="18.5" thickBot="1">
      <c r="A6" s="1059">
        <v>27</v>
      </c>
      <c r="B6" s="1256">
        <v>396648</v>
      </c>
      <c r="C6" s="1190">
        <v>365130</v>
      </c>
      <c r="D6" s="1190">
        <v>467</v>
      </c>
      <c r="E6" s="1257">
        <v>961</v>
      </c>
      <c r="F6" s="1190">
        <v>2211</v>
      </c>
      <c r="G6" s="1190">
        <v>3957</v>
      </c>
      <c r="H6" s="1190">
        <v>961</v>
      </c>
      <c r="I6" s="1190">
        <v>21330</v>
      </c>
      <c r="J6" s="1190">
        <v>1031</v>
      </c>
      <c r="K6" s="1259" t="s">
        <v>5746</v>
      </c>
      <c r="L6" s="1258" t="s">
        <v>5743</v>
      </c>
      <c r="M6" s="1190">
        <v>552</v>
      </c>
      <c r="N6" s="859"/>
      <c r="O6" s="1184"/>
      <c r="P6" s="1260" t="s">
        <v>5747</v>
      </c>
      <c r="Q6" s="820" t="s">
        <v>721</v>
      </c>
      <c r="R6" s="859"/>
      <c r="S6" s="859"/>
      <c r="T6" s="859"/>
    </row>
    <row r="7" spans="1:20">
      <c r="A7" s="1261" t="s">
        <v>4766</v>
      </c>
      <c r="B7" s="1262">
        <v>380371</v>
      </c>
      <c r="C7" s="1263">
        <v>311460</v>
      </c>
      <c r="D7" s="1263">
        <v>2011</v>
      </c>
      <c r="E7" s="1263">
        <v>1317</v>
      </c>
      <c r="F7" s="1263" t="s">
        <v>5748</v>
      </c>
      <c r="G7" s="1263">
        <v>2146</v>
      </c>
      <c r="H7" s="1263">
        <v>403</v>
      </c>
      <c r="I7" s="1263" t="s">
        <v>5748</v>
      </c>
      <c r="J7" s="1263" t="s">
        <v>5748</v>
      </c>
      <c r="K7" s="1263">
        <v>0</v>
      </c>
      <c r="L7" s="1263">
        <v>4015.53</v>
      </c>
      <c r="M7" s="1263">
        <v>41307.620000000003</v>
      </c>
      <c r="N7" s="859"/>
      <c r="O7" s="1163" t="s">
        <v>5749</v>
      </c>
      <c r="P7" s="1007" t="s">
        <v>5750</v>
      </c>
      <c r="Q7" s="1263"/>
      <c r="R7" s="859"/>
      <c r="S7" s="859"/>
      <c r="T7" s="859"/>
    </row>
    <row r="8" spans="1:20">
      <c r="A8" s="1237" t="s">
        <v>138</v>
      </c>
      <c r="B8" s="1202">
        <v>102580</v>
      </c>
      <c r="C8" s="1254">
        <v>64593</v>
      </c>
      <c r="D8" s="1258" t="s">
        <v>5743</v>
      </c>
      <c r="E8" s="1258">
        <v>0</v>
      </c>
      <c r="F8" s="1258">
        <v>43</v>
      </c>
      <c r="G8" s="1258">
        <v>8</v>
      </c>
      <c r="H8" s="1202">
        <v>86</v>
      </c>
      <c r="I8" s="1258">
        <v>4108.6499999999996</v>
      </c>
      <c r="J8" s="1258">
        <v>309.3</v>
      </c>
      <c r="K8" s="1254">
        <v>0</v>
      </c>
      <c r="L8" s="1254">
        <v>1792.31</v>
      </c>
      <c r="M8" s="1258">
        <v>3552.55</v>
      </c>
      <c r="N8" s="859"/>
      <c r="O8" s="1261" t="s">
        <v>4822</v>
      </c>
      <c r="P8" s="1262">
        <v>102</v>
      </c>
      <c r="Q8" s="1254"/>
      <c r="R8" s="859"/>
      <c r="S8" s="859"/>
      <c r="T8" s="859"/>
    </row>
    <row r="9" spans="1:20">
      <c r="A9" s="1237" t="s">
        <v>232</v>
      </c>
      <c r="B9" s="1202">
        <v>29463</v>
      </c>
      <c r="C9" s="1254">
        <v>21577</v>
      </c>
      <c r="D9" s="1258" t="s">
        <v>5743</v>
      </c>
      <c r="E9" s="1258" t="s">
        <v>5748</v>
      </c>
      <c r="F9" s="1258">
        <v>105</v>
      </c>
      <c r="G9" s="1258">
        <v>0</v>
      </c>
      <c r="H9" s="1202">
        <v>0</v>
      </c>
      <c r="I9" s="1258">
        <v>656.94</v>
      </c>
      <c r="J9" s="1258">
        <v>0</v>
      </c>
      <c r="K9" s="1254">
        <v>0</v>
      </c>
      <c r="L9" s="1254">
        <v>150</v>
      </c>
      <c r="M9" s="1258">
        <v>472</v>
      </c>
      <c r="N9" s="859"/>
      <c r="O9" s="1237" t="s">
        <v>5751</v>
      </c>
      <c r="P9" s="1254">
        <v>0</v>
      </c>
      <c r="Q9" s="1254"/>
      <c r="R9" s="859"/>
      <c r="S9" s="859"/>
      <c r="T9" s="859"/>
    </row>
    <row r="10" spans="1:20">
      <c r="A10" s="1237" t="s">
        <v>294</v>
      </c>
      <c r="B10" s="1202">
        <v>56355</v>
      </c>
      <c r="C10" s="1254">
        <v>34412</v>
      </c>
      <c r="D10" s="1254">
        <v>0</v>
      </c>
      <c r="E10" s="1258">
        <v>0</v>
      </c>
      <c r="F10" s="1258">
        <v>53</v>
      </c>
      <c r="G10" s="1258">
        <v>0</v>
      </c>
      <c r="H10" s="1202">
        <v>0</v>
      </c>
      <c r="I10" s="1258">
        <v>1674.74</v>
      </c>
      <c r="J10" s="1258">
        <v>0</v>
      </c>
      <c r="K10" s="1254">
        <v>0</v>
      </c>
      <c r="L10" s="1254">
        <v>0</v>
      </c>
      <c r="M10" s="1258">
        <v>9099</v>
      </c>
      <c r="N10" s="859"/>
      <c r="O10" s="1237" t="s">
        <v>5752</v>
      </c>
      <c r="P10" s="1254">
        <v>0</v>
      </c>
      <c r="Q10" s="1254"/>
      <c r="R10" s="859"/>
      <c r="S10" s="859"/>
      <c r="T10" s="859"/>
    </row>
    <row r="11" spans="1:20">
      <c r="A11" s="1237" t="s">
        <v>297</v>
      </c>
      <c r="B11" s="1202">
        <v>10766</v>
      </c>
      <c r="C11" s="1254">
        <v>9703</v>
      </c>
      <c r="D11" s="1254">
        <v>0</v>
      </c>
      <c r="E11" s="1258" t="s">
        <v>5748</v>
      </c>
      <c r="F11" s="1258">
        <v>0</v>
      </c>
      <c r="G11" s="1258">
        <v>0</v>
      </c>
      <c r="H11" s="1202">
        <v>0</v>
      </c>
      <c r="I11" s="1258">
        <v>262</v>
      </c>
      <c r="J11" s="1202">
        <v>0</v>
      </c>
      <c r="K11" s="1254">
        <v>0</v>
      </c>
      <c r="L11" s="1254">
        <v>0</v>
      </c>
      <c r="M11" s="1202">
        <v>0</v>
      </c>
      <c r="N11" s="859"/>
      <c r="O11" s="1237" t="s">
        <v>5753</v>
      </c>
      <c r="P11" s="1254">
        <v>56</v>
      </c>
      <c r="Q11" s="1254"/>
      <c r="R11" s="859"/>
      <c r="S11" s="859"/>
      <c r="T11" s="859"/>
    </row>
    <row r="12" spans="1:20">
      <c r="A12" s="1237" t="s">
        <v>300</v>
      </c>
      <c r="B12" s="1202">
        <v>2638</v>
      </c>
      <c r="C12" s="1202">
        <v>2451</v>
      </c>
      <c r="D12" s="1202">
        <v>0</v>
      </c>
      <c r="E12" s="1258" t="s">
        <v>5748</v>
      </c>
      <c r="F12" s="1258" t="s">
        <v>5743</v>
      </c>
      <c r="G12" s="1258" t="s">
        <v>5743</v>
      </c>
      <c r="H12" s="1202">
        <v>0</v>
      </c>
      <c r="I12" s="1258">
        <v>40</v>
      </c>
      <c r="J12" s="1202">
        <v>0</v>
      </c>
      <c r="K12" s="1254">
        <v>0</v>
      </c>
      <c r="L12" s="1254">
        <v>258</v>
      </c>
      <c r="M12" s="1258" t="s">
        <v>5743</v>
      </c>
      <c r="N12" s="859"/>
      <c r="O12" s="1237" t="s">
        <v>5754</v>
      </c>
      <c r="P12" s="1254">
        <v>1</v>
      </c>
      <c r="Q12" s="1254"/>
      <c r="R12" s="859"/>
      <c r="S12" s="859"/>
      <c r="T12" s="859"/>
    </row>
    <row r="13" spans="1:20">
      <c r="A13" s="1237" t="s">
        <v>303</v>
      </c>
      <c r="B13" s="1202">
        <v>63597</v>
      </c>
      <c r="C13" s="1254">
        <v>51784</v>
      </c>
      <c r="D13" s="1258" t="s">
        <v>5743</v>
      </c>
      <c r="E13" s="1258" t="s">
        <v>5748</v>
      </c>
      <c r="F13" s="1258">
        <v>36</v>
      </c>
      <c r="G13" s="1258">
        <v>0</v>
      </c>
      <c r="H13" s="1202">
        <v>0</v>
      </c>
      <c r="I13" s="1258">
        <v>188.88</v>
      </c>
      <c r="J13" s="1258">
        <v>0</v>
      </c>
      <c r="K13" s="1254">
        <v>0</v>
      </c>
      <c r="L13" s="1254">
        <v>155</v>
      </c>
      <c r="M13" s="1258">
        <v>7994</v>
      </c>
      <c r="N13" s="859"/>
      <c r="O13" s="1237" t="s">
        <v>5755</v>
      </c>
      <c r="P13" s="1254">
        <v>3</v>
      </c>
      <c r="Q13" s="1254"/>
      <c r="R13" s="859"/>
      <c r="S13" s="859"/>
      <c r="T13" s="859"/>
    </row>
    <row r="14" spans="1:20">
      <c r="A14" s="1237" t="s">
        <v>469</v>
      </c>
      <c r="B14" s="1202">
        <v>25485</v>
      </c>
      <c r="C14" s="1254">
        <v>23011</v>
      </c>
      <c r="D14" s="1254">
        <v>0</v>
      </c>
      <c r="E14" s="1258" t="s">
        <v>5748</v>
      </c>
      <c r="F14" s="1258">
        <v>0</v>
      </c>
      <c r="G14" s="1258">
        <v>21</v>
      </c>
      <c r="H14" s="1202">
        <v>0</v>
      </c>
      <c r="I14" s="1258">
        <v>366</v>
      </c>
      <c r="J14" s="1202">
        <v>0</v>
      </c>
      <c r="K14" s="1254">
        <v>0</v>
      </c>
      <c r="L14" s="1254">
        <v>0</v>
      </c>
      <c r="M14" s="1202">
        <v>327</v>
      </c>
      <c r="N14" s="859"/>
      <c r="O14" s="1237" t="s">
        <v>5756</v>
      </c>
      <c r="P14" s="1254" t="s">
        <v>5743</v>
      </c>
      <c r="Q14" s="1254"/>
      <c r="R14" s="859"/>
      <c r="S14" s="859"/>
      <c r="T14" s="859"/>
    </row>
    <row r="15" spans="1:20">
      <c r="A15" s="1237" t="s">
        <v>308</v>
      </c>
      <c r="B15" s="1202">
        <v>15108</v>
      </c>
      <c r="C15" s="1254">
        <v>12575</v>
      </c>
      <c r="D15" s="1254">
        <v>0</v>
      </c>
      <c r="E15" s="1258">
        <v>0</v>
      </c>
      <c r="F15" s="1258">
        <v>12</v>
      </c>
      <c r="G15" s="1258">
        <v>0</v>
      </c>
      <c r="H15" s="1202">
        <v>0</v>
      </c>
      <c r="I15" s="1258">
        <v>883.07</v>
      </c>
      <c r="J15" s="1258">
        <v>0</v>
      </c>
      <c r="K15" s="1254">
        <v>0</v>
      </c>
      <c r="L15" s="1254">
        <v>811</v>
      </c>
      <c r="M15" s="1202">
        <v>0</v>
      </c>
      <c r="N15" s="859"/>
      <c r="O15" s="1237" t="s">
        <v>5757</v>
      </c>
      <c r="P15" s="1254">
        <v>13</v>
      </c>
      <c r="Q15" s="1254"/>
      <c r="R15" s="859"/>
      <c r="S15" s="859"/>
      <c r="T15" s="859"/>
    </row>
    <row r="16" spans="1:20">
      <c r="A16" s="1237" t="s">
        <v>310</v>
      </c>
      <c r="B16" s="1202">
        <v>4331</v>
      </c>
      <c r="C16" s="1254">
        <v>2926</v>
      </c>
      <c r="D16" s="1258" t="s">
        <v>5743</v>
      </c>
      <c r="E16" s="1258" t="s">
        <v>5748</v>
      </c>
      <c r="F16" s="1258">
        <v>0</v>
      </c>
      <c r="G16" s="1202">
        <v>0</v>
      </c>
      <c r="H16" s="1202">
        <v>0</v>
      </c>
      <c r="I16" s="1258">
        <v>735.15</v>
      </c>
      <c r="J16" s="1202">
        <v>203</v>
      </c>
      <c r="K16" s="1254">
        <v>0</v>
      </c>
      <c r="L16" s="1202">
        <v>295</v>
      </c>
      <c r="M16" s="1202">
        <v>0</v>
      </c>
      <c r="N16" s="859"/>
      <c r="O16" s="1237" t="s">
        <v>5758</v>
      </c>
      <c r="P16" s="1254" t="s">
        <v>5743</v>
      </c>
      <c r="Q16" s="1254"/>
      <c r="R16" s="859"/>
      <c r="S16" s="859"/>
      <c r="T16" s="859"/>
    </row>
    <row r="17" spans="1:20">
      <c r="A17" s="1237" t="s">
        <v>313</v>
      </c>
      <c r="B17" s="1202">
        <v>40062</v>
      </c>
      <c r="C17" s="1254">
        <v>32123</v>
      </c>
      <c r="D17" s="1254">
        <v>0</v>
      </c>
      <c r="E17" s="1258" t="s">
        <v>5748</v>
      </c>
      <c r="F17" s="1202">
        <v>0</v>
      </c>
      <c r="G17" s="1258">
        <v>18</v>
      </c>
      <c r="H17" s="1202">
        <v>0</v>
      </c>
      <c r="I17" s="1258">
        <v>37</v>
      </c>
      <c r="J17" s="1258">
        <v>0</v>
      </c>
      <c r="K17" s="1254">
        <v>0</v>
      </c>
      <c r="L17" s="1202">
        <v>0</v>
      </c>
      <c r="M17" s="1202">
        <v>3587</v>
      </c>
      <c r="N17" s="859"/>
      <c r="O17" s="1237" t="s">
        <v>5759</v>
      </c>
      <c r="P17" s="1254">
        <v>5</v>
      </c>
      <c r="Q17" s="1254"/>
      <c r="R17" s="859"/>
      <c r="S17" s="859"/>
      <c r="T17" s="859"/>
    </row>
    <row r="18" spans="1:20">
      <c r="A18" s="1237" t="s">
        <v>470</v>
      </c>
      <c r="B18" s="1202">
        <v>8782</v>
      </c>
      <c r="C18" s="1254">
        <v>5057</v>
      </c>
      <c r="D18" s="1254">
        <v>0</v>
      </c>
      <c r="E18" s="1258">
        <v>70</v>
      </c>
      <c r="F18" s="1258">
        <v>36</v>
      </c>
      <c r="G18" s="1258">
        <v>33</v>
      </c>
      <c r="H18" s="1202">
        <v>142</v>
      </c>
      <c r="I18" s="1258">
        <v>1290.0999999999999</v>
      </c>
      <c r="J18" s="1258">
        <v>0</v>
      </c>
      <c r="K18" s="1254">
        <v>0</v>
      </c>
      <c r="L18" s="1202">
        <v>0</v>
      </c>
      <c r="M18" s="1258">
        <v>0</v>
      </c>
      <c r="N18" s="859"/>
      <c r="O18" s="1237" t="s">
        <v>5760</v>
      </c>
      <c r="P18" s="1254" t="s">
        <v>5743</v>
      </c>
      <c r="Q18" s="1254"/>
      <c r="R18" s="859"/>
      <c r="S18" s="859"/>
      <c r="T18" s="859"/>
    </row>
    <row r="19" spans="1:20" ht="18.75" customHeight="1">
      <c r="A19" s="1237" t="s">
        <v>317</v>
      </c>
      <c r="B19" s="1202">
        <v>7616</v>
      </c>
      <c r="C19" s="1254">
        <v>6457</v>
      </c>
      <c r="D19" s="1254">
        <v>0</v>
      </c>
      <c r="E19" s="1258">
        <v>0</v>
      </c>
      <c r="F19" s="1258">
        <v>14</v>
      </c>
      <c r="G19" s="1202">
        <v>11</v>
      </c>
      <c r="H19" s="1202">
        <v>0</v>
      </c>
      <c r="I19" s="1258">
        <v>0</v>
      </c>
      <c r="J19" s="1202">
        <v>55</v>
      </c>
      <c r="K19" s="1254">
        <v>0</v>
      </c>
      <c r="L19" s="1202">
        <v>0</v>
      </c>
      <c r="M19" s="1254">
        <v>0</v>
      </c>
      <c r="N19" s="859"/>
      <c r="O19" s="1237" t="s">
        <v>5761</v>
      </c>
      <c r="P19" s="1254">
        <v>2</v>
      </c>
      <c r="Q19" s="1254"/>
      <c r="R19" s="859"/>
      <c r="S19" s="859"/>
      <c r="T19" s="859"/>
    </row>
    <row r="20" spans="1:20" ht="18.5" thickBot="1">
      <c r="A20" s="1241" t="s">
        <v>233</v>
      </c>
      <c r="B20" s="1206">
        <v>12995</v>
      </c>
      <c r="C20" s="1206">
        <v>10317</v>
      </c>
      <c r="D20" s="1258" t="s">
        <v>5743</v>
      </c>
      <c r="E20" s="1088" t="s">
        <v>5748</v>
      </c>
      <c r="F20" s="1088">
        <v>0</v>
      </c>
      <c r="G20" s="1088">
        <v>0</v>
      </c>
      <c r="H20" s="1206">
        <v>0</v>
      </c>
      <c r="I20" s="1088">
        <v>0</v>
      </c>
      <c r="J20" s="1206">
        <v>0</v>
      </c>
      <c r="K20" s="1088">
        <v>0</v>
      </c>
      <c r="L20" s="1254">
        <v>0</v>
      </c>
      <c r="M20" s="1088">
        <v>2394</v>
      </c>
      <c r="N20" s="859"/>
      <c r="O20" s="1241" t="s">
        <v>5762</v>
      </c>
      <c r="P20" s="1206">
        <v>28</v>
      </c>
      <c r="Q20" s="859"/>
      <c r="R20" s="859"/>
      <c r="S20" s="859"/>
      <c r="T20" s="859"/>
    </row>
    <row r="21" spans="1:20" ht="18.75" customHeight="1">
      <c r="A21" s="1003" t="s">
        <v>5763</v>
      </c>
      <c r="B21" s="1003"/>
      <c r="C21" s="1003"/>
      <c r="D21" s="1003"/>
      <c r="E21" s="987"/>
      <c r="F21" s="859"/>
      <c r="G21" s="859"/>
      <c r="H21" s="859"/>
      <c r="I21" s="859"/>
      <c r="J21" s="3619" t="s">
        <v>5764</v>
      </c>
      <c r="K21" s="3619"/>
      <c r="L21" s="3619"/>
      <c r="M21" s="3619"/>
      <c r="N21" s="859"/>
      <c r="O21" s="1003"/>
      <c r="P21" s="1004" t="s">
        <v>5678</v>
      </c>
      <c r="Q21" s="1264"/>
      <c r="R21" s="859"/>
      <c r="S21" s="859"/>
      <c r="T21" s="859"/>
    </row>
    <row r="22" spans="1:20">
      <c r="A22" s="987" t="s">
        <v>5765</v>
      </c>
      <c r="B22" s="987"/>
      <c r="C22" s="987"/>
      <c r="D22" s="859"/>
      <c r="E22" s="859"/>
      <c r="F22" s="859"/>
      <c r="G22" s="859"/>
      <c r="H22" s="859"/>
      <c r="I22" s="859"/>
      <c r="J22" s="859"/>
      <c r="K22" s="859"/>
      <c r="L22" s="859"/>
      <c r="M22" s="859"/>
      <c r="N22" s="859"/>
      <c r="O22" s="987" t="s">
        <v>5766</v>
      </c>
      <c r="P22" s="1264"/>
      <c r="Q22" s="1264"/>
      <c r="R22" s="859"/>
      <c r="S22" s="859"/>
      <c r="T22" s="859"/>
    </row>
    <row r="23" spans="1:20">
      <c r="A23" s="859"/>
      <c r="B23" s="859"/>
      <c r="C23" s="859"/>
      <c r="D23" s="859"/>
      <c r="E23" s="859"/>
      <c r="F23" s="859"/>
      <c r="G23" s="859"/>
      <c r="H23" s="859"/>
      <c r="I23" s="859"/>
      <c r="J23" s="859"/>
      <c r="K23" s="859"/>
      <c r="L23" s="859"/>
      <c r="M23" s="859"/>
      <c r="N23" s="859"/>
      <c r="O23" s="859" t="s">
        <v>5767</v>
      </c>
      <c r="P23" s="859"/>
      <c r="Q23" s="859"/>
      <c r="R23" s="859"/>
      <c r="S23" s="859"/>
      <c r="T23" s="859"/>
    </row>
    <row r="24" spans="1:20">
      <c r="A24" s="859" t="s">
        <v>5768</v>
      </c>
      <c r="B24" s="987"/>
      <c r="C24" s="987"/>
      <c r="D24" s="859"/>
      <c r="E24" s="859"/>
      <c r="F24" s="859"/>
      <c r="G24" s="859"/>
      <c r="H24" s="859"/>
      <c r="I24" s="859"/>
      <c r="J24" s="859"/>
      <c r="K24" s="859"/>
      <c r="L24" s="859"/>
      <c r="M24" s="859"/>
      <c r="N24" s="859"/>
      <c r="O24" s="859"/>
      <c r="P24" s="859"/>
      <c r="Q24" s="859"/>
      <c r="R24" s="859"/>
      <c r="S24" s="859"/>
      <c r="T24" s="859"/>
    </row>
    <row r="25" spans="1:20" ht="18.5" thickBot="1">
      <c r="A25" s="1265"/>
      <c r="B25" s="1184"/>
      <c r="C25" s="1184"/>
      <c r="D25" s="1184"/>
      <c r="E25" s="1184"/>
      <c r="F25" s="1184"/>
      <c r="G25" s="1184"/>
      <c r="H25" s="1184"/>
      <c r="I25" s="1184"/>
      <c r="J25" s="1184"/>
      <c r="K25" s="1184"/>
      <c r="L25" s="1184"/>
      <c r="M25" s="859"/>
      <c r="N25" s="820" t="s">
        <v>721</v>
      </c>
      <c r="O25" s="859"/>
      <c r="P25" s="859"/>
      <c r="Q25" s="859"/>
      <c r="R25" s="859"/>
      <c r="S25" s="859"/>
      <c r="T25" s="859"/>
    </row>
    <row r="26" spans="1:20">
      <c r="A26" s="1250" t="s">
        <v>5690</v>
      </c>
      <c r="B26" s="1250" t="s">
        <v>5769</v>
      </c>
      <c r="C26" s="1251" t="s">
        <v>5730</v>
      </c>
      <c r="D26" s="1251" t="s">
        <v>5731</v>
      </c>
      <c r="E26" s="1251" t="s">
        <v>5732</v>
      </c>
      <c r="F26" s="1007" t="s">
        <v>5733</v>
      </c>
      <c r="G26" s="1251" t="s">
        <v>5734</v>
      </c>
      <c r="H26" s="1251" t="s">
        <v>5735</v>
      </c>
      <c r="I26" s="1251" t="s">
        <v>5736</v>
      </c>
      <c r="J26" s="1252" t="s">
        <v>5737</v>
      </c>
      <c r="K26" s="1252" t="s">
        <v>5738</v>
      </c>
      <c r="L26" s="1252" t="s">
        <v>5739</v>
      </c>
      <c r="M26" s="1253" t="s">
        <v>5740</v>
      </c>
      <c r="N26" s="859"/>
      <c r="O26" s="859" t="s">
        <v>5770</v>
      </c>
      <c r="P26" s="859"/>
      <c r="Q26" s="820" t="s">
        <v>721</v>
      </c>
      <c r="R26" s="859"/>
      <c r="S26" s="859"/>
      <c r="T26" s="859"/>
    </row>
    <row r="27" spans="1:20">
      <c r="A27" s="1232" t="s">
        <v>4766</v>
      </c>
      <c r="B27" s="1262">
        <v>2725</v>
      </c>
      <c r="C27" s="1263">
        <v>2581</v>
      </c>
      <c r="D27" s="1263">
        <v>7</v>
      </c>
      <c r="E27" s="1263">
        <v>16</v>
      </c>
      <c r="F27" s="1263">
        <v>155</v>
      </c>
      <c r="G27" s="1263">
        <v>51</v>
      </c>
      <c r="H27" s="1263">
        <v>26</v>
      </c>
      <c r="I27" s="1263">
        <v>502</v>
      </c>
      <c r="J27" s="1263">
        <v>59</v>
      </c>
      <c r="K27" s="1263">
        <v>0</v>
      </c>
      <c r="L27" s="1263">
        <v>102</v>
      </c>
      <c r="M27" s="1263">
        <v>231</v>
      </c>
      <c r="N27" s="859"/>
      <c r="O27" s="859"/>
      <c r="P27" s="859"/>
      <c r="Q27" s="859"/>
      <c r="R27" s="859"/>
      <c r="S27" s="859"/>
      <c r="T27" s="859"/>
    </row>
    <row r="28" spans="1:20">
      <c r="A28" s="1237" t="s">
        <v>138</v>
      </c>
      <c r="B28" s="1202">
        <v>791</v>
      </c>
      <c r="C28" s="1254">
        <v>756</v>
      </c>
      <c r="D28" s="1254">
        <v>2</v>
      </c>
      <c r="E28" s="1258">
        <v>0</v>
      </c>
      <c r="F28" s="1258">
        <v>35</v>
      </c>
      <c r="G28" s="1258">
        <v>13</v>
      </c>
      <c r="H28" s="1202">
        <v>9</v>
      </c>
      <c r="I28" s="1258">
        <v>169</v>
      </c>
      <c r="J28" s="1258">
        <v>19</v>
      </c>
      <c r="K28" s="1254">
        <v>0</v>
      </c>
      <c r="L28" s="1254">
        <v>50</v>
      </c>
      <c r="M28" s="1258">
        <v>65</v>
      </c>
      <c r="N28" s="859"/>
      <c r="O28" s="859"/>
      <c r="P28" s="859"/>
      <c r="Q28" s="859"/>
      <c r="R28" s="859"/>
      <c r="S28" s="859"/>
      <c r="T28" s="859"/>
    </row>
    <row r="29" spans="1:20">
      <c r="A29" s="1237" t="s">
        <v>232</v>
      </c>
      <c r="B29" s="1202">
        <v>252</v>
      </c>
      <c r="C29" s="1254">
        <v>232</v>
      </c>
      <c r="D29" s="1254">
        <v>1</v>
      </c>
      <c r="E29" s="1258">
        <v>1</v>
      </c>
      <c r="F29" s="1258">
        <v>22</v>
      </c>
      <c r="G29" s="1258">
        <v>5</v>
      </c>
      <c r="H29" s="1202">
        <v>1</v>
      </c>
      <c r="I29" s="1258">
        <v>49</v>
      </c>
      <c r="J29" s="1258">
        <v>10</v>
      </c>
      <c r="K29" s="1254">
        <v>0</v>
      </c>
      <c r="L29" s="1254">
        <v>6</v>
      </c>
      <c r="M29" s="1258">
        <v>8</v>
      </c>
      <c r="N29" s="859"/>
      <c r="O29" s="859"/>
      <c r="P29" s="859"/>
      <c r="Q29" s="859"/>
      <c r="R29" s="859"/>
      <c r="S29" s="859"/>
      <c r="T29" s="859"/>
    </row>
    <row r="30" spans="1:20">
      <c r="A30" s="1237" t="s">
        <v>294</v>
      </c>
      <c r="B30" s="1202">
        <v>422</v>
      </c>
      <c r="C30" s="1254">
        <v>405</v>
      </c>
      <c r="D30" s="1254">
        <v>0</v>
      </c>
      <c r="E30" s="1258">
        <v>0</v>
      </c>
      <c r="F30" s="1258">
        <v>32</v>
      </c>
      <c r="G30" s="1258">
        <v>5</v>
      </c>
      <c r="H30" s="1202">
        <v>3</v>
      </c>
      <c r="I30" s="1258">
        <v>91</v>
      </c>
      <c r="J30" s="1258">
        <v>9</v>
      </c>
      <c r="K30" s="1254">
        <v>0</v>
      </c>
      <c r="L30" s="1254">
        <v>1</v>
      </c>
      <c r="M30" s="1258">
        <v>37</v>
      </c>
      <c r="N30" s="859"/>
      <c r="O30" s="859"/>
      <c r="P30" s="859"/>
      <c r="Q30" s="859"/>
      <c r="R30" s="859"/>
      <c r="S30" s="859"/>
      <c r="T30" s="859"/>
    </row>
    <row r="31" spans="1:20">
      <c r="A31" s="1237" t="s">
        <v>297</v>
      </c>
      <c r="B31" s="1202">
        <v>82</v>
      </c>
      <c r="C31" s="1254">
        <v>80</v>
      </c>
      <c r="D31" s="1254">
        <v>0</v>
      </c>
      <c r="E31" s="1258">
        <v>1</v>
      </c>
      <c r="F31" s="1258">
        <v>8</v>
      </c>
      <c r="G31" s="1258">
        <v>1</v>
      </c>
      <c r="H31" s="1202">
        <v>2</v>
      </c>
      <c r="I31" s="1258">
        <v>12</v>
      </c>
      <c r="J31" s="1202">
        <v>0</v>
      </c>
      <c r="K31" s="1254">
        <v>0</v>
      </c>
      <c r="L31" s="1254">
        <v>2</v>
      </c>
      <c r="M31" s="1202">
        <v>1</v>
      </c>
      <c r="N31" s="859"/>
      <c r="O31" s="859"/>
      <c r="P31" s="859"/>
      <c r="Q31" s="859"/>
      <c r="R31" s="859"/>
      <c r="S31" s="859"/>
      <c r="T31" s="859"/>
    </row>
    <row r="32" spans="1:20">
      <c r="A32" s="1237" t="s">
        <v>300</v>
      </c>
      <c r="B32" s="1202">
        <v>42</v>
      </c>
      <c r="C32" s="1258" t="s">
        <v>5743</v>
      </c>
      <c r="D32" s="1202">
        <v>0</v>
      </c>
      <c r="E32" s="1258">
        <v>0</v>
      </c>
      <c r="F32" s="1258">
        <v>2</v>
      </c>
      <c r="G32" s="1258">
        <v>1</v>
      </c>
      <c r="H32" s="1202">
        <v>0</v>
      </c>
      <c r="I32" s="1258">
        <v>3</v>
      </c>
      <c r="J32" s="1202">
        <v>0</v>
      </c>
      <c r="K32" s="1254">
        <v>0</v>
      </c>
      <c r="L32" s="1254">
        <v>7</v>
      </c>
      <c r="M32" s="1202">
        <v>1</v>
      </c>
      <c r="N32" s="859"/>
      <c r="O32" s="859"/>
      <c r="P32" s="859"/>
      <c r="Q32" s="859"/>
      <c r="R32" s="859"/>
      <c r="S32" s="859"/>
      <c r="T32" s="859"/>
    </row>
    <row r="33" spans="1:20">
      <c r="A33" s="1237" t="s">
        <v>303</v>
      </c>
      <c r="B33" s="1202">
        <v>265</v>
      </c>
      <c r="C33" s="1254">
        <v>252</v>
      </c>
      <c r="D33" s="1254">
        <v>2</v>
      </c>
      <c r="E33" s="1258">
        <v>2</v>
      </c>
      <c r="F33" s="1258">
        <v>12</v>
      </c>
      <c r="G33" s="1258">
        <v>4</v>
      </c>
      <c r="H33" s="1202">
        <v>0</v>
      </c>
      <c r="I33" s="1258">
        <v>57</v>
      </c>
      <c r="J33" s="1258">
        <v>7</v>
      </c>
      <c r="K33" s="1254">
        <v>0</v>
      </c>
      <c r="L33" s="1254">
        <v>12</v>
      </c>
      <c r="M33" s="1258">
        <v>23</v>
      </c>
      <c r="N33" s="859"/>
      <c r="O33" s="859"/>
      <c r="P33" s="859"/>
      <c r="Q33" s="859"/>
      <c r="R33" s="859"/>
      <c r="S33" s="859"/>
      <c r="T33" s="859"/>
    </row>
    <row r="34" spans="1:20">
      <c r="A34" s="1237" t="s">
        <v>469</v>
      </c>
      <c r="B34" s="1202">
        <v>243</v>
      </c>
      <c r="C34" s="1254">
        <v>238</v>
      </c>
      <c r="D34" s="1254">
        <v>0</v>
      </c>
      <c r="E34" s="1258">
        <v>1</v>
      </c>
      <c r="F34" s="1258">
        <v>12</v>
      </c>
      <c r="G34" s="1258">
        <v>5</v>
      </c>
      <c r="H34" s="1202">
        <v>3</v>
      </c>
      <c r="I34" s="1258">
        <v>14</v>
      </c>
      <c r="J34" s="1202">
        <v>1</v>
      </c>
      <c r="K34" s="1254">
        <v>0</v>
      </c>
      <c r="L34" s="1254">
        <v>1</v>
      </c>
      <c r="M34" s="1202">
        <v>15</v>
      </c>
      <c r="N34" s="859"/>
      <c r="O34" s="859"/>
      <c r="P34" s="859"/>
      <c r="Q34" s="859"/>
      <c r="R34" s="859"/>
      <c r="S34" s="859"/>
      <c r="T34" s="859"/>
    </row>
    <row r="35" spans="1:20">
      <c r="A35" s="1237" t="s">
        <v>308</v>
      </c>
      <c r="B35" s="1202">
        <v>133</v>
      </c>
      <c r="C35" s="1254">
        <v>126</v>
      </c>
      <c r="D35" s="1254">
        <v>0</v>
      </c>
      <c r="E35" s="1258">
        <v>0</v>
      </c>
      <c r="F35" s="1258">
        <v>5</v>
      </c>
      <c r="G35" s="1258">
        <v>0</v>
      </c>
      <c r="H35" s="1202">
        <v>0</v>
      </c>
      <c r="I35" s="1258">
        <v>46</v>
      </c>
      <c r="J35" s="1258">
        <v>3</v>
      </c>
      <c r="K35" s="1254">
        <v>0</v>
      </c>
      <c r="L35" s="1254">
        <v>14</v>
      </c>
      <c r="M35" s="1202">
        <v>3</v>
      </c>
      <c r="N35" s="859"/>
      <c r="O35" s="859"/>
      <c r="P35" s="859"/>
      <c r="Q35" s="859"/>
      <c r="R35" s="859"/>
      <c r="S35" s="859"/>
      <c r="T35" s="859"/>
    </row>
    <row r="36" spans="1:20">
      <c r="A36" s="1237" t="s">
        <v>310</v>
      </c>
      <c r="B36" s="1202">
        <v>50</v>
      </c>
      <c r="C36" s="1254">
        <v>42</v>
      </c>
      <c r="D36" s="1254">
        <v>1</v>
      </c>
      <c r="E36" s="1258">
        <v>1</v>
      </c>
      <c r="F36" s="1258">
        <v>1</v>
      </c>
      <c r="G36" s="1202">
        <v>1</v>
      </c>
      <c r="H36" s="1202">
        <v>1</v>
      </c>
      <c r="I36" s="1258">
        <v>18</v>
      </c>
      <c r="J36" s="1202">
        <v>3</v>
      </c>
      <c r="K36" s="1254">
        <v>0</v>
      </c>
      <c r="L36" s="1202">
        <v>6</v>
      </c>
      <c r="M36" s="1202">
        <v>1</v>
      </c>
      <c r="N36" s="859"/>
      <c r="O36" s="859"/>
      <c r="P36" s="859"/>
      <c r="Q36" s="859"/>
      <c r="R36" s="859"/>
      <c r="S36" s="859"/>
      <c r="T36" s="859"/>
    </row>
    <row r="37" spans="1:20">
      <c r="A37" s="1237" t="s">
        <v>313</v>
      </c>
      <c r="B37" s="1202">
        <v>418</v>
      </c>
      <c r="C37" s="1254">
        <v>245</v>
      </c>
      <c r="D37" s="1254">
        <v>0</v>
      </c>
      <c r="E37" s="1258">
        <v>3</v>
      </c>
      <c r="F37" s="1202">
        <v>14</v>
      </c>
      <c r="G37" s="1258">
        <v>9</v>
      </c>
      <c r="H37" s="1202">
        <v>2</v>
      </c>
      <c r="I37" s="1258">
        <v>20</v>
      </c>
      <c r="J37" s="1258">
        <v>3</v>
      </c>
      <c r="K37" s="1254">
        <v>0</v>
      </c>
      <c r="L37" s="1202">
        <v>0</v>
      </c>
      <c r="M37" s="1202">
        <v>42</v>
      </c>
      <c r="N37" s="859"/>
      <c r="O37" s="859"/>
      <c r="P37" s="859"/>
      <c r="Q37" s="859"/>
      <c r="R37" s="859"/>
      <c r="S37" s="859"/>
      <c r="T37" s="859"/>
    </row>
    <row r="38" spans="1:20">
      <c r="A38" s="1237" t="s">
        <v>470</v>
      </c>
      <c r="B38" s="1202">
        <v>65</v>
      </c>
      <c r="C38" s="1254">
        <v>47</v>
      </c>
      <c r="D38" s="1254">
        <v>0</v>
      </c>
      <c r="E38" s="1258">
        <v>3</v>
      </c>
      <c r="F38" s="1258">
        <v>5</v>
      </c>
      <c r="G38" s="1258">
        <v>3</v>
      </c>
      <c r="H38" s="1202">
        <v>4</v>
      </c>
      <c r="I38" s="1258">
        <v>11</v>
      </c>
      <c r="J38" s="1258">
        <v>0</v>
      </c>
      <c r="K38" s="1254">
        <v>0</v>
      </c>
      <c r="L38" s="1202">
        <v>2</v>
      </c>
      <c r="M38" s="1258">
        <v>17</v>
      </c>
      <c r="N38" s="859"/>
      <c r="O38" s="859"/>
      <c r="P38" s="859"/>
      <c r="Q38" s="859"/>
      <c r="R38" s="859"/>
      <c r="S38" s="859"/>
      <c r="T38" s="859"/>
    </row>
    <row r="39" spans="1:20">
      <c r="A39" s="1237" t="s">
        <v>317</v>
      </c>
      <c r="B39" s="1202">
        <v>66</v>
      </c>
      <c r="C39" s="1254">
        <v>62</v>
      </c>
      <c r="D39" s="1254">
        <v>0</v>
      </c>
      <c r="E39" s="1258">
        <v>0</v>
      </c>
      <c r="F39" s="1258">
        <v>5</v>
      </c>
      <c r="G39" s="1202">
        <v>3</v>
      </c>
      <c r="H39" s="1202">
        <v>0</v>
      </c>
      <c r="I39" s="1258">
        <v>7</v>
      </c>
      <c r="J39" s="1202">
        <v>4</v>
      </c>
      <c r="K39" s="1254">
        <v>0</v>
      </c>
      <c r="L39" s="1202">
        <v>0</v>
      </c>
      <c r="M39" s="1254">
        <v>4</v>
      </c>
      <c r="N39" s="859"/>
      <c r="O39" s="859"/>
      <c r="P39" s="859"/>
      <c r="Q39" s="859"/>
      <c r="R39" s="859"/>
      <c r="S39" s="859"/>
      <c r="T39" s="859"/>
    </row>
    <row r="40" spans="1:20" ht="18.5" thickBot="1">
      <c r="A40" s="1241" t="s">
        <v>233</v>
      </c>
      <c r="B40" s="1206">
        <v>65</v>
      </c>
      <c r="C40" s="1206">
        <v>62</v>
      </c>
      <c r="D40" s="1206">
        <v>1</v>
      </c>
      <c r="E40" s="1088">
        <v>2</v>
      </c>
      <c r="F40" s="1088">
        <v>2</v>
      </c>
      <c r="G40" s="1088">
        <v>1</v>
      </c>
      <c r="H40" s="1206">
        <v>1</v>
      </c>
      <c r="I40" s="1088">
        <v>5</v>
      </c>
      <c r="J40" s="1206">
        <v>0</v>
      </c>
      <c r="K40" s="1088">
        <v>0</v>
      </c>
      <c r="L40" s="1206">
        <v>1</v>
      </c>
      <c r="M40" s="1088">
        <v>14</v>
      </c>
      <c r="N40" s="859"/>
      <c r="O40" s="859"/>
      <c r="P40" s="859"/>
      <c r="Q40" s="859"/>
      <c r="R40" s="859"/>
      <c r="S40" s="859"/>
      <c r="T40" s="859"/>
    </row>
    <row r="41" spans="1:20">
      <c r="A41" s="1264"/>
      <c r="B41" s="859"/>
      <c r="C41" s="1190"/>
      <c r="D41" s="1190"/>
      <c r="E41" s="1266"/>
      <c r="F41" s="859"/>
      <c r="G41" s="1190"/>
      <c r="H41" s="1259"/>
      <c r="I41" s="859"/>
      <c r="J41" s="3619" t="s">
        <v>5764</v>
      </c>
      <c r="K41" s="3619"/>
      <c r="L41" s="3619"/>
      <c r="M41" s="3619"/>
      <c r="N41" s="859"/>
      <c r="O41" s="859"/>
      <c r="P41" s="859"/>
      <c r="Q41" s="859"/>
      <c r="R41" s="859"/>
      <c r="S41" s="859"/>
      <c r="T41" s="859"/>
    </row>
    <row r="42" spans="1:20">
      <c r="A42" s="859"/>
      <c r="B42" s="859"/>
      <c r="C42" s="859"/>
      <c r="D42" s="859"/>
      <c r="E42" s="859"/>
      <c r="F42" s="859"/>
      <c r="G42" s="859"/>
      <c r="H42" s="859"/>
      <c r="I42" s="859"/>
      <c r="J42" s="859"/>
      <c r="K42" s="859"/>
      <c r="L42" s="859"/>
      <c r="M42" s="859"/>
      <c r="N42" s="859"/>
      <c r="O42" s="859"/>
      <c r="P42" s="859"/>
      <c r="Q42" s="859"/>
      <c r="R42" s="859"/>
      <c r="S42" s="859"/>
      <c r="T42" s="859"/>
    </row>
    <row r="63" ht="18.75" customHeight="1"/>
  </sheetData>
  <mergeCells count="2">
    <mergeCell ref="J21:M21"/>
    <mergeCell ref="J41:M41"/>
  </mergeCells>
  <phoneticPr fontId="2"/>
  <hyperlinks>
    <hyperlink ref="N1" location="目次!A1" display="目次へ戻る" xr:uid="{D786D3CB-A7A2-4395-AA24-0298DB287AAC}"/>
    <hyperlink ref="N25" location="目次!A1" display="目次へ戻る" xr:uid="{A9A7E32E-B76E-4487-B7E8-DDDBEC6D6DEF}"/>
    <hyperlink ref="Q1" location="目次!A1" display="目次へ戻る" xr:uid="{5A7EB504-B2A7-4AC6-9129-9CFAB8DB0EDE}"/>
    <hyperlink ref="Q6" location="目次!A1" display="目次へ戻る" xr:uid="{E30603B4-85D3-4DA9-81B3-BFEEFCBCCBDC}"/>
    <hyperlink ref="Q26" location="目次!A1" display="目次へ戻る" xr:uid="{054AD688-2886-42CE-B8B4-52E522771949}"/>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4C44A-F584-4C3F-B6EF-AED3C7F1A09E}">
  <dimension ref="A1:O24"/>
  <sheetViews>
    <sheetView workbookViewId="0">
      <selection activeCell="N1" sqref="N1"/>
    </sheetView>
  </sheetViews>
  <sheetFormatPr defaultColWidth="8.58203125" defaultRowHeight="18"/>
  <cols>
    <col min="1" max="1" width="11.83203125" style="821" customWidth="1"/>
    <col min="2" max="13" width="8.58203125" style="821"/>
    <col min="14" max="14" width="11" style="821" bestFit="1" customWidth="1"/>
    <col min="15" max="16384" width="8.58203125" style="821"/>
  </cols>
  <sheetData>
    <row r="1" spans="1:15">
      <c r="A1" s="859" t="s">
        <v>5771</v>
      </c>
      <c r="B1" s="859"/>
      <c r="C1" s="859"/>
      <c r="D1" s="859"/>
      <c r="E1" s="859"/>
      <c r="F1" s="859"/>
      <c r="G1" s="859"/>
      <c r="H1" s="859"/>
      <c r="I1" s="859"/>
      <c r="J1" s="859"/>
      <c r="K1" s="859"/>
      <c r="L1" s="859"/>
      <c r="M1" s="859"/>
      <c r="N1" s="820" t="s">
        <v>721</v>
      </c>
      <c r="O1" s="859"/>
    </row>
    <row r="2" spans="1:15" ht="18.5" thickBot="1">
      <c r="A2" s="1184" t="s">
        <v>5772</v>
      </c>
      <c r="B2" s="1184"/>
      <c r="C2" s="1184"/>
      <c r="D2" s="1184"/>
      <c r="E2" s="1184"/>
      <c r="F2" s="1184"/>
      <c r="G2" s="1184"/>
      <c r="H2" s="1184"/>
      <c r="I2" s="1184"/>
      <c r="J2" s="1184"/>
      <c r="K2" s="1184"/>
      <c r="L2" s="1184"/>
      <c r="M2" s="1184"/>
      <c r="N2" s="859"/>
      <c r="O2" s="859"/>
    </row>
    <row r="3" spans="1:15">
      <c r="A3" s="3566" t="s">
        <v>5657</v>
      </c>
      <c r="B3" s="3620" t="s">
        <v>5773</v>
      </c>
      <c r="C3" s="3622"/>
      <c r="D3" s="3620" t="s">
        <v>5774</v>
      </c>
      <c r="E3" s="3622"/>
      <c r="F3" s="3620" t="s">
        <v>5775</v>
      </c>
      <c r="G3" s="3622"/>
      <c r="H3" s="3620" t="s">
        <v>5776</v>
      </c>
      <c r="I3" s="3622"/>
      <c r="J3" s="3620" t="s">
        <v>5777</v>
      </c>
      <c r="K3" s="3622"/>
      <c r="L3" s="3620" t="s">
        <v>5778</v>
      </c>
      <c r="M3" s="3621"/>
      <c r="N3" s="859"/>
      <c r="O3" s="859"/>
    </row>
    <row r="4" spans="1:15">
      <c r="A4" s="3568"/>
      <c r="B4" s="1267" t="s">
        <v>5779</v>
      </c>
      <c r="C4" s="1268" t="s">
        <v>5780</v>
      </c>
      <c r="D4" s="1269" t="s">
        <v>5779</v>
      </c>
      <c r="E4" s="1269" t="s">
        <v>5781</v>
      </c>
      <c r="F4" s="1269" t="s">
        <v>5779</v>
      </c>
      <c r="G4" s="1269" t="s">
        <v>5781</v>
      </c>
      <c r="H4" s="1268" t="s">
        <v>5782</v>
      </c>
      <c r="I4" s="1268" t="s">
        <v>5781</v>
      </c>
      <c r="J4" s="1268" t="s">
        <v>5779</v>
      </c>
      <c r="K4" s="1268" t="s">
        <v>5781</v>
      </c>
      <c r="L4" s="1268" t="s">
        <v>5779</v>
      </c>
      <c r="M4" s="1269" t="s">
        <v>5781</v>
      </c>
      <c r="N4" s="859"/>
      <c r="O4" s="859"/>
    </row>
    <row r="5" spans="1:15">
      <c r="A5" s="1255"/>
      <c r="B5" s="1021" t="s">
        <v>5783</v>
      </c>
      <c r="C5" s="1021" t="s">
        <v>5784</v>
      </c>
      <c r="D5" s="1270" t="s">
        <v>5783</v>
      </c>
      <c r="E5" s="1270" t="s">
        <v>5784</v>
      </c>
      <c r="F5" s="1270" t="s">
        <v>5783</v>
      </c>
      <c r="G5" s="1270" t="s">
        <v>5784</v>
      </c>
      <c r="H5" s="1270" t="s">
        <v>5783</v>
      </c>
      <c r="I5" s="1270" t="s">
        <v>5785</v>
      </c>
      <c r="J5" s="1270" t="s">
        <v>5783</v>
      </c>
      <c r="K5" s="1270" t="s">
        <v>5786</v>
      </c>
      <c r="L5" s="1270" t="s">
        <v>5783</v>
      </c>
      <c r="M5" s="1270" t="s">
        <v>5786</v>
      </c>
      <c r="N5" s="859"/>
      <c r="O5" s="859"/>
    </row>
    <row r="6" spans="1:15">
      <c r="A6" s="1059" t="s">
        <v>5741</v>
      </c>
      <c r="B6" s="1271">
        <v>22</v>
      </c>
      <c r="C6" s="1272">
        <v>258</v>
      </c>
      <c r="D6" s="1272">
        <v>166</v>
      </c>
      <c r="E6" s="1271">
        <v>2449</v>
      </c>
      <c r="F6" s="1271">
        <v>2</v>
      </c>
      <c r="G6" s="1271" t="s">
        <v>5787</v>
      </c>
      <c r="H6" s="1271">
        <v>21</v>
      </c>
      <c r="I6" s="1271">
        <v>3022</v>
      </c>
      <c r="J6" s="1271" t="s">
        <v>420</v>
      </c>
      <c r="K6" s="1271" t="s">
        <v>4900</v>
      </c>
      <c r="L6" s="1271">
        <v>2</v>
      </c>
      <c r="M6" s="1271" t="s">
        <v>5787</v>
      </c>
      <c r="N6" s="859"/>
      <c r="O6" s="859"/>
    </row>
    <row r="7" spans="1:15">
      <c r="A7" s="1247">
        <v>27</v>
      </c>
      <c r="B7" s="1271">
        <v>26</v>
      </c>
      <c r="C7" s="1272">
        <v>277</v>
      </c>
      <c r="D7" s="1272">
        <v>102</v>
      </c>
      <c r="E7" s="1271" t="s">
        <v>5787</v>
      </c>
      <c r="F7" s="1271">
        <v>2</v>
      </c>
      <c r="G7" s="1271" t="s">
        <v>5787</v>
      </c>
      <c r="H7" s="1271">
        <v>10</v>
      </c>
      <c r="I7" s="1271">
        <v>1753</v>
      </c>
      <c r="J7" s="1271" t="s">
        <v>4900</v>
      </c>
      <c r="K7" s="1272" t="s">
        <v>4900</v>
      </c>
      <c r="L7" s="1271">
        <v>5</v>
      </c>
      <c r="M7" s="1271">
        <v>5396</v>
      </c>
      <c r="N7" s="859"/>
      <c r="O7" s="859"/>
    </row>
    <row r="8" spans="1:15" s="1140" customFormat="1">
      <c r="A8" s="1248" t="s">
        <v>356</v>
      </c>
      <c r="B8" s="1273">
        <f>SUM(B9:B21)</f>
        <v>9</v>
      </c>
      <c r="C8" s="1273">
        <v>242</v>
      </c>
      <c r="D8" s="1273">
        <f>SUM(D9:D21)</f>
        <v>65</v>
      </c>
      <c r="E8" s="1273" t="s">
        <v>5588</v>
      </c>
      <c r="F8" s="1273">
        <f>SUM(F9:F21)</f>
        <v>4</v>
      </c>
      <c r="G8" s="1273">
        <v>16618</v>
      </c>
      <c r="H8" s="1273">
        <f>SUM(H9:H21)</f>
        <v>6</v>
      </c>
      <c r="I8" s="1273">
        <v>40780</v>
      </c>
      <c r="J8" s="1273" t="s">
        <v>5746</v>
      </c>
      <c r="K8" s="1274" t="s">
        <v>5746</v>
      </c>
      <c r="L8" s="1273">
        <f>SUM(L9:L21)</f>
        <v>3</v>
      </c>
      <c r="M8" s="1274">
        <v>4876</v>
      </c>
      <c r="N8" s="859"/>
      <c r="O8" s="859"/>
    </row>
    <row r="9" spans="1:15">
      <c r="A9" s="1237" t="s">
        <v>138</v>
      </c>
      <c r="B9" s="1275">
        <v>0</v>
      </c>
      <c r="C9" s="1275">
        <v>0</v>
      </c>
      <c r="D9" s="1276">
        <v>0</v>
      </c>
      <c r="E9" s="1276">
        <v>0</v>
      </c>
      <c r="F9" s="1276">
        <v>0</v>
      </c>
      <c r="G9" s="1276">
        <v>0</v>
      </c>
      <c r="H9" s="1276">
        <v>0</v>
      </c>
      <c r="I9" s="1276">
        <v>0</v>
      </c>
      <c r="J9" s="1271" t="s">
        <v>4900</v>
      </c>
      <c r="K9" s="1272" t="s">
        <v>4900</v>
      </c>
      <c r="L9" s="1276">
        <v>0</v>
      </c>
      <c r="M9" s="1276">
        <v>0</v>
      </c>
      <c r="N9" s="859"/>
      <c r="O9" s="859"/>
    </row>
    <row r="10" spans="1:15">
      <c r="A10" s="1237" t="s">
        <v>232</v>
      </c>
      <c r="B10" s="1275">
        <v>0</v>
      </c>
      <c r="C10" s="1275">
        <v>0</v>
      </c>
      <c r="D10" s="1276">
        <v>0</v>
      </c>
      <c r="E10" s="1276">
        <v>0</v>
      </c>
      <c r="F10" s="1276">
        <v>0</v>
      </c>
      <c r="G10" s="1276">
        <v>0</v>
      </c>
      <c r="H10" s="1271">
        <v>1</v>
      </c>
      <c r="I10" s="1271" t="s">
        <v>5743</v>
      </c>
      <c r="J10" s="1271" t="s">
        <v>4900</v>
      </c>
      <c r="K10" s="1272" t="s">
        <v>4900</v>
      </c>
      <c r="L10" s="1276">
        <v>0</v>
      </c>
      <c r="M10" s="1276">
        <v>0</v>
      </c>
      <c r="N10" s="859"/>
      <c r="O10" s="859"/>
    </row>
    <row r="11" spans="1:15">
      <c r="A11" s="1237" t="s">
        <v>294</v>
      </c>
      <c r="B11" s="1271">
        <v>1</v>
      </c>
      <c r="C11" s="1271" t="s">
        <v>5743</v>
      </c>
      <c r="D11" s="1271">
        <v>2</v>
      </c>
      <c r="E11" s="1276">
        <v>0</v>
      </c>
      <c r="F11" s="1276">
        <v>0</v>
      </c>
      <c r="G11" s="1276">
        <v>0</v>
      </c>
      <c r="H11" s="1271">
        <v>1</v>
      </c>
      <c r="I11" s="1272" t="s">
        <v>5743</v>
      </c>
      <c r="J11" s="1271" t="s">
        <v>4900</v>
      </c>
      <c r="K11" s="1272" t="s">
        <v>4900</v>
      </c>
      <c r="L11" s="1276">
        <v>0</v>
      </c>
      <c r="M11" s="1276">
        <v>0</v>
      </c>
      <c r="N11" s="859"/>
      <c r="O11" s="859"/>
    </row>
    <row r="12" spans="1:15">
      <c r="A12" s="1237" t="s">
        <v>297</v>
      </c>
      <c r="B12" s="1275">
        <v>0</v>
      </c>
      <c r="C12" s="1275">
        <v>0</v>
      </c>
      <c r="D12" s="1276">
        <v>0</v>
      </c>
      <c r="E12" s="1276">
        <v>0</v>
      </c>
      <c r="F12" s="1271">
        <v>1</v>
      </c>
      <c r="G12" s="1271" t="s">
        <v>5743</v>
      </c>
      <c r="H12" s="1276">
        <v>0</v>
      </c>
      <c r="I12" s="1276">
        <v>0</v>
      </c>
      <c r="J12" s="1271" t="s">
        <v>4900</v>
      </c>
      <c r="K12" s="1272" t="s">
        <v>4900</v>
      </c>
      <c r="L12" s="1276">
        <v>0</v>
      </c>
      <c r="M12" s="1276">
        <v>0</v>
      </c>
      <c r="N12" s="859"/>
      <c r="O12" s="859"/>
    </row>
    <row r="13" spans="1:15">
      <c r="A13" s="1237" t="s">
        <v>300</v>
      </c>
      <c r="B13" s="1275">
        <v>0</v>
      </c>
      <c r="C13" s="1275">
        <v>0</v>
      </c>
      <c r="D13" s="1272">
        <v>1</v>
      </c>
      <c r="E13" s="1276">
        <v>0</v>
      </c>
      <c r="F13" s="1276">
        <v>0</v>
      </c>
      <c r="G13" s="1276">
        <v>0</v>
      </c>
      <c r="H13" s="1276">
        <v>0</v>
      </c>
      <c r="I13" s="1276">
        <v>0</v>
      </c>
      <c r="J13" s="1271" t="s">
        <v>4900</v>
      </c>
      <c r="K13" s="1272" t="s">
        <v>4900</v>
      </c>
      <c r="L13" s="1276">
        <v>0</v>
      </c>
      <c r="M13" s="1276">
        <v>0</v>
      </c>
      <c r="N13" s="859"/>
      <c r="O13" s="859"/>
    </row>
    <row r="14" spans="1:15">
      <c r="A14" s="1237" t="s">
        <v>303</v>
      </c>
      <c r="B14" s="1275">
        <v>0</v>
      </c>
      <c r="C14" s="1275">
        <v>0</v>
      </c>
      <c r="D14" s="1272">
        <v>2</v>
      </c>
      <c r="E14" s="1276">
        <v>0</v>
      </c>
      <c r="F14" s="1276">
        <v>0</v>
      </c>
      <c r="G14" s="1271" t="s">
        <v>5746</v>
      </c>
      <c r="H14" s="1271">
        <v>1</v>
      </c>
      <c r="I14" s="1271" t="s">
        <v>5743</v>
      </c>
      <c r="J14" s="1271" t="s">
        <v>4900</v>
      </c>
      <c r="K14" s="1272" t="s">
        <v>4900</v>
      </c>
      <c r="L14" s="1276">
        <v>0</v>
      </c>
      <c r="M14" s="1276">
        <v>0</v>
      </c>
      <c r="N14" s="859"/>
      <c r="O14" s="859"/>
    </row>
    <row r="15" spans="1:15">
      <c r="A15" s="1237" t="s">
        <v>469</v>
      </c>
      <c r="B15" s="1275">
        <v>0</v>
      </c>
      <c r="C15" s="1275">
        <v>0</v>
      </c>
      <c r="D15" s="1272">
        <v>4</v>
      </c>
      <c r="E15" s="1271">
        <v>245</v>
      </c>
      <c r="F15" s="1271">
        <v>2</v>
      </c>
      <c r="G15" s="1271" t="s">
        <v>5743</v>
      </c>
      <c r="H15" s="1271">
        <v>2</v>
      </c>
      <c r="I15" s="1271" t="s">
        <v>5743</v>
      </c>
      <c r="J15" s="1271" t="s">
        <v>4900</v>
      </c>
      <c r="K15" s="1272" t="s">
        <v>4900</v>
      </c>
      <c r="L15" s="1271">
        <v>1</v>
      </c>
      <c r="M15" s="1271" t="s">
        <v>5743</v>
      </c>
      <c r="N15" s="859"/>
      <c r="O15" s="859"/>
    </row>
    <row r="16" spans="1:15">
      <c r="A16" s="1237" t="s">
        <v>308</v>
      </c>
      <c r="B16" s="1275">
        <v>0</v>
      </c>
      <c r="C16" s="1275">
        <v>0</v>
      </c>
      <c r="D16" s="1271">
        <v>2</v>
      </c>
      <c r="E16" s="1276">
        <v>0</v>
      </c>
      <c r="F16" s="1276">
        <v>0</v>
      </c>
      <c r="G16" s="1276">
        <v>0</v>
      </c>
      <c r="H16" s="1276">
        <v>0</v>
      </c>
      <c r="I16" s="1276">
        <v>0</v>
      </c>
      <c r="J16" s="1271" t="s">
        <v>4900</v>
      </c>
      <c r="K16" s="1272" t="s">
        <v>4900</v>
      </c>
      <c r="L16" s="1276">
        <v>0</v>
      </c>
      <c r="M16" s="1276">
        <v>0</v>
      </c>
      <c r="N16" s="859"/>
      <c r="O16" s="859"/>
    </row>
    <row r="17" spans="1:15">
      <c r="A17" s="1237" t="s">
        <v>310</v>
      </c>
      <c r="B17" s="1275">
        <v>0</v>
      </c>
      <c r="C17" s="1275">
        <v>0</v>
      </c>
      <c r="D17" s="1276">
        <v>0</v>
      </c>
      <c r="E17" s="1276">
        <v>0</v>
      </c>
      <c r="F17" s="1276">
        <v>0</v>
      </c>
      <c r="G17" s="1276">
        <v>0</v>
      </c>
      <c r="H17" s="1276">
        <v>0</v>
      </c>
      <c r="I17" s="1276">
        <v>0</v>
      </c>
      <c r="J17" s="1271" t="s">
        <v>4900</v>
      </c>
      <c r="K17" s="1272" t="s">
        <v>4900</v>
      </c>
      <c r="L17" s="1276">
        <v>0</v>
      </c>
      <c r="M17" s="1276">
        <v>0</v>
      </c>
      <c r="N17" s="859"/>
      <c r="O17" s="859"/>
    </row>
    <row r="18" spans="1:15">
      <c r="A18" s="1237" t="s">
        <v>313</v>
      </c>
      <c r="B18" s="1271">
        <v>1</v>
      </c>
      <c r="C18" s="1271" t="s">
        <v>5743</v>
      </c>
      <c r="D18" s="1271">
        <v>33</v>
      </c>
      <c r="E18" s="1271">
        <v>349</v>
      </c>
      <c r="F18" s="1271">
        <v>1</v>
      </c>
      <c r="G18" s="1271" t="s">
        <v>5743</v>
      </c>
      <c r="H18" s="1276">
        <v>0</v>
      </c>
      <c r="I18" s="1276">
        <v>0</v>
      </c>
      <c r="J18" s="1271" t="s">
        <v>4900</v>
      </c>
      <c r="K18" s="1272" t="s">
        <v>4900</v>
      </c>
      <c r="L18" s="1276">
        <v>0</v>
      </c>
      <c r="M18" s="1276">
        <v>0</v>
      </c>
      <c r="N18" s="859"/>
      <c r="O18" s="859"/>
    </row>
    <row r="19" spans="1:15">
      <c r="A19" s="1237" t="s">
        <v>470</v>
      </c>
      <c r="B19" s="1271">
        <v>2</v>
      </c>
      <c r="C19" s="1271" t="s">
        <v>5743</v>
      </c>
      <c r="D19" s="1272">
        <v>7</v>
      </c>
      <c r="E19" s="1276">
        <v>0</v>
      </c>
      <c r="F19" s="1276">
        <v>0</v>
      </c>
      <c r="G19" s="1276">
        <v>0</v>
      </c>
      <c r="H19" s="1276">
        <v>0</v>
      </c>
      <c r="I19" s="1276">
        <v>0</v>
      </c>
      <c r="J19" s="1271" t="s">
        <v>4900</v>
      </c>
      <c r="K19" s="1272" t="s">
        <v>4900</v>
      </c>
      <c r="L19" s="1271">
        <v>2</v>
      </c>
      <c r="M19" s="1271" t="s">
        <v>5743</v>
      </c>
      <c r="N19" s="859"/>
      <c r="O19" s="859"/>
    </row>
    <row r="20" spans="1:15">
      <c r="A20" s="1237" t="s">
        <v>317</v>
      </c>
      <c r="B20" s="1271">
        <v>5</v>
      </c>
      <c r="C20" s="1271" t="s">
        <v>5743</v>
      </c>
      <c r="D20" s="1271">
        <v>14</v>
      </c>
      <c r="E20" s="1271">
        <v>85</v>
      </c>
      <c r="F20" s="1276">
        <v>0</v>
      </c>
      <c r="G20" s="1276">
        <v>0</v>
      </c>
      <c r="H20" s="1276">
        <v>0</v>
      </c>
      <c r="I20" s="1276">
        <v>0</v>
      </c>
      <c r="J20" s="1271" t="s">
        <v>4900</v>
      </c>
      <c r="K20" s="1272" t="s">
        <v>4900</v>
      </c>
      <c r="L20" s="1276">
        <v>0</v>
      </c>
      <c r="M20" s="1276">
        <v>0</v>
      </c>
      <c r="N20" s="859"/>
      <c r="O20" s="859"/>
    </row>
    <row r="21" spans="1:15" ht="18.5" thickBot="1">
      <c r="A21" s="1241" t="s">
        <v>233</v>
      </c>
      <c r="B21" s="1277">
        <v>0</v>
      </c>
      <c r="C21" s="1278">
        <v>0</v>
      </c>
      <c r="D21" s="1278">
        <v>0</v>
      </c>
      <c r="E21" s="1278">
        <v>0</v>
      </c>
      <c r="F21" s="1278">
        <v>0</v>
      </c>
      <c r="G21" s="1278">
        <v>0</v>
      </c>
      <c r="H21" s="1279">
        <v>1</v>
      </c>
      <c r="I21" s="1279" t="s">
        <v>5743</v>
      </c>
      <c r="J21" s="1279" t="s">
        <v>4900</v>
      </c>
      <c r="K21" s="1272" t="s">
        <v>4900</v>
      </c>
      <c r="L21" s="1276">
        <v>0</v>
      </c>
      <c r="M21" s="1276">
        <v>0</v>
      </c>
      <c r="N21" s="859"/>
      <c r="O21" s="859"/>
    </row>
    <row r="22" spans="1:15">
      <c r="A22" s="987" t="s">
        <v>5788</v>
      </c>
      <c r="B22" s="987"/>
      <c r="C22" s="987"/>
      <c r="D22" s="859"/>
      <c r="E22" s="859"/>
      <c r="F22" s="859"/>
      <c r="G22" s="859"/>
      <c r="H22" s="1003"/>
      <c r="I22" s="859"/>
      <c r="J22" s="1003"/>
      <c r="K22" s="1003"/>
      <c r="L22" s="1003"/>
      <c r="M22" s="1020" t="s">
        <v>5678</v>
      </c>
      <c r="N22" s="859"/>
      <c r="O22" s="859"/>
    </row>
    <row r="23" spans="1:15">
      <c r="A23" s="859"/>
      <c r="B23" s="859"/>
      <c r="C23" s="859"/>
      <c r="D23" s="859"/>
      <c r="E23" s="859"/>
      <c r="F23" s="859"/>
      <c r="G23" s="859"/>
      <c r="H23" s="859"/>
      <c r="I23" s="859"/>
      <c r="J23" s="859"/>
      <c r="K23" s="859"/>
      <c r="L23" s="859"/>
      <c r="M23" s="859"/>
      <c r="N23" s="859"/>
      <c r="O23" s="859"/>
    </row>
    <row r="24" spans="1:15">
      <c r="A24" s="859"/>
      <c r="B24" s="859"/>
      <c r="C24" s="859"/>
      <c r="D24" s="859"/>
      <c r="E24" s="859"/>
      <c r="F24" s="859"/>
      <c r="G24" s="859"/>
      <c r="H24" s="859"/>
      <c r="I24" s="859"/>
      <c r="J24" s="859"/>
      <c r="K24" s="859"/>
      <c r="L24" s="859"/>
      <c r="M24" s="859"/>
      <c r="N24" s="859"/>
    </row>
  </sheetData>
  <mergeCells count="7">
    <mergeCell ref="L3:M3"/>
    <mergeCell ref="A3:A4"/>
    <mergeCell ref="B3:C3"/>
    <mergeCell ref="D3:E3"/>
    <mergeCell ref="F3:G3"/>
    <mergeCell ref="H3:I3"/>
    <mergeCell ref="J3:K3"/>
  </mergeCells>
  <phoneticPr fontId="2"/>
  <hyperlinks>
    <hyperlink ref="N1" location="目次!A1" display="目次へ戻る" xr:uid="{5013CCD5-CADC-48F6-AF63-41C6F5C4C727}"/>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E0785-22D7-4761-8CCF-02B183156BB9}">
  <dimension ref="A1:P20"/>
  <sheetViews>
    <sheetView workbookViewId="0">
      <selection activeCell="O1" sqref="O1"/>
    </sheetView>
  </sheetViews>
  <sheetFormatPr defaultColWidth="8.58203125" defaultRowHeight="18"/>
  <cols>
    <col min="1" max="1" width="10.75" style="821" customWidth="1"/>
    <col min="2" max="2" width="10.25" style="821" customWidth="1"/>
    <col min="3" max="3" width="8.58203125" style="821"/>
    <col min="4" max="4" width="11.08203125" style="821" customWidth="1"/>
    <col min="5" max="14" width="8.58203125" style="821"/>
    <col min="15" max="15" width="11" style="821" bestFit="1" customWidth="1"/>
    <col min="16" max="16384" width="8.58203125" style="821"/>
  </cols>
  <sheetData>
    <row r="1" spans="1:16">
      <c r="A1" s="859" t="s">
        <v>5789</v>
      </c>
      <c r="B1" s="859"/>
      <c r="C1" s="859"/>
      <c r="D1" s="859"/>
      <c r="E1" s="859"/>
      <c r="F1" s="859"/>
      <c r="G1" s="859"/>
      <c r="H1" s="859"/>
      <c r="I1" s="859"/>
      <c r="J1" s="859"/>
      <c r="K1" s="859"/>
      <c r="L1" s="859"/>
      <c r="M1" s="859"/>
      <c r="N1" s="859"/>
      <c r="O1" s="820" t="s">
        <v>721</v>
      </c>
      <c r="P1" s="859"/>
    </row>
    <row r="2" spans="1:16" ht="18.5" thickBot="1">
      <c r="A2" s="1184"/>
      <c r="B2" s="1184"/>
      <c r="C2" s="1184"/>
      <c r="D2" s="1184"/>
      <c r="E2" s="1184"/>
      <c r="F2" s="1184"/>
      <c r="G2" s="1184"/>
      <c r="H2" s="1184"/>
      <c r="I2" s="1184"/>
      <c r="J2" s="1184"/>
      <c r="K2" s="1184"/>
      <c r="L2" s="1184"/>
      <c r="M2" s="988"/>
      <c r="N2" s="989" t="s">
        <v>5790</v>
      </c>
      <c r="O2" s="859"/>
      <c r="P2" s="859"/>
    </row>
    <row r="3" spans="1:16" ht="18.75" customHeight="1">
      <c r="A3" s="1059" t="s">
        <v>4839</v>
      </c>
      <c r="B3" s="1185" t="s">
        <v>5791</v>
      </c>
      <c r="C3" s="1185" t="s">
        <v>5792</v>
      </c>
      <c r="D3" s="1280" t="s">
        <v>5793</v>
      </c>
      <c r="E3" s="1281" t="s">
        <v>5794</v>
      </c>
      <c r="F3" s="1139" t="s">
        <v>5795</v>
      </c>
      <c r="G3" s="1139" t="s">
        <v>5796</v>
      </c>
      <c r="H3" s="1139" t="s">
        <v>5797</v>
      </c>
      <c r="I3" s="1282" t="s">
        <v>5798</v>
      </c>
      <c r="J3" s="1283" t="s">
        <v>5799</v>
      </c>
      <c r="K3" s="1283" t="s">
        <v>5800</v>
      </c>
      <c r="L3" s="1284" t="s">
        <v>5801</v>
      </c>
      <c r="M3" s="1284" t="s">
        <v>5802</v>
      </c>
      <c r="N3" s="1284" t="s">
        <v>5803</v>
      </c>
      <c r="O3" s="859"/>
      <c r="P3" s="859"/>
    </row>
    <row r="4" spans="1:16">
      <c r="A4" s="1232" t="s">
        <v>5466</v>
      </c>
      <c r="B4" s="1285">
        <f>SUM(B5:B17)</f>
        <v>3211</v>
      </c>
      <c r="C4" s="1286">
        <f t="shared" ref="C4:N4" si="0">SUM(C5:C17)</f>
        <v>585</v>
      </c>
      <c r="D4" s="1286">
        <f t="shared" si="0"/>
        <v>1203</v>
      </c>
      <c r="E4" s="1286">
        <f t="shared" si="0"/>
        <v>680</v>
      </c>
      <c r="F4" s="1286">
        <f t="shared" si="0"/>
        <v>464</v>
      </c>
      <c r="G4" s="1286">
        <f t="shared" si="0"/>
        <v>120</v>
      </c>
      <c r="H4" s="1286">
        <f t="shared" si="0"/>
        <v>87</v>
      </c>
      <c r="I4" s="1286">
        <f>SUM(I5:I17)</f>
        <v>38</v>
      </c>
      <c r="J4" s="1287">
        <f t="shared" si="0"/>
        <v>15</v>
      </c>
      <c r="K4" s="1287">
        <f t="shared" si="0"/>
        <v>9</v>
      </c>
      <c r="L4" s="1287">
        <f t="shared" si="0"/>
        <v>6</v>
      </c>
      <c r="M4" s="1287">
        <f t="shared" si="0"/>
        <v>1</v>
      </c>
      <c r="N4" s="1287">
        <f t="shared" si="0"/>
        <v>3</v>
      </c>
      <c r="O4" s="859"/>
      <c r="P4" s="859"/>
    </row>
    <row r="5" spans="1:16">
      <c r="A5" s="1237" t="s">
        <v>138</v>
      </c>
      <c r="B5" s="1288">
        <f t="shared" ref="B5:B17" si="1">SUM(C5:N5)</f>
        <v>893</v>
      </c>
      <c r="C5" s="1289">
        <v>136</v>
      </c>
      <c r="D5" s="1289">
        <v>340</v>
      </c>
      <c r="E5" s="1289">
        <v>193</v>
      </c>
      <c r="F5" s="1290">
        <v>151</v>
      </c>
      <c r="G5" s="1289">
        <v>34</v>
      </c>
      <c r="H5" s="1289">
        <v>26</v>
      </c>
      <c r="I5" s="1289">
        <v>8</v>
      </c>
      <c r="J5" s="1291">
        <v>3</v>
      </c>
      <c r="K5" s="1291">
        <v>2</v>
      </c>
      <c r="L5" s="1291">
        <v>0</v>
      </c>
      <c r="M5" s="1291">
        <v>0</v>
      </c>
      <c r="N5" s="1291">
        <v>0</v>
      </c>
      <c r="O5" s="859"/>
      <c r="P5" s="859"/>
    </row>
    <row r="6" spans="1:16">
      <c r="A6" s="1237" t="s">
        <v>232</v>
      </c>
      <c r="B6" s="1288">
        <f t="shared" si="1"/>
        <v>288</v>
      </c>
      <c r="C6" s="1289">
        <v>33</v>
      </c>
      <c r="D6" s="1289">
        <v>101</v>
      </c>
      <c r="E6" s="1289">
        <v>80</v>
      </c>
      <c r="F6" s="1290">
        <v>46</v>
      </c>
      <c r="G6" s="1289">
        <v>10</v>
      </c>
      <c r="H6" s="1289">
        <v>7</v>
      </c>
      <c r="I6" s="1289">
        <v>7</v>
      </c>
      <c r="J6" s="1291">
        <v>1</v>
      </c>
      <c r="K6" s="1291">
        <v>0</v>
      </c>
      <c r="L6" s="1291">
        <v>1</v>
      </c>
      <c r="M6" s="1291">
        <v>0</v>
      </c>
      <c r="N6" s="1291">
        <v>2</v>
      </c>
      <c r="O6" s="859"/>
      <c r="P6" s="859"/>
    </row>
    <row r="7" spans="1:16">
      <c r="A7" s="1237" t="s">
        <v>294</v>
      </c>
      <c r="B7" s="1288">
        <f t="shared" si="1"/>
        <v>495</v>
      </c>
      <c r="C7" s="1289">
        <v>87</v>
      </c>
      <c r="D7" s="1289">
        <v>182</v>
      </c>
      <c r="E7" s="1289">
        <v>119</v>
      </c>
      <c r="F7" s="1290">
        <v>68</v>
      </c>
      <c r="G7" s="1289">
        <v>20</v>
      </c>
      <c r="H7" s="1289">
        <v>12</v>
      </c>
      <c r="I7" s="1289">
        <v>5</v>
      </c>
      <c r="J7" s="1291">
        <v>1</v>
      </c>
      <c r="K7" s="1291">
        <v>1</v>
      </c>
      <c r="L7" s="1291">
        <v>0</v>
      </c>
      <c r="M7" s="1291">
        <v>0</v>
      </c>
      <c r="N7" s="1291">
        <v>0</v>
      </c>
      <c r="O7" s="859"/>
      <c r="P7" s="859"/>
    </row>
    <row r="8" spans="1:16">
      <c r="A8" s="1237" t="s">
        <v>297</v>
      </c>
      <c r="B8" s="1288">
        <f t="shared" si="1"/>
        <v>110</v>
      </c>
      <c r="C8" s="1289">
        <v>28</v>
      </c>
      <c r="D8" s="1289">
        <v>39</v>
      </c>
      <c r="E8" s="1289">
        <v>23</v>
      </c>
      <c r="F8" s="1290">
        <v>11</v>
      </c>
      <c r="G8" s="1289">
        <v>5</v>
      </c>
      <c r="H8" s="1289">
        <v>3</v>
      </c>
      <c r="I8" s="1289">
        <v>0</v>
      </c>
      <c r="J8" s="1291">
        <v>1</v>
      </c>
      <c r="K8" s="1291">
        <v>0</v>
      </c>
      <c r="L8" s="1291">
        <v>0</v>
      </c>
      <c r="M8" s="1291">
        <v>0</v>
      </c>
      <c r="N8" s="1291">
        <v>0</v>
      </c>
      <c r="O8" s="859"/>
      <c r="P8" s="859"/>
    </row>
    <row r="9" spans="1:16">
      <c r="A9" s="1237" t="s">
        <v>300</v>
      </c>
      <c r="B9" s="1288">
        <f t="shared" si="1"/>
        <v>51</v>
      </c>
      <c r="C9" s="1289">
        <v>12</v>
      </c>
      <c r="D9" s="1289">
        <v>19</v>
      </c>
      <c r="E9" s="1289">
        <v>11</v>
      </c>
      <c r="F9" s="1289">
        <v>6</v>
      </c>
      <c r="G9" s="1289">
        <v>1</v>
      </c>
      <c r="H9" s="1289">
        <v>2</v>
      </c>
      <c r="I9" s="1289">
        <v>0</v>
      </c>
      <c r="J9" s="1291">
        <v>0</v>
      </c>
      <c r="K9" s="1291">
        <v>0</v>
      </c>
      <c r="L9" s="1291">
        <v>0</v>
      </c>
      <c r="M9" s="1291">
        <v>0</v>
      </c>
      <c r="N9" s="1291">
        <v>0</v>
      </c>
      <c r="O9" s="859"/>
      <c r="P9" s="859"/>
    </row>
    <row r="10" spans="1:16">
      <c r="A10" s="1237" t="s">
        <v>303</v>
      </c>
      <c r="B10" s="1288">
        <f t="shared" si="1"/>
        <v>276</v>
      </c>
      <c r="C10" s="1289">
        <v>19</v>
      </c>
      <c r="D10" s="1289">
        <v>86</v>
      </c>
      <c r="E10" s="1289">
        <v>78</v>
      </c>
      <c r="F10" s="1289">
        <v>64</v>
      </c>
      <c r="G10" s="1289">
        <v>12</v>
      </c>
      <c r="H10" s="1289">
        <v>5</v>
      </c>
      <c r="I10" s="1289">
        <v>3</v>
      </c>
      <c r="J10" s="1291">
        <v>4</v>
      </c>
      <c r="K10" s="1291">
        <v>2</v>
      </c>
      <c r="L10" s="1291">
        <v>2</v>
      </c>
      <c r="M10" s="1291">
        <v>1</v>
      </c>
      <c r="N10" s="1291">
        <v>0</v>
      </c>
      <c r="O10" s="859"/>
      <c r="P10" s="859"/>
    </row>
    <row r="11" spans="1:16">
      <c r="A11" s="1237" t="s">
        <v>469</v>
      </c>
      <c r="B11" s="1288">
        <f t="shared" si="1"/>
        <v>325</v>
      </c>
      <c r="C11" s="1289">
        <v>89</v>
      </c>
      <c r="D11" s="1289">
        <v>161</v>
      </c>
      <c r="E11" s="1289">
        <v>45</v>
      </c>
      <c r="F11" s="1289">
        <v>17</v>
      </c>
      <c r="G11" s="1289">
        <v>2</v>
      </c>
      <c r="H11" s="1289">
        <v>8</v>
      </c>
      <c r="I11" s="1289">
        <v>0</v>
      </c>
      <c r="J11" s="1291">
        <v>0</v>
      </c>
      <c r="K11" s="1291">
        <v>0</v>
      </c>
      <c r="L11" s="1291">
        <v>2</v>
      </c>
      <c r="M11" s="1291">
        <v>0</v>
      </c>
      <c r="N11" s="1291">
        <v>1</v>
      </c>
      <c r="O11" s="859"/>
      <c r="P11" s="859"/>
    </row>
    <row r="12" spans="1:16">
      <c r="A12" s="1237" t="s">
        <v>308</v>
      </c>
      <c r="B12" s="1288">
        <f t="shared" si="1"/>
        <v>138</v>
      </c>
      <c r="C12" s="1289">
        <v>29</v>
      </c>
      <c r="D12" s="1289">
        <v>63</v>
      </c>
      <c r="E12" s="1289">
        <v>18</v>
      </c>
      <c r="F12" s="1289">
        <v>15</v>
      </c>
      <c r="G12" s="1289">
        <v>6</v>
      </c>
      <c r="H12" s="1289">
        <v>3</v>
      </c>
      <c r="I12" s="1289">
        <v>2</v>
      </c>
      <c r="J12" s="1291">
        <v>1</v>
      </c>
      <c r="K12" s="1291">
        <v>0</v>
      </c>
      <c r="L12" s="1291">
        <v>1</v>
      </c>
      <c r="M12" s="1291">
        <v>0</v>
      </c>
      <c r="N12" s="1291">
        <v>0</v>
      </c>
      <c r="O12" s="859"/>
      <c r="P12" s="859"/>
    </row>
    <row r="13" spans="1:16">
      <c r="A13" s="1237" t="s">
        <v>310</v>
      </c>
      <c r="B13" s="1288">
        <f t="shared" si="1"/>
        <v>63</v>
      </c>
      <c r="C13" s="1289">
        <v>12</v>
      </c>
      <c r="D13" s="1289">
        <v>20</v>
      </c>
      <c r="E13" s="1289">
        <v>11</v>
      </c>
      <c r="F13" s="1289">
        <v>12</v>
      </c>
      <c r="G13" s="1289">
        <v>4</v>
      </c>
      <c r="H13" s="1289">
        <v>3</v>
      </c>
      <c r="I13" s="1289">
        <v>0</v>
      </c>
      <c r="J13" s="1291">
        <v>1</v>
      </c>
      <c r="K13" s="1291">
        <v>0</v>
      </c>
      <c r="L13" s="1291">
        <v>0</v>
      </c>
      <c r="M13" s="1291">
        <v>0</v>
      </c>
      <c r="N13" s="1291">
        <v>0</v>
      </c>
      <c r="O13" s="859"/>
      <c r="P13" s="859"/>
    </row>
    <row r="14" spans="1:16">
      <c r="A14" s="1237" t="s">
        <v>313</v>
      </c>
      <c r="B14" s="1288">
        <f t="shared" si="1"/>
        <v>271</v>
      </c>
      <c r="C14" s="1289">
        <v>42</v>
      </c>
      <c r="D14" s="1289">
        <v>82</v>
      </c>
      <c r="E14" s="1289">
        <v>61</v>
      </c>
      <c r="F14" s="1289">
        <v>51</v>
      </c>
      <c r="G14" s="1289">
        <v>18</v>
      </c>
      <c r="H14" s="1289">
        <v>11</v>
      </c>
      <c r="I14" s="1289">
        <v>4</v>
      </c>
      <c r="J14" s="1291">
        <v>2</v>
      </c>
      <c r="K14" s="1291">
        <v>0</v>
      </c>
      <c r="L14" s="1291">
        <v>0</v>
      </c>
      <c r="M14" s="1291">
        <v>0</v>
      </c>
      <c r="N14" s="1291">
        <v>0</v>
      </c>
      <c r="O14" s="859"/>
      <c r="P14" s="859"/>
    </row>
    <row r="15" spans="1:16">
      <c r="A15" s="1237" t="s">
        <v>470</v>
      </c>
      <c r="B15" s="1288">
        <f t="shared" si="1"/>
        <v>102</v>
      </c>
      <c r="C15" s="1289">
        <v>34</v>
      </c>
      <c r="D15" s="1289">
        <v>43</v>
      </c>
      <c r="E15" s="1289">
        <v>7</v>
      </c>
      <c r="F15" s="1289">
        <v>6</v>
      </c>
      <c r="G15" s="1289">
        <v>3</v>
      </c>
      <c r="H15" s="1291">
        <v>1</v>
      </c>
      <c r="I15" s="1289">
        <v>5</v>
      </c>
      <c r="J15" s="1291">
        <v>0</v>
      </c>
      <c r="K15" s="1291">
        <v>3</v>
      </c>
      <c r="L15" s="1291">
        <v>0</v>
      </c>
      <c r="M15" s="1291">
        <v>0</v>
      </c>
      <c r="N15" s="1291">
        <v>0</v>
      </c>
      <c r="O15" s="859"/>
      <c r="P15" s="859"/>
    </row>
    <row r="16" spans="1:16">
      <c r="A16" s="1237" t="s">
        <v>317</v>
      </c>
      <c r="B16" s="1288">
        <f t="shared" si="1"/>
        <v>130</v>
      </c>
      <c r="C16" s="1289">
        <v>61</v>
      </c>
      <c r="D16" s="1289">
        <v>24</v>
      </c>
      <c r="E16" s="1289">
        <v>24</v>
      </c>
      <c r="F16" s="1289">
        <v>11</v>
      </c>
      <c r="G16" s="1289">
        <v>3</v>
      </c>
      <c r="H16" s="1289">
        <v>3</v>
      </c>
      <c r="I16" s="1291">
        <v>2</v>
      </c>
      <c r="J16" s="1291">
        <v>1</v>
      </c>
      <c r="K16" s="1291">
        <v>1</v>
      </c>
      <c r="L16" s="1291">
        <v>0</v>
      </c>
      <c r="M16" s="1291">
        <v>0</v>
      </c>
      <c r="N16" s="1291">
        <v>0</v>
      </c>
      <c r="O16" s="859"/>
      <c r="P16" s="859"/>
    </row>
    <row r="17" spans="1:16" ht="18.5" thickBot="1">
      <c r="A17" s="1292" t="s">
        <v>5805</v>
      </c>
      <c r="B17" s="1293">
        <f t="shared" si="1"/>
        <v>69</v>
      </c>
      <c r="C17" s="1294">
        <v>3</v>
      </c>
      <c r="D17" s="1294">
        <v>43</v>
      </c>
      <c r="E17" s="1294">
        <v>10</v>
      </c>
      <c r="F17" s="1294">
        <v>6</v>
      </c>
      <c r="G17" s="1294">
        <v>2</v>
      </c>
      <c r="H17" s="1294">
        <v>3</v>
      </c>
      <c r="I17" s="1295">
        <v>2</v>
      </c>
      <c r="J17" s="1295">
        <v>0</v>
      </c>
      <c r="K17" s="1295">
        <v>0</v>
      </c>
      <c r="L17" s="1295">
        <v>0</v>
      </c>
      <c r="M17" s="1295">
        <v>0</v>
      </c>
      <c r="N17" s="1295">
        <v>0</v>
      </c>
      <c r="O17" s="859"/>
      <c r="P17" s="859"/>
    </row>
    <row r="18" spans="1:16">
      <c r="A18" s="1098" t="s">
        <v>5806</v>
      </c>
      <c r="B18" s="859"/>
      <c r="C18" s="859"/>
      <c r="D18" s="859"/>
      <c r="E18" s="859"/>
      <c r="F18" s="859"/>
      <c r="G18" s="859"/>
      <c r="H18" s="859"/>
      <c r="I18" s="1052"/>
      <c r="J18" s="1052"/>
      <c r="K18" s="1052"/>
      <c r="L18" s="1052"/>
      <c r="M18" s="1052"/>
      <c r="N18" s="1020" t="s">
        <v>5807</v>
      </c>
      <c r="O18" s="859"/>
      <c r="P18" s="859"/>
    </row>
    <row r="19" spans="1:16">
      <c r="A19" s="859"/>
      <c r="B19" s="859"/>
      <c r="C19" s="859"/>
      <c r="D19" s="859"/>
      <c r="E19" s="859"/>
      <c r="F19" s="859"/>
      <c r="G19" s="859"/>
      <c r="H19" s="859"/>
      <c r="I19" s="859"/>
      <c r="J19" s="859"/>
      <c r="K19" s="859"/>
      <c r="L19" s="859"/>
      <c r="M19" s="859"/>
      <c r="N19" s="859"/>
      <c r="O19" s="859"/>
      <c r="P19" s="859"/>
    </row>
    <row r="20" spans="1:16">
      <c r="A20" s="859"/>
      <c r="B20" s="859"/>
      <c r="C20" s="859"/>
      <c r="D20" s="859"/>
      <c r="E20" s="859"/>
      <c r="F20" s="859"/>
      <c r="G20" s="859"/>
      <c r="H20" s="859"/>
      <c r="I20" s="859"/>
      <c r="J20" s="859"/>
      <c r="K20" s="859"/>
      <c r="L20" s="859"/>
      <c r="M20" s="859"/>
      <c r="N20" s="859"/>
      <c r="O20" s="859"/>
      <c r="P20" s="859"/>
    </row>
  </sheetData>
  <phoneticPr fontId="2"/>
  <hyperlinks>
    <hyperlink ref="O1" location="目次!A1" display="目次へ戻る" xr:uid="{94F89B0D-4A7F-451E-8392-92761B694D83}"/>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1A70A-811C-4A78-A419-9D3BC3275DF2}">
  <dimension ref="A1:Q21"/>
  <sheetViews>
    <sheetView workbookViewId="0">
      <selection activeCell="Q1" sqref="Q1"/>
    </sheetView>
  </sheetViews>
  <sheetFormatPr defaultColWidth="8.58203125" defaultRowHeight="18"/>
  <cols>
    <col min="1" max="1" width="13.33203125" style="821" customWidth="1"/>
    <col min="2" max="16" width="10.5" style="821" customWidth="1"/>
    <col min="17" max="17" width="11" style="821" bestFit="1" customWidth="1"/>
    <col min="18" max="16384" width="8.58203125" style="821"/>
  </cols>
  <sheetData>
    <row r="1" spans="1:17">
      <c r="A1" s="859" t="s">
        <v>5808</v>
      </c>
      <c r="B1" s="859"/>
      <c r="C1" s="859"/>
      <c r="D1" s="859"/>
      <c r="E1" s="859"/>
      <c r="F1" s="859"/>
      <c r="G1" s="859"/>
      <c r="H1" s="859"/>
      <c r="I1" s="859"/>
      <c r="J1" s="859"/>
      <c r="K1" s="859"/>
      <c r="L1" s="859"/>
      <c r="M1" s="859"/>
      <c r="N1" s="859"/>
      <c r="O1" s="859"/>
      <c r="P1" s="859"/>
      <c r="Q1" s="820" t="s">
        <v>721</v>
      </c>
    </row>
    <row r="2" spans="1:17" ht="18.5" thickBot="1">
      <c r="A2" s="1184"/>
      <c r="B2" s="1184"/>
      <c r="C2" s="1184"/>
      <c r="D2" s="1184"/>
      <c r="E2" s="1184"/>
      <c r="F2" s="1184"/>
      <c r="G2" s="1184"/>
      <c r="H2" s="1184"/>
      <c r="I2" s="1184"/>
      <c r="J2" s="1184"/>
      <c r="K2" s="1184"/>
      <c r="L2" s="1184"/>
      <c r="M2" s="1184"/>
      <c r="N2" s="988"/>
      <c r="O2" s="988"/>
      <c r="P2" s="989" t="s">
        <v>5790</v>
      </c>
    </row>
    <row r="3" spans="1:17" ht="55.5" customHeight="1">
      <c r="A3" s="1134" t="s">
        <v>5809</v>
      </c>
      <c r="B3" s="1138" t="s">
        <v>5791</v>
      </c>
      <c r="C3" s="1296" t="s">
        <v>5810</v>
      </c>
      <c r="D3" s="1296" t="s">
        <v>5731</v>
      </c>
      <c r="E3" s="1135" t="s">
        <v>5811</v>
      </c>
      <c r="F3" s="1138" t="s">
        <v>5812</v>
      </c>
      <c r="G3" s="1138" t="s">
        <v>5813</v>
      </c>
      <c r="H3" s="1138" t="s">
        <v>5814</v>
      </c>
      <c r="I3" s="1296" t="s">
        <v>5739</v>
      </c>
      <c r="J3" s="1135" t="s">
        <v>5815</v>
      </c>
      <c r="K3" s="1135" t="s">
        <v>5816</v>
      </c>
      <c r="L3" s="1138" t="s">
        <v>5817</v>
      </c>
      <c r="M3" s="1138" t="s">
        <v>5818</v>
      </c>
      <c r="N3" s="1138" t="s">
        <v>5819</v>
      </c>
      <c r="O3" s="1138" t="s">
        <v>5820</v>
      </c>
      <c r="P3" s="1135" t="s">
        <v>5821</v>
      </c>
    </row>
    <row r="4" spans="1:17" ht="18.75" customHeight="1">
      <c r="A4" s="1095" t="s">
        <v>5822</v>
      </c>
      <c r="B4" s="1297">
        <f>SUM(B5:B17)</f>
        <v>2626</v>
      </c>
      <c r="C4" s="1298">
        <f>SUM(C5:C17)</f>
        <v>2294</v>
      </c>
      <c r="D4" s="1298">
        <f>SUM(D5:D17)</f>
        <v>0</v>
      </c>
      <c r="E4" s="1298">
        <f t="shared" ref="E4:P4" si="0">SUM(E5,E6,E7,E8,E9,E10,E11,E12,E13,E14,E15,E16,E17)</f>
        <v>11</v>
      </c>
      <c r="F4" s="1298">
        <f t="shared" si="0"/>
        <v>2</v>
      </c>
      <c r="G4" s="1298">
        <f t="shared" si="0"/>
        <v>119</v>
      </c>
      <c r="H4" s="1298">
        <f t="shared" si="0"/>
        <v>49</v>
      </c>
      <c r="I4" s="1298">
        <f t="shared" si="0"/>
        <v>61</v>
      </c>
      <c r="J4" s="1298">
        <f t="shared" si="0"/>
        <v>26</v>
      </c>
      <c r="K4" s="1298">
        <f t="shared" si="0"/>
        <v>10</v>
      </c>
      <c r="L4" s="1298">
        <f t="shared" si="0"/>
        <v>9</v>
      </c>
      <c r="M4" s="1298">
        <f t="shared" si="0"/>
        <v>37</v>
      </c>
      <c r="N4" s="1298">
        <f t="shared" si="0"/>
        <v>3</v>
      </c>
      <c r="O4" s="1298">
        <f t="shared" si="0"/>
        <v>4</v>
      </c>
      <c r="P4" s="1298">
        <f t="shared" si="0"/>
        <v>1</v>
      </c>
    </row>
    <row r="5" spans="1:17">
      <c r="A5" s="1006" t="s">
        <v>138</v>
      </c>
      <c r="B5" s="1299">
        <f t="shared" ref="B5:B17" si="1">SUM(C5:P5)</f>
        <v>757</v>
      </c>
      <c r="C5" s="1300">
        <v>661</v>
      </c>
      <c r="D5" s="1300">
        <v>0</v>
      </c>
      <c r="E5" s="1300">
        <v>1</v>
      </c>
      <c r="F5" s="1300">
        <v>0</v>
      </c>
      <c r="G5" s="1300">
        <v>33</v>
      </c>
      <c r="H5" s="1300">
        <v>17</v>
      </c>
      <c r="I5" s="1300">
        <v>33</v>
      </c>
      <c r="J5" s="1300">
        <v>10</v>
      </c>
      <c r="K5" s="1300">
        <v>2</v>
      </c>
      <c r="L5" s="1300">
        <v>0</v>
      </c>
      <c r="M5" s="1300">
        <v>0</v>
      </c>
      <c r="N5" s="1300">
        <v>0</v>
      </c>
      <c r="O5" s="1300">
        <v>0</v>
      </c>
      <c r="P5" s="1300">
        <v>0</v>
      </c>
    </row>
    <row r="6" spans="1:17">
      <c r="A6" s="1006" t="s">
        <v>232</v>
      </c>
      <c r="B6" s="1299">
        <f t="shared" si="1"/>
        <v>255</v>
      </c>
      <c r="C6" s="1300">
        <v>217</v>
      </c>
      <c r="D6" s="1300">
        <v>0</v>
      </c>
      <c r="E6" s="1300">
        <v>0</v>
      </c>
      <c r="F6" s="1300">
        <v>0</v>
      </c>
      <c r="G6" s="1300">
        <v>15</v>
      </c>
      <c r="H6" s="1300">
        <v>9</v>
      </c>
      <c r="I6" s="1300">
        <v>2</v>
      </c>
      <c r="J6" s="1300">
        <v>9</v>
      </c>
      <c r="K6" s="1300">
        <v>1</v>
      </c>
      <c r="L6" s="1300">
        <v>0</v>
      </c>
      <c r="M6" s="1300">
        <v>1</v>
      </c>
      <c r="N6" s="1300">
        <v>0</v>
      </c>
      <c r="O6" s="1300">
        <v>1</v>
      </c>
      <c r="P6" s="1300">
        <v>0</v>
      </c>
    </row>
    <row r="7" spans="1:17">
      <c r="A7" s="1006" t="s">
        <v>5823</v>
      </c>
      <c r="B7" s="1299">
        <f t="shared" si="1"/>
        <v>408</v>
      </c>
      <c r="C7" s="1300">
        <v>363</v>
      </c>
      <c r="D7" s="1300">
        <v>0</v>
      </c>
      <c r="E7" s="1300">
        <v>2</v>
      </c>
      <c r="F7" s="1300">
        <v>0</v>
      </c>
      <c r="G7" s="1300">
        <v>30</v>
      </c>
      <c r="H7" s="1300">
        <v>7</v>
      </c>
      <c r="I7" s="1300">
        <v>1</v>
      </c>
      <c r="J7" s="1300">
        <v>1</v>
      </c>
      <c r="K7" s="1300">
        <v>2</v>
      </c>
      <c r="L7" s="1300">
        <v>1</v>
      </c>
      <c r="M7" s="1300">
        <v>1</v>
      </c>
      <c r="N7" s="1300">
        <v>0</v>
      </c>
      <c r="O7" s="1300">
        <v>0</v>
      </c>
      <c r="P7" s="1300">
        <v>0</v>
      </c>
    </row>
    <row r="8" spans="1:17">
      <c r="A8" s="1006" t="s">
        <v>5824</v>
      </c>
      <c r="B8" s="1299">
        <f t="shared" si="1"/>
        <v>82</v>
      </c>
      <c r="C8" s="1300">
        <v>75</v>
      </c>
      <c r="D8" s="1300">
        <v>0</v>
      </c>
      <c r="E8" s="1300">
        <v>2</v>
      </c>
      <c r="F8" s="1300">
        <v>0</v>
      </c>
      <c r="G8" s="1300">
        <v>3</v>
      </c>
      <c r="H8" s="1300">
        <v>0</v>
      </c>
      <c r="I8" s="1300">
        <v>1</v>
      </c>
      <c r="J8" s="1300">
        <v>0</v>
      </c>
      <c r="K8" s="1300">
        <v>0</v>
      </c>
      <c r="L8" s="1300">
        <v>0</v>
      </c>
      <c r="M8" s="1300">
        <v>0</v>
      </c>
      <c r="N8" s="1300">
        <v>1</v>
      </c>
      <c r="O8" s="1300">
        <v>0</v>
      </c>
      <c r="P8" s="1300">
        <v>0</v>
      </c>
    </row>
    <row r="9" spans="1:17">
      <c r="A9" s="1006" t="s">
        <v>5825</v>
      </c>
      <c r="B9" s="1299">
        <f t="shared" si="1"/>
        <v>39</v>
      </c>
      <c r="C9" s="1300">
        <v>29</v>
      </c>
      <c r="D9" s="1300">
        <v>0</v>
      </c>
      <c r="E9" s="1300">
        <v>1</v>
      </c>
      <c r="F9" s="1300">
        <v>0</v>
      </c>
      <c r="G9" s="1300">
        <v>1</v>
      </c>
      <c r="H9" s="1300">
        <v>0</v>
      </c>
      <c r="I9" s="1300">
        <v>6</v>
      </c>
      <c r="J9" s="1300">
        <v>0</v>
      </c>
      <c r="K9" s="1300">
        <v>1</v>
      </c>
      <c r="L9" s="1300">
        <v>0</v>
      </c>
      <c r="M9" s="1300">
        <v>1</v>
      </c>
      <c r="N9" s="1300">
        <v>0</v>
      </c>
      <c r="O9" s="1300">
        <v>0</v>
      </c>
      <c r="P9" s="1300">
        <v>0</v>
      </c>
    </row>
    <row r="10" spans="1:17">
      <c r="A10" s="1006" t="s">
        <v>5826</v>
      </c>
      <c r="B10" s="1299">
        <f t="shared" si="1"/>
        <v>257</v>
      </c>
      <c r="C10" s="1300">
        <v>230</v>
      </c>
      <c r="D10" s="1300">
        <v>0</v>
      </c>
      <c r="E10" s="1300">
        <v>1</v>
      </c>
      <c r="F10" s="1300">
        <v>0</v>
      </c>
      <c r="G10" s="1300">
        <v>14</v>
      </c>
      <c r="H10" s="1300">
        <v>5</v>
      </c>
      <c r="I10" s="1300">
        <v>3</v>
      </c>
      <c r="J10" s="1300">
        <v>1</v>
      </c>
      <c r="K10" s="1300">
        <v>1</v>
      </c>
      <c r="L10" s="1300">
        <v>0</v>
      </c>
      <c r="M10" s="1300">
        <v>2</v>
      </c>
      <c r="N10" s="1300">
        <v>0</v>
      </c>
      <c r="O10" s="1300">
        <v>0</v>
      </c>
      <c r="P10" s="1300">
        <v>0</v>
      </c>
    </row>
    <row r="11" spans="1:17">
      <c r="A11" s="1006" t="s">
        <v>5827</v>
      </c>
      <c r="B11" s="1299">
        <f t="shared" si="1"/>
        <v>236</v>
      </c>
      <c r="C11" s="1300">
        <v>225</v>
      </c>
      <c r="D11" s="1300">
        <v>0</v>
      </c>
      <c r="E11" s="1300">
        <v>1</v>
      </c>
      <c r="F11" s="1300">
        <v>1</v>
      </c>
      <c r="G11" s="1300">
        <v>2</v>
      </c>
      <c r="H11" s="1300">
        <v>0</v>
      </c>
      <c r="I11" s="1300">
        <v>0</v>
      </c>
      <c r="J11" s="1300">
        <v>1</v>
      </c>
      <c r="K11" s="1300">
        <v>0</v>
      </c>
      <c r="L11" s="1300">
        <v>2</v>
      </c>
      <c r="M11" s="1300">
        <v>2</v>
      </c>
      <c r="N11" s="1300">
        <v>2</v>
      </c>
      <c r="O11" s="1300">
        <v>0</v>
      </c>
      <c r="P11" s="1300">
        <v>0</v>
      </c>
    </row>
    <row r="12" spans="1:17">
      <c r="A12" s="1006" t="s">
        <v>5828</v>
      </c>
      <c r="B12" s="1299">
        <f t="shared" si="1"/>
        <v>109</v>
      </c>
      <c r="C12" s="1300">
        <v>88</v>
      </c>
      <c r="D12" s="1300">
        <v>0</v>
      </c>
      <c r="E12" s="1300">
        <v>0</v>
      </c>
      <c r="F12" s="1300">
        <v>0</v>
      </c>
      <c r="G12" s="1300">
        <v>3</v>
      </c>
      <c r="H12" s="1300">
        <v>4</v>
      </c>
      <c r="I12" s="1300">
        <v>12</v>
      </c>
      <c r="J12" s="1300">
        <v>0</v>
      </c>
      <c r="K12" s="1300">
        <v>1</v>
      </c>
      <c r="L12" s="1300">
        <v>0</v>
      </c>
      <c r="M12" s="1300">
        <v>0</v>
      </c>
      <c r="N12" s="1300">
        <v>0</v>
      </c>
      <c r="O12" s="1300">
        <v>0</v>
      </c>
      <c r="P12" s="1300">
        <v>1</v>
      </c>
    </row>
    <row r="13" spans="1:17">
      <c r="A13" s="1006" t="s">
        <v>5829</v>
      </c>
      <c r="B13" s="1299">
        <f t="shared" si="1"/>
        <v>51</v>
      </c>
      <c r="C13" s="1300">
        <v>34</v>
      </c>
      <c r="D13" s="1300">
        <v>0</v>
      </c>
      <c r="E13" s="1300">
        <v>0</v>
      </c>
      <c r="F13" s="1300">
        <v>0</v>
      </c>
      <c r="G13" s="1300">
        <v>11</v>
      </c>
      <c r="H13" s="1300">
        <v>2</v>
      </c>
      <c r="I13" s="1300">
        <v>3</v>
      </c>
      <c r="J13" s="1300">
        <v>1</v>
      </c>
      <c r="K13" s="1300">
        <v>0</v>
      </c>
      <c r="L13" s="1300">
        <v>0</v>
      </c>
      <c r="M13" s="1300">
        <v>0</v>
      </c>
      <c r="N13" s="1300">
        <v>0</v>
      </c>
      <c r="O13" s="1300">
        <v>0</v>
      </c>
      <c r="P13" s="1300">
        <v>0</v>
      </c>
    </row>
    <row r="14" spans="1:17">
      <c r="A14" s="1006" t="s">
        <v>5830</v>
      </c>
      <c r="B14" s="1299">
        <f t="shared" si="1"/>
        <v>229</v>
      </c>
      <c r="C14" s="1300">
        <v>210</v>
      </c>
      <c r="D14" s="1300">
        <v>0</v>
      </c>
      <c r="E14" s="1300">
        <v>0</v>
      </c>
      <c r="F14" s="1300">
        <v>0</v>
      </c>
      <c r="G14" s="1300">
        <v>0</v>
      </c>
      <c r="H14" s="1300">
        <v>0</v>
      </c>
      <c r="I14" s="1300">
        <v>0</v>
      </c>
      <c r="J14" s="1300">
        <v>1</v>
      </c>
      <c r="K14" s="1300">
        <v>0</v>
      </c>
      <c r="L14" s="1300">
        <v>0</v>
      </c>
      <c r="M14" s="1300">
        <v>18</v>
      </c>
      <c r="N14" s="1300">
        <v>0</v>
      </c>
      <c r="O14" s="1300">
        <v>0</v>
      </c>
      <c r="P14" s="1300">
        <v>0</v>
      </c>
    </row>
    <row r="15" spans="1:17">
      <c r="A15" s="1006" t="s">
        <v>5831</v>
      </c>
      <c r="B15" s="1299">
        <f t="shared" si="1"/>
        <v>68</v>
      </c>
      <c r="C15" s="1300">
        <v>50</v>
      </c>
      <c r="D15" s="1300">
        <v>0</v>
      </c>
      <c r="E15" s="1300">
        <v>1</v>
      </c>
      <c r="F15" s="1300">
        <v>1</v>
      </c>
      <c r="G15" s="1300">
        <v>5</v>
      </c>
      <c r="H15" s="1300">
        <v>4</v>
      </c>
      <c r="I15" s="1300">
        <v>0</v>
      </c>
      <c r="J15" s="1300">
        <v>0</v>
      </c>
      <c r="K15" s="1300">
        <v>0</v>
      </c>
      <c r="L15" s="1300">
        <v>2</v>
      </c>
      <c r="M15" s="1300">
        <v>3</v>
      </c>
      <c r="N15" s="1300">
        <v>0</v>
      </c>
      <c r="O15" s="1300">
        <v>2</v>
      </c>
      <c r="P15" s="1300">
        <v>0</v>
      </c>
    </row>
    <row r="16" spans="1:17">
      <c r="A16" s="1006" t="s">
        <v>5832</v>
      </c>
      <c r="B16" s="1299">
        <f t="shared" si="1"/>
        <v>69</v>
      </c>
      <c r="C16" s="1300">
        <v>48</v>
      </c>
      <c r="D16" s="1300">
        <v>0</v>
      </c>
      <c r="E16" s="1300">
        <v>2</v>
      </c>
      <c r="F16" s="1300">
        <v>0</v>
      </c>
      <c r="G16" s="1300">
        <v>1</v>
      </c>
      <c r="H16" s="1300">
        <v>1</v>
      </c>
      <c r="I16" s="1300">
        <v>0</v>
      </c>
      <c r="J16" s="1300">
        <v>2</v>
      </c>
      <c r="K16" s="1300">
        <v>2</v>
      </c>
      <c r="L16" s="1300">
        <v>4</v>
      </c>
      <c r="M16" s="1300">
        <v>9</v>
      </c>
      <c r="N16" s="1300">
        <v>0</v>
      </c>
      <c r="O16" s="1300">
        <v>0</v>
      </c>
      <c r="P16" s="1300">
        <v>0</v>
      </c>
    </row>
    <row r="17" spans="1:16" ht="19.5" customHeight="1" thickBot="1">
      <c r="A17" s="1005" t="s">
        <v>233</v>
      </c>
      <c r="B17" s="1299">
        <f t="shared" si="1"/>
        <v>66</v>
      </c>
      <c r="C17" s="1300">
        <v>64</v>
      </c>
      <c r="D17" s="1300">
        <v>0</v>
      </c>
      <c r="E17" s="1300">
        <v>0</v>
      </c>
      <c r="F17" s="1300">
        <v>0</v>
      </c>
      <c r="G17" s="1301">
        <v>1</v>
      </c>
      <c r="H17" s="1301">
        <v>0</v>
      </c>
      <c r="I17" s="1300">
        <v>0</v>
      </c>
      <c r="J17" s="1300">
        <v>0</v>
      </c>
      <c r="K17" s="1300">
        <v>0</v>
      </c>
      <c r="L17" s="1300">
        <v>0</v>
      </c>
      <c r="M17" s="1301">
        <v>0</v>
      </c>
      <c r="N17" s="1301">
        <v>0</v>
      </c>
      <c r="O17" s="1301">
        <v>1</v>
      </c>
      <c r="P17" s="1300">
        <v>0</v>
      </c>
    </row>
    <row r="18" spans="1:16">
      <c r="A18" s="1003"/>
      <c r="B18" s="1003"/>
      <c r="C18" s="1003"/>
      <c r="D18" s="1003"/>
      <c r="E18" s="1003"/>
      <c r="F18" s="1003"/>
      <c r="G18" s="1003"/>
      <c r="H18" s="1003"/>
      <c r="I18" s="1003"/>
      <c r="J18" s="1052"/>
      <c r="K18" s="1052"/>
      <c r="L18" s="1052"/>
      <c r="M18" s="1052"/>
      <c r="N18" s="1052"/>
      <c r="O18" s="1052"/>
      <c r="P18" s="1020" t="s">
        <v>5833</v>
      </c>
    </row>
    <row r="19" spans="1:16">
      <c r="A19" s="859"/>
      <c r="B19" s="859"/>
      <c r="C19" s="859"/>
      <c r="D19" s="859"/>
      <c r="E19" s="859"/>
      <c r="F19" s="859"/>
      <c r="G19" s="859"/>
      <c r="H19" s="859"/>
      <c r="I19" s="859"/>
      <c r="J19" s="859"/>
      <c r="K19" s="859"/>
      <c r="L19" s="859"/>
      <c r="M19" s="859"/>
      <c r="N19" s="859"/>
      <c r="O19" s="859"/>
      <c r="P19" s="859"/>
    </row>
    <row r="20" spans="1:16">
      <c r="A20" s="859"/>
      <c r="B20" s="859"/>
      <c r="C20" s="859"/>
      <c r="D20" s="859"/>
      <c r="E20" s="859"/>
      <c r="F20" s="859"/>
      <c r="G20" s="859"/>
      <c r="H20" s="859"/>
      <c r="I20" s="859"/>
      <c r="J20" s="859"/>
      <c r="K20" s="859"/>
      <c r="L20" s="859"/>
      <c r="M20" s="859"/>
      <c r="N20" s="859"/>
      <c r="O20" s="859"/>
      <c r="P20" s="859"/>
    </row>
    <row r="21" spans="1:16">
      <c r="A21" s="859"/>
      <c r="B21" s="859"/>
      <c r="C21" s="859"/>
      <c r="D21" s="859"/>
      <c r="E21" s="859"/>
      <c r="F21" s="859"/>
      <c r="G21" s="859"/>
      <c r="H21" s="859"/>
      <c r="I21" s="859"/>
      <c r="J21" s="859"/>
      <c r="K21" s="859"/>
      <c r="L21" s="859"/>
      <c r="M21" s="859"/>
      <c r="N21" s="859"/>
      <c r="O21" s="859"/>
      <c r="P21" s="859"/>
    </row>
  </sheetData>
  <phoneticPr fontId="2"/>
  <hyperlinks>
    <hyperlink ref="Q1" location="目次!A1" display="目次へ戻る" xr:uid="{9E3A5014-5119-47B1-AE11-66C75DFE5942}"/>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D0F0-D4F1-40E3-ADB6-85A696CEF270}">
  <dimension ref="A1:V14"/>
  <sheetViews>
    <sheetView topLeftCell="C1" workbookViewId="0">
      <selection activeCell="U1" sqref="U1"/>
    </sheetView>
  </sheetViews>
  <sheetFormatPr defaultColWidth="8.58203125" defaultRowHeight="18"/>
  <cols>
    <col min="1" max="1" width="12.5" style="821" customWidth="1"/>
    <col min="2" max="2" width="8.58203125" style="821" customWidth="1"/>
    <col min="3" max="17" width="10.33203125" style="821" customWidth="1"/>
    <col min="18" max="18" width="13.58203125" style="821" customWidth="1"/>
    <col min="19" max="20" width="10.33203125" style="821" customWidth="1"/>
    <col min="21" max="21" width="11" style="821" bestFit="1" customWidth="1"/>
    <col min="22" max="16384" width="8.58203125" style="821"/>
  </cols>
  <sheetData>
    <row r="1" spans="1:22">
      <c r="A1" s="859" t="s">
        <v>5834</v>
      </c>
      <c r="B1" s="859"/>
      <c r="C1" s="859"/>
      <c r="D1" s="859"/>
      <c r="E1" s="859"/>
      <c r="F1" s="859"/>
      <c r="G1" s="859"/>
      <c r="H1" s="859"/>
      <c r="I1" s="859"/>
      <c r="J1" s="859"/>
      <c r="K1" s="859"/>
      <c r="L1" s="859"/>
      <c r="M1" s="859"/>
      <c r="N1" s="859"/>
      <c r="O1" s="859"/>
      <c r="P1" s="859"/>
      <c r="Q1" s="859"/>
      <c r="R1" s="859"/>
      <c r="S1" s="859"/>
      <c r="T1" s="859"/>
      <c r="U1" s="820" t="s">
        <v>721</v>
      </c>
      <c r="V1" s="859"/>
    </row>
    <row r="2" spans="1:22" ht="18.5" thickBot="1">
      <c r="A2" s="1184"/>
      <c r="B2" s="1184"/>
      <c r="C2" s="1184"/>
      <c r="D2" s="1184"/>
      <c r="E2" s="1184"/>
      <c r="F2" s="1184"/>
      <c r="G2" s="1184"/>
      <c r="H2" s="1184"/>
      <c r="I2" s="1184"/>
      <c r="J2" s="1184"/>
      <c r="K2" s="1184"/>
      <c r="L2" s="1184"/>
      <c r="M2" s="1184"/>
      <c r="N2" s="1184"/>
      <c r="O2" s="1184"/>
      <c r="P2" s="1184"/>
      <c r="Q2" s="1184"/>
      <c r="R2" s="1184"/>
      <c r="S2" s="1184"/>
      <c r="T2" s="1260" t="s">
        <v>5835</v>
      </c>
      <c r="U2" s="859"/>
      <c r="V2" s="859"/>
    </row>
    <row r="3" spans="1:22" ht="18.75" customHeight="1">
      <c r="A3" s="3566" t="s">
        <v>5836</v>
      </c>
      <c r="B3" s="3598" t="s">
        <v>5417</v>
      </c>
      <c r="C3" s="3569" t="s">
        <v>5837</v>
      </c>
      <c r="D3" s="3570"/>
      <c r="E3" s="3570"/>
      <c r="F3" s="3570"/>
      <c r="G3" s="3570"/>
      <c r="H3" s="3570"/>
      <c r="I3" s="3570"/>
      <c r="J3" s="3570"/>
      <c r="K3" s="3570"/>
      <c r="L3" s="3576"/>
      <c r="M3" s="3569" t="s">
        <v>5838</v>
      </c>
      <c r="N3" s="3570"/>
      <c r="O3" s="3570"/>
      <c r="P3" s="3570"/>
      <c r="Q3" s="3570"/>
      <c r="R3" s="3576"/>
      <c r="S3" s="3598" t="s">
        <v>5839</v>
      </c>
      <c r="T3" s="3623" t="s">
        <v>5840</v>
      </c>
      <c r="U3" s="859"/>
      <c r="V3" s="859"/>
    </row>
    <row r="4" spans="1:22" ht="18.75" customHeight="1">
      <c r="A4" s="3568"/>
      <c r="B4" s="3599"/>
      <c r="C4" s="991" t="s">
        <v>5841</v>
      </c>
      <c r="D4" s="991" t="s">
        <v>5842</v>
      </c>
      <c r="E4" s="991" t="s">
        <v>5843</v>
      </c>
      <c r="F4" s="1302" t="s">
        <v>5844</v>
      </c>
      <c r="G4" s="1302" t="s">
        <v>5733</v>
      </c>
      <c r="H4" s="991" t="s">
        <v>5845</v>
      </c>
      <c r="I4" s="991" t="s">
        <v>5846</v>
      </c>
      <c r="J4" s="991" t="s">
        <v>5847</v>
      </c>
      <c r="K4" s="1303" t="s">
        <v>5848</v>
      </c>
      <c r="L4" s="1302" t="s">
        <v>5849</v>
      </c>
      <c r="M4" s="1302" t="s">
        <v>5850</v>
      </c>
      <c r="N4" s="1304" t="s">
        <v>5851</v>
      </c>
      <c r="O4" s="1302" t="s">
        <v>5773</v>
      </c>
      <c r="P4" s="991" t="s">
        <v>5775</v>
      </c>
      <c r="Q4" s="991" t="s">
        <v>5852</v>
      </c>
      <c r="R4" s="1302" t="s">
        <v>5853</v>
      </c>
      <c r="S4" s="3599"/>
      <c r="T4" s="3624"/>
      <c r="U4" s="859"/>
      <c r="V4" s="859"/>
    </row>
    <row r="5" spans="1:22">
      <c r="A5" s="1255" t="s">
        <v>5854</v>
      </c>
      <c r="B5" s="1305">
        <f>C5+M5+T5</f>
        <v>819</v>
      </c>
      <c r="C5" s="1305">
        <v>556</v>
      </c>
      <c r="D5" s="1025">
        <v>307</v>
      </c>
      <c r="E5" s="1025" t="s">
        <v>5787</v>
      </c>
      <c r="F5" s="1025">
        <v>1</v>
      </c>
      <c r="G5" s="1025">
        <v>11</v>
      </c>
      <c r="H5" s="1025">
        <v>189</v>
      </c>
      <c r="I5" s="1025">
        <v>23</v>
      </c>
      <c r="J5" s="1025" t="s">
        <v>5588</v>
      </c>
      <c r="K5" s="1025">
        <v>1</v>
      </c>
      <c r="L5" s="1025" t="s">
        <v>5588</v>
      </c>
      <c r="M5" s="1025">
        <v>263</v>
      </c>
      <c r="N5" s="1025">
        <v>33</v>
      </c>
      <c r="O5" s="1025">
        <v>19</v>
      </c>
      <c r="P5" s="1025">
        <v>167</v>
      </c>
      <c r="Q5" s="1025">
        <v>44</v>
      </c>
      <c r="R5" s="1025">
        <v>0</v>
      </c>
      <c r="S5" s="1025">
        <v>0</v>
      </c>
      <c r="T5" s="1025">
        <v>0</v>
      </c>
      <c r="U5" s="859"/>
      <c r="V5" s="859"/>
    </row>
    <row r="6" spans="1:22">
      <c r="A6" s="1247" t="s">
        <v>191</v>
      </c>
      <c r="B6" s="1305">
        <f>C6+M6+T6</f>
        <v>863</v>
      </c>
      <c r="C6" s="1305">
        <v>582</v>
      </c>
      <c r="D6" s="1025">
        <v>317</v>
      </c>
      <c r="E6" s="1025">
        <v>0</v>
      </c>
      <c r="F6" s="1025">
        <v>1</v>
      </c>
      <c r="G6" s="1025">
        <v>7</v>
      </c>
      <c r="H6" s="1025">
        <v>210</v>
      </c>
      <c r="I6" s="1025">
        <v>23</v>
      </c>
      <c r="J6" s="1025" t="s">
        <v>5588</v>
      </c>
      <c r="K6" s="1025">
        <v>1</v>
      </c>
      <c r="L6" s="1025" t="s">
        <v>5588</v>
      </c>
      <c r="M6" s="1025">
        <v>281</v>
      </c>
      <c r="N6" s="1025">
        <v>32</v>
      </c>
      <c r="O6" s="1025">
        <v>18</v>
      </c>
      <c r="P6" s="1025">
        <v>189</v>
      </c>
      <c r="Q6" s="1025">
        <v>42</v>
      </c>
      <c r="R6" s="1025">
        <v>0</v>
      </c>
      <c r="S6" s="1025">
        <v>0</v>
      </c>
      <c r="T6" s="1025">
        <v>0</v>
      </c>
      <c r="U6" s="859"/>
      <c r="V6" s="859"/>
    </row>
    <row r="7" spans="1:22" ht="18.5" thickBot="1">
      <c r="A7" s="1306" t="s">
        <v>192</v>
      </c>
      <c r="B7" s="1307">
        <f>C7+M7+T7</f>
        <v>936</v>
      </c>
      <c r="C7" s="1307">
        <v>638</v>
      </c>
      <c r="D7" s="1308">
        <v>358</v>
      </c>
      <c r="E7" s="1308">
        <v>0</v>
      </c>
      <c r="F7" s="1308">
        <v>1</v>
      </c>
      <c r="G7" s="1308">
        <v>10</v>
      </c>
      <c r="H7" s="1308">
        <v>215</v>
      </c>
      <c r="I7" s="1308">
        <v>28</v>
      </c>
      <c r="J7" s="1308" t="s">
        <v>5588</v>
      </c>
      <c r="K7" s="1308">
        <v>1</v>
      </c>
      <c r="L7" s="1308" t="s">
        <v>5588</v>
      </c>
      <c r="M7" s="1308">
        <v>298</v>
      </c>
      <c r="N7" s="1308">
        <v>29</v>
      </c>
      <c r="O7" s="1308">
        <v>17</v>
      </c>
      <c r="P7" s="1308">
        <v>204</v>
      </c>
      <c r="Q7" s="1308">
        <v>47</v>
      </c>
      <c r="R7" s="1308">
        <v>0</v>
      </c>
      <c r="S7" s="1308">
        <v>0</v>
      </c>
      <c r="T7" s="1308">
        <v>0</v>
      </c>
      <c r="U7" s="859"/>
      <c r="V7" s="859"/>
    </row>
    <row r="8" spans="1:22" ht="18.75" customHeight="1">
      <c r="A8" s="987"/>
      <c r="B8" s="1003"/>
      <c r="C8" s="1003"/>
      <c r="D8" s="1003"/>
      <c r="E8" s="1003"/>
      <c r="F8" s="1003"/>
      <c r="G8" s="1003"/>
      <c r="H8" s="1003"/>
      <c r="I8" s="1003"/>
      <c r="J8" s="1003"/>
      <c r="K8" s="1003"/>
      <c r="L8" s="1309" t="s">
        <v>5855</v>
      </c>
      <c r="M8" s="1309"/>
      <c r="N8" s="1051"/>
      <c r="O8" s="1051"/>
      <c r="P8" s="1051"/>
      <c r="Q8" s="1051"/>
      <c r="R8" s="1051"/>
      <c r="S8" s="1051"/>
      <c r="T8" s="1020" t="s">
        <v>5856</v>
      </c>
      <c r="U8" s="859"/>
      <c r="V8" s="859"/>
    </row>
    <row r="9" spans="1:22">
      <c r="A9" s="987"/>
      <c r="B9" s="987"/>
      <c r="C9" s="987"/>
      <c r="D9" s="987"/>
      <c r="E9" s="987"/>
      <c r="F9" s="987"/>
      <c r="G9" s="987"/>
      <c r="H9" s="987"/>
      <c r="I9" s="987"/>
      <c r="J9" s="987"/>
      <c r="K9" s="987"/>
      <c r="L9" s="1310"/>
      <c r="M9" s="1310"/>
      <c r="N9" s="1054"/>
      <c r="O9" s="987"/>
      <c r="P9" s="987"/>
      <c r="Q9" s="987"/>
      <c r="R9" s="987"/>
      <c r="S9" s="987"/>
      <c r="T9" s="987"/>
      <c r="U9" s="859"/>
      <c r="V9" s="859"/>
    </row>
    <row r="10" spans="1:22">
      <c r="A10" s="859"/>
      <c r="B10" s="859"/>
      <c r="C10" s="859"/>
      <c r="D10" s="859"/>
      <c r="E10" s="859"/>
      <c r="F10" s="859"/>
      <c r="G10" s="859"/>
      <c r="H10" s="859"/>
      <c r="I10" s="859"/>
      <c r="J10" s="859"/>
      <c r="K10" s="859"/>
      <c r="L10" s="859"/>
      <c r="M10" s="859"/>
      <c r="N10" s="859"/>
      <c r="O10" s="859"/>
      <c r="P10" s="859"/>
      <c r="Q10" s="859"/>
      <c r="R10" s="859"/>
      <c r="S10" s="859"/>
      <c r="T10" s="859"/>
      <c r="U10" s="859"/>
      <c r="V10" s="859"/>
    </row>
    <row r="14" spans="1:22">
      <c r="Q14" s="1140"/>
    </row>
  </sheetData>
  <mergeCells count="6">
    <mergeCell ref="T3:T4"/>
    <mergeCell ref="A3:A4"/>
    <mergeCell ref="B3:B4"/>
    <mergeCell ref="C3:L3"/>
    <mergeCell ref="M3:R3"/>
    <mergeCell ref="S3:S4"/>
  </mergeCells>
  <phoneticPr fontId="2"/>
  <hyperlinks>
    <hyperlink ref="U1" location="目次!A1" display="目次へ戻る" xr:uid="{C2E4BD51-03AB-4F7F-A4C7-A27ACFCB5615}"/>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D4D0F-5449-4779-984E-4478B7261B65}">
  <dimension ref="A1:E1"/>
  <sheetViews>
    <sheetView workbookViewId="0">
      <selection activeCell="E1" sqref="E1"/>
    </sheetView>
  </sheetViews>
  <sheetFormatPr defaultColWidth="8.58203125" defaultRowHeight="18"/>
  <cols>
    <col min="1" max="4" width="8.58203125" style="821"/>
    <col min="5" max="5" width="11" style="821" bestFit="1" customWidth="1"/>
    <col min="6" max="16384" width="8.58203125" style="821"/>
  </cols>
  <sheetData>
    <row r="1" spans="1:5">
      <c r="A1" s="856" t="s">
        <v>5857</v>
      </c>
      <c r="E1" s="820" t="s">
        <v>721</v>
      </c>
    </row>
  </sheetData>
  <phoneticPr fontId="2"/>
  <hyperlinks>
    <hyperlink ref="E1" location="目次!A1" display="目次へ戻る" xr:uid="{5C8422E8-6DB1-470B-B104-40EC876D1599}"/>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F711B-EEDE-4422-9359-8C539354E4FB}">
  <dimension ref="A1:M90"/>
  <sheetViews>
    <sheetView workbookViewId="0">
      <pane ySplit="1" topLeftCell="A28" activePane="bottomLeft" state="frozen"/>
      <selection pane="bottomLeft" activeCell="K28" sqref="K28"/>
    </sheetView>
  </sheetViews>
  <sheetFormatPr defaultColWidth="8.58203125" defaultRowHeight="18"/>
  <cols>
    <col min="1" max="12" width="12.5" style="821" customWidth="1"/>
    <col min="13" max="13" width="19.75" style="821" customWidth="1"/>
    <col min="14" max="16384" width="8.58203125" style="821"/>
  </cols>
  <sheetData>
    <row r="1" spans="1:13">
      <c r="A1" s="859" t="s">
        <v>5858</v>
      </c>
      <c r="B1" s="859"/>
      <c r="C1" s="859"/>
      <c r="D1" s="859"/>
      <c r="E1" s="820" t="s">
        <v>721</v>
      </c>
      <c r="F1" s="859"/>
      <c r="G1" s="859"/>
      <c r="H1" s="859"/>
      <c r="I1" s="859"/>
      <c r="J1" s="859"/>
      <c r="K1" s="859"/>
      <c r="L1" s="859"/>
      <c r="M1" s="859"/>
    </row>
    <row r="2" spans="1:13">
      <c r="A2" s="859" t="s">
        <v>5859</v>
      </c>
      <c r="B2" s="859"/>
      <c r="C2" s="859"/>
      <c r="D2" s="859"/>
      <c r="F2" s="859"/>
      <c r="G2" s="859"/>
      <c r="H2" s="859"/>
      <c r="I2" s="859"/>
      <c r="J2" s="859"/>
      <c r="K2" s="859"/>
      <c r="L2" s="859"/>
      <c r="M2" s="859"/>
    </row>
    <row r="3" spans="1:13" ht="18.5" thickBot="1">
      <c r="A3" s="859"/>
      <c r="B3" s="859"/>
      <c r="C3" s="859"/>
      <c r="D3" s="987" t="s">
        <v>5860</v>
      </c>
      <c r="E3" s="859"/>
      <c r="F3" s="859"/>
      <c r="G3" s="859"/>
      <c r="H3" s="859"/>
      <c r="I3" s="859"/>
      <c r="J3" s="859"/>
      <c r="K3" s="859"/>
      <c r="L3" s="987"/>
      <c r="M3" s="987"/>
    </row>
    <row r="4" spans="1:13">
      <c r="A4" s="1250" t="s">
        <v>5861</v>
      </c>
      <c r="B4" s="1251" t="s">
        <v>5862</v>
      </c>
      <c r="C4" s="1251" t="s">
        <v>5863</v>
      </c>
      <c r="D4" s="1007" t="s">
        <v>5864</v>
      </c>
      <c r="E4" s="859"/>
      <c r="F4" s="859"/>
      <c r="G4" s="859"/>
      <c r="H4" s="859"/>
      <c r="I4" s="859"/>
      <c r="J4" s="859"/>
      <c r="K4" s="859"/>
      <c r="L4" s="859"/>
      <c r="M4" s="859"/>
    </row>
    <row r="5" spans="1:13" ht="18.5" thickBot="1">
      <c r="A5" s="1311">
        <v>30704</v>
      </c>
      <c r="B5" s="1312">
        <v>30459</v>
      </c>
      <c r="C5" s="1313">
        <v>238</v>
      </c>
      <c r="D5" s="1314">
        <v>7</v>
      </c>
      <c r="E5" s="859"/>
      <c r="F5" s="859"/>
      <c r="G5" s="859"/>
      <c r="H5" s="859"/>
      <c r="I5" s="859"/>
      <c r="J5" s="859"/>
      <c r="K5" s="859"/>
      <c r="L5" s="859"/>
      <c r="M5" s="859"/>
    </row>
    <row r="6" spans="1:13" ht="18.5" thickBot="1">
      <c r="A6" s="1315"/>
      <c r="B6" s="1316"/>
      <c r="C6" s="1316"/>
      <c r="D6" s="1316"/>
      <c r="E6" s="1317"/>
      <c r="F6" s="1317"/>
      <c r="G6" s="1317"/>
      <c r="H6" s="1104"/>
      <c r="I6" s="1104"/>
      <c r="J6" s="1104"/>
      <c r="K6" s="1104"/>
      <c r="L6" s="1104"/>
      <c r="M6" s="1103"/>
    </row>
    <row r="7" spans="1:13" ht="18.75" customHeight="1">
      <c r="A7" s="3566" t="s">
        <v>467</v>
      </c>
      <c r="B7" s="3632" t="s">
        <v>5865</v>
      </c>
      <c r="C7" s="3569" t="s">
        <v>5866</v>
      </c>
      <c r="D7" s="3570"/>
      <c r="E7" s="3570"/>
      <c r="F7" s="3570"/>
      <c r="G7" s="3576"/>
      <c r="H7" s="3569" t="s">
        <v>5867</v>
      </c>
      <c r="I7" s="3570"/>
      <c r="J7" s="3570"/>
      <c r="K7" s="3570"/>
      <c r="L7" s="3576"/>
      <c r="M7" s="3589" t="s">
        <v>5868</v>
      </c>
    </row>
    <row r="8" spans="1:13">
      <c r="A8" s="3568"/>
      <c r="B8" s="3633"/>
      <c r="C8" s="992" t="s">
        <v>206</v>
      </c>
      <c r="D8" s="992" t="s">
        <v>5869</v>
      </c>
      <c r="E8" s="992" t="s">
        <v>5870</v>
      </c>
      <c r="F8" s="992" t="s">
        <v>5871</v>
      </c>
      <c r="G8" s="992" t="s">
        <v>5872</v>
      </c>
      <c r="H8" s="992" t="s">
        <v>206</v>
      </c>
      <c r="I8" s="992" t="s">
        <v>5873</v>
      </c>
      <c r="J8" s="992" t="s">
        <v>5874</v>
      </c>
      <c r="K8" s="1304" t="s">
        <v>5875</v>
      </c>
      <c r="L8" s="1304" t="s">
        <v>5876</v>
      </c>
      <c r="M8" s="3591"/>
    </row>
    <row r="9" spans="1:13">
      <c r="A9" s="1232" t="s">
        <v>821</v>
      </c>
      <c r="B9" s="1318">
        <v>57651</v>
      </c>
      <c r="C9" s="1318">
        <f>SUM(D9:G9)</f>
        <v>6243</v>
      </c>
      <c r="D9" s="1318">
        <v>1646</v>
      </c>
      <c r="E9" s="1318">
        <v>263</v>
      </c>
      <c r="F9" s="1318">
        <v>1595</v>
      </c>
      <c r="G9" s="1318">
        <v>2739</v>
      </c>
      <c r="H9" s="1318">
        <v>50953</v>
      </c>
      <c r="I9" s="1318">
        <v>4136</v>
      </c>
      <c r="J9" s="1318">
        <v>564</v>
      </c>
      <c r="K9" s="1318">
        <v>8056</v>
      </c>
      <c r="L9" s="1318">
        <v>38196</v>
      </c>
      <c r="M9" s="1318">
        <v>455</v>
      </c>
    </row>
    <row r="10" spans="1:13">
      <c r="A10" s="1237" t="s">
        <v>138</v>
      </c>
      <c r="B10" s="1319">
        <v>4737</v>
      </c>
      <c r="C10" s="1319">
        <v>305</v>
      </c>
      <c r="D10" s="1319">
        <v>3</v>
      </c>
      <c r="E10" s="1320">
        <v>0</v>
      </c>
      <c r="F10" s="1319">
        <v>186</v>
      </c>
      <c r="G10" s="1319">
        <v>115</v>
      </c>
      <c r="H10" s="1319">
        <v>4433</v>
      </c>
      <c r="I10" s="1319">
        <v>151</v>
      </c>
      <c r="J10" s="1319">
        <v>140</v>
      </c>
      <c r="K10" s="1319">
        <v>1054</v>
      </c>
      <c r="L10" s="1319">
        <v>3087</v>
      </c>
      <c r="M10" s="1320">
        <v>0</v>
      </c>
    </row>
    <row r="11" spans="1:13">
      <c r="A11" s="1237" t="s">
        <v>232</v>
      </c>
      <c r="B11" s="1319">
        <v>3147</v>
      </c>
      <c r="C11" s="1319">
        <v>193</v>
      </c>
      <c r="D11" s="1319">
        <v>21</v>
      </c>
      <c r="E11" s="1320">
        <v>0</v>
      </c>
      <c r="F11" s="1319">
        <v>153</v>
      </c>
      <c r="G11" s="1319">
        <v>19</v>
      </c>
      <c r="H11" s="1319">
        <v>2939</v>
      </c>
      <c r="I11" s="1319">
        <v>659</v>
      </c>
      <c r="J11" s="1319">
        <v>51</v>
      </c>
      <c r="K11" s="1319">
        <v>239</v>
      </c>
      <c r="L11" s="1319">
        <v>1990</v>
      </c>
      <c r="M11" s="1319">
        <v>15</v>
      </c>
    </row>
    <row r="12" spans="1:13">
      <c r="A12" s="1237" t="s">
        <v>294</v>
      </c>
      <c r="B12" s="1319">
        <v>4687</v>
      </c>
      <c r="C12" s="1319">
        <v>305</v>
      </c>
      <c r="D12" s="1319">
        <v>17</v>
      </c>
      <c r="E12" s="1320">
        <v>0</v>
      </c>
      <c r="F12" s="1319">
        <v>64</v>
      </c>
      <c r="G12" s="1319">
        <v>225</v>
      </c>
      <c r="H12" s="1319">
        <v>4382</v>
      </c>
      <c r="I12" s="1319">
        <v>258</v>
      </c>
      <c r="J12" s="1319">
        <v>74</v>
      </c>
      <c r="K12" s="1319">
        <v>652</v>
      </c>
      <c r="L12" s="1319">
        <v>3397</v>
      </c>
      <c r="M12" s="1320">
        <v>0</v>
      </c>
    </row>
    <row r="13" spans="1:13">
      <c r="A13" s="1237" t="s">
        <v>297</v>
      </c>
      <c r="B13" s="1319">
        <v>2419</v>
      </c>
      <c r="C13" s="1319">
        <v>420</v>
      </c>
      <c r="D13" s="1319">
        <v>25</v>
      </c>
      <c r="E13" s="1320">
        <v>0</v>
      </c>
      <c r="F13" s="1319">
        <v>67</v>
      </c>
      <c r="G13" s="1319">
        <v>329</v>
      </c>
      <c r="H13" s="1319">
        <v>1959</v>
      </c>
      <c r="I13" s="1319">
        <v>240</v>
      </c>
      <c r="J13" s="1319">
        <v>33</v>
      </c>
      <c r="K13" s="1319">
        <v>310</v>
      </c>
      <c r="L13" s="1319">
        <v>1376</v>
      </c>
      <c r="M13" s="1319">
        <v>40</v>
      </c>
    </row>
    <row r="14" spans="1:13">
      <c r="A14" s="1237" t="s">
        <v>300</v>
      </c>
      <c r="B14" s="1319">
        <v>1784</v>
      </c>
      <c r="C14" s="1319">
        <v>52</v>
      </c>
      <c r="D14" s="1319">
        <v>22</v>
      </c>
      <c r="E14" s="1320">
        <v>0</v>
      </c>
      <c r="F14" s="1319">
        <v>27</v>
      </c>
      <c r="G14" s="1319">
        <v>3</v>
      </c>
      <c r="H14" s="1319">
        <v>1722</v>
      </c>
      <c r="I14" s="1319">
        <v>275</v>
      </c>
      <c r="J14" s="1319">
        <v>15</v>
      </c>
      <c r="K14" s="1319">
        <v>272</v>
      </c>
      <c r="L14" s="1319">
        <v>1159</v>
      </c>
      <c r="M14" s="1319">
        <v>11</v>
      </c>
    </row>
    <row r="15" spans="1:13">
      <c r="A15" s="1237" t="s">
        <v>303</v>
      </c>
      <c r="B15" s="1319">
        <v>2525</v>
      </c>
      <c r="C15" s="1319">
        <v>335</v>
      </c>
      <c r="D15" s="1319">
        <v>159</v>
      </c>
      <c r="E15" s="1320">
        <v>0</v>
      </c>
      <c r="F15" s="1319">
        <v>173</v>
      </c>
      <c r="G15" s="1319">
        <v>3</v>
      </c>
      <c r="H15" s="1319">
        <v>2190</v>
      </c>
      <c r="I15" s="1319">
        <v>105</v>
      </c>
      <c r="J15" s="1319">
        <v>17</v>
      </c>
      <c r="K15" s="1319">
        <v>324</v>
      </c>
      <c r="L15" s="1319">
        <v>1744</v>
      </c>
      <c r="M15" s="1320">
        <v>0</v>
      </c>
    </row>
    <row r="16" spans="1:13">
      <c r="A16" s="1237" t="s">
        <v>469</v>
      </c>
      <c r="B16" s="1319">
        <v>5276</v>
      </c>
      <c r="C16" s="1319">
        <v>135</v>
      </c>
      <c r="D16" s="1319">
        <v>13</v>
      </c>
      <c r="E16" s="1320">
        <v>0</v>
      </c>
      <c r="F16" s="1319">
        <v>122</v>
      </c>
      <c r="G16" s="1319">
        <v>1</v>
      </c>
      <c r="H16" s="1319">
        <v>5141</v>
      </c>
      <c r="I16" s="1319">
        <v>314</v>
      </c>
      <c r="J16" s="1319">
        <v>55</v>
      </c>
      <c r="K16" s="1319">
        <v>1099</v>
      </c>
      <c r="L16" s="1319">
        <v>3673</v>
      </c>
      <c r="M16" s="1320">
        <v>0</v>
      </c>
    </row>
    <row r="17" spans="1:13">
      <c r="A17" s="1237" t="s">
        <v>308</v>
      </c>
      <c r="B17" s="1319">
        <v>3699</v>
      </c>
      <c r="C17" s="1319">
        <v>119</v>
      </c>
      <c r="D17" s="1319">
        <v>49</v>
      </c>
      <c r="E17" s="1319">
        <v>6</v>
      </c>
      <c r="F17" s="1319">
        <v>64</v>
      </c>
      <c r="G17" s="1320">
        <v>0</v>
      </c>
      <c r="H17" s="1319">
        <v>3567</v>
      </c>
      <c r="I17" s="1319">
        <v>64</v>
      </c>
      <c r="J17" s="1319">
        <v>38</v>
      </c>
      <c r="K17" s="1319">
        <v>451</v>
      </c>
      <c r="L17" s="1319">
        <v>3014</v>
      </c>
      <c r="M17" s="1319">
        <v>12</v>
      </c>
    </row>
    <row r="18" spans="1:13">
      <c r="A18" s="1237" t="s">
        <v>310</v>
      </c>
      <c r="B18" s="1319">
        <v>1356</v>
      </c>
      <c r="C18" s="1319">
        <v>92</v>
      </c>
      <c r="D18" s="1320">
        <v>0</v>
      </c>
      <c r="E18" s="1319">
        <v>3</v>
      </c>
      <c r="F18" s="1319">
        <v>43</v>
      </c>
      <c r="G18" s="1319">
        <v>45</v>
      </c>
      <c r="H18" s="1319">
        <v>1265</v>
      </c>
      <c r="I18" s="1319">
        <v>90</v>
      </c>
      <c r="J18" s="1319">
        <v>4</v>
      </c>
      <c r="K18" s="1319">
        <v>489</v>
      </c>
      <c r="L18" s="1319">
        <v>682</v>
      </c>
      <c r="M18" s="1320">
        <v>0</v>
      </c>
    </row>
    <row r="19" spans="1:13">
      <c r="A19" s="1237" t="s">
        <v>313</v>
      </c>
      <c r="B19" s="1319">
        <v>11914</v>
      </c>
      <c r="C19" s="1319">
        <v>1480</v>
      </c>
      <c r="D19" s="1319">
        <v>331</v>
      </c>
      <c r="E19" s="1319">
        <v>57</v>
      </c>
      <c r="F19" s="1319">
        <v>35</v>
      </c>
      <c r="G19" s="1319">
        <v>1057</v>
      </c>
      <c r="H19" s="1319">
        <v>10412</v>
      </c>
      <c r="I19" s="1319">
        <v>210</v>
      </c>
      <c r="J19" s="1319">
        <v>37</v>
      </c>
      <c r="K19" s="1319">
        <v>1471</v>
      </c>
      <c r="L19" s="1319">
        <v>8694</v>
      </c>
      <c r="M19" s="1319">
        <v>21</v>
      </c>
    </row>
    <row r="20" spans="1:13">
      <c r="A20" s="1237" t="s">
        <v>470</v>
      </c>
      <c r="B20" s="1319">
        <v>6283</v>
      </c>
      <c r="C20" s="1319">
        <v>504</v>
      </c>
      <c r="D20" s="1319">
        <v>167</v>
      </c>
      <c r="E20" s="1319">
        <v>85</v>
      </c>
      <c r="F20" s="1319">
        <v>21</v>
      </c>
      <c r="G20" s="1319">
        <v>231</v>
      </c>
      <c r="H20" s="1319">
        <v>5779</v>
      </c>
      <c r="I20" s="1319">
        <v>1033</v>
      </c>
      <c r="J20" s="1319">
        <v>12</v>
      </c>
      <c r="K20" s="1319">
        <v>993</v>
      </c>
      <c r="L20" s="1319">
        <v>3741</v>
      </c>
      <c r="M20" s="1320">
        <v>0</v>
      </c>
    </row>
    <row r="21" spans="1:13">
      <c r="A21" s="1237" t="s">
        <v>317</v>
      </c>
      <c r="B21" s="1319">
        <v>6261</v>
      </c>
      <c r="C21" s="1319">
        <v>1614</v>
      </c>
      <c r="D21" s="1321">
        <v>768</v>
      </c>
      <c r="E21" s="1321">
        <v>109</v>
      </c>
      <c r="F21" s="1321">
        <v>29</v>
      </c>
      <c r="G21" s="1321">
        <v>709</v>
      </c>
      <c r="H21" s="1319">
        <v>4291</v>
      </c>
      <c r="I21" s="1321">
        <v>234</v>
      </c>
      <c r="J21" s="1321">
        <v>35</v>
      </c>
      <c r="K21" s="1321">
        <v>291</v>
      </c>
      <c r="L21" s="1321">
        <v>3731</v>
      </c>
      <c r="M21" s="1319">
        <v>356</v>
      </c>
    </row>
    <row r="22" spans="1:13" ht="18.5" thickBot="1">
      <c r="A22" s="1005" t="s">
        <v>233</v>
      </c>
      <c r="B22" s="1322">
        <v>3564</v>
      </c>
      <c r="C22" s="1323">
        <v>690</v>
      </c>
      <c r="D22" s="1323">
        <v>73</v>
      </c>
      <c r="E22" s="1324">
        <v>2</v>
      </c>
      <c r="F22" s="1323">
        <v>611</v>
      </c>
      <c r="G22" s="1323">
        <v>3</v>
      </c>
      <c r="H22" s="1323">
        <v>2875</v>
      </c>
      <c r="I22" s="1323">
        <v>502</v>
      </c>
      <c r="J22" s="1323">
        <v>52</v>
      </c>
      <c r="K22" s="1323">
        <v>413</v>
      </c>
      <c r="L22" s="1323">
        <v>1909</v>
      </c>
      <c r="M22" s="1324">
        <v>0</v>
      </c>
    </row>
    <row r="23" spans="1:13">
      <c r="A23" s="987" t="s">
        <v>5877</v>
      </c>
      <c r="B23" s="859"/>
      <c r="C23" s="859"/>
      <c r="D23" s="1052"/>
      <c r="E23" s="1052"/>
      <c r="F23" s="1052"/>
      <c r="G23" s="1052"/>
      <c r="H23" s="1052"/>
      <c r="I23" s="1052"/>
      <c r="J23" s="1052"/>
      <c r="K23" s="1052"/>
      <c r="L23" s="1052"/>
      <c r="M23" s="1020" t="s">
        <v>5878</v>
      </c>
    </row>
    <row r="24" spans="1:13">
      <c r="A24" s="987" t="s">
        <v>5879</v>
      </c>
      <c r="B24" s="987"/>
      <c r="C24" s="987"/>
      <c r="D24" s="987"/>
      <c r="E24" s="987"/>
      <c r="F24" s="987"/>
      <c r="G24" s="987"/>
      <c r="H24" s="987"/>
      <c r="I24" s="987"/>
      <c r="J24" s="987"/>
      <c r="K24" s="987"/>
      <c r="L24" s="987"/>
      <c r="M24" s="987"/>
    </row>
    <row r="25" spans="1:13">
      <c r="A25" s="987" t="s">
        <v>5880</v>
      </c>
      <c r="B25" s="987"/>
      <c r="C25" s="987"/>
      <c r="D25" s="987"/>
      <c r="E25" s="987"/>
      <c r="F25" s="987"/>
      <c r="G25" s="987"/>
      <c r="H25" s="987"/>
      <c r="I25" s="987"/>
      <c r="J25" s="987"/>
      <c r="K25" s="987"/>
      <c r="L25" s="987"/>
      <c r="M25" s="859"/>
    </row>
    <row r="26" spans="1:13">
      <c r="A26" s="987" t="s">
        <v>5881</v>
      </c>
      <c r="B26" s="987"/>
      <c r="C26" s="987"/>
      <c r="D26" s="987"/>
      <c r="E26" s="987"/>
      <c r="F26" s="987"/>
      <c r="G26" s="987"/>
      <c r="H26" s="987"/>
      <c r="I26" s="987"/>
      <c r="J26" s="987"/>
      <c r="K26" s="987"/>
      <c r="L26" s="987"/>
      <c r="M26" s="859"/>
    </row>
    <row r="27" spans="1:13">
      <c r="A27" s="987"/>
      <c r="B27" s="987"/>
      <c r="C27" s="987"/>
      <c r="D27" s="987"/>
      <c r="E27" s="987"/>
      <c r="F27" s="987"/>
      <c r="G27" s="987"/>
      <c r="H27" s="987"/>
      <c r="I27" s="987"/>
      <c r="J27" s="987"/>
      <c r="K27" s="987"/>
      <c r="L27" s="987"/>
      <c r="M27" s="859"/>
    </row>
    <row r="28" spans="1:13">
      <c r="A28" s="3630" t="s">
        <v>5882</v>
      </c>
      <c r="B28" s="3630"/>
      <c r="C28" s="3630"/>
      <c r="D28" s="3630"/>
      <c r="E28" s="3630"/>
      <c r="F28" s="3630"/>
      <c r="G28" s="3631"/>
      <c r="H28" s="3631"/>
      <c r="I28" s="859"/>
      <c r="J28" s="859"/>
      <c r="K28" s="820" t="s">
        <v>721</v>
      </c>
      <c r="L28" s="859"/>
      <c r="M28" s="859"/>
    </row>
    <row r="29" spans="1:13" ht="18.5" thickBot="1">
      <c r="A29" s="1184"/>
      <c r="B29" s="1184"/>
      <c r="C29" s="1184"/>
      <c r="D29" s="1184"/>
      <c r="E29" s="1184"/>
      <c r="F29" s="1184"/>
      <c r="G29" s="1184"/>
      <c r="H29" s="1184"/>
      <c r="I29" s="1325"/>
      <c r="J29" s="1326" t="s">
        <v>5689</v>
      </c>
      <c r="K29" s="859"/>
      <c r="L29" s="859"/>
      <c r="M29" s="859"/>
    </row>
    <row r="30" spans="1:13">
      <c r="A30" s="3566" t="s">
        <v>5883</v>
      </c>
      <c r="B30" s="3569" t="s">
        <v>5884</v>
      </c>
      <c r="C30" s="3570"/>
      <c r="D30" s="3570"/>
      <c r="E30" s="3570"/>
      <c r="F30" s="3570"/>
      <c r="G30" s="3570"/>
      <c r="H30" s="3570"/>
      <c r="I30" s="3570"/>
      <c r="J30" s="3570"/>
      <c r="K30" s="859"/>
      <c r="L30" s="859"/>
      <c r="M30" s="859"/>
    </row>
    <row r="31" spans="1:13" ht="37.5" customHeight="1">
      <c r="A31" s="3568"/>
      <c r="B31" s="1304" t="s">
        <v>4822</v>
      </c>
      <c r="C31" s="1304" t="s">
        <v>5885</v>
      </c>
      <c r="D31" s="1327" t="s">
        <v>5886</v>
      </c>
      <c r="E31" s="1327" t="s">
        <v>5887</v>
      </c>
      <c r="F31" s="1327" t="s">
        <v>5888</v>
      </c>
      <c r="G31" s="1327" t="s">
        <v>5889</v>
      </c>
      <c r="H31" s="1327" t="s">
        <v>5890</v>
      </c>
      <c r="I31" s="1327" t="s">
        <v>5891</v>
      </c>
      <c r="J31" s="1302" t="s">
        <v>5892</v>
      </c>
      <c r="K31" s="859"/>
      <c r="L31" s="859"/>
      <c r="M31" s="859"/>
    </row>
    <row r="32" spans="1:13">
      <c r="A32" s="1328" t="s">
        <v>5893</v>
      </c>
      <c r="B32" s="1329">
        <v>443</v>
      </c>
      <c r="C32" s="1329">
        <v>8</v>
      </c>
      <c r="D32" s="1329">
        <v>6</v>
      </c>
      <c r="E32" s="1329">
        <v>99</v>
      </c>
      <c r="F32" s="1329">
        <v>111</v>
      </c>
      <c r="G32" s="1329">
        <v>114</v>
      </c>
      <c r="H32" s="1329">
        <v>77</v>
      </c>
      <c r="I32" s="1329">
        <v>17</v>
      </c>
      <c r="J32" s="1329">
        <v>11</v>
      </c>
      <c r="K32" s="859"/>
      <c r="L32" s="859"/>
      <c r="M32" s="859"/>
    </row>
    <row r="33" spans="1:13">
      <c r="A33" s="1330" t="s">
        <v>356</v>
      </c>
      <c r="B33" s="1331">
        <v>170</v>
      </c>
      <c r="C33" s="1331">
        <f>SUM(C34:C70)</f>
        <v>5</v>
      </c>
      <c r="D33" s="1331">
        <v>3</v>
      </c>
      <c r="E33" s="1331">
        <v>13</v>
      </c>
      <c r="F33" s="1331">
        <v>34</v>
      </c>
      <c r="G33" s="1331">
        <v>44</v>
      </c>
      <c r="H33" s="1331">
        <v>47</v>
      </c>
      <c r="I33" s="1331">
        <v>9</v>
      </c>
      <c r="J33" s="1331">
        <v>15</v>
      </c>
      <c r="K33" s="859"/>
      <c r="L33" s="859"/>
      <c r="M33" s="859"/>
    </row>
    <row r="34" spans="1:13">
      <c r="A34" s="1328" t="s">
        <v>5894</v>
      </c>
      <c r="B34" s="1083">
        <v>4</v>
      </c>
      <c r="C34" s="1083" t="s">
        <v>4900</v>
      </c>
      <c r="D34" s="1083" t="s">
        <v>4900</v>
      </c>
      <c r="E34" s="1083" t="s">
        <v>4900</v>
      </c>
      <c r="F34" s="1083">
        <v>1</v>
      </c>
      <c r="G34" s="1083" t="s">
        <v>4900</v>
      </c>
      <c r="H34" s="1083">
        <v>0</v>
      </c>
      <c r="I34" s="1083">
        <v>1</v>
      </c>
      <c r="J34" s="1083">
        <v>2</v>
      </c>
      <c r="K34" s="859"/>
      <c r="L34" s="859"/>
      <c r="M34" s="859"/>
    </row>
    <row r="35" spans="1:13">
      <c r="A35" s="1328" t="s">
        <v>5895</v>
      </c>
      <c r="B35" s="1083">
        <v>3</v>
      </c>
      <c r="C35" s="1083" t="s">
        <v>4900</v>
      </c>
      <c r="D35" s="1083" t="s">
        <v>4900</v>
      </c>
      <c r="E35" s="1083">
        <v>1</v>
      </c>
      <c r="F35" s="1083">
        <v>1</v>
      </c>
      <c r="G35" s="1083">
        <v>1</v>
      </c>
      <c r="H35" s="1083">
        <v>0</v>
      </c>
      <c r="I35" s="1083" t="s">
        <v>4900</v>
      </c>
      <c r="J35" s="1083">
        <v>0</v>
      </c>
      <c r="K35" s="859"/>
      <c r="L35" s="859"/>
      <c r="M35" s="859"/>
    </row>
    <row r="36" spans="1:13">
      <c r="A36" s="1328" t="s">
        <v>5896</v>
      </c>
      <c r="B36" s="1083" t="s">
        <v>5748</v>
      </c>
      <c r="C36" s="1083" t="s">
        <v>5748</v>
      </c>
      <c r="D36" s="1083" t="s">
        <v>5748</v>
      </c>
      <c r="E36" s="1083" t="s">
        <v>5748</v>
      </c>
      <c r="F36" s="1083" t="s">
        <v>5748</v>
      </c>
      <c r="G36" s="1083" t="s">
        <v>5748</v>
      </c>
      <c r="H36" s="1083" t="s">
        <v>5748</v>
      </c>
      <c r="I36" s="1083" t="s">
        <v>5748</v>
      </c>
      <c r="J36" s="1083" t="s">
        <v>5748</v>
      </c>
      <c r="K36" s="859"/>
      <c r="L36" s="859"/>
      <c r="M36" s="859"/>
    </row>
    <row r="37" spans="1:13">
      <c r="A37" s="1328" t="s">
        <v>5897</v>
      </c>
      <c r="B37" s="1083" t="s">
        <v>5748</v>
      </c>
      <c r="C37" s="1083" t="s">
        <v>5748</v>
      </c>
      <c r="D37" s="1083" t="s">
        <v>5748</v>
      </c>
      <c r="E37" s="1083" t="s">
        <v>5748</v>
      </c>
      <c r="F37" s="1083" t="s">
        <v>5748</v>
      </c>
      <c r="G37" s="1083" t="s">
        <v>5748</v>
      </c>
      <c r="H37" s="1083" t="s">
        <v>5748</v>
      </c>
      <c r="I37" s="1083" t="s">
        <v>5748</v>
      </c>
      <c r="J37" s="1083" t="s">
        <v>5748</v>
      </c>
      <c r="K37" s="859"/>
      <c r="L37" s="859"/>
      <c r="M37" s="859"/>
    </row>
    <row r="38" spans="1:13">
      <c r="A38" s="1328" t="s">
        <v>5898</v>
      </c>
      <c r="B38" s="1083" t="s">
        <v>4900</v>
      </c>
      <c r="C38" s="1083" t="s">
        <v>4900</v>
      </c>
      <c r="D38" s="1083" t="s">
        <v>4900</v>
      </c>
      <c r="E38" s="1083" t="s">
        <v>4900</v>
      </c>
      <c r="F38" s="1083" t="s">
        <v>4900</v>
      </c>
      <c r="G38" s="1083" t="s">
        <v>4900</v>
      </c>
      <c r="H38" s="1083">
        <v>0</v>
      </c>
      <c r="I38" s="1083" t="s">
        <v>4900</v>
      </c>
      <c r="J38" s="1083">
        <v>0</v>
      </c>
      <c r="K38" s="859"/>
      <c r="L38" s="859"/>
      <c r="M38" s="859"/>
    </row>
    <row r="39" spans="1:13">
      <c r="A39" s="1328" t="s">
        <v>5899</v>
      </c>
      <c r="B39" s="1083" t="s">
        <v>4900</v>
      </c>
      <c r="C39" s="1083" t="s">
        <v>4900</v>
      </c>
      <c r="D39" s="1083" t="s">
        <v>4900</v>
      </c>
      <c r="E39" s="1083" t="s">
        <v>4900</v>
      </c>
      <c r="F39" s="1083" t="s">
        <v>4900</v>
      </c>
      <c r="G39" s="1083" t="s">
        <v>4900</v>
      </c>
      <c r="H39" s="1083">
        <v>0</v>
      </c>
      <c r="I39" s="1083" t="s">
        <v>4900</v>
      </c>
      <c r="J39" s="1083">
        <v>0</v>
      </c>
      <c r="K39" s="859"/>
      <c r="L39" s="859"/>
      <c r="M39" s="859"/>
    </row>
    <row r="40" spans="1:13">
      <c r="A40" s="1328" t="s">
        <v>5900</v>
      </c>
      <c r="B40" s="1083" t="s">
        <v>4900</v>
      </c>
      <c r="C40" s="1083" t="s">
        <v>4900</v>
      </c>
      <c r="D40" s="1083" t="s">
        <v>4900</v>
      </c>
      <c r="E40" s="1083" t="s">
        <v>4900</v>
      </c>
      <c r="F40" s="1083" t="s">
        <v>4900</v>
      </c>
      <c r="G40" s="1083" t="s">
        <v>4900</v>
      </c>
      <c r="H40" s="1083">
        <v>0</v>
      </c>
      <c r="I40" s="1083" t="s">
        <v>4900</v>
      </c>
      <c r="J40" s="1083">
        <v>0</v>
      </c>
      <c r="K40" s="859"/>
      <c r="L40" s="859"/>
      <c r="M40" s="859"/>
    </row>
    <row r="41" spans="1:13">
      <c r="A41" s="1328" t="s">
        <v>5901</v>
      </c>
      <c r="B41" s="1083">
        <v>3</v>
      </c>
      <c r="C41" s="1083">
        <v>1</v>
      </c>
      <c r="D41" s="1083" t="s">
        <v>4900</v>
      </c>
      <c r="E41" s="1083">
        <v>1</v>
      </c>
      <c r="F41" s="1083" t="s">
        <v>4900</v>
      </c>
      <c r="G41" s="1083" t="s">
        <v>4900</v>
      </c>
      <c r="H41" s="1083">
        <v>0</v>
      </c>
      <c r="I41" s="1083" t="s">
        <v>4900</v>
      </c>
      <c r="J41" s="1083">
        <v>1</v>
      </c>
      <c r="K41" s="859"/>
      <c r="L41" s="859"/>
      <c r="M41" s="859"/>
    </row>
    <row r="42" spans="1:13">
      <c r="A42" s="1328" t="s">
        <v>5902</v>
      </c>
      <c r="B42" s="1083" t="s">
        <v>4900</v>
      </c>
      <c r="C42" s="1083" t="s">
        <v>4900</v>
      </c>
      <c r="D42" s="1083" t="s">
        <v>4900</v>
      </c>
      <c r="E42" s="1083" t="s">
        <v>4900</v>
      </c>
      <c r="F42" s="1083" t="s">
        <v>4900</v>
      </c>
      <c r="G42" s="1083" t="s">
        <v>4900</v>
      </c>
      <c r="H42" s="1083">
        <v>0</v>
      </c>
      <c r="I42" s="1083" t="s">
        <v>4900</v>
      </c>
      <c r="J42" s="1083">
        <v>0</v>
      </c>
      <c r="K42" s="859"/>
      <c r="L42" s="859"/>
      <c r="M42" s="859"/>
    </row>
    <row r="43" spans="1:13">
      <c r="A43" s="1328" t="s">
        <v>5903</v>
      </c>
      <c r="B43" s="1083" t="s">
        <v>4900</v>
      </c>
      <c r="C43" s="1083" t="s">
        <v>4900</v>
      </c>
      <c r="D43" s="1083" t="s">
        <v>4900</v>
      </c>
      <c r="E43" s="1083" t="s">
        <v>4900</v>
      </c>
      <c r="F43" s="1083" t="s">
        <v>4900</v>
      </c>
      <c r="G43" s="1083" t="s">
        <v>4900</v>
      </c>
      <c r="H43" s="1083">
        <v>0</v>
      </c>
      <c r="I43" s="1083" t="s">
        <v>4900</v>
      </c>
      <c r="J43" s="1083">
        <v>0</v>
      </c>
      <c r="K43" s="859"/>
      <c r="L43" s="859"/>
      <c r="M43" s="859"/>
    </row>
    <row r="44" spans="1:13">
      <c r="A44" s="1328" t="s">
        <v>5904</v>
      </c>
      <c r="B44" s="1083" t="s">
        <v>4900</v>
      </c>
      <c r="C44" s="1083" t="s">
        <v>4900</v>
      </c>
      <c r="D44" s="1083" t="s">
        <v>4900</v>
      </c>
      <c r="E44" s="1083" t="s">
        <v>4900</v>
      </c>
      <c r="F44" s="1083" t="s">
        <v>4900</v>
      </c>
      <c r="G44" s="1083" t="s">
        <v>4900</v>
      </c>
      <c r="H44" s="1083">
        <v>0</v>
      </c>
      <c r="I44" s="1083" t="s">
        <v>4900</v>
      </c>
      <c r="J44" s="1083">
        <v>0</v>
      </c>
      <c r="K44" s="859"/>
      <c r="L44" s="859"/>
      <c r="M44" s="859"/>
    </row>
    <row r="45" spans="1:13">
      <c r="A45" s="1328" t="s">
        <v>5905</v>
      </c>
      <c r="B45" s="1083" t="s">
        <v>5748</v>
      </c>
      <c r="C45" s="1083" t="s">
        <v>5748</v>
      </c>
      <c r="D45" s="1083" t="s">
        <v>5748</v>
      </c>
      <c r="E45" s="1083" t="s">
        <v>5748</v>
      </c>
      <c r="F45" s="1083" t="s">
        <v>5748</v>
      </c>
      <c r="G45" s="1083" t="s">
        <v>5748</v>
      </c>
      <c r="H45" s="1083" t="s">
        <v>5748</v>
      </c>
      <c r="I45" s="1083" t="s">
        <v>5748</v>
      </c>
      <c r="J45" s="1083" t="s">
        <v>5748</v>
      </c>
      <c r="K45" s="859"/>
      <c r="L45" s="859"/>
      <c r="M45" s="859"/>
    </row>
    <row r="46" spans="1:13">
      <c r="A46" s="1328" t="s">
        <v>5906</v>
      </c>
      <c r="B46" s="1083" t="s">
        <v>5748</v>
      </c>
      <c r="C46" s="1083" t="s">
        <v>5748</v>
      </c>
      <c r="D46" s="1083" t="s">
        <v>5748</v>
      </c>
      <c r="E46" s="1083" t="s">
        <v>5748</v>
      </c>
      <c r="F46" s="1083" t="s">
        <v>5748</v>
      </c>
      <c r="G46" s="1083" t="s">
        <v>5748</v>
      </c>
      <c r="H46" s="1083" t="s">
        <v>5748</v>
      </c>
      <c r="I46" s="1083" t="s">
        <v>5748</v>
      </c>
      <c r="J46" s="1083" t="s">
        <v>5748</v>
      </c>
      <c r="K46" s="859"/>
      <c r="L46" s="859"/>
      <c r="M46" s="859"/>
    </row>
    <row r="47" spans="1:13">
      <c r="A47" s="1328" t="s">
        <v>927</v>
      </c>
      <c r="B47" s="1083" t="s">
        <v>5748</v>
      </c>
      <c r="C47" s="1083" t="s">
        <v>5748</v>
      </c>
      <c r="D47" s="1083" t="s">
        <v>5748</v>
      </c>
      <c r="E47" s="1083" t="s">
        <v>5748</v>
      </c>
      <c r="F47" s="1083" t="s">
        <v>5748</v>
      </c>
      <c r="G47" s="1083" t="s">
        <v>5748</v>
      </c>
      <c r="H47" s="1083" t="s">
        <v>5748</v>
      </c>
      <c r="I47" s="1083" t="s">
        <v>5748</v>
      </c>
      <c r="J47" s="1083" t="s">
        <v>5748</v>
      </c>
      <c r="K47" s="859"/>
      <c r="L47" s="859"/>
      <c r="M47" s="859"/>
    </row>
    <row r="48" spans="1:13">
      <c r="A48" s="1328" t="s">
        <v>5907</v>
      </c>
      <c r="B48" s="1083" t="s">
        <v>5748</v>
      </c>
      <c r="C48" s="1083" t="s">
        <v>5748</v>
      </c>
      <c r="D48" s="1083" t="s">
        <v>5748</v>
      </c>
      <c r="E48" s="1083" t="s">
        <v>5748</v>
      </c>
      <c r="F48" s="1083" t="s">
        <v>5748</v>
      </c>
      <c r="G48" s="1083" t="s">
        <v>5748</v>
      </c>
      <c r="H48" s="1083" t="s">
        <v>5748</v>
      </c>
      <c r="I48" s="1083" t="s">
        <v>5748</v>
      </c>
      <c r="J48" s="1083" t="s">
        <v>5748</v>
      </c>
      <c r="K48" s="859"/>
      <c r="L48" s="859"/>
      <c r="M48" s="859"/>
    </row>
    <row r="49" spans="1:13">
      <c r="A49" s="1328" t="s">
        <v>938</v>
      </c>
      <c r="B49" s="1083" t="s">
        <v>5748</v>
      </c>
      <c r="C49" s="1083" t="s">
        <v>5748</v>
      </c>
      <c r="D49" s="1083" t="s">
        <v>5748</v>
      </c>
      <c r="E49" s="1083" t="s">
        <v>5748</v>
      </c>
      <c r="F49" s="1083" t="s">
        <v>5748</v>
      </c>
      <c r="G49" s="1083" t="s">
        <v>5748</v>
      </c>
      <c r="H49" s="1083" t="s">
        <v>5748</v>
      </c>
      <c r="I49" s="1083" t="s">
        <v>5748</v>
      </c>
      <c r="J49" s="1083" t="s">
        <v>5748</v>
      </c>
      <c r="K49" s="859"/>
      <c r="L49" s="859"/>
      <c r="M49" s="859"/>
    </row>
    <row r="50" spans="1:13">
      <c r="A50" s="1328" t="s">
        <v>5908</v>
      </c>
      <c r="B50" s="1083">
        <v>6</v>
      </c>
      <c r="C50" s="1083" t="s">
        <v>4900</v>
      </c>
      <c r="D50" s="1083" t="s">
        <v>4900</v>
      </c>
      <c r="E50" s="1083" t="s">
        <v>4900</v>
      </c>
      <c r="F50" s="1083" t="s">
        <v>4900</v>
      </c>
      <c r="G50" s="1083">
        <v>3</v>
      </c>
      <c r="H50" s="1083">
        <v>1</v>
      </c>
      <c r="I50" s="1083">
        <v>1</v>
      </c>
      <c r="J50" s="1083">
        <v>1</v>
      </c>
      <c r="K50" s="859"/>
      <c r="L50" s="859"/>
      <c r="M50" s="859"/>
    </row>
    <row r="51" spans="1:13">
      <c r="A51" s="1328" t="s">
        <v>939</v>
      </c>
      <c r="B51" s="1083">
        <v>3</v>
      </c>
      <c r="C51" s="1083">
        <v>1</v>
      </c>
      <c r="D51" s="1083" t="s">
        <v>4900</v>
      </c>
      <c r="E51" s="1083" t="s">
        <v>4900</v>
      </c>
      <c r="F51" s="1083">
        <v>1</v>
      </c>
      <c r="G51" s="1083">
        <v>1</v>
      </c>
      <c r="H51" s="1083">
        <v>0</v>
      </c>
      <c r="I51" s="1083" t="s">
        <v>4900</v>
      </c>
      <c r="J51" s="1083">
        <v>0</v>
      </c>
      <c r="K51" s="859"/>
      <c r="L51" s="859"/>
      <c r="M51" s="859"/>
    </row>
    <row r="52" spans="1:13">
      <c r="A52" s="1328" t="s">
        <v>5909</v>
      </c>
      <c r="B52" s="1083" t="s">
        <v>4900</v>
      </c>
      <c r="C52" s="1083" t="s">
        <v>4900</v>
      </c>
      <c r="D52" s="1083" t="s">
        <v>4900</v>
      </c>
      <c r="E52" s="1083" t="s">
        <v>4900</v>
      </c>
      <c r="F52" s="1083" t="s">
        <v>4900</v>
      </c>
      <c r="G52" s="1083" t="s">
        <v>4900</v>
      </c>
      <c r="H52" s="1083">
        <v>0</v>
      </c>
      <c r="I52" s="1083" t="s">
        <v>4900</v>
      </c>
      <c r="J52" s="1083">
        <v>0</v>
      </c>
      <c r="K52" s="859"/>
      <c r="L52" s="859"/>
      <c r="M52" s="859"/>
    </row>
    <row r="53" spans="1:13">
      <c r="A53" s="1328" t="s">
        <v>5910</v>
      </c>
      <c r="B53" s="1083">
        <v>5</v>
      </c>
      <c r="C53" s="1083" t="s">
        <v>4900</v>
      </c>
      <c r="D53" s="1083" t="s">
        <v>4900</v>
      </c>
      <c r="E53" s="1083" t="s">
        <v>4900</v>
      </c>
      <c r="F53" s="1083">
        <v>1</v>
      </c>
      <c r="G53" s="1083">
        <v>3</v>
      </c>
      <c r="H53" s="1083">
        <v>0</v>
      </c>
      <c r="I53" s="1083" t="s">
        <v>4900</v>
      </c>
      <c r="J53" s="1083">
        <v>1</v>
      </c>
      <c r="K53" s="859"/>
      <c r="L53" s="859"/>
      <c r="M53" s="859"/>
    </row>
    <row r="54" spans="1:13">
      <c r="A54" s="1328" t="s">
        <v>5911</v>
      </c>
      <c r="B54" s="1083" t="s">
        <v>4900</v>
      </c>
      <c r="C54" s="1083" t="s">
        <v>4900</v>
      </c>
      <c r="D54" s="1083" t="s">
        <v>4900</v>
      </c>
      <c r="E54" s="1083" t="s">
        <v>4900</v>
      </c>
      <c r="F54" s="1083" t="s">
        <v>4900</v>
      </c>
      <c r="G54" s="1083" t="s">
        <v>4900</v>
      </c>
      <c r="H54" s="1083">
        <v>0</v>
      </c>
      <c r="I54" s="1083" t="s">
        <v>4900</v>
      </c>
      <c r="J54" s="1083">
        <v>0</v>
      </c>
      <c r="K54" s="859"/>
      <c r="L54" s="859"/>
      <c r="M54" s="859"/>
    </row>
    <row r="55" spans="1:13">
      <c r="A55" s="1328" t="s">
        <v>5912</v>
      </c>
      <c r="B55" s="1083">
        <v>3</v>
      </c>
      <c r="C55" s="1083" t="s">
        <v>4900</v>
      </c>
      <c r="D55" s="1083" t="s">
        <v>4900</v>
      </c>
      <c r="E55" s="1083" t="s">
        <v>4900</v>
      </c>
      <c r="F55" s="1083" t="s">
        <v>4900</v>
      </c>
      <c r="G55" s="1083">
        <v>1</v>
      </c>
      <c r="H55" s="1083">
        <v>1</v>
      </c>
      <c r="I55" s="1083" t="s">
        <v>4900</v>
      </c>
      <c r="J55" s="1083">
        <v>1</v>
      </c>
      <c r="K55" s="859"/>
      <c r="L55" s="859"/>
      <c r="M55" s="859"/>
    </row>
    <row r="56" spans="1:13">
      <c r="A56" s="1328" t="s">
        <v>989</v>
      </c>
      <c r="B56" s="1083" t="s">
        <v>4900</v>
      </c>
      <c r="C56" s="1083" t="s">
        <v>4900</v>
      </c>
      <c r="D56" s="1083" t="s">
        <v>4900</v>
      </c>
      <c r="E56" s="1083" t="s">
        <v>4900</v>
      </c>
      <c r="F56" s="1083" t="s">
        <v>4900</v>
      </c>
      <c r="G56" s="1083" t="s">
        <v>4900</v>
      </c>
      <c r="H56" s="1083">
        <v>0</v>
      </c>
      <c r="I56" s="1083" t="s">
        <v>4900</v>
      </c>
      <c r="J56" s="1083">
        <v>0</v>
      </c>
      <c r="K56" s="859"/>
      <c r="L56" s="859"/>
      <c r="M56" s="859"/>
    </row>
    <row r="57" spans="1:13">
      <c r="A57" s="1328" t="s">
        <v>5913</v>
      </c>
      <c r="B57" s="1083" t="s">
        <v>5748</v>
      </c>
      <c r="C57" s="1083" t="s">
        <v>5748</v>
      </c>
      <c r="D57" s="1083" t="s">
        <v>5748</v>
      </c>
      <c r="E57" s="1083" t="s">
        <v>5748</v>
      </c>
      <c r="F57" s="1083" t="s">
        <v>5748</v>
      </c>
      <c r="G57" s="1083" t="s">
        <v>5748</v>
      </c>
      <c r="H57" s="1083" t="s">
        <v>5748</v>
      </c>
      <c r="I57" s="1083" t="s">
        <v>5748</v>
      </c>
      <c r="J57" s="1083" t="s">
        <v>5748</v>
      </c>
      <c r="K57" s="859"/>
      <c r="L57" s="859"/>
      <c r="M57" s="859"/>
    </row>
    <row r="58" spans="1:13">
      <c r="A58" s="1328" t="s">
        <v>5914</v>
      </c>
      <c r="B58" s="1083">
        <v>8</v>
      </c>
      <c r="C58" s="1083" t="s">
        <v>4900</v>
      </c>
      <c r="D58" s="1083" t="s">
        <v>4900</v>
      </c>
      <c r="E58" s="1083">
        <v>1</v>
      </c>
      <c r="F58" s="1083">
        <v>3</v>
      </c>
      <c r="G58" s="1083">
        <v>1</v>
      </c>
      <c r="H58" s="1083">
        <v>2</v>
      </c>
      <c r="I58" s="1083" t="s">
        <v>4900</v>
      </c>
      <c r="J58" s="1083">
        <v>1</v>
      </c>
      <c r="K58" s="859"/>
      <c r="L58" s="859"/>
      <c r="M58" s="859"/>
    </row>
    <row r="59" spans="1:13">
      <c r="A59" s="1328" t="s">
        <v>5915</v>
      </c>
      <c r="B59" s="1083">
        <v>5</v>
      </c>
      <c r="C59" s="1083" t="s">
        <v>4900</v>
      </c>
      <c r="D59" s="1083" t="s">
        <v>4900</v>
      </c>
      <c r="E59" s="1083" t="s">
        <v>4900</v>
      </c>
      <c r="F59" s="1083">
        <v>1</v>
      </c>
      <c r="G59" s="1083">
        <v>3</v>
      </c>
      <c r="H59" s="1083">
        <v>0</v>
      </c>
      <c r="I59" s="1083" t="s">
        <v>4900</v>
      </c>
      <c r="J59" s="1083">
        <v>1</v>
      </c>
      <c r="K59" s="859"/>
      <c r="L59" s="859"/>
      <c r="M59" s="859"/>
    </row>
    <row r="60" spans="1:13">
      <c r="A60" s="1328" t="s">
        <v>5916</v>
      </c>
      <c r="B60" s="1083">
        <v>3</v>
      </c>
      <c r="C60" s="1083" t="s">
        <v>4900</v>
      </c>
      <c r="D60" s="1083">
        <v>2</v>
      </c>
      <c r="E60" s="1083" t="s">
        <v>4900</v>
      </c>
      <c r="F60" s="1083" t="s">
        <v>4900</v>
      </c>
      <c r="G60" s="1083">
        <v>1</v>
      </c>
      <c r="H60" s="1083">
        <v>0</v>
      </c>
      <c r="I60" s="1083" t="s">
        <v>4900</v>
      </c>
      <c r="J60" s="1083">
        <v>0</v>
      </c>
      <c r="K60" s="859"/>
      <c r="L60" s="859"/>
      <c r="M60" s="859"/>
    </row>
    <row r="61" spans="1:13">
      <c r="A61" s="1328" t="s">
        <v>5917</v>
      </c>
      <c r="B61" s="1083" t="s">
        <v>5748</v>
      </c>
      <c r="C61" s="1083" t="s">
        <v>5748</v>
      </c>
      <c r="D61" s="1083" t="s">
        <v>5748</v>
      </c>
      <c r="E61" s="1083" t="s">
        <v>5748</v>
      </c>
      <c r="F61" s="1083" t="s">
        <v>5748</v>
      </c>
      <c r="G61" s="1083" t="s">
        <v>5748</v>
      </c>
      <c r="H61" s="1083" t="s">
        <v>5748</v>
      </c>
      <c r="I61" s="1083" t="s">
        <v>5748</v>
      </c>
      <c r="J61" s="1083" t="s">
        <v>5748</v>
      </c>
      <c r="K61" s="859"/>
      <c r="L61" s="859"/>
      <c r="M61" s="859"/>
    </row>
    <row r="62" spans="1:13">
      <c r="A62" s="1328" t="s">
        <v>5918</v>
      </c>
      <c r="B62" s="1083">
        <v>4</v>
      </c>
      <c r="C62" s="1083">
        <v>1</v>
      </c>
      <c r="D62" s="1083" t="s">
        <v>4900</v>
      </c>
      <c r="E62" s="1083" t="s">
        <v>4900</v>
      </c>
      <c r="F62" s="1083">
        <v>1</v>
      </c>
      <c r="G62" s="1083" t="s">
        <v>4900</v>
      </c>
      <c r="H62" s="1083">
        <v>1</v>
      </c>
      <c r="I62" s="1083">
        <v>1</v>
      </c>
      <c r="J62" s="1083">
        <v>0</v>
      </c>
      <c r="K62" s="859"/>
      <c r="L62" s="859"/>
      <c r="M62" s="859"/>
    </row>
    <row r="63" spans="1:13">
      <c r="A63" s="1328" t="s">
        <v>5919</v>
      </c>
      <c r="B63" s="1083" t="s">
        <v>5748</v>
      </c>
      <c r="C63" s="1083" t="s">
        <v>5748</v>
      </c>
      <c r="D63" s="1083" t="s">
        <v>5748</v>
      </c>
      <c r="E63" s="1083" t="s">
        <v>5748</v>
      </c>
      <c r="F63" s="1083" t="s">
        <v>5748</v>
      </c>
      <c r="G63" s="1083" t="s">
        <v>5748</v>
      </c>
      <c r="H63" s="1083" t="s">
        <v>5748</v>
      </c>
      <c r="I63" s="1083" t="s">
        <v>5748</v>
      </c>
      <c r="J63" s="1083" t="s">
        <v>5748</v>
      </c>
      <c r="K63" s="859"/>
      <c r="L63" s="859"/>
      <c r="M63" s="859"/>
    </row>
    <row r="64" spans="1:13">
      <c r="A64" s="1328" t="s">
        <v>5920</v>
      </c>
      <c r="B64" s="1083">
        <v>12</v>
      </c>
      <c r="C64" s="1083" t="s">
        <v>4900</v>
      </c>
      <c r="D64" s="1083" t="s">
        <v>4900</v>
      </c>
      <c r="E64" s="1083" t="s">
        <v>4900</v>
      </c>
      <c r="F64" s="1083">
        <v>1</v>
      </c>
      <c r="G64" s="1083">
        <v>5</v>
      </c>
      <c r="H64" s="1083">
        <v>3</v>
      </c>
      <c r="I64" s="1083">
        <v>1</v>
      </c>
      <c r="J64" s="1083">
        <v>2</v>
      </c>
      <c r="K64" s="859"/>
      <c r="L64" s="859"/>
      <c r="M64" s="859"/>
    </row>
    <row r="65" spans="1:13">
      <c r="A65" s="1328" t="s">
        <v>5921</v>
      </c>
      <c r="B65" s="1083">
        <v>49</v>
      </c>
      <c r="C65" s="1083" t="s">
        <v>4900</v>
      </c>
      <c r="D65" s="1083" t="s">
        <v>4900</v>
      </c>
      <c r="E65" s="1083">
        <v>1</v>
      </c>
      <c r="F65" s="1083">
        <v>8</v>
      </c>
      <c r="G65" s="1083">
        <v>10</v>
      </c>
      <c r="H65" s="1083">
        <v>24</v>
      </c>
      <c r="I65" s="1083">
        <v>3</v>
      </c>
      <c r="J65" s="1083">
        <v>3</v>
      </c>
      <c r="K65" s="859"/>
      <c r="L65" s="859"/>
      <c r="M65" s="859"/>
    </row>
    <row r="66" spans="1:13">
      <c r="A66" s="1328" t="s">
        <v>5922</v>
      </c>
      <c r="B66" s="1083">
        <v>30</v>
      </c>
      <c r="C66" s="1083" t="s">
        <v>4900</v>
      </c>
      <c r="D66" s="1083" t="s">
        <v>4900</v>
      </c>
      <c r="E66" s="1083">
        <v>3</v>
      </c>
      <c r="F66" s="1083">
        <v>7</v>
      </c>
      <c r="G66" s="1083">
        <v>9</v>
      </c>
      <c r="H66" s="1083">
        <v>9</v>
      </c>
      <c r="I66" s="1083">
        <v>1</v>
      </c>
      <c r="J66" s="1083">
        <v>1</v>
      </c>
      <c r="K66" s="859"/>
      <c r="L66" s="859"/>
      <c r="M66" s="859"/>
    </row>
    <row r="67" spans="1:13">
      <c r="A67" s="1328" t="s">
        <v>5923</v>
      </c>
      <c r="B67" s="1083">
        <v>10</v>
      </c>
      <c r="C67" s="1083">
        <v>2</v>
      </c>
      <c r="D67" s="1083" t="s">
        <v>4900</v>
      </c>
      <c r="E67" s="1083">
        <v>1</v>
      </c>
      <c r="F67" s="1083">
        <v>1</v>
      </c>
      <c r="G67" s="1083">
        <v>3</v>
      </c>
      <c r="H67" s="1083">
        <v>3</v>
      </c>
      <c r="I67" s="1083" t="s">
        <v>4900</v>
      </c>
      <c r="J67" s="1083">
        <v>0</v>
      </c>
      <c r="K67" s="859"/>
      <c r="L67" s="859"/>
      <c r="M67" s="859"/>
    </row>
    <row r="68" spans="1:13">
      <c r="A68" s="1328" t="s">
        <v>5924</v>
      </c>
      <c r="B68" s="1083">
        <v>3</v>
      </c>
      <c r="C68" s="1083" t="s">
        <v>4900</v>
      </c>
      <c r="D68" s="1083" t="s">
        <v>4900</v>
      </c>
      <c r="E68" s="1083" t="s">
        <v>4900</v>
      </c>
      <c r="F68" s="1083">
        <v>2</v>
      </c>
      <c r="G68" s="1083" t="s">
        <v>4900</v>
      </c>
      <c r="H68" s="1083">
        <v>0</v>
      </c>
      <c r="I68" s="1083" t="s">
        <v>4900</v>
      </c>
      <c r="J68" s="1083">
        <v>1</v>
      </c>
      <c r="K68" s="859"/>
      <c r="L68" s="859"/>
      <c r="M68" s="859"/>
    </row>
    <row r="69" spans="1:13">
      <c r="A69" s="1328" t="s">
        <v>5925</v>
      </c>
      <c r="B69" s="1083" t="s">
        <v>5748</v>
      </c>
      <c r="C69" s="1083" t="s">
        <v>5748</v>
      </c>
      <c r="D69" s="1083" t="s">
        <v>5748</v>
      </c>
      <c r="E69" s="1083" t="s">
        <v>5748</v>
      </c>
      <c r="F69" s="1083" t="s">
        <v>5748</v>
      </c>
      <c r="G69" s="1083" t="s">
        <v>5748</v>
      </c>
      <c r="H69" s="1083" t="s">
        <v>5748</v>
      </c>
      <c r="I69" s="1083" t="s">
        <v>5748</v>
      </c>
      <c r="J69" s="1083" t="s">
        <v>5748</v>
      </c>
      <c r="K69" s="859"/>
      <c r="L69" s="859"/>
      <c r="M69" s="859"/>
    </row>
    <row r="70" spans="1:13" ht="18.5" thickBot="1">
      <c r="A70" s="1332" t="s">
        <v>5926</v>
      </c>
      <c r="B70" s="1088" t="s">
        <v>5748</v>
      </c>
      <c r="C70" s="1088" t="s">
        <v>5748</v>
      </c>
      <c r="D70" s="1088" t="s">
        <v>5748</v>
      </c>
      <c r="E70" s="1088" t="s">
        <v>5748</v>
      </c>
      <c r="F70" s="1088" t="s">
        <v>5748</v>
      </c>
      <c r="G70" s="1088" t="s">
        <v>5748</v>
      </c>
      <c r="H70" s="1088" t="s">
        <v>5748</v>
      </c>
      <c r="I70" s="1088" t="s">
        <v>5748</v>
      </c>
      <c r="J70" s="1088" t="s">
        <v>5748</v>
      </c>
      <c r="K70" s="859"/>
      <c r="L70" s="859"/>
      <c r="M70" s="859"/>
    </row>
    <row r="71" spans="1:13">
      <c r="A71" s="1333" t="s">
        <v>5927</v>
      </c>
      <c r="B71" s="1333"/>
      <c r="C71" s="1333"/>
      <c r="D71" s="1333"/>
      <c r="E71" s="1333"/>
      <c r="F71" s="1333"/>
      <c r="G71" s="1333"/>
      <c r="H71" s="1333"/>
      <c r="I71" s="1333"/>
      <c r="J71" s="1334" t="s">
        <v>5928</v>
      </c>
      <c r="K71" s="859"/>
      <c r="L71" s="859"/>
      <c r="M71" s="859"/>
    </row>
    <row r="72" spans="1:13">
      <c r="A72" s="1335"/>
      <c r="B72" s="1335"/>
      <c r="C72" s="1335"/>
      <c r="D72" s="1335"/>
      <c r="E72" s="1335"/>
      <c r="F72" s="1335"/>
      <c r="G72" s="1335"/>
      <c r="H72" s="1335"/>
      <c r="I72" s="1335"/>
      <c r="J72" s="859"/>
      <c r="K72" s="859"/>
      <c r="L72" s="859"/>
      <c r="M72" s="859"/>
    </row>
    <row r="73" spans="1:13">
      <c r="A73" s="859"/>
      <c r="B73" s="859"/>
      <c r="C73" s="859"/>
      <c r="D73" s="859"/>
      <c r="E73" s="859"/>
      <c r="F73" s="859"/>
      <c r="G73" s="859"/>
      <c r="H73" s="859"/>
      <c r="I73" s="859"/>
      <c r="J73" s="859"/>
      <c r="K73" s="859"/>
      <c r="L73" s="859"/>
      <c r="M73" s="859"/>
    </row>
    <row r="74" spans="1:13">
      <c r="A74" s="859" t="s">
        <v>5929</v>
      </c>
      <c r="B74" s="859"/>
      <c r="C74" s="859"/>
      <c r="D74" s="859"/>
      <c r="E74" s="859"/>
      <c r="F74" s="859"/>
      <c r="G74" s="859"/>
      <c r="H74" s="987"/>
      <c r="I74" s="987"/>
      <c r="J74" s="987"/>
      <c r="K74" s="987"/>
      <c r="L74" s="987"/>
      <c r="M74" s="987"/>
    </row>
    <row r="75" spans="1:13" ht="18.5" thickBot="1">
      <c r="A75" s="988"/>
      <c r="B75" s="988"/>
      <c r="C75" s="988"/>
      <c r="D75" s="988"/>
      <c r="E75" s="988"/>
      <c r="F75" s="988"/>
      <c r="G75" s="988"/>
      <c r="H75" s="988"/>
      <c r="I75" s="820" t="s">
        <v>721</v>
      </c>
      <c r="J75" s="859"/>
      <c r="K75" s="859"/>
      <c r="L75" s="859"/>
      <c r="M75" s="859"/>
    </row>
    <row r="76" spans="1:13">
      <c r="A76" s="3570" t="s">
        <v>4864</v>
      </c>
      <c r="B76" s="3570"/>
      <c r="C76" s="3576"/>
      <c r="D76" s="1007" t="s">
        <v>5930</v>
      </c>
      <c r="E76" s="1007" t="s">
        <v>5932</v>
      </c>
      <c r="F76" s="1007" t="s">
        <v>5934</v>
      </c>
      <c r="G76" s="1007" t="s">
        <v>5936</v>
      </c>
      <c r="H76" s="1336" t="s">
        <v>5937</v>
      </c>
      <c r="I76" s="859"/>
      <c r="J76" s="859"/>
      <c r="K76" s="859"/>
      <c r="L76" s="859"/>
      <c r="M76" s="859"/>
    </row>
    <row r="77" spans="1:13" ht="18.75" customHeight="1">
      <c r="A77" s="3627" t="s">
        <v>5938</v>
      </c>
      <c r="B77" s="992" t="s">
        <v>5939</v>
      </c>
      <c r="C77" s="1337" t="s">
        <v>5940</v>
      </c>
      <c r="D77" s="1210">
        <v>183</v>
      </c>
      <c r="E77" s="1338">
        <v>168</v>
      </c>
      <c r="F77" s="1338">
        <v>217</v>
      </c>
      <c r="G77" s="1338">
        <v>195</v>
      </c>
      <c r="H77" s="1097">
        <v>0</v>
      </c>
      <c r="I77" s="859"/>
      <c r="J77" s="859"/>
      <c r="K77" s="859"/>
      <c r="L77" s="859"/>
      <c r="M77" s="859"/>
    </row>
    <row r="78" spans="1:13">
      <c r="A78" s="3628"/>
      <c r="B78" s="992" t="s">
        <v>5941</v>
      </c>
      <c r="C78" s="1337" t="s">
        <v>5942</v>
      </c>
      <c r="D78" s="1212">
        <v>3</v>
      </c>
      <c r="E78" s="975">
        <v>3</v>
      </c>
      <c r="F78" s="975">
        <v>35</v>
      </c>
      <c r="G78" s="975">
        <v>4</v>
      </c>
      <c r="H78" s="1073">
        <v>2</v>
      </c>
      <c r="I78" s="859"/>
      <c r="J78" s="859"/>
      <c r="K78" s="859"/>
      <c r="L78" s="859"/>
      <c r="M78" s="859"/>
    </row>
    <row r="79" spans="1:13">
      <c r="A79" s="3628"/>
      <c r="B79" s="992" t="s">
        <v>5943</v>
      </c>
      <c r="C79" s="1339" t="s">
        <v>5944</v>
      </c>
      <c r="D79" s="1212">
        <v>0</v>
      </c>
      <c r="E79" s="975">
        <v>0</v>
      </c>
      <c r="F79" s="975">
        <v>0</v>
      </c>
      <c r="G79" s="975">
        <v>0</v>
      </c>
      <c r="H79" s="1073">
        <v>0</v>
      </c>
      <c r="I79" s="859"/>
      <c r="J79" s="859"/>
      <c r="K79" s="859"/>
      <c r="L79" s="859"/>
      <c r="M79" s="859"/>
    </row>
    <row r="80" spans="1:13">
      <c r="A80" s="3628"/>
      <c r="B80" s="992" t="s">
        <v>5945</v>
      </c>
      <c r="C80" s="1337" t="s">
        <v>5946</v>
      </c>
      <c r="D80" s="1212">
        <v>20</v>
      </c>
      <c r="E80" s="975">
        <v>28</v>
      </c>
      <c r="F80" s="975">
        <v>17</v>
      </c>
      <c r="G80" s="975">
        <v>9</v>
      </c>
      <c r="H80" s="1073">
        <v>0</v>
      </c>
      <c r="I80" s="859"/>
      <c r="J80" s="859"/>
      <c r="K80" s="859"/>
      <c r="L80" s="859"/>
      <c r="M80" s="859"/>
    </row>
    <row r="81" spans="1:13">
      <c r="A81" s="3628"/>
      <c r="B81" s="992" t="s">
        <v>5947</v>
      </c>
      <c r="C81" s="1337" t="s">
        <v>5942</v>
      </c>
      <c r="D81" s="1212">
        <v>1259</v>
      </c>
      <c r="E81" s="975">
        <v>1358</v>
      </c>
      <c r="F81" s="975">
        <v>1349</v>
      </c>
      <c r="G81" s="975">
        <v>1491</v>
      </c>
      <c r="H81" s="1073">
        <v>1683</v>
      </c>
      <c r="I81" s="859"/>
      <c r="J81" s="859"/>
      <c r="K81" s="859"/>
      <c r="L81" s="859"/>
      <c r="M81" s="859"/>
    </row>
    <row r="82" spans="1:13">
      <c r="A82" s="3628"/>
      <c r="B82" s="992" t="s">
        <v>5948</v>
      </c>
      <c r="C82" s="1337" t="s">
        <v>5949</v>
      </c>
      <c r="D82" s="1212">
        <v>870</v>
      </c>
      <c r="E82" s="975">
        <v>2260</v>
      </c>
      <c r="F82" s="975">
        <v>13591</v>
      </c>
      <c r="G82" s="975">
        <v>2220</v>
      </c>
      <c r="H82" s="1073">
        <v>1860</v>
      </c>
      <c r="I82" s="859"/>
      <c r="J82" s="859"/>
      <c r="K82" s="859"/>
      <c r="L82" s="859"/>
      <c r="M82" s="859"/>
    </row>
    <row r="83" spans="1:13">
      <c r="A83" s="3629"/>
      <c r="B83" s="992" t="s">
        <v>5950</v>
      </c>
      <c r="C83" s="1337" t="s">
        <v>5942</v>
      </c>
      <c r="D83" s="1212">
        <v>276</v>
      </c>
      <c r="E83" s="975">
        <v>311</v>
      </c>
      <c r="F83" s="975">
        <v>325</v>
      </c>
      <c r="G83" s="975">
        <v>328</v>
      </c>
      <c r="H83" s="1073">
        <v>321</v>
      </c>
      <c r="I83" s="859"/>
      <c r="J83" s="859"/>
      <c r="K83" s="859"/>
      <c r="L83" s="859"/>
      <c r="M83" s="859"/>
    </row>
    <row r="84" spans="1:13">
      <c r="A84" s="3625" t="s">
        <v>5951</v>
      </c>
      <c r="B84" s="992" t="s">
        <v>5952</v>
      </c>
      <c r="C84" s="1337" t="s">
        <v>5953</v>
      </c>
      <c r="D84" s="1212">
        <v>102</v>
      </c>
      <c r="E84" s="975">
        <v>144</v>
      </c>
      <c r="F84" s="975">
        <v>65</v>
      </c>
      <c r="G84" s="975">
        <v>86</v>
      </c>
      <c r="H84" s="1073">
        <v>0</v>
      </c>
      <c r="I84" s="859"/>
      <c r="J84" s="859"/>
      <c r="K84" s="859"/>
      <c r="L84" s="859"/>
      <c r="M84" s="859"/>
    </row>
    <row r="85" spans="1:13" ht="59.5" customHeight="1" thickBot="1">
      <c r="A85" s="3626"/>
      <c r="B85" s="1340" t="s">
        <v>5954</v>
      </c>
      <c r="C85" s="1313" t="s">
        <v>5955</v>
      </c>
      <c r="D85" s="1341">
        <v>0</v>
      </c>
      <c r="E85" s="1342">
        <v>0</v>
      </c>
      <c r="F85" s="1342">
        <v>0</v>
      </c>
      <c r="G85" s="1342">
        <v>0</v>
      </c>
      <c r="H85" s="1183">
        <v>0</v>
      </c>
      <c r="I85" s="859"/>
      <c r="J85" s="859"/>
      <c r="K85" s="859"/>
      <c r="L85" s="859"/>
      <c r="M85" s="859"/>
    </row>
    <row r="86" spans="1:13">
      <c r="A86" s="1343"/>
      <c r="B86" s="1020"/>
      <c r="C86" s="1020"/>
      <c r="D86" s="1020"/>
      <c r="E86" s="1020"/>
      <c r="F86" s="1020"/>
      <c r="G86" s="1344"/>
      <c r="H86" s="1004" t="s">
        <v>5956</v>
      </c>
      <c r="I86" s="859"/>
      <c r="J86" s="859"/>
      <c r="K86" s="859"/>
      <c r="L86" s="859"/>
      <c r="M86" s="859"/>
    </row>
    <row r="87" spans="1:13">
      <c r="A87" s="859" t="s">
        <v>5957</v>
      </c>
      <c r="B87" s="859"/>
      <c r="C87" s="859"/>
      <c r="D87" s="859"/>
      <c r="E87" s="859"/>
      <c r="F87" s="859"/>
      <c r="G87" s="859"/>
      <c r="H87" s="859"/>
      <c r="I87" s="859"/>
      <c r="J87" s="859"/>
      <c r="K87" s="859"/>
      <c r="L87" s="859"/>
      <c r="M87" s="859"/>
    </row>
    <row r="88" spans="1:13">
      <c r="A88" s="859"/>
      <c r="B88" s="859"/>
      <c r="C88" s="859"/>
      <c r="D88" s="859"/>
      <c r="E88" s="859"/>
      <c r="F88" s="859"/>
      <c r="G88" s="859"/>
      <c r="H88" s="859"/>
      <c r="I88" s="859"/>
      <c r="J88" s="859"/>
      <c r="K88" s="859"/>
      <c r="L88" s="859"/>
      <c r="M88" s="859"/>
    </row>
    <row r="89" spans="1:13">
      <c r="A89" s="859"/>
      <c r="B89" s="859"/>
      <c r="C89" s="859"/>
      <c r="D89" s="859"/>
      <c r="E89" s="859"/>
      <c r="F89" s="859"/>
      <c r="G89" s="859"/>
      <c r="H89" s="859"/>
      <c r="I89" s="859"/>
      <c r="J89" s="859"/>
      <c r="K89" s="859"/>
      <c r="L89" s="859"/>
      <c r="M89" s="859"/>
    </row>
    <row r="90" spans="1:13">
      <c r="A90" s="859"/>
      <c r="B90" s="859"/>
      <c r="C90" s="859"/>
      <c r="D90" s="859"/>
      <c r="E90" s="859"/>
      <c r="F90" s="859"/>
      <c r="G90" s="859"/>
      <c r="H90" s="859"/>
      <c r="I90" s="859"/>
      <c r="J90" s="859"/>
      <c r="K90" s="859"/>
      <c r="L90" s="859"/>
      <c r="M90" s="859"/>
    </row>
  </sheetData>
  <mergeCells count="11">
    <mergeCell ref="A84:A85"/>
    <mergeCell ref="M7:M8"/>
    <mergeCell ref="A30:A31"/>
    <mergeCell ref="B30:J30"/>
    <mergeCell ref="A76:C76"/>
    <mergeCell ref="A77:A83"/>
    <mergeCell ref="A28:H28"/>
    <mergeCell ref="A7:A8"/>
    <mergeCell ref="B7:B8"/>
    <mergeCell ref="C7:G7"/>
    <mergeCell ref="H7:L7"/>
  </mergeCells>
  <phoneticPr fontId="2"/>
  <hyperlinks>
    <hyperlink ref="E1" location="目次!A1" display="目次へ戻る" xr:uid="{27706A5F-5F51-44E7-9E48-D6EC8DFFB6A2}"/>
    <hyperlink ref="K28" location="目次!A1" display="目次へ戻る" xr:uid="{2A23B78F-A326-4CD8-B109-A91242632003}"/>
    <hyperlink ref="I75" location="目次!A1" display="目次へ戻る" xr:uid="{DAD043DE-04A4-4EAB-834E-33B33B708E88}"/>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BE451-0CAA-4731-B240-4DF57B9D03EF}">
  <dimension ref="A1:T25"/>
  <sheetViews>
    <sheetView workbookViewId="0">
      <selection activeCell="T1" sqref="T1"/>
    </sheetView>
  </sheetViews>
  <sheetFormatPr defaultColWidth="8.58203125" defaultRowHeight="18"/>
  <cols>
    <col min="1" max="1" width="19.58203125" style="821" customWidth="1"/>
    <col min="2" max="19" width="10.25" style="821" customWidth="1"/>
    <col min="20" max="20" width="11" style="821" bestFit="1" customWidth="1"/>
    <col min="21" max="16384" width="8.58203125" style="821"/>
  </cols>
  <sheetData>
    <row r="1" spans="1:20">
      <c r="A1" s="859" t="s">
        <v>5979</v>
      </c>
      <c r="B1" s="859"/>
      <c r="C1" s="859"/>
      <c r="D1" s="859"/>
      <c r="E1" s="859"/>
      <c r="F1" s="859"/>
      <c r="G1" s="859"/>
      <c r="H1" s="859"/>
      <c r="I1" s="859"/>
      <c r="J1" s="859"/>
      <c r="K1" s="859"/>
      <c r="L1" s="859"/>
      <c r="M1" s="859"/>
      <c r="N1" s="859"/>
      <c r="O1" s="859"/>
      <c r="P1" s="859"/>
      <c r="Q1" s="859"/>
      <c r="R1" s="859"/>
      <c r="S1" s="859"/>
      <c r="T1" s="820" t="s">
        <v>721</v>
      </c>
    </row>
    <row r="2" spans="1:20" ht="18.5" thickBot="1">
      <c r="A2" s="1184"/>
      <c r="B2" s="1184"/>
      <c r="C2" s="1184"/>
      <c r="D2" s="1184"/>
      <c r="E2" s="1184"/>
      <c r="F2" s="1184"/>
      <c r="G2" s="1184"/>
      <c r="H2" s="1184"/>
      <c r="I2" s="1184"/>
      <c r="J2" s="1184"/>
      <c r="K2" s="1184"/>
      <c r="L2" s="1184"/>
      <c r="M2" s="1184"/>
      <c r="N2" s="1184"/>
      <c r="O2" s="1184"/>
      <c r="P2" s="1184"/>
      <c r="Q2" s="1184"/>
      <c r="R2" s="988"/>
      <c r="S2" s="989" t="s">
        <v>5980</v>
      </c>
      <c r="T2" s="859"/>
    </row>
    <row r="3" spans="1:20">
      <c r="A3" s="3634" t="s">
        <v>5981</v>
      </c>
      <c r="B3" s="3598" t="s">
        <v>5822</v>
      </c>
      <c r="C3" s="3598" t="s">
        <v>5982</v>
      </c>
      <c r="D3" s="3600" t="s">
        <v>5983</v>
      </c>
      <c r="E3" s="3596"/>
      <c r="F3" s="3566"/>
      <c r="G3" s="3569" t="s">
        <v>5984</v>
      </c>
      <c r="H3" s="3570"/>
      <c r="I3" s="3570"/>
      <c r="J3" s="3570"/>
      <c r="K3" s="3570"/>
      <c r="L3" s="3570"/>
      <c r="M3" s="3570"/>
      <c r="N3" s="3570"/>
      <c r="O3" s="3570"/>
      <c r="P3" s="3570"/>
      <c r="Q3" s="3570"/>
      <c r="R3" s="3570"/>
      <c r="S3" s="3570"/>
      <c r="T3" s="859"/>
    </row>
    <row r="4" spans="1:20">
      <c r="A4" s="3635"/>
      <c r="B4" s="3606"/>
      <c r="C4" s="3606"/>
      <c r="D4" s="3572"/>
      <c r="E4" s="3597"/>
      <c r="F4" s="3568"/>
      <c r="G4" s="3573" t="s">
        <v>5985</v>
      </c>
      <c r="H4" s="3574"/>
      <c r="I4" s="3574"/>
      <c r="J4" s="3575"/>
      <c r="K4" s="3573" t="s">
        <v>5986</v>
      </c>
      <c r="L4" s="3574"/>
      <c r="M4" s="3574"/>
      <c r="N4" s="3574"/>
      <c r="O4" s="3574"/>
      <c r="P4" s="3575"/>
      <c r="Q4" s="3573" t="s">
        <v>5987</v>
      </c>
      <c r="R4" s="3574"/>
      <c r="S4" s="3574"/>
      <c r="T4" s="859"/>
    </row>
    <row r="5" spans="1:20">
      <c r="A5" s="3636"/>
      <c r="B5" s="3599"/>
      <c r="C5" s="3599"/>
      <c r="D5" s="991" t="s">
        <v>5988</v>
      </c>
      <c r="E5" s="991" t="s">
        <v>5989</v>
      </c>
      <c r="F5" s="991" t="s">
        <v>5990</v>
      </c>
      <c r="G5" s="991" t="s">
        <v>206</v>
      </c>
      <c r="H5" s="991" t="s">
        <v>5991</v>
      </c>
      <c r="I5" s="1345" t="s">
        <v>5992</v>
      </c>
      <c r="J5" s="1345" t="s">
        <v>5993</v>
      </c>
      <c r="K5" s="992" t="s">
        <v>206</v>
      </c>
      <c r="L5" s="1304" t="s">
        <v>5994</v>
      </c>
      <c r="M5" s="1304" t="s">
        <v>5995</v>
      </c>
      <c r="N5" s="1304" t="s">
        <v>5996</v>
      </c>
      <c r="O5" s="1304" t="s">
        <v>5997</v>
      </c>
      <c r="P5" s="1304" t="s">
        <v>5998</v>
      </c>
      <c r="Q5" s="992" t="s">
        <v>206</v>
      </c>
      <c r="R5" s="1268" t="s">
        <v>5999</v>
      </c>
      <c r="S5" s="1302" t="s">
        <v>6000</v>
      </c>
      <c r="T5" s="859"/>
    </row>
    <row r="6" spans="1:20">
      <c r="A6" s="1044" t="s">
        <v>6001</v>
      </c>
      <c r="B6" s="1212">
        <v>282</v>
      </c>
      <c r="C6" s="975">
        <v>0</v>
      </c>
      <c r="D6" s="1000">
        <v>282</v>
      </c>
      <c r="E6" s="1346">
        <v>8320.44</v>
      </c>
      <c r="F6" s="975">
        <v>74520</v>
      </c>
      <c r="G6" s="975">
        <v>181</v>
      </c>
      <c r="H6" s="975">
        <v>85</v>
      </c>
      <c r="I6" s="975">
        <v>54</v>
      </c>
      <c r="J6" s="975">
        <v>42</v>
      </c>
      <c r="K6" s="975">
        <v>79</v>
      </c>
      <c r="L6" s="975">
        <v>52</v>
      </c>
      <c r="M6" s="975">
        <v>12</v>
      </c>
      <c r="N6" s="975">
        <v>11</v>
      </c>
      <c r="O6" s="975">
        <v>2</v>
      </c>
      <c r="P6" s="975">
        <v>2</v>
      </c>
      <c r="Q6" s="975">
        <v>22</v>
      </c>
      <c r="R6" s="975">
        <v>7</v>
      </c>
      <c r="S6" s="975">
        <v>15</v>
      </c>
      <c r="T6" s="859"/>
    </row>
    <row r="7" spans="1:20">
      <c r="A7" s="1044" t="s">
        <v>5402</v>
      </c>
      <c r="B7" s="1212">
        <v>279</v>
      </c>
      <c r="C7" s="975">
        <v>0</v>
      </c>
      <c r="D7" s="975">
        <v>279</v>
      </c>
      <c r="E7" s="1347">
        <v>8713.4700000000012</v>
      </c>
      <c r="F7" s="975">
        <v>79238</v>
      </c>
      <c r="G7" s="975">
        <v>177</v>
      </c>
      <c r="H7" s="975">
        <v>83</v>
      </c>
      <c r="I7" s="975">
        <v>52</v>
      </c>
      <c r="J7" s="975">
        <v>42</v>
      </c>
      <c r="K7" s="975">
        <v>79</v>
      </c>
      <c r="L7" s="975">
        <v>52</v>
      </c>
      <c r="M7" s="975">
        <v>12</v>
      </c>
      <c r="N7" s="975">
        <v>11</v>
      </c>
      <c r="O7" s="975">
        <v>2</v>
      </c>
      <c r="P7" s="975">
        <v>2</v>
      </c>
      <c r="Q7" s="975">
        <v>23</v>
      </c>
      <c r="R7" s="975">
        <v>7</v>
      </c>
      <c r="S7" s="975">
        <v>16</v>
      </c>
      <c r="T7" s="859"/>
    </row>
    <row r="8" spans="1:20">
      <c r="A8" s="1044" t="s">
        <v>4755</v>
      </c>
      <c r="B8" s="1212">
        <v>275</v>
      </c>
      <c r="C8" s="975">
        <v>0</v>
      </c>
      <c r="D8" s="975">
        <v>275</v>
      </c>
      <c r="E8" s="1347">
        <v>8879.31</v>
      </c>
      <c r="F8" s="975">
        <v>82156</v>
      </c>
      <c r="G8" s="975">
        <v>173</v>
      </c>
      <c r="H8" s="975">
        <v>81</v>
      </c>
      <c r="I8" s="975">
        <v>52</v>
      </c>
      <c r="J8" s="975">
        <v>40</v>
      </c>
      <c r="K8" s="975">
        <v>78</v>
      </c>
      <c r="L8" s="975">
        <v>51</v>
      </c>
      <c r="M8" s="975">
        <v>12</v>
      </c>
      <c r="N8" s="975">
        <v>11</v>
      </c>
      <c r="O8" s="975">
        <v>2</v>
      </c>
      <c r="P8" s="975">
        <v>2</v>
      </c>
      <c r="Q8" s="975">
        <v>24</v>
      </c>
      <c r="R8" s="975">
        <v>9</v>
      </c>
      <c r="S8" s="975">
        <v>15</v>
      </c>
      <c r="T8" s="859"/>
    </row>
    <row r="9" spans="1:20">
      <c r="A9" s="1044" t="s">
        <v>191</v>
      </c>
      <c r="B9" s="1212">
        <v>279</v>
      </c>
      <c r="C9" s="975">
        <v>0</v>
      </c>
      <c r="D9" s="975">
        <v>279</v>
      </c>
      <c r="E9" s="1347">
        <v>9338.48</v>
      </c>
      <c r="F9" s="975">
        <v>87014</v>
      </c>
      <c r="G9" s="975">
        <v>174</v>
      </c>
      <c r="H9" s="975">
        <v>81</v>
      </c>
      <c r="I9" s="975">
        <v>53</v>
      </c>
      <c r="J9" s="975">
        <v>40</v>
      </c>
      <c r="K9" s="975">
        <v>80</v>
      </c>
      <c r="L9" s="975">
        <v>50</v>
      </c>
      <c r="M9" s="975">
        <v>15</v>
      </c>
      <c r="N9" s="975">
        <v>11</v>
      </c>
      <c r="O9" s="975">
        <v>2</v>
      </c>
      <c r="P9" s="975">
        <v>2</v>
      </c>
      <c r="Q9" s="975">
        <v>25</v>
      </c>
      <c r="R9" s="975">
        <v>9</v>
      </c>
      <c r="S9" s="975">
        <v>16</v>
      </c>
      <c r="T9" s="859"/>
    </row>
    <row r="10" spans="1:20">
      <c r="A10" s="1044" t="s">
        <v>192</v>
      </c>
      <c r="B10" s="1212">
        <v>275</v>
      </c>
      <c r="C10" s="975">
        <v>0</v>
      </c>
      <c r="D10" s="975">
        <v>275</v>
      </c>
      <c r="E10" s="1348">
        <v>8585.4500000000007</v>
      </c>
      <c r="F10" s="1245">
        <v>85215</v>
      </c>
      <c r="G10" s="975">
        <v>174</v>
      </c>
      <c r="H10" s="975">
        <v>80</v>
      </c>
      <c r="I10" s="975">
        <v>53</v>
      </c>
      <c r="J10" s="975">
        <v>41</v>
      </c>
      <c r="K10" s="975">
        <v>78</v>
      </c>
      <c r="L10" s="975">
        <v>49</v>
      </c>
      <c r="M10" s="975">
        <v>15</v>
      </c>
      <c r="N10" s="975">
        <v>10</v>
      </c>
      <c r="O10" s="975">
        <v>2</v>
      </c>
      <c r="P10" s="975">
        <v>2</v>
      </c>
      <c r="Q10" s="975">
        <v>23</v>
      </c>
      <c r="R10" s="975">
        <v>9</v>
      </c>
      <c r="S10" s="975">
        <v>14</v>
      </c>
      <c r="T10" s="859"/>
    </row>
    <row r="11" spans="1:20">
      <c r="A11" s="1182" t="s">
        <v>193</v>
      </c>
      <c r="B11" s="1181">
        <f>SUM(B12:B23)</f>
        <v>268</v>
      </c>
      <c r="C11" s="1073">
        <f>SUM(C12:C23)</f>
        <v>0</v>
      </c>
      <c r="D11" s="1073">
        <f>SUM(D12:D23)</f>
        <v>268</v>
      </c>
      <c r="E11" s="1349">
        <v>8519.4599999999991</v>
      </c>
      <c r="F11" s="1072">
        <f>SUM(F12:F23)</f>
        <v>84925</v>
      </c>
      <c r="G11" s="1073">
        <f>SUM(G12:G23)</f>
        <v>170</v>
      </c>
      <c r="H11" s="1073">
        <v>79</v>
      </c>
      <c r="I11" s="1073">
        <f>SUM(I12:I23)</f>
        <v>51</v>
      </c>
      <c r="J11" s="1073">
        <f t="shared" ref="J11:S11" si="0">SUM(J12:J23)</f>
        <v>40</v>
      </c>
      <c r="K11" s="1073">
        <f t="shared" si="0"/>
        <v>75</v>
      </c>
      <c r="L11" s="1073">
        <f t="shared" si="0"/>
        <v>48</v>
      </c>
      <c r="M11" s="1073">
        <f t="shared" si="0"/>
        <v>14</v>
      </c>
      <c r="N11" s="1073">
        <f t="shared" si="0"/>
        <v>10</v>
      </c>
      <c r="O11" s="1073">
        <f t="shared" si="0"/>
        <v>1</v>
      </c>
      <c r="P11" s="1073">
        <f t="shared" si="0"/>
        <v>2</v>
      </c>
      <c r="Q11" s="1073">
        <f t="shared" si="0"/>
        <v>23</v>
      </c>
      <c r="R11" s="1073">
        <f t="shared" si="0"/>
        <v>9</v>
      </c>
      <c r="S11" s="1073">
        <f t="shared" si="0"/>
        <v>14</v>
      </c>
      <c r="T11" s="859"/>
    </row>
    <row r="12" spans="1:20">
      <c r="A12" s="1148" t="s">
        <v>6002</v>
      </c>
      <c r="B12" s="1212">
        <v>31</v>
      </c>
      <c r="C12" s="975">
        <v>0</v>
      </c>
      <c r="D12" s="1350">
        <v>31</v>
      </c>
      <c r="E12" s="1347">
        <v>119.41</v>
      </c>
      <c r="F12" s="1000">
        <v>7216</v>
      </c>
      <c r="G12" s="975">
        <v>21</v>
      </c>
      <c r="H12" s="975">
        <v>5</v>
      </c>
      <c r="I12" s="1100">
        <v>8</v>
      </c>
      <c r="J12" s="1100">
        <v>8</v>
      </c>
      <c r="K12" s="1351">
        <f>SUM(L12:P12)</f>
        <v>10</v>
      </c>
      <c r="L12" s="1100">
        <v>10</v>
      </c>
      <c r="M12" s="1352">
        <v>0</v>
      </c>
      <c r="N12" s="1352">
        <v>0</v>
      </c>
      <c r="O12" s="1352">
        <v>0</v>
      </c>
      <c r="P12" s="1352">
        <v>0</v>
      </c>
      <c r="Q12" s="1351">
        <f>SUM(R12:S12)</f>
        <v>0</v>
      </c>
      <c r="R12" s="1352">
        <v>0</v>
      </c>
      <c r="S12" s="1352">
        <v>0</v>
      </c>
      <c r="T12" s="859"/>
    </row>
    <row r="13" spans="1:20">
      <c r="A13" s="1148" t="s">
        <v>6003</v>
      </c>
      <c r="B13" s="1212">
        <v>18</v>
      </c>
      <c r="C13" s="975">
        <v>0</v>
      </c>
      <c r="D13" s="1350">
        <v>18</v>
      </c>
      <c r="E13" s="1347">
        <v>14.71</v>
      </c>
      <c r="F13" s="1000">
        <v>837</v>
      </c>
      <c r="G13" s="975">
        <v>18</v>
      </c>
      <c r="H13" s="975">
        <v>12</v>
      </c>
      <c r="I13" s="1100">
        <v>6</v>
      </c>
      <c r="J13" s="1352">
        <v>0</v>
      </c>
      <c r="K13" s="1351">
        <f t="shared" ref="K13:K23" si="1">SUM(L13:P13)</f>
        <v>0</v>
      </c>
      <c r="L13" s="1100">
        <v>0</v>
      </c>
      <c r="M13" s="1352">
        <v>0</v>
      </c>
      <c r="N13" s="1352">
        <v>0</v>
      </c>
      <c r="O13" s="1352">
        <v>0</v>
      </c>
      <c r="P13" s="1352">
        <v>0</v>
      </c>
      <c r="Q13" s="1351">
        <f t="shared" ref="Q13:Q23" si="2">SUM(R13:S13)</f>
        <v>0</v>
      </c>
      <c r="R13" s="1352">
        <v>0</v>
      </c>
      <c r="S13" s="1352">
        <v>0</v>
      </c>
      <c r="T13" s="859"/>
    </row>
    <row r="14" spans="1:20" ht="18.75" customHeight="1">
      <c r="A14" s="1156" t="s">
        <v>6004</v>
      </c>
      <c r="B14" s="1212">
        <v>35</v>
      </c>
      <c r="C14" s="975">
        <v>0</v>
      </c>
      <c r="D14" s="1350">
        <v>35</v>
      </c>
      <c r="E14" s="1353">
        <v>2206.54</v>
      </c>
      <c r="F14" s="1350">
        <v>19832</v>
      </c>
      <c r="G14" s="975">
        <v>10</v>
      </c>
      <c r="H14" s="975">
        <v>3</v>
      </c>
      <c r="I14" s="1352">
        <v>6</v>
      </c>
      <c r="J14" s="1352">
        <v>1</v>
      </c>
      <c r="K14" s="1351">
        <f t="shared" si="1"/>
        <v>19</v>
      </c>
      <c r="L14" s="1100">
        <v>11</v>
      </c>
      <c r="M14" s="1352">
        <v>3</v>
      </c>
      <c r="N14" s="1100">
        <v>3</v>
      </c>
      <c r="O14" s="1352">
        <v>0</v>
      </c>
      <c r="P14" s="1100">
        <v>2</v>
      </c>
      <c r="Q14" s="1351">
        <f t="shared" si="2"/>
        <v>6</v>
      </c>
      <c r="R14" s="1100">
        <v>2</v>
      </c>
      <c r="S14" s="1352">
        <v>4</v>
      </c>
      <c r="T14" s="859"/>
    </row>
    <row r="15" spans="1:20">
      <c r="A15" s="1156" t="s">
        <v>6005</v>
      </c>
      <c r="B15" s="1212">
        <v>9</v>
      </c>
      <c r="C15" s="975">
        <v>0</v>
      </c>
      <c r="D15" s="1350">
        <v>9</v>
      </c>
      <c r="E15" s="1353">
        <v>1458.6</v>
      </c>
      <c r="F15" s="1350">
        <v>13286</v>
      </c>
      <c r="G15" s="975">
        <v>0</v>
      </c>
      <c r="H15" s="975">
        <v>0</v>
      </c>
      <c r="I15" s="1352">
        <v>0</v>
      </c>
      <c r="J15" s="1352">
        <v>0</v>
      </c>
      <c r="K15" s="1351">
        <f t="shared" si="1"/>
        <v>5</v>
      </c>
      <c r="L15" s="1100">
        <v>1</v>
      </c>
      <c r="M15" s="1352">
        <v>4</v>
      </c>
      <c r="N15" s="1100">
        <v>0</v>
      </c>
      <c r="O15" s="1352">
        <v>0</v>
      </c>
      <c r="P15" s="1100">
        <v>0</v>
      </c>
      <c r="Q15" s="1351">
        <f t="shared" si="2"/>
        <v>4</v>
      </c>
      <c r="R15" s="1100">
        <v>0</v>
      </c>
      <c r="S15" s="1352">
        <v>4</v>
      </c>
      <c r="T15" s="859"/>
    </row>
    <row r="16" spans="1:20">
      <c r="A16" s="1156" t="s">
        <v>6006</v>
      </c>
      <c r="B16" s="1212">
        <v>5</v>
      </c>
      <c r="C16" s="975">
        <v>0</v>
      </c>
      <c r="D16" s="1350">
        <v>5</v>
      </c>
      <c r="E16" s="1353">
        <v>1706</v>
      </c>
      <c r="F16" s="1350">
        <v>4502</v>
      </c>
      <c r="G16" s="975">
        <v>0</v>
      </c>
      <c r="H16" s="975">
        <v>0</v>
      </c>
      <c r="I16" s="1352">
        <v>0</v>
      </c>
      <c r="J16" s="1352">
        <v>0</v>
      </c>
      <c r="K16" s="1351">
        <f t="shared" si="1"/>
        <v>0</v>
      </c>
      <c r="L16" s="1352">
        <v>0</v>
      </c>
      <c r="M16" s="1352">
        <v>0</v>
      </c>
      <c r="N16" s="1352">
        <v>0</v>
      </c>
      <c r="O16" s="1352">
        <v>0</v>
      </c>
      <c r="P16" s="1352">
        <v>0</v>
      </c>
      <c r="Q16" s="1351">
        <f t="shared" si="2"/>
        <v>5</v>
      </c>
      <c r="R16" s="1352">
        <v>2</v>
      </c>
      <c r="S16" s="1352">
        <v>3</v>
      </c>
      <c r="T16" s="859"/>
    </row>
    <row r="17" spans="1:20">
      <c r="A17" s="1249" t="s">
        <v>6007</v>
      </c>
      <c r="B17" s="1212">
        <v>3</v>
      </c>
      <c r="C17" s="975">
        <v>0</v>
      </c>
      <c r="D17" s="1350">
        <v>3</v>
      </c>
      <c r="E17" s="1353">
        <v>1417</v>
      </c>
      <c r="F17" s="1350">
        <v>2208</v>
      </c>
      <c r="G17" s="975">
        <v>0</v>
      </c>
      <c r="H17" s="975">
        <v>0</v>
      </c>
      <c r="I17" s="1352">
        <v>0</v>
      </c>
      <c r="J17" s="1352">
        <v>0</v>
      </c>
      <c r="K17" s="1351">
        <f t="shared" si="1"/>
        <v>0</v>
      </c>
      <c r="L17" s="1352">
        <v>0</v>
      </c>
      <c r="M17" s="1352">
        <v>0</v>
      </c>
      <c r="N17" s="1352">
        <v>0</v>
      </c>
      <c r="O17" s="1352">
        <v>0</v>
      </c>
      <c r="P17" s="1352">
        <v>0</v>
      </c>
      <c r="Q17" s="1351">
        <f t="shared" si="2"/>
        <v>3</v>
      </c>
      <c r="R17" s="1352">
        <v>0</v>
      </c>
      <c r="S17" s="1352">
        <v>3</v>
      </c>
      <c r="T17" s="859"/>
    </row>
    <row r="18" spans="1:20">
      <c r="A18" s="1156" t="s">
        <v>6008</v>
      </c>
      <c r="B18" s="1212">
        <v>5</v>
      </c>
      <c r="C18" s="975">
        <v>0</v>
      </c>
      <c r="D18" s="1350">
        <v>5</v>
      </c>
      <c r="E18" s="1353">
        <v>941</v>
      </c>
      <c r="F18" s="1350">
        <v>5463</v>
      </c>
      <c r="G18" s="975">
        <v>0</v>
      </c>
      <c r="H18" s="975">
        <v>0</v>
      </c>
      <c r="I18" s="1352">
        <v>0</v>
      </c>
      <c r="J18" s="1352">
        <v>0</v>
      </c>
      <c r="K18" s="1351">
        <f t="shared" si="1"/>
        <v>0</v>
      </c>
      <c r="L18" s="1352">
        <v>0</v>
      </c>
      <c r="M18" s="1352">
        <v>0</v>
      </c>
      <c r="N18" s="1352">
        <v>0</v>
      </c>
      <c r="O18" s="1352">
        <v>0</v>
      </c>
      <c r="P18" s="1352">
        <v>0</v>
      </c>
      <c r="Q18" s="1351">
        <f t="shared" si="2"/>
        <v>5</v>
      </c>
      <c r="R18" s="1352">
        <v>5</v>
      </c>
      <c r="S18" s="1352">
        <v>0</v>
      </c>
      <c r="T18" s="859"/>
    </row>
    <row r="19" spans="1:20" ht="18.75" customHeight="1">
      <c r="A19" s="1249" t="s">
        <v>6009</v>
      </c>
      <c r="B19" s="1212">
        <v>58</v>
      </c>
      <c r="C19" s="975">
        <v>0</v>
      </c>
      <c r="D19" s="1350">
        <v>58</v>
      </c>
      <c r="E19" s="1353">
        <v>137.07</v>
      </c>
      <c r="F19" s="1350">
        <v>6597</v>
      </c>
      <c r="G19" s="975">
        <v>48</v>
      </c>
      <c r="H19" s="975">
        <v>27</v>
      </c>
      <c r="I19" s="1100">
        <v>16</v>
      </c>
      <c r="J19" s="1100">
        <v>5</v>
      </c>
      <c r="K19" s="1351">
        <f t="shared" si="1"/>
        <v>10</v>
      </c>
      <c r="L19" s="1352">
        <v>8</v>
      </c>
      <c r="M19" s="1352">
        <v>1</v>
      </c>
      <c r="N19" s="1352">
        <v>1</v>
      </c>
      <c r="O19" s="1352">
        <v>0</v>
      </c>
      <c r="P19" s="1352">
        <v>0</v>
      </c>
      <c r="Q19" s="1351">
        <f t="shared" si="2"/>
        <v>0</v>
      </c>
      <c r="R19" s="1352">
        <v>0</v>
      </c>
      <c r="S19" s="1352">
        <v>0</v>
      </c>
      <c r="T19" s="859"/>
    </row>
    <row r="20" spans="1:20" ht="18.75" customHeight="1">
      <c r="A20" s="1249" t="s">
        <v>6010</v>
      </c>
      <c r="B20" s="1212">
        <v>7</v>
      </c>
      <c r="C20" s="975">
        <v>0</v>
      </c>
      <c r="D20" s="1350">
        <v>7</v>
      </c>
      <c r="E20" s="1347">
        <v>20.5</v>
      </c>
      <c r="F20" s="1350">
        <v>1339</v>
      </c>
      <c r="G20" s="975">
        <v>5</v>
      </c>
      <c r="H20" s="975">
        <v>2</v>
      </c>
      <c r="I20" s="1100">
        <v>3</v>
      </c>
      <c r="J20" s="1100">
        <v>0</v>
      </c>
      <c r="K20" s="1351">
        <f t="shared" si="1"/>
        <v>2</v>
      </c>
      <c r="L20" s="1352">
        <v>2</v>
      </c>
      <c r="M20" s="1352">
        <v>0</v>
      </c>
      <c r="N20" s="1352">
        <v>0</v>
      </c>
      <c r="O20" s="1352">
        <v>0</v>
      </c>
      <c r="P20" s="1352">
        <v>0</v>
      </c>
      <c r="Q20" s="1351">
        <f t="shared" si="2"/>
        <v>0</v>
      </c>
      <c r="R20" s="1352">
        <v>0</v>
      </c>
      <c r="S20" s="1352">
        <v>0</v>
      </c>
      <c r="T20" s="859"/>
    </row>
    <row r="21" spans="1:20" ht="18.75" customHeight="1">
      <c r="A21" s="1249" t="s">
        <v>6011</v>
      </c>
      <c r="B21" s="1212">
        <v>33</v>
      </c>
      <c r="C21" s="975">
        <v>0</v>
      </c>
      <c r="D21" s="1350">
        <v>33</v>
      </c>
      <c r="E21" s="1347">
        <v>92.7</v>
      </c>
      <c r="F21" s="1000">
        <v>5165</v>
      </c>
      <c r="G21" s="975">
        <v>28</v>
      </c>
      <c r="H21" s="975">
        <v>16</v>
      </c>
      <c r="I21" s="1100">
        <v>8</v>
      </c>
      <c r="J21" s="1100">
        <v>4</v>
      </c>
      <c r="K21" s="1351">
        <f t="shared" si="1"/>
        <v>5</v>
      </c>
      <c r="L21" s="1352">
        <v>3</v>
      </c>
      <c r="M21" s="1352">
        <v>1</v>
      </c>
      <c r="N21" s="1352">
        <v>1</v>
      </c>
      <c r="O21" s="1352">
        <v>0</v>
      </c>
      <c r="P21" s="1352">
        <v>0</v>
      </c>
      <c r="Q21" s="1351">
        <f t="shared" si="2"/>
        <v>0</v>
      </c>
      <c r="R21" s="1352">
        <v>0</v>
      </c>
      <c r="S21" s="1352">
        <v>0</v>
      </c>
      <c r="T21" s="859"/>
    </row>
    <row r="22" spans="1:20" ht="18.75" customHeight="1">
      <c r="A22" s="1249" t="s">
        <v>6012</v>
      </c>
      <c r="B22" s="1212">
        <v>17</v>
      </c>
      <c r="C22" s="975">
        <v>0</v>
      </c>
      <c r="D22" s="1350">
        <v>17</v>
      </c>
      <c r="E22" s="1347">
        <v>103.68</v>
      </c>
      <c r="F22" s="1000">
        <v>5943</v>
      </c>
      <c r="G22" s="975">
        <v>11</v>
      </c>
      <c r="H22" s="975">
        <v>1</v>
      </c>
      <c r="I22" s="1100">
        <v>2</v>
      </c>
      <c r="J22" s="1100">
        <v>8</v>
      </c>
      <c r="K22" s="1351">
        <f t="shared" si="1"/>
        <v>6</v>
      </c>
      <c r="L22" s="1352">
        <v>3</v>
      </c>
      <c r="M22" s="1352">
        <v>2</v>
      </c>
      <c r="N22" s="1352">
        <v>1</v>
      </c>
      <c r="O22" s="1352">
        <v>0</v>
      </c>
      <c r="P22" s="1352">
        <v>0</v>
      </c>
      <c r="Q22" s="1351">
        <f t="shared" si="2"/>
        <v>0</v>
      </c>
      <c r="R22" s="1352">
        <v>0</v>
      </c>
      <c r="S22" s="1352">
        <v>0</v>
      </c>
      <c r="T22" s="859"/>
    </row>
    <row r="23" spans="1:20" ht="19.5" customHeight="1" thickBot="1">
      <c r="A23" s="1354" t="s">
        <v>6013</v>
      </c>
      <c r="B23" s="1355">
        <v>47</v>
      </c>
      <c r="C23" s="1342">
        <v>0</v>
      </c>
      <c r="D23" s="1356">
        <v>47</v>
      </c>
      <c r="E23" s="1357">
        <v>302.25</v>
      </c>
      <c r="F23" s="1002">
        <v>12537</v>
      </c>
      <c r="G23" s="1342">
        <v>29</v>
      </c>
      <c r="H23" s="1342">
        <v>13</v>
      </c>
      <c r="I23" s="1114">
        <v>2</v>
      </c>
      <c r="J23" s="1114">
        <v>14</v>
      </c>
      <c r="K23" s="1358">
        <f t="shared" si="1"/>
        <v>18</v>
      </c>
      <c r="L23" s="1359">
        <v>10</v>
      </c>
      <c r="M23" s="1359">
        <v>3</v>
      </c>
      <c r="N23" s="1359">
        <v>4</v>
      </c>
      <c r="O23" s="1359">
        <v>1</v>
      </c>
      <c r="P23" s="1359">
        <v>0</v>
      </c>
      <c r="Q23" s="1358">
        <f t="shared" si="2"/>
        <v>0</v>
      </c>
      <c r="R23" s="1359">
        <v>0</v>
      </c>
      <c r="S23" s="1359">
        <v>0</v>
      </c>
      <c r="T23" s="859"/>
    </row>
    <row r="24" spans="1:20">
      <c r="A24" s="859"/>
      <c r="B24" s="859"/>
      <c r="C24" s="859"/>
      <c r="D24" s="859"/>
      <c r="E24" s="859"/>
      <c r="F24" s="859"/>
      <c r="G24" s="859"/>
      <c r="H24" s="859"/>
      <c r="I24" s="859"/>
      <c r="J24" s="859"/>
      <c r="K24" s="859"/>
      <c r="L24" s="859"/>
      <c r="M24" s="859"/>
      <c r="N24" s="859"/>
      <c r="O24" s="1003"/>
      <c r="P24" s="1003"/>
      <c r="Q24" s="1003"/>
      <c r="R24" s="1003"/>
      <c r="S24" s="1020" t="s">
        <v>6014</v>
      </c>
      <c r="T24" s="859"/>
    </row>
    <row r="25" spans="1:20">
      <c r="A25" s="859"/>
      <c r="B25" s="859"/>
      <c r="C25" s="859"/>
      <c r="D25" s="859"/>
      <c r="E25" s="859"/>
      <c r="F25" s="859"/>
      <c r="G25" s="859"/>
      <c r="H25" s="859"/>
      <c r="I25" s="859"/>
      <c r="J25" s="859"/>
      <c r="K25" s="859"/>
      <c r="L25" s="859"/>
      <c r="M25" s="859"/>
      <c r="N25" s="859"/>
      <c r="O25" s="859"/>
      <c r="P25" s="859"/>
      <c r="Q25" s="859"/>
      <c r="R25" s="859"/>
      <c r="S25" s="859"/>
      <c r="T25" s="859"/>
    </row>
  </sheetData>
  <mergeCells count="8">
    <mergeCell ref="A3:A5"/>
    <mergeCell ref="B3:B5"/>
    <mergeCell ref="C3:C5"/>
    <mergeCell ref="D3:F4"/>
    <mergeCell ref="G3:S3"/>
    <mergeCell ref="G4:J4"/>
    <mergeCell ref="K4:P4"/>
    <mergeCell ref="Q4:S4"/>
  </mergeCells>
  <phoneticPr fontId="2"/>
  <hyperlinks>
    <hyperlink ref="T1" location="目次!A1" display="目次へ戻る" xr:uid="{B43AF6CF-E192-4DCA-9C66-C096ECC7AADA}"/>
  </hyperlinks>
  <pageMargins left="0.7" right="0.7" top="0.75" bottom="0.75" header="0.3" footer="0.3"/>
  <pageSetup paperSize="9" orientation="portrait"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1A2CB-E00C-4B9F-A36A-3D49538FC046}">
  <dimension ref="A1:O21"/>
  <sheetViews>
    <sheetView workbookViewId="0">
      <selection activeCell="N2" sqref="N2"/>
    </sheetView>
  </sheetViews>
  <sheetFormatPr defaultColWidth="8.58203125" defaultRowHeight="18"/>
  <cols>
    <col min="1" max="1" width="10.83203125" style="821" customWidth="1"/>
    <col min="2" max="13" width="9.83203125" style="821" customWidth="1"/>
    <col min="14" max="14" width="11" style="821" bestFit="1" customWidth="1"/>
    <col min="15" max="16384" width="8.58203125" style="821"/>
  </cols>
  <sheetData>
    <row r="1" spans="1:15">
      <c r="A1" s="859" t="s">
        <v>6015</v>
      </c>
      <c r="B1" s="859"/>
      <c r="C1" s="859"/>
      <c r="D1" s="859"/>
      <c r="E1" s="859"/>
      <c r="F1" s="859"/>
      <c r="G1" s="859"/>
      <c r="H1" s="859"/>
      <c r="I1" s="859"/>
      <c r="J1" s="859"/>
      <c r="K1" s="859"/>
      <c r="L1" s="859"/>
      <c r="M1" s="859"/>
      <c r="N1" s="859"/>
      <c r="O1" s="859"/>
    </row>
    <row r="2" spans="1:15">
      <c r="A2" s="859" t="s">
        <v>6016</v>
      </c>
      <c r="B2" s="859"/>
      <c r="C2" s="859"/>
      <c r="D2" s="859"/>
      <c r="E2" s="859"/>
      <c r="F2" s="859"/>
      <c r="G2" s="859"/>
      <c r="H2" s="859"/>
      <c r="I2" s="859"/>
      <c r="J2" s="859"/>
      <c r="K2" s="859"/>
      <c r="L2" s="859"/>
      <c r="M2" s="859"/>
      <c r="N2" s="820" t="s">
        <v>721</v>
      </c>
      <c r="O2" s="859"/>
    </row>
    <row r="3" spans="1:15" ht="18.5" thickBot="1">
      <c r="A3" s="1184"/>
      <c r="B3" s="1184"/>
      <c r="C3" s="1184"/>
      <c r="D3" s="1184"/>
      <c r="E3" s="1184"/>
      <c r="F3" s="1184"/>
      <c r="G3" s="1184"/>
      <c r="H3" s="1184"/>
      <c r="I3" s="1184"/>
      <c r="J3" s="1184"/>
      <c r="K3" s="1184"/>
      <c r="L3" s="988"/>
      <c r="M3" s="989" t="s">
        <v>5689</v>
      </c>
      <c r="N3" s="859"/>
      <c r="O3" s="859"/>
    </row>
    <row r="4" spans="1:15" ht="27" customHeight="1">
      <c r="A4" s="3566" t="s">
        <v>6017</v>
      </c>
      <c r="B4" s="3598" t="s">
        <v>5048</v>
      </c>
      <c r="C4" s="3598" t="s">
        <v>6018</v>
      </c>
      <c r="D4" s="3598" t="s">
        <v>6019</v>
      </c>
      <c r="E4" s="3607" t="s">
        <v>6020</v>
      </c>
      <c r="F4" s="3607" t="s">
        <v>6021</v>
      </c>
      <c r="G4" s="3598" t="s">
        <v>6022</v>
      </c>
      <c r="H4" s="3632" t="s">
        <v>6023</v>
      </c>
      <c r="I4" s="3598" t="s">
        <v>5070</v>
      </c>
      <c r="J4" s="3598" t="s">
        <v>5048</v>
      </c>
      <c r="K4" s="3598" t="s">
        <v>6024</v>
      </c>
      <c r="L4" s="3569" t="s">
        <v>6025</v>
      </c>
      <c r="M4" s="3570"/>
      <c r="N4" s="859"/>
      <c r="O4" s="859"/>
    </row>
    <row r="5" spans="1:15" ht="31.5" customHeight="1">
      <c r="A5" s="3568"/>
      <c r="B5" s="3599"/>
      <c r="C5" s="3599"/>
      <c r="D5" s="3599"/>
      <c r="E5" s="3609"/>
      <c r="F5" s="3609"/>
      <c r="G5" s="3599"/>
      <c r="H5" s="3633"/>
      <c r="I5" s="3599"/>
      <c r="J5" s="3599"/>
      <c r="K5" s="3599"/>
      <c r="L5" s="991" t="s">
        <v>6026</v>
      </c>
      <c r="M5" s="991" t="s">
        <v>6027</v>
      </c>
      <c r="N5" s="859"/>
      <c r="O5" s="859"/>
    </row>
    <row r="6" spans="1:15">
      <c r="A6" s="1360" t="s">
        <v>6028</v>
      </c>
      <c r="B6" s="1361">
        <v>112</v>
      </c>
      <c r="C6" s="1362">
        <v>97</v>
      </c>
      <c r="D6" s="1362">
        <v>13</v>
      </c>
      <c r="E6" s="1362">
        <v>0</v>
      </c>
      <c r="F6" s="1362">
        <v>0</v>
      </c>
      <c r="G6" s="1362">
        <v>2</v>
      </c>
      <c r="H6" s="1362">
        <v>0</v>
      </c>
      <c r="I6" s="1362">
        <v>0</v>
      </c>
      <c r="J6" s="1363">
        <v>97</v>
      </c>
      <c r="K6" s="972">
        <v>71</v>
      </c>
      <c r="L6" s="972">
        <v>20</v>
      </c>
      <c r="M6" s="972">
        <v>6</v>
      </c>
      <c r="N6" s="859"/>
      <c r="O6" s="859"/>
    </row>
    <row r="7" spans="1:15">
      <c r="A7" s="1032" t="s">
        <v>5548</v>
      </c>
      <c r="B7" s="1364">
        <f>C7+D7+E7+F7+G7+H7</f>
        <v>137</v>
      </c>
      <c r="C7" s="1365">
        <f t="shared" ref="C7:M7" si="0">SUM(C8:C16)</f>
        <v>126</v>
      </c>
      <c r="D7" s="1365">
        <f t="shared" si="0"/>
        <v>9</v>
      </c>
      <c r="E7" s="1365">
        <f t="shared" si="0"/>
        <v>0</v>
      </c>
      <c r="F7" s="1365">
        <f t="shared" si="0"/>
        <v>0</v>
      </c>
      <c r="G7" s="1365">
        <f t="shared" si="0"/>
        <v>2</v>
      </c>
      <c r="H7" s="1365">
        <f t="shared" si="0"/>
        <v>0</v>
      </c>
      <c r="I7" s="1365">
        <f t="shared" si="0"/>
        <v>0</v>
      </c>
      <c r="J7" s="1073">
        <f t="shared" si="0"/>
        <v>126</v>
      </c>
      <c r="K7" s="1073">
        <f t="shared" si="0"/>
        <v>91</v>
      </c>
      <c r="L7" s="1073">
        <f t="shared" si="0"/>
        <v>19</v>
      </c>
      <c r="M7" s="1073">
        <f t="shared" si="0"/>
        <v>16</v>
      </c>
      <c r="N7" s="859"/>
      <c r="O7" s="859"/>
    </row>
    <row r="8" spans="1:15">
      <c r="A8" s="1366" t="s">
        <v>471</v>
      </c>
      <c r="B8" s="1212">
        <v>33</v>
      </c>
      <c r="C8" s="975">
        <v>33</v>
      </c>
      <c r="D8" s="975">
        <v>0</v>
      </c>
      <c r="E8" s="975">
        <v>0</v>
      </c>
      <c r="F8" s="975">
        <v>0</v>
      </c>
      <c r="G8" s="975">
        <v>0</v>
      </c>
      <c r="H8" s="975">
        <v>0</v>
      </c>
      <c r="I8" s="975">
        <v>0</v>
      </c>
      <c r="J8" s="975">
        <f t="shared" ref="J8:J16" si="1">SUM(K8:M8)</f>
        <v>33</v>
      </c>
      <c r="K8" s="975">
        <v>25</v>
      </c>
      <c r="L8" s="975">
        <v>3</v>
      </c>
      <c r="M8" s="975">
        <v>5</v>
      </c>
      <c r="N8" s="859"/>
      <c r="O8" s="859"/>
    </row>
    <row r="9" spans="1:15">
      <c r="A9" s="1366" t="s">
        <v>303</v>
      </c>
      <c r="B9" s="1212">
        <v>12</v>
      </c>
      <c r="C9" s="975">
        <v>11</v>
      </c>
      <c r="D9" s="975">
        <v>0</v>
      </c>
      <c r="E9" s="975">
        <v>0</v>
      </c>
      <c r="F9" s="975">
        <v>0</v>
      </c>
      <c r="G9" s="975">
        <v>1</v>
      </c>
      <c r="H9" s="975">
        <v>0</v>
      </c>
      <c r="I9" s="975">
        <v>0</v>
      </c>
      <c r="J9" s="975">
        <f t="shared" si="1"/>
        <v>11</v>
      </c>
      <c r="K9" s="975">
        <v>3</v>
      </c>
      <c r="L9" s="975">
        <v>5</v>
      </c>
      <c r="M9" s="975">
        <v>3</v>
      </c>
      <c r="N9" s="859"/>
      <c r="O9" s="859"/>
    </row>
    <row r="10" spans="1:15">
      <c r="A10" s="1366" t="s">
        <v>6030</v>
      </c>
      <c r="B10" s="1212">
        <v>11</v>
      </c>
      <c r="C10" s="975">
        <v>10</v>
      </c>
      <c r="D10" s="975">
        <v>0</v>
      </c>
      <c r="E10" s="975">
        <v>0</v>
      </c>
      <c r="F10" s="975">
        <v>0</v>
      </c>
      <c r="G10" s="975">
        <v>1</v>
      </c>
      <c r="H10" s="975">
        <v>0</v>
      </c>
      <c r="I10" s="975">
        <v>0</v>
      </c>
      <c r="J10" s="975">
        <f t="shared" si="1"/>
        <v>10</v>
      </c>
      <c r="K10" s="975">
        <v>6</v>
      </c>
      <c r="L10" s="975">
        <v>4</v>
      </c>
      <c r="M10" s="975">
        <v>0</v>
      </c>
      <c r="N10" s="859"/>
      <c r="O10" s="859"/>
    </row>
    <row r="11" spans="1:15">
      <c r="A11" s="1366" t="s">
        <v>6031</v>
      </c>
      <c r="B11" s="1212">
        <v>10</v>
      </c>
      <c r="C11" s="975">
        <v>10</v>
      </c>
      <c r="D11" s="975">
        <v>0</v>
      </c>
      <c r="E11" s="975">
        <v>0</v>
      </c>
      <c r="F11" s="975">
        <v>0</v>
      </c>
      <c r="G11" s="975">
        <v>0</v>
      </c>
      <c r="H11" s="975">
        <v>0</v>
      </c>
      <c r="I11" s="975">
        <v>0</v>
      </c>
      <c r="J11" s="975">
        <f t="shared" si="1"/>
        <v>10</v>
      </c>
      <c r="K11" s="975">
        <v>5</v>
      </c>
      <c r="L11" s="975">
        <v>3</v>
      </c>
      <c r="M11" s="975">
        <v>2</v>
      </c>
      <c r="N11" s="859"/>
      <c r="O11" s="859"/>
    </row>
    <row r="12" spans="1:15">
      <c r="A12" s="1366" t="s">
        <v>880</v>
      </c>
      <c r="B12" s="1212">
        <v>16</v>
      </c>
      <c r="C12" s="975">
        <v>12</v>
      </c>
      <c r="D12" s="975">
        <v>4</v>
      </c>
      <c r="E12" s="975">
        <v>0</v>
      </c>
      <c r="F12" s="975">
        <v>0</v>
      </c>
      <c r="G12" s="975">
        <v>0</v>
      </c>
      <c r="H12" s="975">
        <v>0</v>
      </c>
      <c r="I12" s="975">
        <v>0</v>
      </c>
      <c r="J12" s="975">
        <f t="shared" si="1"/>
        <v>12</v>
      </c>
      <c r="K12" s="975">
        <v>11</v>
      </c>
      <c r="L12" s="975">
        <v>0</v>
      </c>
      <c r="M12" s="975">
        <v>1</v>
      </c>
      <c r="N12" s="859"/>
      <c r="O12" s="859"/>
    </row>
    <row r="13" spans="1:15">
      <c r="A13" s="1366" t="s">
        <v>882</v>
      </c>
      <c r="B13" s="1212">
        <v>12</v>
      </c>
      <c r="C13" s="975">
        <v>11</v>
      </c>
      <c r="D13" s="975">
        <v>1</v>
      </c>
      <c r="E13" s="975">
        <v>0</v>
      </c>
      <c r="F13" s="975">
        <v>0</v>
      </c>
      <c r="G13" s="975">
        <v>0</v>
      </c>
      <c r="H13" s="975">
        <v>0</v>
      </c>
      <c r="I13" s="975">
        <v>0</v>
      </c>
      <c r="J13" s="975">
        <f t="shared" si="1"/>
        <v>11</v>
      </c>
      <c r="K13" s="975">
        <v>10</v>
      </c>
      <c r="L13" s="975">
        <v>0</v>
      </c>
      <c r="M13" s="975">
        <v>1</v>
      </c>
      <c r="N13" s="859"/>
      <c r="O13" s="859"/>
    </row>
    <row r="14" spans="1:15">
      <c r="A14" s="1366" t="s">
        <v>232</v>
      </c>
      <c r="B14" s="1212">
        <v>13</v>
      </c>
      <c r="C14" s="975">
        <v>9</v>
      </c>
      <c r="D14" s="975">
        <v>4</v>
      </c>
      <c r="E14" s="975">
        <v>0</v>
      </c>
      <c r="F14" s="975">
        <v>0</v>
      </c>
      <c r="G14" s="975">
        <v>0</v>
      </c>
      <c r="H14" s="975">
        <v>0</v>
      </c>
      <c r="I14" s="975">
        <v>0</v>
      </c>
      <c r="J14" s="975">
        <f t="shared" si="1"/>
        <v>9</v>
      </c>
      <c r="K14" s="975">
        <v>6</v>
      </c>
      <c r="L14" s="975">
        <v>1</v>
      </c>
      <c r="M14" s="975">
        <v>2</v>
      </c>
      <c r="N14" s="859"/>
      <c r="O14" s="859"/>
    </row>
    <row r="15" spans="1:15">
      <c r="A15" s="1366" t="s">
        <v>6032</v>
      </c>
      <c r="B15" s="1212">
        <v>8</v>
      </c>
      <c r="C15" s="975">
        <v>8</v>
      </c>
      <c r="D15" s="975">
        <v>0</v>
      </c>
      <c r="E15" s="975">
        <v>0</v>
      </c>
      <c r="F15" s="975">
        <v>0</v>
      </c>
      <c r="G15" s="975">
        <v>0</v>
      </c>
      <c r="H15" s="975">
        <v>0</v>
      </c>
      <c r="I15" s="975">
        <v>0</v>
      </c>
      <c r="J15" s="975">
        <f t="shared" si="1"/>
        <v>8</v>
      </c>
      <c r="K15" s="975">
        <v>4</v>
      </c>
      <c r="L15" s="975">
        <v>3</v>
      </c>
      <c r="M15" s="975">
        <v>1</v>
      </c>
      <c r="N15" s="859"/>
      <c r="O15" s="859"/>
    </row>
    <row r="16" spans="1:15" ht="18.5" thickBot="1">
      <c r="A16" s="1367" t="s">
        <v>294</v>
      </c>
      <c r="B16" s="1355">
        <v>22</v>
      </c>
      <c r="C16" s="1342">
        <v>22</v>
      </c>
      <c r="D16" s="1342">
        <v>0</v>
      </c>
      <c r="E16" s="1342">
        <v>0</v>
      </c>
      <c r="F16" s="1342">
        <v>0</v>
      </c>
      <c r="G16" s="1342">
        <v>0</v>
      </c>
      <c r="H16" s="1342">
        <v>0</v>
      </c>
      <c r="I16" s="1342">
        <v>0</v>
      </c>
      <c r="J16" s="975">
        <f t="shared" si="1"/>
        <v>22</v>
      </c>
      <c r="K16" s="1342">
        <v>21</v>
      </c>
      <c r="L16" s="1342">
        <v>0</v>
      </c>
      <c r="M16" s="1342">
        <v>1</v>
      </c>
      <c r="N16" s="859"/>
      <c r="O16" s="859"/>
    </row>
    <row r="17" spans="1:15">
      <c r="A17" s="1133" t="s">
        <v>6033</v>
      </c>
      <c r="B17" s="1133"/>
      <c r="C17" s="1133"/>
      <c r="D17" s="1133"/>
      <c r="E17" s="1133"/>
      <c r="F17" s="1133"/>
      <c r="G17" s="1133"/>
      <c r="H17" s="1020"/>
      <c r="I17" s="1020"/>
      <c r="J17" s="1020"/>
      <c r="K17" s="1020"/>
      <c r="L17" s="1020"/>
      <c r="M17" s="1020" t="s">
        <v>6034</v>
      </c>
      <c r="N17" s="859"/>
      <c r="O17" s="859"/>
    </row>
    <row r="18" spans="1:15">
      <c r="A18" s="987" t="s">
        <v>6035</v>
      </c>
      <c r="B18" s="987"/>
      <c r="C18" s="987"/>
      <c r="D18" s="987"/>
      <c r="E18" s="987"/>
      <c r="F18" s="987"/>
      <c r="G18" s="987"/>
      <c r="H18" s="987"/>
      <c r="I18" s="987"/>
      <c r="J18" s="987"/>
      <c r="K18" s="987"/>
      <c r="L18" s="859"/>
      <c r="M18" s="859"/>
      <c r="N18" s="859"/>
      <c r="O18" s="859"/>
    </row>
    <row r="19" spans="1:15">
      <c r="A19" s="987"/>
      <c r="B19" s="987"/>
      <c r="C19" s="987"/>
      <c r="D19" s="987"/>
      <c r="E19" s="987"/>
      <c r="F19" s="987"/>
      <c r="G19" s="987"/>
      <c r="H19" s="987"/>
      <c r="I19" s="987"/>
      <c r="J19" s="859"/>
      <c r="K19" s="859"/>
      <c r="L19" s="859"/>
      <c r="M19" s="859"/>
      <c r="N19" s="859"/>
      <c r="O19" s="859"/>
    </row>
    <row r="20" spans="1:15">
      <c r="A20" s="859" t="s">
        <v>6036</v>
      </c>
      <c r="B20" s="859"/>
      <c r="C20" s="859"/>
      <c r="D20" s="859"/>
      <c r="E20" s="859"/>
      <c r="F20" s="859"/>
      <c r="G20" s="859"/>
      <c r="H20" s="859"/>
      <c r="I20" s="859"/>
      <c r="J20" s="859"/>
      <c r="K20" s="859"/>
      <c r="L20" s="859"/>
      <c r="M20" s="859"/>
      <c r="N20" s="820" t="s">
        <v>721</v>
      </c>
      <c r="O20" s="859"/>
    </row>
    <row r="21" spans="1:15">
      <c r="A21" s="859"/>
      <c r="B21" s="859"/>
      <c r="C21" s="859"/>
      <c r="D21" s="859"/>
      <c r="E21" s="859"/>
      <c r="F21" s="859"/>
      <c r="G21" s="859"/>
      <c r="H21" s="859"/>
      <c r="I21" s="859"/>
      <c r="J21" s="859"/>
      <c r="K21" s="859"/>
      <c r="L21" s="859"/>
      <c r="M21" s="859"/>
      <c r="N21" s="859"/>
      <c r="O21" s="859"/>
    </row>
  </sheetData>
  <mergeCells count="12">
    <mergeCell ref="L4:M4"/>
    <mergeCell ref="A4:A5"/>
    <mergeCell ref="B4:B5"/>
    <mergeCell ref="C4:C5"/>
    <mergeCell ref="D4:D5"/>
    <mergeCell ref="E4:E5"/>
    <mergeCell ref="F4:F5"/>
    <mergeCell ref="G4:G5"/>
    <mergeCell ref="H4:H5"/>
    <mergeCell ref="I4:I5"/>
    <mergeCell ref="J4:J5"/>
    <mergeCell ref="K4:K5"/>
  </mergeCells>
  <phoneticPr fontId="2"/>
  <hyperlinks>
    <hyperlink ref="N2" location="目次!A1" display="目次へ戻る" xr:uid="{B3A78FD1-E989-425C-BB2B-10C38F2074DB}"/>
    <hyperlink ref="N20" location="目次!A1" display="目次へ戻る" xr:uid="{17242469-6B39-4952-AE51-731E95836BE1}"/>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BF43F-08D8-4F34-AAAD-4806C73C1591}">
  <dimension ref="A1:AD46"/>
  <sheetViews>
    <sheetView workbookViewId="0">
      <selection activeCell="I2" sqref="I2"/>
    </sheetView>
  </sheetViews>
  <sheetFormatPr defaultColWidth="9" defaultRowHeight="13"/>
  <cols>
    <col min="1" max="15" width="11.58203125" style="856" customWidth="1"/>
    <col min="16" max="16" width="11" style="856" bestFit="1" customWidth="1"/>
    <col min="17" max="16384" width="9" style="856"/>
  </cols>
  <sheetData>
    <row r="1" spans="1:9">
      <c r="A1" s="856" t="s">
        <v>6037</v>
      </c>
    </row>
    <row r="2" spans="1:9" ht="18">
      <c r="A2" s="856" t="s">
        <v>6038</v>
      </c>
      <c r="I2" s="820" t="s">
        <v>721</v>
      </c>
    </row>
    <row r="3" spans="1:9" ht="13.5" thickBot="1">
      <c r="A3" s="1368"/>
      <c r="B3" s="1368"/>
      <c r="C3" s="1368"/>
      <c r="D3" s="1368"/>
      <c r="E3" s="1368"/>
      <c r="F3" s="1368"/>
      <c r="G3" s="1368"/>
      <c r="H3" s="1260" t="s">
        <v>6039</v>
      </c>
    </row>
    <row r="4" spans="1:9" ht="35.25" customHeight="1">
      <c r="A4" s="1229" t="s">
        <v>6040</v>
      </c>
      <c r="B4" s="1007" t="s">
        <v>206</v>
      </c>
      <c r="C4" s="1057" t="s">
        <v>6041</v>
      </c>
      <c r="D4" s="1057" t="s">
        <v>6042</v>
      </c>
      <c r="E4" s="1007" t="s">
        <v>6043</v>
      </c>
      <c r="F4" s="1369" t="s">
        <v>4822</v>
      </c>
      <c r="G4" s="1057" t="s">
        <v>6044</v>
      </c>
      <c r="H4" s="1057" t="s">
        <v>6045</v>
      </c>
    </row>
    <row r="5" spans="1:9">
      <c r="A5" s="1255" t="s">
        <v>6028</v>
      </c>
      <c r="B5" s="1370">
        <v>438</v>
      </c>
      <c r="C5" s="1101">
        <v>106</v>
      </c>
      <c r="D5" s="1101">
        <v>13</v>
      </c>
      <c r="E5" s="1101">
        <v>319</v>
      </c>
      <c r="F5" s="1101" t="s">
        <v>6046</v>
      </c>
      <c r="G5" s="1100" t="s">
        <v>6046</v>
      </c>
      <c r="H5" s="1100" t="s">
        <v>6046</v>
      </c>
    </row>
    <row r="6" spans="1:9">
      <c r="A6" s="1248" t="s">
        <v>5548</v>
      </c>
      <c r="B6" s="1371">
        <f>SUM(B7:B15)</f>
        <v>463</v>
      </c>
      <c r="C6" s="1102">
        <f>SUM(C7:C15)</f>
        <v>153</v>
      </c>
      <c r="D6" s="1102">
        <f>SUM(D7:D15)</f>
        <v>4</v>
      </c>
      <c r="E6" s="1102">
        <f>SUM(E7:E15)</f>
        <v>306</v>
      </c>
      <c r="F6" s="1102">
        <v>153</v>
      </c>
      <c r="G6" s="1102">
        <v>135</v>
      </c>
      <c r="H6" s="1102">
        <v>18</v>
      </c>
    </row>
    <row r="7" spans="1:9">
      <c r="A7" s="1059" t="s">
        <v>6047</v>
      </c>
      <c r="B7" s="1370">
        <v>67</v>
      </c>
      <c r="C7" s="1101">
        <v>45</v>
      </c>
      <c r="D7" s="1101">
        <v>0</v>
      </c>
      <c r="E7" s="1101">
        <v>22</v>
      </c>
      <c r="F7" s="1101" t="s">
        <v>6046</v>
      </c>
      <c r="G7" s="1101" t="s">
        <v>6046</v>
      </c>
      <c r="H7" s="1101" t="s">
        <v>6046</v>
      </c>
    </row>
    <row r="8" spans="1:9">
      <c r="A8" s="1059" t="s">
        <v>6048</v>
      </c>
      <c r="B8" s="1370">
        <v>16</v>
      </c>
      <c r="C8" s="1101">
        <v>5</v>
      </c>
      <c r="D8" s="1101">
        <v>1</v>
      </c>
      <c r="E8" s="1101">
        <v>10</v>
      </c>
      <c r="F8" s="1101" t="s">
        <v>420</v>
      </c>
      <c r="G8" s="1101" t="s">
        <v>420</v>
      </c>
      <c r="H8" s="1101" t="s">
        <v>420</v>
      </c>
    </row>
    <row r="9" spans="1:9">
      <c r="A9" s="1059" t="s">
        <v>6049</v>
      </c>
      <c r="B9" s="1370">
        <v>22</v>
      </c>
      <c r="C9" s="1101">
        <v>13</v>
      </c>
      <c r="D9" s="1101">
        <v>1</v>
      </c>
      <c r="E9" s="1101">
        <v>8</v>
      </c>
      <c r="F9" s="1101" t="s">
        <v>420</v>
      </c>
      <c r="G9" s="1101" t="s">
        <v>420</v>
      </c>
      <c r="H9" s="1101" t="s">
        <v>420</v>
      </c>
    </row>
    <row r="10" spans="1:9">
      <c r="A10" s="1059" t="s">
        <v>6050</v>
      </c>
      <c r="B10" s="1370">
        <v>14</v>
      </c>
      <c r="C10" s="1101">
        <v>14</v>
      </c>
      <c r="D10" s="1101">
        <v>0</v>
      </c>
      <c r="E10" s="1101">
        <v>0</v>
      </c>
      <c r="F10" s="1101" t="s">
        <v>420</v>
      </c>
      <c r="G10" s="1101" t="s">
        <v>420</v>
      </c>
      <c r="H10" s="1101" t="s">
        <v>420</v>
      </c>
    </row>
    <row r="11" spans="1:9">
      <c r="A11" s="1059" t="s">
        <v>6051</v>
      </c>
      <c r="B11" s="1370">
        <v>81</v>
      </c>
      <c r="C11" s="1101">
        <v>12</v>
      </c>
      <c r="D11" s="1101">
        <v>0</v>
      </c>
      <c r="E11" s="1101">
        <v>69</v>
      </c>
      <c r="F11" s="1101" t="s">
        <v>420</v>
      </c>
      <c r="G11" s="1101" t="s">
        <v>420</v>
      </c>
      <c r="H11" s="1101" t="s">
        <v>420</v>
      </c>
    </row>
    <row r="12" spans="1:9">
      <c r="A12" s="1059" t="s">
        <v>6052</v>
      </c>
      <c r="B12" s="1370">
        <v>46</v>
      </c>
      <c r="C12" s="1101">
        <v>11</v>
      </c>
      <c r="D12" s="1101">
        <v>0</v>
      </c>
      <c r="E12" s="1101">
        <v>35</v>
      </c>
      <c r="F12" s="1101" t="s">
        <v>420</v>
      </c>
      <c r="G12" s="1101" t="s">
        <v>420</v>
      </c>
      <c r="H12" s="1101" t="s">
        <v>420</v>
      </c>
    </row>
    <row r="13" spans="1:9">
      <c r="A13" s="1059" t="s">
        <v>6053</v>
      </c>
      <c r="B13" s="1370">
        <v>170</v>
      </c>
      <c r="C13" s="1101">
        <v>15</v>
      </c>
      <c r="D13" s="1101">
        <v>2</v>
      </c>
      <c r="E13" s="1101">
        <v>153</v>
      </c>
      <c r="F13" s="1101" t="s">
        <v>420</v>
      </c>
      <c r="G13" s="1101" t="s">
        <v>420</v>
      </c>
      <c r="H13" s="1101" t="s">
        <v>420</v>
      </c>
    </row>
    <row r="14" spans="1:9">
      <c r="A14" s="1059" t="s">
        <v>6054</v>
      </c>
      <c r="B14" s="1370">
        <v>9</v>
      </c>
      <c r="C14" s="1101">
        <v>9</v>
      </c>
      <c r="D14" s="1101">
        <v>0</v>
      </c>
      <c r="E14" s="1101">
        <v>0</v>
      </c>
      <c r="F14" s="1101" t="s">
        <v>420</v>
      </c>
      <c r="G14" s="1101" t="s">
        <v>420</v>
      </c>
      <c r="H14" s="1101" t="s">
        <v>420</v>
      </c>
    </row>
    <row r="15" spans="1:9" ht="13.5" thickBot="1">
      <c r="A15" s="1372" t="s">
        <v>6055</v>
      </c>
      <c r="B15" s="1373">
        <v>38</v>
      </c>
      <c r="C15" s="1115">
        <v>29</v>
      </c>
      <c r="D15" s="1115">
        <v>0</v>
      </c>
      <c r="E15" s="1115">
        <v>9</v>
      </c>
      <c r="F15" s="1115" t="s">
        <v>420</v>
      </c>
      <c r="G15" s="1115" t="s">
        <v>420</v>
      </c>
      <c r="H15" s="1115" t="s">
        <v>420</v>
      </c>
    </row>
    <row r="16" spans="1:9">
      <c r="A16" s="1133" t="s">
        <v>6056</v>
      </c>
      <c r="B16" s="1132"/>
      <c r="C16" s="1132"/>
      <c r="D16" s="1132"/>
      <c r="E16" s="1132"/>
      <c r="F16" s="1003"/>
      <c r="G16" s="1003"/>
      <c r="H16" s="1020" t="s">
        <v>6057</v>
      </c>
    </row>
    <row r="17" spans="1:30">
      <c r="A17" s="859" t="s">
        <v>6058</v>
      </c>
      <c r="B17" s="859"/>
      <c r="C17" s="859"/>
      <c r="D17" s="859"/>
      <c r="E17" s="859"/>
      <c r="F17" s="859"/>
      <c r="G17" s="859"/>
      <c r="H17" s="859"/>
    </row>
    <row r="20" spans="1:30" ht="18">
      <c r="A20" s="859" t="s">
        <v>6059</v>
      </c>
      <c r="B20" s="859"/>
      <c r="C20" s="859"/>
      <c r="D20" s="859"/>
      <c r="E20" s="859"/>
      <c r="F20" s="859"/>
      <c r="G20" s="859"/>
      <c r="H20" s="859"/>
      <c r="I20" s="859"/>
      <c r="J20" s="859"/>
      <c r="K20" s="859"/>
      <c r="L20" s="859"/>
      <c r="M20" s="859"/>
      <c r="N20" s="859"/>
      <c r="O20" s="859"/>
      <c r="P20" s="820" t="s">
        <v>721</v>
      </c>
      <c r="Q20" s="859"/>
      <c r="R20" s="859"/>
      <c r="S20" s="859"/>
      <c r="T20" s="859"/>
      <c r="U20" s="859"/>
      <c r="V20" s="859"/>
      <c r="W20" s="859"/>
      <c r="X20" s="859"/>
      <c r="Y20" s="859"/>
      <c r="Z20" s="859"/>
      <c r="AA20" s="859"/>
      <c r="AB20" s="859"/>
      <c r="AC20" s="859"/>
      <c r="AD20" s="975"/>
    </row>
    <row r="21" spans="1:30" ht="13.5" thickBot="1">
      <c r="A21" s="1184"/>
      <c r="B21" s="1184"/>
      <c r="C21" s="1184"/>
      <c r="D21" s="1184"/>
      <c r="E21" s="1184"/>
      <c r="F21" s="1184"/>
      <c r="G21" s="1184"/>
      <c r="H21" s="1184"/>
      <c r="I21" s="1184"/>
      <c r="J21" s="1184"/>
      <c r="K21" s="1184"/>
      <c r="L21" s="1184"/>
      <c r="M21" s="1184"/>
      <c r="N21" s="1184"/>
      <c r="O21" s="1260" t="s">
        <v>6039</v>
      </c>
    </row>
    <row r="22" spans="1:30">
      <c r="A22" s="3566" t="s">
        <v>6040</v>
      </c>
      <c r="B22" s="3598" t="s">
        <v>5466</v>
      </c>
      <c r="C22" s="3569" t="s">
        <v>4717</v>
      </c>
      <c r="D22" s="3570"/>
      <c r="E22" s="3570"/>
      <c r="F22" s="3570"/>
      <c r="G22" s="3570"/>
      <c r="H22" s="3570"/>
      <c r="I22" s="3570"/>
      <c r="J22" s="3570"/>
      <c r="K22" s="3570"/>
      <c r="L22" s="3570"/>
      <c r="M22" s="3570"/>
      <c r="N22" s="3570"/>
      <c r="O22" s="3600" t="s">
        <v>4718</v>
      </c>
    </row>
    <row r="23" spans="1:30">
      <c r="A23" s="3568"/>
      <c r="B23" s="3599"/>
      <c r="C23" s="1374" t="s">
        <v>4822</v>
      </c>
      <c r="D23" s="1374" t="s">
        <v>4725</v>
      </c>
      <c r="E23" s="1374" t="s">
        <v>11849</v>
      </c>
      <c r="F23" s="1374" t="s">
        <v>11850</v>
      </c>
      <c r="G23" s="1374" t="s">
        <v>11851</v>
      </c>
      <c r="H23" s="1374" t="s">
        <v>11852</v>
      </c>
      <c r="I23" s="1374" t="s">
        <v>11853</v>
      </c>
      <c r="J23" s="1374" t="s">
        <v>11854</v>
      </c>
      <c r="K23" s="1374" t="s">
        <v>11855</v>
      </c>
      <c r="L23" s="1374" t="s">
        <v>11856</v>
      </c>
      <c r="M23" s="1374" t="s">
        <v>11857</v>
      </c>
      <c r="N23" s="1374" t="s">
        <v>11858</v>
      </c>
      <c r="O23" s="3572"/>
    </row>
    <row r="24" spans="1:30">
      <c r="A24" s="1255" t="s">
        <v>6028</v>
      </c>
      <c r="B24" s="1375">
        <v>438</v>
      </c>
      <c r="C24" s="1376">
        <v>429</v>
      </c>
      <c r="D24" s="1376">
        <v>2</v>
      </c>
      <c r="E24" s="1376">
        <v>29</v>
      </c>
      <c r="F24" s="1376">
        <v>19</v>
      </c>
      <c r="G24" s="1376">
        <v>25</v>
      </c>
      <c r="H24" s="1376">
        <v>15</v>
      </c>
      <c r="I24" s="1376">
        <v>14</v>
      </c>
      <c r="J24" s="1376">
        <v>26</v>
      </c>
      <c r="K24" s="1376">
        <v>44</v>
      </c>
      <c r="L24" s="1376">
        <v>53</v>
      </c>
      <c r="M24" s="1376">
        <v>76</v>
      </c>
      <c r="N24" s="1376">
        <f>62+33+31</f>
        <v>126</v>
      </c>
      <c r="O24" s="1376">
        <v>9</v>
      </c>
    </row>
    <row r="25" spans="1:30">
      <c r="A25" s="1248" t="s">
        <v>5548</v>
      </c>
      <c r="B25" s="1377">
        <f>SUM(C25,O25)</f>
        <v>463</v>
      </c>
      <c r="C25" s="1378">
        <f t="shared" ref="C25:C34" si="0">SUM(D25:N25)</f>
        <v>451</v>
      </c>
      <c r="D25" s="1379">
        <f t="shared" ref="D25:O25" si="1">SUM(D26:D34)</f>
        <v>4</v>
      </c>
      <c r="E25" s="1379">
        <f t="shared" si="1"/>
        <v>16</v>
      </c>
      <c r="F25" s="1379">
        <f t="shared" si="1"/>
        <v>33</v>
      </c>
      <c r="G25" s="1379">
        <f t="shared" si="1"/>
        <v>32</v>
      </c>
      <c r="H25" s="1379">
        <f t="shared" si="1"/>
        <v>27</v>
      </c>
      <c r="I25" s="1379">
        <f t="shared" si="1"/>
        <v>21</v>
      </c>
      <c r="J25" s="1379">
        <f t="shared" si="1"/>
        <v>19</v>
      </c>
      <c r="K25" s="1379">
        <f t="shared" si="1"/>
        <v>33</v>
      </c>
      <c r="L25" s="1379">
        <f t="shared" si="1"/>
        <v>55</v>
      </c>
      <c r="M25" s="1379">
        <f t="shared" si="1"/>
        <v>60</v>
      </c>
      <c r="N25" s="1379">
        <f t="shared" si="1"/>
        <v>151</v>
      </c>
      <c r="O25" s="1379">
        <f t="shared" si="1"/>
        <v>12</v>
      </c>
    </row>
    <row r="26" spans="1:30">
      <c r="A26" s="1059" t="s">
        <v>6047</v>
      </c>
      <c r="B26" s="909">
        <v>67</v>
      </c>
      <c r="C26" s="910">
        <f t="shared" si="0"/>
        <v>64</v>
      </c>
      <c r="D26" s="910">
        <v>0</v>
      </c>
      <c r="E26" s="910">
        <v>0</v>
      </c>
      <c r="F26" s="910">
        <v>1</v>
      </c>
      <c r="G26" s="910">
        <v>4</v>
      </c>
      <c r="H26" s="910">
        <v>4</v>
      </c>
      <c r="I26" s="910">
        <v>5</v>
      </c>
      <c r="J26" s="910">
        <v>1</v>
      </c>
      <c r="K26" s="910">
        <v>3</v>
      </c>
      <c r="L26" s="910">
        <v>6</v>
      </c>
      <c r="M26" s="910">
        <v>10</v>
      </c>
      <c r="N26" s="910">
        <f>12+10+8</f>
        <v>30</v>
      </c>
      <c r="O26" s="910">
        <v>3</v>
      </c>
    </row>
    <row r="27" spans="1:30">
      <c r="A27" s="1059" t="s">
        <v>6048</v>
      </c>
      <c r="B27" s="909">
        <f t="shared" ref="B27:B34" si="2">SUM(C27+O27)</f>
        <v>16</v>
      </c>
      <c r="C27" s="910">
        <f t="shared" si="0"/>
        <v>15</v>
      </c>
      <c r="D27" s="910">
        <v>0</v>
      </c>
      <c r="E27" s="910">
        <v>1</v>
      </c>
      <c r="F27" s="910">
        <v>0</v>
      </c>
      <c r="G27" s="910">
        <v>3</v>
      </c>
      <c r="H27" s="910">
        <v>0</v>
      </c>
      <c r="I27" s="910">
        <v>0</v>
      </c>
      <c r="J27" s="910">
        <v>1</v>
      </c>
      <c r="K27" s="910">
        <v>2</v>
      </c>
      <c r="L27" s="910">
        <v>3</v>
      </c>
      <c r="M27" s="910">
        <v>2</v>
      </c>
      <c r="N27" s="910">
        <v>3</v>
      </c>
      <c r="O27" s="910">
        <v>1</v>
      </c>
    </row>
    <row r="28" spans="1:30">
      <c r="A28" s="1059" t="s">
        <v>6049</v>
      </c>
      <c r="B28" s="909">
        <f t="shared" si="2"/>
        <v>22</v>
      </c>
      <c r="C28" s="910">
        <f t="shared" si="0"/>
        <v>20</v>
      </c>
      <c r="D28" s="910">
        <v>0</v>
      </c>
      <c r="E28" s="910">
        <v>0</v>
      </c>
      <c r="F28" s="910">
        <v>1</v>
      </c>
      <c r="G28" s="910">
        <v>0</v>
      </c>
      <c r="H28" s="910">
        <v>0</v>
      </c>
      <c r="I28" s="910">
        <v>1</v>
      </c>
      <c r="J28" s="910">
        <v>3</v>
      </c>
      <c r="K28" s="910">
        <v>1</v>
      </c>
      <c r="L28" s="910">
        <v>2</v>
      </c>
      <c r="M28" s="910">
        <v>6</v>
      </c>
      <c r="N28" s="910">
        <v>6</v>
      </c>
      <c r="O28" s="910">
        <v>2</v>
      </c>
    </row>
    <row r="29" spans="1:30">
      <c r="A29" s="1059" t="s">
        <v>6050</v>
      </c>
      <c r="B29" s="909">
        <f t="shared" si="2"/>
        <v>14</v>
      </c>
      <c r="C29" s="910">
        <f t="shared" si="0"/>
        <v>13</v>
      </c>
      <c r="D29" s="910">
        <v>0</v>
      </c>
      <c r="E29" s="910">
        <v>2</v>
      </c>
      <c r="F29" s="910">
        <v>1</v>
      </c>
      <c r="G29" s="910">
        <v>1</v>
      </c>
      <c r="H29" s="910">
        <v>0</v>
      </c>
      <c r="I29" s="910">
        <v>0</v>
      </c>
      <c r="J29" s="910">
        <v>2</v>
      </c>
      <c r="K29" s="910">
        <v>1</v>
      </c>
      <c r="L29" s="910">
        <v>1</v>
      </c>
      <c r="M29" s="910">
        <v>1</v>
      </c>
      <c r="N29" s="910">
        <v>4</v>
      </c>
      <c r="O29" s="910">
        <v>1</v>
      </c>
    </row>
    <row r="30" spans="1:30">
      <c r="A30" s="1059" t="s">
        <v>6051</v>
      </c>
      <c r="B30" s="909">
        <f t="shared" si="2"/>
        <v>81</v>
      </c>
      <c r="C30" s="910">
        <f t="shared" si="0"/>
        <v>81</v>
      </c>
      <c r="D30" s="910">
        <v>0</v>
      </c>
      <c r="E30" s="910">
        <v>5</v>
      </c>
      <c r="F30" s="910">
        <v>7</v>
      </c>
      <c r="G30" s="910">
        <v>1</v>
      </c>
      <c r="H30" s="910">
        <v>5</v>
      </c>
      <c r="I30" s="910">
        <v>6</v>
      </c>
      <c r="J30" s="910">
        <v>3</v>
      </c>
      <c r="K30" s="910">
        <v>11</v>
      </c>
      <c r="L30" s="910">
        <v>7</v>
      </c>
      <c r="M30" s="910">
        <v>9</v>
      </c>
      <c r="N30" s="910">
        <v>27</v>
      </c>
      <c r="O30" s="910">
        <v>0</v>
      </c>
    </row>
    <row r="31" spans="1:30">
      <c r="A31" s="1059" t="s">
        <v>6052</v>
      </c>
      <c r="B31" s="909">
        <f t="shared" si="2"/>
        <v>46</v>
      </c>
      <c r="C31" s="910">
        <f t="shared" si="0"/>
        <v>46</v>
      </c>
      <c r="D31" s="910">
        <v>0</v>
      </c>
      <c r="E31" s="910">
        <v>0</v>
      </c>
      <c r="F31" s="910">
        <v>3</v>
      </c>
      <c r="G31" s="910">
        <v>2</v>
      </c>
      <c r="H31" s="910">
        <v>6</v>
      </c>
      <c r="I31" s="910">
        <v>2</v>
      </c>
      <c r="J31" s="910">
        <v>4</v>
      </c>
      <c r="K31" s="910">
        <v>4</v>
      </c>
      <c r="L31" s="910">
        <v>9</v>
      </c>
      <c r="M31" s="910">
        <v>6</v>
      </c>
      <c r="N31" s="910">
        <v>10</v>
      </c>
      <c r="O31" s="910">
        <v>0</v>
      </c>
    </row>
    <row r="32" spans="1:30">
      <c r="A32" s="1059" t="s">
        <v>6053</v>
      </c>
      <c r="B32" s="909">
        <f t="shared" si="2"/>
        <v>170</v>
      </c>
      <c r="C32" s="910">
        <f t="shared" si="0"/>
        <v>168</v>
      </c>
      <c r="D32" s="910">
        <v>4</v>
      </c>
      <c r="E32" s="910">
        <v>8</v>
      </c>
      <c r="F32" s="910">
        <v>19</v>
      </c>
      <c r="G32" s="910">
        <v>19</v>
      </c>
      <c r="H32" s="910">
        <v>12</v>
      </c>
      <c r="I32" s="910">
        <v>5</v>
      </c>
      <c r="J32" s="910">
        <v>4</v>
      </c>
      <c r="K32" s="910">
        <v>10</v>
      </c>
      <c r="L32" s="910">
        <v>20</v>
      </c>
      <c r="M32" s="910">
        <v>19</v>
      </c>
      <c r="N32" s="910">
        <v>48</v>
      </c>
      <c r="O32" s="910">
        <v>2</v>
      </c>
    </row>
    <row r="33" spans="1:30">
      <c r="A33" s="1059" t="s">
        <v>6054</v>
      </c>
      <c r="B33" s="909">
        <f t="shared" si="2"/>
        <v>9</v>
      </c>
      <c r="C33" s="910">
        <f t="shared" si="0"/>
        <v>9</v>
      </c>
      <c r="D33" s="910">
        <v>0</v>
      </c>
      <c r="E33" s="910">
        <v>0</v>
      </c>
      <c r="F33" s="910">
        <v>0</v>
      </c>
      <c r="G33" s="910">
        <v>0</v>
      </c>
      <c r="H33" s="910">
        <v>0</v>
      </c>
      <c r="I33" s="910">
        <v>1</v>
      </c>
      <c r="J33" s="910">
        <v>0</v>
      </c>
      <c r="K33" s="910">
        <v>1</v>
      </c>
      <c r="L33" s="910">
        <v>1</v>
      </c>
      <c r="M33" s="910">
        <v>1</v>
      </c>
      <c r="N33" s="910">
        <v>5</v>
      </c>
      <c r="O33" s="910">
        <v>0</v>
      </c>
    </row>
    <row r="34" spans="1:30" ht="13.5" thickBot="1">
      <c r="A34" s="1372" t="s">
        <v>6055</v>
      </c>
      <c r="B34" s="1126">
        <f t="shared" si="2"/>
        <v>38</v>
      </c>
      <c r="C34" s="916">
        <f t="shared" si="0"/>
        <v>35</v>
      </c>
      <c r="D34" s="916">
        <v>0</v>
      </c>
      <c r="E34" s="916">
        <v>0</v>
      </c>
      <c r="F34" s="916">
        <v>1</v>
      </c>
      <c r="G34" s="916">
        <v>2</v>
      </c>
      <c r="H34" s="916">
        <v>0</v>
      </c>
      <c r="I34" s="916">
        <v>1</v>
      </c>
      <c r="J34" s="916">
        <v>1</v>
      </c>
      <c r="K34" s="916">
        <v>0</v>
      </c>
      <c r="L34" s="916">
        <v>6</v>
      </c>
      <c r="M34" s="916">
        <v>6</v>
      </c>
      <c r="N34" s="916">
        <v>18</v>
      </c>
      <c r="O34" s="916">
        <v>3</v>
      </c>
    </row>
    <row r="35" spans="1:30">
      <c r="A35" s="1103"/>
      <c r="B35" s="1103"/>
      <c r="C35" s="1103"/>
      <c r="D35" s="1103"/>
      <c r="E35" s="1103"/>
      <c r="F35" s="1103"/>
      <c r="G35" s="1103"/>
      <c r="H35" s="1103"/>
      <c r="I35" s="1103"/>
      <c r="J35" s="1103"/>
      <c r="K35" s="1003"/>
      <c r="L35" s="1003"/>
      <c r="M35" s="1003"/>
      <c r="N35" s="1003"/>
      <c r="O35" s="1020" t="s">
        <v>6060</v>
      </c>
    </row>
    <row r="36" spans="1:30">
      <c r="A36" s="987"/>
      <c r="B36" s="987"/>
      <c r="C36" s="987"/>
      <c r="D36" s="987"/>
      <c r="E36" s="987"/>
      <c r="F36" s="987"/>
      <c r="G36" s="987"/>
      <c r="H36" s="987"/>
      <c r="I36" s="987"/>
      <c r="J36" s="987"/>
      <c r="K36" s="987"/>
      <c r="L36" s="987"/>
      <c r="M36" s="987"/>
      <c r="N36" s="987"/>
      <c r="O36" s="987"/>
      <c r="P36" s="987"/>
      <c r="Q36" s="987"/>
      <c r="R36" s="987"/>
      <c r="S36" s="987"/>
      <c r="T36" s="987"/>
      <c r="U36" s="987"/>
      <c r="V36" s="987"/>
      <c r="W36" s="987"/>
      <c r="X36" s="987"/>
      <c r="Y36" s="987"/>
      <c r="Z36" s="987"/>
      <c r="AA36" s="987"/>
      <c r="AB36" s="987"/>
      <c r="AC36" s="987"/>
      <c r="AD36" s="987"/>
    </row>
    <row r="37" spans="1:30">
      <c r="A37" s="1103"/>
      <c r="B37" s="1103"/>
      <c r="C37" s="1103"/>
      <c r="D37" s="1103"/>
      <c r="E37" s="1103"/>
      <c r="F37" s="1103"/>
      <c r="G37" s="1103"/>
      <c r="H37" s="1103"/>
      <c r="I37" s="1103"/>
      <c r="J37" s="1103"/>
      <c r="K37" s="1103"/>
      <c r="L37" s="1103"/>
      <c r="M37" s="1103"/>
      <c r="N37" s="1103"/>
      <c r="O37" s="1103"/>
      <c r="P37" s="1103"/>
      <c r="Q37" s="1103"/>
      <c r="R37" s="1103"/>
      <c r="S37" s="1103"/>
      <c r="T37" s="1103"/>
      <c r="U37" s="1021"/>
      <c r="V37" s="1021"/>
      <c r="W37" s="1021"/>
      <c r="X37" s="1021"/>
      <c r="Y37" s="1021"/>
      <c r="Z37" s="1021"/>
      <c r="AA37" s="1021"/>
      <c r="AB37" s="1021"/>
      <c r="AC37" s="1021"/>
      <c r="AD37" s="1021"/>
    </row>
    <row r="38" spans="1:30">
      <c r="S38" s="1380"/>
    </row>
    <row r="46" spans="1:30">
      <c r="A46" s="1381"/>
      <c r="B46" s="1381"/>
      <c r="C46" s="1381"/>
      <c r="D46" s="1381"/>
      <c r="E46" s="1381"/>
      <c r="F46" s="1381"/>
      <c r="G46" s="1381"/>
      <c r="H46" s="1381"/>
      <c r="I46" s="1381"/>
      <c r="J46" s="1381"/>
      <c r="K46" s="1381"/>
      <c r="L46" s="1381"/>
      <c r="M46" s="1381"/>
      <c r="N46" s="1381"/>
    </row>
  </sheetData>
  <mergeCells count="4">
    <mergeCell ref="A22:A23"/>
    <mergeCell ref="B22:B23"/>
    <mergeCell ref="C22:N22"/>
    <mergeCell ref="O22:O23"/>
  </mergeCells>
  <phoneticPr fontId="2"/>
  <hyperlinks>
    <hyperlink ref="P20" location="目次!A1" display="目次へ戻る" xr:uid="{6163BDD0-60F3-4F73-B749-4E518D3E313F}"/>
    <hyperlink ref="I2" location="目次!A1" display="目次へ戻る" xr:uid="{7B1101DD-21FD-4870-AD53-F5368E968D9F}"/>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522DA-7387-4088-A8F8-A71FCBCB9143}">
  <dimension ref="A1:D26"/>
  <sheetViews>
    <sheetView zoomScaleNormal="100" zoomScaleSheetLayoutView="95" workbookViewId="0">
      <selection activeCell="D1" sqref="D1"/>
    </sheetView>
  </sheetViews>
  <sheetFormatPr defaultRowHeight="18"/>
  <cols>
    <col min="1" max="1" width="13.5" customWidth="1"/>
    <col min="2" max="2" width="14.83203125" customWidth="1"/>
    <col min="3" max="3" width="100.75" bestFit="1" customWidth="1"/>
    <col min="4" max="4" width="11" bestFit="1" customWidth="1"/>
  </cols>
  <sheetData>
    <row r="1" spans="1:4">
      <c r="A1" s="10" t="s">
        <v>95</v>
      </c>
      <c r="B1" s="12"/>
      <c r="C1" s="12"/>
      <c r="D1" s="342" t="s">
        <v>721</v>
      </c>
    </row>
    <row r="2" spans="1:4" ht="18.5" thickBot="1">
      <c r="A2" s="135"/>
      <c r="B2" s="10"/>
      <c r="C2" s="10"/>
      <c r="D2" s="30"/>
    </row>
    <row r="3" spans="1:4" ht="18.75" customHeight="1">
      <c r="A3" s="136" t="s">
        <v>451</v>
      </c>
      <c r="B3" s="137" t="s">
        <v>452</v>
      </c>
      <c r="C3" s="45" t="s">
        <v>96</v>
      </c>
      <c r="D3" s="30"/>
    </row>
    <row r="4" spans="1:4" ht="18.75" customHeight="1">
      <c r="A4" s="49" t="s">
        <v>453</v>
      </c>
      <c r="B4" s="134" t="s">
        <v>572</v>
      </c>
      <c r="C4" s="11" t="s">
        <v>97</v>
      </c>
      <c r="D4" s="30"/>
    </row>
    <row r="5" spans="1:4">
      <c r="A5" s="49"/>
      <c r="B5" s="47" t="s">
        <v>573</v>
      </c>
      <c r="C5" s="11" t="s">
        <v>98</v>
      </c>
      <c r="D5" s="30"/>
    </row>
    <row r="6" spans="1:4">
      <c r="A6" s="49"/>
      <c r="B6" s="47" t="s">
        <v>574</v>
      </c>
      <c r="C6" s="11" t="s">
        <v>99</v>
      </c>
      <c r="D6" s="30"/>
    </row>
    <row r="7" spans="1:4">
      <c r="A7" s="49"/>
      <c r="B7" s="47" t="s">
        <v>575</v>
      </c>
      <c r="C7" s="11" t="s">
        <v>100</v>
      </c>
      <c r="D7" s="30"/>
    </row>
    <row r="8" spans="1:4">
      <c r="A8" s="49"/>
      <c r="B8" s="47" t="s">
        <v>576</v>
      </c>
      <c r="C8" s="11" t="s">
        <v>127</v>
      </c>
      <c r="D8" s="30"/>
    </row>
    <row r="9" spans="1:4" ht="18.75" customHeight="1">
      <c r="A9" s="49" t="s">
        <v>101</v>
      </c>
      <c r="B9" s="47" t="s">
        <v>577</v>
      </c>
      <c r="C9" s="11" t="s">
        <v>102</v>
      </c>
      <c r="D9" s="30"/>
    </row>
    <row r="10" spans="1:4" ht="18.75" customHeight="1">
      <c r="A10" s="49" t="s">
        <v>103</v>
      </c>
      <c r="B10" s="47" t="s">
        <v>578</v>
      </c>
      <c r="C10" s="11" t="s">
        <v>128</v>
      </c>
      <c r="D10" s="30"/>
    </row>
    <row r="11" spans="1:4" ht="18.75" customHeight="1">
      <c r="A11" s="49" t="s">
        <v>104</v>
      </c>
      <c r="B11" s="47" t="s">
        <v>577</v>
      </c>
      <c r="C11" s="11" t="s">
        <v>105</v>
      </c>
      <c r="D11" s="30"/>
    </row>
    <row r="12" spans="1:4" ht="18.75" customHeight="1">
      <c r="A12" s="49" t="s">
        <v>106</v>
      </c>
      <c r="B12" s="47" t="s">
        <v>579</v>
      </c>
      <c r="C12" s="11" t="s">
        <v>107</v>
      </c>
      <c r="D12" s="30"/>
    </row>
    <row r="13" spans="1:4">
      <c r="A13" s="49"/>
      <c r="B13" s="47" t="s">
        <v>576</v>
      </c>
      <c r="C13" s="11" t="s">
        <v>129</v>
      </c>
      <c r="D13" s="30"/>
    </row>
    <row r="14" spans="1:4" ht="18.75" customHeight="1">
      <c r="A14" s="49" t="s">
        <v>108</v>
      </c>
      <c r="B14" s="47" t="s">
        <v>580</v>
      </c>
      <c r="C14" s="11" t="s">
        <v>109</v>
      </c>
      <c r="D14" s="30"/>
    </row>
    <row r="15" spans="1:4" ht="18.75" customHeight="1">
      <c r="A15" s="49" t="s">
        <v>110</v>
      </c>
      <c r="B15" s="47" t="s">
        <v>581</v>
      </c>
      <c r="C15" s="11" t="s">
        <v>111</v>
      </c>
      <c r="D15" s="30"/>
    </row>
    <row r="16" spans="1:4" ht="18.75" customHeight="1">
      <c r="A16" s="49" t="s">
        <v>112</v>
      </c>
      <c r="B16" s="47" t="s">
        <v>576</v>
      </c>
      <c r="C16" s="11" t="s">
        <v>130</v>
      </c>
      <c r="D16" s="30"/>
    </row>
    <row r="17" spans="1:4" ht="18.75" customHeight="1">
      <c r="A17" s="49" t="s">
        <v>113</v>
      </c>
      <c r="B17" s="47" t="s">
        <v>569</v>
      </c>
      <c r="C17" s="11" t="s">
        <v>131</v>
      </c>
      <c r="D17" s="30"/>
    </row>
    <row r="18" spans="1:4">
      <c r="A18" s="49"/>
      <c r="B18" s="47" t="s">
        <v>570</v>
      </c>
      <c r="C18" s="11" t="s">
        <v>114</v>
      </c>
      <c r="D18" s="30"/>
    </row>
    <row r="19" spans="1:4" ht="18.75" customHeight="1">
      <c r="A19" s="49" t="s">
        <v>115</v>
      </c>
      <c r="B19" s="47" t="s">
        <v>576</v>
      </c>
      <c r="C19" s="11" t="s">
        <v>116</v>
      </c>
      <c r="D19" s="30"/>
    </row>
    <row r="20" spans="1:4" ht="18.75" customHeight="1">
      <c r="A20" s="49" t="s">
        <v>117</v>
      </c>
      <c r="B20" s="47" t="s">
        <v>569</v>
      </c>
      <c r="C20" s="11" t="s">
        <v>118</v>
      </c>
      <c r="D20" s="30"/>
    </row>
    <row r="21" spans="1:4">
      <c r="A21" s="49"/>
      <c r="B21" s="47" t="s">
        <v>571</v>
      </c>
      <c r="C21" s="11" t="s">
        <v>119</v>
      </c>
      <c r="D21" s="30"/>
    </row>
    <row r="22" spans="1:4" ht="18.75" customHeight="1">
      <c r="A22" s="49" t="s">
        <v>120</v>
      </c>
      <c r="B22" s="47" t="s">
        <v>582</v>
      </c>
      <c r="C22" s="11" t="s">
        <v>121</v>
      </c>
      <c r="D22" s="30"/>
    </row>
    <row r="23" spans="1:4" ht="18.75" customHeight="1">
      <c r="A23" s="49" t="s">
        <v>122</v>
      </c>
      <c r="B23" s="47" t="s">
        <v>583</v>
      </c>
      <c r="C23" s="11" t="s">
        <v>123</v>
      </c>
      <c r="D23" s="30"/>
    </row>
    <row r="24" spans="1:4" ht="18.75" customHeight="1" thickBot="1">
      <c r="A24" s="335" t="s">
        <v>124</v>
      </c>
      <c r="B24" s="336" t="s">
        <v>582</v>
      </c>
      <c r="C24" s="337" t="s">
        <v>125</v>
      </c>
      <c r="D24" s="30"/>
    </row>
    <row r="25" spans="1:4">
      <c r="A25" s="135"/>
      <c r="B25" s="10"/>
      <c r="C25" s="58" t="s">
        <v>126</v>
      </c>
      <c r="D25" s="30"/>
    </row>
    <row r="26" spans="1:4">
      <c r="A26" s="12"/>
      <c r="B26" s="12"/>
      <c r="C26" s="12"/>
      <c r="D26" s="30"/>
    </row>
  </sheetData>
  <phoneticPr fontId="2"/>
  <hyperlinks>
    <hyperlink ref="D1" location="目次!A1" display="目次へ戻る" xr:uid="{2924A9C7-7F6F-485E-A091-08541C02F4A3}"/>
  </hyperlinks>
  <pageMargins left="0.7" right="0.7" top="0.75" bottom="0.75" header="0.3" footer="0.3"/>
  <pageSetup paperSize="9" scale="5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CA970-059E-4E43-B864-C8E802D8D1F5}">
  <dimension ref="A1:L10"/>
  <sheetViews>
    <sheetView workbookViewId="0">
      <selection activeCell="L1" sqref="L1"/>
    </sheetView>
  </sheetViews>
  <sheetFormatPr defaultColWidth="8.58203125" defaultRowHeight="18"/>
  <cols>
    <col min="1" max="11" width="12.08203125" style="821" customWidth="1"/>
    <col min="12" max="12" width="11" style="821" bestFit="1" customWidth="1"/>
    <col min="13" max="16384" width="8.58203125" style="821"/>
  </cols>
  <sheetData>
    <row r="1" spans="1:12">
      <c r="A1" s="859" t="s">
        <v>6061</v>
      </c>
      <c r="B1" s="859"/>
      <c r="C1" s="859"/>
      <c r="D1" s="859"/>
      <c r="E1" s="859"/>
      <c r="F1" s="859"/>
      <c r="G1" s="859"/>
      <c r="H1" s="859"/>
      <c r="I1" s="859"/>
      <c r="J1" s="859"/>
      <c r="K1" s="859"/>
      <c r="L1" s="820" t="s">
        <v>721</v>
      </c>
    </row>
    <row r="2" spans="1:12" ht="18.5" thickBot="1">
      <c r="A2" s="1184"/>
      <c r="B2" s="1184"/>
      <c r="C2" s="1184"/>
      <c r="D2" s="1184"/>
      <c r="E2" s="1184"/>
      <c r="F2" s="1184"/>
      <c r="G2" s="1184"/>
      <c r="H2" s="1184"/>
      <c r="I2" s="1184"/>
      <c r="J2" s="1184"/>
      <c r="K2" s="1260" t="s">
        <v>6062</v>
      </c>
      <c r="L2" s="859"/>
    </row>
    <row r="3" spans="1:12" ht="46.5" customHeight="1">
      <c r="A3" s="1382"/>
      <c r="B3" s="1345" t="s">
        <v>4822</v>
      </c>
      <c r="C3" s="1345" t="s">
        <v>6063</v>
      </c>
      <c r="D3" s="1007" t="s">
        <v>6064</v>
      </c>
      <c r="E3" s="1007" t="s">
        <v>4848</v>
      </c>
      <c r="F3" s="1345" t="s">
        <v>6066</v>
      </c>
      <c r="G3" s="1345" t="s">
        <v>6067</v>
      </c>
      <c r="H3" s="1345" t="s">
        <v>6068</v>
      </c>
      <c r="I3" s="1345" t="s">
        <v>6069</v>
      </c>
      <c r="J3" s="1345" t="s">
        <v>6070</v>
      </c>
      <c r="K3" s="993" t="s">
        <v>6071</v>
      </c>
      <c r="L3" s="859"/>
    </row>
    <row r="4" spans="1:12">
      <c r="A4" s="1247" t="s">
        <v>6072</v>
      </c>
      <c r="B4" s="1383">
        <f>C4+D4+E4+F4+G4+H4+I4+J4+K4</f>
        <v>235</v>
      </c>
      <c r="C4" s="975">
        <v>21</v>
      </c>
      <c r="D4" s="975">
        <v>19</v>
      </c>
      <c r="E4" s="975">
        <v>20</v>
      </c>
      <c r="F4" s="975">
        <v>53</v>
      </c>
      <c r="G4" s="975">
        <v>22</v>
      </c>
      <c r="H4" s="975">
        <v>26</v>
      </c>
      <c r="I4" s="975">
        <v>16</v>
      </c>
      <c r="J4" s="975">
        <v>25</v>
      </c>
      <c r="K4" s="975">
        <v>33</v>
      </c>
      <c r="L4" s="859"/>
    </row>
    <row r="5" spans="1:12">
      <c r="A5" s="1247" t="s">
        <v>6073</v>
      </c>
      <c r="B5" s="1383">
        <v>14</v>
      </c>
      <c r="C5" s="975">
        <v>0</v>
      </c>
      <c r="D5" s="975">
        <v>0</v>
      </c>
      <c r="E5" s="975">
        <v>4</v>
      </c>
      <c r="F5" s="975">
        <v>4</v>
      </c>
      <c r="G5" s="975">
        <v>5</v>
      </c>
      <c r="H5" s="975">
        <v>0</v>
      </c>
      <c r="I5" s="975">
        <v>0</v>
      </c>
      <c r="J5" s="975">
        <v>1</v>
      </c>
      <c r="K5" s="975">
        <v>0</v>
      </c>
      <c r="L5" s="859"/>
    </row>
    <row r="6" spans="1:12">
      <c r="A6" s="1247" t="s">
        <v>6074</v>
      </c>
      <c r="B6" s="859">
        <f>C6+D6+E6+F6+G6+H6+I6+J6+K6</f>
        <v>112</v>
      </c>
      <c r="C6" s="975">
        <v>19</v>
      </c>
      <c r="D6" s="975">
        <v>0</v>
      </c>
      <c r="E6" s="975">
        <v>14</v>
      </c>
      <c r="F6" s="975">
        <v>8</v>
      </c>
      <c r="G6" s="975">
        <v>15</v>
      </c>
      <c r="H6" s="975">
        <v>6</v>
      </c>
      <c r="I6" s="975">
        <v>14</v>
      </c>
      <c r="J6" s="975">
        <v>9</v>
      </c>
      <c r="K6" s="975">
        <v>27</v>
      </c>
      <c r="L6" s="859"/>
    </row>
    <row r="7" spans="1:12" ht="18.5" thickBot="1">
      <c r="A7" s="1384" t="s">
        <v>6075</v>
      </c>
      <c r="B7" s="1385">
        <f>C7+D7+E7+F7+G7+H7+I7+J7+K7</f>
        <v>137</v>
      </c>
      <c r="C7" s="1183">
        <v>22</v>
      </c>
      <c r="D7" s="1183">
        <v>8</v>
      </c>
      <c r="E7" s="1183">
        <v>13</v>
      </c>
      <c r="F7" s="1183">
        <v>12</v>
      </c>
      <c r="G7" s="1183">
        <v>16</v>
      </c>
      <c r="H7" s="1183">
        <v>10</v>
      </c>
      <c r="I7" s="1183">
        <v>11</v>
      </c>
      <c r="J7" s="1183">
        <v>12</v>
      </c>
      <c r="K7" s="1183">
        <v>33</v>
      </c>
      <c r="L7" s="859"/>
    </row>
    <row r="8" spans="1:12">
      <c r="A8" s="987" t="s">
        <v>6076</v>
      </c>
      <c r="B8" s="987"/>
      <c r="C8" s="987"/>
      <c r="D8" s="987"/>
      <c r="E8" s="987"/>
      <c r="F8" s="1020"/>
      <c r="G8" s="1020"/>
      <c r="H8" s="1020"/>
      <c r="I8" s="1020"/>
      <c r="J8" s="1020"/>
      <c r="K8" s="1020" t="s">
        <v>6077</v>
      </c>
      <c r="L8" s="859"/>
    </row>
    <row r="9" spans="1:12">
      <c r="A9" s="987" t="s">
        <v>6078</v>
      </c>
      <c r="B9" s="859"/>
      <c r="C9" s="859"/>
      <c r="D9" s="859"/>
      <c r="E9" s="859"/>
      <c r="F9" s="859"/>
      <c r="G9" s="859"/>
      <c r="H9" s="859"/>
      <c r="I9" s="859"/>
      <c r="J9" s="987"/>
      <c r="K9" s="1021" t="s">
        <v>6079</v>
      </c>
      <c r="L9" s="859"/>
    </row>
    <row r="10" spans="1:12">
      <c r="A10" s="859"/>
      <c r="B10" s="859"/>
      <c r="C10" s="859"/>
      <c r="D10" s="859"/>
      <c r="E10" s="859"/>
      <c r="F10" s="859"/>
      <c r="G10" s="859"/>
      <c r="H10" s="859"/>
      <c r="I10" s="859"/>
      <c r="J10" s="859"/>
      <c r="K10" s="859"/>
      <c r="L10" s="859"/>
    </row>
  </sheetData>
  <phoneticPr fontId="2"/>
  <hyperlinks>
    <hyperlink ref="L1" location="目次!A1" display="目次へ戻る" xr:uid="{C99C70C8-3BBA-41D3-8D6C-0BD974A4B5FC}"/>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AF6F7-5405-4D5F-9060-33BC469BAA03}">
  <dimension ref="A1:O48"/>
  <sheetViews>
    <sheetView workbookViewId="0">
      <selection activeCell="O2" sqref="O2"/>
    </sheetView>
  </sheetViews>
  <sheetFormatPr defaultColWidth="8.58203125" defaultRowHeight="18"/>
  <cols>
    <col min="1" max="14" width="8.58203125" style="821"/>
    <col min="15" max="15" width="11" style="821" bestFit="1" customWidth="1"/>
    <col min="16" max="16384" width="8.58203125" style="821"/>
  </cols>
  <sheetData>
    <row r="1" spans="1:15">
      <c r="A1" s="3684" t="s">
        <v>6080</v>
      </c>
      <c r="B1" s="3684"/>
      <c r="C1" s="3684"/>
      <c r="D1" s="3684"/>
      <c r="E1" s="3684"/>
      <c r="F1" s="3684"/>
      <c r="G1" s="3684"/>
      <c r="H1" s="3684"/>
      <c r="I1" s="1386"/>
      <c r="J1" s="859"/>
      <c r="K1" s="859"/>
      <c r="L1" s="859"/>
      <c r="M1" s="859"/>
      <c r="N1" s="859"/>
      <c r="O1" s="859"/>
    </row>
    <row r="2" spans="1:15">
      <c r="A2" s="859" t="s">
        <v>6081</v>
      </c>
      <c r="B2" s="859"/>
      <c r="C2" s="859"/>
      <c r="D2" s="859"/>
      <c r="E2" s="859"/>
      <c r="F2" s="859"/>
      <c r="G2" s="859"/>
      <c r="H2" s="859"/>
      <c r="I2" s="859"/>
      <c r="J2" s="859"/>
      <c r="K2" s="859"/>
      <c r="L2" s="859"/>
      <c r="M2" s="859"/>
      <c r="N2" s="859"/>
      <c r="O2" s="820" t="s">
        <v>721</v>
      </c>
    </row>
    <row r="3" spans="1:15" ht="18.5" thickBot="1">
      <c r="A3" s="859"/>
      <c r="B3" s="859"/>
      <c r="C3" s="1184"/>
      <c r="D3" s="1184"/>
      <c r="E3" s="1184"/>
      <c r="F3" s="1184"/>
      <c r="G3" s="1184"/>
      <c r="H3" s="1184"/>
      <c r="I3" s="1184"/>
      <c r="J3" s="1184"/>
      <c r="K3" s="1184"/>
      <c r="L3" s="1184"/>
      <c r="M3" s="988"/>
      <c r="N3" s="989" t="s">
        <v>6082</v>
      </c>
      <c r="O3" s="859"/>
    </row>
    <row r="4" spans="1:15" ht="47.25" customHeight="1">
      <c r="A4" s="3685" t="s">
        <v>6083</v>
      </c>
      <c r="B4" s="3686"/>
      <c r="C4" s="3671" t="s">
        <v>4822</v>
      </c>
      <c r="D4" s="3687" t="s">
        <v>6084</v>
      </c>
      <c r="E4" s="3671" t="s">
        <v>6085</v>
      </c>
      <c r="F4" s="3688" t="s">
        <v>6086</v>
      </c>
      <c r="G4" s="3671" t="s">
        <v>6087</v>
      </c>
      <c r="H4" s="3671" t="s">
        <v>6088</v>
      </c>
      <c r="I4" s="3669" t="s">
        <v>6007</v>
      </c>
      <c r="J4" s="3671" t="s">
        <v>6089</v>
      </c>
      <c r="K4" s="3671" t="s">
        <v>6090</v>
      </c>
      <c r="L4" s="3671" t="s">
        <v>6069</v>
      </c>
      <c r="M4" s="3671" t="s">
        <v>6091</v>
      </c>
      <c r="N4" s="3682" t="s">
        <v>6071</v>
      </c>
      <c r="O4" s="859"/>
    </row>
    <row r="5" spans="1:15" ht="47.25" customHeight="1">
      <c r="A5" s="1098" t="s">
        <v>6092</v>
      </c>
      <c r="B5" s="1387"/>
      <c r="C5" s="3672"/>
      <c r="D5" s="3672"/>
      <c r="E5" s="3672"/>
      <c r="F5" s="3689"/>
      <c r="G5" s="3672"/>
      <c r="H5" s="3672"/>
      <c r="I5" s="3670"/>
      <c r="J5" s="3672"/>
      <c r="K5" s="3672"/>
      <c r="L5" s="3672"/>
      <c r="M5" s="3672"/>
      <c r="N5" s="3683"/>
      <c r="O5" s="859"/>
    </row>
    <row r="6" spans="1:15">
      <c r="A6" s="3673" t="s">
        <v>494</v>
      </c>
      <c r="B6" s="3674"/>
      <c r="C6" s="1388">
        <f>SUM(C7:C30)</f>
        <v>723</v>
      </c>
      <c r="D6" s="1389">
        <v>100</v>
      </c>
      <c r="E6" s="1390">
        <f t="shared" ref="E6:G6" si="0">SUM(E7:E30)</f>
        <v>55</v>
      </c>
      <c r="F6" s="1390">
        <f t="shared" si="0"/>
        <v>49</v>
      </c>
      <c r="G6" s="1390">
        <f t="shared" si="0"/>
        <v>0</v>
      </c>
      <c r="H6" s="1390">
        <f>SUM(H7:H30)</f>
        <v>0</v>
      </c>
      <c r="I6" s="1391">
        <f t="shared" ref="I6:N6" si="1">SUM(I7:I30)</f>
        <v>0</v>
      </c>
      <c r="J6" s="1389">
        <f t="shared" si="1"/>
        <v>201</v>
      </c>
      <c r="K6" s="1390">
        <f>SUM(K7:K30)</f>
        <v>56</v>
      </c>
      <c r="L6" s="1390">
        <f t="shared" si="1"/>
        <v>44</v>
      </c>
      <c r="M6" s="1390">
        <f t="shared" si="1"/>
        <v>62</v>
      </c>
      <c r="N6" s="1392">
        <f t="shared" si="1"/>
        <v>156</v>
      </c>
      <c r="O6" s="859"/>
    </row>
    <row r="7" spans="1:15">
      <c r="A7" s="3675" t="s">
        <v>6093</v>
      </c>
      <c r="B7" s="1393" t="s">
        <v>6094</v>
      </c>
      <c r="C7" s="1394">
        <f>SUM(D7:N7)</f>
        <v>0</v>
      </c>
      <c r="D7" s="1395">
        <v>0</v>
      </c>
      <c r="E7" s="1395">
        <v>0</v>
      </c>
      <c r="F7" s="1395">
        <v>0</v>
      </c>
      <c r="G7" s="1395">
        <v>0</v>
      </c>
      <c r="H7" s="1395">
        <v>0</v>
      </c>
      <c r="I7" s="1395">
        <v>0</v>
      </c>
      <c r="J7" s="1395">
        <v>0</v>
      </c>
      <c r="K7" s="1395">
        <v>0</v>
      </c>
      <c r="L7" s="1395">
        <v>0</v>
      </c>
      <c r="M7" s="1395">
        <v>0</v>
      </c>
      <c r="N7" s="1395">
        <v>0</v>
      </c>
      <c r="O7" s="859"/>
    </row>
    <row r="8" spans="1:15">
      <c r="A8" s="3668"/>
      <c r="B8" s="1393" t="s">
        <v>6095</v>
      </c>
      <c r="C8" s="1394">
        <f t="shared" ref="C8" si="2">SUM(D8:N8)</f>
        <v>0</v>
      </c>
      <c r="D8" s="1395">
        <v>0</v>
      </c>
      <c r="E8" s="1395">
        <v>0</v>
      </c>
      <c r="F8" s="1395">
        <v>0</v>
      </c>
      <c r="G8" s="1395">
        <v>0</v>
      </c>
      <c r="H8" s="1395">
        <v>0</v>
      </c>
      <c r="I8" s="1395">
        <v>0</v>
      </c>
      <c r="J8" s="1395">
        <v>0</v>
      </c>
      <c r="K8" s="1395">
        <v>0</v>
      </c>
      <c r="L8" s="1395">
        <v>0</v>
      </c>
      <c r="M8" s="1395">
        <v>0</v>
      </c>
      <c r="N8" s="1395">
        <v>0</v>
      </c>
      <c r="O8" s="859"/>
    </row>
    <row r="9" spans="1:15">
      <c r="A9" s="3676" t="s">
        <v>6096</v>
      </c>
      <c r="B9" s="1396" t="s">
        <v>6097</v>
      </c>
      <c r="C9" s="1394">
        <f>SUM(D9:N9)</f>
        <v>18</v>
      </c>
      <c r="D9" s="1395">
        <v>6</v>
      </c>
      <c r="E9" s="1395">
        <v>0</v>
      </c>
      <c r="F9" s="1395">
        <v>1</v>
      </c>
      <c r="G9" s="1395">
        <v>0</v>
      </c>
      <c r="H9" s="1395">
        <v>0</v>
      </c>
      <c r="I9" s="1395">
        <v>0</v>
      </c>
      <c r="J9" s="1395">
        <v>0</v>
      </c>
      <c r="K9" s="1395">
        <v>0</v>
      </c>
      <c r="L9" s="1395">
        <v>3</v>
      </c>
      <c r="M9" s="1395">
        <v>1</v>
      </c>
      <c r="N9" s="1395">
        <v>7</v>
      </c>
      <c r="O9" s="859"/>
    </row>
    <row r="10" spans="1:15" ht="18.75" customHeight="1">
      <c r="A10" s="3677"/>
      <c r="B10" s="1397" t="s">
        <v>6098</v>
      </c>
      <c r="C10" s="1394">
        <f t="shared" ref="C10:C20" si="3">SUM(D10:N10)</f>
        <v>14</v>
      </c>
      <c r="D10" s="1395">
        <v>0</v>
      </c>
      <c r="E10" s="1395">
        <v>0</v>
      </c>
      <c r="F10" s="1395">
        <v>0</v>
      </c>
      <c r="G10" s="1395">
        <v>0</v>
      </c>
      <c r="H10" s="1395">
        <v>0</v>
      </c>
      <c r="I10" s="1395">
        <v>0</v>
      </c>
      <c r="J10" s="1395">
        <v>9</v>
      </c>
      <c r="K10" s="1395">
        <v>4</v>
      </c>
      <c r="L10" s="1395">
        <v>1</v>
      </c>
      <c r="M10" s="1395">
        <v>0</v>
      </c>
      <c r="N10" s="1395">
        <v>0</v>
      </c>
      <c r="O10" s="859"/>
    </row>
    <row r="11" spans="1:15">
      <c r="A11" s="3677"/>
      <c r="B11" s="1397" t="s">
        <v>6099</v>
      </c>
      <c r="C11" s="1394">
        <f t="shared" si="3"/>
        <v>22</v>
      </c>
      <c r="D11" s="1395">
        <v>7</v>
      </c>
      <c r="E11" s="1395">
        <v>2</v>
      </c>
      <c r="F11" s="1395">
        <v>1</v>
      </c>
      <c r="G11" s="1395">
        <v>0</v>
      </c>
      <c r="H11" s="1395">
        <v>0</v>
      </c>
      <c r="I11" s="1395">
        <v>0</v>
      </c>
      <c r="J11" s="1395">
        <v>7</v>
      </c>
      <c r="K11" s="1395">
        <v>2</v>
      </c>
      <c r="L11" s="1395">
        <v>0</v>
      </c>
      <c r="M11" s="1395">
        <v>3</v>
      </c>
      <c r="N11" s="1395">
        <v>0</v>
      </c>
      <c r="O11" s="859"/>
    </row>
    <row r="12" spans="1:15">
      <c r="A12" s="3677"/>
      <c r="B12" s="1397" t="s">
        <v>6100</v>
      </c>
      <c r="C12" s="1394">
        <f t="shared" si="3"/>
        <v>16</v>
      </c>
      <c r="D12" s="1395">
        <v>3</v>
      </c>
      <c r="E12" s="1395">
        <v>0</v>
      </c>
      <c r="F12" s="1395">
        <v>0</v>
      </c>
      <c r="G12" s="1395">
        <v>0</v>
      </c>
      <c r="H12" s="1395">
        <v>0</v>
      </c>
      <c r="I12" s="1395">
        <v>0</v>
      </c>
      <c r="J12" s="1395">
        <v>0</v>
      </c>
      <c r="K12" s="1395">
        <v>0</v>
      </c>
      <c r="L12" s="1395">
        <v>3</v>
      </c>
      <c r="M12" s="1395">
        <v>1</v>
      </c>
      <c r="N12" s="1395">
        <v>9</v>
      </c>
      <c r="O12" s="859"/>
    </row>
    <row r="13" spans="1:15">
      <c r="A13" s="3678"/>
      <c r="B13" s="1398" t="s">
        <v>6101</v>
      </c>
      <c r="C13" s="1394">
        <f t="shared" si="3"/>
        <v>3</v>
      </c>
      <c r="D13" s="1395">
        <v>3</v>
      </c>
      <c r="E13" s="1395">
        <v>0</v>
      </c>
      <c r="F13" s="1395">
        <v>0</v>
      </c>
      <c r="G13" s="1395">
        <v>0</v>
      </c>
      <c r="H13" s="1395">
        <v>0</v>
      </c>
      <c r="I13" s="1395">
        <v>0</v>
      </c>
      <c r="J13" s="1395">
        <v>0</v>
      </c>
      <c r="K13" s="1395">
        <v>0</v>
      </c>
      <c r="L13" s="1395">
        <v>0</v>
      </c>
      <c r="M13" s="1395">
        <v>0</v>
      </c>
      <c r="N13" s="1395">
        <v>0</v>
      </c>
      <c r="O13" s="859"/>
    </row>
    <row r="14" spans="1:15">
      <c r="A14" s="3679" t="s">
        <v>6102</v>
      </c>
      <c r="B14" s="1396" t="s">
        <v>6103</v>
      </c>
      <c r="C14" s="1394">
        <f t="shared" si="3"/>
        <v>51</v>
      </c>
      <c r="D14" s="1395">
        <v>9</v>
      </c>
      <c r="E14" s="1395">
        <v>2</v>
      </c>
      <c r="F14" s="1395">
        <v>6</v>
      </c>
      <c r="G14" s="1395">
        <v>0</v>
      </c>
      <c r="H14" s="1395">
        <v>0</v>
      </c>
      <c r="I14" s="1395">
        <v>0</v>
      </c>
      <c r="J14" s="1395">
        <v>9</v>
      </c>
      <c r="K14" s="1395">
        <v>2</v>
      </c>
      <c r="L14" s="1395">
        <v>4</v>
      </c>
      <c r="M14" s="1395">
        <v>6</v>
      </c>
      <c r="N14" s="1395">
        <v>13</v>
      </c>
      <c r="O14" s="859"/>
    </row>
    <row r="15" spans="1:15">
      <c r="A15" s="3680"/>
      <c r="B15" s="1397" t="s">
        <v>6104</v>
      </c>
      <c r="C15" s="1394">
        <f t="shared" si="3"/>
        <v>46</v>
      </c>
      <c r="D15" s="1399">
        <v>10</v>
      </c>
      <c r="E15" s="1395">
        <v>2</v>
      </c>
      <c r="F15" s="1395">
        <v>6</v>
      </c>
      <c r="G15" s="1395">
        <v>0</v>
      </c>
      <c r="H15" s="1395">
        <v>0</v>
      </c>
      <c r="I15" s="1395">
        <v>0</v>
      </c>
      <c r="J15" s="1399">
        <v>9</v>
      </c>
      <c r="K15" s="1399">
        <v>2</v>
      </c>
      <c r="L15" s="1399">
        <v>2</v>
      </c>
      <c r="M15" s="1399">
        <v>5</v>
      </c>
      <c r="N15" s="1399">
        <v>10</v>
      </c>
      <c r="O15" s="859"/>
    </row>
    <row r="16" spans="1:15">
      <c r="A16" s="3681"/>
      <c r="B16" s="1397" t="s">
        <v>6105</v>
      </c>
      <c r="C16" s="1394">
        <f t="shared" si="3"/>
        <v>45</v>
      </c>
      <c r="D16" s="1400">
        <v>9</v>
      </c>
      <c r="E16" s="1395">
        <v>3</v>
      </c>
      <c r="F16" s="1395">
        <v>6</v>
      </c>
      <c r="G16" s="1395">
        <v>0</v>
      </c>
      <c r="H16" s="1395">
        <v>0</v>
      </c>
      <c r="I16" s="1395">
        <v>0</v>
      </c>
      <c r="J16" s="1400">
        <v>9</v>
      </c>
      <c r="K16" s="1400">
        <v>2</v>
      </c>
      <c r="L16" s="1400">
        <v>4</v>
      </c>
      <c r="M16" s="1400">
        <v>5</v>
      </c>
      <c r="N16" s="1400">
        <v>7</v>
      </c>
      <c r="O16" s="859"/>
    </row>
    <row r="17" spans="1:15">
      <c r="A17" s="3666" t="s">
        <v>6106</v>
      </c>
      <c r="B17" s="1396" t="s">
        <v>6107</v>
      </c>
      <c r="C17" s="1394">
        <f t="shared" si="3"/>
        <v>39</v>
      </c>
      <c r="D17" s="1395">
        <v>1</v>
      </c>
      <c r="E17" s="1399">
        <v>4</v>
      </c>
      <c r="F17" s="1395">
        <v>2</v>
      </c>
      <c r="G17" s="1395">
        <v>0</v>
      </c>
      <c r="H17" s="1395">
        <v>0</v>
      </c>
      <c r="I17" s="1395">
        <v>0</v>
      </c>
      <c r="J17" s="1399">
        <v>10</v>
      </c>
      <c r="K17" s="1395">
        <v>1</v>
      </c>
      <c r="L17" s="1399">
        <v>3</v>
      </c>
      <c r="M17" s="1399">
        <v>5</v>
      </c>
      <c r="N17" s="1399">
        <v>13</v>
      </c>
      <c r="O17" s="859"/>
    </row>
    <row r="18" spans="1:15">
      <c r="A18" s="3668"/>
      <c r="B18" s="1398" t="s">
        <v>6108</v>
      </c>
      <c r="C18" s="1394">
        <f t="shared" si="3"/>
        <v>0</v>
      </c>
      <c r="D18" s="1395">
        <v>0</v>
      </c>
      <c r="E18" s="1395">
        <v>0</v>
      </c>
      <c r="F18" s="1395">
        <v>0</v>
      </c>
      <c r="G18" s="1395">
        <v>0</v>
      </c>
      <c r="H18" s="1395">
        <v>0</v>
      </c>
      <c r="I18" s="1395">
        <v>0</v>
      </c>
      <c r="J18" s="1395">
        <v>0</v>
      </c>
      <c r="K18" s="1395">
        <v>0</v>
      </c>
      <c r="L18" s="1395">
        <v>0</v>
      </c>
      <c r="M18" s="1395">
        <v>0</v>
      </c>
      <c r="N18" s="1395">
        <v>0</v>
      </c>
      <c r="O18" s="859"/>
    </row>
    <row r="19" spans="1:15">
      <c r="A19" s="3666" t="s">
        <v>6109</v>
      </c>
      <c r="B19" s="1396" t="s">
        <v>6110</v>
      </c>
      <c r="C19" s="1394">
        <f t="shared" si="3"/>
        <v>83</v>
      </c>
      <c r="D19" s="1395">
        <v>9</v>
      </c>
      <c r="E19" s="1395">
        <v>1</v>
      </c>
      <c r="F19" s="1395">
        <v>6</v>
      </c>
      <c r="G19" s="1395">
        <v>0</v>
      </c>
      <c r="H19" s="1395">
        <v>0</v>
      </c>
      <c r="I19" s="1395">
        <v>0</v>
      </c>
      <c r="J19" s="1399">
        <v>35</v>
      </c>
      <c r="K19" s="1395">
        <v>10</v>
      </c>
      <c r="L19" s="1395">
        <v>2</v>
      </c>
      <c r="M19" s="1399">
        <v>6</v>
      </c>
      <c r="N19" s="1399">
        <v>14</v>
      </c>
      <c r="O19" s="859"/>
    </row>
    <row r="20" spans="1:15">
      <c r="A20" s="3667"/>
      <c r="B20" s="1397" t="s">
        <v>6111</v>
      </c>
      <c r="C20" s="1394">
        <f t="shared" si="3"/>
        <v>117</v>
      </c>
      <c r="D20" s="1399">
        <v>13</v>
      </c>
      <c r="E20" s="1399">
        <v>14</v>
      </c>
      <c r="F20" s="1395">
        <v>4</v>
      </c>
      <c r="G20" s="1395">
        <v>0</v>
      </c>
      <c r="H20" s="1395">
        <v>0</v>
      </c>
      <c r="I20" s="1395">
        <v>0</v>
      </c>
      <c r="J20" s="1399">
        <v>35</v>
      </c>
      <c r="K20" s="1395">
        <v>12</v>
      </c>
      <c r="L20" s="1399">
        <v>6</v>
      </c>
      <c r="M20" s="1399">
        <v>8</v>
      </c>
      <c r="N20" s="1399">
        <v>25</v>
      </c>
      <c r="O20" s="859"/>
    </row>
    <row r="21" spans="1:15">
      <c r="A21" s="3667"/>
      <c r="B21" s="1397" t="s">
        <v>6112</v>
      </c>
      <c r="C21" s="1394">
        <f>SUM(D21:N21)</f>
        <v>5</v>
      </c>
      <c r="D21" s="1399">
        <v>1</v>
      </c>
      <c r="E21" s="1395">
        <v>0</v>
      </c>
      <c r="F21" s="1395">
        <v>0</v>
      </c>
      <c r="G21" s="1395">
        <v>0</v>
      </c>
      <c r="H21" s="1395">
        <v>0</v>
      </c>
      <c r="I21" s="1395">
        <v>0</v>
      </c>
      <c r="J21" s="1399">
        <v>1</v>
      </c>
      <c r="K21" s="1395">
        <v>0</v>
      </c>
      <c r="L21" s="1395">
        <v>0</v>
      </c>
      <c r="M21" s="1399">
        <v>1</v>
      </c>
      <c r="N21" s="1399">
        <v>2</v>
      </c>
      <c r="O21" s="859"/>
    </row>
    <row r="22" spans="1:15">
      <c r="A22" s="3667"/>
      <c r="B22" s="1397" t="s">
        <v>6113</v>
      </c>
      <c r="C22" s="1394">
        <f t="shared" ref="C22:C30" si="4">SUM(D22:N22)</f>
        <v>0</v>
      </c>
      <c r="D22" s="1395">
        <v>0</v>
      </c>
      <c r="E22" s="1395">
        <v>0</v>
      </c>
      <c r="F22" s="1395">
        <v>0</v>
      </c>
      <c r="G22" s="1395">
        <v>0</v>
      </c>
      <c r="H22" s="1395">
        <v>0</v>
      </c>
      <c r="I22" s="1395">
        <v>0</v>
      </c>
      <c r="J22" s="1395">
        <v>0</v>
      </c>
      <c r="K22" s="1395">
        <v>0</v>
      </c>
      <c r="L22" s="1395">
        <v>0</v>
      </c>
      <c r="M22" s="1395">
        <v>0</v>
      </c>
      <c r="N22" s="1395">
        <v>0</v>
      </c>
      <c r="O22" s="859"/>
    </row>
    <row r="23" spans="1:15">
      <c r="A23" s="3668"/>
      <c r="B23" s="1398" t="s">
        <v>6114</v>
      </c>
      <c r="C23" s="1394">
        <f>SUM(D23:N23)</f>
        <v>123</v>
      </c>
      <c r="D23" s="1399">
        <v>12</v>
      </c>
      <c r="E23" s="1399">
        <v>14</v>
      </c>
      <c r="F23" s="1395">
        <v>7</v>
      </c>
      <c r="G23" s="1395">
        <v>0</v>
      </c>
      <c r="H23" s="1395">
        <v>0</v>
      </c>
      <c r="I23" s="1395">
        <v>0</v>
      </c>
      <c r="J23" s="1399">
        <v>35</v>
      </c>
      <c r="K23" s="1399">
        <v>15</v>
      </c>
      <c r="L23" s="1399">
        <v>6</v>
      </c>
      <c r="M23" s="1399">
        <v>9</v>
      </c>
      <c r="N23" s="1399">
        <v>25</v>
      </c>
      <c r="O23" s="859"/>
    </row>
    <row r="24" spans="1:15">
      <c r="A24" s="3653" t="s">
        <v>6115</v>
      </c>
      <c r="B24" s="3654"/>
      <c r="C24" s="1394">
        <f t="shared" ref="C24:C27" si="5">SUM(D24:N24)</f>
        <v>109</v>
      </c>
      <c r="D24" s="1399">
        <v>12</v>
      </c>
      <c r="E24" s="1399">
        <v>13</v>
      </c>
      <c r="F24" s="1395">
        <v>7</v>
      </c>
      <c r="G24" s="1395">
        <v>0</v>
      </c>
      <c r="H24" s="1395">
        <v>0</v>
      </c>
      <c r="I24" s="1395">
        <v>0</v>
      </c>
      <c r="J24" s="1399">
        <v>33</v>
      </c>
      <c r="K24" s="1395">
        <v>6</v>
      </c>
      <c r="L24" s="1399">
        <v>7</v>
      </c>
      <c r="M24" s="1399">
        <v>8</v>
      </c>
      <c r="N24" s="1399">
        <v>23</v>
      </c>
      <c r="O24" s="859"/>
    </row>
    <row r="25" spans="1:15">
      <c r="A25" s="3647" t="s">
        <v>6116</v>
      </c>
      <c r="B25" s="3655"/>
      <c r="C25" s="1394">
        <f t="shared" si="5"/>
        <v>5</v>
      </c>
      <c r="D25" s="1395">
        <v>0</v>
      </c>
      <c r="E25" s="1395">
        <v>0</v>
      </c>
      <c r="F25" s="1395">
        <v>0</v>
      </c>
      <c r="G25" s="1395">
        <v>0</v>
      </c>
      <c r="H25" s="1395">
        <v>0</v>
      </c>
      <c r="I25" s="1395">
        <v>0</v>
      </c>
      <c r="J25" s="1399">
        <v>4</v>
      </c>
      <c r="K25" s="1395">
        <v>0</v>
      </c>
      <c r="L25" s="1395">
        <v>0</v>
      </c>
      <c r="M25" s="1399">
        <v>1</v>
      </c>
      <c r="N25" s="1395">
        <v>0</v>
      </c>
      <c r="O25" s="859"/>
    </row>
    <row r="26" spans="1:15">
      <c r="A26" s="3647" t="s">
        <v>6117</v>
      </c>
      <c r="B26" s="3655"/>
      <c r="C26" s="1394">
        <f t="shared" si="5"/>
        <v>27</v>
      </c>
      <c r="D26" s="1399">
        <v>5</v>
      </c>
      <c r="E26" s="1395">
        <v>0</v>
      </c>
      <c r="F26" s="1395">
        <v>3</v>
      </c>
      <c r="G26" s="1395">
        <v>0</v>
      </c>
      <c r="H26" s="1395">
        <v>0</v>
      </c>
      <c r="I26" s="1395">
        <v>0</v>
      </c>
      <c r="J26" s="1399">
        <v>5</v>
      </c>
      <c r="K26" s="1395">
        <v>0</v>
      </c>
      <c r="L26" s="1399">
        <v>3</v>
      </c>
      <c r="M26" s="1399">
        <v>3</v>
      </c>
      <c r="N26" s="1399">
        <v>8</v>
      </c>
      <c r="O26" s="859"/>
    </row>
    <row r="27" spans="1:15">
      <c r="A27" s="3647" t="s">
        <v>6118</v>
      </c>
      <c r="B27" s="3655"/>
      <c r="C27" s="1394">
        <f t="shared" si="5"/>
        <v>0</v>
      </c>
      <c r="D27" s="1395">
        <v>0</v>
      </c>
      <c r="E27" s="1395">
        <v>0</v>
      </c>
      <c r="F27" s="1395">
        <v>0</v>
      </c>
      <c r="G27" s="1395">
        <v>0</v>
      </c>
      <c r="H27" s="1395">
        <v>0</v>
      </c>
      <c r="I27" s="1395">
        <v>0</v>
      </c>
      <c r="J27" s="1395">
        <v>0</v>
      </c>
      <c r="K27" s="1395">
        <v>0</v>
      </c>
      <c r="L27" s="1395">
        <v>0</v>
      </c>
      <c r="M27" s="1395">
        <v>0</v>
      </c>
      <c r="N27" s="1395">
        <v>0</v>
      </c>
      <c r="O27" s="859"/>
    </row>
    <row r="28" spans="1:15">
      <c r="A28" s="3647" t="s">
        <v>6119</v>
      </c>
      <c r="B28" s="3638"/>
      <c r="C28" s="1394">
        <f t="shared" si="4"/>
        <v>0</v>
      </c>
      <c r="D28" s="1395">
        <v>0</v>
      </c>
      <c r="E28" s="1395">
        <v>0</v>
      </c>
      <c r="F28" s="1395">
        <v>0</v>
      </c>
      <c r="G28" s="1395">
        <v>0</v>
      </c>
      <c r="H28" s="1395">
        <v>0</v>
      </c>
      <c r="I28" s="1395">
        <v>0</v>
      </c>
      <c r="J28" s="1395">
        <v>0</v>
      </c>
      <c r="K28" s="1395">
        <v>0</v>
      </c>
      <c r="L28" s="1395">
        <v>0</v>
      </c>
      <c r="M28" s="1395">
        <v>0</v>
      </c>
      <c r="N28" s="1395">
        <v>0</v>
      </c>
      <c r="O28" s="859"/>
    </row>
    <row r="29" spans="1:15">
      <c r="A29" s="3647" t="s">
        <v>6120</v>
      </c>
      <c r="B29" s="3638"/>
      <c r="C29" s="1394">
        <f t="shared" si="4"/>
        <v>0</v>
      </c>
      <c r="D29" s="1395">
        <v>0</v>
      </c>
      <c r="E29" s="1395">
        <v>0</v>
      </c>
      <c r="F29" s="1395">
        <v>0</v>
      </c>
      <c r="G29" s="1395">
        <v>0</v>
      </c>
      <c r="H29" s="1395">
        <v>0</v>
      </c>
      <c r="I29" s="1395">
        <v>0</v>
      </c>
      <c r="J29" s="1395">
        <v>0</v>
      </c>
      <c r="K29" s="1395">
        <v>0</v>
      </c>
      <c r="L29" s="1395">
        <v>0</v>
      </c>
      <c r="M29" s="1395">
        <v>0</v>
      </c>
      <c r="N29" s="1395">
        <v>0</v>
      </c>
      <c r="O29" s="859"/>
    </row>
    <row r="30" spans="1:15" ht="18.5" thickBot="1">
      <c r="A30" s="3656" t="s">
        <v>6121</v>
      </c>
      <c r="B30" s="3657"/>
      <c r="C30" s="1401">
        <f t="shared" si="4"/>
        <v>0</v>
      </c>
      <c r="D30" s="1402">
        <v>0</v>
      </c>
      <c r="E30" s="1402">
        <v>0</v>
      </c>
      <c r="F30" s="1402">
        <v>0</v>
      </c>
      <c r="G30" s="1402">
        <v>0</v>
      </c>
      <c r="H30" s="1402">
        <v>0</v>
      </c>
      <c r="I30" s="1395">
        <v>0</v>
      </c>
      <c r="J30" s="1402">
        <v>0</v>
      </c>
      <c r="K30" s="1402">
        <v>0</v>
      </c>
      <c r="L30" s="1402">
        <v>0</v>
      </c>
      <c r="M30" s="1402">
        <v>0</v>
      </c>
      <c r="N30" s="1395">
        <v>0</v>
      </c>
      <c r="O30" s="859"/>
    </row>
    <row r="31" spans="1:15" ht="18.75" customHeight="1">
      <c r="A31" s="987"/>
      <c r="B31" s="987"/>
      <c r="C31" s="987"/>
      <c r="D31" s="859"/>
      <c r="E31" s="859"/>
      <c r="F31" s="859"/>
      <c r="G31" s="859"/>
      <c r="H31" s="859"/>
      <c r="I31" s="1003"/>
      <c r="J31" s="1133"/>
      <c r="K31" s="1133"/>
      <c r="L31" s="1133"/>
      <c r="M31" s="1133"/>
      <c r="N31" s="1004" t="s">
        <v>6122</v>
      </c>
      <c r="O31" s="859"/>
    </row>
    <row r="32" spans="1:15">
      <c r="A32" s="859"/>
      <c r="B32" s="859"/>
      <c r="C32" s="859"/>
      <c r="D32" s="859"/>
      <c r="E32" s="859"/>
      <c r="F32" s="859"/>
      <c r="G32" s="859"/>
      <c r="H32" s="859"/>
      <c r="I32" s="859"/>
      <c r="J32" s="859"/>
      <c r="K32" s="859"/>
      <c r="L32" s="859"/>
      <c r="M32" s="859"/>
      <c r="N32" s="859"/>
      <c r="O32" s="859"/>
    </row>
    <row r="33" spans="1:15">
      <c r="A33" s="859" t="s">
        <v>6123</v>
      </c>
      <c r="B33" s="859"/>
      <c r="C33" s="859"/>
      <c r="D33" s="859"/>
      <c r="E33" s="859"/>
      <c r="F33" s="859"/>
      <c r="G33" s="859"/>
      <c r="H33" s="859"/>
      <c r="I33" s="859" t="s">
        <v>5289</v>
      </c>
      <c r="J33" s="859"/>
      <c r="K33" s="859"/>
      <c r="L33" s="859"/>
      <c r="M33" s="859"/>
      <c r="N33" s="859"/>
      <c r="O33" s="859"/>
    </row>
    <row r="34" spans="1:15">
      <c r="A34" s="859" t="s">
        <v>6124</v>
      </c>
      <c r="B34" s="859"/>
      <c r="C34" s="859"/>
      <c r="D34" s="859"/>
      <c r="E34" s="859"/>
      <c r="F34" s="859"/>
      <c r="G34" s="859"/>
      <c r="H34" s="859"/>
      <c r="I34" s="859"/>
      <c r="J34" s="859"/>
      <c r="K34" s="859"/>
      <c r="L34" s="859"/>
      <c r="M34" s="820" t="s">
        <v>721</v>
      </c>
      <c r="N34" s="859"/>
      <c r="O34" s="859"/>
    </row>
    <row r="35" spans="1:15" ht="18.5" thickBot="1">
      <c r="A35" s="1184"/>
      <c r="B35" s="1184"/>
      <c r="C35" s="1184"/>
      <c r="D35" s="1184"/>
      <c r="E35" s="1184"/>
      <c r="F35" s="1184"/>
      <c r="G35" s="1184"/>
      <c r="H35" s="1184"/>
      <c r="I35" s="1184"/>
      <c r="J35" s="1184"/>
      <c r="K35" s="988"/>
      <c r="L35" s="989" t="s">
        <v>6125</v>
      </c>
      <c r="M35" s="859"/>
      <c r="N35" s="859"/>
      <c r="O35" s="859"/>
    </row>
    <row r="36" spans="1:15" ht="36" customHeight="1">
      <c r="A36" s="3658"/>
      <c r="B36" s="3658"/>
      <c r="C36" s="3659"/>
      <c r="D36" s="3662" t="s">
        <v>4822</v>
      </c>
      <c r="E36" s="3664" t="s">
        <v>6126</v>
      </c>
      <c r="F36" s="3650" t="s">
        <v>6127</v>
      </c>
      <c r="G36" s="3650" t="s">
        <v>6087</v>
      </c>
      <c r="H36" s="3648" t="s">
        <v>6007</v>
      </c>
      <c r="I36" s="3650" t="s">
        <v>6088</v>
      </c>
      <c r="J36" s="3650" t="s">
        <v>6128</v>
      </c>
      <c r="K36" s="3650" t="s">
        <v>6091</v>
      </c>
      <c r="L36" s="3652" t="s">
        <v>6071</v>
      </c>
      <c r="M36" s="859"/>
      <c r="N36" s="859"/>
      <c r="O36" s="859"/>
    </row>
    <row r="37" spans="1:15" ht="36" customHeight="1">
      <c r="A37" s="3660"/>
      <c r="B37" s="3660"/>
      <c r="C37" s="3661"/>
      <c r="D37" s="3663"/>
      <c r="E37" s="3665"/>
      <c r="F37" s="3651"/>
      <c r="G37" s="3651"/>
      <c r="H37" s="3649"/>
      <c r="I37" s="3651"/>
      <c r="J37" s="3651"/>
      <c r="K37" s="3651"/>
      <c r="L37" s="3652"/>
      <c r="M37" s="859"/>
      <c r="N37" s="859"/>
      <c r="O37" s="859"/>
    </row>
    <row r="38" spans="1:15">
      <c r="A38" s="3642" t="s">
        <v>6129</v>
      </c>
      <c r="B38" s="3645" t="s">
        <v>6130</v>
      </c>
      <c r="C38" s="3646"/>
      <c r="D38" s="1403" t="s">
        <v>4900</v>
      </c>
      <c r="E38" s="1404" t="s">
        <v>5745</v>
      </c>
      <c r="F38" s="1404" t="s">
        <v>5745</v>
      </c>
      <c r="G38" s="1404" t="s">
        <v>5745</v>
      </c>
      <c r="H38" s="1404" t="s">
        <v>5745</v>
      </c>
      <c r="I38" s="1404" t="s">
        <v>5745</v>
      </c>
      <c r="J38" s="1404" t="s">
        <v>5745</v>
      </c>
      <c r="K38" s="1404" t="s">
        <v>5745</v>
      </c>
      <c r="L38" s="1404" t="s">
        <v>5745</v>
      </c>
      <c r="M38" s="859"/>
      <c r="N38" s="859"/>
      <c r="O38" s="859"/>
    </row>
    <row r="39" spans="1:15">
      <c r="A39" s="3643"/>
      <c r="B39" s="3637" t="s">
        <v>6131</v>
      </c>
      <c r="C39" s="3647"/>
      <c r="D39" s="1405" t="s">
        <v>6133</v>
      </c>
      <c r="E39" s="1406" t="s">
        <v>5745</v>
      </c>
      <c r="F39" s="1407" t="s">
        <v>6132</v>
      </c>
      <c r="G39" s="1406" t="s">
        <v>5745</v>
      </c>
      <c r="H39" s="1406" t="s">
        <v>5745</v>
      </c>
      <c r="I39" s="1406" t="s">
        <v>5745</v>
      </c>
      <c r="J39" s="1406" t="s">
        <v>5745</v>
      </c>
      <c r="K39" s="1406" t="s">
        <v>5745</v>
      </c>
      <c r="L39" s="1406" t="s">
        <v>5745</v>
      </c>
      <c r="M39" s="859"/>
      <c r="N39" s="859"/>
      <c r="O39" s="859"/>
    </row>
    <row r="40" spans="1:15">
      <c r="A40" s="3643"/>
      <c r="B40" s="3637" t="s">
        <v>6134</v>
      </c>
      <c r="C40" s="3647"/>
      <c r="D40" s="1408">
        <v>8</v>
      </c>
      <c r="E40" s="1406" t="s">
        <v>5745</v>
      </c>
      <c r="F40" s="1406" t="s">
        <v>5745</v>
      </c>
      <c r="G40" s="1406">
        <v>5</v>
      </c>
      <c r="H40" s="1406">
        <v>3</v>
      </c>
      <c r="I40" s="1406" t="s">
        <v>5745</v>
      </c>
      <c r="J40" s="1406" t="s">
        <v>5745</v>
      </c>
      <c r="K40" s="1406" t="s">
        <v>5745</v>
      </c>
      <c r="L40" s="1406" t="s">
        <v>5745</v>
      </c>
      <c r="M40" s="859"/>
      <c r="N40" s="859"/>
      <c r="O40" s="859"/>
    </row>
    <row r="41" spans="1:15">
      <c r="A41" s="3643"/>
      <c r="B41" s="3637" t="s">
        <v>6135</v>
      </c>
      <c r="C41" s="3647"/>
      <c r="D41" s="1408">
        <f>SUM(E41:L41)</f>
        <v>6</v>
      </c>
      <c r="E41" s="1406">
        <v>1</v>
      </c>
      <c r="F41" s="1406" t="s">
        <v>5745</v>
      </c>
      <c r="G41" s="1406" t="s">
        <v>5745</v>
      </c>
      <c r="H41" s="1406" t="s">
        <v>5745</v>
      </c>
      <c r="I41" s="1406" t="s">
        <v>5745</v>
      </c>
      <c r="J41" s="1406">
        <v>1</v>
      </c>
      <c r="K41" s="1406">
        <v>1</v>
      </c>
      <c r="L41" s="1406">
        <v>3</v>
      </c>
      <c r="M41" s="859"/>
      <c r="N41" s="859"/>
      <c r="O41" s="859"/>
    </row>
    <row r="42" spans="1:15">
      <c r="A42" s="3643"/>
      <c r="B42" s="3637" t="s">
        <v>6136</v>
      </c>
      <c r="C42" s="3638"/>
      <c r="D42" s="1409">
        <v>0</v>
      </c>
      <c r="E42" s="1410" t="s">
        <v>5745</v>
      </c>
      <c r="F42" s="1406" t="s">
        <v>5745</v>
      </c>
      <c r="G42" s="1410" t="s">
        <v>5745</v>
      </c>
      <c r="H42" s="1410" t="s">
        <v>5745</v>
      </c>
      <c r="I42" s="1406" t="s">
        <v>5745</v>
      </c>
      <c r="J42" s="1406" t="s">
        <v>5745</v>
      </c>
      <c r="K42" s="1406" t="s">
        <v>5745</v>
      </c>
      <c r="L42" s="1406" t="s">
        <v>5745</v>
      </c>
      <c r="M42" s="859"/>
      <c r="N42" s="859"/>
      <c r="O42" s="859"/>
    </row>
    <row r="43" spans="1:15">
      <c r="A43" s="3643"/>
      <c r="B43" s="3637" t="s">
        <v>6137</v>
      </c>
      <c r="C43" s="3638"/>
      <c r="D43" s="1409">
        <v>0</v>
      </c>
      <c r="E43" s="1410" t="s">
        <v>5745</v>
      </c>
      <c r="F43" s="1406" t="s">
        <v>5745</v>
      </c>
      <c r="G43" s="1410" t="s">
        <v>5745</v>
      </c>
      <c r="H43" s="1410" t="s">
        <v>5745</v>
      </c>
      <c r="I43" s="1406" t="s">
        <v>5745</v>
      </c>
      <c r="J43" s="1406" t="s">
        <v>5745</v>
      </c>
      <c r="K43" s="1406" t="s">
        <v>5745</v>
      </c>
      <c r="L43" s="1406" t="s">
        <v>5745</v>
      </c>
      <c r="M43" s="859"/>
      <c r="N43" s="859"/>
      <c r="O43" s="859"/>
    </row>
    <row r="44" spans="1:15">
      <c r="A44" s="3643"/>
      <c r="B44" s="3637" t="s">
        <v>6138</v>
      </c>
      <c r="C44" s="3638"/>
      <c r="D44" s="1411" t="s">
        <v>6139</v>
      </c>
      <c r="E44" s="1410" t="s">
        <v>5745</v>
      </c>
      <c r="F44" s="1406" t="s">
        <v>5745</v>
      </c>
      <c r="G44" s="1412" t="s">
        <v>6140</v>
      </c>
      <c r="H44" s="1410" t="s">
        <v>5745</v>
      </c>
      <c r="I44" s="1412" t="s">
        <v>6141</v>
      </c>
      <c r="J44" s="1410" t="s">
        <v>5745</v>
      </c>
      <c r="K44" s="1410" t="s">
        <v>5745</v>
      </c>
      <c r="L44" s="1410" t="s">
        <v>5745</v>
      </c>
      <c r="M44" s="859"/>
      <c r="N44" s="859"/>
      <c r="O44" s="859"/>
    </row>
    <row r="45" spans="1:15">
      <c r="A45" s="3644"/>
      <c r="B45" s="3639" t="s">
        <v>6142</v>
      </c>
      <c r="C45" s="3640"/>
      <c r="D45" s="1413">
        <v>0</v>
      </c>
      <c r="E45" s="1414" t="s">
        <v>5745</v>
      </c>
      <c r="F45" s="1414" t="s">
        <v>5745</v>
      </c>
      <c r="G45" s="1414" t="s">
        <v>5745</v>
      </c>
      <c r="H45" s="1414" t="s">
        <v>5745</v>
      </c>
      <c r="I45" s="1414" t="s">
        <v>5745</v>
      </c>
      <c r="J45" s="1414" t="s">
        <v>5745</v>
      </c>
      <c r="K45" s="1414" t="s">
        <v>5745</v>
      </c>
      <c r="L45" s="1414" t="s">
        <v>5745</v>
      </c>
      <c r="M45" s="859"/>
      <c r="N45" s="859"/>
      <c r="O45" s="859"/>
    </row>
    <row r="46" spans="1:15" ht="18.5" thickBot="1">
      <c r="A46" s="3641" t="s">
        <v>4724</v>
      </c>
      <c r="B46" s="3641"/>
      <c r="C46" s="3579"/>
      <c r="D46" s="1415" t="s">
        <v>6143</v>
      </c>
      <c r="E46" s="1416">
        <v>1</v>
      </c>
      <c r="F46" s="1416" t="s">
        <v>6133</v>
      </c>
      <c r="G46" s="1416" t="s">
        <v>6144</v>
      </c>
      <c r="H46" s="1417">
        <v>3</v>
      </c>
      <c r="I46" s="1416" t="s">
        <v>6145</v>
      </c>
      <c r="J46" s="1417">
        <v>1</v>
      </c>
      <c r="K46" s="1417">
        <v>1</v>
      </c>
      <c r="L46" s="1417">
        <v>3</v>
      </c>
      <c r="M46" s="859"/>
      <c r="N46" s="859"/>
      <c r="O46" s="859"/>
    </row>
    <row r="47" spans="1:15">
      <c r="A47" s="1418" t="s">
        <v>6146</v>
      </c>
      <c r="B47" s="1418"/>
      <c r="C47" s="1418"/>
      <c r="D47" s="1418"/>
      <c r="E47" s="859"/>
      <c r="F47" s="859"/>
      <c r="G47" s="859"/>
      <c r="H47" s="1419"/>
      <c r="I47" s="1420"/>
      <c r="J47" s="1420"/>
      <c r="K47" s="1420"/>
      <c r="L47" s="1421" t="s">
        <v>6122</v>
      </c>
      <c r="M47" s="859"/>
      <c r="N47" s="859"/>
      <c r="O47" s="859"/>
    </row>
    <row r="48" spans="1:15">
      <c r="A48" s="859"/>
      <c r="B48" s="859"/>
      <c r="C48" s="859"/>
      <c r="D48" s="859"/>
      <c r="E48" s="859"/>
      <c r="F48" s="859"/>
      <c r="G48" s="859"/>
      <c r="H48" s="859"/>
      <c r="I48" s="859"/>
      <c r="J48" s="859"/>
      <c r="K48" s="859"/>
      <c r="L48" s="859"/>
      <c r="M48" s="859"/>
      <c r="N48" s="859"/>
      <c r="O48" s="859"/>
    </row>
  </sheetData>
  <mergeCells count="47">
    <mergeCell ref="M4:M5"/>
    <mergeCell ref="N4:N5"/>
    <mergeCell ref="A1:H1"/>
    <mergeCell ref="A4:B4"/>
    <mergeCell ref="C4:C5"/>
    <mergeCell ref="D4:D5"/>
    <mergeCell ref="E4:E5"/>
    <mergeCell ref="F4:F5"/>
    <mergeCell ref="G4:G5"/>
    <mergeCell ref="H4:H5"/>
    <mergeCell ref="A19:A23"/>
    <mergeCell ref="I4:I5"/>
    <mergeCell ref="J4:J5"/>
    <mergeCell ref="K4:K5"/>
    <mergeCell ref="L4:L5"/>
    <mergeCell ref="A6:B6"/>
    <mergeCell ref="A7:A8"/>
    <mergeCell ref="A9:A13"/>
    <mergeCell ref="A14:A16"/>
    <mergeCell ref="A17:A18"/>
    <mergeCell ref="G36:G37"/>
    <mergeCell ref="A24:B24"/>
    <mergeCell ref="A25:B25"/>
    <mergeCell ref="A26:B26"/>
    <mergeCell ref="A27:B27"/>
    <mergeCell ref="A28:B28"/>
    <mergeCell ref="A29:B29"/>
    <mergeCell ref="A30:B30"/>
    <mergeCell ref="A36:C37"/>
    <mergeCell ref="D36:D37"/>
    <mergeCell ref="E36:E37"/>
    <mergeCell ref="F36:F37"/>
    <mergeCell ref="H36:H37"/>
    <mergeCell ref="I36:I37"/>
    <mergeCell ref="J36:J37"/>
    <mergeCell ref="K36:K37"/>
    <mergeCell ref="L36:L37"/>
    <mergeCell ref="B42:C42"/>
    <mergeCell ref="B43:C43"/>
    <mergeCell ref="B44:C44"/>
    <mergeCell ref="B45:C45"/>
    <mergeCell ref="A46:C46"/>
    <mergeCell ref="A38:A45"/>
    <mergeCell ref="B38:C38"/>
    <mergeCell ref="B39:C39"/>
    <mergeCell ref="B40:C40"/>
    <mergeCell ref="B41:C41"/>
  </mergeCells>
  <phoneticPr fontId="2"/>
  <hyperlinks>
    <hyperlink ref="O2" location="目次!A1" display="目次へ戻る" xr:uid="{B5C56A53-12E1-4ADE-93D0-839F082E4B6C}"/>
    <hyperlink ref="M34" location="目次!A1" display="目次へ戻る" xr:uid="{3C888B16-DD5E-4944-9785-C977408778AB}"/>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20925-3A34-4A1A-8820-B3B0B85E2B66}">
  <dimension ref="A1:V60"/>
  <sheetViews>
    <sheetView workbookViewId="0">
      <pane ySplit="1" topLeftCell="A2" activePane="bottomLeft" state="frozen"/>
      <selection pane="bottomLeft" activeCell="D1" sqref="D1"/>
    </sheetView>
  </sheetViews>
  <sheetFormatPr defaultColWidth="8.58203125" defaultRowHeight="18"/>
  <cols>
    <col min="1" max="1" width="17.5" style="821" customWidth="1"/>
    <col min="2" max="2" width="10.08203125" style="821" customWidth="1"/>
    <col min="3" max="3" width="12.5" style="821" customWidth="1"/>
    <col min="4" max="4" width="11" style="821" bestFit="1" customWidth="1"/>
    <col min="5" max="12" width="12.58203125" style="821" customWidth="1"/>
    <col min="13" max="13" width="11" style="821" bestFit="1" customWidth="1"/>
    <col min="14" max="14" width="9.25" style="821" customWidth="1"/>
    <col min="15" max="15" width="14.08203125" style="821" customWidth="1"/>
    <col min="16" max="16" width="10.25" style="821" customWidth="1"/>
    <col min="17" max="17" width="14.33203125" style="821" customWidth="1"/>
    <col min="18" max="18" width="10.25" style="821" customWidth="1"/>
    <col min="19" max="19" width="14.33203125" style="821" customWidth="1"/>
    <col min="20" max="20" width="10.25" style="821" customWidth="1"/>
    <col min="21" max="21" width="14.33203125" style="821" customWidth="1"/>
    <col min="22" max="22" width="11" style="821" bestFit="1" customWidth="1"/>
    <col min="23" max="16384" width="8.58203125" style="821"/>
  </cols>
  <sheetData>
    <row r="1" spans="1:22">
      <c r="A1" s="859" t="s">
        <v>6147</v>
      </c>
      <c r="B1" s="859"/>
      <c r="C1" s="859"/>
      <c r="D1" s="820" t="s">
        <v>721</v>
      </c>
      <c r="E1" s="859"/>
      <c r="F1" s="859"/>
      <c r="G1" s="859"/>
      <c r="H1" s="859"/>
      <c r="I1" s="859"/>
      <c r="J1" s="859"/>
      <c r="K1" s="859"/>
      <c r="L1" s="859"/>
      <c r="M1" s="859"/>
      <c r="N1" s="859"/>
      <c r="O1" s="859"/>
      <c r="P1" s="859"/>
      <c r="Q1" s="859"/>
      <c r="R1" s="859"/>
      <c r="S1" s="859"/>
      <c r="T1" s="859"/>
      <c r="U1" s="859"/>
      <c r="V1" s="859"/>
    </row>
    <row r="2" spans="1:22">
      <c r="A2" s="859" t="s">
        <v>6148</v>
      </c>
      <c r="B2" s="859"/>
      <c r="C2" s="859"/>
      <c r="E2" s="859" t="s">
        <v>6149</v>
      </c>
      <c r="F2" s="859"/>
      <c r="G2" s="859"/>
      <c r="H2" s="859"/>
      <c r="I2" s="859"/>
      <c r="J2" s="859"/>
      <c r="K2" s="859"/>
      <c r="L2" s="859"/>
      <c r="M2" s="820" t="s">
        <v>721</v>
      </c>
      <c r="N2" s="859" t="s">
        <v>6150</v>
      </c>
      <c r="O2" s="859"/>
      <c r="P2" s="859"/>
      <c r="Q2" s="859"/>
      <c r="R2" s="859"/>
      <c r="S2" s="859"/>
      <c r="T2" s="859"/>
      <c r="U2" s="859"/>
      <c r="V2" s="820" t="s">
        <v>721</v>
      </c>
    </row>
    <row r="3" spans="1:22" ht="18.5" thickBot="1">
      <c r="A3" s="859"/>
      <c r="B3" s="859"/>
      <c r="C3" s="1055" t="s">
        <v>6151</v>
      </c>
      <c r="D3" s="859"/>
      <c r="E3" s="1184"/>
      <c r="F3" s="1184"/>
      <c r="G3" s="1184"/>
      <c r="H3" s="1184"/>
      <c r="I3" s="1184"/>
      <c r="J3" s="1184"/>
      <c r="K3" s="1184"/>
      <c r="L3" s="989" t="s">
        <v>6151</v>
      </c>
      <c r="M3" s="859"/>
      <c r="N3" s="859"/>
      <c r="O3" s="859"/>
      <c r="P3" s="859"/>
      <c r="Q3" s="859"/>
      <c r="R3" s="859"/>
      <c r="S3" s="859"/>
      <c r="T3" s="859"/>
      <c r="U3" s="989" t="s">
        <v>6151</v>
      </c>
      <c r="V3" s="859"/>
    </row>
    <row r="4" spans="1:22">
      <c r="A4" s="1250" t="s">
        <v>6152</v>
      </c>
      <c r="B4" s="1163" t="s">
        <v>6153</v>
      </c>
      <c r="C4" s="1007" t="s">
        <v>6154</v>
      </c>
      <c r="D4" s="859"/>
      <c r="E4" s="3596" t="s">
        <v>6155</v>
      </c>
      <c r="F4" s="3566"/>
      <c r="G4" s="3569" t="s">
        <v>5509</v>
      </c>
      <c r="H4" s="3576"/>
      <c r="I4" s="3569" t="s">
        <v>5510</v>
      </c>
      <c r="J4" s="3576"/>
      <c r="K4" s="3569" t="s">
        <v>6156</v>
      </c>
      <c r="L4" s="3570"/>
      <c r="M4" s="859"/>
      <c r="N4" s="3716" t="s">
        <v>6157</v>
      </c>
      <c r="O4" s="3717"/>
      <c r="P4" s="3708" t="s">
        <v>6158</v>
      </c>
      <c r="Q4" s="3709"/>
      <c r="R4" s="3708" t="s">
        <v>819</v>
      </c>
      <c r="S4" s="3709"/>
      <c r="T4" s="3708" t="s">
        <v>6159</v>
      </c>
      <c r="U4" s="3370"/>
      <c r="V4" s="859"/>
    </row>
    <row r="5" spans="1:22">
      <c r="A5" s="1247" t="s">
        <v>6001</v>
      </c>
      <c r="B5" s="1245">
        <v>6771</v>
      </c>
      <c r="C5" s="1422">
        <v>1216726</v>
      </c>
      <c r="D5" s="859"/>
      <c r="E5" s="3597"/>
      <c r="F5" s="3568"/>
      <c r="G5" s="992" t="s">
        <v>6160</v>
      </c>
      <c r="H5" s="992" t="s">
        <v>6161</v>
      </c>
      <c r="I5" s="992" t="s">
        <v>6160</v>
      </c>
      <c r="J5" s="992" t="s">
        <v>6161</v>
      </c>
      <c r="K5" s="1423" t="s">
        <v>6160</v>
      </c>
      <c r="L5" s="1374" t="s">
        <v>6161</v>
      </c>
      <c r="M5" s="859"/>
      <c r="N5" s="3718"/>
      <c r="O5" s="3640"/>
      <c r="P5" s="1424" t="s">
        <v>6162</v>
      </c>
      <c r="Q5" s="1425" t="s">
        <v>6163</v>
      </c>
      <c r="R5" s="1424" t="s">
        <v>6162</v>
      </c>
      <c r="S5" s="1424" t="s">
        <v>6163</v>
      </c>
      <c r="T5" s="346" t="s">
        <v>6162</v>
      </c>
      <c r="U5" s="345" t="s">
        <v>6163</v>
      </c>
      <c r="V5" s="859"/>
    </row>
    <row r="6" spans="1:22">
      <c r="A6" s="1247" t="s">
        <v>5402</v>
      </c>
      <c r="B6" s="1245">
        <v>8886</v>
      </c>
      <c r="C6" s="1426">
        <v>1323330</v>
      </c>
      <c r="D6" s="859"/>
      <c r="E6" s="3710" t="s">
        <v>4724</v>
      </c>
      <c r="F6" s="1427" t="s">
        <v>6164</v>
      </c>
      <c r="G6" s="1428">
        <v>6038</v>
      </c>
      <c r="H6" s="1428">
        <v>1488767</v>
      </c>
      <c r="I6" s="1428">
        <v>4086</v>
      </c>
      <c r="J6" s="1428">
        <v>1105828</v>
      </c>
      <c r="K6" s="1429">
        <f t="shared" ref="K6:L8" si="0">((I6-G6)/G6)*100</f>
        <v>-32.328585624378938</v>
      </c>
      <c r="L6" s="1429">
        <f t="shared" si="0"/>
        <v>-25.72188932183478</v>
      </c>
      <c r="M6" s="859"/>
      <c r="N6" s="3713" t="s">
        <v>6165</v>
      </c>
      <c r="O6" s="3714"/>
      <c r="P6" s="1119">
        <v>7447</v>
      </c>
      <c r="Q6" s="1430">
        <v>1832735</v>
      </c>
      <c r="R6" s="1119">
        <v>5207</v>
      </c>
      <c r="S6" s="1431">
        <v>1368971</v>
      </c>
      <c r="T6" s="1432">
        <f>(R6-P6)/P6*100</f>
        <v>-30.079226534174836</v>
      </c>
      <c r="U6" s="1433">
        <f>(S6-Q6)/Q6*100</f>
        <v>-25.304476642831613</v>
      </c>
      <c r="V6" s="859"/>
    </row>
    <row r="7" spans="1:22" ht="18.75" customHeight="1">
      <c r="A7" s="1247" t="s">
        <v>262</v>
      </c>
      <c r="B7" s="975">
        <v>9749</v>
      </c>
      <c r="C7" s="1245">
        <v>1523686</v>
      </c>
      <c r="D7" s="859"/>
      <c r="E7" s="3711"/>
      <c r="F7" s="1434" t="s">
        <v>6166</v>
      </c>
      <c r="G7" s="1073">
        <v>1410</v>
      </c>
      <c r="H7" s="1073">
        <v>343967</v>
      </c>
      <c r="I7" s="1073">
        <v>1121</v>
      </c>
      <c r="J7" s="1073">
        <v>263143</v>
      </c>
      <c r="K7" s="1435">
        <f t="shared" si="0"/>
        <v>-20.49645390070922</v>
      </c>
      <c r="L7" s="1435">
        <f t="shared" si="0"/>
        <v>-23.497602967726554</v>
      </c>
      <c r="M7" s="859"/>
      <c r="N7" s="3647" t="s">
        <v>6167</v>
      </c>
      <c r="O7" s="3638"/>
      <c r="P7" s="995">
        <v>5757</v>
      </c>
      <c r="Q7" s="1436">
        <v>750800</v>
      </c>
      <c r="R7" s="995">
        <v>3517</v>
      </c>
      <c r="S7" s="1436">
        <v>429804</v>
      </c>
      <c r="T7" s="1437">
        <f>(R7-P7)/P7*100</f>
        <v>-38.909154073302062</v>
      </c>
      <c r="U7" s="1438">
        <f t="shared" ref="U7:U8" si="1">(S7-Q7)/Q7*100</f>
        <v>-42.753862546616944</v>
      </c>
      <c r="V7" s="859"/>
    </row>
    <row r="8" spans="1:22">
      <c r="A8" s="1247" t="s">
        <v>264</v>
      </c>
      <c r="B8" s="975">
        <v>7873</v>
      </c>
      <c r="C8" s="1245">
        <v>1381477</v>
      </c>
      <c r="D8" s="859"/>
      <c r="E8" s="3712"/>
      <c r="F8" s="1439" t="s">
        <v>4822</v>
      </c>
      <c r="G8" s="1072">
        <v>7447</v>
      </c>
      <c r="H8" s="1072">
        <v>1832735</v>
      </c>
      <c r="I8" s="1072">
        <f>SUM(I6:I7)</f>
        <v>5207</v>
      </c>
      <c r="J8" s="1072">
        <f>SUM(J6:J7)</f>
        <v>1368971</v>
      </c>
      <c r="K8" s="1435">
        <f t="shared" si="0"/>
        <v>-30.079226534174836</v>
      </c>
      <c r="L8" s="1435">
        <f t="shared" si="0"/>
        <v>-25.304476642831613</v>
      </c>
      <c r="M8" s="859"/>
      <c r="N8" s="3697" t="s">
        <v>6168</v>
      </c>
      <c r="O8" s="3715"/>
      <c r="P8" s="995">
        <v>287</v>
      </c>
      <c r="Q8" s="1436">
        <v>109457</v>
      </c>
      <c r="R8" s="995">
        <v>119</v>
      </c>
      <c r="S8" s="1436">
        <v>51711</v>
      </c>
      <c r="T8" s="1437">
        <f>(R8-P8)/P8*100</f>
        <v>-58.536585365853654</v>
      </c>
      <c r="U8" s="1438">
        <f t="shared" si="1"/>
        <v>-52.756790337758211</v>
      </c>
      <c r="V8" s="859"/>
    </row>
    <row r="9" spans="1:22">
      <c r="A9" s="1247" t="s">
        <v>266</v>
      </c>
      <c r="B9" s="975">
        <v>7447</v>
      </c>
      <c r="C9" s="1440">
        <v>1832735</v>
      </c>
      <c r="D9" s="859"/>
      <c r="E9" s="3693" t="s">
        <v>6169</v>
      </c>
      <c r="F9" s="1441" t="s">
        <v>6164</v>
      </c>
      <c r="G9" s="975">
        <v>176</v>
      </c>
      <c r="H9" s="975">
        <v>102742</v>
      </c>
      <c r="I9" s="975">
        <v>192</v>
      </c>
      <c r="J9" s="975">
        <v>107857</v>
      </c>
      <c r="K9" s="1442">
        <f>(I9-G9)/G9*100</f>
        <v>9.0909090909090917</v>
      </c>
      <c r="L9" s="1442">
        <f>(J9-H9)/H9*100</f>
        <v>4.9784898094255512</v>
      </c>
      <c r="M9" s="859"/>
      <c r="N9" s="3704" t="s">
        <v>6170</v>
      </c>
      <c r="O9" s="1443" t="s">
        <v>6171</v>
      </c>
      <c r="P9" s="995">
        <v>0</v>
      </c>
      <c r="Q9" s="1436">
        <v>0</v>
      </c>
      <c r="R9" s="995">
        <v>0</v>
      </c>
      <c r="S9" s="1436">
        <v>0</v>
      </c>
      <c r="T9" s="1444">
        <v>0</v>
      </c>
      <c r="U9" s="972">
        <v>0</v>
      </c>
      <c r="V9" s="859"/>
    </row>
    <row r="10" spans="1:22">
      <c r="A10" s="1445" t="s">
        <v>268</v>
      </c>
      <c r="B10" s="1073">
        <v>5207</v>
      </c>
      <c r="C10" s="1379">
        <v>1368971</v>
      </c>
      <c r="D10" s="859"/>
      <c r="E10" s="3694"/>
      <c r="F10" s="1446" t="s">
        <v>6166</v>
      </c>
      <c r="G10" s="975">
        <v>0</v>
      </c>
      <c r="H10" s="975">
        <v>0</v>
      </c>
      <c r="I10" s="975">
        <v>0</v>
      </c>
      <c r="J10" s="975">
        <v>0</v>
      </c>
      <c r="K10" s="975">
        <v>0</v>
      </c>
      <c r="L10" s="975">
        <v>0</v>
      </c>
      <c r="M10" s="859"/>
      <c r="N10" s="3704"/>
      <c r="O10" s="1447" t="s">
        <v>6172</v>
      </c>
      <c r="P10" s="995">
        <v>360</v>
      </c>
      <c r="Q10" s="1436">
        <v>164774</v>
      </c>
      <c r="R10" s="995">
        <v>437</v>
      </c>
      <c r="S10" s="1436">
        <v>151368</v>
      </c>
      <c r="T10" s="1437">
        <f>(R10-P10)/P10*100</f>
        <v>21.388888888888889</v>
      </c>
      <c r="U10" s="1437">
        <f>(S10-Q10)/Q10*100</f>
        <v>-8.1359923288868394</v>
      </c>
      <c r="V10" s="859"/>
    </row>
    <row r="11" spans="1:22">
      <c r="A11" s="1248"/>
      <c r="B11" s="1072"/>
      <c r="C11" s="1448"/>
      <c r="D11" s="859"/>
      <c r="E11" s="3695"/>
      <c r="F11" s="1296" t="s">
        <v>4822</v>
      </c>
      <c r="G11" s="975">
        <f>SUM(G9:G10)</f>
        <v>176</v>
      </c>
      <c r="H11" s="975">
        <f>SUM(H9:H10)</f>
        <v>102742</v>
      </c>
      <c r="I11" s="975">
        <f>SUM(I9:I10)</f>
        <v>192</v>
      </c>
      <c r="J11" s="975">
        <f>SUM(J9:J10)</f>
        <v>107857</v>
      </c>
      <c r="K11" s="1442">
        <f>(I11-G11)/G11*100</f>
        <v>9.0909090909090917</v>
      </c>
      <c r="L11" s="1442">
        <f>(J11-H11)/H11*100</f>
        <v>4.9784898094255512</v>
      </c>
      <c r="M11" s="859"/>
      <c r="N11" s="3704"/>
      <c r="O11" s="1447" t="s">
        <v>6173</v>
      </c>
      <c r="P11" s="995">
        <v>654</v>
      </c>
      <c r="Q11" s="1436">
        <v>332051</v>
      </c>
      <c r="R11" s="995">
        <v>760</v>
      </c>
      <c r="S11" s="1436">
        <v>282183</v>
      </c>
      <c r="T11" s="1437">
        <f t="shared" ref="T11:U16" si="2">(R11-P11)/P11*100</f>
        <v>16.207951070336392</v>
      </c>
      <c r="U11" s="1437">
        <f t="shared" si="2"/>
        <v>-15.018174918913058</v>
      </c>
      <c r="V11" s="859"/>
    </row>
    <row r="12" spans="1:22" ht="18.75" customHeight="1">
      <c r="A12" s="1366" t="s">
        <v>6174</v>
      </c>
      <c r="B12" s="1449">
        <v>688</v>
      </c>
      <c r="C12" s="1449">
        <v>165348</v>
      </c>
      <c r="D12" s="859"/>
      <c r="E12" s="3693" t="s">
        <v>6175</v>
      </c>
      <c r="F12" s="1441" t="s">
        <v>6164</v>
      </c>
      <c r="G12" s="975">
        <v>0</v>
      </c>
      <c r="H12" s="975">
        <v>0</v>
      </c>
      <c r="I12" s="975">
        <v>0</v>
      </c>
      <c r="J12" s="975">
        <v>0</v>
      </c>
      <c r="K12" s="975">
        <v>0</v>
      </c>
      <c r="L12" s="975">
        <v>0</v>
      </c>
      <c r="M12" s="859"/>
      <c r="N12" s="3704"/>
      <c r="O12" s="1447" t="s">
        <v>6176</v>
      </c>
      <c r="P12" s="995">
        <v>14</v>
      </c>
      <c r="Q12" s="1436">
        <v>9312</v>
      </c>
      <c r="R12" s="995">
        <v>52</v>
      </c>
      <c r="S12" s="1436">
        <v>35696</v>
      </c>
      <c r="T12" s="1437">
        <f t="shared" si="2"/>
        <v>271.42857142857144</v>
      </c>
      <c r="U12" s="1437">
        <f t="shared" si="2"/>
        <v>283.33333333333337</v>
      </c>
      <c r="V12" s="859"/>
    </row>
    <row r="13" spans="1:22" ht="18.75" customHeight="1">
      <c r="A13" s="1366" t="s">
        <v>6177</v>
      </c>
      <c r="B13" s="1449">
        <v>95</v>
      </c>
      <c r="C13" s="1449">
        <v>67074</v>
      </c>
      <c r="D13" s="859"/>
      <c r="E13" s="3694"/>
      <c r="F13" s="1446" t="s">
        <v>6166</v>
      </c>
      <c r="G13" s="975">
        <v>0</v>
      </c>
      <c r="H13" s="975">
        <v>0</v>
      </c>
      <c r="I13" s="975">
        <v>0</v>
      </c>
      <c r="J13" s="975">
        <v>0</v>
      </c>
      <c r="K13" s="975">
        <v>0</v>
      </c>
      <c r="L13" s="975">
        <v>0</v>
      </c>
      <c r="M13" s="859"/>
      <c r="N13" s="3704"/>
      <c r="O13" s="1447" t="s">
        <v>6178</v>
      </c>
      <c r="P13" s="995">
        <v>0</v>
      </c>
      <c r="Q13" s="1436">
        <v>0</v>
      </c>
      <c r="R13" s="995">
        <v>0</v>
      </c>
      <c r="S13" s="1436">
        <v>0</v>
      </c>
      <c r="T13" s="972">
        <v>0</v>
      </c>
      <c r="U13" s="972">
        <v>0</v>
      </c>
      <c r="V13" s="859"/>
    </row>
    <row r="14" spans="1:22">
      <c r="A14" s="1366" t="s">
        <v>6179</v>
      </c>
      <c r="B14" s="1449">
        <v>34</v>
      </c>
      <c r="C14" s="1449">
        <v>254</v>
      </c>
      <c r="D14" s="859"/>
      <c r="E14" s="3695"/>
      <c r="F14" s="1296" t="s">
        <v>4822</v>
      </c>
      <c r="G14" s="975">
        <f>SUM(G12:G13)</f>
        <v>0</v>
      </c>
      <c r="H14" s="975">
        <f>SUM(H12:H13)</f>
        <v>0</v>
      </c>
      <c r="I14" s="975">
        <f>SUM(I12:I13)</f>
        <v>0</v>
      </c>
      <c r="J14" s="975">
        <f>SUM(J12:J13)</f>
        <v>0</v>
      </c>
      <c r="K14" s="975">
        <v>0</v>
      </c>
      <c r="L14" s="975">
        <v>0</v>
      </c>
      <c r="M14" s="859"/>
      <c r="N14" s="3705"/>
      <c r="O14" s="1450" t="s">
        <v>6180</v>
      </c>
      <c r="P14" s="995">
        <v>77</v>
      </c>
      <c r="Q14" s="1436">
        <v>127377</v>
      </c>
      <c r="R14" s="995">
        <v>59</v>
      </c>
      <c r="S14" s="1436">
        <v>109410</v>
      </c>
      <c r="T14" s="1437">
        <f t="shared" si="2"/>
        <v>-23.376623376623375</v>
      </c>
      <c r="U14" s="1437">
        <f t="shared" si="2"/>
        <v>-14.105372241456463</v>
      </c>
      <c r="V14" s="859"/>
    </row>
    <row r="15" spans="1:22">
      <c r="A15" s="1366" t="s">
        <v>6181</v>
      </c>
      <c r="B15" s="1449">
        <v>1</v>
      </c>
      <c r="C15" s="1449">
        <v>3</v>
      </c>
      <c r="D15" s="859"/>
      <c r="E15" s="3693" t="s">
        <v>6182</v>
      </c>
      <c r="F15" s="1441" t="s">
        <v>6164</v>
      </c>
      <c r="G15" s="975">
        <v>5000</v>
      </c>
      <c r="H15" s="975">
        <v>738769</v>
      </c>
      <c r="I15" s="975">
        <v>2850</v>
      </c>
      <c r="J15" s="975">
        <v>400127</v>
      </c>
      <c r="K15" s="1451">
        <f t="shared" ref="K15:L17" si="3">((I15-G15)/G15)*100</f>
        <v>-43</v>
      </c>
      <c r="L15" s="1451">
        <f t="shared" si="3"/>
        <v>-45.838685705545309</v>
      </c>
      <c r="M15" s="859"/>
      <c r="N15" s="3706" t="s">
        <v>6183</v>
      </c>
      <c r="O15" s="3707"/>
      <c r="P15" s="995">
        <v>33</v>
      </c>
      <c r="Q15" s="1436">
        <v>41651</v>
      </c>
      <c r="R15" s="995">
        <v>53</v>
      </c>
      <c r="S15" s="1436">
        <v>54261</v>
      </c>
      <c r="T15" s="1437">
        <f t="shared" si="2"/>
        <v>60.606060606060609</v>
      </c>
      <c r="U15" s="1437">
        <f t="shared" si="2"/>
        <v>30.275383544212627</v>
      </c>
      <c r="V15" s="859"/>
    </row>
    <row r="16" spans="1:22">
      <c r="A16" s="1366" t="s">
        <v>6184</v>
      </c>
      <c r="B16" s="1449">
        <v>2581</v>
      </c>
      <c r="C16" s="1449">
        <v>221523</v>
      </c>
      <c r="D16" s="859"/>
      <c r="E16" s="3694"/>
      <c r="F16" s="1446" t="s">
        <v>6166</v>
      </c>
      <c r="G16" s="975">
        <v>1188</v>
      </c>
      <c r="H16" s="975">
        <v>255427</v>
      </c>
      <c r="I16" s="975">
        <v>942</v>
      </c>
      <c r="J16" s="975">
        <v>187502</v>
      </c>
      <c r="K16" s="1451">
        <f t="shared" si="3"/>
        <v>-20.707070707070706</v>
      </c>
      <c r="L16" s="1451">
        <f t="shared" si="3"/>
        <v>-26.592725123029282</v>
      </c>
      <c r="M16" s="859"/>
      <c r="N16" s="3696" t="s">
        <v>6185</v>
      </c>
      <c r="O16" s="3696"/>
      <c r="P16" s="995">
        <v>31</v>
      </c>
      <c r="Q16" s="1436">
        <v>19754</v>
      </c>
      <c r="R16" s="995">
        <v>36</v>
      </c>
      <c r="S16" s="1436">
        <v>20773</v>
      </c>
      <c r="T16" s="1437">
        <f t="shared" si="2"/>
        <v>16.129032258064516</v>
      </c>
      <c r="U16" s="1437">
        <f t="shared" si="2"/>
        <v>5.1584489217373699</v>
      </c>
      <c r="V16" s="859"/>
    </row>
    <row r="17" spans="1:22" ht="19.5" customHeight="1">
      <c r="A17" s="1366" t="s">
        <v>6186</v>
      </c>
      <c r="B17" s="1449">
        <v>117</v>
      </c>
      <c r="C17" s="1449">
        <v>8851</v>
      </c>
      <c r="D17" s="859"/>
      <c r="E17" s="3695"/>
      <c r="F17" s="1296" t="s">
        <v>4822</v>
      </c>
      <c r="G17" s="975">
        <f>SUM(G15:G16)</f>
        <v>6188</v>
      </c>
      <c r="H17" s="975">
        <v>994197</v>
      </c>
      <c r="I17" s="975">
        <f>SUM(I15:I16)</f>
        <v>3792</v>
      </c>
      <c r="J17" s="975">
        <f>SUM(J15:J16)</f>
        <v>587629</v>
      </c>
      <c r="K17" s="1451">
        <f t="shared" si="3"/>
        <v>-38.720103425985783</v>
      </c>
      <c r="L17" s="1451">
        <f t="shared" si="3"/>
        <v>-40.894108511693354</v>
      </c>
      <c r="M17" s="859"/>
      <c r="N17" s="3696" t="s">
        <v>6187</v>
      </c>
      <c r="O17" s="3696"/>
      <c r="P17" s="995">
        <v>0</v>
      </c>
      <c r="Q17" s="1436">
        <v>0</v>
      </c>
      <c r="R17" s="995">
        <v>0</v>
      </c>
      <c r="S17" s="1436">
        <v>0</v>
      </c>
      <c r="T17" s="972">
        <v>0</v>
      </c>
      <c r="U17" s="972">
        <v>0</v>
      </c>
      <c r="V17" s="859"/>
    </row>
    <row r="18" spans="1:22" ht="18.75" customHeight="1">
      <c r="A18" s="1452" t="s">
        <v>6188</v>
      </c>
      <c r="B18" s="1449">
        <v>304</v>
      </c>
      <c r="C18" s="1453">
        <v>44231</v>
      </c>
      <c r="D18" s="859"/>
      <c r="E18" s="3693" t="s">
        <v>6189</v>
      </c>
      <c r="F18" s="1441" t="s">
        <v>6164</v>
      </c>
      <c r="G18" s="975">
        <v>0</v>
      </c>
      <c r="H18" s="975">
        <v>0</v>
      </c>
      <c r="I18" s="975">
        <v>0</v>
      </c>
      <c r="J18" s="975">
        <v>0</v>
      </c>
      <c r="K18" s="975">
        <v>0</v>
      </c>
      <c r="L18" s="975">
        <v>0</v>
      </c>
      <c r="M18" s="859"/>
      <c r="N18" s="3696" t="s">
        <v>6190</v>
      </c>
      <c r="O18" s="3696"/>
      <c r="P18" s="995">
        <v>0</v>
      </c>
      <c r="Q18" s="1436">
        <v>0</v>
      </c>
      <c r="R18" s="995">
        <v>1</v>
      </c>
      <c r="S18" s="1436">
        <v>174</v>
      </c>
      <c r="T18" s="972">
        <v>0</v>
      </c>
      <c r="U18" s="972">
        <v>0</v>
      </c>
      <c r="V18" s="859"/>
    </row>
    <row r="19" spans="1:22" ht="18.75" customHeight="1">
      <c r="A19" s="1452" t="s">
        <v>6191</v>
      </c>
      <c r="B19" s="1245">
        <v>119</v>
      </c>
      <c r="C19" s="1453">
        <v>51711</v>
      </c>
      <c r="D19" s="859"/>
      <c r="E19" s="3694"/>
      <c r="F19" s="1446" t="s">
        <v>6166</v>
      </c>
      <c r="G19" s="975">
        <v>177</v>
      </c>
      <c r="H19" s="975">
        <v>54841</v>
      </c>
      <c r="I19" s="975">
        <v>104</v>
      </c>
      <c r="J19" s="975">
        <v>36435</v>
      </c>
      <c r="K19" s="1451">
        <f>((I19-G19)/G19)*100</f>
        <v>-41.242937853107343</v>
      </c>
      <c r="L19" s="1451">
        <f>((J19-H19)/H19)*100</f>
        <v>-33.562480625809158</v>
      </c>
      <c r="M19" s="859"/>
      <c r="N19" s="3697" t="s">
        <v>6192</v>
      </c>
      <c r="O19" s="3698"/>
      <c r="P19" s="995">
        <v>81</v>
      </c>
      <c r="Q19" s="1436">
        <v>44689</v>
      </c>
      <c r="R19" s="995">
        <v>21</v>
      </c>
      <c r="S19" s="1436">
        <v>9215</v>
      </c>
      <c r="T19" s="1454">
        <f>(R19-P19)/P19*100</f>
        <v>-74.074074074074076</v>
      </c>
      <c r="U19" s="1455">
        <f>(S19-Q19)/Q19*100</f>
        <v>-79.379713128510375</v>
      </c>
      <c r="V19" s="859"/>
    </row>
    <row r="20" spans="1:22" ht="18.75" customHeight="1">
      <c r="A20" s="1452" t="s">
        <v>6193</v>
      </c>
      <c r="B20" s="1245">
        <v>4</v>
      </c>
      <c r="C20" s="1453">
        <v>2485</v>
      </c>
      <c r="D20" s="859"/>
      <c r="E20" s="3695"/>
      <c r="F20" s="1296" t="s">
        <v>4822</v>
      </c>
      <c r="G20" s="975">
        <f>SUM(G18:G19)</f>
        <v>177</v>
      </c>
      <c r="H20" s="975">
        <f>SUM(H18:H19)</f>
        <v>54841</v>
      </c>
      <c r="I20" s="975">
        <f>SUM(I18:I19)</f>
        <v>104</v>
      </c>
      <c r="J20" s="975">
        <f>SUM(J18:J19)</f>
        <v>36435</v>
      </c>
      <c r="K20" s="1451">
        <f>((I20-G20)/G20)*100</f>
        <v>-41.242937853107343</v>
      </c>
      <c r="L20" s="1451">
        <f>((J20-H20)/H20)*100</f>
        <v>-33.562480625809158</v>
      </c>
      <c r="M20" s="859"/>
      <c r="N20" s="3699" t="s">
        <v>6194</v>
      </c>
      <c r="O20" s="1447" t="s">
        <v>6195</v>
      </c>
      <c r="P20" s="995">
        <v>63</v>
      </c>
      <c r="Q20" s="1436">
        <v>123975</v>
      </c>
      <c r="R20" s="995">
        <v>62</v>
      </c>
      <c r="S20" s="1436">
        <v>123552</v>
      </c>
      <c r="T20" s="1454">
        <f>(R20-P20)/P20*100</f>
        <v>-1.5873015873015872</v>
      </c>
      <c r="U20" s="1455">
        <f>(S20-Q20)/Q20*100</f>
        <v>-0.3411978221415608</v>
      </c>
      <c r="V20" s="859"/>
    </row>
    <row r="21" spans="1:22">
      <c r="A21" s="1452" t="s">
        <v>6196</v>
      </c>
      <c r="B21" s="1245">
        <v>236</v>
      </c>
      <c r="C21" s="1453">
        <v>252133</v>
      </c>
      <c r="D21" s="859"/>
      <c r="E21" s="3693" t="s">
        <v>6197</v>
      </c>
      <c r="F21" s="1441" t="s">
        <v>6164</v>
      </c>
      <c r="G21" s="1245">
        <v>0</v>
      </c>
      <c r="H21" s="1245">
        <v>0</v>
      </c>
      <c r="I21" s="1245">
        <v>0</v>
      </c>
      <c r="J21" s="1245">
        <v>0</v>
      </c>
      <c r="K21" s="1451">
        <v>0</v>
      </c>
      <c r="L21" s="1451">
        <v>0</v>
      </c>
      <c r="M21" s="859"/>
      <c r="N21" s="3700"/>
      <c r="O21" s="1447" t="s">
        <v>6198</v>
      </c>
      <c r="P21" s="995">
        <v>0</v>
      </c>
      <c r="Q21" s="1436">
        <v>0</v>
      </c>
      <c r="R21" s="995">
        <v>0</v>
      </c>
      <c r="S21" s="1436">
        <v>0</v>
      </c>
      <c r="T21" s="1444">
        <v>0</v>
      </c>
      <c r="U21" s="1444">
        <v>0</v>
      </c>
      <c r="V21" s="859"/>
    </row>
    <row r="22" spans="1:22">
      <c r="A22" s="1452" t="s">
        <v>6199</v>
      </c>
      <c r="B22" s="1245">
        <v>173</v>
      </c>
      <c r="C22" s="1453">
        <v>45076</v>
      </c>
      <c r="D22" s="859"/>
      <c r="E22" s="3694"/>
      <c r="F22" s="1446" t="s">
        <v>6166</v>
      </c>
      <c r="G22" s="1245">
        <v>0</v>
      </c>
      <c r="H22" s="1245">
        <v>0</v>
      </c>
      <c r="I22" s="1245">
        <v>0</v>
      </c>
      <c r="J22" s="1245">
        <v>0</v>
      </c>
      <c r="K22" s="1451">
        <v>0</v>
      </c>
      <c r="L22" s="1451">
        <v>0</v>
      </c>
      <c r="M22" s="859"/>
      <c r="N22" s="3700"/>
      <c r="O22" s="1450" t="s">
        <v>6200</v>
      </c>
      <c r="P22" s="995">
        <v>16</v>
      </c>
      <c r="Q22" s="1436">
        <v>14282</v>
      </c>
      <c r="R22" s="995">
        <v>6</v>
      </c>
      <c r="S22" s="1436">
        <v>6278</v>
      </c>
      <c r="T22" s="1456">
        <f t="shared" ref="T22:U24" si="4">(R22-P22)/P22*100</f>
        <v>-62.5</v>
      </c>
      <c r="U22" s="1456">
        <f t="shared" si="4"/>
        <v>-56.042571068477812</v>
      </c>
      <c r="V22" s="859"/>
    </row>
    <row r="23" spans="1:22">
      <c r="A23" s="1452" t="s">
        <v>6201</v>
      </c>
      <c r="B23" s="1245">
        <v>1</v>
      </c>
      <c r="C23" s="1453">
        <v>52</v>
      </c>
      <c r="D23" s="859"/>
      <c r="E23" s="3695"/>
      <c r="F23" s="1296" t="s">
        <v>4822</v>
      </c>
      <c r="G23" s="1245">
        <f>SUM(G21:G22)</f>
        <v>0</v>
      </c>
      <c r="H23" s="1245">
        <f>SUM(H21:H22)</f>
        <v>0</v>
      </c>
      <c r="I23" s="1245">
        <f>SUM(I21:I22)</f>
        <v>0</v>
      </c>
      <c r="J23" s="1245">
        <f>SUM(J21:J22)</f>
        <v>0</v>
      </c>
      <c r="K23" s="1451">
        <v>0</v>
      </c>
      <c r="L23" s="1451">
        <v>0</v>
      </c>
      <c r="M23" s="859"/>
      <c r="N23" s="3696" t="s">
        <v>6202</v>
      </c>
      <c r="O23" s="3696"/>
      <c r="P23" s="995">
        <v>2</v>
      </c>
      <c r="Q23" s="1436">
        <v>39363</v>
      </c>
      <c r="R23" s="995">
        <v>4</v>
      </c>
      <c r="S23" s="1436">
        <v>37813</v>
      </c>
      <c r="T23" s="1456">
        <f t="shared" si="4"/>
        <v>100</v>
      </c>
      <c r="U23" s="1456">
        <f t="shared" si="4"/>
        <v>-3.9377079998983815</v>
      </c>
      <c r="V23" s="859"/>
    </row>
    <row r="24" spans="1:22" ht="19.5" customHeight="1">
      <c r="A24" s="1452" t="s">
        <v>6203</v>
      </c>
      <c r="B24" s="1245">
        <v>1</v>
      </c>
      <c r="C24" s="1453">
        <v>2072</v>
      </c>
      <c r="D24" s="859"/>
      <c r="E24" s="3693" t="s">
        <v>6204</v>
      </c>
      <c r="F24" s="1441" t="s">
        <v>6164</v>
      </c>
      <c r="G24" s="1245">
        <v>424</v>
      </c>
      <c r="H24" s="1245">
        <v>364870</v>
      </c>
      <c r="I24" s="1245">
        <v>444</v>
      </c>
      <c r="J24" s="1245">
        <v>318499</v>
      </c>
      <c r="K24" s="1451">
        <f t="shared" ref="K24:L26" si="5">((I24-G24)/G24)*100</f>
        <v>4.716981132075472</v>
      </c>
      <c r="L24" s="1451">
        <f t="shared" si="5"/>
        <v>-12.708910022747826</v>
      </c>
      <c r="M24" s="859"/>
      <c r="N24" s="3701" t="s">
        <v>6205</v>
      </c>
      <c r="O24" s="3701"/>
      <c r="P24" s="995">
        <v>74</v>
      </c>
      <c r="Q24" s="1436">
        <v>55249</v>
      </c>
      <c r="R24" s="995">
        <v>81</v>
      </c>
      <c r="S24" s="1436">
        <v>56735</v>
      </c>
      <c r="T24" s="1457">
        <f t="shared" si="4"/>
        <v>9.4594594594594597</v>
      </c>
      <c r="U24" s="1458">
        <f t="shared" si="4"/>
        <v>2.6896414414740537</v>
      </c>
      <c r="V24" s="859"/>
    </row>
    <row r="25" spans="1:22" ht="19.5" customHeight="1" thickBot="1">
      <c r="A25" s="1452" t="s">
        <v>6206</v>
      </c>
      <c r="B25" s="1245">
        <v>14</v>
      </c>
      <c r="C25" s="1453">
        <v>4047</v>
      </c>
      <c r="D25" s="859"/>
      <c r="E25" s="3694"/>
      <c r="F25" s="1446" t="s">
        <v>6166</v>
      </c>
      <c r="G25" s="1245">
        <v>1</v>
      </c>
      <c r="H25" s="1245">
        <v>8666</v>
      </c>
      <c r="I25" s="1245">
        <v>2</v>
      </c>
      <c r="J25" s="1245">
        <v>10570</v>
      </c>
      <c r="K25" s="1451">
        <f t="shared" si="5"/>
        <v>100</v>
      </c>
      <c r="L25" s="1451">
        <f t="shared" si="5"/>
        <v>21.970920840064618</v>
      </c>
      <c r="M25" s="859"/>
      <c r="N25" s="3702" t="s">
        <v>6207</v>
      </c>
      <c r="O25" s="3703"/>
      <c r="P25" s="1459">
        <v>0</v>
      </c>
      <c r="Q25" s="1460">
        <v>0</v>
      </c>
      <c r="R25" s="1459">
        <v>0</v>
      </c>
      <c r="S25" s="1460">
        <v>0</v>
      </c>
      <c r="T25" s="1461">
        <v>0</v>
      </c>
      <c r="U25" s="1461">
        <v>0</v>
      </c>
      <c r="V25" s="859"/>
    </row>
    <row r="26" spans="1:22">
      <c r="A26" s="1452" t="s">
        <v>6208</v>
      </c>
      <c r="B26" s="1245">
        <v>35</v>
      </c>
      <c r="C26" s="1453">
        <v>19228</v>
      </c>
      <c r="D26" s="859"/>
      <c r="E26" s="3695"/>
      <c r="F26" s="1296" t="s">
        <v>4822</v>
      </c>
      <c r="G26" s="1245">
        <f>SUM(G24:G25)</f>
        <v>425</v>
      </c>
      <c r="H26" s="1245">
        <f>SUM(H24:H25)</f>
        <v>373536</v>
      </c>
      <c r="I26" s="1245">
        <v>447</v>
      </c>
      <c r="J26" s="1245">
        <f>SUM(J24:J25)</f>
        <v>329069</v>
      </c>
      <c r="K26" s="1451">
        <f t="shared" si="5"/>
        <v>5.1764705882352944</v>
      </c>
      <c r="L26" s="1451">
        <f t="shared" si="5"/>
        <v>-11.904341214769126</v>
      </c>
      <c r="M26" s="859"/>
      <c r="N26" s="987" t="s">
        <v>6209</v>
      </c>
      <c r="O26" s="987"/>
      <c r="P26" s="987"/>
      <c r="Q26" s="987"/>
      <c r="R26" s="987"/>
      <c r="S26" s="987"/>
      <c r="T26" s="1462"/>
      <c r="U26" s="1462" t="s">
        <v>6210</v>
      </c>
      <c r="V26" s="859"/>
    </row>
    <row r="27" spans="1:22">
      <c r="A27" s="1452" t="s">
        <v>6211</v>
      </c>
      <c r="B27" s="1245">
        <v>29</v>
      </c>
      <c r="C27" s="1453">
        <v>34695</v>
      </c>
      <c r="D27" s="859"/>
      <c r="E27" s="3693" t="s">
        <v>6212</v>
      </c>
      <c r="F27" s="1441" t="s">
        <v>6164</v>
      </c>
      <c r="G27" s="1245">
        <v>0</v>
      </c>
      <c r="H27" s="1245">
        <v>0</v>
      </c>
      <c r="I27" s="1245">
        <v>0</v>
      </c>
      <c r="J27" s="1245">
        <v>0</v>
      </c>
      <c r="K27" s="1451">
        <v>0</v>
      </c>
      <c r="L27" s="1451">
        <v>0</v>
      </c>
      <c r="M27" s="859"/>
      <c r="N27" s="987" t="s">
        <v>6213</v>
      </c>
      <c r="O27" s="1006"/>
      <c r="P27" s="987"/>
      <c r="Q27" s="987"/>
      <c r="R27" s="987"/>
      <c r="S27" s="987"/>
      <c r="T27" s="987"/>
      <c r="U27" s="859"/>
      <c r="V27" s="859"/>
    </row>
    <row r="28" spans="1:22">
      <c r="A28" s="1452" t="s">
        <v>6214</v>
      </c>
      <c r="B28" s="1245">
        <v>69</v>
      </c>
      <c r="C28" s="1453">
        <v>26757</v>
      </c>
      <c r="D28" s="859"/>
      <c r="E28" s="3694"/>
      <c r="F28" s="1446" t="s">
        <v>6166</v>
      </c>
      <c r="G28" s="1245">
        <v>0</v>
      </c>
      <c r="H28" s="1245">
        <v>0</v>
      </c>
      <c r="I28" s="1245">
        <v>0</v>
      </c>
      <c r="J28" s="1245">
        <v>0</v>
      </c>
      <c r="K28" s="1451">
        <v>0</v>
      </c>
      <c r="L28" s="1451">
        <v>0</v>
      </c>
      <c r="M28" s="859"/>
      <c r="N28" s="987"/>
      <c r="O28" s="987"/>
      <c r="P28" s="987"/>
      <c r="Q28" s="987"/>
      <c r="R28" s="987"/>
      <c r="S28" s="987"/>
      <c r="T28" s="987"/>
      <c r="U28" s="987"/>
      <c r="V28" s="859"/>
    </row>
    <row r="29" spans="1:22">
      <c r="A29" s="1452" t="s">
        <v>6215</v>
      </c>
      <c r="B29" s="1245">
        <v>1</v>
      </c>
      <c r="C29" s="1453">
        <v>49</v>
      </c>
      <c r="D29" s="859"/>
      <c r="E29" s="3695"/>
      <c r="F29" s="1296" t="s">
        <v>4822</v>
      </c>
      <c r="G29" s="1245">
        <f>SUM(G27:G28)</f>
        <v>0</v>
      </c>
      <c r="H29" s="1245">
        <f>SUM(H27:H28)</f>
        <v>0</v>
      </c>
      <c r="I29" s="1245">
        <f>SUM(I27:I28)</f>
        <v>0</v>
      </c>
      <c r="J29" s="1245">
        <f>SUM(J27:J28)</f>
        <v>0</v>
      </c>
      <c r="K29" s="1451">
        <v>0</v>
      </c>
      <c r="L29" s="1451">
        <v>0</v>
      </c>
      <c r="M29" s="859"/>
      <c r="N29" s="859"/>
      <c r="O29" s="859"/>
      <c r="P29" s="859"/>
      <c r="Q29" s="859"/>
      <c r="R29" s="859"/>
      <c r="S29" s="859"/>
      <c r="T29" s="859"/>
      <c r="U29" s="859"/>
      <c r="V29" s="859"/>
    </row>
    <row r="30" spans="1:22">
      <c r="A30" s="1452" t="s">
        <v>6216</v>
      </c>
      <c r="B30" s="1245">
        <v>2</v>
      </c>
      <c r="C30" s="1453">
        <v>357</v>
      </c>
      <c r="D30" s="859"/>
      <c r="E30" s="3693" t="s">
        <v>6217</v>
      </c>
      <c r="F30" s="1441" t="s">
        <v>6164</v>
      </c>
      <c r="G30" s="1245">
        <v>437</v>
      </c>
      <c r="H30" s="1245">
        <v>282386</v>
      </c>
      <c r="I30" s="1245">
        <v>599</v>
      </c>
      <c r="J30" s="1245">
        <v>279345</v>
      </c>
      <c r="K30" s="1451">
        <f t="shared" ref="K30:L32" si="6">((I30-G30)/G30)*100</f>
        <v>37.070938215102977</v>
      </c>
      <c r="L30" s="1451">
        <f t="shared" si="6"/>
        <v>-1.0768947469067163</v>
      </c>
      <c r="M30" s="859"/>
      <c r="N30" s="859"/>
      <c r="O30" s="859"/>
      <c r="P30" s="859"/>
      <c r="Q30" s="859"/>
      <c r="R30" s="859"/>
      <c r="S30" s="859"/>
      <c r="T30" s="859"/>
      <c r="U30" s="859"/>
      <c r="V30" s="859"/>
    </row>
    <row r="31" spans="1:22">
      <c r="A31" s="1366" t="s">
        <v>6218</v>
      </c>
      <c r="B31" s="1245">
        <v>72</v>
      </c>
      <c r="C31" s="1453">
        <v>14393</v>
      </c>
      <c r="D31" s="859"/>
      <c r="E31" s="3694"/>
      <c r="F31" s="1446" t="s">
        <v>6166</v>
      </c>
      <c r="G31" s="1245">
        <v>44</v>
      </c>
      <c r="H31" s="1245">
        <v>25033</v>
      </c>
      <c r="I31" s="1245">
        <v>73</v>
      </c>
      <c r="J31" s="1245">
        <v>28636</v>
      </c>
      <c r="K31" s="1451">
        <f t="shared" si="6"/>
        <v>65.909090909090907</v>
      </c>
      <c r="L31" s="1451">
        <f t="shared" si="6"/>
        <v>14.393001238365358</v>
      </c>
      <c r="M31" s="859"/>
      <c r="N31" s="859"/>
      <c r="O31" s="859"/>
      <c r="P31" s="859"/>
      <c r="Q31" s="859"/>
      <c r="R31" s="859"/>
      <c r="S31" s="859"/>
      <c r="T31" s="859"/>
      <c r="U31" s="859"/>
      <c r="V31" s="859"/>
    </row>
    <row r="32" spans="1:22">
      <c r="A32" s="1366" t="s">
        <v>6219</v>
      </c>
      <c r="B32" s="1245">
        <v>3</v>
      </c>
      <c r="C32" s="1453">
        <v>4009</v>
      </c>
      <c r="D32" s="859"/>
      <c r="E32" s="3695"/>
      <c r="F32" s="1296" t="s">
        <v>4822</v>
      </c>
      <c r="G32" s="1245">
        <f>SUM(G30:G31)</f>
        <v>481</v>
      </c>
      <c r="H32" s="1245">
        <f>SUM(H30:H31)</f>
        <v>307419</v>
      </c>
      <c r="I32" s="1245">
        <v>672</v>
      </c>
      <c r="J32" s="1245">
        <v>307982</v>
      </c>
      <c r="K32" s="1451">
        <f t="shared" si="6"/>
        <v>39.70893970893971</v>
      </c>
      <c r="L32" s="1451">
        <f t="shared" si="6"/>
        <v>0.18313767203718703</v>
      </c>
      <c r="M32" s="859"/>
      <c r="N32" s="859"/>
      <c r="O32" s="859"/>
      <c r="P32" s="859"/>
      <c r="Q32" s="859"/>
      <c r="R32" s="859"/>
      <c r="S32" s="859"/>
      <c r="T32" s="859"/>
      <c r="U32" s="859"/>
      <c r="V32" s="859"/>
    </row>
    <row r="33" spans="1:22">
      <c r="A33" s="1366" t="s">
        <v>6220</v>
      </c>
      <c r="B33" s="1245">
        <v>1</v>
      </c>
      <c r="C33" s="1453">
        <v>1749</v>
      </c>
      <c r="D33" s="859"/>
      <c r="E33" s="3690" t="s">
        <v>6207</v>
      </c>
      <c r="F33" s="1446" t="s">
        <v>6164</v>
      </c>
      <c r="G33" s="975">
        <f>SUM(G34:G35)</f>
        <v>0</v>
      </c>
      <c r="H33" s="975">
        <v>0</v>
      </c>
      <c r="I33" s="975">
        <f>SUM(I34:I35)</f>
        <v>0</v>
      </c>
      <c r="J33" s="975">
        <v>0</v>
      </c>
      <c r="K33" s="1451">
        <v>0</v>
      </c>
      <c r="L33" s="1451">
        <v>0</v>
      </c>
      <c r="M33" s="859"/>
      <c r="N33" s="859"/>
      <c r="O33" s="859"/>
      <c r="P33" s="859"/>
      <c r="Q33" s="859"/>
      <c r="R33" s="859"/>
      <c r="S33" s="859"/>
      <c r="T33" s="859"/>
      <c r="U33" s="859"/>
      <c r="V33" s="859"/>
    </row>
    <row r="34" spans="1:22">
      <c r="A34" s="1366" t="s">
        <v>6221</v>
      </c>
      <c r="B34" s="1245">
        <v>1</v>
      </c>
      <c r="C34" s="1453">
        <v>57</v>
      </c>
      <c r="D34" s="859"/>
      <c r="E34" s="3691"/>
      <c r="F34" s="1446" t="s">
        <v>6166</v>
      </c>
      <c r="G34" s="975">
        <v>0</v>
      </c>
      <c r="H34" s="975">
        <v>0</v>
      </c>
      <c r="I34" s="975">
        <v>0</v>
      </c>
      <c r="J34" s="975">
        <v>0</v>
      </c>
      <c r="K34" s="1451">
        <v>0</v>
      </c>
      <c r="L34" s="1451">
        <v>0</v>
      </c>
      <c r="M34" s="859"/>
      <c r="N34" s="859"/>
      <c r="O34" s="859"/>
      <c r="P34" s="859"/>
      <c r="Q34" s="859"/>
      <c r="R34" s="859"/>
      <c r="S34" s="859"/>
      <c r="T34" s="859"/>
      <c r="U34" s="859"/>
      <c r="V34" s="859"/>
    </row>
    <row r="35" spans="1:22" ht="18.5" thickBot="1">
      <c r="A35" s="1463" t="s">
        <v>6222</v>
      </c>
      <c r="B35" s="1245">
        <v>45</v>
      </c>
      <c r="C35" s="1453">
        <v>33946</v>
      </c>
      <c r="D35" s="859"/>
      <c r="E35" s="3692"/>
      <c r="F35" s="1464" t="s">
        <v>4822</v>
      </c>
      <c r="G35" s="1342">
        <v>0</v>
      </c>
      <c r="H35" s="1342">
        <v>0</v>
      </c>
      <c r="I35" s="1342">
        <v>0</v>
      </c>
      <c r="J35" s="1342">
        <v>0</v>
      </c>
      <c r="K35" s="1465">
        <v>0</v>
      </c>
      <c r="L35" s="1465">
        <v>0</v>
      </c>
      <c r="M35" s="859"/>
      <c r="N35" s="859"/>
      <c r="O35" s="859"/>
      <c r="P35" s="859"/>
      <c r="Q35" s="859"/>
      <c r="R35" s="859"/>
      <c r="S35" s="859"/>
      <c r="T35" s="859"/>
      <c r="U35" s="859"/>
      <c r="V35" s="859"/>
    </row>
    <row r="36" spans="1:22">
      <c r="A36" s="1463" t="s">
        <v>6223</v>
      </c>
      <c r="B36" s="1245">
        <v>52</v>
      </c>
      <c r="C36" s="1453">
        <v>35667</v>
      </c>
      <c r="D36" s="859"/>
      <c r="E36" s="1133" t="s">
        <v>6224</v>
      </c>
      <c r="F36" s="1133"/>
      <c r="G36" s="1133"/>
      <c r="H36" s="1133"/>
      <c r="I36" s="1133"/>
      <c r="J36" s="1133"/>
      <c r="K36" s="1133"/>
      <c r="L36" s="1020" t="s">
        <v>6225</v>
      </c>
      <c r="M36" s="859"/>
      <c r="N36" s="859"/>
      <c r="O36" s="859"/>
      <c r="P36" s="859"/>
      <c r="Q36" s="859"/>
      <c r="R36" s="859"/>
      <c r="S36" s="859"/>
      <c r="T36" s="859"/>
      <c r="U36" s="859"/>
      <c r="V36" s="859"/>
    </row>
    <row r="37" spans="1:22">
      <c r="A37" s="1463" t="s">
        <v>6226</v>
      </c>
      <c r="B37" s="1245">
        <v>1</v>
      </c>
      <c r="C37" s="1453">
        <v>28</v>
      </c>
      <c r="D37" s="859"/>
      <c r="E37" s="987" t="s">
        <v>6227</v>
      </c>
      <c r="F37" s="987"/>
      <c r="G37" s="987"/>
      <c r="H37" s="987"/>
      <c r="I37" s="987"/>
      <c r="J37" s="987"/>
      <c r="K37" s="987"/>
      <c r="L37" s="987"/>
      <c r="M37" s="859"/>
      <c r="N37" s="859"/>
      <c r="O37" s="859"/>
      <c r="P37" s="859"/>
      <c r="Q37" s="859"/>
      <c r="R37" s="859"/>
      <c r="S37" s="859"/>
      <c r="T37" s="859"/>
      <c r="U37" s="859"/>
      <c r="V37" s="859"/>
    </row>
    <row r="38" spans="1:22">
      <c r="A38" s="1463" t="s">
        <v>6228</v>
      </c>
      <c r="B38" s="1245">
        <v>45</v>
      </c>
      <c r="C38" s="1453">
        <v>13412</v>
      </c>
      <c r="D38" s="859"/>
      <c r="E38" s="987"/>
      <c r="F38" s="987"/>
      <c r="G38" s="987"/>
      <c r="H38" s="987"/>
      <c r="I38" s="987"/>
      <c r="J38" s="987"/>
      <c r="K38" s="987"/>
      <c r="L38" s="987"/>
      <c r="M38" s="859"/>
      <c r="N38" s="859"/>
      <c r="O38" s="859"/>
      <c r="P38" s="859"/>
      <c r="Q38" s="859"/>
      <c r="R38" s="859"/>
      <c r="S38" s="859"/>
      <c r="T38" s="859"/>
      <c r="U38" s="859"/>
      <c r="V38" s="859"/>
    </row>
    <row r="39" spans="1:22">
      <c r="A39" s="1463" t="s">
        <v>6229</v>
      </c>
      <c r="B39" s="1245">
        <v>229</v>
      </c>
      <c r="C39" s="1453">
        <v>70942</v>
      </c>
      <c r="D39" s="859"/>
      <c r="E39" s="859"/>
      <c r="F39" s="859"/>
      <c r="G39" s="859"/>
      <c r="H39" s="859"/>
      <c r="I39" s="859"/>
      <c r="J39" s="859"/>
      <c r="K39" s="859"/>
      <c r="L39" s="859"/>
      <c r="M39" s="859"/>
      <c r="N39" s="859"/>
      <c r="O39" s="859"/>
      <c r="P39" s="859"/>
      <c r="Q39" s="859"/>
      <c r="R39" s="859"/>
      <c r="S39" s="859"/>
      <c r="T39" s="859"/>
      <c r="U39" s="859"/>
      <c r="V39" s="859"/>
    </row>
    <row r="40" spans="1:22">
      <c r="A40" s="1463" t="s">
        <v>6230</v>
      </c>
      <c r="B40" s="1245">
        <v>17</v>
      </c>
      <c r="C40" s="1453">
        <v>50300</v>
      </c>
      <c r="D40" s="859"/>
      <c r="E40" s="859"/>
      <c r="F40" s="859"/>
      <c r="G40" s="859"/>
      <c r="H40" s="859"/>
      <c r="I40" s="859"/>
      <c r="J40" s="859"/>
      <c r="K40" s="859"/>
      <c r="L40" s="859"/>
      <c r="M40" s="859"/>
      <c r="N40" s="859"/>
      <c r="O40" s="859"/>
      <c r="P40" s="859"/>
      <c r="Q40" s="859"/>
      <c r="R40" s="859"/>
      <c r="S40" s="859"/>
      <c r="T40" s="859"/>
      <c r="U40" s="859"/>
      <c r="V40" s="859"/>
    </row>
    <row r="41" spans="1:22">
      <c r="A41" s="1463" t="s">
        <v>6231</v>
      </c>
      <c r="B41" s="1245">
        <v>11</v>
      </c>
      <c r="C41" s="1453">
        <v>14730</v>
      </c>
      <c r="D41" s="859"/>
      <c r="E41" s="859"/>
      <c r="F41" s="859"/>
      <c r="G41" s="859"/>
      <c r="H41" s="859"/>
      <c r="I41" s="859"/>
      <c r="J41" s="859"/>
      <c r="K41" s="859"/>
      <c r="L41" s="859"/>
      <c r="M41" s="859"/>
      <c r="N41" s="859"/>
      <c r="O41" s="859"/>
      <c r="P41" s="859"/>
      <c r="Q41" s="859"/>
      <c r="R41" s="859"/>
      <c r="S41" s="859"/>
      <c r="T41" s="859"/>
      <c r="U41" s="859"/>
      <c r="V41" s="859"/>
    </row>
    <row r="42" spans="1:22">
      <c r="A42" s="1463" t="s">
        <v>6232</v>
      </c>
      <c r="B42" s="1245">
        <v>0</v>
      </c>
      <c r="C42" s="1453">
        <v>0</v>
      </c>
      <c r="D42" s="859"/>
      <c r="E42" s="859"/>
      <c r="F42" s="859"/>
      <c r="G42" s="859"/>
      <c r="H42" s="859"/>
      <c r="I42" s="859"/>
      <c r="J42" s="859"/>
      <c r="K42" s="859"/>
      <c r="L42" s="859"/>
      <c r="M42" s="859"/>
      <c r="N42" s="859"/>
      <c r="O42" s="859"/>
      <c r="P42" s="859"/>
      <c r="Q42" s="859"/>
      <c r="R42" s="859"/>
      <c r="S42" s="859"/>
      <c r="T42" s="859"/>
      <c r="U42" s="859"/>
      <c r="V42" s="859"/>
    </row>
    <row r="43" spans="1:22">
      <c r="A43" s="1463" t="s">
        <v>6233</v>
      </c>
      <c r="B43" s="1245">
        <v>92</v>
      </c>
      <c r="C43" s="1453">
        <v>51804</v>
      </c>
      <c r="D43" s="859"/>
      <c r="E43" s="859"/>
      <c r="F43" s="859"/>
      <c r="G43" s="859"/>
      <c r="H43" s="859"/>
      <c r="I43" s="859"/>
      <c r="J43" s="859"/>
      <c r="K43" s="859"/>
      <c r="L43" s="859"/>
      <c r="M43" s="859"/>
      <c r="N43" s="859"/>
      <c r="O43" s="859"/>
      <c r="P43" s="859"/>
      <c r="Q43" s="859"/>
      <c r="R43" s="859"/>
      <c r="S43" s="859"/>
      <c r="T43" s="859"/>
      <c r="U43" s="859"/>
      <c r="V43" s="859"/>
    </row>
    <row r="44" spans="1:22">
      <c r="A44" s="1452" t="s">
        <v>6234</v>
      </c>
      <c r="B44" s="1245">
        <v>78</v>
      </c>
      <c r="C44" s="1453">
        <v>65183</v>
      </c>
      <c r="D44" s="859"/>
      <c r="E44" s="859"/>
      <c r="F44" s="859"/>
      <c r="G44" s="859"/>
      <c r="H44" s="859"/>
      <c r="I44" s="859"/>
      <c r="J44" s="859"/>
      <c r="K44" s="859"/>
      <c r="L44" s="859"/>
      <c r="M44" s="859"/>
      <c r="N44" s="859"/>
      <c r="O44" s="859"/>
      <c r="P44" s="859"/>
      <c r="Q44" s="859"/>
      <c r="R44" s="859"/>
      <c r="S44" s="859"/>
      <c r="T44" s="859"/>
      <c r="U44" s="859"/>
      <c r="V44" s="859"/>
    </row>
    <row r="45" spans="1:22">
      <c r="A45" s="1452" t="s">
        <v>6121</v>
      </c>
      <c r="B45" s="1245">
        <v>1</v>
      </c>
      <c r="C45" s="1453">
        <v>13364</v>
      </c>
      <c r="D45" s="859"/>
      <c r="E45" s="859"/>
      <c r="F45" s="859"/>
      <c r="G45" s="859"/>
      <c r="H45" s="859"/>
      <c r="I45" s="859"/>
      <c r="J45" s="859"/>
      <c r="K45" s="859"/>
      <c r="L45" s="859"/>
      <c r="M45" s="859"/>
      <c r="N45" s="859"/>
      <c r="O45" s="859"/>
      <c r="P45" s="859"/>
      <c r="Q45" s="859"/>
      <c r="R45" s="859"/>
      <c r="S45" s="859"/>
      <c r="T45" s="859"/>
      <c r="U45" s="859"/>
      <c r="V45" s="859"/>
    </row>
    <row r="46" spans="1:22">
      <c r="A46" s="1452" t="s">
        <v>6235</v>
      </c>
      <c r="B46" s="1245">
        <v>7</v>
      </c>
      <c r="C46" s="1453">
        <v>7307</v>
      </c>
      <c r="D46" s="859"/>
      <c r="E46" s="859"/>
      <c r="F46" s="859"/>
      <c r="G46" s="859"/>
      <c r="H46" s="859"/>
      <c r="I46" s="859"/>
      <c r="J46" s="859"/>
      <c r="K46" s="859"/>
      <c r="L46" s="859"/>
      <c r="M46" s="859"/>
      <c r="N46" s="859"/>
      <c r="O46" s="859"/>
      <c r="P46" s="859"/>
      <c r="Q46" s="859"/>
      <c r="R46" s="859"/>
      <c r="S46" s="859"/>
      <c r="T46" s="859"/>
      <c r="U46" s="859"/>
      <c r="V46" s="859"/>
    </row>
    <row r="47" spans="1:22">
      <c r="A47" s="1466" t="s">
        <v>6120</v>
      </c>
      <c r="B47" s="1245">
        <v>1</v>
      </c>
      <c r="C47" s="1453">
        <v>23947</v>
      </c>
      <c r="D47" s="859"/>
      <c r="E47" s="859"/>
      <c r="F47" s="859"/>
      <c r="G47" s="859"/>
      <c r="H47" s="859"/>
      <c r="I47" s="859"/>
      <c r="J47" s="859"/>
      <c r="K47" s="859"/>
      <c r="L47" s="859"/>
      <c r="M47" s="859"/>
      <c r="N47" s="859"/>
      <c r="O47" s="859"/>
      <c r="P47" s="859"/>
      <c r="Q47" s="859"/>
      <c r="R47" s="859"/>
      <c r="S47" s="859"/>
      <c r="T47" s="859"/>
      <c r="U47" s="859"/>
      <c r="V47" s="859"/>
    </row>
    <row r="48" spans="1:22">
      <c r="A48" s="1366" t="s">
        <v>6236</v>
      </c>
      <c r="B48" s="1245">
        <v>36</v>
      </c>
      <c r="C48" s="975">
        <v>20773</v>
      </c>
      <c r="D48" s="859"/>
      <c r="E48" s="859"/>
      <c r="F48" s="859"/>
      <c r="G48" s="859"/>
      <c r="H48" s="859"/>
      <c r="I48" s="859"/>
      <c r="J48" s="859"/>
      <c r="K48" s="859"/>
      <c r="L48" s="859"/>
      <c r="M48" s="859"/>
      <c r="N48" s="859"/>
      <c r="O48" s="859"/>
      <c r="P48" s="859"/>
      <c r="Q48" s="859"/>
      <c r="R48" s="859"/>
      <c r="S48" s="859"/>
      <c r="T48" s="859"/>
      <c r="U48" s="859"/>
      <c r="V48" s="859"/>
    </row>
    <row r="49" spans="1:22">
      <c r="A49" s="1452" t="s">
        <v>6237</v>
      </c>
      <c r="B49" s="1245">
        <v>15</v>
      </c>
      <c r="C49" s="975">
        <v>1412</v>
      </c>
      <c r="D49" s="859"/>
      <c r="E49" s="859"/>
      <c r="F49" s="859"/>
      <c r="G49" s="859"/>
      <c r="H49" s="859"/>
      <c r="I49" s="859"/>
      <c r="J49" s="859"/>
      <c r="K49" s="859"/>
      <c r="L49" s="859"/>
      <c r="M49" s="859"/>
      <c r="N49" s="859"/>
      <c r="O49" s="859"/>
      <c r="P49" s="859"/>
      <c r="Q49" s="859"/>
      <c r="R49" s="859"/>
      <c r="S49" s="859"/>
      <c r="T49" s="859"/>
      <c r="U49" s="859"/>
      <c r="V49" s="859"/>
    </row>
    <row r="50" spans="1:22">
      <c r="A50" s="1452" t="s">
        <v>6238</v>
      </c>
      <c r="B50" s="975">
        <v>0</v>
      </c>
      <c r="C50" s="1245">
        <v>0</v>
      </c>
      <c r="D50" s="859"/>
      <c r="E50" s="859"/>
      <c r="F50" s="859"/>
      <c r="G50" s="859"/>
      <c r="H50" s="859"/>
      <c r="I50" s="859"/>
      <c r="J50" s="859"/>
      <c r="K50" s="859"/>
      <c r="L50" s="859"/>
      <c r="M50" s="859"/>
      <c r="N50" s="859"/>
      <c r="O50" s="859"/>
      <c r="P50" s="859"/>
      <c r="Q50" s="859"/>
      <c r="R50" s="859"/>
      <c r="S50" s="859"/>
      <c r="T50" s="859"/>
      <c r="U50" s="859"/>
      <c r="V50" s="859"/>
    </row>
    <row r="51" spans="1:22" ht="18.5" thickBot="1">
      <c r="A51" s="1467" t="s">
        <v>6207</v>
      </c>
      <c r="B51" s="1355">
        <v>0</v>
      </c>
      <c r="C51" s="1468">
        <v>0</v>
      </c>
      <c r="D51" s="859"/>
      <c r="E51" s="859"/>
      <c r="F51" s="859"/>
      <c r="G51" s="859"/>
      <c r="H51" s="859"/>
      <c r="I51" s="859"/>
      <c r="J51" s="859"/>
      <c r="K51" s="859"/>
      <c r="L51" s="859"/>
      <c r="M51" s="859"/>
      <c r="N51" s="859"/>
      <c r="O51" s="859"/>
      <c r="P51" s="859"/>
      <c r="Q51" s="859"/>
      <c r="R51" s="859"/>
      <c r="S51" s="859"/>
      <c r="T51" s="859"/>
      <c r="U51" s="859"/>
      <c r="V51" s="859"/>
    </row>
    <row r="52" spans="1:22">
      <c r="A52" s="859"/>
      <c r="B52" s="859"/>
      <c r="C52" s="1021" t="s">
        <v>6239</v>
      </c>
      <c r="D52" s="859"/>
      <c r="E52" s="859"/>
      <c r="F52" s="859"/>
      <c r="G52" s="859"/>
      <c r="H52" s="859"/>
      <c r="I52" s="859"/>
      <c r="J52" s="859"/>
      <c r="K52" s="859"/>
      <c r="L52" s="859"/>
      <c r="M52" s="859"/>
      <c r="N52" s="859"/>
      <c r="O52" s="859"/>
      <c r="P52" s="859"/>
      <c r="Q52" s="859"/>
      <c r="R52" s="859"/>
      <c r="S52" s="859"/>
      <c r="T52" s="859"/>
      <c r="U52" s="859"/>
      <c r="V52" s="859"/>
    </row>
    <row r="53" spans="1:22">
      <c r="A53" s="987" t="s">
        <v>6240</v>
      </c>
      <c r="B53" s="1098"/>
      <c r="C53" s="1098"/>
      <c r="D53" s="859"/>
      <c r="E53" s="859"/>
      <c r="F53" s="859"/>
      <c r="G53" s="859"/>
      <c r="H53" s="859"/>
      <c r="I53" s="859"/>
      <c r="J53" s="859"/>
      <c r="K53" s="859"/>
      <c r="L53" s="859"/>
      <c r="M53" s="859"/>
      <c r="N53" s="859"/>
      <c r="O53" s="859"/>
      <c r="P53" s="859"/>
      <c r="Q53" s="859"/>
      <c r="R53" s="859"/>
      <c r="S53" s="859"/>
      <c r="T53" s="859"/>
      <c r="U53" s="859"/>
      <c r="V53" s="859"/>
    </row>
    <row r="54" spans="1:22">
      <c r="A54" s="987" t="s">
        <v>6241</v>
      </c>
      <c r="B54" s="987"/>
      <c r="C54" s="987"/>
      <c r="D54" s="859"/>
      <c r="E54" s="859"/>
      <c r="F54" s="859"/>
      <c r="G54" s="859"/>
      <c r="H54" s="859"/>
      <c r="I54" s="859"/>
      <c r="J54" s="859"/>
      <c r="K54" s="859"/>
      <c r="L54" s="859"/>
      <c r="M54" s="859"/>
      <c r="N54" s="859"/>
      <c r="O54" s="859"/>
      <c r="P54" s="859"/>
      <c r="Q54" s="859"/>
      <c r="R54" s="859"/>
      <c r="S54" s="859"/>
      <c r="T54" s="859"/>
      <c r="U54" s="859"/>
      <c r="V54" s="859"/>
    </row>
    <row r="55" spans="1:22">
      <c r="A55" s="1098" t="s">
        <v>6242</v>
      </c>
      <c r="B55" s="1098"/>
      <c r="C55" s="1098"/>
      <c r="D55" s="859"/>
      <c r="E55" s="859"/>
      <c r="F55" s="859"/>
      <c r="G55" s="859"/>
      <c r="H55" s="859"/>
      <c r="I55" s="859"/>
      <c r="J55" s="859"/>
      <c r="K55" s="859"/>
      <c r="L55" s="859"/>
      <c r="M55" s="859"/>
      <c r="N55" s="859"/>
      <c r="O55" s="859"/>
      <c r="P55" s="859"/>
      <c r="Q55" s="859"/>
      <c r="R55" s="859"/>
      <c r="S55" s="859"/>
      <c r="T55" s="859"/>
      <c r="U55" s="859"/>
      <c r="V55" s="859"/>
    </row>
    <row r="56" spans="1:22">
      <c r="A56" s="859"/>
      <c r="B56" s="859"/>
      <c r="C56" s="859"/>
      <c r="D56" s="859"/>
      <c r="E56" s="859"/>
      <c r="F56" s="859"/>
      <c r="G56" s="859"/>
      <c r="H56" s="859"/>
      <c r="I56" s="859"/>
      <c r="J56" s="859"/>
      <c r="K56" s="859"/>
      <c r="L56" s="859"/>
      <c r="M56" s="859"/>
      <c r="N56" s="859"/>
      <c r="O56" s="859"/>
      <c r="P56" s="859"/>
      <c r="Q56" s="859"/>
      <c r="R56" s="859"/>
      <c r="S56" s="859"/>
      <c r="T56" s="859"/>
      <c r="U56" s="859"/>
      <c r="V56" s="859"/>
    </row>
    <row r="57" spans="1:22">
      <c r="A57" s="859"/>
      <c r="B57" s="859"/>
      <c r="C57" s="859"/>
      <c r="D57" s="859"/>
      <c r="E57" s="859"/>
      <c r="F57" s="859"/>
      <c r="G57" s="859"/>
      <c r="H57" s="859"/>
      <c r="I57" s="859"/>
      <c r="J57" s="859"/>
      <c r="K57" s="859"/>
      <c r="L57" s="859"/>
      <c r="M57" s="859"/>
      <c r="N57" s="859"/>
      <c r="O57" s="859"/>
      <c r="P57" s="859"/>
      <c r="Q57" s="859"/>
      <c r="R57" s="859"/>
      <c r="S57" s="859"/>
      <c r="T57" s="859"/>
      <c r="U57" s="859"/>
      <c r="V57" s="859"/>
    </row>
    <row r="58" spans="1:22">
      <c r="A58" s="859"/>
      <c r="B58" s="859"/>
      <c r="C58" s="859"/>
      <c r="D58" s="859"/>
      <c r="E58" s="859"/>
      <c r="F58" s="859"/>
      <c r="G58" s="859"/>
      <c r="H58" s="859"/>
      <c r="I58" s="859"/>
      <c r="J58" s="859"/>
      <c r="K58" s="859"/>
      <c r="L58" s="859"/>
      <c r="M58" s="859"/>
      <c r="N58" s="859"/>
      <c r="O58" s="859"/>
      <c r="P58" s="859"/>
      <c r="Q58" s="859"/>
      <c r="R58" s="859"/>
      <c r="S58" s="859"/>
      <c r="T58" s="859"/>
      <c r="U58" s="859"/>
      <c r="V58" s="859"/>
    </row>
    <row r="59" spans="1:22">
      <c r="A59" s="859"/>
      <c r="B59" s="859"/>
      <c r="C59" s="859"/>
      <c r="D59" s="859"/>
      <c r="E59" s="859"/>
      <c r="F59" s="859"/>
      <c r="G59" s="859"/>
      <c r="H59" s="859"/>
      <c r="I59" s="859"/>
      <c r="J59" s="859"/>
      <c r="K59" s="859"/>
      <c r="L59" s="859"/>
      <c r="M59" s="859"/>
      <c r="N59" s="859"/>
      <c r="O59" s="859"/>
      <c r="P59" s="859"/>
      <c r="Q59" s="859"/>
      <c r="R59" s="859"/>
      <c r="S59" s="859"/>
      <c r="T59" s="859"/>
      <c r="U59" s="859"/>
      <c r="V59" s="859"/>
    </row>
    <row r="60" spans="1:22">
      <c r="A60" s="859"/>
      <c r="B60" s="859"/>
      <c r="C60" s="859"/>
      <c r="D60" s="859"/>
      <c r="E60" s="859"/>
      <c r="F60" s="859"/>
      <c r="G60" s="859"/>
      <c r="H60" s="859"/>
      <c r="I60" s="859"/>
      <c r="J60" s="859"/>
      <c r="K60" s="859"/>
      <c r="L60" s="859"/>
      <c r="M60" s="859"/>
      <c r="N60" s="859"/>
      <c r="O60" s="859"/>
      <c r="P60" s="859"/>
      <c r="Q60" s="859"/>
      <c r="R60" s="859"/>
      <c r="S60" s="859"/>
      <c r="T60" s="859"/>
      <c r="U60" s="859"/>
      <c r="V60" s="859"/>
    </row>
  </sheetData>
  <mergeCells count="31">
    <mergeCell ref="R4:S4"/>
    <mergeCell ref="T4:U4"/>
    <mergeCell ref="E6:E8"/>
    <mergeCell ref="N6:O6"/>
    <mergeCell ref="N7:O7"/>
    <mergeCell ref="N8:O8"/>
    <mergeCell ref="E4:F5"/>
    <mergeCell ref="G4:H4"/>
    <mergeCell ref="I4:J4"/>
    <mergeCell ref="K4:L4"/>
    <mergeCell ref="N4:O5"/>
    <mergeCell ref="P4:Q4"/>
    <mergeCell ref="E9:E11"/>
    <mergeCell ref="N9:N14"/>
    <mergeCell ref="E12:E14"/>
    <mergeCell ref="E15:E17"/>
    <mergeCell ref="N15:O15"/>
    <mergeCell ref="N16:O16"/>
    <mergeCell ref="N17:O17"/>
    <mergeCell ref="E33:E35"/>
    <mergeCell ref="E18:E20"/>
    <mergeCell ref="N18:O18"/>
    <mergeCell ref="N19:O19"/>
    <mergeCell ref="N20:N22"/>
    <mergeCell ref="E21:E23"/>
    <mergeCell ref="N23:O23"/>
    <mergeCell ref="E24:E26"/>
    <mergeCell ref="N24:O24"/>
    <mergeCell ref="N25:O25"/>
    <mergeCell ref="E27:E29"/>
    <mergeCell ref="E30:E32"/>
  </mergeCells>
  <phoneticPr fontId="2"/>
  <hyperlinks>
    <hyperlink ref="D1" location="目次!A1" display="目次へ戻る" xr:uid="{94E31233-BFAD-4C87-BC1C-189384C4B05F}"/>
    <hyperlink ref="M2" location="目次!A1" display="目次へ戻る" xr:uid="{57BE8D8B-E628-4E86-BBDA-DA28AA11BE86}"/>
    <hyperlink ref="V2" location="目次!A1" display="目次へ戻る" xr:uid="{5676B1F3-8D01-4387-9DA0-264056FBA3F7}"/>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87049-A42E-460E-AAE8-433613674F35}">
  <dimension ref="A1:J16"/>
  <sheetViews>
    <sheetView workbookViewId="0">
      <selection activeCell="F2" sqref="F2"/>
    </sheetView>
  </sheetViews>
  <sheetFormatPr defaultColWidth="8.58203125" defaultRowHeight="18"/>
  <cols>
    <col min="1" max="5" width="16.08203125" style="821" customWidth="1"/>
    <col min="6" max="6" width="11" style="821" bestFit="1" customWidth="1"/>
    <col min="7" max="16384" width="8.58203125" style="821"/>
  </cols>
  <sheetData>
    <row r="1" spans="1:10">
      <c r="A1" s="859" t="s">
        <v>6243</v>
      </c>
      <c r="B1" s="859"/>
      <c r="C1" s="859"/>
      <c r="D1" s="859"/>
      <c r="E1" s="859"/>
      <c r="F1" s="859"/>
      <c r="G1" s="859"/>
      <c r="H1" s="859"/>
      <c r="I1" s="859"/>
      <c r="J1" s="859"/>
    </row>
    <row r="2" spans="1:10" ht="18.5" thickBot="1">
      <c r="A2" s="1184"/>
      <c r="B2" s="1184"/>
      <c r="C2" s="1184"/>
      <c r="D2" s="1184"/>
      <c r="E2" s="1184"/>
      <c r="F2" s="820" t="s">
        <v>721</v>
      </c>
      <c r="G2" s="859"/>
      <c r="H2" s="859"/>
      <c r="I2" s="859"/>
      <c r="J2" s="859"/>
    </row>
    <row r="3" spans="1:10">
      <c r="A3" s="3596" t="s">
        <v>5465</v>
      </c>
      <c r="B3" s="3598" t="s">
        <v>11818</v>
      </c>
      <c r="C3" s="3598" t="s">
        <v>11819</v>
      </c>
      <c r="D3" s="3600" t="s">
        <v>6246</v>
      </c>
      <c r="E3" s="3596"/>
      <c r="F3" s="859"/>
      <c r="G3" s="859"/>
      <c r="H3" s="859"/>
      <c r="I3" s="859"/>
      <c r="J3" s="859"/>
    </row>
    <row r="4" spans="1:10">
      <c r="A4" s="3597"/>
      <c r="B4" s="3599"/>
      <c r="C4" s="3599"/>
      <c r="D4" s="992" t="s">
        <v>6244</v>
      </c>
      <c r="E4" s="991" t="s">
        <v>6245</v>
      </c>
      <c r="F4" s="859"/>
      <c r="G4" s="859"/>
      <c r="H4" s="859"/>
      <c r="I4" s="859"/>
      <c r="J4" s="859"/>
    </row>
    <row r="5" spans="1:10">
      <c r="A5" s="1469" t="s">
        <v>4766</v>
      </c>
      <c r="B5" s="1212">
        <v>8010.1049999999996</v>
      </c>
      <c r="C5" s="1101">
        <v>907614.18099999998</v>
      </c>
      <c r="D5" s="1470">
        <v>90.14</v>
      </c>
      <c r="E5" s="1471">
        <v>38.6</v>
      </c>
      <c r="F5" s="859"/>
      <c r="G5" s="859"/>
      <c r="H5" s="859"/>
      <c r="I5" s="859"/>
      <c r="J5" s="859"/>
    </row>
    <row r="6" spans="1:10">
      <c r="A6" s="1472" t="s">
        <v>361</v>
      </c>
      <c r="B6" s="1212">
        <v>8698</v>
      </c>
      <c r="C6" s="1101">
        <v>1037816</v>
      </c>
      <c r="D6" s="1470">
        <v>89.2</v>
      </c>
      <c r="E6" s="1470">
        <v>68.099999999999994</v>
      </c>
      <c r="F6" s="859"/>
      <c r="G6" s="859"/>
      <c r="H6" s="859"/>
      <c r="I6" s="859"/>
      <c r="J6" s="859"/>
    </row>
    <row r="7" spans="1:10">
      <c r="A7" s="1473" t="s">
        <v>362</v>
      </c>
      <c r="B7" s="1474">
        <v>6748</v>
      </c>
      <c r="C7" s="1475">
        <v>720200</v>
      </c>
      <c r="D7" s="1476">
        <v>85.7</v>
      </c>
      <c r="E7" s="1470">
        <v>52.1</v>
      </c>
      <c r="F7" s="859"/>
      <c r="G7" s="859"/>
      <c r="H7" s="859"/>
      <c r="I7" s="859"/>
      <c r="J7" s="859"/>
    </row>
    <row r="8" spans="1:10">
      <c r="A8" s="1473" t="s">
        <v>365</v>
      </c>
      <c r="B8" s="998">
        <v>6188</v>
      </c>
      <c r="C8" s="1000">
        <v>994197</v>
      </c>
      <c r="D8" s="1476">
        <v>83.1</v>
      </c>
      <c r="E8" s="1476">
        <v>54.2</v>
      </c>
      <c r="F8" s="859"/>
      <c r="G8" s="859"/>
      <c r="H8" s="859"/>
      <c r="I8" s="859"/>
      <c r="J8" s="859"/>
    </row>
    <row r="9" spans="1:10">
      <c r="A9" s="1477" t="s">
        <v>369</v>
      </c>
      <c r="B9" s="1478">
        <f>SUM(B10:B11)</f>
        <v>3792</v>
      </c>
      <c r="C9" s="1072">
        <f>SUM(C10:C11)</f>
        <v>587629</v>
      </c>
      <c r="D9" s="1479">
        <v>72.8</v>
      </c>
      <c r="E9" s="1479">
        <v>42.9</v>
      </c>
      <c r="F9" s="859"/>
      <c r="G9" s="859"/>
      <c r="H9" s="859"/>
      <c r="I9" s="859"/>
      <c r="J9" s="859"/>
    </row>
    <row r="10" spans="1:10">
      <c r="A10" s="1131" t="s">
        <v>6247</v>
      </c>
      <c r="B10" s="995">
        <v>2850</v>
      </c>
      <c r="C10" s="1000">
        <v>400127</v>
      </c>
      <c r="D10" s="1480">
        <v>69.8</v>
      </c>
      <c r="E10" s="1480">
        <v>36.200000000000003</v>
      </c>
      <c r="F10" s="859"/>
      <c r="G10" s="859"/>
      <c r="H10" s="859"/>
      <c r="I10" s="859"/>
      <c r="J10" s="859"/>
    </row>
    <row r="11" spans="1:10" ht="18.5" thickBot="1">
      <c r="A11" s="1131" t="s">
        <v>6248</v>
      </c>
      <c r="B11" s="1459">
        <v>942</v>
      </c>
      <c r="C11" s="1342">
        <v>187502</v>
      </c>
      <c r="D11" s="1480">
        <v>84</v>
      </c>
      <c r="E11" s="1481">
        <v>71.3</v>
      </c>
      <c r="F11" s="859"/>
      <c r="G11" s="859"/>
      <c r="H11" s="859"/>
      <c r="I11" s="859"/>
      <c r="J11" s="859"/>
    </row>
    <row r="12" spans="1:10">
      <c r="A12" s="1003"/>
      <c r="B12" s="1003"/>
      <c r="C12" s="1003"/>
      <c r="D12" s="1003"/>
      <c r="E12" s="1020" t="s">
        <v>6249</v>
      </c>
      <c r="F12" s="859"/>
      <c r="G12" s="859"/>
      <c r="H12" s="859"/>
      <c r="I12" s="859"/>
      <c r="J12" s="859"/>
    </row>
    <row r="13" spans="1:10">
      <c r="A13" s="987" t="s">
        <v>6250</v>
      </c>
      <c r="B13" s="987"/>
      <c r="C13" s="987"/>
      <c r="D13" s="987"/>
      <c r="E13" s="987"/>
      <c r="F13" s="859"/>
      <c r="G13" s="859"/>
      <c r="H13" s="859"/>
      <c r="I13" s="859"/>
      <c r="J13" s="859"/>
    </row>
    <row r="14" spans="1:10">
      <c r="A14" s="987"/>
      <c r="B14" s="987"/>
      <c r="C14" s="859"/>
      <c r="D14" s="859"/>
      <c r="E14" s="859"/>
      <c r="F14" s="859"/>
      <c r="G14" s="859"/>
      <c r="H14" s="859"/>
      <c r="I14" s="859"/>
      <c r="J14" s="859"/>
    </row>
    <row r="15" spans="1:10">
      <c r="A15" s="859"/>
      <c r="B15" s="859"/>
      <c r="C15" s="859"/>
      <c r="D15" s="859"/>
      <c r="E15" s="859"/>
      <c r="F15" s="859"/>
      <c r="G15" s="859"/>
      <c r="H15" s="859"/>
      <c r="I15" s="859"/>
      <c r="J15" s="859"/>
    </row>
    <row r="16" spans="1:10">
      <c r="A16" s="859"/>
      <c r="B16" s="859"/>
      <c r="C16" s="859"/>
      <c r="D16" s="859"/>
      <c r="E16" s="859"/>
      <c r="F16" s="859"/>
      <c r="G16" s="859"/>
      <c r="H16" s="859"/>
      <c r="I16" s="859"/>
      <c r="J16" s="859"/>
    </row>
  </sheetData>
  <mergeCells count="4">
    <mergeCell ref="A3:A4"/>
    <mergeCell ref="D3:E3"/>
    <mergeCell ref="B3:B4"/>
    <mergeCell ref="C3:C4"/>
  </mergeCells>
  <phoneticPr fontId="2"/>
  <hyperlinks>
    <hyperlink ref="F2" location="目次!A1" display="目次へ戻る" xr:uid="{6F5C5577-C0F3-4224-9BD9-FEF76A9FA748}"/>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AB170-A34E-45D5-AC42-4F3846D6D55C}">
  <dimension ref="A1:E1"/>
  <sheetViews>
    <sheetView workbookViewId="0">
      <selection activeCell="E1" sqref="E1"/>
    </sheetView>
  </sheetViews>
  <sheetFormatPr defaultColWidth="8.58203125" defaultRowHeight="18"/>
  <cols>
    <col min="1" max="4" width="8.58203125" style="821"/>
    <col min="5" max="5" width="11" style="821" bestFit="1" customWidth="1"/>
    <col min="6" max="16384" width="8.58203125" style="821"/>
  </cols>
  <sheetData>
    <row r="1" spans="1:5">
      <c r="A1" s="856" t="s">
        <v>6251</v>
      </c>
      <c r="E1" s="820" t="s">
        <v>721</v>
      </c>
    </row>
  </sheetData>
  <phoneticPr fontId="2"/>
  <hyperlinks>
    <hyperlink ref="E1" location="目次!A1" display="目次へ戻る" xr:uid="{73F232E1-DFA7-4498-AC39-0E0472526437}"/>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9F6BA-0B99-4D34-BCE2-36C86ABAB676}">
  <dimension ref="A1:O33"/>
  <sheetViews>
    <sheetView workbookViewId="0">
      <pane ySplit="4" topLeftCell="A8" activePane="bottomLeft" state="frozen"/>
      <selection pane="bottomLeft" activeCell="N2" sqref="N2"/>
    </sheetView>
  </sheetViews>
  <sheetFormatPr defaultColWidth="8.58203125" defaultRowHeight="18"/>
  <cols>
    <col min="1" max="1" width="25.33203125" style="821" customWidth="1"/>
    <col min="2" max="13" width="13.83203125" style="821" customWidth="1"/>
    <col min="14" max="14" width="11" style="821" bestFit="1" customWidth="1"/>
    <col min="15" max="16384" width="8.58203125" style="821"/>
  </cols>
  <sheetData>
    <row r="1" spans="1:15">
      <c r="A1" s="859" t="s">
        <v>6293</v>
      </c>
      <c r="B1" s="859"/>
      <c r="C1" s="859"/>
      <c r="D1" s="859"/>
      <c r="E1" s="859"/>
      <c r="F1" s="859"/>
      <c r="G1" s="859"/>
      <c r="H1" s="859"/>
      <c r="I1" s="859"/>
      <c r="J1" s="859"/>
      <c r="K1" s="859"/>
      <c r="L1" s="859"/>
      <c r="M1" s="859"/>
      <c r="N1" s="859"/>
      <c r="O1" s="1482"/>
    </row>
    <row r="2" spans="1:15" ht="18.5" thickBot="1">
      <c r="A2" s="1184"/>
      <c r="B2" s="1184"/>
      <c r="C2" s="1184"/>
      <c r="D2" s="1184"/>
      <c r="E2" s="1184"/>
      <c r="F2" s="1184"/>
      <c r="G2" s="1184"/>
      <c r="H2" s="1184"/>
      <c r="I2" s="1184"/>
      <c r="J2" s="1184"/>
      <c r="K2" s="859"/>
      <c r="L2" s="988"/>
      <c r="M2" s="988"/>
      <c r="N2" s="820" t="s">
        <v>721</v>
      </c>
      <c r="O2" s="1482"/>
    </row>
    <row r="3" spans="1:15">
      <c r="A3" s="3567" t="s">
        <v>6294</v>
      </c>
      <c r="B3" s="3572" t="s">
        <v>6295</v>
      </c>
      <c r="C3" s="3597"/>
      <c r="D3" s="3568"/>
      <c r="E3" s="3569" t="s">
        <v>6296</v>
      </c>
      <c r="F3" s="3570"/>
      <c r="G3" s="3576"/>
      <c r="H3" s="3572" t="s">
        <v>6297</v>
      </c>
      <c r="I3" s="3597"/>
      <c r="J3" s="3568"/>
      <c r="K3" s="3570" t="s">
        <v>6298</v>
      </c>
      <c r="L3" s="3570"/>
      <c r="M3" s="3570"/>
      <c r="N3" s="859"/>
      <c r="O3" s="1482"/>
    </row>
    <row r="4" spans="1:15" ht="33.75" customHeight="1">
      <c r="A4" s="3567"/>
      <c r="B4" s="992" t="s">
        <v>5048</v>
      </c>
      <c r="C4" s="1188" t="s">
        <v>6299</v>
      </c>
      <c r="D4" s="1188" t="s">
        <v>6300</v>
      </c>
      <c r="E4" s="992" t="s">
        <v>4724</v>
      </c>
      <c r="F4" s="1187" t="s">
        <v>6301</v>
      </c>
      <c r="G4" s="1188" t="s">
        <v>6300</v>
      </c>
      <c r="H4" s="992" t="s">
        <v>4724</v>
      </c>
      <c r="I4" s="1187" t="s">
        <v>6301</v>
      </c>
      <c r="J4" s="1188" t="s">
        <v>6300</v>
      </c>
      <c r="K4" s="991" t="s">
        <v>6302</v>
      </c>
      <c r="L4" s="1188" t="s">
        <v>6301</v>
      </c>
      <c r="M4" s="1483" t="s">
        <v>6300</v>
      </c>
      <c r="N4" s="859"/>
      <c r="O4" s="1482"/>
    </row>
    <row r="5" spans="1:15">
      <c r="A5" s="1255" t="s">
        <v>6303</v>
      </c>
      <c r="B5" s="859"/>
      <c r="C5" s="1484"/>
      <c r="D5" s="1484"/>
      <c r="E5" s="859"/>
      <c r="F5" s="1484"/>
      <c r="G5" s="859"/>
      <c r="H5" s="859"/>
      <c r="I5" s="859"/>
      <c r="J5" s="859"/>
      <c r="K5" s="859"/>
      <c r="L5" s="859"/>
      <c r="M5" s="859"/>
      <c r="N5" s="859"/>
      <c r="O5" s="1482"/>
    </row>
    <row r="6" spans="1:15">
      <c r="A6" s="1059" t="s">
        <v>6304</v>
      </c>
      <c r="B6" s="975">
        <v>160426</v>
      </c>
      <c r="C6" s="975">
        <v>11701</v>
      </c>
      <c r="D6" s="975">
        <v>148725</v>
      </c>
      <c r="E6" s="975">
        <v>14493701</v>
      </c>
      <c r="F6" s="975">
        <v>508084</v>
      </c>
      <c r="G6" s="975">
        <v>13985617</v>
      </c>
      <c r="H6" s="975">
        <v>327397983</v>
      </c>
      <c r="I6" s="975">
        <v>553175</v>
      </c>
      <c r="J6" s="975">
        <v>326844808</v>
      </c>
      <c r="K6" s="975">
        <v>22589</v>
      </c>
      <c r="L6" s="975">
        <v>1089</v>
      </c>
      <c r="M6" s="975">
        <v>23370</v>
      </c>
      <c r="N6" s="859"/>
      <c r="O6" s="1482"/>
    </row>
    <row r="7" spans="1:15">
      <c r="A7" s="1247" t="s">
        <v>193</v>
      </c>
      <c r="B7" s="975">
        <v>160349</v>
      </c>
      <c r="C7" s="975">
        <v>11558</v>
      </c>
      <c r="D7" s="975">
        <v>148791</v>
      </c>
      <c r="E7" s="975">
        <v>14538995</v>
      </c>
      <c r="F7" s="975">
        <v>500934</v>
      </c>
      <c r="G7" s="975">
        <v>14038061</v>
      </c>
      <c r="H7" s="975">
        <v>327881399</v>
      </c>
      <c r="I7" s="975">
        <v>544929</v>
      </c>
      <c r="J7" s="975">
        <v>327336470</v>
      </c>
      <c r="K7" s="975">
        <v>22552</v>
      </c>
      <c r="L7" s="975">
        <v>1088</v>
      </c>
      <c r="M7" s="975">
        <v>23318</v>
      </c>
      <c r="N7" s="859"/>
      <c r="O7" s="1482"/>
    </row>
    <row r="8" spans="1:15">
      <c r="A8" s="1445" t="s">
        <v>194</v>
      </c>
      <c r="B8" s="1485">
        <f t="shared" ref="B8:J8" si="0">SUM(B9:B19)</f>
        <v>159966</v>
      </c>
      <c r="C8" s="1485">
        <f t="shared" si="0"/>
        <v>11459</v>
      </c>
      <c r="D8" s="1485">
        <f t="shared" si="0"/>
        <v>148507</v>
      </c>
      <c r="E8" s="1485">
        <f>SUM(E9:E19)</f>
        <v>14562313</v>
      </c>
      <c r="F8" s="1485">
        <f t="shared" si="0"/>
        <v>496152</v>
      </c>
      <c r="G8" s="1485">
        <f>SUM(G9:G19)</f>
        <v>14066161</v>
      </c>
      <c r="H8" s="1485">
        <f t="shared" si="0"/>
        <v>336988732</v>
      </c>
      <c r="I8" s="1485">
        <f t="shared" si="0"/>
        <v>539420</v>
      </c>
      <c r="J8" s="1485">
        <f t="shared" si="0"/>
        <v>336449312</v>
      </c>
      <c r="K8" s="1486">
        <v>23141</v>
      </c>
      <c r="L8" s="1486">
        <v>1087</v>
      </c>
      <c r="M8" s="1487">
        <v>23919</v>
      </c>
      <c r="N8" s="859"/>
      <c r="O8" s="1482"/>
    </row>
    <row r="9" spans="1:15">
      <c r="A9" s="1059" t="s">
        <v>6305</v>
      </c>
      <c r="B9" s="1488">
        <f>SUM(C9:D9)</f>
        <v>113401</v>
      </c>
      <c r="C9" s="1488">
        <v>5764</v>
      </c>
      <c r="D9" s="1488">
        <v>107637</v>
      </c>
      <c r="E9" s="1488">
        <f>SUM(F9:G9)</f>
        <v>11478237</v>
      </c>
      <c r="F9" s="1488">
        <v>332277</v>
      </c>
      <c r="G9" s="1488">
        <v>11145960</v>
      </c>
      <c r="H9" s="1440">
        <f>SUM(I9:J9)</f>
        <v>286485279</v>
      </c>
      <c r="I9" s="1488">
        <v>347877</v>
      </c>
      <c r="J9" s="1488">
        <v>286137402</v>
      </c>
      <c r="K9" s="1488">
        <v>24959</v>
      </c>
      <c r="L9" s="1488">
        <v>1047</v>
      </c>
      <c r="M9" s="1488">
        <v>25672</v>
      </c>
      <c r="N9" s="859"/>
      <c r="O9" s="1482"/>
    </row>
    <row r="10" spans="1:15">
      <c r="A10" s="1059" t="s">
        <v>6306</v>
      </c>
      <c r="B10" s="1488">
        <f t="shared" ref="B10:B19" si="1">SUM(C10:D10)</f>
        <v>3065</v>
      </c>
      <c r="C10" s="1488">
        <v>6</v>
      </c>
      <c r="D10" s="1488">
        <v>3059</v>
      </c>
      <c r="E10" s="1488">
        <f t="shared" ref="E10:E19" si="2">SUM(F10:G10)</f>
        <v>755800</v>
      </c>
      <c r="F10" s="1488">
        <v>624</v>
      </c>
      <c r="G10" s="1488">
        <v>755176</v>
      </c>
      <c r="H10" s="1488">
        <f t="shared" ref="H10:H19" si="3">SUM(I10:J10)</f>
        <v>25234970</v>
      </c>
      <c r="I10" s="1488">
        <v>280</v>
      </c>
      <c r="J10" s="1488">
        <v>25234690</v>
      </c>
      <c r="K10" s="1488">
        <v>33388</v>
      </c>
      <c r="L10" s="1488">
        <v>449</v>
      </c>
      <c r="M10" s="1488">
        <v>33416</v>
      </c>
      <c r="N10" s="859"/>
      <c r="O10" s="1482"/>
    </row>
    <row r="11" spans="1:15">
      <c r="A11" s="1059" t="s">
        <v>6307</v>
      </c>
      <c r="B11" s="1488">
        <f t="shared" si="1"/>
        <v>6388</v>
      </c>
      <c r="C11" s="1488">
        <v>240</v>
      </c>
      <c r="D11" s="1488">
        <v>6148</v>
      </c>
      <c r="E11" s="1488">
        <f t="shared" si="2"/>
        <v>752705</v>
      </c>
      <c r="F11" s="1488">
        <v>14977</v>
      </c>
      <c r="G11" s="1488">
        <v>737728</v>
      </c>
      <c r="H11" s="1488">
        <f>SUM(I11:J11)</f>
        <v>10452976</v>
      </c>
      <c r="I11" s="1488">
        <v>20863</v>
      </c>
      <c r="J11" s="1488">
        <v>10432113</v>
      </c>
      <c r="K11" s="1488">
        <v>13887</v>
      </c>
      <c r="L11" s="1488">
        <v>1393</v>
      </c>
      <c r="M11" s="1488">
        <v>14141</v>
      </c>
      <c r="N11" s="859"/>
      <c r="O11" s="1482"/>
    </row>
    <row r="12" spans="1:15">
      <c r="A12" s="1059" t="s">
        <v>6308</v>
      </c>
      <c r="B12" s="1488">
        <f t="shared" si="1"/>
        <v>0</v>
      </c>
      <c r="C12" s="1488">
        <v>0</v>
      </c>
      <c r="D12" s="1488">
        <v>0</v>
      </c>
      <c r="E12" s="1488">
        <f t="shared" si="2"/>
        <v>0</v>
      </c>
      <c r="F12" s="1488">
        <v>0</v>
      </c>
      <c r="G12" s="1488">
        <v>0</v>
      </c>
      <c r="H12" s="1488">
        <f t="shared" si="3"/>
        <v>0</v>
      </c>
      <c r="I12" s="1488">
        <v>0</v>
      </c>
      <c r="J12" s="1488">
        <v>0</v>
      </c>
      <c r="K12" s="1488">
        <v>0</v>
      </c>
      <c r="L12" s="1488">
        <v>0</v>
      </c>
      <c r="M12" s="1488">
        <v>0</v>
      </c>
      <c r="N12" s="859"/>
      <c r="O12" s="1482"/>
    </row>
    <row r="13" spans="1:15" ht="26">
      <c r="A13" s="1489" t="s">
        <v>6309</v>
      </c>
      <c r="B13" s="1488">
        <f t="shared" si="1"/>
        <v>573</v>
      </c>
      <c r="C13" s="1488">
        <v>5</v>
      </c>
      <c r="D13" s="1488">
        <v>568</v>
      </c>
      <c r="E13" s="1488">
        <f t="shared" si="2"/>
        <v>67961</v>
      </c>
      <c r="F13" s="1488">
        <v>497</v>
      </c>
      <c r="G13" s="1488">
        <v>67464</v>
      </c>
      <c r="H13" s="1488">
        <f t="shared" si="3"/>
        <v>852659</v>
      </c>
      <c r="I13" s="1488">
        <v>297</v>
      </c>
      <c r="J13" s="1488">
        <v>852362</v>
      </c>
      <c r="K13" s="1488">
        <v>12546</v>
      </c>
      <c r="L13" s="1488">
        <v>598</v>
      </c>
      <c r="M13" s="1488">
        <v>12634</v>
      </c>
      <c r="N13" s="859"/>
      <c r="O13" s="1482"/>
    </row>
    <row r="14" spans="1:15">
      <c r="A14" s="1059" t="s">
        <v>6310</v>
      </c>
      <c r="B14" s="1488">
        <f>SUM(C14:D14)</f>
        <v>3578</v>
      </c>
      <c r="C14" s="1488">
        <v>100</v>
      </c>
      <c r="D14" s="1488">
        <v>3478</v>
      </c>
      <c r="E14" s="1488">
        <f t="shared" si="2"/>
        <v>326540</v>
      </c>
      <c r="F14" s="1488">
        <v>3721</v>
      </c>
      <c r="G14" s="1488">
        <v>322819</v>
      </c>
      <c r="H14" s="1488">
        <f t="shared" si="3"/>
        <v>8206339</v>
      </c>
      <c r="I14" s="1488">
        <v>7141</v>
      </c>
      <c r="J14" s="1488">
        <v>8199198</v>
      </c>
      <c r="K14" s="1488">
        <v>25131</v>
      </c>
      <c r="L14" s="1488">
        <v>1919</v>
      </c>
      <c r="M14" s="1488">
        <v>25399</v>
      </c>
      <c r="N14" s="859"/>
      <c r="O14" s="1482"/>
    </row>
    <row r="15" spans="1:15">
      <c r="A15" s="1059" t="s">
        <v>6311</v>
      </c>
      <c r="B15" s="1488">
        <f t="shared" si="1"/>
        <v>150</v>
      </c>
      <c r="C15" s="1488">
        <v>0</v>
      </c>
      <c r="D15" s="1488">
        <v>150</v>
      </c>
      <c r="E15" s="1488">
        <f t="shared" si="2"/>
        <v>23859</v>
      </c>
      <c r="F15" s="1488">
        <v>0</v>
      </c>
      <c r="G15" s="1488">
        <v>23859</v>
      </c>
      <c r="H15" s="1488">
        <f t="shared" si="3"/>
        <v>640608</v>
      </c>
      <c r="I15" s="1488">
        <v>0</v>
      </c>
      <c r="J15" s="1488">
        <v>640608</v>
      </c>
      <c r="K15" s="1488">
        <v>26850</v>
      </c>
      <c r="L15" s="1488">
        <v>0</v>
      </c>
      <c r="M15" s="1488">
        <v>26850</v>
      </c>
      <c r="N15" s="859"/>
      <c r="O15" s="1482"/>
    </row>
    <row r="16" spans="1:15">
      <c r="A16" s="1059" t="s">
        <v>6312</v>
      </c>
      <c r="B16" s="1488">
        <f t="shared" si="1"/>
        <v>0</v>
      </c>
      <c r="C16" s="1488">
        <v>0</v>
      </c>
      <c r="D16" s="1488">
        <v>0</v>
      </c>
      <c r="E16" s="1488">
        <v>0</v>
      </c>
      <c r="F16" s="1488">
        <v>0</v>
      </c>
      <c r="G16" s="1488">
        <v>0</v>
      </c>
      <c r="H16" s="1488">
        <f t="shared" si="3"/>
        <v>0</v>
      </c>
      <c r="I16" s="1488">
        <v>0</v>
      </c>
      <c r="J16" s="1488">
        <v>0</v>
      </c>
      <c r="K16" s="1488">
        <v>0</v>
      </c>
      <c r="L16" s="1488">
        <v>0</v>
      </c>
      <c r="M16" s="1488">
        <v>0</v>
      </c>
      <c r="N16" s="859"/>
      <c r="O16" s="1482"/>
    </row>
    <row r="17" spans="1:15">
      <c r="A17" s="1059" t="s">
        <v>6313</v>
      </c>
      <c r="B17" s="1488">
        <f t="shared" si="1"/>
        <v>3247</v>
      </c>
      <c r="C17" s="1488">
        <v>360</v>
      </c>
      <c r="D17" s="1488">
        <v>2887</v>
      </c>
      <c r="E17" s="1488">
        <f t="shared" si="2"/>
        <v>255189</v>
      </c>
      <c r="F17" s="1488">
        <v>17764</v>
      </c>
      <c r="G17" s="1488">
        <v>237425</v>
      </c>
      <c r="H17" s="1488">
        <f t="shared" si="3"/>
        <v>1253078</v>
      </c>
      <c r="I17" s="1488">
        <v>17259</v>
      </c>
      <c r="J17" s="1488">
        <v>1235819</v>
      </c>
      <c r="K17" s="1488">
        <v>4910</v>
      </c>
      <c r="L17" s="1488">
        <v>972</v>
      </c>
      <c r="M17" s="1488">
        <v>5205</v>
      </c>
      <c r="N17" s="859"/>
      <c r="O17" s="1482"/>
    </row>
    <row r="18" spans="1:15">
      <c r="A18" s="1059" t="s">
        <v>6314</v>
      </c>
      <c r="B18" s="1488">
        <f t="shared" si="1"/>
        <v>0</v>
      </c>
      <c r="C18" s="1488">
        <v>0</v>
      </c>
      <c r="D18" s="1488">
        <v>0</v>
      </c>
      <c r="E18" s="1488">
        <f t="shared" si="2"/>
        <v>0</v>
      </c>
      <c r="F18" s="1488">
        <v>0</v>
      </c>
      <c r="G18" s="1488">
        <v>0</v>
      </c>
      <c r="H18" s="1488">
        <f t="shared" si="3"/>
        <v>0</v>
      </c>
      <c r="I18" s="1488">
        <v>0</v>
      </c>
      <c r="J18" s="1488">
        <v>0</v>
      </c>
      <c r="K18" s="1488">
        <v>0</v>
      </c>
      <c r="L18" s="1488">
        <v>0</v>
      </c>
      <c r="M18" s="1488">
        <v>0</v>
      </c>
      <c r="N18" s="859"/>
      <c r="O18" s="1482"/>
    </row>
    <row r="19" spans="1:15">
      <c r="A19" s="1062" t="s">
        <v>6315</v>
      </c>
      <c r="B19" s="1490">
        <f t="shared" si="1"/>
        <v>29564</v>
      </c>
      <c r="C19" s="1491">
        <v>4984</v>
      </c>
      <c r="D19" s="1491">
        <v>24580</v>
      </c>
      <c r="E19" s="1491">
        <f t="shared" si="2"/>
        <v>902022</v>
      </c>
      <c r="F19" s="1491">
        <v>126292</v>
      </c>
      <c r="G19" s="1491">
        <v>775730</v>
      </c>
      <c r="H19" s="1491">
        <f t="shared" si="3"/>
        <v>3862823</v>
      </c>
      <c r="I19" s="1491">
        <v>145703</v>
      </c>
      <c r="J19" s="1491">
        <v>3717120</v>
      </c>
      <c r="K19" s="1491">
        <v>4282</v>
      </c>
      <c r="L19" s="1491">
        <v>1154</v>
      </c>
      <c r="M19" s="1491">
        <v>4792</v>
      </c>
      <c r="N19" s="859"/>
      <c r="O19" s="1482"/>
    </row>
    <row r="20" spans="1:15">
      <c r="A20" s="1237"/>
      <c r="B20" s="972"/>
      <c r="C20" s="972"/>
      <c r="D20" s="972"/>
      <c r="E20" s="972"/>
      <c r="F20" s="972"/>
      <c r="G20" s="972"/>
      <c r="H20" s="972"/>
      <c r="I20" s="972"/>
      <c r="J20" s="972"/>
      <c r="K20" s="972"/>
      <c r="L20" s="972"/>
      <c r="M20" s="972"/>
      <c r="N20" s="859"/>
      <c r="O20" s="1482"/>
    </row>
    <row r="21" spans="1:15">
      <c r="A21" s="1059" t="s">
        <v>6316</v>
      </c>
      <c r="B21" s="972"/>
      <c r="C21" s="972"/>
      <c r="D21" s="972"/>
      <c r="E21" s="972"/>
      <c r="F21" s="972"/>
      <c r="G21" s="972"/>
      <c r="H21" s="972"/>
      <c r="I21" s="972"/>
      <c r="J21" s="972"/>
      <c r="K21" s="972"/>
      <c r="L21" s="972"/>
      <c r="M21" s="972"/>
      <c r="N21" s="859"/>
      <c r="O21" s="1482"/>
    </row>
    <row r="22" spans="1:15">
      <c r="A22" s="1059" t="s">
        <v>6304</v>
      </c>
      <c r="B22" s="975">
        <v>33413</v>
      </c>
      <c r="C22" s="975">
        <v>407</v>
      </c>
      <c r="D22" s="975">
        <v>33006</v>
      </c>
      <c r="E22" s="975">
        <v>10100035</v>
      </c>
      <c r="F22" s="975">
        <v>11392</v>
      </c>
      <c r="G22" s="975">
        <v>10088643</v>
      </c>
      <c r="H22" s="975">
        <v>382038103</v>
      </c>
      <c r="I22" s="975">
        <v>34568</v>
      </c>
      <c r="J22" s="975">
        <v>382003535</v>
      </c>
      <c r="K22" s="975">
        <v>37825</v>
      </c>
      <c r="L22" s="975">
        <v>3034</v>
      </c>
      <c r="M22" s="975">
        <v>37865</v>
      </c>
      <c r="N22" s="859"/>
      <c r="O22" s="1482"/>
    </row>
    <row r="23" spans="1:15">
      <c r="A23" s="1247" t="s">
        <v>193</v>
      </c>
      <c r="B23" s="975">
        <v>33515</v>
      </c>
      <c r="C23" s="975">
        <v>415</v>
      </c>
      <c r="D23" s="975">
        <v>33100</v>
      </c>
      <c r="E23" s="975">
        <v>10127264</v>
      </c>
      <c r="F23" s="975">
        <v>11471</v>
      </c>
      <c r="G23" s="1488">
        <v>10115793</v>
      </c>
      <c r="H23" s="1488">
        <v>375343994</v>
      </c>
      <c r="I23" s="1488">
        <v>34546</v>
      </c>
      <c r="J23" s="1488">
        <v>375309448</v>
      </c>
      <c r="K23" s="1488">
        <v>37063</v>
      </c>
      <c r="L23" s="1488">
        <v>3012</v>
      </c>
      <c r="M23" s="1488">
        <v>37101</v>
      </c>
      <c r="N23" s="859"/>
      <c r="O23" s="1482"/>
    </row>
    <row r="24" spans="1:15">
      <c r="A24" s="1445" t="s">
        <v>194</v>
      </c>
      <c r="B24" s="1485">
        <f t="shared" ref="B24:I24" si="4">SUM(B25:B29)</f>
        <v>33485</v>
      </c>
      <c r="C24" s="1485">
        <f t="shared" si="4"/>
        <v>420</v>
      </c>
      <c r="D24" s="1485">
        <f t="shared" si="4"/>
        <v>33065</v>
      </c>
      <c r="E24" s="1485">
        <f t="shared" si="4"/>
        <v>10125862</v>
      </c>
      <c r="F24" s="1485">
        <f t="shared" si="4"/>
        <v>11583</v>
      </c>
      <c r="G24" s="1485">
        <f t="shared" si="4"/>
        <v>10114279</v>
      </c>
      <c r="H24" s="1485">
        <f>SUM(H25:H29)</f>
        <v>380675130</v>
      </c>
      <c r="I24" s="1485">
        <f t="shared" si="4"/>
        <v>35213</v>
      </c>
      <c r="J24" s="1485">
        <f>SUM(J25:J29)</f>
        <v>380639917</v>
      </c>
      <c r="K24" s="1485">
        <v>37594</v>
      </c>
      <c r="L24" s="1485">
        <v>3040</v>
      </c>
      <c r="M24" s="1485">
        <v>37634</v>
      </c>
      <c r="N24" s="859"/>
      <c r="O24" s="1482"/>
    </row>
    <row r="25" spans="1:15">
      <c r="A25" s="1237" t="s">
        <v>6317</v>
      </c>
      <c r="B25" s="1492">
        <f>SUM(C25:D25)</f>
        <v>4929</v>
      </c>
      <c r="C25" s="1488">
        <v>17</v>
      </c>
      <c r="D25" s="1488">
        <v>4912</v>
      </c>
      <c r="E25" s="1488">
        <f>SUM(F25:G25)</f>
        <v>2088529</v>
      </c>
      <c r="F25" s="1488">
        <v>416</v>
      </c>
      <c r="G25" s="1488">
        <v>2088113</v>
      </c>
      <c r="H25" s="972">
        <f>SUM(I25:J25)</f>
        <v>116728386</v>
      </c>
      <c r="I25" s="1493">
        <v>1882</v>
      </c>
      <c r="J25" s="1488">
        <v>116726504</v>
      </c>
      <c r="K25" s="1488">
        <v>55890</v>
      </c>
      <c r="L25" s="1488">
        <v>4524</v>
      </c>
      <c r="M25" s="1488">
        <v>55900</v>
      </c>
      <c r="N25" s="859"/>
      <c r="O25" s="1482"/>
    </row>
    <row r="26" spans="1:15">
      <c r="A26" s="1059" t="s">
        <v>6318</v>
      </c>
      <c r="B26" s="1492">
        <f>SUM(C26:D26)</f>
        <v>13063</v>
      </c>
      <c r="C26" s="1488">
        <v>23</v>
      </c>
      <c r="D26" s="1488">
        <v>13040</v>
      </c>
      <c r="E26" s="1488">
        <f>SUM(F26:G26)</f>
        <v>2698004</v>
      </c>
      <c r="F26" s="1488">
        <v>572</v>
      </c>
      <c r="G26" s="1488">
        <v>2697432</v>
      </c>
      <c r="H26" s="972">
        <f t="shared" ref="H26:H29" si="5">SUM(I26:J26)</f>
        <v>110375577</v>
      </c>
      <c r="I26" s="1488">
        <v>1905</v>
      </c>
      <c r="J26" s="1488">
        <v>110373672</v>
      </c>
      <c r="K26" s="1488">
        <v>40910</v>
      </c>
      <c r="L26" s="1488">
        <v>3330</v>
      </c>
      <c r="M26" s="1488">
        <v>40918</v>
      </c>
      <c r="N26" s="859"/>
      <c r="O26" s="1482"/>
    </row>
    <row r="27" spans="1:15">
      <c r="A27" s="1059" t="s">
        <v>6319</v>
      </c>
      <c r="B27" s="1492">
        <f>SUM(C27:D27)</f>
        <v>532</v>
      </c>
      <c r="C27" s="1488">
        <v>0</v>
      </c>
      <c r="D27" s="1488">
        <v>532</v>
      </c>
      <c r="E27" s="1488">
        <f>SUM(F27:G27)</f>
        <v>597566</v>
      </c>
      <c r="F27" s="1488">
        <v>0</v>
      </c>
      <c r="G27" s="1488">
        <v>597566</v>
      </c>
      <c r="H27" s="972">
        <f t="shared" si="5"/>
        <v>40216596</v>
      </c>
      <c r="I27" s="1493">
        <v>0</v>
      </c>
      <c r="J27" s="1488">
        <v>40216596</v>
      </c>
      <c r="K27" s="1488">
        <v>67301</v>
      </c>
      <c r="L27" s="1488">
        <v>0</v>
      </c>
      <c r="M27" s="1488">
        <v>67301</v>
      </c>
      <c r="N27" s="859"/>
      <c r="O27" s="1482"/>
    </row>
    <row r="28" spans="1:15">
      <c r="A28" s="1059" t="s">
        <v>6320</v>
      </c>
      <c r="B28" s="1492">
        <f>SUM(C28:D28)</f>
        <v>8703</v>
      </c>
      <c r="C28" s="1488">
        <v>90</v>
      </c>
      <c r="D28" s="1488">
        <v>8613</v>
      </c>
      <c r="E28" s="1488">
        <f>SUM(F28:G28)</f>
        <v>4096770</v>
      </c>
      <c r="F28" s="1488">
        <v>3266</v>
      </c>
      <c r="G28" s="1488">
        <v>4093504</v>
      </c>
      <c r="H28" s="972">
        <f t="shared" si="5"/>
        <v>96950189</v>
      </c>
      <c r="I28" s="1493">
        <v>8487</v>
      </c>
      <c r="J28" s="1488">
        <v>96941702</v>
      </c>
      <c r="K28" s="1488">
        <v>23665</v>
      </c>
      <c r="L28" s="1488">
        <v>2599</v>
      </c>
      <c r="M28" s="1488">
        <v>23682</v>
      </c>
      <c r="N28" s="859"/>
      <c r="O28" s="1482"/>
    </row>
    <row r="29" spans="1:15" ht="18.5" thickBot="1">
      <c r="A29" s="1372" t="s">
        <v>5075</v>
      </c>
      <c r="B29" s="1494">
        <f>SUM(C29:D29)</f>
        <v>6258</v>
      </c>
      <c r="C29" s="1495">
        <v>290</v>
      </c>
      <c r="D29" s="1495">
        <v>5968</v>
      </c>
      <c r="E29" s="1495">
        <f>SUM(F29:G29)</f>
        <v>644993</v>
      </c>
      <c r="F29" s="1495">
        <v>7329</v>
      </c>
      <c r="G29" s="1495">
        <v>637664</v>
      </c>
      <c r="H29" s="1496">
        <f t="shared" si="5"/>
        <v>16404382</v>
      </c>
      <c r="I29" s="1495">
        <v>22939</v>
      </c>
      <c r="J29" s="1495">
        <v>16381443</v>
      </c>
      <c r="K29" s="1495">
        <v>25433</v>
      </c>
      <c r="L29" s="1495">
        <v>3130</v>
      </c>
      <c r="M29" s="1495">
        <v>25690</v>
      </c>
      <c r="N29" s="859"/>
      <c r="O29" s="1482"/>
    </row>
    <row r="30" spans="1:15">
      <c r="A30" s="859"/>
      <c r="B30" s="859"/>
      <c r="C30" s="859"/>
      <c r="D30" s="859"/>
      <c r="E30" s="859"/>
      <c r="F30" s="859"/>
      <c r="G30" s="859"/>
      <c r="H30" s="859"/>
      <c r="I30" s="859"/>
      <c r="J30" s="859"/>
      <c r="K30" s="859"/>
      <c r="L30" s="1003"/>
      <c r="M30" s="1020" t="s">
        <v>6321</v>
      </c>
      <c r="N30" s="859"/>
      <c r="O30" s="1482"/>
    </row>
    <row r="31" spans="1:15">
      <c r="A31" s="859"/>
      <c r="B31" s="859"/>
      <c r="C31" s="859"/>
      <c r="D31" s="859"/>
      <c r="E31" s="859"/>
      <c r="F31" s="859"/>
      <c r="G31" s="859"/>
      <c r="H31" s="859"/>
      <c r="I31" s="859"/>
      <c r="J31" s="859"/>
      <c r="K31" s="859"/>
      <c r="L31" s="859"/>
      <c r="M31" s="859"/>
      <c r="N31" s="859"/>
      <c r="O31" s="1482"/>
    </row>
    <row r="32" spans="1:15">
      <c r="A32" s="859"/>
      <c r="B32" s="859"/>
      <c r="C32" s="859"/>
      <c r="D32" s="859"/>
      <c r="E32" s="859"/>
      <c r="F32" s="859"/>
      <c r="G32" s="859"/>
      <c r="H32" s="859"/>
      <c r="I32" s="859"/>
      <c r="J32" s="859"/>
      <c r="K32" s="859"/>
      <c r="L32" s="859"/>
      <c r="M32" s="859"/>
      <c r="N32" s="859"/>
      <c r="O32" s="1482"/>
    </row>
    <row r="33" spans="1:14">
      <c r="A33" s="856"/>
      <c r="B33" s="856"/>
      <c r="C33" s="856"/>
      <c r="D33" s="856"/>
      <c r="E33" s="856"/>
      <c r="F33" s="856"/>
      <c r="G33" s="856"/>
      <c r="H33" s="856"/>
      <c r="I33" s="856"/>
      <c r="J33" s="856"/>
      <c r="K33" s="856"/>
      <c r="L33" s="856"/>
      <c r="M33" s="856"/>
      <c r="N33" s="856"/>
    </row>
  </sheetData>
  <mergeCells count="5">
    <mergeCell ref="A3:A4"/>
    <mergeCell ref="B3:D3"/>
    <mergeCell ref="E3:G3"/>
    <mergeCell ref="H3:J3"/>
    <mergeCell ref="K3:M3"/>
  </mergeCells>
  <phoneticPr fontId="2"/>
  <hyperlinks>
    <hyperlink ref="N2" location="目次!A1" display="目次へ戻る" xr:uid="{B70D48AD-DA5D-4666-AD05-CA80B680F4F4}"/>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183DF-4EDB-4AF7-BD48-2A398A78A14D}">
  <dimension ref="A1:Y37"/>
  <sheetViews>
    <sheetView workbookViewId="0">
      <pane xSplit="2" ySplit="4" topLeftCell="C5" activePane="bottomRight" state="frozen"/>
      <selection pane="topRight" activeCell="C1" sqref="C1"/>
      <selection pane="bottomLeft" activeCell="A5" sqref="A5"/>
      <selection pane="bottomRight" activeCell="Y1" sqref="Y1"/>
    </sheetView>
  </sheetViews>
  <sheetFormatPr defaultColWidth="8.58203125" defaultRowHeight="18"/>
  <cols>
    <col min="1" max="1" width="5.25" style="821" customWidth="1"/>
    <col min="2" max="24" width="8.58203125" style="821"/>
    <col min="25" max="25" width="11" style="821" bestFit="1" customWidth="1"/>
    <col min="26" max="16384" width="8.58203125" style="821"/>
  </cols>
  <sheetData>
    <row r="1" spans="1:25">
      <c r="A1" s="266" t="s">
        <v>6322</v>
      </c>
      <c r="B1" s="859"/>
      <c r="C1" s="859"/>
      <c r="D1" s="859"/>
      <c r="E1" s="859"/>
      <c r="F1" s="859"/>
      <c r="G1" s="859"/>
      <c r="H1" s="859"/>
      <c r="I1" s="859"/>
      <c r="J1" s="859"/>
      <c r="K1" s="859"/>
      <c r="L1" s="859"/>
      <c r="M1" s="859"/>
      <c r="N1" s="859"/>
      <c r="O1" s="859"/>
      <c r="P1" s="859"/>
      <c r="Q1" s="859"/>
      <c r="R1" s="859"/>
      <c r="S1" s="859"/>
      <c r="T1" s="859"/>
      <c r="U1" s="859"/>
      <c r="V1" s="859"/>
      <c r="W1" s="859"/>
      <c r="X1" s="859"/>
      <c r="Y1" s="820" t="s">
        <v>721</v>
      </c>
    </row>
    <row r="2" spans="1:25" ht="18.5" thickBot="1">
      <c r="A2" s="859"/>
      <c r="B2" s="859"/>
      <c r="C2" s="859"/>
      <c r="D2" s="1184"/>
      <c r="E2" s="1184"/>
      <c r="F2" s="1184"/>
      <c r="G2" s="1184"/>
      <c r="H2" s="1184"/>
      <c r="I2" s="1184"/>
      <c r="J2" s="1184"/>
      <c r="K2" s="1184"/>
      <c r="L2" s="1184"/>
      <c r="M2" s="1184"/>
      <c r="N2" s="1184"/>
      <c r="O2" s="1184"/>
      <c r="P2" s="1184"/>
      <c r="Q2" s="1184"/>
      <c r="R2" s="1184"/>
      <c r="S2" s="1184"/>
      <c r="T2" s="1184"/>
      <c r="U2" s="1184"/>
      <c r="V2" s="1184"/>
      <c r="W2" s="988"/>
      <c r="X2" s="989" t="s">
        <v>6323</v>
      </c>
      <c r="Y2" s="859"/>
    </row>
    <row r="3" spans="1:25" ht="18.75" customHeight="1">
      <c r="A3" s="3728" t="s">
        <v>6324</v>
      </c>
      <c r="B3" s="3728"/>
      <c r="C3" s="3729"/>
      <c r="D3" s="3569" t="s">
        <v>4724</v>
      </c>
      <c r="E3" s="3570"/>
      <c r="F3" s="3576"/>
      <c r="G3" s="3569" t="s">
        <v>6326</v>
      </c>
      <c r="H3" s="3570"/>
      <c r="I3" s="3576"/>
      <c r="J3" s="3569" t="s">
        <v>6328</v>
      </c>
      <c r="K3" s="3570"/>
      <c r="L3" s="3576"/>
      <c r="M3" s="3569" t="s">
        <v>6329</v>
      </c>
      <c r="N3" s="3570"/>
      <c r="O3" s="3576"/>
      <c r="P3" s="3569" t="s">
        <v>6331</v>
      </c>
      <c r="Q3" s="3570"/>
      <c r="R3" s="3576"/>
      <c r="S3" s="3569" t="s">
        <v>6332</v>
      </c>
      <c r="T3" s="3570"/>
      <c r="U3" s="3576"/>
      <c r="V3" s="3569" t="s">
        <v>6333</v>
      </c>
      <c r="W3" s="3570"/>
      <c r="X3" s="3570"/>
      <c r="Y3" s="859"/>
    </row>
    <row r="4" spans="1:25">
      <c r="A4" s="3730"/>
      <c r="B4" s="3730"/>
      <c r="C4" s="3380"/>
      <c r="D4" s="992" t="s">
        <v>4822</v>
      </c>
      <c r="E4" s="992" t="s">
        <v>6334</v>
      </c>
      <c r="F4" s="992" t="s">
        <v>5070</v>
      </c>
      <c r="G4" s="992" t="s">
        <v>4822</v>
      </c>
      <c r="H4" s="992" t="s">
        <v>6334</v>
      </c>
      <c r="I4" s="992" t="s">
        <v>5070</v>
      </c>
      <c r="J4" s="992" t="s">
        <v>4822</v>
      </c>
      <c r="K4" s="992" t="s">
        <v>6334</v>
      </c>
      <c r="L4" s="992" t="s">
        <v>5070</v>
      </c>
      <c r="M4" s="992" t="s">
        <v>4822</v>
      </c>
      <c r="N4" s="992" t="s">
        <v>6334</v>
      </c>
      <c r="O4" s="992" t="s">
        <v>5070</v>
      </c>
      <c r="P4" s="992" t="s">
        <v>4822</v>
      </c>
      <c r="Q4" s="992" t="s">
        <v>6334</v>
      </c>
      <c r="R4" s="992" t="s">
        <v>5070</v>
      </c>
      <c r="S4" s="992" t="s">
        <v>4822</v>
      </c>
      <c r="T4" s="992" t="s">
        <v>6334</v>
      </c>
      <c r="U4" s="992" t="s">
        <v>5070</v>
      </c>
      <c r="V4" s="992" t="s">
        <v>4822</v>
      </c>
      <c r="W4" s="992" t="s">
        <v>6334</v>
      </c>
      <c r="X4" s="991" t="s">
        <v>5070</v>
      </c>
      <c r="Y4" s="859"/>
    </row>
    <row r="5" spans="1:25" ht="18.75" customHeight="1">
      <c r="A5" s="3627" t="s">
        <v>4724</v>
      </c>
      <c r="B5" s="3610" t="s">
        <v>6335</v>
      </c>
      <c r="C5" s="265" t="s">
        <v>6336</v>
      </c>
      <c r="D5" s="1497">
        <v>1323</v>
      </c>
      <c r="E5" s="1498">
        <v>1178</v>
      </c>
      <c r="F5" s="1498">
        <v>145</v>
      </c>
      <c r="G5" s="1498">
        <v>416</v>
      </c>
      <c r="H5" s="1498">
        <v>375</v>
      </c>
      <c r="I5" s="1498">
        <v>41</v>
      </c>
      <c r="J5" s="1498">
        <v>333</v>
      </c>
      <c r="K5" s="1498">
        <v>287</v>
      </c>
      <c r="L5" s="1498">
        <v>46</v>
      </c>
      <c r="M5" s="1498">
        <v>211</v>
      </c>
      <c r="N5" s="1498">
        <v>199</v>
      </c>
      <c r="O5" s="1498">
        <v>12</v>
      </c>
      <c r="P5" s="1498">
        <v>116</v>
      </c>
      <c r="Q5" s="1498">
        <v>102</v>
      </c>
      <c r="R5" s="1498">
        <v>14</v>
      </c>
      <c r="S5" s="1498">
        <v>81</v>
      </c>
      <c r="T5" s="1498">
        <v>79</v>
      </c>
      <c r="U5" s="1498">
        <v>2</v>
      </c>
      <c r="V5" s="1498">
        <v>166</v>
      </c>
      <c r="W5" s="1498">
        <v>136</v>
      </c>
      <c r="X5" s="1498">
        <v>30</v>
      </c>
      <c r="Y5" s="859"/>
    </row>
    <row r="6" spans="1:25">
      <c r="A6" s="3628"/>
      <c r="B6" s="3609"/>
      <c r="C6" s="265" t="s">
        <v>6337</v>
      </c>
      <c r="D6" s="1497">
        <v>214151</v>
      </c>
      <c r="E6" s="1498">
        <v>185748</v>
      </c>
      <c r="F6" s="1498">
        <v>28403</v>
      </c>
      <c r="G6" s="1498">
        <v>71157</v>
      </c>
      <c r="H6" s="1498">
        <v>65257</v>
      </c>
      <c r="I6" s="1498">
        <v>5900</v>
      </c>
      <c r="J6" s="1498">
        <v>56894</v>
      </c>
      <c r="K6" s="1498">
        <v>48814</v>
      </c>
      <c r="L6" s="1498">
        <v>8080</v>
      </c>
      <c r="M6" s="1498">
        <v>27090</v>
      </c>
      <c r="N6" s="1498">
        <v>25393</v>
      </c>
      <c r="O6" s="1498">
        <v>1697</v>
      </c>
      <c r="P6" s="1498">
        <v>19213</v>
      </c>
      <c r="Q6" s="1498">
        <v>15041</v>
      </c>
      <c r="R6" s="1498">
        <v>4172</v>
      </c>
      <c r="S6" s="1498">
        <v>11407</v>
      </c>
      <c r="T6" s="1498">
        <v>11042</v>
      </c>
      <c r="U6" s="1498">
        <v>365</v>
      </c>
      <c r="V6" s="1498">
        <v>28390</v>
      </c>
      <c r="W6" s="1498">
        <v>20201</v>
      </c>
      <c r="X6" s="1498">
        <v>8189</v>
      </c>
      <c r="Y6" s="859"/>
    </row>
    <row r="7" spans="1:25">
      <c r="A7" s="3628"/>
      <c r="B7" s="3610" t="s">
        <v>5936</v>
      </c>
      <c r="C7" s="265" t="s">
        <v>6336</v>
      </c>
      <c r="D7" s="1499">
        <v>1186</v>
      </c>
      <c r="E7" s="1153">
        <v>1069</v>
      </c>
      <c r="F7" s="1153">
        <v>117</v>
      </c>
      <c r="G7" s="1153">
        <v>332</v>
      </c>
      <c r="H7" s="1153">
        <v>301</v>
      </c>
      <c r="I7" s="1153">
        <v>31</v>
      </c>
      <c r="J7" s="1153">
        <v>352</v>
      </c>
      <c r="K7" s="1153">
        <v>333</v>
      </c>
      <c r="L7" s="1153">
        <v>19</v>
      </c>
      <c r="M7" s="1153">
        <v>194</v>
      </c>
      <c r="N7" s="1153">
        <v>173</v>
      </c>
      <c r="O7" s="1153">
        <v>21</v>
      </c>
      <c r="P7" s="1153">
        <v>90</v>
      </c>
      <c r="Q7" s="1153">
        <v>70</v>
      </c>
      <c r="R7" s="1153">
        <v>20</v>
      </c>
      <c r="S7" s="1153">
        <v>93</v>
      </c>
      <c r="T7" s="1153">
        <v>88</v>
      </c>
      <c r="U7" s="1153">
        <v>5</v>
      </c>
      <c r="V7" s="1153">
        <v>125</v>
      </c>
      <c r="W7" s="1153">
        <v>104</v>
      </c>
      <c r="X7" s="1153">
        <v>21</v>
      </c>
      <c r="Y7" s="859"/>
    </row>
    <row r="8" spans="1:25">
      <c r="A8" s="3628"/>
      <c r="B8" s="3609"/>
      <c r="C8" s="265" t="s">
        <v>6337</v>
      </c>
      <c r="D8" s="1499">
        <v>202295</v>
      </c>
      <c r="E8" s="1153">
        <v>169127</v>
      </c>
      <c r="F8" s="1153">
        <v>33168</v>
      </c>
      <c r="G8" s="1153">
        <v>44372</v>
      </c>
      <c r="H8" s="1153">
        <v>41174</v>
      </c>
      <c r="I8" s="1153">
        <v>3198</v>
      </c>
      <c r="J8" s="1153">
        <v>64352</v>
      </c>
      <c r="K8" s="1153">
        <v>57206</v>
      </c>
      <c r="L8" s="1153">
        <v>7146</v>
      </c>
      <c r="M8" s="1153">
        <v>27242</v>
      </c>
      <c r="N8" s="1153">
        <v>23848</v>
      </c>
      <c r="O8" s="1153">
        <v>3394</v>
      </c>
      <c r="P8" s="1153">
        <v>25582</v>
      </c>
      <c r="Q8" s="1153">
        <v>10013</v>
      </c>
      <c r="R8" s="1153">
        <v>15569</v>
      </c>
      <c r="S8" s="1153">
        <v>17936</v>
      </c>
      <c r="T8" s="1153">
        <v>17460</v>
      </c>
      <c r="U8" s="1153">
        <v>476</v>
      </c>
      <c r="V8" s="1153">
        <v>22811</v>
      </c>
      <c r="W8" s="1153">
        <v>19426</v>
      </c>
      <c r="X8" s="1153">
        <v>3385</v>
      </c>
      <c r="Y8" s="859"/>
    </row>
    <row r="9" spans="1:25">
      <c r="A9" s="3628"/>
      <c r="B9" s="3722" t="s">
        <v>5937</v>
      </c>
      <c r="C9" s="1500" t="s">
        <v>6336</v>
      </c>
      <c r="D9" s="1501">
        <f t="shared" ref="D9:F10" si="0">SUM(G9,J9,M9,P9,S9,V9)</f>
        <v>1188</v>
      </c>
      <c r="E9" s="1502">
        <f t="shared" si="0"/>
        <v>1047</v>
      </c>
      <c r="F9" s="1502">
        <f t="shared" si="0"/>
        <v>141</v>
      </c>
      <c r="G9" s="1502">
        <f>SUM(H9:I9)</f>
        <v>332</v>
      </c>
      <c r="H9" s="1502">
        <v>294</v>
      </c>
      <c r="I9" s="1502">
        <v>38</v>
      </c>
      <c r="J9" s="1502">
        <f>SUM(K9:L9)</f>
        <v>390</v>
      </c>
      <c r="K9" s="1502">
        <v>343</v>
      </c>
      <c r="L9" s="1502">
        <v>47</v>
      </c>
      <c r="M9" s="1502">
        <f>SUM(N9:O9)</f>
        <v>187</v>
      </c>
      <c r="N9" s="1502">
        <v>166</v>
      </c>
      <c r="O9" s="1502">
        <v>21</v>
      </c>
      <c r="P9" s="1502">
        <f>SUM(Q9:R9)</f>
        <v>95</v>
      </c>
      <c r="Q9" s="1502">
        <v>79</v>
      </c>
      <c r="R9" s="1502">
        <v>16</v>
      </c>
      <c r="S9" s="1502">
        <f>SUM(T9:U9)</f>
        <v>79</v>
      </c>
      <c r="T9" s="1502">
        <v>76</v>
      </c>
      <c r="U9" s="1502">
        <v>3</v>
      </c>
      <c r="V9" s="1502">
        <f>SUM(W9:X9)</f>
        <v>105</v>
      </c>
      <c r="W9" s="1502">
        <v>89</v>
      </c>
      <c r="X9" s="1502">
        <v>16</v>
      </c>
      <c r="Y9" s="859"/>
    </row>
    <row r="10" spans="1:25">
      <c r="A10" s="3629"/>
      <c r="B10" s="3723"/>
      <c r="C10" s="1500" t="s">
        <v>6337</v>
      </c>
      <c r="D10" s="1501">
        <f t="shared" si="0"/>
        <v>193881</v>
      </c>
      <c r="E10" s="1502">
        <f t="shared" si="0"/>
        <v>153707</v>
      </c>
      <c r="F10" s="1502">
        <f t="shared" si="0"/>
        <v>40174</v>
      </c>
      <c r="G10" s="1502">
        <f>SUM(H10:I10)</f>
        <v>40275</v>
      </c>
      <c r="H10" s="1502">
        <v>36093</v>
      </c>
      <c r="I10" s="1502">
        <v>4182</v>
      </c>
      <c r="J10" s="1502">
        <f>SUM(K10:L10)</f>
        <v>70915</v>
      </c>
      <c r="K10" s="1502">
        <v>60940</v>
      </c>
      <c r="L10" s="1502">
        <v>9975</v>
      </c>
      <c r="M10" s="1502">
        <f>SUM(N10:O10)</f>
        <v>27805</v>
      </c>
      <c r="N10" s="1502">
        <v>19697</v>
      </c>
      <c r="O10" s="1502">
        <v>8108</v>
      </c>
      <c r="P10" s="1502">
        <f>SUM(Q10:R10)</f>
        <v>15075</v>
      </c>
      <c r="Q10" s="1502">
        <v>9822</v>
      </c>
      <c r="R10" s="1502">
        <v>5253</v>
      </c>
      <c r="S10" s="1502">
        <f>SUM(T10:U10)</f>
        <v>11064</v>
      </c>
      <c r="T10" s="1502">
        <v>10736</v>
      </c>
      <c r="U10" s="1502">
        <v>328</v>
      </c>
      <c r="V10" s="1502">
        <f>SUM(W10:X10)</f>
        <v>28747</v>
      </c>
      <c r="W10" s="1502">
        <v>16419</v>
      </c>
      <c r="X10" s="1502">
        <v>12328</v>
      </c>
      <c r="Y10" s="859"/>
    </row>
    <row r="11" spans="1:25" ht="18.75" customHeight="1">
      <c r="A11" s="3627" t="s">
        <v>6338</v>
      </c>
      <c r="B11" s="3610" t="s">
        <v>6335</v>
      </c>
      <c r="C11" s="1503" t="s">
        <v>6339</v>
      </c>
      <c r="D11" s="1497">
        <v>1073</v>
      </c>
      <c r="E11" s="1498">
        <v>989</v>
      </c>
      <c r="F11" s="1498">
        <v>84</v>
      </c>
      <c r="G11" s="1498">
        <v>353</v>
      </c>
      <c r="H11" s="1498">
        <v>323</v>
      </c>
      <c r="I11" s="1498">
        <v>30</v>
      </c>
      <c r="J11" s="1498">
        <v>255</v>
      </c>
      <c r="K11" s="1498">
        <v>231</v>
      </c>
      <c r="L11" s="1498">
        <v>24</v>
      </c>
      <c r="M11" s="1498">
        <v>174</v>
      </c>
      <c r="N11" s="1498">
        <v>168</v>
      </c>
      <c r="O11" s="1498">
        <v>6</v>
      </c>
      <c r="P11" s="1498">
        <v>97</v>
      </c>
      <c r="Q11" s="1498">
        <v>91</v>
      </c>
      <c r="R11" s="1498">
        <v>6</v>
      </c>
      <c r="S11" s="1498">
        <v>64</v>
      </c>
      <c r="T11" s="1498">
        <v>64</v>
      </c>
      <c r="U11" s="1320">
        <v>0</v>
      </c>
      <c r="V11" s="1498">
        <v>130</v>
      </c>
      <c r="W11" s="1498">
        <v>112</v>
      </c>
      <c r="X11" s="1498">
        <v>18</v>
      </c>
      <c r="Y11" s="859"/>
    </row>
    <row r="12" spans="1:25">
      <c r="A12" s="3628"/>
      <c r="B12" s="3609"/>
      <c r="C12" s="1503" t="s">
        <v>463</v>
      </c>
      <c r="D12" s="1497">
        <v>120403</v>
      </c>
      <c r="E12" s="1498">
        <v>113709</v>
      </c>
      <c r="F12" s="1498">
        <v>6694</v>
      </c>
      <c r="G12" s="1498">
        <v>38869</v>
      </c>
      <c r="H12" s="1498">
        <v>36282</v>
      </c>
      <c r="I12" s="1498">
        <v>2587</v>
      </c>
      <c r="J12" s="1498">
        <v>29224</v>
      </c>
      <c r="K12" s="1498">
        <v>27547</v>
      </c>
      <c r="L12" s="1498">
        <v>1677</v>
      </c>
      <c r="M12" s="1498">
        <v>19924</v>
      </c>
      <c r="N12" s="1498">
        <v>19412</v>
      </c>
      <c r="O12" s="1498">
        <v>512</v>
      </c>
      <c r="P12" s="1498">
        <v>11096</v>
      </c>
      <c r="Q12" s="1498">
        <v>10676</v>
      </c>
      <c r="R12" s="1498">
        <v>420</v>
      </c>
      <c r="S12" s="1498">
        <v>7231</v>
      </c>
      <c r="T12" s="1498">
        <v>7231</v>
      </c>
      <c r="U12" s="1320">
        <v>0</v>
      </c>
      <c r="V12" s="1498">
        <v>14059</v>
      </c>
      <c r="W12" s="1498">
        <v>12561</v>
      </c>
      <c r="X12" s="1498">
        <v>1498</v>
      </c>
      <c r="Y12" s="859"/>
    </row>
    <row r="13" spans="1:25">
      <c r="A13" s="3628"/>
      <c r="B13" s="3610" t="s">
        <v>5936</v>
      </c>
      <c r="C13" s="265" t="s">
        <v>6336</v>
      </c>
      <c r="D13" s="1499">
        <f t="shared" ref="D13:F16" si="1">SUM(G13,J13,M13,P13,S13,V13)</f>
        <v>988</v>
      </c>
      <c r="E13" s="1153">
        <f t="shared" si="1"/>
        <v>921</v>
      </c>
      <c r="F13" s="1153">
        <f t="shared" si="1"/>
        <v>67</v>
      </c>
      <c r="G13" s="1153">
        <v>286</v>
      </c>
      <c r="H13" s="1153">
        <v>263</v>
      </c>
      <c r="I13" s="1153">
        <v>23</v>
      </c>
      <c r="J13" s="1153">
        <v>292</v>
      </c>
      <c r="K13" s="1153">
        <v>284</v>
      </c>
      <c r="L13" s="1153">
        <v>8</v>
      </c>
      <c r="M13" s="1153">
        <v>168</v>
      </c>
      <c r="N13" s="1153">
        <v>156</v>
      </c>
      <c r="O13" s="1153">
        <v>12</v>
      </c>
      <c r="P13" s="1153">
        <v>75</v>
      </c>
      <c r="Q13" s="1153">
        <v>65</v>
      </c>
      <c r="R13" s="1153">
        <v>10</v>
      </c>
      <c r="S13" s="1153">
        <v>68</v>
      </c>
      <c r="T13" s="1153">
        <v>65</v>
      </c>
      <c r="U13" s="1153">
        <v>3</v>
      </c>
      <c r="V13" s="1153">
        <v>99</v>
      </c>
      <c r="W13" s="1153">
        <v>88</v>
      </c>
      <c r="X13" s="1153">
        <v>11</v>
      </c>
      <c r="Y13" s="859"/>
    </row>
    <row r="14" spans="1:25">
      <c r="A14" s="3628"/>
      <c r="B14" s="3609"/>
      <c r="C14" s="265" t="s">
        <v>6337</v>
      </c>
      <c r="D14" s="1499">
        <f t="shared" si="1"/>
        <v>110612</v>
      </c>
      <c r="E14" s="1153">
        <f t="shared" si="1"/>
        <v>104351</v>
      </c>
      <c r="F14" s="1153">
        <f t="shared" si="1"/>
        <v>6261</v>
      </c>
      <c r="G14" s="1153">
        <v>32376</v>
      </c>
      <c r="H14" s="1153">
        <v>30355</v>
      </c>
      <c r="I14" s="1153">
        <v>2021</v>
      </c>
      <c r="J14" s="1153">
        <v>32273</v>
      </c>
      <c r="K14" s="1153">
        <v>31709</v>
      </c>
      <c r="L14" s="1153">
        <v>564</v>
      </c>
      <c r="M14" s="1153">
        <v>18353</v>
      </c>
      <c r="N14" s="1153">
        <v>17410</v>
      </c>
      <c r="O14" s="1153">
        <v>943</v>
      </c>
      <c r="P14" s="1153">
        <v>8823</v>
      </c>
      <c r="Q14" s="1153">
        <v>7595</v>
      </c>
      <c r="R14" s="1153">
        <v>1228</v>
      </c>
      <c r="S14" s="1153">
        <v>7840</v>
      </c>
      <c r="T14" s="1153">
        <v>7495</v>
      </c>
      <c r="U14" s="1153">
        <v>345</v>
      </c>
      <c r="V14" s="1153">
        <v>10947</v>
      </c>
      <c r="W14" s="1153">
        <v>9787</v>
      </c>
      <c r="X14" s="1153">
        <v>1160</v>
      </c>
      <c r="Y14" s="859"/>
    </row>
    <row r="15" spans="1:25">
      <c r="A15" s="3628"/>
      <c r="B15" s="3722" t="s">
        <v>5937</v>
      </c>
      <c r="C15" s="1500" t="s">
        <v>6336</v>
      </c>
      <c r="D15" s="1501">
        <f t="shared" si="1"/>
        <v>986</v>
      </c>
      <c r="E15" s="1502">
        <f t="shared" si="1"/>
        <v>918</v>
      </c>
      <c r="F15" s="1502">
        <f t="shared" si="1"/>
        <v>68</v>
      </c>
      <c r="G15" s="1502">
        <f>SUM(H15:I15)</f>
        <v>293</v>
      </c>
      <c r="H15" s="1502">
        <v>271</v>
      </c>
      <c r="I15" s="1502">
        <v>22</v>
      </c>
      <c r="J15" s="1502">
        <f>SUM(K15:L15)</f>
        <v>310</v>
      </c>
      <c r="K15" s="1502">
        <v>289</v>
      </c>
      <c r="L15" s="1502">
        <v>21</v>
      </c>
      <c r="M15" s="1502">
        <f>SUM(N15:O15)</f>
        <v>156</v>
      </c>
      <c r="N15" s="1502">
        <v>144</v>
      </c>
      <c r="O15" s="1502">
        <v>12</v>
      </c>
      <c r="P15" s="1502">
        <f>SUM(Q15:R15)</f>
        <v>73</v>
      </c>
      <c r="Q15" s="1502">
        <v>69</v>
      </c>
      <c r="R15" s="1502">
        <v>4</v>
      </c>
      <c r="S15" s="1502">
        <f>SUM(T15:U15)</f>
        <v>68</v>
      </c>
      <c r="T15" s="1502">
        <v>65</v>
      </c>
      <c r="U15" s="1502">
        <v>3</v>
      </c>
      <c r="V15" s="1502">
        <f>SUM(W15:X15)</f>
        <v>86</v>
      </c>
      <c r="W15" s="1502">
        <v>80</v>
      </c>
      <c r="X15" s="1502">
        <v>6</v>
      </c>
      <c r="Y15" s="859"/>
    </row>
    <row r="16" spans="1:25">
      <c r="A16" s="3629"/>
      <c r="B16" s="3723"/>
      <c r="C16" s="1500" t="s">
        <v>6337</v>
      </c>
      <c r="D16" s="1501">
        <f t="shared" si="1"/>
        <v>106397</v>
      </c>
      <c r="E16" s="1502">
        <f t="shared" si="1"/>
        <v>101151</v>
      </c>
      <c r="F16" s="1502">
        <f t="shared" si="1"/>
        <v>5246</v>
      </c>
      <c r="G16" s="1502">
        <f>SUM(H16:I16)</f>
        <v>32019</v>
      </c>
      <c r="H16" s="1502">
        <v>30220</v>
      </c>
      <c r="I16" s="1502">
        <v>1799</v>
      </c>
      <c r="J16" s="1502">
        <f>SUM(K16:L16)</f>
        <v>33713</v>
      </c>
      <c r="K16" s="1502">
        <v>32238</v>
      </c>
      <c r="L16" s="1502">
        <v>1475</v>
      </c>
      <c r="M16" s="1502">
        <f>SUM(N16:O16)</f>
        <v>16586</v>
      </c>
      <c r="N16" s="1502">
        <v>15671</v>
      </c>
      <c r="O16" s="1502">
        <v>915</v>
      </c>
      <c r="P16" s="1502">
        <f>SUM(Q16:R16)</f>
        <v>7868</v>
      </c>
      <c r="Q16" s="1502">
        <v>7533</v>
      </c>
      <c r="R16" s="1502">
        <v>335</v>
      </c>
      <c r="S16" s="1502">
        <f>SUM(T16:U16)</f>
        <v>7211</v>
      </c>
      <c r="T16" s="1502">
        <v>6883</v>
      </c>
      <c r="U16" s="1502">
        <v>328</v>
      </c>
      <c r="V16" s="1502">
        <f>SUM(W16:X16)</f>
        <v>9000</v>
      </c>
      <c r="W16" s="1502">
        <v>8606</v>
      </c>
      <c r="X16" s="1502">
        <v>394</v>
      </c>
      <c r="Y16" s="859"/>
    </row>
    <row r="17" spans="1:25" ht="18.75" customHeight="1">
      <c r="A17" s="3719" t="s">
        <v>6340</v>
      </c>
      <c r="B17" s="3610" t="s">
        <v>6335</v>
      </c>
      <c r="C17" s="1503" t="s">
        <v>6339</v>
      </c>
      <c r="D17" s="1497">
        <v>73</v>
      </c>
      <c r="E17" s="1498">
        <v>73</v>
      </c>
      <c r="F17" s="1504">
        <v>0</v>
      </c>
      <c r="G17" s="1498">
        <v>23</v>
      </c>
      <c r="H17" s="1498">
        <v>23</v>
      </c>
      <c r="I17" s="1320">
        <v>0</v>
      </c>
      <c r="J17" s="1498">
        <v>27</v>
      </c>
      <c r="K17" s="1498">
        <v>27</v>
      </c>
      <c r="L17" s="1320">
        <v>0</v>
      </c>
      <c r="M17" s="1498">
        <v>6</v>
      </c>
      <c r="N17" s="1498">
        <v>6</v>
      </c>
      <c r="O17" s="1320">
        <v>0</v>
      </c>
      <c r="P17" s="1498">
        <v>5</v>
      </c>
      <c r="Q17" s="1498">
        <v>5</v>
      </c>
      <c r="R17" s="1320">
        <v>0</v>
      </c>
      <c r="S17" s="1498">
        <v>5</v>
      </c>
      <c r="T17" s="1498">
        <v>5</v>
      </c>
      <c r="U17" s="1320">
        <v>0</v>
      </c>
      <c r="V17" s="1498">
        <v>7</v>
      </c>
      <c r="W17" s="1498">
        <v>7</v>
      </c>
      <c r="X17" s="1504">
        <v>0</v>
      </c>
      <c r="Y17" s="859"/>
    </row>
    <row r="18" spans="1:25">
      <c r="A18" s="3720"/>
      <c r="B18" s="3609"/>
      <c r="C18" s="1503" t="s">
        <v>463</v>
      </c>
      <c r="D18" s="1497">
        <v>25007</v>
      </c>
      <c r="E18" s="1498">
        <v>25007</v>
      </c>
      <c r="F18" s="1504">
        <v>0</v>
      </c>
      <c r="G18" s="1498">
        <v>8328</v>
      </c>
      <c r="H18" s="1498">
        <v>8328</v>
      </c>
      <c r="I18" s="1320">
        <v>0</v>
      </c>
      <c r="J18" s="1498">
        <v>8713</v>
      </c>
      <c r="K18" s="1498">
        <v>8713</v>
      </c>
      <c r="L18" s="1320">
        <v>0</v>
      </c>
      <c r="M18" s="1498">
        <v>1895</v>
      </c>
      <c r="N18" s="1498">
        <v>1895</v>
      </c>
      <c r="O18" s="1320">
        <v>0</v>
      </c>
      <c r="P18" s="1498">
        <v>1777</v>
      </c>
      <c r="Q18" s="1498">
        <v>1777</v>
      </c>
      <c r="R18" s="1320">
        <v>0</v>
      </c>
      <c r="S18" s="1498">
        <v>1787</v>
      </c>
      <c r="T18" s="1498">
        <v>1787</v>
      </c>
      <c r="U18" s="1320">
        <v>0</v>
      </c>
      <c r="V18" s="1498">
        <v>2507</v>
      </c>
      <c r="W18" s="1498">
        <v>2507</v>
      </c>
      <c r="X18" s="1504">
        <v>0</v>
      </c>
      <c r="Y18" s="859"/>
    </row>
    <row r="19" spans="1:25">
      <c r="A19" s="3720"/>
      <c r="B19" s="3610" t="s">
        <v>5936</v>
      </c>
      <c r="C19" s="265" t="s">
        <v>6336</v>
      </c>
      <c r="D19" s="1497">
        <f t="shared" ref="D19:F20" si="2">SUM(G19,J19,M19,P19,S19,V19)</f>
        <v>62</v>
      </c>
      <c r="E19" s="1498">
        <f t="shared" si="2"/>
        <v>61</v>
      </c>
      <c r="F19" s="1504">
        <f t="shared" si="2"/>
        <v>1</v>
      </c>
      <c r="G19" s="1498">
        <v>19</v>
      </c>
      <c r="H19" s="1498">
        <v>18</v>
      </c>
      <c r="I19" s="1320">
        <v>1</v>
      </c>
      <c r="J19" s="1498">
        <v>22</v>
      </c>
      <c r="K19" s="1498">
        <v>22</v>
      </c>
      <c r="L19" s="1320">
        <v>0</v>
      </c>
      <c r="M19" s="1498">
        <v>1</v>
      </c>
      <c r="N19" s="1498">
        <v>1</v>
      </c>
      <c r="O19" s="1320">
        <v>0</v>
      </c>
      <c r="P19" s="1498">
        <v>1</v>
      </c>
      <c r="Q19" s="1498">
        <v>1</v>
      </c>
      <c r="R19" s="1320">
        <v>0</v>
      </c>
      <c r="S19" s="1498">
        <v>14</v>
      </c>
      <c r="T19" s="1498">
        <v>14</v>
      </c>
      <c r="U19" s="1320">
        <v>0</v>
      </c>
      <c r="V19" s="1498">
        <v>5</v>
      </c>
      <c r="W19" s="1498">
        <v>5</v>
      </c>
      <c r="X19" s="1504">
        <v>0</v>
      </c>
      <c r="Y19" s="859"/>
    </row>
    <row r="20" spans="1:25">
      <c r="A20" s="3720"/>
      <c r="B20" s="3609"/>
      <c r="C20" s="265" t="s">
        <v>6337</v>
      </c>
      <c r="D20" s="1497">
        <f t="shared" si="2"/>
        <v>22362</v>
      </c>
      <c r="E20" s="1498">
        <f t="shared" si="2"/>
        <v>22293</v>
      </c>
      <c r="F20" s="1504">
        <f t="shared" si="2"/>
        <v>69</v>
      </c>
      <c r="G20" s="1498">
        <v>6134</v>
      </c>
      <c r="H20" s="1498">
        <v>6065</v>
      </c>
      <c r="I20" s="1320">
        <v>69</v>
      </c>
      <c r="J20" s="1498">
        <v>9258</v>
      </c>
      <c r="K20" s="1498">
        <v>9258</v>
      </c>
      <c r="L20" s="1320">
        <v>0</v>
      </c>
      <c r="M20" s="1498">
        <v>429</v>
      </c>
      <c r="N20" s="1498">
        <v>429</v>
      </c>
      <c r="O20" s="1320">
        <v>0</v>
      </c>
      <c r="P20" s="1498">
        <v>307</v>
      </c>
      <c r="Q20" s="1498">
        <v>307</v>
      </c>
      <c r="R20" s="1320">
        <v>0</v>
      </c>
      <c r="S20" s="1498">
        <v>4114</v>
      </c>
      <c r="T20" s="1498">
        <v>4114</v>
      </c>
      <c r="U20" s="1320">
        <v>0</v>
      </c>
      <c r="V20" s="1498">
        <v>2120</v>
      </c>
      <c r="W20" s="1498">
        <v>2120</v>
      </c>
      <c r="X20" s="1504">
        <v>0</v>
      </c>
      <c r="Y20" s="859"/>
    </row>
    <row r="21" spans="1:25">
      <c r="A21" s="3720"/>
      <c r="B21" s="3722" t="s">
        <v>5937</v>
      </c>
      <c r="C21" s="1500" t="s">
        <v>6336</v>
      </c>
      <c r="D21" s="1505">
        <f>SUM(G21,J21,M21,P21,S21,V21)</f>
        <v>33</v>
      </c>
      <c r="E21" s="1506">
        <f>SUM(H21,K21,N21,Q21,T21,W21)</f>
        <v>33</v>
      </c>
      <c r="F21" s="1507">
        <v>0</v>
      </c>
      <c r="G21" s="1506">
        <f>SUM(H21:I21)</f>
        <v>13</v>
      </c>
      <c r="H21" s="1506">
        <v>13</v>
      </c>
      <c r="I21" s="1508">
        <v>0</v>
      </c>
      <c r="J21" s="1506">
        <f>SUM(K21:L21)</f>
        <v>12</v>
      </c>
      <c r="K21" s="1506">
        <v>12</v>
      </c>
      <c r="L21" s="1508">
        <v>0</v>
      </c>
      <c r="M21" s="1506">
        <f>SUM(N21:O21)</f>
        <v>3</v>
      </c>
      <c r="N21" s="1506">
        <v>3</v>
      </c>
      <c r="O21" s="1508">
        <v>0</v>
      </c>
      <c r="P21" s="1506">
        <f>SUM(Q21:R21)</f>
        <v>1</v>
      </c>
      <c r="Q21" s="1506">
        <v>1</v>
      </c>
      <c r="R21" s="1508">
        <v>0</v>
      </c>
      <c r="S21" s="1506">
        <f>SUM(T21:U21)</f>
        <v>3</v>
      </c>
      <c r="T21" s="1506">
        <v>3</v>
      </c>
      <c r="U21" s="1508">
        <v>0</v>
      </c>
      <c r="V21" s="1506">
        <f>SUM(W21:X21)</f>
        <v>1</v>
      </c>
      <c r="W21" s="1506">
        <v>1</v>
      </c>
      <c r="X21" s="1507">
        <v>0</v>
      </c>
      <c r="Y21" s="859"/>
    </row>
    <row r="22" spans="1:25">
      <c r="A22" s="3721"/>
      <c r="B22" s="3723"/>
      <c r="C22" s="1500" t="s">
        <v>6337</v>
      </c>
      <c r="D22" s="1505">
        <f>SUM(G22,J22,M22,P22,S22,V22)</f>
        <v>12353</v>
      </c>
      <c r="E22" s="1506">
        <f>SUM(H22,K22,N22,Q22,T22,W22)</f>
        <v>12353</v>
      </c>
      <c r="F22" s="1507">
        <v>0</v>
      </c>
      <c r="G22" s="1506">
        <f>SUM(H22:I22)</f>
        <v>4318</v>
      </c>
      <c r="H22" s="1506">
        <v>4318</v>
      </c>
      <c r="I22" s="1508">
        <v>0</v>
      </c>
      <c r="J22" s="1506">
        <f>SUM(K22:L22)</f>
        <v>5393</v>
      </c>
      <c r="K22" s="1506">
        <v>5393</v>
      </c>
      <c r="L22" s="1508">
        <v>0</v>
      </c>
      <c r="M22" s="1506">
        <f>SUM(N22:O22)</f>
        <v>1114</v>
      </c>
      <c r="N22" s="1506">
        <v>1114</v>
      </c>
      <c r="O22" s="1508">
        <v>0</v>
      </c>
      <c r="P22" s="1506">
        <f>SUM(Q22:R22)</f>
        <v>404</v>
      </c>
      <c r="Q22" s="1506">
        <v>404</v>
      </c>
      <c r="R22" s="1508">
        <v>0</v>
      </c>
      <c r="S22" s="1506">
        <f>SUM(T22:U22)</f>
        <v>694</v>
      </c>
      <c r="T22" s="1506">
        <v>694</v>
      </c>
      <c r="U22" s="1508">
        <v>0</v>
      </c>
      <c r="V22" s="1506">
        <f>SUM(W22:X22)</f>
        <v>430</v>
      </c>
      <c r="W22" s="1506">
        <v>430</v>
      </c>
      <c r="X22" s="1507">
        <v>0</v>
      </c>
      <c r="Y22" s="859"/>
    </row>
    <row r="23" spans="1:25" ht="18.75" customHeight="1">
      <c r="A23" s="3719" t="s">
        <v>6307</v>
      </c>
      <c r="B23" s="3610" t="s">
        <v>6335</v>
      </c>
      <c r="C23" s="1503" t="s">
        <v>6339</v>
      </c>
      <c r="D23" s="1497">
        <v>12</v>
      </c>
      <c r="E23" s="1498">
        <v>10</v>
      </c>
      <c r="F23" s="1504">
        <v>2</v>
      </c>
      <c r="G23" s="1498">
        <v>3</v>
      </c>
      <c r="H23" s="1498">
        <v>2</v>
      </c>
      <c r="I23" s="1320">
        <v>1</v>
      </c>
      <c r="J23" s="1498">
        <v>4</v>
      </c>
      <c r="K23" s="1498">
        <v>4</v>
      </c>
      <c r="L23" s="1320">
        <v>0</v>
      </c>
      <c r="M23" s="1498">
        <v>4</v>
      </c>
      <c r="N23" s="1498">
        <v>3</v>
      </c>
      <c r="O23" s="1320">
        <v>1</v>
      </c>
      <c r="P23" s="1320">
        <v>0</v>
      </c>
      <c r="Q23" s="1320">
        <v>0</v>
      </c>
      <c r="R23" s="1320">
        <v>0</v>
      </c>
      <c r="S23" s="1498">
        <v>1</v>
      </c>
      <c r="T23" s="1498">
        <v>1</v>
      </c>
      <c r="U23" s="1320">
        <v>0</v>
      </c>
      <c r="V23" s="1320">
        <v>0</v>
      </c>
      <c r="W23" s="1320">
        <v>0</v>
      </c>
      <c r="X23" s="1504">
        <v>0</v>
      </c>
      <c r="Y23" s="859"/>
    </row>
    <row r="24" spans="1:25">
      <c r="A24" s="3720"/>
      <c r="B24" s="3609"/>
      <c r="C24" s="1503" t="s">
        <v>463</v>
      </c>
      <c r="D24" s="1497">
        <v>1907</v>
      </c>
      <c r="E24" s="1498">
        <v>1774</v>
      </c>
      <c r="F24" s="1504">
        <v>133</v>
      </c>
      <c r="G24" s="1498">
        <v>323</v>
      </c>
      <c r="H24" s="1498">
        <v>311</v>
      </c>
      <c r="I24" s="1320">
        <v>12</v>
      </c>
      <c r="J24" s="1498">
        <v>939</v>
      </c>
      <c r="K24" s="1498">
        <v>939</v>
      </c>
      <c r="L24" s="1320">
        <v>0</v>
      </c>
      <c r="M24" s="1498">
        <v>491</v>
      </c>
      <c r="N24" s="1498">
        <v>370</v>
      </c>
      <c r="O24" s="1320">
        <v>121</v>
      </c>
      <c r="P24" s="1320">
        <v>0</v>
      </c>
      <c r="Q24" s="1320">
        <v>0</v>
      </c>
      <c r="R24" s="1320">
        <v>0</v>
      </c>
      <c r="S24" s="1498">
        <v>154</v>
      </c>
      <c r="T24" s="1498">
        <v>154</v>
      </c>
      <c r="U24" s="1320">
        <v>0</v>
      </c>
      <c r="V24" s="1320">
        <v>0</v>
      </c>
      <c r="W24" s="1320">
        <v>0</v>
      </c>
      <c r="X24" s="1504">
        <v>0</v>
      </c>
      <c r="Y24" s="859"/>
    </row>
    <row r="25" spans="1:25">
      <c r="A25" s="3720"/>
      <c r="B25" s="3610" t="s">
        <v>5936</v>
      </c>
      <c r="C25" s="265" t="s">
        <v>6336</v>
      </c>
      <c r="D25" s="1497">
        <f t="shared" ref="D25:F28" si="3">SUM(G25,J25,M25,P25,S25,V25)</f>
        <v>12</v>
      </c>
      <c r="E25" s="1498">
        <f t="shared" si="3"/>
        <v>9</v>
      </c>
      <c r="F25" s="1504">
        <f t="shared" si="3"/>
        <v>3</v>
      </c>
      <c r="G25" s="1498">
        <v>3</v>
      </c>
      <c r="H25" s="1498">
        <v>3</v>
      </c>
      <c r="I25" s="1320">
        <v>0</v>
      </c>
      <c r="J25" s="1498">
        <v>6</v>
      </c>
      <c r="K25" s="1498">
        <v>5</v>
      </c>
      <c r="L25" s="1320">
        <v>1</v>
      </c>
      <c r="M25" s="1320">
        <v>0</v>
      </c>
      <c r="N25" s="1320">
        <v>0</v>
      </c>
      <c r="O25" s="1320">
        <v>0</v>
      </c>
      <c r="P25" s="1498">
        <v>1</v>
      </c>
      <c r="Q25" s="1320">
        <v>0</v>
      </c>
      <c r="R25" s="1320">
        <v>1</v>
      </c>
      <c r="S25" s="1498">
        <v>1</v>
      </c>
      <c r="T25" s="1498">
        <v>1</v>
      </c>
      <c r="U25" s="1320">
        <v>0</v>
      </c>
      <c r="V25" s="1498">
        <v>1</v>
      </c>
      <c r="W25" s="1320">
        <v>0</v>
      </c>
      <c r="X25" s="1504">
        <v>1</v>
      </c>
      <c r="Y25" s="859"/>
    </row>
    <row r="26" spans="1:25">
      <c r="A26" s="3720"/>
      <c r="B26" s="3609"/>
      <c r="C26" s="265" t="s">
        <v>6337</v>
      </c>
      <c r="D26" s="1497">
        <f t="shared" si="3"/>
        <v>1828</v>
      </c>
      <c r="E26" s="1498">
        <f t="shared" si="3"/>
        <v>1501</v>
      </c>
      <c r="F26" s="1504">
        <f t="shared" si="3"/>
        <v>327</v>
      </c>
      <c r="G26" s="1498">
        <v>602</v>
      </c>
      <c r="H26" s="1498">
        <v>602</v>
      </c>
      <c r="I26" s="1320">
        <v>0</v>
      </c>
      <c r="J26" s="1498">
        <v>929</v>
      </c>
      <c r="K26" s="1498">
        <v>771</v>
      </c>
      <c r="L26" s="1320">
        <v>158</v>
      </c>
      <c r="M26" s="1320">
        <v>0</v>
      </c>
      <c r="N26" s="1320">
        <v>0</v>
      </c>
      <c r="O26" s="1320">
        <v>0</v>
      </c>
      <c r="P26" s="1498">
        <v>86</v>
      </c>
      <c r="Q26" s="1320">
        <v>0</v>
      </c>
      <c r="R26" s="1320">
        <v>86</v>
      </c>
      <c r="S26" s="1498">
        <v>128</v>
      </c>
      <c r="T26" s="1498">
        <v>128</v>
      </c>
      <c r="U26" s="1320">
        <v>0</v>
      </c>
      <c r="V26" s="1498">
        <v>83</v>
      </c>
      <c r="W26" s="1320">
        <v>0</v>
      </c>
      <c r="X26" s="1504">
        <v>83</v>
      </c>
      <c r="Y26" s="859"/>
    </row>
    <row r="27" spans="1:25">
      <c r="A27" s="3720"/>
      <c r="B27" s="3722" t="s">
        <v>5937</v>
      </c>
      <c r="C27" s="1500" t="s">
        <v>6336</v>
      </c>
      <c r="D27" s="1505">
        <f t="shared" si="3"/>
        <v>15</v>
      </c>
      <c r="E27" s="1506">
        <f t="shared" si="3"/>
        <v>10</v>
      </c>
      <c r="F27" s="1507">
        <f t="shared" si="3"/>
        <v>5</v>
      </c>
      <c r="G27" s="1506">
        <f>SUM(H27:I27)</f>
        <v>1</v>
      </c>
      <c r="H27" s="1506">
        <v>1</v>
      </c>
      <c r="I27" s="1508">
        <v>0</v>
      </c>
      <c r="J27" s="1506">
        <f>SUM(K27:L27)</f>
        <v>6</v>
      </c>
      <c r="K27" s="1506">
        <v>5</v>
      </c>
      <c r="L27" s="1508">
        <v>1</v>
      </c>
      <c r="M27" s="1506">
        <f>SUM(N27:O27)</f>
        <v>5</v>
      </c>
      <c r="N27" s="1506">
        <v>2</v>
      </c>
      <c r="O27" s="1508">
        <v>3</v>
      </c>
      <c r="P27" s="1506">
        <f>SUM(Q27:R27)</f>
        <v>1</v>
      </c>
      <c r="Q27" s="1508">
        <v>0</v>
      </c>
      <c r="R27" s="1508">
        <v>1</v>
      </c>
      <c r="S27" s="1506">
        <f>SUM(T27:U27)</f>
        <v>2</v>
      </c>
      <c r="T27" s="1506">
        <v>2</v>
      </c>
      <c r="U27" s="1508">
        <v>0</v>
      </c>
      <c r="V27" s="1508">
        <v>0</v>
      </c>
      <c r="W27" s="1508">
        <v>0</v>
      </c>
      <c r="X27" s="1507">
        <v>0</v>
      </c>
      <c r="Y27" s="859"/>
    </row>
    <row r="28" spans="1:25">
      <c r="A28" s="3721"/>
      <c r="B28" s="3723"/>
      <c r="C28" s="1500" t="s">
        <v>6337</v>
      </c>
      <c r="D28" s="1505">
        <f t="shared" si="3"/>
        <v>1673</v>
      </c>
      <c r="E28" s="1506">
        <f t="shared" si="3"/>
        <v>1444</v>
      </c>
      <c r="F28" s="1507">
        <f t="shared" si="3"/>
        <v>229</v>
      </c>
      <c r="G28" s="1506">
        <f>SUM(H28:I28)</f>
        <v>130</v>
      </c>
      <c r="H28" s="1506">
        <v>130</v>
      </c>
      <c r="I28" s="1508">
        <v>0</v>
      </c>
      <c r="J28" s="1506">
        <f>SUM(K28:L28)</f>
        <v>752</v>
      </c>
      <c r="K28" s="1506">
        <v>725</v>
      </c>
      <c r="L28" s="1508">
        <v>27</v>
      </c>
      <c r="M28" s="1506">
        <f>SUM(N28:O28)</f>
        <v>423</v>
      </c>
      <c r="N28" s="1506">
        <v>283</v>
      </c>
      <c r="O28" s="1508">
        <v>140</v>
      </c>
      <c r="P28" s="1506">
        <f>SUM(Q28:R28)</f>
        <v>62</v>
      </c>
      <c r="Q28" s="1508">
        <v>0</v>
      </c>
      <c r="R28" s="1508">
        <v>62</v>
      </c>
      <c r="S28" s="1506">
        <f>SUM(T28:U28)</f>
        <v>306</v>
      </c>
      <c r="T28" s="1506">
        <v>306</v>
      </c>
      <c r="U28" s="1508">
        <v>0</v>
      </c>
      <c r="V28" s="1508">
        <v>0</v>
      </c>
      <c r="W28" s="1508">
        <v>0</v>
      </c>
      <c r="X28" s="1507">
        <v>0</v>
      </c>
      <c r="Y28" s="859"/>
    </row>
    <row r="29" spans="1:25" ht="29.15" customHeight="1">
      <c r="A29" s="3724" t="s">
        <v>6341</v>
      </c>
      <c r="B29" s="3610" t="s">
        <v>6335</v>
      </c>
      <c r="C29" s="1503" t="s">
        <v>6339</v>
      </c>
      <c r="D29" s="1497">
        <v>165</v>
      </c>
      <c r="E29" s="1498">
        <v>106</v>
      </c>
      <c r="F29" s="1504">
        <v>59</v>
      </c>
      <c r="G29" s="1498">
        <v>37</v>
      </c>
      <c r="H29" s="1498">
        <v>27</v>
      </c>
      <c r="I29" s="1320">
        <v>10</v>
      </c>
      <c r="J29" s="1498">
        <v>47</v>
      </c>
      <c r="K29" s="1498">
        <v>25</v>
      </c>
      <c r="L29" s="1320">
        <v>22</v>
      </c>
      <c r="M29" s="1498">
        <v>27</v>
      </c>
      <c r="N29" s="1498">
        <v>22</v>
      </c>
      <c r="O29" s="1320">
        <v>5</v>
      </c>
      <c r="P29" s="1498">
        <v>14</v>
      </c>
      <c r="Q29" s="1498">
        <v>6</v>
      </c>
      <c r="R29" s="1320">
        <v>8</v>
      </c>
      <c r="S29" s="1498">
        <v>11</v>
      </c>
      <c r="T29" s="1498">
        <v>9</v>
      </c>
      <c r="U29" s="1320">
        <v>2</v>
      </c>
      <c r="V29" s="1498">
        <v>29</v>
      </c>
      <c r="W29" s="1498">
        <v>17</v>
      </c>
      <c r="X29" s="1504">
        <v>12</v>
      </c>
      <c r="Y29" s="859"/>
    </row>
    <row r="30" spans="1:25" ht="29.15" customHeight="1">
      <c r="A30" s="3725"/>
      <c r="B30" s="3609"/>
      <c r="C30" s="1503" t="s">
        <v>463</v>
      </c>
      <c r="D30" s="1497">
        <v>66834</v>
      </c>
      <c r="E30" s="1498">
        <v>45258</v>
      </c>
      <c r="F30" s="1504">
        <v>21576</v>
      </c>
      <c r="G30" s="1498">
        <v>23637</v>
      </c>
      <c r="H30" s="1498">
        <v>20336</v>
      </c>
      <c r="I30" s="1320">
        <v>3301</v>
      </c>
      <c r="J30" s="1498">
        <v>18018</v>
      </c>
      <c r="K30" s="1498">
        <v>11615</v>
      </c>
      <c r="L30" s="1320">
        <v>6403</v>
      </c>
      <c r="M30" s="1498">
        <v>4780</v>
      </c>
      <c r="N30" s="1498">
        <v>3716</v>
      </c>
      <c r="O30" s="1320">
        <v>1064</v>
      </c>
      <c r="P30" s="1498">
        <v>6340</v>
      </c>
      <c r="Q30" s="1498">
        <v>2588</v>
      </c>
      <c r="R30" s="1320">
        <v>3752</v>
      </c>
      <c r="S30" s="1498">
        <v>2235</v>
      </c>
      <c r="T30" s="1498">
        <v>1870</v>
      </c>
      <c r="U30" s="1320">
        <v>365</v>
      </c>
      <c r="V30" s="1498">
        <v>11824</v>
      </c>
      <c r="W30" s="1498">
        <v>5133</v>
      </c>
      <c r="X30" s="1504">
        <v>6691</v>
      </c>
      <c r="Y30" s="859"/>
    </row>
    <row r="31" spans="1:25" ht="29.15" customHeight="1">
      <c r="A31" s="3725"/>
      <c r="B31" s="3610" t="s">
        <v>5936</v>
      </c>
      <c r="C31" s="265" t="s">
        <v>6336</v>
      </c>
      <c r="D31" s="1497">
        <f t="shared" ref="D31:F34" si="4">SUM(G31,J31,M31,P31,S31,V31)</f>
        <v>124</v>
      </c>
      <c r="E31" s="1498">
        <f t="shared" si="4"/>
        <v>78</v>
      </c>
      <c r="F31" s="1504">
        <f t="shared" si="4"/>
        <v>46</v>
      </c>
      <c r="G31" s="1498">
        <v>24</v>
      </c>
      <c r="H31" s="1498">
        <v>17</v>
      </c>
      <c r="I31" s="1320">
        <v>7</v>
      </c>
      <c r="J31" s="1498">
        <v>32</v>
      </c>
      <c r="K31" s="1498">
        <v>22</v>
      </c>
      <c r="L31" s="1320">
        <v>10</v>
      </c>
      <c r="M31" s="1498">
        <v>25</v>
      </c>
      <c r="N31" s="1498">
        <v>16</v>
      </c>
      <c r="O31" s="1320">
        <v>9</v>
      </c>
      <c r="P31" s="1498">
        <v>13</v>
      </c>
      <c r="Q31" s="1498">
        <v>4</v>
      </c>
      <c r="R31" s="1320">
        <v>9</v>
      </c>
      <c r="S31" s="1498">
        <v>10</v>
      </c>
      <c r="T31" s="1498">
        <v>8</v>
      </c>
      <c r="U31" s="1320">
        <v>2</v>
      </c>
      <c r="V31" s="1498">
        <v>20</v>
      </c>
      <c r="W31" s="1498">
        <v>11</v>
      </c>
      <c r="X31" s="1504">
        <v>9</v>
      </c>
      <c r="Y31" s="859"/>
    </row>
    <row r="32" spans="1:25" ht="29.15" customHeight="1">
      <c r="A32" s="3725"/>
      <c r="B32" s="3609"/>
      <c r="C32" s="265" t="s">
        <v>6337</v>
      </c>
      <c r="D32" s="1497">
        <f t="shared" si="4"/>
        <v>67493</v>
      </c>
      <c r="E32" s="1498">
        <f t="shared" si="4"/>
        <v>40982</v>
      </c>
      <c r="F32" s="1504">
        <f t="shared" si="4"/>
        <v>26511</v>
      </c>
      <c r="G32" s="1498">
        <v>5260</v>
      </c>
      <c r="H32" s="1498">
        <v>4152</v>
      </c>
      <c r="I32" s="1320">
        <v>1108</v>
      </c>
      <c r="J32" s="1498">
        <v>21892</v>
      </c>
      <c r="K32" s="1498">
        <v>15468</v>
      </c>
      <c r="L32" s="1320">
        <v>6424</v>
      </c>
      <c r="M32" s="1498">
        <v>8460</v>
      </c>
      <c r="N32" s="1498">
        <v>6009</v>
      </c>
      <c r="O32" s="1320">
        <v>2451</v>
      </c>
      <c r="P32" s="1498">
        <v>16366</v>
      </c>
      <c r="Q32" s="1498">
        <v>2111</v>
      </c>
      <c r="R32" s="1320">
        <v>14255</v>
      </c>
      <c r="S32" s="1498">
        <v>5854</v>
      </c>
      <c r="T32" s="1498">
        <v>5723</v>
      </c>
      <c r="U32" s="1320">
        <v>131</v>
      </c>
      <c r="V32" s="1498">
        <v>9661</v>
      </c>
      <c r="W32" s="1498">
        <v>7519</v>
      </c>
      <c r="X32" s="1504">
        <v>2142</v>
      </c>
      <c r="Y32" s="859"/>
    </row>
    <row r="33" spans="1:25" ht="29.15" customHeight="1">
      <c r="A33" s="3725"/>
      <c r="B33" s="3722" t="s">
        <v>5937</v>
      </c>
      <c r="C33" s="1500" t="s">
        <v>6336</v>
      </c>
      <c r="D33" s="1505">
        <f t="shared" si="4"/>
        <v>154</v>
      </c>
      <c r="E33" s="1506">
        <f t="shared" si="4"/>
        <v>86</v>
      </c>
      <c r="F33" s="1507">
        <f t="shared" si="4"/>
        <v>68</v>
      </c>
      <c r="G33" s="1506">
        <f>SUM(H33:I33)</f>
        <v>25</v>
      </c>
      <c r="H33" s="1506">
        <v>9</v>
      </c>
      <c r="I33" s="1507">
        <v>16</v>
      </c>
      <c r="J33" s="1506">
        <f>SUM(K33:L33)</f>
        <v>62</v>
      </c>
      <c r="K33" s="1506">
        <v>37</v>
      </c>
      <c r="L33" s="1507">
        <v>25</v>
      </c>
      <c r="M33" s="1506">
        <f>SUM(N33:O33)</f>
        <v>23</v>
      </c>
      <c r="N33" s="1506">
        <v>17</v>
      </c>
      <c r="O33" s="1507">
        <v>6</v>
      </c>
      <c r="P33" s="1506">
        <f>SUM(Q33:R33)</f>
        <v>20</v>
      </c>
      <c r="Q33" s="1506">
        <v>9</v>
      </c>
      <c r="R33" s="1507">
        <v>11</v>
      </c>
      <c r="S33" s="1506">
        <f>SUM(T33:U33)</f>
        <v>6</v>
      </c>
      <c r="T33" s="1506">
        <v>6</v>
      </c>
      <c r="U33" s="1507">
        <v>0</v>
      </c>
      <c r="V33" s="1506">
        <v>18</v>
      </c>
      <c r="W33" s="1506">
        <v>8</v>
      </c>
      <c r="X33" s="1507">
        <v>10</v>
      </c>
      <c r="Y33" s="859"/>
    </row>
    <row r="34" spans="1:25" ht="29.15" customHeight="1" thickBot="1">
      <c r="A34" s="3726"/>
      <c r="B34" s="3727"/>
      <c r="C34" s="1509" t="s">
        <v>6337</v>
      </c>
      <c r="D34" s="1510">
        <f t="shared" si="4"/>
        <v>73458</v>
      </c>
      <c r="E34" s="1511">
        <f t="shared" si="4"/>
        <v>38759</v>
      </c>
      <c r="F34" s="1512">
        <f t="shared" si="4"/>
        <v>34699</v>
      </c>
      <c r="G34" s="1511">
        <f>SUM(H34:I34)</f>
        <v>3808</v>
      </c>
      <c r="H34" s="1511">
        <v>1425</v>
      </c>
      <c r="I34" s="1512">
        <v>2383</v>
      </c>
      <c r="J34" s="1511">
        <f>SUM(K34:L34)</f>
        <v>31057</v>
      </c>
      <c r="K34" s="1511">
        <v>22584</v>
      </c>
      <c r="L34" s="1512">
        <v>8473</v>
      </c>
      <c r="M34" s="1511">
        <f>SUM(N34:O34)</f>
        <v>9682</v>
      </c>
      <c r="N34" s="1511">
        <v>2629</v>
      </c>
      <c r="O34" s="1512">
        <v>7053</v>
      </c>
      <c r="P34" s="1511">
        <f>SUM(Q34:R34)</f>
        <v>6741</v>
      </c>
      <c r="Q34" s="1511">
        <v>1885</v>
      </c>
      <c r="R34" s="1512">
        <v>4856</v>
      </c>
      <c r="S34" s="1511">
        <f>SUM(T34:U34)</f>
        <v>2853</v>
      </c>
      <c r="T34" s="1511">
        <v>2853</v>
      </c>
      <c r="U34" s="1512">
        <v>0</v>
      </c>
      <c r="V34" s="1511">
        <f>SUM(W34:X34)</f>
        <v>19317</v>
      </c>
      <c r="W34" s="1511">
        <v>7383</v>
      </c>
      <c r="X34" s="1512">
        <v>11934</v>
      </c>
      <c r="Y34" s="859"/>
    </row>
    <row r="35" spans="1:25">
      <c r="A35" s="1513" t="s">
        <v>6342</v>
      </c>
      <c r="B35" s="1003"/>
      <c r="C35" s="987"/>
      <c r="D35" s="987"/>
      <c r="E35" s="987"/>
      <c r="F35" s="987"/>
      <c r="G35" s="987"/>
      <c r="H35" s="987"/>
      <c r="I35" s="987"/>
      <c r="J35" s="987"/>
      <c r="K35" s="859"/>
      <c r="L35" s="859"/>
      <c r="M35" s="859"/>
      <c r="N35" s="859"/>
      <c r="O35" s="859"/>
      <c r="P35" s="859"/>
      <c r="Q35" s="859"/>
      <c r="R35" s="859"/>
      <c r="S35" s="859"/>
      <c r="T35" s="859"/>
      <c r="U35" s="859"/>
      <c r="V35" s="1514"/>
      <c r="W35" s="1031"/>
      <c r="X35" s="1153" t="s">
        <v>6343</v>
      </c>
      <c r="Y35" s="859"/>
    </row>
    <row r="36" spans="1:25">
      <c r="A36" s="859"/>
      <c r="B36" s="859"/>
      <c r="C36" s="859"/>
      <c r="D36" s="859"/>
      <c r="E36" s="859"/>
      <c r="F36" s="859"/>
      <c r="G36" s="859"/>
      <c r="H36" s="859"/>
      <c r="I36" s="859"/>
      <c r="J36" s="859"/>
      <c r="K36" s="859"/>
      <c r="L36" s="859"/>
      <c r="M36" s="859"/>
      <c r="N36" s="859"/>
      <c r="O36" s="859"/>
      <c r="P36" s="859"/>
      <c r="Q36" s="859"/>
      <c r="R36" s="859"/>
      <c r="S36" s="859"/>
      <c r="T36" s="859"/>
      <c r="U36" s="859"/>
      <c r="V36" s="859"/>
      <c r="W36" s="859"/>
      <c r="X36" s="859"/>
      <c r="Y36" s="859"/>
    </row>
    <row r="37" spans="1:25">
      <c r="A37" s="859"/>
      <c r="B37" s="859"/>
      <c r="C37" s="859"/>
      <c r="D37" s="859"/>
      <c r="E37" s="859"/>
      <c r="F37" s="859"/>
      <c r="G37" s="859"/>
      <c r="H37" s="859"/>
      <c r="I37" s="859"/>
      <c r="J37" s="859"/>
      <c r="K37" s="859"/>
      <c r="L37" s="859"/>
      <c r="M37" s="859"/>
      <c r="N37" s="859"/>
      <c r="O37" s="859"/>
      <c r="P37" s="859"/>
      <c r="Q37" s="859"/>
      <c r="R37" s="859"/>
      <c r="S37" s="859"/>
      <c r="T37" s="859"/>
      <c r="U37" s="859"/>
      <c r="V37" s="859"/>
      <c r="W37" s="859"/>
      <c r="X37" s="859"/>
      <c r="Y37" s="859"/>
    </row>
  </sheetData>
  <mergeCells count="28">
    <mergeCell ref="S3:U3"/>
    <mergeCell ref="V3:X3"/>
    <mergeCell ref="A5:A10"/>
    <mergeCell ref="B5:B6"/>
    <mergeCell ref="B7:B8"/>
    <mergeCell ref="B9:B10"/>
    <mergeCell ref="A3:C4"/>
    <mergeCell ref="D3:F3"/>
    <mergeCell ref="G3:I3"/>
    <mergeCell ref="J3:L3"/>
    <mergeCell ref="M3:O3"/>
    <mergeCell ref="P3:R3"/>
    <mergeCell ref="A11:A16"/>
    <mergeCell ref="B11:B12"/>
    <mergeCell ref="B13:B14"/>
    <mergeCell ref="B15:B16"/>
    <mergeCell ref="A17:A22"/>
    <mergeCell ref="B17:B18"/>
    <mergeCell ref="B19:B20"/>
    <mergeCell ref="B21:B22"/>
    <mergeCell ref="A23:A28"/>
    <mergeCell ref="B23:B24"/>
    <mergeCell ref="B25:B26"/>
    <mergeCell ref="B27:B28"/>
    <mergeCell ref="A29:A34"/>
    <mergeCell ref="B29:B30"/>
    <mergeCell ref="B31:B32"/>
    <mergeCell ref="B33:B34"/>
  </mergeCells>
  <phoneticPr fontId="2"/>
  <hyperlinks>
    <hyperlink ref="Y1" location="目次!A1" display="目次へ戻る" xr:uid="{C1BC0546-BA36-498C-8190-4E6DDFCA6B88}"/>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66770-E50C-4FAB-996D-C3F3CEE850C1}">
  <dimension ref="A1:P13"/>
  <sheetViews>
    <sheetView workbookViewId="0">
      <selection activeCell="P1" sqref="P1"/>
    </sheetView>
  </sheetViews>
  <sheetFormatPr defaultColWidth="8.58203125" defaultRowHeight="18"/>
  <cols>
    <col min="1" max="1" width="11.75" style="821" customWidth="1"/>
    <col min="2" max="12" width="11" style="821" customWidth="1"/>
    <col min="13" max="13" width="13.25" style="821" customWidth="1"/>
    <col min="14" max="15" width="11" style="821" customWidth="1"/>
    <col min="16" max="16" width="11" style="821" bestFit="1" customWidth="1"/>
    <col min="17" max="16384" width="8.58203125" style="821"/>
  </cols>
  <sheetData>
    <row r="1" spans="1:16">
      <c r="A1" s="1515" t="s">
        <v>6344</v>
      </c>
      <c r="B1" s="859"/>
      <c r="C1" s="859"/>
      <c r="D1" s="859"/>
      <c r="E1" s="859"/>
      <c r="F1" s="859"/>
      <c r="G1" s="859"/>
      <c r="H1" s="859"/>
      <c r="I1" s="859"/>
      <c r="J1" s="859"/>
      <c r="K1" s="859"/>
      <c r="L1" s="859"/>
      <c r="M1" s="859"/>
      <c r="N1" s="859"/>
      <c r="O1" s="859"/>
      <c r="P1" s="820" t="s">
        <v>721</v>
      </c>
    </row>
    <row r="2" spans="1:16" ht="18.5" thickBot="1">
      <c r="A2" s="1184"/>
      <c r="B2" s="1184"/>
      <c r="C2" s="1184"/>
      <c r="D2" s="1184"/>
      <c r="E2" s="1184"/>
      <c r="F2" s="1184"/>
      <c r="G2" s="1184"/>
      <c r="H2" s="1184"/>
      <c r="I2" s="1184"/>
      <c r="J2" s="1184"/>
      <c r="K2" s="1184"/>
      <c r="L2" s="1184"/>
      <c r="M2" s="1184"/>
      <c r="N2" s="1184"/>
      <c r="O2" s="989" t="s">
        <v>6323</v>
      </c>
      <c r="P2" s="859"/>
    </row>
    <row r="3" spans="1:16">
      <c r="A3" s="3566" t="s">
        <v>4864</v>
      </c>
      <c r="B3" s="3569" t="s">
        <v>4724</v>
      </c>
      <c r="C3" s="3576"/>
      <c r="D3" s="3569" t="s">
        <v>6345</v>
      </c>
      <c r="E3" s="3576"/>
      <c r="F3" s="3569" t="s">
        <v>6346</v>
      </c>
      <c r="G3" s="3576"/>
      <c r="H3" s="3569" t="s">
        <v>6347</v>
      </c>
      <c r="I3" s="3576"/>
      <c r="J3" s="3569" t="s">
        <v>6348</v>
      </c>
      <c r="K3" s="3576"/>
      <c r="L3" s="3731" t="s">
        <v>6349</v>
      </c>
      <c r="M3" s="3732"/>
      <c r="N3" s="3569" t="s">
        <v>5070</v>
      </c>
      <c r="O3" s="3570"/>
      <c r="P3" s="859"/>
    </row>
    <row r="4" spans="1:16">
      <c r="A4" s="3568"/>
      <c r="B4" s="992" t="s">
        <v>6350</v>
      </c>
      <c r="C4" s="992" t="s">
        <v>4772</v>
      </c>
      <c r="D4" s="992" t="s">
        <v>6350</v>
      </c>
      <c r="E4" s="992" t="s">
        <v>4772</v>
      </c>
      <c r="F4" s="992" t="s">
        <v>6350</v>
      </c>
      <c r="G4" s="992" t="s">
        <v>4772</v>
      </c>
      <c r="H4" s="992" t="s">
        <v>6350</v>
      </c>
      <c r="I4" s="992" t="s">
        <v>4772</v>
      </c>
      <c r="J4" s="992" t="s">
        <v>6350</v>
      </c>
      <c r="K4" s="992" t="s">
        <v>4772</v>
      </c>
      <c r="L4" s="992" t="s">
        <v>6350</v>
      </c>
      <c r="M4" s="992" t="s">
        <v>4772</v>
      </c>
      <c r="N4" s="992" t="s">
        <v>6350</v>
      </c>
      <c r="O4" s="992" t="s">
        <v>4772</v>
      </c>
      <c r="P4" s="859"/>
    </row>
    <row r="5" spans="1:16">
      <c r="A5" s="1516" t="s">
        <v>6352</v>
      </c>
      <c r="B5" s="998">
        <f>SUM(D5,F5,H5,J5,L5,N5)</f>
        <v>1652</v>
      </c>
      <c r="C5" s="1000">
        <f>SUM(E5,G5,I5,K5,M5,O5)</f>
        <v>300110</v>
      </c>
      <c r="D5" s="972">
        <v>1343</v>
      </c>
      <c r="E5" s="972">
        <v>163980</v>
      </c>
      <c r="F5" s="972">
        <v>1</v>
      </c>
      <c r="G5" s="972">
        <v>1956</v>
      </c>
      <c r="H5" s="972">
        <v>9</v>
      </c>
      <c r="I5" s="972">
        <v>2128</v>
      </c>
      <c r="J5" s="972">
        <v>297</v>
      </c>
      <c r="K5" s="972">
        <v>131944</v>
      </c>
      <c r="L5" s="972">
        <v>0</v>
      </c>
      <c r="M5" s="972">
        <v>0</v>
      </c>
      <c r="N5" s="972">
        <v>2</v>
      </c>
      <c r="O5" s="972">
        <v>102</v>
      </c>
      <c r="P5" s="859"/>
    </row>
    <row r="6" spans="1:16">
      <c r="A6" s="1517" t="s">
        <v>4755</v>
      </c>
      <c r="B6" s="998">
        <f>SUM(D6,F6,H6,J6,L6,N6)</f>
        <v>1687</v>
      </c>
      <c r="C6" s="1000">
        <f>SUM(E6,G6,I6,K6,M6,O6)</f>
        <v>288899</v>
      </c>
      <c r="D6" s="972">
        <v>1431</v>
      </c>
      <c r="E6" s="972">
        <v>171848</v>
      </c>
      <c r="F6" s="972">
        <v>0</v>
      </c>
      <c r="G6" s="972">
        <v>0</v>
      </c>
      <c r="H6" s="972">
        <v>5</v>
      </c>
      <c r="I6" s="972">
        <v>40119</v>
      </c>
      <c r="J6" s="972">
        <v>245</v>
      </c>
      <c r="K6" s="972">
        <v>76683</v>
      </c>
      <c r="L6" s="972">
        <v>1</v>
      </c>
      <c r="M6" s="972">
        <v>15</v>
      </c>
      <c r="N6" s="972">
        <v>5</v>
      </c>
      <c r="O6" s="972">
        <v>234</v>
      </c>
      <c r="P6" s="859"/>
    </row>
    <row r="7" spans="1:16">
      <c r="A7" s="1517" t="s">
        <v>191</v>
      </c>
      <c r="B7" s="998">
        <f>SUM(D7,F7,H7,J7,L7,N7)</f>
        <v>1323</v>
      </c>
      <c r="C7" s="1000">
        <v>214151</v>
      </c>
      <c r="D7" s="1000">
        <v>1092</v>
      </c>
      <c r="E7" s="1000">
        <v>134892</v>
      </c>
      <c r="F7" s="972">
        <v>0</v>
      </c>
      <c r="G7" s="972">
        <v>0</v>
      </c>
      <c r="H7" s="972">
        <v>3</v>
      </c>
      <c r="I7" s="1000">
        <v>429</v>
      </c>
      <c r="J7" s="1000">
        <v>222</v>
      </c>
      <c r="K7" s="1000">
        <v>78460</v>
      </c>
      <c r="L7" s="972">
        <v>0</v>
      </c>
      <c r="M7" s="972">
        <v>0</v>
      </c>
      <c r="N7" s="1000">
        <v>6</v>
      </c>
      <c r="O7" s="1000">
        <v>369</v>
      </c>
      <c r="P7" s="859"/>
    </row>
    <row r="8" spans="1:16">
      <c r="A8" s="1517" t="s">
        <v>192</v>
      </c>
      <c r="B8" s="998">
        <f>SUM(D8,F8,H8,J8,L8,N8)</f>
        <v>1186</v>
      </c>
      <c r="C8" s="1000">
        <f>SUM(E8,G8,I8,K8,M8,O8)</f>
        <v>202295</v>
      </c>
      <c r="D8" s="1518">
        <v>1022</v>
      </c>
      <c r="E8" s="1518">
        <v>124626</v>
      </c>
      <c r="F8" s="972">
        <v>0</v>
      </c>
      <c r="G8" s="972">
        <v>0</v>
      </c>
      <c r="H8" s="1518">
        <v>2</v>
      </c>
      <c r="I8" s="1518">
        <v>1304</v>
      </c>
      <c r="J8" s="1518">
        <v>161</v>
      </c>
      <c r="K8" s="1518">
        <v>76336</v>
      </c>
      <c r="L8" s="972">
        <v>0</v>
      </c>
      <c r="M8" s="972">
        <v>0</v>
      </c>
      <c r="N8" s="1518">
        <v>1</v>
      </c>
      <c r="O8" s="1518">
        <v>29</v>
      </c>
      <c r="P8" s="859"/>
    </row>
    <row r="9" spans="1:16" ht="18.5" thickBot="1">
      <c r="A9" s="1519" t="s">
        <v>193</v>
      </c>
      <c r="B9" s="1048">
        <f>SUM(D9,F9,H9,J9,L9,N9)</f>
        <v>1188</v>
      </c>
      <c r="C9" s="1050">
        <f>SUM(E9,G9,I9,K9,M9,O9)</f>
        <v>193881</v>
      </c>
      <c r="D9" s="1520">
        <v>1042</v>
      </c>
      <c r="E9" s="1520">
        <v>120508</v>
      </c>
      <c r="F9" s="1183">
        <v>0</v>
      </c>
      <c r="G9" s="1183">
        <v>0</v>
      </c>
      <c r="H9" s="1183">
        <v>0</v>
      </c>
      <c r="I9" s="1183">
        <v>0</v>
      </c>
      <c r="J9" s="1520">
        <v>140</v>
      </c>
      <c r="K9" s="1520">
        <v>73197</v>
      </c>
      <c r="L9" s="1183">
        <v>0</v>
      </c>
      <c r="M9" s="1183">
        <v>0</v>
      </c>
      <c r="N9" s="1520">
        <v>6</v>
      </c>
      <c r="O9" s="1520">
        <v>176</v>
      </c>
      <c r="P9" s="859"/>
    </row>
    <row r="10" spans="1:16">
      <c r="A10" s="987" t="s">
        <v>6353</v>
      </c>
      <c r="B10" s="859"/>
      <c r="C10" s="859"/>
      <c r="D10" s="859"/>
      <c r="E10" s="859"/>
      <c r="F10" s="859"/>
      <c r="G10" s="859"/>
      <c r="H10" s="859"/>
      <c r="I10" s="859"/>
      <c r="J10" s="859"/>
      <c r="K10" s="859"/>
      <c r="L10" s="859"/>
      <c r="M10" s="859"/>
      <c r="N10" s="859"/>
      <c r="O10" s="1021" t="s">
        <v>6354</v>
      </c>
      <c r="P10" s="859"/>
    </row>
    <row r="11" spans="1:16">
      <c r="A11" s="859"/>
      <c r="B11" s="859"/>
      <c r="C11" s="859"/>
      <c r="D11" s="859"/>
      <c r="E11" s="859"/>
      <c r="F11" s="859"/>
      <c r="G11" s="859"/>
      <c r="H11" s="859"/>
      <c r="I11" s="859"/>
      <c r="J11" s="859"/>
      <c r="K11" s="859"/>
      <c r="L11" s="859"/>
      <c r="M11" s="859"/>
      <c r="N11" s="859"/>
      <c r="O11" s="859"/>
      <c r="P11" s="859"/>
    </row>
    <row r="12" spans="1:16">
      <c r="A12" s="859"/>
      <c r="B12" s="859"/>
      <c r="C12" s="859"/>
      <c r="D12" s="859"/>
      <c r="E12" s="859"/>
      <c r="F12" s="859"/>
      <c r="G12" s="859"/>
      <c r="H12" s="859"/>
      <c r="I12" s="859"/>
      <c r="J12" s="859"/>
      <c r="K12" s="859"/>
      <c r="L12" s="859"/>
      <c r="M12" s="859"/>
      <c r="N12" s="859"/>
      <c r="O12" s="859"/>
      <c r="P12" s="859"/>
    </row>
    <row r="13" spans="1:16">
      <c r="A13" s="859"/>
      <c r="B13" s="859"/>
      <c r="C13" s="859"/>
      <c r="D13" s="859"/>
      <c r="E13" s="859"/>
      <c r="F13" s="859"/>
      <c r="G13" s="859"/>
      <c r="H13" s="859"/>
      <c r="I13" s="859"/>
      <c r="J13" s="859"/>
      <c r="K13" s="859"/>
      <c r="L13" s="859"/>
      <c r="M13" s="859"/>
      <c r="N13" s="859"/>
      <c r="O13" s="859"/>
      <c r="P13" s="859"/>
    </row>
  </sheetData>
  <mergeCells count="8">
    <mergeCell ref="L3:M3"/>
    <mergeCell ref="N3:O3"/>
    <mergeCell ref="A3:A4"/>
    <mergeCell ref="B3:C3"/>
    <mergeCell ref="D3:E3"/>
    <mergeCell ref="F3:G3"/>
    <mergeCell ref="H3:I3"/>
    <mergeCell ref="J3:K3"/>
  </mergeCells>
  <phoneticPr fontId="2"/>
  <hyperlinks>
    <hyperlink ref="P1" location="目次!A1" display="目次へ戻る" xr:uid="{E53BD198-2C10-4CE7-99C0-46E1A3DB6623}"/>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6DF3A-876E-46EE-A933-77C2EB403B83}">
  <dimension ref="A1:AC46"/>
  <sheetViews>
    <sheetView workbookViewId="0">
      <selection activeCell="Q2" sqref="Q2"/>
    </sheetView>
  </sheetViews>
  <sheetFormatPr defaultColWidth="8.58203125" defaultRowHeight="18"/>
  <cols>
    <col min="1" max="1" width="9.75" style="821" customWidth="1"/>
    <col min="2" max="2" width="10.58203125" style="821" customWidth="1"/>
    <col min="3" max="15" width="11.25" style="821" customWidth="1"/>
    <col min="16" max="16" width="14.83203125" style="821" customWidth="1"/>
    <col min="17" max="17" width="11" style="821" bestFit="1" customWidth="1"/>
    <col min="18" max="16384" width="8.58203125" style="821"/>
  </cols>
  <sheetData>
    <row r="1" spans="1:17">
      <c r="A1" s="859" t="s">
        <v>6355</v>
      </c>
      <c r="B1" s="859"/>
      <c r="C1" s="859"/>
      <c r="D1" s="859"/>
      <c r="E1" s="859"/>
      <c r="F1" s="859"/>
      <c r="G1" s="859"/>
      <c r="H1" s="859"/>
      <c r="I1" s="859"/>
      <c r="J1" s="859"/>
      <c r="K1" s="859"/>
      <c r="L1" s="859"/>
      <c r="M1" s="859"/>
      <c r="N1" s="859"/>
      <c r="O1" s="859"/>
      <c r="P1" s="859"/>
      <c r="Q1" s="859"/>
    </row>
    <row r="2" spans="1:17">
      <c r="A2" s="859" t="s">
        <v>6356</v>
      </c>
      <c r="B2" s="859"/>
      <c r="C2" s="859"/>
      <c r="D2" s="859"/>
      <c r="E2" s="859"/>
      <c r="F2" s="859"/>
      <c r="G2" s="859"/>
      <c r="H2" s="859"/>
      <c r="I2" s="859"/>
      <c r="J2" s="859"/>
      <c r="K2" s="859"/>
      <c r="L2" s="859"/>
      <c r="M2" s="859"/>
      <c r="N2" s="859"/>
      <c r="O2" s="859"/>
      <c r="P2" s="859"/>
      <c r="Q2" s="820" t="s">
        <v>721</v>
      </c>
    </row>
    <row r="3" spans="1:17" ht="18.5" thickBot="1">
      <c r="A3" s="1184"/>
      <c r="B3" s="1184"/>
      <c r="C3" s="1184"/>
      <c r="D3" s="1184"/>
      <c r="E3" s="1184"/>
      <c r="F3" s="1184"/>
      <c r="G3" s="1184"/>
      <c r="H3" s="1184"/>
      <c r="I3" s="1184"/>
      <c r="J3" s="1184"/>
      <c r="K3" s="1184"/>
      <c r="L3" s="1184"/>
      <c r="M3" s="1184"/>
      <c r="N3" s="1184"/>
      <c r="O3" s="1184"/>
      <c r="P3" s="1260" t="s">
        <v>6357</v>
      </c>
      <c r="Q3" s="859"/>
    </row>
    <row r="4" spans="1:17" ht="18.75" customHeight="1">
      <c r="A4" s="3570" t="s">
        <v>6358</v>
      </c>
      <c r="B4" s="3576"/>
      <c r="C4" s="1345" t="s">
        <v>494</v>
      </c>
      <c r="D4" s="1345" t="s">
        <v>138</v>
      </c>
      <c r="E4" s="1296" t="s">
        <v>232</v>
      </c>
      <c r="F4" s="1345" t="s">
        <v>294</v>
      </c>
      <c r="G4" s="1345" t="s">
        <v>297</v>
      </c>
      <c r="H4" s="1345" t="s">
        <v>300</v>
      </c>
      <c r="I4" s="1345" t="s">
        <v>303</v>
      </c>
      <c r="J4" s="1345" t="s">
        <v>469</v>
      </c>
      <c r="K4" s="1345" t="s">
        <v>308</v>
      </c>
      <c r="L4" s="1345" t="s">
        <v>310</v>
      </c>
      <c r="M4" s="1345" t="s">
        <v>313</v>
      </c>
      <c r="N4" s="1345" t="s">
        <v>470</v>
      </c>
      <c r="O4" s="1345" t="s">
        <v>317</v>
      </c>
      <c r="P4" s="1056" t="s">
        <v>233</v>
      </c>
      <c r="Q4" s="859"/>
    </row>
    <row r="5" spans="1:17">
      <c r="A5" s="3737" t="s">
        <v>6359</v>
      </c>
      <c r="B5" s="3738"/>
      <c r="C5" s="972">
        <v>7897</v>
      </c>
      <c r="D5" s="972">
        <v>2491</v>
      </c>
      <c r="E5" s="972">
        <v>1188</v>
      </c>
      <c r="F5" s="972">
        <v>674</v>
      </c>
      <c r="G5" s="972">
        <v>1324</v>
      </c>
      <c r="H5" s="972">
        <v>1199</v>
      </c>
      <c r="I5" s="972">
        <v>467</v>
      </c>
      <c r="J5" s="972">
        <v>9</v>
      </c>
      <c r="K5" s="972">
        <v>55</v>
      </c>
      <c r="L5" s="972">
        <v>266</v>
      </c>
      <c r="M5" s="972">
        <v>2</v>
      </c>
      <c r="N5" s="972">
        <v>10</v>
      </c>
      <c r="O5" s="972">
        <v>2</v>
      </c>
      <c r="P5" s="972">
        <v>210</v>
      </c>
      <c r="Q5" s="859"/>
    </row>
    <row r="6" spans="1:17">
      <c r="A6" s="3739" t="s">
        <v>192</v>
      </c>
      <c r="B6" s="3740"/>
      <c r="C6" s="972">
        <v>7879</v>
      </c>
      <c r="D6" s="972">
        <v>2483</v>
      </c>
      <c r="E6" s="972">
        <v>1188</v>
      </c>
      <c r="F6" s="972">
        <v>670</v>
      </c>
      <c r="G6" s="972">
        <v>1324</v>
      </c>
      <c r="H6" s="972">
        <v>1193</v>
      </c>
      <c r="I6" s="972">
        <v>467</v>
      </c>
      <c r="J6" s="972">
        <v>9</v>
      </c>
      <c r="K6" s="972">
        <v>55</v>
      </c>
      <c r="L6" s="972">
        <v>266</v>
      </c>
      <c r="M6" s="972">
        <v>2</v>
      </c>
      <c r="N6" s="972">
        <v>10</v>
      </c>
      <c r="O6" s="972">
        <v>2</v>
      </c>
      <c r="P6" s="972">
        <v>210</v>
      </c>
      <c r="Q6" s="859"/>
    </row>
    <row r="7" spans="1:17">
      <c r="A7" s="3739" t="s">
        <v>193</v>
      </c>
      <c r="B7" s="3740"/>
      <c r="C7" s="972">
        <v>7779</v>
      </c>
      <c r="D7" s="972">
        <v>2472</v>
      </c>
      <c r="E7" s="972">
        <v>1166</v>
      </c>
      <c r="F7" s="972">
        <v>670</v>
      </c>
      <c r="G7" s="972">
        <v>1324</v>
      </c>
      <c r="H7" s="972">
        <v>1128</v>
      </c>
      <c r="I7" s="972">
        <v>467</v>
      </c>
      <c r="J7" s="972">
        <v>9</v>
      </c>
      <c r="K7" s="972">
        <v>55</v>
      </c>
      <c r="L7" s="972">
        <v>266</v>
      </c>
      <c r="M7" s="972">
        <v>0</v>
      </c>
      <c r="N7" s="972">
        <v>10</v>
      </c>
      <c r="O7" s="972">
        <v>2</v>
      </c>
      <c r="P7" s="972">
        <v>210</v>
      </c>
      <c r="Q7" s="859"/>
    </row>
    <row r="8" spans="1:17">
      <c r="A8" s="3741" t="s">
        <v>194</v>
      </c>
      <c r="B8" s="3742"/>
      <c r="C8" s="1102">
        <f>(C15+C18+C23+C26)</f>
        <v>7669</v>
      </c>
      <c r="D8" s="1073">
        <f t="shared" ref="D8:P8" si="0">(D15+D18+D23+D26)</f>
        <v>2436</v>
      </c>
      <c r="E8" s="1073">
        <f t="shared" si="0"/>
        <v>1161</v>
      </c>
      <c r="F8" s="1073">
        <f t="shared" si="0"/>
        <v>666</v>
      </c>
      <c r="G8" s="1073">
        <f t="shared" si="0"/>
        <v>1324</v>
      </c>
      <c r="H8" s="1073">
        <f t="shared" si="0"/>
        <v>1101</v>
      </c>
      <c r="I8" s="1073">
        <f t="shared" si="0"/>
        <v>458</v>
      </c>
      <c r="J8" s="1073">
        <f t="shared" si="0"/>
        <v>8</v>
      </c>
      <c r="K8" s="1073">
        <f t="shared" si="0"/>
        <v>55</v>
      </c>
      <c r="L8" s="1073">
        <f t="shared" si="0"/>
        <v>241</v>
      </c>
      <c r="M8" s="1073">
        <f t="shared" si="0"/>
        <v>0</v>
      </c>
      <c r="N8" s="1073">
        <f t="shared" si="0"/>
        <v>7</v>
      </c>
      <c r="O8" s="1073">
        <f t="shared" si="0"/>
        <v>2</v>
      </c>
      <c r="P8" s="1073">
        <f t="shared" si="0"/>
        <v>210</v>
      </c>
      <c r="Q8" s="859"/>
    </row>
    <row r="9" spans="1:17" ht="18.75" customHeight="1">
      <c r="A9" s="3733" t="s">
        <v>6360</v>
      </c>
      <c r="B9" s="1067" t="s">
        <v>6361</v>
      </c>
      <c r="C9" s="1492">
        <f t="shared" ref="C9:C14" si="1">SUM(D9:P9)</f>
        <v>204</v>
      </c>
      <c r="D9" s="1488">
        <v>21</v>
      </c>
      <c r="E9" s="1488">
        <v>14</v>
      </c>
      <c r="F9" s="1488">
        <v>20</v>
      </c>
      <c r="G9" s="1488">
        <v>6</v>
      </c>
      <c r="H9" s="1488">
        <v>8</v>
      </c>
      <c r="I9" s="1453">
        <v>67</v>
      </c>
      <c r="J9" s="1453">
        <v>6</v>
      </c>
      <c r="K9" s="1488">
        <v>43</v>
      </c>
      <c r="L9" s="1453">
        <v>7</v>
      </c>
      <c r="M9" s="1488">
        <v>0</v>
      </c>
      <c r="N9" s="1453">
        <v>2</v>
      </c>
      <c r="O9" s="1488">
        <v>2</v>
      </c>
      <c r="P9" s="1488">
        <v>8</v>
      </c>
      <c r="Q9" s="859"/>
    </row>
    <row r="10" spans="1:17">
      <c r="A10" s="3734"/>
      <c r="B10" s="1060" t="s">
        <v>6362</v>
      </c>
      <c r="C10" s="1492">
        <f t="shared" si="1"/>
        <v>118</v>
      </c>
      <c r="D10" s="1488">
        <v>69</v>
      </c>
      <c r="E10" s="1488">
        <v>12</v>
      </c>
      <c r="F10" s="1488">
        <v>11</v>
      </c>
      <c r="G10" s="1488">
        <v>7</v>
      </c>
      <c r="H10" s="1488">
        <v>0</v>
      </c>
      <c r="I10" s="1488">
        <v>11</v>
      </c>
      <c r="J10" s="1488">
        <v>0</v>
      </c>
      <c r="K10" s="1488">
        <v>0</v>
      </c>
      <c r="L10" s="1488">
        <v>0</v>
      </c>
      <c r="M10" s="1488">
        <v>0</v>
      </c>
      <c r="N10" s="1488">
        <v>0</v>
      </c>
      <c r="O10" s="1488">
        <v>0</v>
      </c>
      <c r="P10" s="1488">
        <v>8</v>
      </c>
      <c r="Q10" s="859"/>
    </row>
    <row r="11" spans="1:17">
      <c r="A11" s="3734"/>
      <c r="B11" s="1060" t="s">
        <v>6363</v>
      </c>
      <c r="C11" s="1492">
        <f t="shared" si="1"/>
        <v>802</v>
      </c>
      <c r="D11" s="1453">
        <v>301</v>
      </c>
      <c r="E11" s="1488">
        <v>81</v>
      </c>
      <c r="F11" s="1488">
        <v>120</v>
      </c>
      <c r="G11" s="1488">
        <v>106</v>
      </c>
      <c r="H11" s="1453">
        <v>117</v>
      </c>
      <c r="I11" s="1488">
        <v>37</v>
      </c>
      <c r="J11" s="1488">
        <v>2</v>
      </c>
      <c r="K11" s="1488">
        <v>12</v>
      </c>
      <c r="L11" s="1453">
        <v>21</v>
      </c>
      <c r="M11" s="1488">
        <v>0</v>
      </c>
      <c r="N11" s="1488">
        <v>5</v>
      </c>
      <c r="O11" s="1488">
        <v>0</v>
      </c>
      <c r="P11" s="1488">
        <v>0</v>
      </c>
      <c r="Q11" s="859"/>
    </row>
    <row r="12" spans="1:17">
      <c r="A12" s="3734"/>
      <c r="B12" s="1060" t="s">
        <v>6364</v>
      </c>
      <c r="C12" s="1492">
        <f t="shared" si="1"/>
        <v>1606</v>
      </c>
      <c r="D12" s="1453">
        <v>251</v>
      </c>
      <c r="E12" s="1453">
        <v>236</v>
      </c>
      <c r="F12" s="1453">
        <v>276</v>
      </c>
      <c r="G12" s="1488">
        <v>377</v>
      </c>
      <c r="H12" s="1453">
        <v>393</v>
      </c>
      <c r="I12" s="1488">
        <v>63</v>
      </c>
      <c r="J12" s="1488">
        <v>0</v>
      </c>
      <c r="K12" s="1488">
        <v>0</v>
      </c>
      <c r="L12" s="1521">
        <v>0</v>
      </c>
      <c r="M12" s="1488">
        <v>0</v>
      </c>
      <c r="N12" s="1488">
        <v>0</v>
      </c>
      <c r="O12" s="1488">
        <v>0</v>
      </c>
      <c r="P12" s="1488">
        <v>10</v>
      </c>
      <c r="Q12" s="859"/>
    </row>
    <row r="13" spans="1:17">
      <c r="A13" s="3734"/>
      <c r="B13" s="1060" t="s">
        <v>6365</v>
      </c>
      <c r="C13" s="1492">
        <f t="shared" si="1"/>
        <v>3690</v>
      </c>
      <c r="D13" s="1488">
        <v>1702</v>
      </c>
      <c r="E13" s="1488">
        <v>798</v>
      </c>
      <c r="F13" s="1488">
        <v>167</v>
      </c>
      <c r="G13" s="1488">
        <v>211</v>
      </c>
      <c r="H13" s="1488">
        <v>323</v>
      </c>
      <c r="I13" s="1488">
        <v>212</v>
      </c>
      <c r="J13" s="1488">
        <v>0</v>
      </c>
      <c r="K13" s="1488">
        <v>0</v>
      </c>
      <c r="L13" s="1488">
        <v>213</v>
      </c>
      <c r="M13" s="1488">
        <v>0</v>
      </c>
      <c r="N13" s="1488">
        <v>0</v>
      </c>
      <c r="O13" s="1488">
        <v>0</v>
      </c>
      <c r="P13" s="1488">
        <v>64</v>
      </c>
      <c r="Q13" s="859"/>
    </row>
    <row r="14" spans="1:17">
      <c r="A14" s="3734"/>
      <c r="B14" s="1060" t="s">
        <v>6366</v>
      </c>
      <c r="C14" s="1492">
        <f t="shared" si="1"/>
        <v>759</v>
      </c>
      <c r="D14" s="1488">
        <v>92</v>
      </c>
      <c r="E14" s="1488">
        <v>0</v>
      </c>
      <c r="F14" s="1488">
        <v>72</v>
      </c>
      <c r="G14" s="1488">
        <v>156</v>
      </c>
      <c r="H14" s="1488">
        <v>251</v>
      </c>
      <c r="I14" s="1488">
        <v>68</v>
      </c>
      <c r="J14" s="1488">
        <v>0</v>
      </c>
      <c r="K14" s="1488">
        <v>0</v>
      </c>
      <c r="L14" s="1488">
        <v>0</v>
      </c>
      <c r="M14" s="1488">
        <v>0</v>
      </c>
      <c r="N14" s="1488">
        <v>0</v>
      </c>
      <c r="O14" s="1488">
        <v>0</v>
      </c>
      <c r="P14" s="1488">
        <v>120</v>
      </c>
      <c r="Q14" s="859"/>
    </row>
    <row r="15" spans="1:17">
      <c r="A15" s="3735"/>
      <c r="B15" s="1063" t="s">
        <v>6367</v>
      </c>
      <c r="C15" s="1492">
        <f t="shared" ref="C15:P15" si="2">SUM(C9:C14)</f>
        <v>7179</v>
      </c>
      <c r="D15" s="1488">
        <f t="shared" si="2"/>
        <v>2436</v>
      </c>
      <c r="E15" s="1488">
        <f t="shared" si="2"/>
        <v>1141</v>
      </c>
      <c r="F15" s="1488">
        <f t="shared" si="2"/>
        <v>666</v>
      </c>
      <c r="G15" s="1488">
        <f t="shared" si="2"/>
        <v>863</v>
      </c>
      <c r="H15" s="1488">
        <f t="shared" si="2"/>
        <v>1092</v>
      </c>
      <c r="I15" s="1488">
        <f t="shared" si="2"/>
        <v>458</v>
      </c>
      <c r="J15" s="1488">
        <f t="shared" si="2"/>
        <v>8</v>
      </c>
      <c r="K15" s="1488">
        <f t="shared" si="2"/>
        <v>55</v>
      </c>
      <c r="L15" s="1488">
        <f t="shared" si="2"/>
        <v>241</v>
      </c>
      <c r="M15" s="1488">
        <f t="shared" si="2"/>
        <v>0</v>
      </c>
      <c r="N15" s="1488">
        <f t="shared" si="2"/>
        <v>7</v>
      </c>
      <c r="O15" s="1488">
        <f t="shared" si="2"/>
        <v>2</v>
      </c>
      <c r="P15" s="1488">
        <f t="shared" si="2"/>
        <v>210</v>
      </c>
      <c r="Q15" s="859"/>
    </row>
    <row r="16" spans="1:17" ht="18.75" customHeight="1">
      <c r="A16" s="3733" t="s">
        <v>6368</v>
      </c>
      <c r="B16" s="1067" t="s">
        <v>6365</v>
      </c>
      <c r="C16" s="1492">
        <f t="shared" ref="C16:C25" si="3">SUM(D16:P16)</f>
        <v>430</v>
      </c>
      <c r="D16" s="1488">
        <v>0</v>
      </c>
      <c r="E16" s="1488">
        <v>0</v>
      </c>
      <c r="F16" s="1488">
        <v>0</v>
      </c>
      <c r="G16" s="1488">
        <v>430</v>
      </c>
      <c r="H16" s="1488">
        <v>0</v>
      </c>
      <c r="I16" s="1488">
        <v>0</v>
      </c>
      <c r="J16" s="1488">
        <v>0</v>
      </c>
      <c r="K16" s="1488">
        <v>0</v>
      </c>
      <c r="L16" s="1488">
        <v>0</v>
      </c>
      <c r="M16" s="1488">
        <v>0</v>
      </c>
      <c r="N16" s="1488">
        <v>0</v>
      </c>
      <c r="O16" s="1488">
        <v>0</v>
      </c>
      <c r="P16" s="1488">
        <v>0</v>
      </c>
      <c r="Q16" s="859"/>
    </row>
    <row r="17" spans="1:29">
      <c r="A17" s="3734"/>
      <c r="B17" s="1060" t="s">
        <v>6369</v>
      </c>
      <c r="C17" s="1492">
        <f t="shared" si="3"/>
        <v>30</v>
      </c>
      <c r="D17" s="1488">
        <v>0</v>
      </c>
      <c r="E17" s="1488">
        <v>0</v>
      </c>
      <c r="F17" s="1488">
        <v>0</v>
      </c>
      <c r="G17" s="1488">
        <v>30</v>
      </c>
      <c r="H17" s="1488">
        <v>0</v>
      </c>
      <c r="I17" s="1488">
        <v>0</v>
      </c>
      <c r="J17" s="1488">
        <v>0</v>
      </c>
      <c r="K17" s="1488">
        <v>0</v>
      </c>
      <c r="L17" s="1488">
        <v>0</v>
      </c>
      <c r="M17" s="1488">
        <v>0</v>
      </c>
      <c r="N17" s="1488">
        <v>0</v>
      </c>
      <c r="O17" s="1488">
        <v>0</v>
      </c>
      <c r="P17" s="1488">
        <v>0</v>
      </c>
      <c r="Q17" s="859"/>
    </row>
    <row r="18" spans="1:29">
      <c r="A18" s="3735"/>
      <c r="B18" s="1063" t="s">
        <v>6370</v>
      </c>
      <c r="C18" s="1492">
        <f>SUM(C16:C17)</f>
        <v>460</v>
      </c>
      <c r="D18" s="1488">
        <f t="shared" ref="D18:P18" si="4">SUM(D16:D17)</f>
        <v>0</v>
      </c>
      <c r="E18" s="1488">
        <f t="shared" si="4"/>
        <v>0</v>
      </c>
      <c r="F18" s="1488">
        <f t="shared" si="4"/>
        <v>0</v>
      </c>
      <c r="G18" s="1488">
        <f t="shared" si="4"/>
        <v>460</v>
      </c>
      <c r="H18" s="1488">
        <f t="shared" si="4"/>
        <v>0</v>
      </c>
      <c r="I18" s="1488">
        <f t="shared" si="4"/>
        <v>0</v>
      </c>
      <c r="J18" s="1488">
        <f t="shared" si="4"/>
        <v>0</v>
      </c>
      <c r="K18" s="1488">
        <f t="shared" si="4"/>
        <v>0</v>
      </c>
      <c r="L18" s="1488">
        <f t="shared" si="4"/>
        <v>0</v>
      </c>
      <c r="M18" s="1488">
        <f t="shared" si="4"/>
        <v>0</v>
      </c>
      <c r="N18" s="1488">
        <f t="shared" si="4"/>
        <v>0</v>
      </c>
      <c r="O18" s="1488">
        <f t="shared" si="4"/>
        <v>0</v>
      </c>
      <c r="P18" s="1488">
        <f t="shared" si="4"/>
        <v>0</v>
      </c>
      <c r="Q18" s="859"/>
    </row>
    <row r="19" spans="1:29" ht="18.75" customHeight="1">
      <c r="A19" s="3733" t="s">
        <v>5070</v>
      </c>
      <c r="B19" s="1060" t="s">
        <v>6363</v>
      </c>
      <c r="C19" s="1492">
        <f t="shared" si="3"/>
        <v>9</v>
      </c>
      <c r="D19" s="1488">
        <v>0</v>
      </c>
      <c r="E19" s="1488">
        <v>0</v>
      </c>
      <c r="F19" s="1488">
        <v>0</v>
      </c>
      <c r="G19" s="1488">
        <v>0</v>
      </c>
      <c r="H19" s="1488">
        <v>9</v>
      </c>
      <c r="I19" s="1488">
        <v>0</v>
      </c>
      <c r="J19" s="1488">
        <v>0</v>
      </c>
      <c r="K19" s="1488">
        <v>0</v>
      </c>
      <c r="L19" s="1488">
        <v>0</v>
      </c>
      <c r="M19" s="1488">
        <v>0</v>
      </c>
      <c r="N19" s="1488">
        <v>0</v>
      </c>
      <c r="O19" s="1488">
        <v>0</v>
      </c>
      <c r="P19" s="1488">
        <v>0</v>
      </c>
      <c r="Q19" s="859"/>
    </row>
    <row r="20" spans="1:29">
      <c r="A20" s="3734"/>
      <c r="B20" s="1060" t="s">
        <v>6364</v>
      </c>
      <c r="C20" s="1492">
        <f t="shared" si="3"/>
        <v>0</v>
      </c>
      <c r="D20" s="1488">
        <v>0</v>
      </c>
      <c r="E20" s="1488">
        <v>0</v>
      </c>
      <c r="F20" s="1488">
        <v>0</v>
      </c>
      <c r="G20" s="1488">
        <v>0</v>
      </c>
      <c r="H20" s="1488">
        <v>0</v>
      </c>
      <c r="I20" s="1488">
        <v>0</v>
      </c>
      <c r="J20" s="1488">
        <v>0</v>
      </c>
      <c r="K20" s="1488">
        <v>0</v>
      </c>
      <c r="L20" s="1488">
        <v>0</v>
      </c>
      <c r="M20" s="1488">
        <v>0</v>
      </c>
      <c r="N20" s="1488">
        <v>0</v>
      </c>
      <c r="O20" s="1488">
        <v>0</v>
      </c>
      <c r="P20" s="1488">
        <v>0</v>
      </c>
      <c r="Q20" s="859"/>
    </row>
    <row r="21" spans="1:29">
      <c r="A21" s="3734"/>
      <c r="B21" s="1060" t="s">
        <v>6365</v>
      </c>
      <c r="C21" s="1492">
        <f t="shared" si="3"/>
        <v>0</v>
      </c>
      <c r="D21" s="1488">
        <v>0</v>
      </c>
      <c r="E21" s="1488">
        <v>0</v>
      </c>
      <c r="F21" s="1488">
        <v>0</v>
      </c>
      <c r="G21" s="1488">
        <v>0</v>
      </c>
      <c r="H21" s="1488">
        <v>0</v>
      </c>
      <c r="I21" s="1488">
        <v>0</v>
      </c>
      <c r="J21" s="1488">
        <v>0</v>
      </c>
      <c r="K21" s="1488">
        <v>0</v>
      </c>
      <c r="L21" s="1488">
        <v>0</v>
      </c>
      <c r="M21" s="1488">
        <v>0</v>
      </c>
      <c r="N21" s="1488">
        <v>0</v>
      </c>
      <c r="O21" s="1488">
        <v>0</v>
      </c>
      <c r="P21" s="1488">
        <v>0</v>
      </c>
      <c r="Q21" s="859"/>
    </row>
    <row r="22" spans="1:29">
      <c r="A22" s="3734"/>
      <c r="B22" s="1060" t="s">
        <v>6369</v>
      </c>
      <c r="C22" s="1492">
        <f t="shared" si="3"/>
        <v>1</v>
      </c>
      <c r="D22" s="1488">
        <v>0</v>
      </c>
      <c r="E22" s="1488">
        <v>0</v>
      </c>
      <c r="F22" s="1488">
        <v>0</v>
      </c>
      <c r="G22" s="1488">
        <v>1</v>
      </c>
      <c r="H22" s="1488">
        <v>0</v>
      </c>
      <c r="I22" s="1488">
        <v>0</v>
      </c>
      <c r="J22" s="1488">
        <v>0</v>
      </c>
      <c r="K22" s="1488">
        <v>0</v>
      </c>
      <c r="L22" s="1488">
        <v>0</v>
      </c>
      <c r="M22" s="1488">
        <v>0</v>
      </c>
      <c r="N22" s="1488">
        <v>0</v>
      </c>
      <c r="O22" s="1488">
        <v>0</v>
      </c>
      <c r="P22" s="1488">
        <v>0</v>
      </c>
      <c r="Q22" s="859"/>
    </row>
    <row r="23" spans="1:29">
      <c r="A23" s="3735"/>
      <c r="B23" s="1063" t="s">
        <v>6367</v>
      </c>
      <c r="C23" s="1492">
        <f>SUM(C19:C22)</f>
        <v>10</v>
      </c>
      <c r="D23" s="1488">
        <f>SUM(D19:D22)</f>
        <v>0</v>
      </c>
      <c r="E23" s="1488">
        <f t="shared" ref="E23:P23" si="5">SUM(E19:E22)</f>
        <v>0</v>
      </c>
      <c r="F23" s="1488">
        <f t="shared" si="5"/>
        <v>0</v>
      </c>
      <c r="G23" s="1488">
        <f t="shared" si="5"/>
        <v>1</v>
      </c>
      <c r="H23" s="1488">
        <f t="shared" si="5"/>
        <v>9</v>
      </c>
      <c r="I23" s="1488">
        <f t="shared" si="5"/>
        <v>0</v>
      </c>
      <c r="J23" s="1488">
        <f t="shared" si="5"/>
        <v>0</v>
      </c>
      <c r="K23" s="1488">
        <f t="shared" si="5"/>
        <v>0</v>
      </c>
      <c r="L23" s="1488">
        <f t="shared" si="5"/>
        <v>0</v>
      </c>
      <c r="M23" s="1488">
        <f t="shared" si="5"/>
        <v>0</v>
      </c>
      <c r="N23" s="1488">
        <f t="shared" si="5"/>
        <v>0</v>
      </c>
      <c r="O23" s="1488">
        <f t="shared" si="5"/>
        <v>0</v>
      </c>
      <c r="P23" s="1488">
        <f t="shared" si="5"/>
        <v>0</v>
      </c>
      <c r="Q23" s="859"/>
    </row>
    <row r="24" spans="1:29" ht="18.75" customHeight="1">
      <c r="A24" s="3733" t="s">
        <v>6371</v>
      </c>
      <c r="B24" s="1060" t="s">
        <v>6372</v>
      </c>
      <c r="C24" s="1492">
        <f t="shared" si="3"/>
        <v>8</v>
      </c>
      <c r="D24" s="1488">
        <v>0</v>
      </c>
      <c r="E24" s="1488">
        <v>8</v>
      </c>
      <c r="F24" s="1488">
        <v>0</v>
      </c>
      <c r="G24" s="1488">
        <v>0</v>
      </c>
      <c r="H24" s="1488">
        <v>0</v>
      </c>
      <c r="I24" s="1488">
        <v>0</v>
      </c>
      <c r="J24" s="1488">
        <v>0</v>
      </c>
      <c r="K24" s="1488">
        <v>0</v>
      </c>
      <c r="L24" s="1488">
        <v>0</v>
      </c>
      <c r="M24" s="1488">
        <v>0</v>
      </c>
      <c r="N24" s="1488">
        <v>0</v>
      </c>
      <c r="O24" s="1488">
        <v>0</v>
      </c>
      <c r="P24" s="1488">
        <v>0</v>
      </c>
      <c r="Q24" s="859"/>
    </row>
    <row r="25" spans="1:29">
      <c r="A25" s="3734"/>
      <c r="B25" s="1060" t="s">
        <v>6365</v>
      </c>
      <c r="C25" s="1492">
        <f t="shared" si="3"/>
        <v>12</v>
      </c>
      <c r="D25" s="1488">
        <v>0</v>
      </c>
      <c r="E25" s="1488">
        <v>12</v>
      </c>
      <c r="F25" s="1488">
        <v>0</v>
      </c>
      <c r="G25" s="1488">
        <v>0</v>
      </c>
      <c r="H25" s="1488">
        <v>0</v>
      </c>
      <c r="I25" s="1488">
        <v>0</v>
      </c>
      <c r="J25" s="1488">
        <v>0</v>
      </c>
      <c r="K25" s="1488">
        <v>0</v>
      </c>
      <c r="L25" s="1488">
        <v>0</v>
      </c>
      <c r="M25" s="1488">
        <v>0</v>
      </c>
      <c r="N25" s="1488">
        <v>0</v>
      </c>
      <c r="O25" s="1488">
        <v>0</v>
      </c>
      <c r="P25" s="1488">
        <v>0</v>
      </c>
      <c r="Q25" s="859"/>
    </row>
    <row r="26" spans="1:29" ht="18.5" thickBot="1">
      <c r="A26" s="3736"/>
      <c r="B26" s="1074" t="s">
        <v>6367</v>
      </c>
      <c r="C26" s="1494">
        <f>SUM(C24:C25)</f>
        <v>20</v>
      </c>
      <c r="D26" s="1495">
        <f t="shared" ref="D26:P26" si="6">SUM(D24:D25)</f>
        <v>0</v>
      </c>
      <c r="E26" s="1495">
        <f t="shared" si="6"/>
        <v>20</v>
      </c>
      <c r="F26" s="1495">
        <f t="shared" si="6"/>
        <v>0</v>
      </c>
      <c r="G26" s="1495">
        <f t="shared" si="6"/>
        <v>0</v>
      </c>
      <c r="H26" s="1495">
        <f t="shared" si="6"/>
        <v>0</v>
      </c>
      <c r="I26" s="1495">
        <f t="shared" si="6"/>
        <v>0</v>
      </c>
      <c r="J26" s="1495">
        <f t="shared" si="6"/>
        <v>0</v>
      </c>
      <c r="K26" s="1495">
        <f t="shared" si="6"/>
        <v>0</v>
      </c>
      <c r="L26" s="1495">
        <f t="shared" si="6"/>
        <v>0</v>
      </c>
      <c r="M26" s="1495">
        <f t="shared" si="6"/>
        <v>0</v>
      </c>
      <c r="N26" s="1495">
        <f t="shared" si="6"/>
        <v>0</v>
      </c>
      <c r="O26" s="1495">
        <f t="shared" si="6"/>
        <v>0</v>
      </c>
      <c r="P26" s="1495">
        <f t="shared" si="6"/>
        <v>0</v>
      </c>
      <c r="Q26" s="859"/>
    </row>
    <row r="27" spans="1:29">
      <c r="A27" s="987" t="s">
        <v>6373</v>
      </c>
      <c r="B27" s="987"/>
      <c r="C27" s="987"/>
      <c r="D27" s="987"/>
      <c r="E27" s="987"/>
      <c r="F27" s="987"/>
      <c r="G27" s="987"/>
      <c r="H27" s="987"/>
      <c r="I27" s="987"/>
      <c r="J27" s="987"/>
      <c r="K27" s="987"/>
      <c r="L27" s="987"/>
      <c r="M27" s="987"/>
      <c r="N27" s="987"/>
      <c r="O27" s="1003"/>
      <c r="P27" s="1020" t="s">
        <v>6374</v>
      </c>
      <c r="Q27" s="859"/>
    </row>
    <row r="28" spans="1:29">
      <c r="A28" s="987" t="s">
        <v>6375</v>
      </c>
      <c r="B28" s="987"/>
      <c r="C28" s="1054"/>
      <c r="D28" s="1054"/>
      <c r="E28" s="1054"/>
      <c r="F28" s="1054"/>
      <c r="G28" s="1054"/>
      <c r="H28" s="1054"/>
      <c r="I28" s="1054"/>
      <c r="J28" s="1054"/>
      <c r="K28" s="1054"/>
      <c r="L28" s="1054"/>
      <c r="M28" s="1054"/>
      <c r="N28" s="1054"/>
      <c r="O28" s="1054"/>
      <c r="P28" s="1054"/>
      <c r="Q28" s="859"/>
    </row>
    <row r="29" spans="1:29">
      <c r="A29" s="859"/>
      <c r="B29" s="859"/>
      <c r="C29" s="859"/>
      <c r="D29" s="859"/>
      <c r="E29" s="859"/>
      <c r="F29" s="859"/>
      <c r="G29" s="859"/>
      <c r="H29" s="859"/>
      <c r="I29" s="859"/>
      <c r="J29" s="859"/>
      <c r="K29" s="859"/>
      <c r="L29" s="859"/>
      <c r="M29" s="859"/>
      <c r="N29" s="859"/>
      <c r="O29" s="859"/>
      <c r="P29" s="859"/>
      <c r="Q29" s="859"/>
    </row>
    <row r="30" spans="1:29">
      <c r="A30" s="859" t="s">
        <v>6376</v>
      </c>
      <c r="B30" s="859"/>
      <c r="C30" s="859"/>
      <c r="D30" s="859"/>
      <c r="E30" s="820" t="s">
        <v>721</v>
      </c>
      <c r="F30" s="859"/>
      <c r="G30" s="859"/>
      <c r="H30" s="859"/>
      <c r="I30" s="859"/>
      <c r="J30" s="859"/>
      <c r="K30" s="859"/>
      <c r="L30" s="859"/>
      <c r="M30" s="859"/>
      <c r="N30" s="859"/>
      <c r="O30" s="859"/>
      <c r="P30" s="859"/>
      <c r="Q30" s="859"/>
    </row>
    <row r="31" spans="1:29">
      <c r="A31" s="859"/>
      <c r="B31" s="859"/>
      <c r="C31" s="859"/>
      <c r="D31" s="859"/>
      <c r="E31" s="859"/>
      <c r="F31" s="859"/>
      <c r="G31" s="859"/>
      <c r="H31" s="859"/>
      <c r="I31" s="859"/>
      <c r="J31" s="859"/>
      <c r="K31" s="859"/>
      <c r="L31" s="859"/>
      <c r="M31" s="859"/>
      <c r="N31" s="859"/>
      <c r="O31" s="859"/>
      <c r="P31" s="859"/>
      <c r="Q31" s="859"/>
    </row>
    <row r="32" spans="1:29">
      <c r="A32" s="859" t="s">
        <v>6377</v>
      </c>
      <c r="B32" s="859"/>
      <c r="C32" s="859"/>
      <c r="D32" s="859"/>
      <c r="E32" s="859"/>
      <c r="F32" s="859"/>
      <c r="G32" s="859"/>
      <c r="H32" s="859"/>
      <c r="I32" s="859"/>
      <c r="J32" s="859"/>
      <c r="K32" s="820" t="s">
        <v>721</v>
      </c>
      <c r="L32" s="859"/>
      <c r="M32" s="859"/>
      <c r="N32" s="859"/>
      <c r="O32" s="859"/>
      <c r="P32" s="859"/>
      <c r="Q32" s="859"/>
      <c r="R32" s="1140"/>
      <c r="S32" s="1140"/>
      <c r="T32" s="1140"/>
      <c r="U32" s="1140"/>
      <c r="V32" s="1140"/>
      <c r="W32" s="1140"/>
      <c r="X32" s="1140"/>
      <c r="Y32" s="1140"/>
      <c r="Z32" s="1140"/>
      <c r="AA32" s="1140"/>
      <c r="AB32" s="1140"/>
      <c r="AC32" s="1140"/>
    </row>
    <row r="33" spans="1:29" ht="18.5" thickBot="1">
      <c r="A33" s="1184"/>
      <c r="B33" s="1184"/>
      <c r="C33" s="1184"/>
      <c r="D33" s="1184"/>
      <c r="E33" s="1184"/>
      <c r="F33" s="1184"/>
      <c r="G33" s="1184"/>
      <c r="H33" s="1184"/>
      <c r="I33" s="1184"/>
      <c r="J33" s="989" t="s">
        <v>6378</v>
      </c>
      <c r="K33" s="859"/>
      <c r="L33" s="859"/>
      <c r="M33" s="859"/>
      <c r="N33" s="859"/>
      <c r="O33" s="859"/>
      <c r="P33" s="859"/>
      <c r="Q33" s="859"/>
    </row>
    <row r="34" spans="1:29">
      <c r="A34" s="1163" t="s">
        <v>6379</v>
      </c>
      <c r="B34" s="1007" t="s">
        <v>6380</v>
      </c>
      <c r="C34" s="1345" t="s">
        <v>4847</v>
      </c>
      <c r="D34" s="1345" t="s">
        <v>4848</v>
      </c>
      <c r="E34" s="1345" t="s">
        <v>6382</v>
      </c>
      <c r="F34" s="1345" t="s">
        <v>6383</v>
      </c>
      <c r="G34" s="1345" t="s">
        <v>6384</v>
      </c>
      <c r="H34" s="1345" t="s">
        <v>6385</v>
      </c>
      <c r="I34" s="1345" t="s">
        <v>6386</v>
      </c>
      <c r="J34" s="1345" t="s">
        <v>6387</v>
      </c>
      <c r="K34" s="859"/>
      <c r="L34" s="859"/>
      <c r="M34" s="859"/>
      <c r="N34" s="859"/>
      <c r="O34" s="859"/>
      <c r="P34" s="859"/>
      <c r="Q34" s="859"/>
    </row>
    <row r="35" spans="1:29">
      <c r="A35" s="1522" t="s">
        <v>5491</v>
      </c>
      <c r="B35" s="1119">
        <f t="shared" ref="B35:J35" si="7">SUM(B36:B42)</f>
        <v>4078</v>
      </c>
      <c r="C35" s="1428">
        <f t="shared" si="7"/>
        <v>694</v>
      </c>
      <c r="D35" s="1428">
        <f t="shared" si="7"/>
        <v>907</v>
      </c>
      <c r="E35" s="1428">
        <f t="shared" si="7"/>
        <v>233</v>
      </c>
      <c r="F35" s="1428">
        <f t="shared" si="7"/>
        <v>804</v>
      </c>
      <c r="G35" s="1428">
        <f t="shared" si="7"/>
        <v>487</v>
      </c>
      <c r="H35" s="1428">
        <f t="shared" si="7"/>
        <v>217</v>
      </c>
      <c r="I35" s="1428">
        <f t="shared" si="7"/>
        <v>603</v>
      </c>
      <c r="J35" s="1428">
        <f t="shared" si="7"/>
        <v>133</v>
      </c>
      <c r="K35" s="859"/>
      <c r="L35" s="859"/>
      <c r="M35" s="859"/>
      <c r="N35" s="859"/>
      <c r="O35" s="859"/>
      <c r="P35" s="859"/>
      <c r="Q35" s="859"/>
    </row>
    <row r="36" spans="1:29">
      <c r="A36" s="1131" t="s">
        <v>6361</v>
      </c>
      <c r="B36" s="1523">
        <f t="shared" ref="B36:B42" si="8">SUM(C36:J36)</f>
        <v>107</v>
      </c>
      <c r="C36" s="975">
        <v>0</v>
      </c>
      <c r="D36" s="975">
        <v>0</v>
      </c>
      <c r="E36" s="975">
        <v>58</v>
      </c>
      <c r="F36" s="975">
        <v>0</v>
      </c>
      <c r="G36" s="975">
        <v>0</v>
      </c>
      <c r="H36" s="975">
        <v>7</v>
      </c>
      <c r="I36" s="975">
        <v>0</v>
      </c>
      <c r="J36" s="975">
        <v>42</v>
      </c>
      <c r="K36" s="859"/>
      <c r="L36" s="859"/>
      <c r="M36" s="859"/>
      <c r="N36" s="859"/>
      <c r="O36" s="859"/>
      <c r="P36" s="859"/>
      <c r="Q36" s="859"/>
    </row>
    <row r="37" spans="1:29">
      <c r="A37" s="1131" t="s">
        <v>6388</v>
      </c>
      <c r="B37" s="1523">
        <f t="shared" si="8"/>
        <v>138</v>
      </c>
      <c r="C37" s="975">
        <v>0</v>
      </c>
      <c r="D37" s="975">
        <v>0</v>
      </c>
      <c r="E37" s="975">
        <v>40</v>
      </c>
      <c r="F37" s="975">
        <v>0</v>
      </c>
      <c r="G37" s="975">
        <v>0</v>
      </c>
      <c r="H37" s="975">
        <v>7</v>
      </c>
      <c r="I37" s="975">
        <v>0</v>
      </c>
      <c r="J37" s="975">
        <v>91</v>
      </c>
      <c r="K37" s="859"/>
      <c r="L37" s="859"/>
      <c r="M37" s="859"/>
      <c r="N37" s="859"/>
      <c r="O37" s="859"/>
      <c r="P37" s="859"/>
      <c r="Q37" s="859"/>
    </row>
    <row r="38" spans="1:29">
      <c r="A38" s="1131" t="s">
        <v>6389</v>
      </c>
      <c r="B38" s="1523">
        <f t="shared" si="8"/>
        <v>33</v>
      </c>
      <c r="C38" s="975">
        <v>15</v>
      </c>
      <c r="D38" s="975">
        <v>0</v>
      </c>
      <c r="E38" s="975">
        <v>10</v>
      </c>
      <c r="F38" s="975">
        <v>0</v>
      </c>
      <c r="G38" s="975">
        <v>0</v>
      </c>
      <c r="H38" s="975">
        <v>8</v>
      </c>
      <c r="I38" s="975">
        <v>0</v>
      </c>
      <c r="J38" s="975">
        <v>0</v>
      </c>
      <c r="K38" s="859"/>
      <c r="L38" s="859"/>
      <c r="M38" s="859"/>
      <c r="N38" s="859"/>
      <c r="O38" s="859"/>
      <c r="P38" s="859"/>
      <c r="Q38" s="859"/>
    </row>
    <row r="39" spans="1:29">
      <c r="A39" s="1131" t="s">
        <v>6390</v>
      </c>
      <c r="B39" s="1523">
        <f t="shared" si="8"/>
        <v>50</v>
      </c>
      <c r="C39" s="975">
        <v>0</v>
      </c>
      <c r="D39" s="975">
        <v>0</v>
      </c>
      <c r="E39" s="975">
        <v>0</v>
      </c>
      <c r="F39" s="975">
        <v>0</v>
      </c>
      <c r="G39" s="975">
        <v>50</v>
      </c>
      <c r="H39" s="975">
        <v>0</v>
      </c>
      <c r="I39" s="975">
        <v>0</v>
      </c>
      <c r="J39" s="975">
        <v>0</v>
      </c>
      <c r="K39" s="859"/>
      <c r="L39" s="859"/>
      <c r="M39" s="859"/>
      <c r="N39" s="859"/>
      <c r="O39" s="859"/>
      <c r="P39" s="859"/>
      <c r="Q39" s="859"/>
    </row>
    <row r="40" spans="1:29">
      <c r="A40" s="1131" t="s">
        <v>6391</v>
      </c>
      <c r="B40" s="1523">
        <f t="shared" si="8"/>
        <v>285</v>
      </c>
      <c r="C40" s="975">
        <v>51</v>
      </c>
      <c r="D40" s="975">
        <v>150</v>
      </c>
      <c r="E40" s="975">
        <v>0</v>
      </c>
      <c r="F40" s="975">
        <v>84</v>
      </c>
      <c r="G40" s="975">
        <v>0</v>
      </c>
      <c r="H40" s="975">
        <v>0</v>
      </c>
      <c r="I40" s="975">
        <v>0</v>
      </c>
      <c r="J40" s="975">
        <v>0</v>
      </c>
      <c r="K40" s="859"/>
      <c r="L40" s="859"/>
      <c r="M40" s="859"/>
      <c r="N40" s="859"/>
      <c r="O40" s="859"/>
      <c r="P40" s="859"/>
      <c r="Q40" s="859"/>
    </row>
    <row r="41" spans="1:29">
      <c r="A41" s="1131" t="s">
        <v>6392</v>
      </c>
      <c r="B41" s="1523">
        <f t="shared" si="8"/>
        <v>3441</v>
      </c>
      <c r="C41" s="975">
        <v>604</v>
      </c>
      <c r="D41" s="975">
        <v>757</v>
      </c>
      <c r="E41" s="975">
        <v>125</v>
      </c>
      <c r="F41" s="975">
        <v>720</v>
      </c>
      <c r="G41" s="975">
        <v>437</v>
      </c>
      <c r="H41" s="975">
        <v>195</v>
      </c>
      <c r="I41" s="975">
        <v>603</v>
      </c>
      <c r="J41" s="975">
        <v>0</v>
      </c>
      <c r="K41" s="859"/>
      <c r="L41" s="859"/>
      <c r="M41" s="859"/>
      <c r="N41" s="859"/>
      <c r="O41" s="859"/>
      <c r="P41" s="859"/>
      <c r="Q41" s="859"/>
    </row>
    <row r="42" spans="1:29" ht="18.5" thickBot="1">
      <c r="A42" s="1265" t="s">
        <v>6369</v>
      </c>
      <c r="B42" s="1524">
        <f t="shared" si="8"/>
        <v>24</v>
      </c>
      <c r="C42" s="1342">
        <v>24</v>
      </c>
      <c r="D42" s="1342">
        <v>0</v>
      </c>
      <c r="E42" s="1342">
        <v>0</v>
      </c>
      <c r="F42" s="1342">
        <v>0</v>
      </c>
      <c r="G42" s="1342">
        <v>0</v>
      </c>
      <c r="H42" s="1342">
        <v>0</v>
      </c>
      <c r="I42" s="1342">
        <v>0</v>
      </c>
      <c r="J42" s="1342">
        <v>0</v>
      </c>
      <c r="K42" s="859"/>
      <c r="L42" s="859"/>
      <c r="M42" s="859"/>
      <c r="N42" s="859"/>
      <c r="O42" s="859"/>
      <c r="P42" s="859"/>
      <c r="Q42" s="859"/>
    </row>
    <row r="43" spans="1:29">
      <c r="A43" s="859"/>
      <c r="B43" s="859"/>
      <c r="C43" s="859"/>
      <c r="D43" s="859"/>
      <c r="E43" s="859"/>
      <c r="F43" s="859"/>
      <c r="G43" s="859"/>
      <c r="H43" s="1003"/>
      <c r="I43" s="1003"/>
      <c r="J43" s="1020" t="s">
        <v>6393</v>
      </c>
      <c r="K43" s="859"/>
      <c r="L43" s="859"/>
      <c r="M43" s="859"/>
      <c r="N43" s="859"/>
      <c r="O43" s="859"/>
      <c r="P43" s="859"/>
      <c r="Q43" s="859"/>
    </row>
    <row r="44" spans="1:29">
      <c r="A44" s="859" t="s">
        <v>6394</v>
      </c>
      <c r="B44" s="859"/>
      <c r="C44" s="859"/>
      <c r="D44" s="859"/>
      <c r="E44" s="820" t="s">
        <v>721</v>
      </c>
      <c r="F44" s="859"/>
      <c r="G44" s="859"/>
      <c r="H44" s="859"/>
      <c r="I44" s="859"/>
      <c r="J44" s="859"/>
      <c r="K44" s="859"/>
      <c r="L44" s="859"/>
      <c r="M44" s="859"/>
      <c r="N44" s="859"/>
      <c r="O44" s="859"/>
      <c r="P44" s="859"/>
      <c r="Q44" s="859"/>
      <c r="R44" s="1140"/>
      <c r="S44" s="1140"/>
      <c r="T44" s="1140"/>
      <c r="U44" s="1140"/>
      <c r="V44" s="1140"/>
      <c r="W44" s="1140"/>
      <c r="X44" s="1140"/>
      <c r="Y44" s="1140"/>
      <c r="Z44" s="1140"/>
      <c r="AA44" s="1140"/>
      <c r="AB44" s="1140"/>
      <c r="AC44" s="1140"/>
    </row>
    <row r="45" spans="1:29">
      <c r="A45" s="859"/>
      <c r="B45" s="859"/>
      <c r="C45" s="859"/>
      <c r="D45" s="859"/>
      <c r="E45" s="859"/>
      <c r="F45" s="859"/>
      <c r="G45" s="859"/>
      <c r="H45" s="859"/>
      <c r="I45" s="859"/>
      <c r="J45" s="859"/>
      <c r="K45" s="859"/>
      <c r="L45" s="859"/>
      <c r="M45" s="859"/>
      <c r="N45" s="859"/>
      <c r="O45" s="859"/>
      <c r="P45" s="859"/>
      <c r="Q45" s="859"/>
    </row>
    <row r="46" spans="1:29">
      <c r="A46" s="859"/>
      <c r="B46" s="859"/>
      <c r="C46" s="859"/>
      <c r="D46" s="859"/>
      <c r="E46" s="859"/>
      <c r="F46" s="859"/>
      <c r="G46" s="859"/>
      <c r="H46" s="859"/>
      <c r="I46" s="859"/>
      <c r="J46" s="859"/>
      <c r="K46" s="859"/>
      <c r="L46" s="859"/>
      <c r="M46" s="859"/>
      <c r="N46" s="859"/>
      <c r="O46" s="859"/>
      <c r="P46" s="859"/>
      <c r="Q46" s="859"/>
    </row>
  </sheetData>
  <mergeCells count="9">
    <mergeCell ref="A16:A18"/>
    <mergeCell ref="A19:A23"/>
    <mergeCell ref="A24:A26"/>
    <mergeCell ref="A4:B4"/>
    <mergeCell ref="A5:B5"/>
    <mergeCell ref="A6:B6"/>
    <mergeCell ref="A7:B7"/>
    <mergeCell ref="A8:B8"/>
    <mergeCell ref="A9:A15"/>
  </mergeCells>
  <phoneticPr fontId="2"/>
  <hyperlinks>
    <hyperlink ref="Q2" location="目次!A1" display="目次へ戻る" xr:uid="{256DD0F4-7A44-4866-8F77-C8981089C13E}"/>
    <hyperlink ref="E30" location="目次!A1" display="目次へ戻る" xr:uid="{1029E96B-CA53-4A3B-9997-726FA2C70FFB}"/>
    <hyperlink ref="K32" location="目次!A1" display="目次へ戻る" xr:uid="{A9BF4942-870A-4A9C-88EF-B00B4152CE7C}"/>
    <hyperlink ref="E44" location="目次!A1" display="目次へ戻る" xr:uid="{4192ECC6-29ED-410E-99E1-1B1F76471E34}"/>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F57EF-3C66-4EE0-A908-BF5ECFC38103}">
  <dimension ref="A1:AL100"/>
  <sheetViews>
    <sheetView workbookViewId="0">
      <pane ySplit="1" topLeftCell="A2" activePane="bottomLeft" state="frozen"/>
      <selection pane="bottomLeft"/>
    </sheetView>
  </sheetViews>
  <sheetFormatPr defaultColWidth="8.58203125" defaultRowHeight="18"/>
  <cols>
    <col min="1" max="1" width="19.08203125" style="821" customWidth="1"/>
    <col min="2" max="37" width="12.83203125" style="821" customWidth="1"/>
    <col min="38" max="38" width="11" style="821" bestFit="1" customWidth="1"/>
    <col min="39" max="16384" width="8.58203125" style="821"/>
  </cols>
  <sheetData>
    <row r="1" spans="1:38">
      <c r="A1" s="1111" t="s">
        <v>6395</v>
      </c>
      <c r="B1" s="859"/>
      <c r="C1" s="859"/>
      <c r="D1" s="1103"/>
      <c r="E1" s="859"/>
      <c r="F1" s="859"/>
      <c r="G1" s="859"/>
      <c r="H1" s="859"/>
      <c r="I1" s="859"/>
      <c r="J1" s="859"/>
      <c r="K1" s="987"/>
      <c r="L1" s="987"/>
      <c r="M1" s="987"/>
      <c r="N1" s="987"/>
      <c r="O1" s="987"/>
      <c r="P1" s="987"/>
      <c r="Q1" s="987"/>
      <c r="R1" s="820" t="s">
        <v>721</v>
      </c>
      <c r="S1" s="859"/>
      <c r="T1" s="859"/>
      <c r="U1" s="859"/>
      <c r="V1" s="859"/>
      <c r="W1" s="859"/>
      <c r="X1" s="859"/>
      <c r="Y1" s="859"/>
      <c r="Z1" s="859"/>
      <c r="AA1" s="859"/>
      <c r="AB1" s="859"/>
      <c r="AC1" s="859"/>
      <c r="AD1" s="859"/>
      <c r="AE1" s="859"/>
      <c r="AF1" s="859"/>
      <c r="AG1" s="859"/>
      <c r="AH1" s="859"/>
      <c r="AI1" s="859"/>
      <c r="AJ1" s="859"/>
      <c r="AK1" s="859"/>
      <c r="AL1" s="859"/>
    </row>
    <row r="2" spans="1:38">
      <c r="A2" s="859" t="s">
        <v>6396</v>
      </c>
      <c r="B2" s="859"/>
      <c r="C2" s="859"/>
      <c r="D2" s="859"/>
      <c r="E2" s="859"/>
      <c r="F2" s="859"/>
      <c r="G2" s="859"/>
      <c r="H2" s="1053"/>
      <c r="I2" s="1053"/>
      <c r="J2" s="1053"/>
      <c r="K2" s="1053"/>
      <c r="L2" s="1053"/>
      <c r="M2" s="1053"/>
      <c r="N2" s="1053"/>
      <c r="O2" s="1053"/>
      <c r="P2" s="1053"/>
      <c r="Q2" s="987"/>
      <c r="R2" s="859"/>
      <c r="S2" s="859"/>
      <c r="T2" s="859"/>
      <c r="U2" s="859"/>
      <c r="V2" s="859"/>
      <c r="W2" s="859"/>
      <c r="X2" s="859"/>
      <c r="Y2" s="859"/>
      <c r="Z2" s="859"/>
      <c r="AA2" s="859"/>
      <c r="AB2" s="859"/>
      <c r="AC2" s="859"/>
      <c r="AD2" s="859"/>
      <c r="AE2" s="859"/>
      <c r="AF2" s="859"/>
      <c r="AG2" s="859"/>
      <c r="AH2" s="859"/>
      <c r="AI2" s="859"/>
      <c r="AJ2" s="859"/>
      <c r="AK2" s="859"/>
      <c r="AL2" s="859"/>
    </row>
    <row r="3" spans="1:38" ht="18.5" thickBot="1">
      <c r="A3" s="859"/>
      <c r="B3" s="859"/>
      <c r="C3" s="859"/>
      <c r="D3" s="859"/>
      <c r="E3" s="859"/>
      <c r="F3" s="859"/>
      <c r="G3" s="859"/>
      <c r="H3" s="1525"/>
      <c r="I3" s="1525"/>
      <c r="J3" s="1525"/>
      <c r="K3" s="1525"/>
      <c r="L3" s="1525"/>
      <c r="M3" s="1525"/>
      <c r="N3" s="1525"/>
      <c r="O3" s="1525"/>
      <c r="P3" s="1525"/>
      <c r="Q3" s="859"/>
      <c r="S3" s="859"/>
      <c r="T3" s="859"/>
      <c r="U3" s="859"/>
      <c r="V3" s="859"/>
      <c r="W3" s="859"/>
      <c r="X3" s="859"/>
      <c r="Y3" s="859"/>
      <c r="Z3" s="859"/>
      <c r="AA3" s="859"/>
      <c r="AB3" s="859"/>
      <c r="AC3" s="859"/>
      <c r="AD3" s="859"/>
      <c r="AE3" s="859"/>
      <c r="AF3" s="859"/>
      <c r="AG3" s="859"/>
      <c r="AH3" s="859"/>
      <c r="AI3" s="859"/>
      <c r="AJ3" s="859"/>
      <c r="AK3" s="859"/>
      <c r="AL3" s="859"/>
    </row>
    <row r="4" spans="1:38" s="1526" customFormat="1" ht="18.75" customHeight="1">
      <c r="A4" s="3566" t="s">
        <v>6397</v>
      </c>
      <c r="B4" s="3598" t="s">
        <v>6398</v>
      </c>
      <c r="C4" s="3607" t="s">
        <v>6399</v>
      </c>
      <c r="D4" s="3569" t="s">
        <v>6400</v>
      </c>
      <c r="E4" s="3570"/>
      <c r="F4" s="3570"/>
      <c r="G4" s="3570"/>
      <c r="H4" s="3570"/>
      <c r="I4" s="3576"/>
      <c r="J4" s="3569" t="s">
        <v>6401</v>
      </c>
      <c r="K4" s="3570"/>
      <c r="L4" s="3570"/>
      <c r="M4" s="3570"/>
      <c r="N4" s="3570"/>
      <c r="O4" s="3576"/>
      <c r="P4" s="3569" t="s">
        <v>6402</v>
      </c>
      <c r="Q4" s="3570"/>
      <c r="R4" s="859"/>
      <c r="S4" s="859"/>
      <c r="T4" s="859"/>
      <c r="U4" s="859"/>
      <c r="V4" s="859"/>
      <c r="W4" s="859"/>
      <c r="X4" s="859"/>
      <c r="Y4" s="859"/>
      <c r="Z4" s="859"/>
      <c r="AA4" s="859"/>
      <c r="AB4" s="859"/>
      <c r="AC4" s="859"/>
      <c r="AD4" s="859"/>
      <c r="AE4" s="859"/>
      <c r="AF4" s="859"/>
      <c r="AG4" s="859"/>
      <c r="AH4" s="859"/>
      <c r="AI4" s="859"/>
      <c r="AJ4" s="859"/>
      <c r="AK4" s="859"/>
      <c r="AL4" s="859"/>
    </row>
    <row r="5" spans="1:38" s="1526" customFormat="1" ht="18.75" customHeight="1">
      <c r="A5" s="3567"/>
      <c r="B5" s="3606"/>
      <c r="C5" s="3608"/>
      <c r="D5" s="3573" t="s">
        <v>6403</v>
      </c>
      <c r="E5" s="3575"/>
      <c r="F5" s="991" t="s">
        <v>6404</v>
      </c>
      <c r="G5" s="3573" t="s">
        <v>6406</v>
      </c>
      <c r="H5" s="3575"/>
      <c r="I5" s="992" t="s">
        <v>6407</v>
      </c>
      <c r="J5" s="3605" t="s">
        <v>6408</v>
      </c>
      <c r="K5" s="3605" t="s">
        <v>6409</v>
      </c>
      <c r="L5" s="3573" t="s">
        <v>6410</v>
      </c>
      <c r="M5" s="3575"/>
      <c r="N5" s="3573" t="s">
        <v>6411</v>
      </c>
      <c r="O5" s="3575"/>
      <c r="P5" s="3605" t="s">
        <v>6412</v>
      </c>
      <c r="Q5" s="3571" t="s">
        <v>6413</v>
      </c>
      <c r="R5" s="859"/>
      <c r="S5" s="859"/>
      <c r="T5" s="859"/>
      <c r="U5" s="859"/>
      <c r="V5" s="859"/>
      <c r="W5" s="859"/>
      <c r="X5" s="859"/>
      <c r="Y5" s="859"/>
      <c r="Z5" s="859"/>
      <c r="AA5" s="859"/>
      <c r="AB5" s="859"/>
      <c r="AC5" s="859"/>
      <c r="AD5" s="859"/>
      <c r="AE5" s="859"/>
      <c r="AF5" s="859"/>
      <c r="AG5" s="859"/>
      <c r="AH5" s="859"/>
      <c r="AI5" s="859"/>
      <c r="AJ5" s="859"/>
      <c r="AK5" s="859"/>
      <c r="AL5" s="859"/>
    </row>
    <row r="6" spans="1:38" s="1526" customFormat="1" ht="18.75" customHeight="1">
      <c r="A6" s="3568"/>
      <c r="B6" s="3599"/>
      <c r="C6" s="3609"/>
      <c r="D6" s="992" t="s">
        <v>6414</v>
      </c>
      <c r="E6" s="992" t="s">
        <v>6415</v>
      </c>
      <c r="F6" s="992" t="s">
        <v>6416</v>
      </c>
      <c r="G6" s="992" t="s">
        <v>6416</v>
      </c>
      <c r="H6" s="992" t="s">
        <v>6417</v>
      </c>
      <c r="I6" s="1304" t="s">
        <v>6409</v>
      </c>
      <c r="J6" s="3599"/>
      <c r="K6" s="3599"/>
      <c r="L6" s="991" t="s">
        <v>6418</v>
      </c>
      <c r="M6" s="1302" t="s">
        <v>6420</v>
      </c>
      <c r="N6" s="991" t="s">
        <v>6418</v>
      </c>
      <c r="O6" s="1302" t="s">
        <v>6420</v>
      </c>
      <c r="P6" s="3599"/>
      <c r="Q6" s="3572"/>
      <c r="R6" s="859"/>
      <c r="S6" s="859"/>
      <c r="T6" s="859"/>
      <c r="U6" s="859"/>
      <c r="V6" s="859"/>
      <c r="W6" s="859"/>
      <c r="X6" s="859"/>
      <c r="Y6" s="859"/>
      <c r="Z6" s="859"/>
      <c r="AA6" s="859"/>
      <c r="AB6" s="859"/>
      <c r="AC6" s="859"/>
      <c r="AD6" s="859"/>
      <c r="AE6" s="859"/>
      <c r="AF6" s="859"/>
      <c r="AG6" s="859"/>
      <c r="AH6" s="859"/>
      <c r="AI6" s="859"/>
      <c r="AJ6" s="859"/>
      <c r="AK6" s="859"/>
      <c r="AL6" s="859"/>
    </row>
    <row r="7" spans="1:38" s="1526" customFormat="1" ht="18.75" customHeight="1">
      <c r="A7" s="1527" t="s">
        <v>5491</v>
      </c>
      <c r="B7" s="1528">
        <f>SUM(B8:B10,B13,B16)</f>
        <v>9023</v>
      </c>
      <c r="C7" s="1529">
        <f>SUM(C8:C10,C13,C16)</f>
        <v>4272489.5999999996</v>
      </c>
      <c r="D7" s="1529">
        <f>SUM(D8:D10,D13,D16)</f>
        <v>2770260.1</v>
      </c>
      <c r="E7" s="1530">
        <f t="shared" ref="E7:E15" si="0">D7/C7*100</f>
        <v>64.839481411493665</v>
      </c>
      <c r="F7" s="1529">
        <f>SUM(F8:F10,F13,F16)</f>
        <v>1502230</v>
      </c>
      <c r="G7" s="1529">
        <f>SUM(G8:G10,G13,G16)</f>
        <v>3316016.9</v>
      </c>
      <c r="H7" s="1531">
        <f t="shared" ref="H7:H15" si="1">G7/C7*100</f>
        <v>77.613223447050643</v>
      </c>
      <c r="I7" s="1529">
        <f t="shared" ref="I7:O7" si="2">SUM(I8,I9,I10,I13,I16)</f>
        <v>956472.7</v>
      </c>
      <c r="J7" s="1532">
        <f t="shared" si="2"/>
        <v>2718</v>
      </c>
      <c r="K7" s="1532">
        <f t="shared" si="2"/>
        <v>54944.2</v>
      </c>
      <c r="L7" s="1529">
        <f t="shared" si="2"/>
        <v>2597</v>
      </c>
      <c r="M7" s="1529">
        <f t="shared" si="2"/>
        <v>53897.7</v>
      </c>
      <c r="N7" s="1529">
        <f t="shared" si="2"/>
        <v>121</v>
      </c>
      <c r="O7" s="1529">
        <f t="shared" si="2"/>
        <v>1046.5</v>
      </c>
      <c r="P7" s="1532">
        <f>SUM(P8:P10,P13,P16)</f>
        <v>36</v>
      </c>
      <c r="Q7" s="1532">
        <f>SUM(Q8,Q9,Q10,Q13,Q16)</f>
        <v>20044.599999999999</v>
      </c>
      <c r="R7" s="859"/>
      <c r="S7" s="859"/>
      <c r="T7" s="859"/>
      <c r="U7" s="859"/>
      <c r="V7" s="859"/>
      <c r="W7" s="859"/>
      <c r="X7" s="859"/>
      <c r="Y7" s="859"/>
      <c r="Z7" s="859"/>
      <c r="AA7" s="859"/>
      <c r="AB7" s="859"/>
      <c r="AC7" s="859"/>
      <c r="AD7" s="859"/>
      <c r="AE7" s="859"/>
      <c r="AF7" s="859"/>
      <c r="AG7" s="859"/>
      <c r="AH7" s="859"/>
      <c r="AI7" s="859"/>
      <c r="AJ7" s="859"/>
      <c r="AK7" s="859"/>
      <c r="AL7" s="859"/>
    </row>
    <row r="8" spans="1:38" s="1526" customFormat="1" ht="18.75" customHeight="1">
      <c r="A8" s="1131" t="s">
        <v>6421</v>
      </c>
      <c r="B8" s="1523">
        <v>1</v>
      </c>
      <c r="C8" s="1533">
        <v>44700</v>
      </c>
      <c r="D8" s="1533">
        <v>44700</v>
      </c>
      <c r="E8" s="1534">
        <f t="shared" si="0"/>
        <v>100</v>
      </c>
      <c r="F8" s="1533">
        <v>0</v>
      </c>
      <c r="G8" s="1533">
        <v>44700</v>
      </c>
      <c r="H8" s="1534">
        <f t="shared" si="1"/>
        <v>100</v>
      </c>
      <c r="I8" s="1535">
        <v>0</v>
      </c>
      <c r="J8" s="1535">
        <v>31</v>
      </c>
      <c r="K8" s="1535">
        <v>6846</v>
      </c>
      <c r="L8" s="1533">
        <v>31</v>
      </c>
      <c r="M8" s="1533">
        <v>6846</v>
      </c>
      <c r="N8" s="1533">
        <v>0</v>
      </c>
      <c r="O8" s="1533">
        <v>0</v>
      </c>
      <c r="P8" s="1440">
        <v>2</v>
      </c>
      <c r="Q8" s="1440">
        <v>1778</v>
      </c>
      <c r="R8" s="859"/>
      <c r="S8" s="859"/>
      <c r="T8" s="859"/>
      <c r="U8" s="859"/>
      <c r="V8" s="859"/>
      <c r="W8" s="859"/>
      <c r="X8" s="859"/>
      <c r="Y8" s="859"/>
      <c r="Z8" s="859"/>
      <c r="AA8" s="859"/>
      <c r="AB8" s="859"/>
      <c r="AC8" s="859"/>
      <c r="AD8" s="859"/>
      <c r="AE8" s="859"/>
      <c r="AF8" s="859"/>
      <c r="AG8" s="859"/>
      <c r="AH8" s="859"/>
      <c r="AI8" s="859"/>
      <c r="AJ8" s="859"/>
      <c r="AK8" s="859"/>
      <c r="AL8" s="859"/>
    </row>
    <row r="9" spans="1:38" s="1526" customFormat="1" ht="18.75" customHeight="1">
      <c r="A9" s="1131" t="s">
        <v>6422</v>
      </c>
      <c r="B9" s="1523">
        <v>1</v>
      </c>
      <c r="C9" s="1533">
        <v>26000</v>
      </c>
      <c r="D9" s="1533">
        <v>26000</v>
      </c>
      <c r="E9" s="1534">
        <f t="shared" si="0"/>
        <v>100</v>
      </c>
      <c r="F9" s="1533">
        <v>0</v>
      </c>
      <c r="G9" s="1533">
        <v>26000</v>
      </c>
      <c r="H9" s="1534">
        <f t="shared" si="1"/>
        <v>100</v>
      </c>
      <c r="I9" s="1535">
        <v>0</v>
      </c>
      <c r="J9" s="1535">
        <v>17</v>
      </c>
      <c r="K9" s="1535">
        <v>2924</v>
      </c>
      <c r="L9" s="1533">
        <v>17</v>
      </c>
      <c r="M9" s="1533">
        <v>2924</v>
      </c>
      <c r="N9" s="1533">
        <v>0</v>
      </c>
      <c r="O9" s="1533">
        <v>0</v>
      </c>
      <c r="P9" s="1440">
        <v>2</v>
      </c>
      <c r="Q9" s="1440">
        <v>1519</v>
      </c>
      <c r="R9" s="859"/>
      <c r="S9" s="859"/>
      <c r="T9" s="859"/>
      <c r="U9" s="859"/>
      <c r="V9" s="859"/>
      <c r="W9" s="859"/>
      <c r="X9" s="859"/>
      <c r="Y9" s="859"/>
      <c r="Z9" s="859"/>
      <c r="AA9" s="859"/>
      <c r="AB9" s="859"/>
      <c r="AC9" s="859"/>
      <c r="AD9" s="859"/>
      <c r="AE9" s="859"/>
      <c r="AF9" s="859"/>
      <c r="AG9" s="859"/>
      <c r="AH9" s="859"/>
      <c r="AI9" s="859"/>
      <c r="AJ9" s="859"/>
      <c r="AK9" s="859"/>
      <c r="AL9" s="859"/>
    </row>
    <row r="10" spans="1:38" s="1526" customFormat="1" ht="18.75" customHeight="1">
      <c r="A10" s="1131" t="s">
        <v>6423</v>
      </c>
      <c r="B10" s="1536">
        <f>SUM(B11:B12)</f>
        <v>5</v>
      </c>
      <c r="C10" s="1533">
        <f>SUM(C11:C12)</f>
        <v>154262</v>
      </c>
      <c r="D10" s="1533">
        <f>SUM(D11:D12)</f>
        <v>144409</v>
      </c>
      <c r="E10" s="1534">
        <f t="shared" si="0"/>
        <v>93.61281456223827</v>
      </c>
      <c r="F10" s="1533">
        <f>SUM(F11:F12)</f>
        <v>9853</v>
      </c>
      <c r="G10" s="1533">
        <f>SUM(G11:G12)</f>
        <v>154262</v>
      </c>
      <c r="H10" s="1534">
        <f t="shared" si="1"/>
        <v>100</v>
      </c>
      <c r="I10" s="1535">
        <f t="shared" ref="I10:O10" si="3">SUM(I11:I12)</f>
        <v>0</v>
      </c>
      <c r="J10" s="1535">
        <f t="shared" si="3"/>
        <v>177</v>
      </c>
      <c r="K10" s="1535">
        <f t="shared" si="3"/>
        <v>12398</v>
      </c>
      <c r="L10" s="1533">
        <f t="shared" si="3"/>
        <v>177</v>
      </c>
      <c r="M10" s="1533">
        <f t="shared" si="3"/>
        <v>12398</v>
      </c>
      <c r="N10" s="1533">
        <f t="shared" si="3"/>
        <v>0</v>
      </c>
      <c r="O10" s="1533">
        <f t="shared" si="3"/>
        <v>0</v>
      </c>
      <c r="P10" s="1440">
        <v>2</v>
      </c>
      <c r="Q10" s="1440">
        <f>SUM(Q11:Q12)</f>
        <v>10148</v>
      </c>
      <c r="R10" s="859"/>
      <c r="S10" s="859"/>
      <c r="T10" s="859"/>
      <c r="U10" s="859"/>
      <c r="V10" s="859"/>
      <c r="W10" s="859"/>
      <c r="X10" s="859"/>
      <c r="Y10" s="859"/>
      <c r="Z10" s="859"/>
      <c r="AA10" s="859"/>
      <c r="AB10" s="859"/>
      <c r="AC10" s="859"/>
      <c r="AD10" s="859"/>
      <c r="AE10" s="859"/>
      <c r="AF10" s="859"/>
      <c r="AG10" s="859"/>
      <c r="AH10" s="859"/>
      <c r="AI10" s="859"/>
      <c r="AJ10" s="859"/>
      <c r="AK10" s="859"/>
      <c r="AL10" s="859"/>
    </row>
    <row r="11" spans="1:38" s="1526" customFormat="1" ht="18.75" customHeight="1">
      <c r="A11" s="1131" t="s">
        <v>6424</v>
      </c>
      <c r="B11" s="1536">
        <v>2</v>
      </c>
      <c r="C11" s="1533">
        <v>84445</v>
      </c>
      <c r="D11" s="1533">
        <v>84445</v>
      </c>
      <c r="E11" s="1534">
        <f t="shared" si="0"/>
        <v>100</v>
      </c>
      <c r="F11" s="1533">
        <v>0</v>
      </c>
      <c r="G11" s="1533">
        <v>84445</v>
      </c>
      <c r="H11" s="1534">
        <f t="shared" si="1"/>
        <v>100</v>
      </c>
      <c r="I11" s="1535">
        <v>0</v>
      </c>
      <c r="J11" s="1535">
        <v>120</v>
      </c>
      <c r="K11" s="1535">
        <v>9767</v>
      </c>
      <c r="L11" s="1533">
        <v>120</v>
      </c>
      <c r="M11" s="1533">
        <v>9767</v>
      </c>
      <c r="N11" s="1533">
        <v>0</v>
      </c>
      <c r="O11" s="1533">
        <v>0</v>
      </c>
      <c r="P11" s="1440">
        <v>15</v>
      </c>
      <c r="Q11" s="1440">
        <v>5233</v>
      </c>
      <c r="R11" s="859"/>
      <c r="S11" s="859"/>
      <c r="T11" s="859"/>
      <c r="U11" s="859"/>
      <c r="V11" s="859"/>
      <c r="W11" s="859"/>
      <c r="X11" s="859"/>
      <c r="Y11" s="859"/>
      <c r="Z11" s="859"/>
      <c r="AA11" s="859"/>
      <c r="AB11" s="859"/>
      <c r="AC11" s="859"/>
      <c r="AD11" s="859"/>
      <c r="AE11" s="859"/>
      <c r="AF11" s="859"/>
      <c r="AG11" s="859"/>
      <c r="AH11" s="859"/>
      <c r="AI11" s="859"/>
      <c r="AJ11" s="859"/>
      <c r="AK11" s="859"/>
      <c r="AL11" s="859"/>
    </row>
    <row r="12" spans="1:38" s="1526" customFormat="1" ht="18.75" customHeight="1">
      <c r="A12" s="1131" t="s">
        <v>6425</v>
      </c>
      <c r="B12" s="1537">
        <v>3</v>
      </c>
      <c r="C12" s="1538">
        <v>69817</v>
      </c>
      <c r="D12" s="1538">
        <v>59964</v>
      </c>
      <c r="E12" s="1534">
        <f t="shared" si="0"/>
        <v>85.887391323030201</v>
      </c>
      <c r="F12" s="1538">
        <v>9853</v>
      </c>
      <c r="G12" s="1538">
        <v>69817</v>
      </c>
      <c r="H12" s="1534">
        <f t="shared" si="1"/>
        <v>100</v>
      </c>
      <c r="I12" s="910">
        <v>0</v>
      </c>
      <c r="J12" s="1538">
        <v>57</v>
      </c>
      <c r="K12" s="1538">
        <v>2631</v>
      </c>
      <c r="L12" s="1538">
        <v>57</v>
      </c>
      <c r="M12" s="1538">
        <v>2631</v>
      </c>
      <c r="N12" s="910">
        <v>0</v>
      </c>
      <c r="O12" s="910">
        <v>0</v>
      </c>
      <c r="P12" s="910">
        <v>6</v>
      </c>
      <c r="Q12" s="910">
        <v>4915</v>
      </c>
      <c r="R12" s="859"/>
      <c r="S12" s="859"/>
      <c r="T12" s="859"/>
      <c r="U12" s="859"/>
      <c r="V12" s="859"/>
      <c r="W12" s="859"/>
      <c r="X12" s="859"/>
      <c r="Y12" s="859"/>
      <c r="Z12" s="859"/>
      <c r="AA12" s="859"/>
      <c r="AB12" s="859"/>
      <c r="AC12" s="859"/>
      <c r="AD12" s="859"/>
      <c r="AE12" s="859"/>
      <c r="AF12" s="859"/>
      <c r="AG12" s="859"/>
      <c r="AH12" s="859"/>
      <c r="AI12" s="859"/>
      <c r="AJ12" s="859"/>
      <c r="AK12" s="859"/>
      <c r="AL12" s="859"/>
    </row>
    <row r="13" spans="1:38" s="1526" customFormat="1" ht="18.75" customHeight="1">
      <c r="A13" s="1131" t="s">
        <v>6426</v>
      </c>
      <c r="B13" s="1536">
        <f>SUM(B14:B15)</f>
        <v>42</v>
      </c>
      <c r="C13" s="1533">
        <f>SUM(C14:C15)</f>
        <v>504565</v>
      </c>
      <c r="D13" s="1533">
        <f>SUM(D14:D15)</f>
        <v>408972</v>
      </c>
      <c r="E13" s="1534">
        <f t="shared" si="0"/>
        <v>81.054373569312176</v>
      </c>
      <c r="F13" s="1533">
        <f>SUM(F14:F15)</f>
        <v>95593</v>
      </c>
      <c r="G13" s="1533">
        <f>SUM(G14:G15)</f>
        <v>487997</v>
      </c>
      <c r="H13" s="1534">
        <f t="shared" si="1"/>
        <v>96.716379455570646</v>
      </c>
      <c r="I13" s="1535">
        <f>SUM(I14:I15)</f>
        <v>16568</v>
      </c>
      <c r="J13" s="1535">
        <f>SUM(J14:J15)</f>
        <v>441</v>
      </c>
      <c r="K13" s="1535">
        <f>SUM(K14:K15)</f>
        <v>9538</v>
      </c>
      <c r="L13" s="1533">
        <f>SUM(L14:L15)</f>
        <v>441</v>
      </c>
      <c r="M13" s="1533">
        <f>SUM(M14:M15)</f>
        <v>9538</v>
      </c>
      <c r="N13" s="1533">
        <v>0</v>
      </c>
      <c r="O13" s="1533">
        <v>0</v>
      </c>
      <c r="P13" s="1440">
        <f>SUM(P14:P15)</f>
        <v>21</v>
      </c>
      <c r="Q13" s="1440">
        <f>SUM(Q14:Q15)</f>
        <v>5793</v>
      </c>
      <c r="R13" s="859"/>
      <c r="S13" s="859"/>
      <c r="T13" s="859"/>
      <c r="U13" s="859"/>
      <c r="V13" s="859"/>
      <c r="W13" s="859"/>
      <c r="X13" s="859"/>
      <c r="Y13" s="859"/>
      <c r="Z13" s="859"/>
      <c r="AA13" s="859"/>
      <c r="AB13" s="859"/>
      <c r="AC13" s="859"/>
      <c r="AD13" s="859"/>
      <c r="AE13" s="859"/>
      <c r="AF13" s="859"/>
      <c r="AG13" s="859"/>
      <c r="AH13" s="859"/>
      <c r="AI13" s="859"/>
      <c r="AJ13" s="859"/>
      <c r="AK13" s="859"/>
      <c r="AL13" s="859"/>
    </row>
    <row r="14" spans="1:38" s="1526" customFormat="1" ht="18.75" customHeight="1">
      <c r="A14" s="1131" t="s">
        <v>6427</v>
      </c>
      <c r="B14" s="1537">
        <v>12</v>
      </c>
      <c r="C14" s="1538">
        <v>282148</v>
      </c>
      <c r="D14" s="1538">
        <v>249535</v>
      </c>
      <c r="E14" s="1534">
        <f t="shared" si="0"/>
        <v>88.441172717864376</v>
      </c>
      <c r="F14" s="1538">
        <v>32613</v>
      </c>
      <c r="G14" s="1538">
        <v>282148</v>
      </c>
      <c r="H14" s="1534">
        <f t="shared" si="1"/>
        <v>100</v>
      </c>
      <c r="I14" s="910">
        <v>0</v>
      </c>
      <c r="J14" s="1538">
        <v>289</v>
      </c>
      <c r="K14" s="1538">
        <v>6761</v>
      </c>
      <c r="L14" s="1538">
        <v>289</v>
      </c>
      <c r="M14" s="1538">
        <v>6761</v>
      </c>
      <c r="N14" s="910">
        <v>0</v>
      </c>
      <c r="O14" s="910">
        <v>0</v>
      </c>
      <c r="P14" s="910">
        <v>17</v>
      </c>
      <c r="Q14" s="910">
        <v>5216</v>
      </c>
      <c r="R14" s="859"/>
      <c r="S14" s="859"/>
      <c r="T14" s="859"/>
      <c r="U14" s="859"/>
      <c r="V14" s="859"/>
      <c r="W14" s="859"/>
      <c r="X14" s="859"/>
      <c r="Y14" s="859"/>
      <c r="Z14" s="859"/>
      <c r="AA14" s="859"/>
      <c r="AB14" s="859"/>
      <c r="AC14" s="859"/>
      <c r="AD14" s="859"/>
      <c r="AE14" s="859"/>
      <c r="AF14" s="859"/>
      <c r="AG14" s="859"/>
      <c r="AH14" s="859"/>
      <c r="AI14" s="859"/>
      <c r="AJ14" s="859"/>
      <c r="AK14" s="859"/>
      <c r="AL14" s="859"/>
    </row>
    <row r="15" spans="1:38" s="1526" customFormat="1" ht="18.75" customHeight="1">
      <c r="A15" s="1131" t="s">
        <v>6428</v>
      </c>
      <c r="B15" s="1537">
        <v>30</v>
      </c>
      <c r="C15" s="1538">
        <v>222417</v>
      </c>
      <c r="D15" s="1538">
        <v>159437</v>
      </c>
      <c r="E15" s="1534">
        <f t="shared" si="0"/>
        <v>71.683819132530331</v>
      </c>
      <c r="F15" s="1538">
        <v>62980</v>
      </c>
      <c r="G15" s="1538">
        <v>205849</v>
      </c>
      <c r="H15" s="1534">
        <f t="shared" si="1"/>
        <v>92.550929110634527</v>
      </c>
      <c r="I15" s="1538">
        <v>16568</v>
      </c>
      <c r="J15" s="1538">
        <v>152</v>
      </c>
      <c r="K15" s="1538">
        <v>2777</v>
      </c>
      <c r="L15" s="1538">
        <v>152</v>
      </c>
      <c r="M15" s="1538">
        <v>2777</v>
      </c>
      <c r="N15" s="910">
        <v>0</v>
      </c>
      <c r="O15" s="910">
        <v>0</v>
      </c>
      <c r="P15" s="910">
        <v>4</v>
      </c>
      <c r="Q15" s="910">
        <v>577</v>
      </c>
      <c r="R15" s="859"/>
      <c r="S15" s="859"/>
      <c r="T15" s="859"/>
      <c r="U15" s="859"/>
      <c r="V15" s="859"/>
      <c r="W15" s="859"/>
      <c r="X15" s="859"/>
      <c r="Y15" s="859"/>
      <c r="Z15" s="859"/>
      <c r="AA15" s="859"/>
      <c r="AB15" s="859"/>
      <c r="AC15" s="859"/>
      <c r="AD15" s="859"/>
      <c r="AE15" s="859"/>
      <c r="AF15" s="859"/>
      <c r="AG15" s="859"/>
      <c r="AH15" s="859"/>
      <c r="AI15" s="859"/>
      <c r="AJ15" s="859"/>
      <c r="AK15" s="859"/>
      <c r="AL15" s="859"/>
    </row>
    <row r="16" spans="1:38" s="1526" customFormat="1" ht="18.75" customHeight="1" thickBot="1">
      <c r="A16" s="1265" t="s">
        <v>6429</v>
      </c>
      <c r="B16" s="1001">
        <v>8974</v>
      </c>
      <c r="C16" s="1002">
        <v>3542962.6</v>
      </c>
      <c r="D16" s="1002">
        <v>2146179.1</v>
      </c>
      <c r="E16" s="1106">
        <v>60.58</v>
      </c>
      <c r="F16" s="1539">
        <v>1396784</v>
      </c>
      <c r="G16" s="1002">
        <v>2603057.9</v>
      </c>
      <c r="H16" s="1106">
        <v>73.47</v>
      </c>
      <c r="I16" s="915">
        <v>939904.7</v>
      </c>
      <c r="J16" s="1002">
        <v>2052</v>
      </c>
      <c r="K16" s="1002">
        <v>23238.2</v>
      </c>
      <c r="L16" s="1002">
        <v>1931</v>
      </c>
      <c r="M16" s="915">
        <v>22191.7</v>
      </c>
      <c r="N16" s="915">
        <v>121</v>
      </c>
      <c r="O16" s="915">
        <v>1046.5</v>
      </c>
      <c r="P16" s="1496">
        <v>9</v>
      </c>
      <c r="Q16" s="1496">
        <v>806.6</v>
      </c>
      <c r="R16" s="859"/>
      <c r="S16" s="859"/>
      <c r="T16" s="859"/>
      <c r="U16" s="859"/>
      <c r="V16" s="859"/>
      <c r="W16" s="859"/>
      <c r="X16" s="859"/>
      <c r="Y16" s="859"/>
      <c r="Z16" s="859"/>
      <c r="AA16" s="859"/>
      <c r="AB16" s="859"/>
      <c r="AC16" s="859"/>
      <c r="AD16" s="859"/>
      <c r="AE16" s="859"/>
      <c r="AF16" s="859"/>
      <c r="AG16" s="859"/>
      <c r="AH16" s="859"/>
      <c r="AI16" s="859"/>
      <c r="AJ16" s="859"/>
      <c r="AK16" s="859"/>
      <c r="AL16" s="859"/>
    </row>
    <row r="17" spans="1:38" ht="18.75" customHeight="1">
      <c r="A17" s="987" t="s">
        <v>6430</v>
      </c>
      <c r="B17" s="1540"/>
      <c r="C17" s="1533"/>
      <c r="D17" s="1533"/>
      <c r="E17" s="1440"/>
      <c r="F17" s="1533"/>
      <c r="G17" s="1533"/>
      <c r="H17" s="859"/>
      <c r="I17" s="1541"/>
      <c r="J17" s="1541"/>
      <c r="K17" s="1541"/>
      <c r="L17" s="1542"/>
      <c r="M17" s="1542"/>
      <c r="N17" s="1542"/>
      <c r="O17" s="1542"/>
      <c r="P17" s="1542"/>
      <c r="Q17" s="1543" t="s">
        <v>6431</v>
      </c>
      <c r="R17" s="1542"/>
      <c r="S17" s="859"/>
      <c r="T17" s="859"/>
      <c r="U17" s="859"/>
      <c r="V17" s="859"/>
      <c r="W17" s="859"/>
      <c r="X17" s="859"/>
      <c r="Y17" s="859"/>
      <c r="Z17" s="859"/>
      <c r="AA17" s="859"/>
      <c r="AB17" s="859"/>
      <c r="AC17" s="859"/>
      <c r="AD17" s="859"/>
      <c r="AE17" s="859"/>
      <c r="AF17" s="859"/>
      <c r="AG17" s="859"/>
      <c r="AH17" s="859"/>
      <c r="AI17" s="859"/>
      <c r="AJ17" s="859"/>
      <c r="AK17" s="859"/>
      <c r="AL17" s="859"/>
    </row>
    <row r="18" spans="1:38">
      <c r="A18" s="987"/>
      <c r="B18" s="987"/>
      <c r="C18" s="987"/>
      <c r="D18" s="987"/>
      <c r="E18" s="987"/>
      <c r="F18" s="1533"/>
      <c r="G18" s="1533"/>
      <c r="H18" s="1543"/>
      <c r="I18" s="1543"/>
      <c r="J18" s="1543"/>
      <c r="K18" s="1543"/>
      <c r="L18" s="1542"/>
      <c r="M18" s="1542"/>
      <c r="N18" s="1542"/>
      <c r="O18" s="1542"/>
      <c r="P18" s="1542"/>
      <c r="Q18" s="1542"/>
      <c r="R18" s="1542"/>
      <c r="S18" s="859"/>
      <c r="T18" s="859"/>
      <c r="U18" s="859"/>
      <c r="V18" s="859"/>
      <c r="W18" s="859"/>
      <c r="X18" s="859"/>
      <c r="Y18" s="859"/>
      <c r="Z18" s="859"/>
      <c r="AA18" s="859"/>
      <c r="AB18" s="859"/>
      <c r="AC18" s="859"/>
      <c r="AD18" s="859"/>
      <c r="AE18" s="859"/>
      <c r="AF18" s="859"/>
      <c r="AG18" s="859"/>
      <c r="AH18" s="859"/>
      <c r="AI18" s="859"/>
      <c r="AJ18" s="859"/>
      <c r="AK18" s="859"/>
      <c r="AL18" s="859"/>
    </row>
    <row r="19" spans="1:38">
      <c r="A19" s="859"/>
      <c r="B19" s="859"/>
      <c r="C19" s="859"/>
      <c r="D19" s="859"/>
      <c r="E19" s="859"/>
      <c r="F19" s="859"/>
      <c r="G19" s="859"/>
      <c r="H19" s="859"/>
      <c r="I19" s="859"/>
      <c r="J19" s="859"/>
      <c r="K19" s="859"/>
      <c r="L19" s="859"/>
      <c r="M19" s="859"/>
      <c r="N19" s="859"/>
      <c r="O19" s="859"/>
      <c r="P19" s="859"/>
      <c r="Q19" s="859"/>
      <c r="R19" s="859"/>
      <c r="S19" s="859"/>
      <c r="T19" s="859"/>
      <c r="U19" s="859"/>
      <c r="V19" s="859"/>
      <c r="W19" s="859"/>
      <c r="X19" s="859"/>
      <c r="Y19" s="859"/>
      <c r="Z19" s="859"/>
      <c r="AA19" s="859"/>
      <c r="AB19" s="859"/>
      <c r="AC19" s="859"/>
      <c r="AD19" s="859"/>
      <c r="AE19" s="859"/>
      <c r="AF19" s="859"/>
      <c r="AG19" s="859"/>
      <c r="AH19" s="859"/>
      <c r="AI19" s="859"/>
      <c r="AJ19" s="859"/>
      <c r="AK19" s="859"/>
      <c r="AL19" s="859"/>
    </row>
    <row r="20" spans="1:38">
      <c r="A20" s="859" t="s">
        <v>6432</v>
      </c>
      <c r="B20" s="859"/>
      <c r="C20" s="859"/>
      <c r="D20" s="859"/>
      <c r="E20" s="859"/>
      <c r="F20" s="859"/>
      <c r="G20" s="859"/>
      <c r="H20" s="859"/>
      <c r="I20" s="859"/>
      <c r="J20" s="859"/>
      <c r="K20" s="859"/>
      <c r="L20" s="859"/>
      <c r="M20" s="859"/>
      <c r="N20" s="859"/>
      <c r="O20" s="859"/>
      <c r="P20" s="859"/>
      <c r="Q20" s="859"/>
      <c r="R20" s="859"/>
      <c r="S20" s="859"/>
      <c r="T20" s="859"/>
      <c r="U20" s="859"/>
      <c r="V20" s="859"/>
      <c r="W20" s="859"/>
      <c r="X20" s="859"/>
      <c r="Y20" s="859"/>
      <c r="Z20" s="859"/>
      <c r="AA20" s="859"/>
      <c r="AB20" s="859"/>
      <c r="AC20" s="859"/>
      <c r="AD20" s="859"/>
      <c r="AE20" s="859"/>
      <c r="AF20" s="859"/>
      <c r="AG20" s="859"/>
      <c r="AH20" s="859"/>
      <c r="AI20" s="859"/>
      <c r="AJ20" s="859"/>
      <c r="AK20" s="859"/>
      <c r="AL20" s="859"/>
    </row>
    <row r="21" spans="1:38" ht="18.5" thickBot="1">
      <c r="A21" s="1184"/>
      <c r="B21" s="1184"/>
      <c r="C21" s="1184"/>
      <c r="D21" s="1184"/>
      <c r="E21" s="1184"/>
      <c r="F21" s="1184"/>
      <c r="G21" s="1184"/>
      <c r="H21" s="1184"/>
      <c r="I21" s="1184"/>
      <c r="J21" s="1184"/>
      <c r="K21" s="1184"/>
      <c r="L21" s="1184"/>
      <c r="M21" s="1184"/>
      <c r="N21" s="1184"/>
      <c r="O21" s="1184"/>
      <c r="P21" s="1184"/>
      <c r="Q21" s="1184"/>
      <c r="R21" s="820" t="s">
        <v>721</v>
      </c>
      <c r="S21" s="859"/>
      <c r="T21" s="859"/>
      <c r="U21" s="859"/>
      <c r="V21" s="859"/>
      <c r="W21" s="859"/>
      <c r="X21" s="859"/>
      <c r="Y21" s="859"/>
      <c r="Z21" s="859"/>
      <c r="AA21" s="859"/>
      <c r="AB21" s="859"/>
      <c r="AC21" s="859"/>
      <c r="AD21" s="859"/>
      <c r="AE21" s="859"/>
      <c r="AF21" s="859"/>
      <c r="AG21" s="859"/>
      <c r="AH21" s="859"/>
      <c r="AI21" s="859"/>
      <c r="AJ21" s="859"/>
      <c r="AK21" s="859"/>
      <c r="AL21" s="859"/>
    </row>
    <row r="22" spans="1:38" ht="18.75" customHeight="1">
      <c r="A22" s="3566" t="s">
        <v>6433</v>
      </c>
      <c r="B22" s="3758" t="s">
        <v>6434</v>
      </c>
      <c r="C22" s="3607" t="s">
        <v>6399</v>
      </c>
      <c r="D22" s="3756" t="s">
        <v>6400</v>
      </c>
      <c r="E22" s="3757"/>
      <c r="F22" s="3757"/>
      <c r="G22" s="3757"/>
      <c r="H22" s="3757"/>
      <c r="I22" s="3761"/>
      <c r="J22" s="3569" t="s">
        <v>6435</v>
      </c>
      <c r="K22" s="3570"/>
      <c r="L22" s="3570"/>
      <c r="M22" s="3570"/>
      <c r="N22" s="3570"/>
      <c r="O22" s="3576"/>
      <c r="P22" s="3569" t="s">
        <v>6402</v>
      </c>
      <c r="Q22" s="3570"/>
      <c r="R22" s="859"/>
      <c r="S22" s="859"/>
      <c r="T22" s="859"/>
      <c r="U22" s="859"/>
      <c r="V22" s="859"/>
      <c r="W22" s="859"/>
      <c r="X22" s="859"/>
      <c r="Y22" s="859"/>
      <c r="Z22" s="859"/>
      <c r="AA22" s="859"/>
      <c r="AB22" s="859"/>
      <c r="AC22" s="859"/>
      <c r="AD22" s="859"/>
      <c r="AE22" s="859"/>
      <c r="AF22" s="859"/>
      <c r="AG22" s="859"/>
      <c r="AH22" s="859"/>
      <c r="AI22" s="859"/>
      <c r="AJ22" s="859"/>
      <c r="AK22" s="859"/>
      <c r="AL22" s="859"/>
    </row>
    <row r="23" spans="1:38">
      <c r="A23" s="3567"/>
      <c r="B23" s="3759"/>
      <c r="C23" s="3608"/>
      <c r="D23" s="3573" t="s">
        <v>6436</v>
      </c>
      <c r="E23" s="3575"/>
      <c r="F23" s="992" t="s">
        <v>6437</v>
      </c>
      <c r="G23" s="3573" t="s">
        <v>6405</v>
      </c>
      <c r="H23" s="3575"/>
      <c r="I23" s="992" t="s">
        <v>6438</v>
      </c>
      <c r="J23" s="3605" t="s">
        <v>6439</v>
      </c>
      <c r="K23" s="3750" t="s">
        <v>6419</v>
      </c>
      <c r="L23" s="3573" t="s">
        <v>6440</v>
      </c>
      <c r="M23" s="3575"/>
      <c r="N23" s="3573" t="s">
        <v>6441</v>
      </c>
      <c r="O23" s="3575"/>
      <c r="P23" s="3605" t="s">
        <v>6442</v>
      </c>
      <c r="Q23" s="3752" t="s">
        <v>6419</v>
      </c>
      <c r="R23" s="859"/>
      <c r="S23" s="859"/>
      <c r="T23" s="859"/>
      <c r="U23" s="859"/>
      <c r="V23" s="859"/>
      <c r="W23" s="859"/>
      <c r="X23" s="859"/>
      <c r="Y23" s="859"/>
      <c r="Z23" s="859"/>
      <c r="AA23" s="859"/>
      <c r="AB23" s="859"/>
      <c r="AC23" s="859"/>
      <c r="AD23" s="859"/>
      <c r="AE23" s="859"/>
      <c r="AF23" s="859"/>
      <c r="AG23" s="859"/>
      <c r="AH23" s="859"/>
      <c r="AI23" s="859"/>
      <c r="AJ23" s="859"/>
      <c r="AK23" s="859"/>
      <c r="AL23" s="859"/>
    </row>
    <row r="24" spans="1:38">
      <c r="A24" s="3568"/>
      <c r="B24" s="3760"/>
      <c r="C24" s="3609"/>
      <c r="D24" s="1268" t="s">
        <v>6409</v>
      </c>
      <c r="E24" s="1269" t="s">
        <v>6417</v>
      </c>
      <c r="F24" s="1544" t="s">
        <v>6409</v>
      </c>
      <c r="G24" s="1267" t="s">
        <v>6409</v>
      </c>
      <c r="H24" s="1269" t="s">
        <v>6417</v>
      </c>
      <c r="I24" s="1544" t="s">
        <v>6409</v>
      </c>
      <c r="J24" s="3599"/>
      <c r="K24" s="3751"/>
      <c r="L24" s="1268" t="s">
        <v>6439</v>
      </c>
      <c r="M24" s="1268" t="s">
        <v>6419</v>
      </c>
      <c r="N24" s="1268" t="s">
        <v>6439</v>
      </c>
      <c r="O24" s="1268" t="s">
        <v>6419</v>
      </c>
      <c r="P24" s="3599"/>
      <c r="Q24" s="3753"/>
      <c r="R24" s="859"/>
      <c r="S24" s="859"/>
      <c r="T24" s="859"/>
      <c r="U24" s="859"/>
      <c r="V24" s="859"/>
      <c r="W24" s="859"/>
      <c r="X24" s="859"/>
      <c r="Y24" s="859"/>
      <c r="Z24" s="859"/>
      <c r="AA24" s="859"/>
      <c r="AB24" s="859"/>
      <c r="AC24" s="859"/>
      <c r="AD24" s="859"/>
      <c r="AE24" s="859"/>
      <c r="AF24" s="859"/>
      <c r="AG24" s="859"/>
      <c r="AH24" s="859"/>
      <c r="AI24" s="859"/>
      <c r="AJ24" s="859"/>
      <c r="AK24" s="859"/>
      <c r="AL24" s="859"/>
    </row>
    <row r="25" spans="1:38">
      <c r="A25" s="1545" t="s">
        <v>494</v>
      </c>
      <c r="B25" s="1485">
        <f>SUM(B26:B31)</f>
        <v>154373</v>
      </c>
      <c r="C25" s="1485">
        <f>SUM(C26:C31)</f>
        <v>154262</v>
      </c>
      <c r="D25" s="1485">
        <f>SUM(D26:D31)</f>
        <v>144409</v>
      </c>
      <c r="E25" s="1546">
        <f>D25/C25*100</f>
        <v>93.61281456223827</v>
      </c>
      <c r="F25" s="1485">
        <f>SUM(F26:F31)</f>
        <v>9853</v>
      </c>
      <c r="G25" s="1485">
        <f>SUM(G26:G31)</f>
        <v>154262</v>
      </c>
      <c r="H25" s="1546">
        <f>G25/C25*100</f>
        <v>100</v>
      </c>
      <c r="I25" s="1485">
        <f>SUM(I26:I31)</f>
        <v>0</v>
      </c>
      <c r="J25" s="1485">
        <f>SUM(J26:J31)</f>
        <v>177</v>
      </c>
      <c r="K25" s="1485">
        <f>SUM(K26:K31)</f>
        <v>12398</v>
      </c>
      <c r="L25" s="1485">
        <f>SUM(L26:L31)</f>
        <v>177</v>
      </c>
      <c r="M25" s="1485">
        <f>SUM(M26:M31)</f>
        <v>12398</v>
      </c>
      <c r="N25" s="1485">
        <v>0</v>
      </c>
      <c r="O25" s="1485">
        <v>0</v>
      </c>
      <c r="P25" s="1485">
        <f>SUM(P26:P31)</f>
        <v>21</v>
      </c>
      <c r="Q25" s="1485">
        <f>SUM(Q26:Q31)</f>
        <v>10149</v>
      </c>
      <c r="R25" s="859"/>
      <c r="S25" s="859"/>
      <c r="T25" s="859"/>
      <c r="U25" s="859"/>
      <c r="V25" s="859"/>
      <c r="W25" s="859"/>
      <c r="X25" s="859"/>
      <c r="Y25" s="859"/>
      <c r="Z25" s="859"/>
      <c r="AA25" s="859"/>
      <c r="AB25" s="859"/>
      <c r="AC25" s="859"/>
      <c r="AD25" s="859"/>
      <c r="AE25" s="859"/>
      <c r="AF25" s="859"/>
      <c r="AG25" s="859"/>
      <c r="AH25" s="859"/>
      <c r="AI25" s="859"/>
      <c r="AJ25" s="859"/>
      <c r="AK25" s="859"/>
      <c r="AL25" s="859"/>
    </row>
    <row r="26" spans="1:38">
      <c r="A26" s="1366" t="s">
        <v>6443</v>
      </c>
      <c r="B26" s="1547">
        <v>47543</v>
      </c>
      <c r="C26" s="1547">
        <v>47543</v>
      </c>
      <c r="D26" s="1547">
        <v>47543</v>
      </c>
      <c r="E26" s="1548">
        <f>D26/C26*100</f>
        <v>100</v>
      </c>
      <c r="F26" s="1549">
        <v>0</v>
      </c>
      <c r="G26" s="1547">
        <v>47543</v>
      </c>
      <c r="H26" s="1550">
        <f t="shared" ref="H26:H31" si="4">G26/C26*100</f>
        <v>100</v>
      </c>
      <c r="I26" s="1547">
        <v>0</v>
      </c>
      <c r="J26" s="1547">
        <v>89</v>
      </c>
      <c r="K26" s="1547">
        <v>6831</v>
      </c>
      <c r="L26" s="1547">
        <v>89</v>
      </c>
      <c r="M26" s="1547">
        <v>6831</v>
      </c>
      <c r="N26" s="1547">
        <v>0</v>
      </c>
      <c r="O26" s="1547">
        <v>0</v>
      </c>
      <c r="P26" s="1547">
        <v>9</v>
      </c>
      <c r="Q26" s="1547">
        <v>1825</v>
      </c>
      <c r="R26" s="859"/>
      <c r="S26" s="859"/>
      <c r="T26" s="859"/>
      <c r="U26" s="859"/>
      <c r="V26" s="859"/>
      <c r="W26" s="859"/>
      <c r="X26" s="859"/>
      <c r="Y26" s="859"/>
      <c r="Z26" s="859"/>
      <c r="AA26" s="859"/>
      <c r="AB26" s="859"/>
      <c r="AC26" s="859"/>
      <c r="AD26" s="859"/>
      <c r="AE26" s="859"/>
      <c r="AF26" s="859"/>
      <c r="AG26" s="859"/>
      <c r="AH26" s="859"/>
      <c r="AI26" s="859"/>
      <c r="AJ26" s="859"/>
      <c r="AK26" s="859"/>
      <c r="AL26" s="859"/>
    </row>
    <row r="27" spans="1:38">
      <c r="A27" s="1036" t="s">
        <v>6444</v>
      </c>
      <c r="B27" s="1547">
        <v>0</v>
      </c>
      <c r="C27" s="1547">
        <v>0</v>
      </c>
      <c r="D27" s="1547">
        <v>0</v>
      </c>
      <c r="E27" s="1547">
        <v>0</v>
      </c>
      <c r="F27" s="1549">
        <v>0</v>
      </c>
      <c r="G27" s="1547">
        <v>0</v>
      </c>
      <c r="H27" s="1547">
        <v>0</v>
      </c>
      <c r="I27" s="1547">
        <v>0</v>
      </c>
      <c r="J27" s="1547">
        <v>0</v>
      </c>
      <c r="K27" s="1547">
        <v>0</v>
      </c>
      <c r="L27" s="1547">
        <v>0</v>
      </c>
      <c r="M27" s="1547">
        <v>0</v>
      </c>
      <c r="N27" s="1547">
        <v>0</v>
      </c>
      <c r="O27" s="1547">
        <v>0</v>
      </c>
      <c r="P27" s="1547">
        <v>0</v>
      </c>
      <c r="Q27" s="1547">
        <v>0</v>
      </c>
      <c r="R27" s="859"/>
      <c r="S27" s="859"/>
      <c r="T27" s="859"/>
      <c r="U27" s="859"/>
      <c r="V27" s="859"/>
      <c r="W27" s="859"/>
      <c r="X27" s="859"/>
      <c r="Y27" s="859"/>
      <c r="Z27" s="859"/>
      <c r="AA27" s="859"/>
      <c r="AB27" s="859"/>
      <c r="AC27" s="859"/>
      <c r="AD27" s="859"/>
      <c r="AE27" s="859"/>
      <c r="AF27" s="859"/>
      <c r="AG27" s="859"/>
      <c r="AH27" s="859"/>
      <c r="AI27" s="859"/>
      <c r="AJ27" s="859"/>
      <c r="AK27" s="859"/>
      <c r="AL27" s="859"/>
    </row>
    <row r="28" spans="1:38">
      <c r="A28" s="1366" t="s">
        <v>6445</v>
      </c>
      <c r="B28" s="1547">
        <v>36902</v>
      </c>
      <c r="C28" s="1547">
        <v>36902</v>
      </c>
      <c r="D28" s="1547">
        <v>36902</v>
      </c>
      <c r="E28" s="1548">
        <f>D28/C28*100</f>
        <v>100</v>
      </c>
      <c r="F28" s="1549">
        <v>0</v>
      </c>
      <c r="G28" s="1547">
        <v>36902</v>
      </c>
      <c r="H28" s="1550">
        <f t="shared" si="4"/>
        <v>100</v>
      </c>
      <c r="I28" s="1547">
        <v>0</v>
      </c>
      <c r="J28" s="1547">
        <v>31</v>
      </c>
      <c r="K28" s="1547">
        <v>2936</v>
      </c>
      <c r="L28" s="1547">
        <v>31</v>
      </c>
      <c r="M28" s="1547">
        <v>2936</v>
      </c>
      <c r="N28" s="1547">
        <v>0</v>
      </c>
      <c r="O28" s="1547">
        <v>0</v>
      </c>
      <c r="P28" s="1547">
        <v>6</v>
      </c>
      <c r="Q28" s="1547">
        <v>3409</v>
      </c>
      <c r="R28" s="859"/>
      <c r="S28" s="859"/>
      <c r="T28" s="859"/>
      <c r="U28" s="859"/>
      <c r="V28" s="859"/>
      <c r="W28" s="859"/>
      <c r="X28" s="859"/>
      <c r="Y28" s="859"/>
      <c r="Z28" s="859"/>
      <c r="AA28" s="859"/>
      <c r="AB28" s="859"/>
      <c r="AC28" s="859"/>
      <c r="AD28" s="859"/>
      <c r="AE28" s="859"/>
      <c r="AF28" s="859"/>
      <c r="AG28" s="859"/>
      <c r="AH28" s="859"/>
      <c r="AI28" s="859"/>
      <c r="AJ28" s="859"/>
      <c r="AK28" s="859"/>
      <c r="AL28" s="859"/>
    </row>
    <row r="29" spans="1:38">
      <c r="A29" s="1366" t="s">
        <v>6446</v>
      </c>
      <c r="B29" s="1547">
        <v>27676</v>
      </c>
      <c r="C29" s="1547">
        <v>27676</v>
      </c>
      <c r="D29" s="1547">
        <v>23320</v>
      </c>
      <c r="E29" s="1551">
        <f t="shared" ref="E29:E31" si="5">D29/C29*100</f>
        <v>84.26073131955485</v>
      </c>
      <c r="F29" s="1547">
        <v>4356</v>
      </c>
      <c r="G29" s="1547">
        <v>27676</v>
      </c>
      <c r="H29" s="1550">
        <f t="shared" si="4"/>
        <v>100</v>
      </c>
      <c r="I29" s="1547">
        <v>0</v>
      </c>
      <c r="J29" s="1547">
        <v>17</v>
      </c>
      <c r="K29" s="1547">
        <v>1370</v>
      </c>
      <c r="L29" s="1547">
        <v>17</v>
      </c>
      <c r="M29" s="1453">
        <v>1370</v>
      </c>
      <c r="N29" s="1453">
        <v>0</v>
      </c>
      <c r="O29" s="1453">
        <v>0</v>
      </c>
      <c r="P29" s="1453">
        <v>5</v>
      </c>
      <c r="Q29" s="1453">
        <v>4370</v>
      </c>
      <c r="R29" s="859"/>
      <c r="S29" s="859"/>
      <c r="T29" s="859"/>
      <c r="U29" s="859"/>
      <c r="V29" s="859"/>
      <c r="W29" s="859"/>
      <c r="X29" s="859"/>
      <c r="Y29" s="859"/>
      <c r="Z29" s="859"/>
      <c r="AA29" s="859"/>
      <c r="AB29" s="859"/>
      <c r="AC29" s="859"/>
      <c r="AD29" s="859"/>
      <c r="AE29" s="859"/>
      <c r="AF29" s="859"/>
      <c r="AG29" s="859"/>
      <c r="AH29" s="859"/>
      <c r="AI29" s="859"/>
      <c r="AJ29" s="859"/>
      <c r="AK29" s="859"/>
      <c r="AL29" s="859"/>
    </row>
    <row r="30" spans="1:38">
      <c r="A30" s="1366" t="s">
        <v>6447</v>
      </c>
      <c r="B30" s="1547">
        <v>5247</v>
      </c>
      <c r="C30" s="1547">
        <v>5136</v>
      </c>
      <c r="D30" s="1547">
        <v>5136</v>
      </c>
      <c r="E30" s="1551">
        <f t="shared" si="5"/>
        <v>100</v>
      </c>
      <c r="F30" s="1547">
        <v>0</v>
      </c>
      <c r="G30" s="1547">
        <v>5136</v>
      </c>
      <c r="H30" s="1550">
        <f t="shared" si="4"/>
        <v>100</v>
      </c>
      <c r="I30" s="1547">
        <v>0</v>
      </c>
      <c r="J30" s="1547">
        <v>1</v>
      </c>
      <c r="K30" s="1547">
        <v>14</v>
      </c>
      <c r="L30" s="1547">
        <v>1</v>
      </c>
      <c r="M30" s="1453">
        <v>14</v>
      </c>
      <c r="N30" s="1453">
        <v>0</v>
      </c>
      <c r="O30" s="1552">
        <v>0</v>
      </c>
      <c r="P30" s="1552">
        <v>0</v>
      </c>
      <c r="Q30" s="1552">
        <v>0</v>
      </c>
      <c r="R30" s="859"/>
      <c r="S30" s="859"/>
      <c r="T30" s="859"/>
      <c r="U30" s="859"/>
      <c r="V30" s="859"/>
      <c r="W30" s="859"/>
      <c r="X30" s="859"/>
      <c r="Y30" s="859"/>
      <c r="Z30" s="859"/>
      <c r="AA30" s="859"/>
      <c r="AB30" s="859"/>
      <c r="AC30" s="859"/>
      <c r="AD30" s="859"/>
      <c r="AE30" s="859"/>
      <c r="AF30" s="859"/>
      <c r="AG30" s="859"/>
      <c r="AH30" s="859"/>
      <c r="AI30" s="859"/>
      <c r="AJ30" s="859"/>
      <c r="AK30" s="859"/>
      <c r="AL30" s="859"/>
    </row>
    <row r="31" spans="1:38" ht="18.5" thickBot="1">
      <c r="A31" s="1367" t="s">
        <v>6448</v>
      </c>
      <c r="B31" s="1553">
        <v>37005</v>
      </c>
      <c r="C31" s="1553">
        <v>37005</v>
      </c>
      <c r="D31" s="1553">
        <v>31508</v>
      </c>
      <c r="E31" s="1554">
        <f t="shared" si="5"/>
        <v>85.145250641805163</v>
      </c>
      <c r="F31" s="1553">
        <v>5497</v>
      </c>
      <c r="G31" s="1553">
        <v>37005</v>
      </c>
      <c r="H31" s="1555">
        <f t="shared" si="4"/>
        <v>100</v>
      </c>
      <c r="I31" s="1553">
        <v>0</v>
      </c>
      <c r="J31" s="1553">
        <v>39</v>
      </c>
      <c r="K31" s="1553">
        <v>1247</v>
      </c>
      <c r="L31" s="1553">
        <v>39</v>
      </c>
      <c r="M31" s="1556">
        <v>1247</v>
      </c>
      <c r="N31" s="1557">
        <v>0</v>
      </c>
      <c r="O31" s="1557">
        <v>0</v>
      </c>
      <c r="P31" s="1557">
        <v>1</v>
      </c>
      <c r="Q31" s="1557">
        <v>545</v>
      </c>
      <c r="R31" s="859"/>
      <c r="S31" s="859"/>
      <c r="T31" s="859"/>
      <c r="U31" s="859"/>
      <c r="V31" s="859"/>
      <c r="W31" s="859"/>
      <c r="X31" s="859"/>
      <c r="Y31" s="859"/>
      <c r="Z31" s="859"/>
      <c r="AA31" s="859"/>
      <c r="AB31" s="859"/>
      <c r="AC31" s="859"/>
      <c r="AD31" s="859"/>
      <c r="AE31" s="859"/>
      <c r="AF31" s="859"/>
      <c r="AG31" s="859"/>
      <c r="AH31" s="859"/>
      <c r="AI31" s="859"/>
      <c r="AJ31" s="859"/>
      <c r="AK31" s="859"/>
      <c r="AL31" s="859"/>
    </row>
    <row r="32" spans="1:38">
      <c r="A32" s="859" t="s">
        <v>6449</v>
      </c>
      <c r="B32" s="859"/>
      <c r="C32" s="859"/>
      <c r="D32" s="859"/>
      <c r="E32" s="859"/>
      <c r="F32" s="859"/>
      <c r="G32" s="859"/>
      <c r="H32" s="859"/>
      <c r="I32" s="859"/>
      <c r="J32" s="859"/>
      <c r="K32" s="859"/>
      <c r="L32" s="859"/>
      <c r="M32" s="859"/>
      <c r="N32" s="1547"/>
      <c r="O32" s="987"/>
      <c r="P32" s="987"/>
      <c r="Q32" s="1021" t="s">
        <v>6450</v>
      </c>
      <c r="R32" s="1021"/>
      <c r="S32" s="859"/>
      <c r="T32" s="859"/>
      <c r="U32" s="859"/>
      <c r="V32" s="859"/>
      <c r="W32" s="859"/>
      <c r="X32" s="859"/>
      <c r="Y32" s="859"/>
      <c r="Z32" s="859"/>
      <c r="AA32" s="859"/>
      <c r="AB32" s="859"/>
      <c r="AC32" s="859"/>
      <c r="AD32" s="859"/>
      <c r="AE32" s="859"/>
      <c r="AF32" s="859"/>
      <c r="AG32" s="859"/>
      <c r="AH32" s="859"/>
      <c r="AI32" s="859"/>
      <c r="AJ32" s="859"/>
      <c r="AK32" s="859"/>
      <c r="AL32" s="859"/>
    </row>
    <row r="33" spans="1:38">
      <c r="A33" s="859"/>
      <c r="B33" s="859"/>
      <c r="C33" s="859"/>
      <c r="D33" s="859"/>
      <c r="E33" s="859"/>
      <c r="F33" s="859"/>
      <c r="G33" s="859"/>
      <c r="H33" s="859"/>
      <c r="I33" s="859"/>
      <c r="J33" s="859"/>
      <c r="K33" s="859"/>
      <c r="L33" s="859"/>
      <c r="M33" s="859"/>
      <c r="N33" s="859"/>
      <c r="O33" s="859"/>
      <c r="P33" s="859"/>
      <c r="Q33" s="859"/>
      <c r="R33" s="859"/>
      <c r="S33" s="859"/>
      <c r="T33" s="859"/>
      <c r="U33" s="859"/>
      <c r="V33" s="859"/>
      <c r="W33" s="859"/>
      <c r="X33" s="859"/>
      <c r="Y33" s="859"/>
      <c r="Z33" s="859"/>
      <c r="AA33" s="859"/>
      <c r="AB33" s="859"/>
      <c r="AC33" s="859"/>
      <c r="AD33" s="859"/>
      <c r="AE33" s="859"/>
      <c r="AF33" s="859"/>
      <c r="AG33" s="859"/>
      <c r="AH33" s="859"/>
      <c r="AI33" s="859"/>
      <c r="AJ33" s="859"/>
      <c r="AK33" s="859"/>
      <c r="AL33" s="859"/>
    </row>
    <row r="34" spans="1:38">
      <c r="A34" s="859"/>
      <c r="B34" s="859"/>
      <c r="C34" s="859"/>
      <c r="D34" s="859"/>
      <c r="E34" s="859"/>
      <c r="F34" s="859"/>
      <c r="G34" s="859"/>
      <c r="H34" s="859"/>
      <c r="I34" s="859"/>
      <c r="J34" s="859"/>
      <c r="K34" s="859"/>
      <c r="L34" s="859"/>
      <c r="M34" s="859"/>
      <c r="N34" s="859"/>
      <c r="O34" s="859"/>
      <c r="P34" s="859"/>
      <c r="Q34" s="859"/>
      <c r="R34" s="859"/>
      <c r="S34" s="859"/>
      <c r="T34" s="859"/>
      <c r="U34" s="859"/>
      <c r="V34" s="859"/>
      <c r="W34" s="859"/>
      <c r="X34" s="859"/>
      <c r="Y34" s="859"/>
      <c r="Z34" s="859"/>
      <c r="AA34" s="859"/>
      <c r="AB34" s="859"/>
      <c r="AC34" s="859"/>
      <c r="AD34" s="859"/>
      <c r="AE34" s="859"/>
      <c r="AF34" s="859"/>
      <c r="AG34" s="859"/>
      <c r="AH34" s="859"/>
      <c r="AI34" s="859"/>
      <c r="AJ34" s="859"/>
      <c r="AK34" s="859"/>
      <c r="AL34" s="859"/>
    </row>
    <row r="35" spans="1:38">
      <c r="A35" s="859" t="s">
        <v>6451</v>
      </c>
      <c r="B35" s="859"/>
      <c r="C35" s="859"/>
      <c r="D35" s="859"/>
      <c r="E35" s="859"/>
      <c r="F35" s="1386"/>
      <c r="G35" s="859"/>
      <c r="H35" s="859"/>
      <c r="I35" s="859"/>
      <c r="J35" s="859"/>
      <c r="K35" s="859"/>
      <c r="L35" s="859"/>
      <c r="M35" s="859"/>
      <c r="N35" s="859"/>
      <c r="O35" s="859"/>
      <c r="P35" s="859"/>
      <c r="Q35" s="859"/>
      <c r="R35" s="859"/>
      <c r="S35" s="859"/>
      <c r="T35" s="859"/>
      <c r="U35" s="859"/>
      <c r="V35" s="859"/>
      <c r="W35" s="859"/>
      <c r="X35" s="859"/>
      <c r="Y35" s="859"/>
      <c r="Z35" s="859"/>
      <c r="AA35" s="859"/>
      <c r="AB35" s="859"/>
      <c r="AC35" s="859"/>
      <c r="AD35" s="859"/>
      <c r="AE35" s="859"/>
      <c r="AF35" s="859"/>
      <c r="AG35" s="859"/>
      <c r="AH35" s="859"/>
      <c r="AI35" s="859"/>
      <c r="AJ35" s="859"/>
      <c r="AK35" s="859"/>
      <c r="AL35" s="859"/>
    </row>
    <row r="36" spans="1:38" ht="18.5" thickBot="1">
      <c r="A36" s="1184"/>
      <c r="B36" s="859"/>
      <c r="C36" s="859"/>
      <c r="D36" s="1184"/>
      <c r="E36" s="1184"/>
      <c r="F36" s="1184"/>
      <c r="G36" s="1184"/>
      <c r="H36" s="1184"/>
      <c r="I36" s="1184"/>
      <c r="J36" s="1184"/>
      <c r="K36" s="1184"/>
      <c r="L36" s="1184"/>
      <c r="M36" s="1184"/>
      <c r="N36" s="1184"/>
      <c r="O36" s="1184"/>
      <c r="P36" s="1184"/>
      <c r="Q36" s="1184"/>
      <c r="R36" s="820" t="s">
        <v>721</v>
      </c>
      <c r="S36" s="859"/>
      <c r="T36" s="859"/>
      <c r="U36" s="859"/>
      <c r="V36" s="859"/>
      <c r="W36" s="859"/>
      <c r="X36" s="859"/>
      <c r="Y36" s="859"/>
      <c r="Z36" s="859"/>
      <c r="AA36" s="859"/>
      <c r="AB36" s="859"/>
      <c r="AC36" s="859"/>
      <c r="AD36" s="859"/>
      <c r="AE36" s="859"/>
      <c r="AF36" s="859"/>
      <c r="AG36" s="859"/>
      <c r="AH36" s="859"/>
      <c r="AI36" s="859"/>
      <c r="AJ36" s="859"/>
      <c r="AK36" s="859"/>
      <c r="AL36" s="859"/>
    </row>
    <row r="37" spans="1:38" ht="18.75" customHeight="1">
      <c r="A37" s="3762" t="s">
        <v>6452</v>
      </c>
      <c r="B37" s="3765" t="s">
        <v>6453</v>
      </c>
      <c r="C37" s="3768" t="s">
        <v>6454</v>
      </c>
      <c r="D37" s="3756" t="s">
        <v>6400</v>
      </c>
      <c r="E37" s="3757"/>
      <c r="F37" s="3757"/>
      <c r="G37" s="3757"/>
      <c r="H37" s="3757"/>
      <c r="I37" s="3761"/>
      <c r="J37" s="3756" t="s">
        <v>6455</v>
      </c>
      <c r="K37" s="3757"/>
      <c r="L37" s="3757"/>
      <c r="M37" s="3757"/>
      <c r="N37" s="3757"/>
      <c r="O37" s="3761"/>
      <c r="P37" s="3756" t="s">
        <v>6402</v>
      </c>
      <c r="Q37" s="3757"/>
      <c r="R37" s="859"/>
      <c r="S37" s="859"/>
      <c r="T37" s="859"/>
      <c r="U37" s="859"/>
      <c r="V37" s="859"/>
      <c r="W37" s="859"/>
      <c r="X37" s="859"/>
      <c r="Y37" s="859"/>
      <c r="Z37" s="859"/>
      <c r="AA37" s="859"/>
      <c r="AB37" s="859"/>
      <c r="AC37" s="859"/>
      <c r="AD37" s="859"/>
      <c r="AE37" s="859"/>
      <c r="AF37" s="859"/>
      <c r="AG37" s="859"/>
      <c r="AH37" s="859"/>
      <c r="AI37" s="859"/>
      <c r="AJ37" s="859"/>
      <c r="AK37" s="859"/>
      <c r="AL37" s="859"/>
    </row>
    <row r="38" spans="1:38">
      <c r="A38" s="3763"/>
      <c r="B38" s="3766"/>
      <c r="C38" s="3769"/>
      <c r="D38" s="3754" t="s">
        <v>6436</v>
      </c>
      <c r="E38" s="3755"/>
      <c r="F38" s="1558" t="s">
        <v>6437</v>
      </c>
      <c r="G38" s="3573" t="s">
        <v>6405</v>
      </c>
      <c r="H38" s="3575"/>
      <c r="I38" s="1559" t="s">
        <v>6438</v>
      </c>
      <c r="J38" s="3750" t="s">
        <v>6439</v>
      </c>
      <c r="K38" s="3750" t="s">
        <v>6419</v>
      </c>
      <c r="L38" s="3754" t="s">
        <v>6440</v>
      </c>
      <c r="M38" s="3755"/>
      <c r="N38" s="3754" t="s">
        <v>6441</v>
      </c>
      <c r="O38" s="3755"/>
      <c r="P38" s="3750" t="s">
        <v>6442</v>
      </c>
      <c r="Q38" s="3752" t="s">
        <v>6419</v>
      </c>
      <c r="R38" s="859"/>
      <c r="S38" s="859"/>
      <c r="T38" s="859"/>
      <c r="U38" s="859"/>
      <c r="V38" s="859"/>
      <c r="W38" s="859"/>
      <c r="X38" s="859"/>
      <c r="Y38" s="859"/>
      <c r="Z38" s="859"/>
      <c r="AA38" s="859"/>
      <c r="AB38" s="859"/>
      <c r="AC38" s="859"/>
      <c r="AD38" s="859"/>
      <c r="AE38" s="859"/>
      <c r="AF38" s="859"/>
      <c r="AG38" s="859"/>
      <c r="AH38" s="859"/>
      <c r="AI38" s="859"/>
      <c r="AJ38" s="859"/>
      <c r="AK38" s="859"/>
      <c r="AL38" s="859"/>
    </row>
    <row r="39" spans="1:38">
      <c r="A39" s="3764"/>
      <c r="B39" s="3767"/>
      <c r="C39" s="3770"/>
      <c r="D39" s="1558" t="s">
        <v>6409</v>
      </c>
      <c r="E39" s="1558" t="s">
        <v>6417</v>
      </c>
      <c r="F39" s="1558" t="s">
        <v>6409</v>
      </c>
      <c r="G39" s="1558" t="s">
        <v>6409</v>
      </c>
      <c r="H39" s="1560" t="s">
        <v>6417</v>
      </c>
      <c r="I39" s="1559" t="s">
        <v>6420</v>
      </c>
      <c r="J39" s="3751"/>
      <c r="K39" s="3751"/>
      <c r="L39" s="1558" t="s">
        <v>6439</v>
      </c>
      <c r="M39" s="1558" t="s">
        <v>6420</v>
      </c>
      <c r="N39" s="1558" t="s">
        <v>6439</v>
      </c>
      <c r="O39" s="1558" t="s">
        <v>6420</v>
      </c>
      <c r="P39" s="3751"/>
      <c r="Q39" s="3753"/>
      <c r="R39" s="859"/>
      <c r="S39" s="859"/>
      <c r="T39" s="859"/>
      <c r="U39" s="859"/>
      <c r="V39" s="859"/>
      <c r="W39" s="859"/>
      <c r="X39" s="859"/>
      <c r="Y39" s="859"/>
      <c r="Z39" s="859"/>
      <c r="AA39" s="859"/>
      <c r="AB39" s="859"/>
      <c r="AC39" s="859"/>
      <c r="AD39" s="859"/>
      <c r="AE39" s="859"/>
      <c r="AF39" s="859"/>
      <c r="AG39" s="859"/>
      <c r="AH39" s="859"/>
      <c r="AI39" s="859"/>
      <c r="AJ39" s="859"/>
      <c r="AK39" s="859"/>
      <c r="AL39" s="859"/>
    </row>
    <row r="40" spans="1:38">
      <c r="A40" s="1561" t="s">
        <v>6456</v>
      </c>
      <c r="B40" s="1102">
        <f>SUM(B41,B54)</f>
        <v>578379</v>
      </c>
      <c r="C40" s="1102">
        <f>+C41+C54</f>
        <v>504565</v>
      </c>
      <c r="D40" s="1102">
        <f>+D41+D54</f>
        <v>408972</v>
      </c>
      <c r="E40" s="1562">
        <f>D40/C40*100</f>
        <v>81.054373569312176</v>
      </c>
      <c r="F40" s="1102">
        <f>+F41+F54</f>
        <v>95593</v>
      </c>
      <c r="G40" s="1102">
        <f>+G41+G54</f>
        <v>487997</v>
      </c>
      <c r="H40" s="1563">
        <f>G40/C40*100</f>
        <v>96.716379455570646</v>
      </c>
      <c r="I40" s="1564">
        <f>SUM(I41+I54)</f>
        <v>16568</v>
      </c>
      <c r="J40" s="1565">
        <f>SUM(J54,J41)</f>
        <v>441</v>
      </c>
      <c r="K40" s="1565">
        <f t="shared" ref="K40:Q40" si="6">SUM(K54,K41)</f>
        <v>9538</v>
      </c>
      <c r="L40" s="1565">
        <f>(L41+L54)</f>
        <v>441</v>
      </c>
      <c r="M40" s="1565">
        <f>(M41+M54)</f>
        <v>9538</v>
      </c>
      <c r="N40" s="1486">
        <f t="shared" si="6"/>
        <v>0</v>
      </c>
      <c r="O40" s="1486">
        <f t="shared" si="6"/>
        <v>0</v>
      </c>
      <c r="P40" s="1565">
        <f t="shared" si="6"/>
        <v>21</v>
      </c>
      <c r="Q40" s="1565">
        <f t="shared" si="6"/>
        <v>5793</v>
      </c>
      <c r="R40" s="859"/>
      <c r="S40" s="859"/>
      <c r="T40" s="859"/>
      <c r="U40" s="859"/>
      <c r="V40" s="859"/>
      <c r="W40" s="859"/>
      <c r="X40" s="859"/>
      <c r="Y40" s="859"/>
      <c r="Z40" s="859"/>
      <c r="AA40" s="859"/>
      <c r="AB40" s="859"/>
      <c r="AC40" s="859"/>
      <c r="AD40" s="859"/>
      <c r="AE40" s="859"/>
      <c r="AF40" s="859"/>
      <c r="AG40" s="859"/>
      <c r="AH40" s="859"/>
      <c r="AI40" s="859"/>
      <c r="AJ40" s="859"/>
      <c r="AK40" s="859"/>
      <c r="AL40" s="859"/>
    </row>
    <row r="41" spans="1:38">
      <c r="A41" s="1566" t="s">
        <v>6457</v>
      </c>
      <c r="B41" s="1102">
        <f>SUM(B42:B53)</f>
        <v>305363</v>
      </c>
      <c r="C41" s="1102">
        <f>SUM(C42:C53)</f>
        <v>282148</v>
      </c>
      <c r="D41" s="1102">
        <f>SUM(D42:D53)</f>
        <v>249535</v>
      </c>
      <c r="E41" s="1562">
        <f>D41/C41*100</f>
        <v>88.441172717864376</v>
      </c>
      <c r="F41" s="1102">
        <f>SUM(F42:F53)</f>
        <v>32613</v>
      </c>
      <c r="G41" s="1102">
        <f>SUM(G42:G53)</f>
        <v>282148</v>
      </c>
      <c r="H41" s="1563">
        <f t="shared" ref="H41:H65" si="7">G41/C41*100</f>
        <v>100</v>
      </c>
      <c r="I41" s="1102">
        <v>0</v>
      </c>
      <c r="J41" s="1102">
        <v>289</v>
      </c>
      <c r="K41" s="1102">
        <f t="shared" ref="K41" si="8">SUM(K42:K53)</f>
        <v>6761</v>
      </c>
      <c r="L41" s="1102">
        <f>SUM(L42:L53)</f>
        <v>289</v>
      </c>
      <c r="M41" s="1102">
        <f>SUM(M42:M53)</f>
        <v>6761</v>
      </c>
      <c r="N41" s="1486">
        <f t="shared" ref="N41:O41" si="9">SUM(N42:N53)</f>
        <v>0</v>
      </c>
      <c r="O41" s="1486">
        <f t="shared" si="9"/>
        <v>0</v>
      </c>
      <c r="P41" s="1565">
        <f>SUM(P42:P53)</f>
        <v>17</v>
      </c>
      <c r="Q41" s="1565">
        <f>SUM(Q42:Q53)</f>
        <v>5216</v>
      </c>
      <c r="R41" s="859"/>
      <c r="S41" s="859"/>
      <c r="T41" s="859"/>
      <c r="U41" s="859"/>
      <c r="V41" s="859"/>
      <c r="W41" s="859"/>
      <c r="X41" s="859"/>
      <c r="Y41" s="859"/>
      <c r="Z41" s="859"/>
      <c r="AA41" s="859"/>
      <c r="AB41" s="859"/>
      <c r="AC41" s="859"/>
      <c r="AD41" s="859"/>
      <c r="AE41" s="859"/>
      <c r="AF41" s="859"/>
      <c r="AG41" s="859"/>
      <c r="AH41" s="859"/>
      <c r="AI41" s="859"/>
      <c r="AJ41" s="859"/>
      <c r="AK41" s="859"/>
      <c r="AL41" s="859"/>
    </row>
    <row r="42" spans="1:38">
      <c r="A42" s="1567" t="s">
        <v>6458</v>
      </c>
      <c r="B42" s="1552">
        <v>10599</v>
      </c>
      <c r="C42" s="1552">
        <v>10566</v>
      </c>
      <c r="D42" s="1552">
        <v>10566</v>
      </c>
      <c r="E42" s="1568">
        <f t="shared" ref="E42:E65" si="10">D42/C42*100</f>
        <v>100</v>
      </c>
      <c r="F42" s="1552">
        <f t="shared" ref="F42:F44" si="11">C42-D42</f>
        <v>0</v>
      </c>
      <c r="G42" s="1552">
        <v>10566</v>
      </c>
      <c r="H42" s="1471">
        <f t="shared" si="7"/>
        <v>100</v>
      </c>
      <c r="I42" s="1552">
        <v>0</v>
      </c>
      <c r="J42" s="1552">
        <v>14</v>
      </c>
      <c r="K42" s="1552">
        <v>791</v>
      </c>
      <c r="L42" s="1552">
        <v>14</v>
      </c>
      <c r="M42" s="1552">
        <v>791</v>
      </c>
      <c r="N42" s="1549">
        <v>0</v>
      </c>
      <c r="O42" s="1549">
        <v>0</v>
      </c>
      <c r="P42" s="1549">
        <v>1</v>
      </c>
      <c r="Q42" s="1549">
        <v>134</v>
      </c>
      <c r="R42" s="859"/>
      <c r="S42" s="859"/>
      <c r="T42" s="859"/>
      <c r="U42" s="859"/>
      <c r="V42" s="859"/>
      <c r="W42" s="859"/>
      <c r="X42" s="859"/>
      <c r="Y42" s="859"/>
      <c r="Z42" s="859"/>
      <c r="AA42" s="859"/>
      <c r="AB42" s="859"/>
      <c r="AC42" s="859"/>
      <c r="AD42" s="859"/>
      <c r="AE42" s="859"/>
      <c r="AF42" s="859"/>
      <c r="AG42" s="859"/>
      <c r="AH42" s="859"/>
      <c r="AI42" s="859"/>
      <c r="AJ42" s="859"/>
      <c r="AK42" s="859"/>
      <c r="AL42" s="859"/>
    </row>
    <row r="43" spans="1:38">
      <c r="A43" s="1366" t="s">
        <v>6459</v>
      </c>
      <c r="B43" s="1552">
        <v>23446</v>
      </c>
      <c r="C43" s="1552">
        <v>23446</v>
      </c>
      <c r="D43" s="1552">
        <v>23446</v>
      </c>
      <c r="E43" s="1568">
        <f t="shared" si="10"/>
        <v>100</v>
      </c>
      <c r="F43" s="1552">
        <f t="shared" si="11"/>
        <v>0</v>
      </c>
      <c r="G43" s="1552">
        <v>23446</v>
      </c>
      <c r="H43" s="1471">
        <f t="shared" si="7"/>
        <v>100</v>
      </c>
      <c r="I43" s="1552">
        <v>0</v>
      </c>
      <c r="J43" s="1552">
        <v>23</v>
      </c>
      <c r="K43" s="1552">
        <v>1371</v>
      </c>
      <c r="L43" s="1552">
        <v>23</v>
      </c>
      <c r="M43" s="1552">
        <v>1371</v>
      </c>
      <c r="N43" s="1549">
        <v>0</v>
      </c>
      <c r="O43" s="1549">
        <v>0</v>
      </c>
      <c r="P43" s="1549">
        <v>4</v>
      </c>
      <c r="Q43" s="1549">
        <v>2143</v>
      </c>
      <c r="R43" s="859"/>
      <c r="S43" s="859"/>
      <c r="T43" s="859"/>
      <c r="U43" s="859"/>
      <c r="V43" s="859"/>
      <c r="W43" s="859"/>
      <c r="X43" s="859"/>
      <c r="Y43" s="859"/>
      <c r="Z43" s="859"/>
      <c r="AA43" s="859"/>
      <c r="AB43" s="859"/>
      <c r="AC43" s="859"/>
      <c r="AD43" s="859"/>
      <c r="AE43" s="859"/>
      <c r="AF43" s="859"/>
      <c r="AG43" s="859"/>
      <c r="AH43" s="859"/>
      <c r="AI43" s="859"/>
      <c r="AJ43" s="859"/>
      <c r="AK43" s="859"/>
      <c r="AL43" s="859"/>
    </row>
    <row r="44" spans="1:38">
      <c r="A44" s="1366" t="s">
        <v>6460</v>
      </c>
      <c r="B44" s="1552">
        <v>26924</v>
      </c>
      <c r="C44" s="1552">
        <v>22359</v>
      </c>
      <c r="D44" s="1552">
        <v>22359</v>
      </c>
      <c r="E44" s="1568">
        <f t="shared" si="10"/>
        <v>100</v>
      </c>
      <c r="F44" s="1552">
        <f t="shared" si="11"/>
        <v>0</v>
      </c>
      <c r="G44" s="1552">
        <v>22359</v>
      </c>
      <c r="H44" s="1471">
        <f t="shared" si="7"/>
        <v>100</v>
      </c>
      <c r="I44" s="1552">
        <v>0</v>
      </c>
      <c r="J44" s="1552">
        <v>31</v>
      </c>
      <c r="K44" s="1552">
        <v>685</v>
      </c>
      <c r="L44" s="1552">
        <v>31</v>
      </c>
      <c r="M44" s="1552">
        <v>685</v>
      </c>
      <c r="N44" s="1549">
        <v>0</v>
      </c>
      <c r="O44" s="1549">
        <v>0</v>
      </c>
      <c r="P44" s="1549">
        <v>6</v>
      </c>
      <c r="Q44" s="1549">
        <v>918</v>
      </c>
      <c r="R44" s="859"/>
      <c r="S44" s="859"/>
      <c r="T44" s="859"/>
      <c r="U44" s="859"/>
      <c r="V44" s="859"/>
      <c r="W44" s="859"/>
      <c r="X44" s="859"/>
      <c r="Y44" s="859"/>
      <c r="Z44" s="859"/>
      <c r="AA44" s="859"/>
      <c r="AB44" s="859"/>
      <c r="AC44" s="859"/>
      <c r="AD44" s="859"/>
      <c r="AE44" s="859"/>
      <c r="AF44" s="859"/>
      <c r="AG44" s="859"/>
      <c r="AH44" s="859"/>
      <c r="AI44" s="859"/>
      <c r="AJ44" s="859"/>
      <c r="AK44" s="859"/>
      <c r="AL44" s="859"/>
    </row>
    <row r="45" spans="1:38">
      <c r="A45" s="1036" t="s">
        <v>6461</v>
      </c>
      <c r="B45" s="1552">
        <v>67704</v>
      </c>
      <c r="C45" s="1552">
        <v>62103</v>
      </c>
      <c r="D45" s="1552">
        <v>54634</v>
      </c>
      <c r="E45" s="1568">
        <f t="shared" si="10"/>
        <v>87.973205803262317</v>
      </c>
      <c r="F45" s="1552">
        <f>C45-D45</f>
        <v>7469</v>
      </c>
      <c r="G45" s="1552">
        <v>62103</v>
      </c>
      <c r="H45" s="1471">
        <f t="shared" si="7"/>
        <v>100</v>
      </c>
      <c r="I45" s="1552">
        <v>0</v>
      </c>
      <c r="J45" s="1552">
        <v>75</v>
      </c>
      <c r="K45" s="1552">
        <v>845</v>
      </c>
      <c r="L45" s="1552">
        <v>75</v>
      </c>
      <c r="M45" s="1552">
        <v>845</v>
      </c>
      <c r="N45" s="1549">
        <v>0</v>
      </c>
      <c r="O45" s="1549">
        <v>0</v>
      </c>
      <c r="P45" s="1549">
        <v>2</v>
      </c>
      <c r="Q45" s="1549">
        <v>1264</v>
      </c>
      <c r="R45" s="859"/>
      <c r="S45" s="859"/>
      <c r="T45" s="859"/>
      <c r="U45" s="859"/>
      <c r="V45" s="859"/>
      <c r="W45" s="859"/>
      <c r="X45" s="859"/>
      <c r="Y45" s="859"/>
      <c r="Z45" s="859"/>
      <c r="AA45" s="859"/>
      <c r="AB45" s="859"/>
      <c r="AC45" s="859"/>
      <c r="AD45" s="859"/>
      <c r="AE45" s="859"/>
      <c r="AF45" s="859"/>
      <c r="AG45" s="859"/>
      <c r="AH45" s="859"/>
      <c r="AI45" s="859"/>
      <c r="AJ45" s="859"/>
      <c r="AK45" s="859"/>
      <c r="AL45" s="859"/>
    </row>
    <row r="46" spans="1:38">
      <c r="A46" s="1366" t="s">
        <v>6462</v>
      </c>
      <c r="B46" s="1552">
        <v>11419</v>
      </c>
      <c r="C46" s="1552">
        <v>11419</v>
      </c>
      <c r="D46" s="1552">
        <v>11419</v>
      </c>
      <c r="E46" s="1568">
        <f t="shared" si="10"/>
        <v>100</v>
      </c>
      <c r="F46" s="1552">
        <f t="shared" ref="F46:F53" si="12">C46-D46</f>
        <v>0</v>
      </c>
      <c r="G46" s="1552">
        <v>11419</v>
      </c>
      <c r="H46" s="1471">
        <f t="shared" si="7"/>
        <v>100</v>
      </c>
      <c r="I46" s="1552">
        <v>0</v>
      </c>
      <c r="J46" s="1552">
        <v>12</v>
      </c>
      <c r="K46" s="1552">
        <v>163</v>
      </c>
      <c r="L46" s="1552">
        <v>12</v>
      </c>
      <c r="M46" s="1552">
        <v>163</v>
      </c>
      <c r="N46" s="1549">
        <v>0</v>
      </c>
      <c r="O46" s="1549">
        <v>0</v>
      </c>
      <c r="P46" s="1549">
        <v>1</v>
      </c>
      <c r="Q46" s="1549">
        <v>180</v>
      </c>
      <c r="R46" s="859"/>
      <c r="S46" s="859"/>
      <c r="T46" s="859"/>
      <c r="U46" s="859"/>
      <c r="V46" s="859"/>
      <c r="W46" s="859"/>
      <c r="X46" s="859"/>
      <c r="Y46" s="859"/>
      <c r="Z46" s="859"/>
      <c r="AA46" s="859"/>
      <c r="AB46" s="859"/>
      <c r="AC46" s="859"/>
      <c r="AD46" s="859"/>
      <c r="AE46" s="859"/>
      <c r="AF46" s="859"/>
      <c r="AG46" s="859"/>
      <c r="AH46" s="859"/>
      <c r="AI46" s="859"/>
      <c r="AJ46" s="859"/>
      <c r="AK46" s="859"/>
      <c r="AL46" s="859"/>
    </row>
    <row r="47" spans="1:38">
      <c r="A47" s="1366" t="s">
        <v>6463</v>
      </c>
      <c r="B47" s="1552">
        <v>16049</v>
      </c>
      <c r="C47" s="1552">
        <v>16049</v>
      </c>
      <c r="D47" s="1552">
        <v>11564</v>
      </c>
      <c r="E47" s="1568">
        <f t="shared" si="10"/>
        <v>72.054333603339771</v>
      </c>
      <c r="F47" s="1552">
        <f t="shared" si="12"/>
        <v>4485</v>
      </c>
      <c r="G47" s="1552">
        <v>16049</v>
      </c>
      <c r="H47" s="1471">
        <f t="shared" si="7"/>
        <v>100</v>
      </c>
      <c r="I47" s="1552">
        <v>0</v>
      </c>
      <c r="J47" s="1552">
        <v>20</v>
      </c>
      <c r="K47" s="1552">
        <v>510</v>
      </c>
      <c r="L47" s="1552">
        <v>20</v>
      </c>
      <c r="M47" s="1552">
        <v>510</v>
      </c>
      <c r="N47" s="1549">
        <v>0</v>
      </c>
      <c r="O47" s="1549">
        <v>0</v>
      </c>
      <c r="P47" s="1549">
        <v>0</v>
      </c>
      <c r="Q47" s="1549">
        <v>0</v>
      </c>
      <c r="R47" s="859"/>
      <c r="S47" s="859"/>
      <c r="T47" s="859"/>
      <c r="U47" s="859"/>
      <c r="V47" s="859"/>
      <c r="W47" s="859"/>
      <c r="X47" s="859"/>
      <c r="Y47" s="859"/>
      <c r="Z47" s="859"/>
      <c r="AA47" s="859"/>
      <c r="AB47" s="859"/>
      <c r="AC47" s="859"/>
      <c r="AD47" s="859"/>
      <c r="AE47" s="859"/>
      <c r="AF47" s="859"/>
      <c r="AG47" s="859"/>
      <c r="AH47" s="859"/>
      <c r="AI47" s="859"/>
      <c r="AJ47" s="859"/>
      <c r="AK47" s="859"/>
      <c r="AL47" s="859"/>
    </row>
    <row r="48" spans="1:38">
      <c r="A48" s="1366" t="s">
        <v>6464</v>
      </c>
      <c r="B48" s="1552">
        <v>7807</v>
      </c>
      <c r="C48" s="1552">
        <v>7807</v>
      </c>
      <c r="D48" s="1552">
        <v>4215</v>
      </c>
      <c r="E48" s="1568">
        <f t="shared" si="10"/>
        <v>53.990008966312288</v>
      </c>
      <c r="F48" s="1552">
        <f t="shared" si="12"/>
        <v>3592</v>
      </c>
      <c r="G48" s="1552">
        <v>7807</v>
      </c>
      <c r="H48" s="1471">
        <f t="shared" si="7"/>
        <v>100</v>
      </c>
      <c r="I48" s="1552">
        <v>0</v>
      </c>
      <c r="J48" s="1552">
        <v>5</v>
      </c>
      <c r="K48" s="1552">
        <v>79</v>
      </c>
      <c r="L48" s="1552">
        <v>5</v>
      </c>
      <c r="M48" s="1552">
        <v>79</v>
      </c>
      <c r="N48" s="1549">
        <v>0</v>
      </c>
      <c r="O48" s="1549">
        <v>0</v>
      </c>
      <c r="P48" s="1549">
        <v>0</v>
      </c>
      <c r="Q48" s="1549">
        <v>0</v>
      </c>
      <c r="R48" s="859"/>
      <c r="S48" s="859"/>
      <c r="T48" s="859"/>
      <c r="U48" s="859"/>
      <c r="V48" s="859"/>
      <c r="W48" s="859"/>
      <c r="X48" s="859"/>
      <c r="Y48" s="859"/>
      <c r="Z48" s="859"/>
      <c r="AA48" s="859"/>
      <c r="AB48" s="859"/>
      <c r="AC48" s="859"/>
      <c r="AD48" s="859"/>
      <c r="AE48" s="859"/>
      <c r="AF48" s="859"/>
      <c r="AG48" s="859"/>
      <c r="AH48" s="859"/>
      <c r="AI48" s="859"/>
      <c r="AJ48" s="859"/>
      <c r="AK48" s="859"/>
      <c r="AL48" s="859"/>
    </row>
    <row r="49" spans="1:38">
      <c r="A49" s="1366" t="s">
        <v>6465</v>
      </c>
      <c r="B49" s="1552">
        <v>39889</v>
      </c>
      <c r="C49" s="1552">
        <v>35745</v>
      </c>
      <c r="D49" s="1552">
        <v>30090</v>
      </c>
      <c r="E49" s="1568">
        <f t="shared" si="10"/>
        <v>84.179605539236263</v>
      </c>
      <c r="F49" s="1552">
        <f t="shared" si="12"/>
        <v>5655</v>
      </c>
      <c r="G49" s="1552">
        <v>35745</v>
      </c>
      <c r="H49" s="1471">
        <f t="shared" si="7"/>
        <v>100</v>
      </c>
      <c r="I49" s="1552">
        <v>0</v>
      </c>
      <c r="J49" s="1552">
        <v>37</v>
      </c>
      <c r="K49" s="1552">
        <v>557</v>
      </c>
      <c r="L49" s="1552">
        <v>37</v>
      </c>
      <c r="M49" s="1552">
        <v>557</v>
      </c>
      <c r="N49" s="1549">
        <v>0</v>
      </c>
      <c r="O49" s="1549">
        <v>0</v>
      </c>
      <c r="P49" s="1549">
        <v>0</v>
      </c>
      <c r="Q49" s="1549">
        <v>0</v>
      </c>
      <c r="R49" s="859"/>
      <c r="S49" s="859"/>
      <c r="T49" s="859"/>
      <c r="U49" s="859"/>
      <c r="V49" s="859"/>
      <c r="W49" s="859"/>
      <c r="X49" s="859"/>
      <c r="Y49" s="859"/>
      <c r="Z49" s="859"/>
      <c r="AA49" s="859"/>
      <c r="AB49" s="859"/>
      <c r="AC49" s="859"/>
      <c r="AD49" s="859"/>
      <c r="AE49" s="859"/>
      <c r="AF49" s="859"/>
      <c r="AG49" s="859"/>
      <c r="AH49" s="859"/>
      <c r="AI49" s="859"/>
      <c r="AJ49" s="859"/>
      <c r="AK49" s="859"/>
      <c r="AL49" s="859"/>
    </row>
    <row r="50" spans="1:38">
      <c r="A50" s="1366" t="s">
        <v>6466</v>
      </c>
      <c r="B50" s="1552">
        <v>10382</v>
      </c>
      <c r="C50" s="1552">
        <v>10303</v>
      </c>
      <c r="D50" s="1552">
        <v>10303</v>
      </c>
      <c r="E50" s="1568">
        <f t="shared" si="10"/>
        <v>100</v>
      </c>
      <c r="F50" s="1552">
        <f t="shared" si="12"/>
        <v>0</v>
      </c>
      <c r="G50" s="1552">
        <v>10303</v>
      </c>
      <c r="H50" s="1471">
        <f t="shared" si="7"/>
        <v>100</v>
      </c>
      <c r="I50" s="1552">
        <v>0</v>
      </c>
      <c r="J50" s="1552">
        <v>9</v>
      </c>
      <c r="K50" s="1552">
        <v>380</v>
      </c>
      <c r="L50" s="1552">
        <v>9</v>
      </c>
      <c r="M50" s="1552">
        <v>380</v>
      </c>
      <c r="N50" s="1549">
        <v>0</v>
      </c>
      <c r="O50" s="1549">
        <v>0</v>
      </c>
      <c r="P50" s="1549">
        <v>1</v>
      </c>
      <c r="Q50" s="1549">
        <v>87</v>
      </c>
      <c r="R50" s="859"/>
      <c r="S50" s="859"/>
      <c r="T50" s="859"/>
      <c r="U50" s="859"/>
      <c r="V50" s="859"/>
      <c r="W50" s="859"/>
      <c r="X50" s="859"/>
      <c r="Y50" s="859"/>
      <c r="Z50" s="859"/>
      <c r="AA50" s="859"/>
      <c r="AB50" s="859"/>
      <c r="AC50" s="859"/>
      <c r="AD50" s="859"/>
      <c r="AE50" s="859"/>
      <c r="AF50" s="859"/>
      <c r="AG50" s="859"/>
      <c r="AH50" s="859"/>
      <c r="AI50" s="859"/>
      <c r="AJ50" s="859"/>
      <c r="AK50" s="859"/>
      <c r="AL50" s="859"/>
    </row>
    <row r="51" spans="1:38">
      <c r="A51" s="1366" t="s">
        <v>6467</v>
      </c>
      <c r="B51" s="1552">
        <v>17716</v>
      </c>
      <c r="C51" s="1552">
        <v>16748</v>
      </c>
      <c r="D51" s="1552">
        <v>16623</v>
      </c>
      <c r="E51" s="1568">
        <f t="shared" si="10"/>
        <v>99.253642225937426</v>
      </c>
      <c r="F51" s="1552">
        <f t="shared" si="12"/>
        <v>125</v>
      </c>
      <c r="G51" s="1552">
        <v>16748</v>
      </c>
      <c r="H51" s="1471">
        <f t="shared" si="7"/>
        <v>100</v>
      </c>
      <c r="I51" s="1552">
        <v>0</v>
      </c>
      <c r="J51" s="1552">
        <v>17</v>
      </c>
      <c r="K51" s="1552">
        <v>614</v>
      </c>
      <c r="L51" s="1552">
        <v>17</v>
      </c>
      <c r="M51" s="1552">
        <v>614</v>
      </c>
      <c r="N51" s="1549">
        <v>0</v>
      </c>
      <c r="O51" s="1549">
        <v>0</v>
      </c>
      <c r="P51" s="1549">
        <v>0</v>
      </c>
      <c r="Q51" s="1549">
        <v>0</v>
      </c>
      <c r="R51" s="859"/>
      <c r="S51" s="859"/>
      <c r="T51" s="859"/>
      <c r="U51" s="859"/>
      <c r="V51" s="859"/>
      <c r="W51" s="859"/>
      <c r="X51" s="859"/>
      <c r="Y51" s="859"/>
      <c r="Z51" s="859"/>
      <c r="AA51" s="859"/>
      <c r="AB51" s="859"/>
      <c r="AC51" s="859"/>
      <c r="AD51" s="859"/>
      <c r="AE51" s="859"/>
      <c r="AF51" s="859"/>
      <c r="AG51" s="859"/>
      <c r="AH51" s="859"/>
      <c r="AI51" s="859"/>
      <c r="AJ51" s="859"/>
      <c r="AK51" s="859"/>
      <c r="AL51" s="859"/>
    </row>
    <row r="52" spans="1:38">
      <c r="A52" s="1366" t="s">
        <v>6468</v>
      </c>
      <c r="B52" s="1552">
        <v>48497</v>
      </c>
      <c r="C52" s="1552">
        <v>40797</v>
      </c>
      <c r="D52" s="1552">
        <v>33359</v>
      </c>
      <c r="E52" s="1568">
        <f t="shared" si="10"/>
        <v>81.768267274554503</v>
      </c>
      <c r="F52" s="1552">
        <f t="shared" si="12"/>
        <v>7438</v>
      </c>
      <c r="G52" s="1552">
        <v>40797</v>
      </c>
      <c r="H52" s="1471">
        <f t="shared" si="7"/>
        <v>100</v>
      </c>
      <c r="I52" s="1552">
        <v>0</v>
      </c>
      <c r="J52" s="1552">
        <v>29</v>
      </c>
      <c r="K52" s="1552">
        <v>490</v>
      </c>
      <c r="L52" s="1552">
        <v>29</v>
      </c>
      <c r="M52" s="1552">
        <v>490</v>
      </c>
      <c r="N52" s="1549">
        <v>0</v>
      </c>
      <c r="O52" s="1549">
        <v>0</v>
      </c>
      <c r="P52" s="1549">
        <v>2</v>
      </c>
      <c r="Q52" s="1549">
        <v>490</v>
      </c>
      <c r="R52" s="859"/>
      <c r="S52" s="859"/>
      <c r="T52" s="859"/>
      <c r="U52" s="859"/>
      <c r="V52" s="859"/>
      <c r="W52" s="859"/>
      <c r="X52" s="859"/>
      <c r="Y52" s="859"/>
      <c r="Z52" s="859"/>
      <c r="AA52" s="859"/>
      <c r="AB52" s="859"/>
      <c r="AC52" s="859"/>
      <c r="AD52" s="859"/>
      <c r="AE52" s="859"/>
      <c r="AF52" s="859"/>
      <c r="AG52" s="859"/>
      <c r="AH52" s="859"/>
      <c r="AI52" s="859"/>
      <c r="AJ52" s="859"/>
      <c r="AK52" s="859"/>
      <c r="AL52" s="859"/>
    </row>
    <row r="53" spans="1:38">
      <c r="A53" s="1366" t="s">
        <v>6469</v>
      </c>
      <c r="B53" s="1552">
        <v>24931</v>
      </c>
      <c r="C53" s="1552">
        <v>24806</v>
      </c>
      <c r="D53" s="1552">
        <v>20957</v>
      </c>
      <c r="E53" s="1568">
        <f t="shared" si="10"/>
        <v>84.483592679190522</v>
      </c>
      <c r="F53" s="1552">
        <f t="shared" si="12"/>
        <v>3849</v>
      </c>
      <c r="G53" s="1552">
        <v>24806</v>
      </c>
      <c r="H53" s="1471">
        <f t="shared" si="7"/>
        <v>100</v>
      </c>
      <c r="I53" s="1552">
        <v>0</v>
      </c>
      <c r="J53" s="1552">
        <v>17</v>
      </c>
      <c r="K53" s="1552">
        <v>276</v>
      </c>
      <c r="L53" s="1552">
        <v>17</v>
      </c>
      <c r="M53" s="1552">
        <v>276</v>
      </c>
      <c r="N53" s="1549">
        <v>0</v>
      </c>
      <c r="O53" s="1549">
        <v>0</v>
      </c>
      <c r="P53" s="1549">
        <v>0</v>
      </c>
      <c r="Q53" s="1549">
        <v>0</v>
      </c>
      <c r="R53" s="859"/>
      <c r="S53" s="859"/>
      <c r="T53" s="859"/>
      <c r="U53" s="859"/>
      <c r="V53" s="859"/>
      <c r="W53" s="859"/>
      <c r="X53" s="859"/>
      <c r="Y53" s="859"/>
      <c r="Z53" s="859"/>
      <c r="AA53" s="859"/>
      <c r="AB53" s="859"/>
      <c r="AC53" s="859"/>
      <c r="AD53" s="859"/>
      <c r="AE53" s="859"/>
      <c r="AF53" s="859"/>
      <c r="AG53" s="859"/>
      <c r="AH53" s="859"/>
      <c r="AI53" s="859"/>
      <c r="AJ53" s="859"/>
      <c r="AK53" s="859"/>
      <c r="AL53" s="859"/>
    </row>
    <row r="54" spans="1:38">
      <c r="A54" s="1566" t="s">
        <v>6470</v>
      </c>
      <c r="B54" s="1569">
        <f>SUM(B55:B84)</f>
        <v>273016</v>
      </c>
      <c r="C54" s="1569">
        <f>SUM(C55:C84)</f>
        <v>222417</v>
      </c>
      <c r="D54" s="1569">
        <f>SUM(D55:D84)</f>
        <v>159437</v>
      </c>
      <c r="E54" s="1570">
        <f t="shared" si="10"/>
        <v>71.683819132530331</v>
      </c>
      <c r="F54" s="1569">
        <f>SUM(F55:F84)</f>
        <v>62980</v>
      </c>
      <c r="G54" s="1569">
        <f>SUM(G55:G84)</f>
        <v>205849</v>
      </c>
      <c r="H54" s="1563">
        <f t="shared" si="7"/>
        <v>92.550929110634527</v>
      </c>
      <c r="I54" s="1569">
        <f t="shared" ref="I54:Q54" si="13">SUM(I55:I84)</f>
        <v>16568</v>
      </c>
      <c r="J54" s="1569">
        <f t="shared" si="13"/>
        <v>152</v>
      </c>
      <c r="K54" s="1569">
        <f t="shared" si="13"/>
        <v>2777</v>
      </c>
      <c r="L54" s="1569">
        <f t="shared" si="13"/>
        <v>152</v>
      </c>
      <c r="M54" s="1569">
        <f t="shared" si="13"/>
        <v>2777</v>
      </c>
      <c r="N54" s="1569">
        <f t="shared" si="13"/>
        <v>0</v>
      </c>
      <c r="O54" s="1569">
        <f t="shared" si="13"/>
        <v>0</v>
      </c>
      <c r="P54" s="1569">
        <f t="shared" si="13"/>
        <v>4</v>
      </c>
      <c r="Q54" s="1569">
        <f t="shared" si="13"/>
        <v>577</v>
      </c>
      <c r="R54" s="859"/>
      <c r="S54" s="859"/>
      <c r="T54" s="859"/>
      <c r="U54" s="859"/>
      <c r="V54" s="859"/>
      <c r="W54" s="859"/>
      <c r="X54" s="859"/>
      <c r="Y54" s="859"/>
      <c r="Z54" s="859"/>
      <c r="AA54" s="859"/>
      <c r="AB54" s="859"/>
      <c r="AC54" s="859"/>
      <c r="AD54" s="859"/>
      <c r="AE54" s="859"/>
      <c r="AF54" s="859"/>
      <c r="AG54" s="859"/>
      <c r="AH54" s="859"/>
      <c r="AI54" s="859"/>
      <c r="AJ54" s="859"/>
      <c r="AK54" s="859"/>
      <c r="AL54" s="859"/>
    </row>
    <row r="55" spans="1:38">
      <c r="A55" s="1567" t="s">
        <v>6471</v>
      </c>
      <c r="B55" s="1552">
        <v>13578</v>
      </c>
      <c r="C55" s="1552">
        <v>10041</v>
      </c>
      <c r="D55" s="1552">
        <v>7821</v>
      </c>
      <c r="E55" s="1568">
        <f t="shared" si="10"/>
        <v>77.890648341798624</v>
      </c>
      <c r="F55" s="1552">
        <f t="shared" ref="F55:F65" si="14">C55-D55</f>
        <v>2220</v>
      </c>
      <c r="G55" s="1552">
        <v>10041</v>
      </c>
      <c r="H55" s="1471">
        <f t="shared" si="7"/>
        <v>100</v>
      </c>
      <c r="I55" s="1552">
        <v>0</v>
      </c>
      <c r="J55" s="1552">
        <v>7</v>
      </c>
      <c r="K55" s="1552">
        <v>182</v>
      </c>
      <c r="L55" s="1552">
        <v>7</v>
      </c>
      <c r="M55" s="1552">
        <v>182</v>
      </c>
      <c r="N55" s="1549">
        <v>0</v>
      </c>
      <c r="O55" s="1549">
        <v>0</v>
      </c>
      <c r="P55" s="1549">
        <v>0</v>
      </c>
      <c r="Q55" s="1549">
        <v>0</v>
      </c>
      <c r="R55" s="859"/>
      <c r="S55" s="859"/>
      <c r="T55" s="859"/>
      <c r="U55" s="859"/>
      <c r="V55" s="859"/>
      <c r="W55" s="859"/>
      <c r="X55" s="859"/>
      <c r="Y55" s="859"/>
      <c r="Z55" s="859"/>
      <c r="AA55" s="859"/>
      <c r="AB55" s="859"/>
      <c r="AC55" s="859"/>
      <c r="AD55" s="859"/>
      <c r="AE55" s="859"/>
      <c r="AF55" s="859"/>
      <c r="AG55" s="859"/>
      <c r="AH55" s="859"/>
      <c r="AI55" s="859"/>
      <c r="AJ55" s="859"/>
      <c r="AK55" s="859"/>
      <c r="AL55" s="859"/>
    </row>
    <row r="56" spans="1:38">
      <c r="A56" s="1567" t="s">
        <v>6472</v>
      </c>
      <c r="B56" s="1552">
        <v>13706</v>
      </c>
      <c r="C56" s="1552">
        <v>13706</v>
      </c>
      <c r="D56" s="1552">
        <v>13594</v>
      </c>
      <c r="E56" s="1568">
        <f t="shared" si="10"/>
        <v>99.182839632277833</v>
      </c>
      <c r="F56" s="1552">
        <f t="shared" si="14"/>
        <v>112</v>
      </c>
      <c r="G56" s="1552">
        <v>13706</v>
      </c>
      <c r="H56" s="1471">
        <f t="shared" si="7"/>
        <v>100</v>
      </c>
      <c r="I56" s="1552">
        <v>0</v>
      </c>
      <c r="J56" s="1552">
        <v>2</v>
      </c>
      <c r="K56" s="1552">
        <v>9</v>
      </c>
      <c r="L56" s="1552">
        <v>2</v>
      </c>
      <c r="M56" s="1552">
        <v>9</v>
      </c>
      <c r="N56" s="1549">
        <v>0</v>
      </c>
      <c r="O56" s="1549">
        <v>0</v>
      </c>
      <c r="P56" s="1549">
        <v>0</v>
      </c>
      <c r="Q56" s="1549">
        <v>0</v>
      </c>
      <c r="R56" s="859"/>
      <c r="S56" s="859"/>
      <c r="T56" s="859"/>
      <c r="U56" s="859"/>
      <c r="V56" s="859"/>
      <c r="W56" s="859"/>
      <c r="X56" s="859"/>
      <c r="Y56" s="859"/>
      <c r="Z56" s="859"/>
      <c r="AA56" s="859"/>
      <c r="AB56" s="859"/>
      <c r="AC56" s="859"/>
      <c r="AD56" s="859"/>
      <c r="AE56" s="859"/>
      <c r="AF56" s="859"/>
      <c r="AG56" s="859"/>
      <c r="AH56" s="859"/>
      <c r="AI56" s="859"/>
      <c r="AJ56" s="859"/>
      <c r="AK56" s="859"/>
      <c r="AL56" s="859"/>
    </row>
    <row r="57" spans="1:38">
      <c r="A57" s="1567" t="s">
        <v>6473</v>
      </c>
      <c r="B57" s="1552">
        <v>22063</v>
      </c>
      <c r="C57" s="1552">
        <v>7747</v>
      </c>
      <c r="D57" s="1552">
        <v>7747</v>
      </c>
      <c r="E57" s="1568">
        <f t="shared" si="10"/>
        <v>100</v>
      </c>
      <c r="F57" s="1552">
        <f t="shared" si="14"/>
        <v>0</v>
      </c>
      <c r="G57" s="1552">
        <v>7747</v>
      </c>
      <c r="H57" s="1471">
        <f t="shared" si="7"/>
        <v>100</v>
      </c>
      <c r="I57" s="1552">
        <v>0</v>
      </c>
      <c r="J57" s="1552">
        <v>5</v>
      </c>
      <c r="K57" s="1552">
        <v>87</v>
      </c>
      <c r="L57" s="1552">
        <v>5</v>
      </c>
      <c r="M57" s="1552">
        <v>87</v>
      </c>
      <c r="N57" s="1549">
        <v>0</v>
      </c>
      <c r="O57" s="1549">
        <v>0</v>
      </c>
      <c r="P57" s="1549">
        <v>0</v>
      </c>
      <c r="Q57" s="1549">
        <v>0</v>
      </c>
      <c r="R57" s="859"/>
      <c r="S57" s="859"/>
      <c r="T57" s="859"/>
      <c r="U57" s="859"/>
      <c r="V57" s="859"/>
      <c r="W57" s="859"/>
      <c r="X57" s="859"/>
      <c r="Y57" s="859"/>
      <c r="Z57" s="859"/>
      <c r="AA57" s="859"/>
      <c r="AB57" s="859"/>
      <c r="AC57" s="859"/>
      <c r="AD57" s="859"/>
      <c r="AE57" s="859"/>
      <c r="AF57" s="859"/>
      <c r="AG57" s="859"/>
      <c r="AH57" s="859"/>
      <c r="AI57" s="859"/>
      <c r="AJ57" s="859"/>
      <c r="AK57" s="859"/>
      <c r="AL57" s="859"/>
    </row>
    <row r="58" spans="1:38">
      <c r="A58" s="1567" t="s">
        <v>6474</v>
      </c>
      <c r="B58" s="1552">
        <v>31134</v>
      </c>
      <c r="C58" s="1552">
        <v>23396</v>
      </c>
      <c r="D58" s="1552">
        <v>11353</v>
      </c>
      <c r="E58" s="1568">
        <f t="shared" si="10"/>
        <v>48.525388955376982</v>
      </c>
      <c r="F58" s="1552">
        <f t="shared" si="14"/>
        <v>12043</v>
      </c>
      <c r="G58" s="1552">
        <v>21401</v>
      </c>
      <c r="H58" s="1471">
        <f t="shared" si="7"/>
        <v>91.472901350658233</v>
      </c>
      <c r="I58" s="1552">
        <v>1995</v>
      </c>
      <c r="J58" s="1552">
        <v>16</v>
      </c>
      <c r="K58" s="1552">
        <v>228</v>
      </c>
      <c r="L58" s="1552">
        <v>16</v>
      </c>
      <c r="M58" s="1552">
        <v>228</v>
      </c>
      <c r="N58" s="1549">
        <v>0</v>
      </c>
      <c r="O58" s="1549">
        <v>0</v>
      </c>
      <c r="P58" s="1549">
        <v>0</v>
      </c>
      <c r="Q58" s="1549">
        <v>0</v>
      </c>
      <c r="R58" s="859"/>
      <c r="S58" s="859"/>
      <c r="T58" s="859"/>
      <c r="U58" s="859"/>
      <c r="V58" s="859"/>
      <c r="W58" s="859"/>
      <c r="X58" s="859"/>
      <c r="Y58" s="859"/>
      <c r="Z58" s="859"/>
      <c r="AA58" s="859"/>
      <c r="AB58" s="859"/>
      <c r="AC58" s="859"/>
      <c r="AD58" s="859"/>
      <c r="AE58" s="859"/>
      <c r="AF58" s="859"/>
      <c r="AG58" s="859"/>
      <c r="AH58" s="859"/>
      <c r="AI58" s="859"/>
      <c r="AJ58" s="859"/>
      <c r="AK58" s="859"/>
      <c r="AL58" s="859"/>
    </row>
    <row r="59" spans="1:38">
      <c r="A59" s="1567" t="s">
        <v>6475</v>
      </c>
      <c r="B59" s="1552">
        <v>6958</v>
      </c>
      <c r="C59" s="1552">
        <v>1504</v>
      </c>
      <c r="D59" s="1552">
        <v>141</v>
      </c>
      <c r="E59" s="1568">
        <f t="shared" si="10"/>
        <v>9.375</v>
      </c>
      <c r="F59" s="1552">
        <f t="shared" si="14"/>
        <v>1363</v>
      </c>
      <c r="G59" s="1552">
        <v>1504</v>
      </c>
      <c r="H59" s="1471">
        <f t="shared" si="7"/>
        <v>100</v>
      </c>
      <c r="I59" s="1552">
        <v>0</v>
      </c>
      <c r="J59" s="1552">
        <v>0</v>
      </c>
      <c r="K59" s="1552">
        <v>0</v>
      </c>
      <c r="L59" s="1552">
        <v>0</v>
      </c>
      <c r="M59" s="1552">
        <v>0</v>
      </c>
      <c r="N59" s="1549">
        <v>0</v>
      </c>
      <c r="O59" s="1549">
        <v>0</v>
      </c>
      <c r="P59" s="1549">
        <v>0</v>
      </c>
      <c r="Q59" s="1549">
        <v>0</v>
      </c>
      <c r="R59" s="859"/>
      <c r="S59" s="859"/>
      <c r="T59" s="859"/>
      <c r="U59" s="859"/>
      <c r="V59" s="859"/>
      <c r="W59" s="859"/>
      <c r="X59" s="859"/>
      <c r="Y59" s="859"/>
      <c r="Z59" s="859"/>
      <c r="AA59" s="859"/>
      <c r="AB59" s="859"/>
      <c r="AC59" s="859"/>
      <c r="AD59" s="859"/>
      <c r="AE59" s="859"/>
      <c r="AF59" s="859"/>
      <c r="AG59" s="859"/>
      <c r="AH59" s="859"/>
      <c r="AI59" s="859"/>
      <c r="AJ59" s="859"/>
      <c r="AK59" s="859"/>
      <c r="AL59" s="859"/>
    </row>
    <row r="60" spans="1:38">
      <c r="A60" s="1567" t="s">
        <v>6476</v>
      </c>
      <c r="B60" s="1552">
        <v>1863</v>
      </c>
      <c r="C60" s="1552">
        <v>1863</v>
      </c>
      <c r="D60" s="1552">
        <v>1863</v>
      </c>
      <c r="E60" s="1568">
        <f t="shared" si="10"/>
        <v>100</v>
      </c>
      <c r="F60" s="1552">
        <f t="shared" si="14"/>
        <v>0</v>
      </c>
      <c r="G60" s="1552">
        <v>1863</v>
      </c>
      <c r="H60" s="1471">
        <f t="shared" si="7"/>
        <v>100</v>
      </c>
      <c r="I60" s="1552">
        <v>0</v>
      </c>
      <c r="J60" s="1552">
        <v>2</v>
      </c>
      <c r="K60" s="1552">
        <v>37</v>
      </c>
      <c r="L60" s="1552">
        <v>2</v>
      </c>
      <c r="M60" s="1552">
        <v>37</v>
      </c>
      <c r="N60" s="1549">
        <v>0</v>
      </c>
      <c r="O60" s="1549">
        <v>0</v>
      </c>
      <c r="P60" s="1549">
        <v>0</v>
      </c>
      <c r="Q60" s="1549">
        <v>0</v>
      </c>
      <c r="R60" s="859"/>
      <c r="S60" s="859"/>
      <c r="T60" s="859"/>
      <c r="U60" s="859"/>
      <c r="V60" s="859"/>
      <c r="W60" s="859"/>
      <c r="X60" s="859"/>
      <c r="Y60" s="859"/>
      <c r="Z60" s="859"/>
      <c r="AA60" s="859"/>
      <c r="AB60" s="859"/>
      <c r="AC60" s="859"/>
      <c r="AD60" s="859"/>
      <c r="AE60" s="859"/>
      <c r="AF60" s="859"/>
      <c r="AG60" s="859"/>
      <c r="AH60" s="859"/>
      <c r="AI60" s="859"/>
      <c r="AJ60" s="859"/>
      <c r="AK60" s="859"/>
      <c r="AL60" s="859"/>
    </row>
    <row r="61" spans="1:38">
      <c r="A61" s="1567" t="s">
        <v>6477</v>
      </c>
      <c r="B61" s="1552">
        <v>689</v>
      </c>
      <c r="C61" s="1552">
        <v>689</v>
      </c>
      <c r="D61" s="1552">
        <v>689</v>
      </c>
      <c r="E61" s="1568">
        <f t="shared" si="10"/>
        <v>100</v>
      </c>
      <c r="F61" s="1552">
        <f t="shared" si="14"/>
        <v>0</v>
      </c>
      <c r="G61" s="1552">
        <v>689</v>
      </c>
      <c r="H61" s="1471">
        <f t="shared" si="7"/>
        <v>100</v>
      </c>
      <c r="I61" s="1552">
        <v>0</v>
      </c>
      <c r="J61" s="1552">
        <v>1</v>
      </c>
      <c r="K61" s="1552">
        <v>79</v>
      </c>
      <c r="L61" s="1552">
        <v>1</v>
      </c>
      <c r="M61" s="1552">
        <v>79</v>
      </c>
      <c r="N61" s="1549">
        <v>0</v>
      </c>
      <c r="O61" s="1549">
        <v>0</v>
      </c>
      <c r="P61" s="1549">
        <v>0</v>
      </c>
      <c r="Q61" s="1549">
        <v>0</v>
      </c>
      <c r="R61" s="859"/>
      <c r="S61" s="859"/>
      <c r="T61" s="859"/>
      <c r="U61" s="859"/>
      <c r="V61" s="859"/>
      <c r="W61" s="859"/>
      <c r="X61" s="859"/>
      <c r="Y61" s="859"/>
      <c r="Z61" s="859"/>
      <c r="AA61" s="859"/>
      <c r="AB61" s="859"/>
      <c r="AC61" s="859"/>
      <c r="AD61" s="859"/>
      <c r="AE61" s="859"/>
      <c r="AF61" s="859"/>
      <c r="AG61" s="859"/>
      <c r="AH61" s="859"/>
      <c r="AI61" s="859"/>
      <c r="AJ61" s="859"/>
      <c r="AK61" s="859"/>
      <c r="AL61" s="859"/>
    </row>
    <row r="62" spans="1:38">
      <c r="A62" s="1567" t="s">
        <v>6478</v>
      </c>
      <c r="B62" s="1552">
        <v>62</v>
      </c>
      <c r="C62" s="1552">
        <v>62</v>
      </c>
      <c r="D62" s="1552">
        <v>62</v>
      </c>
      <c r="E62" s="1568">
        <f t="shared" si="10"/>
        <v>100</v>
      </c>
      <c r="F62" s="1552">
        <f t="shared" si="14"/>
        <v>0</v>
      </c>
      <c r="G62" s="1552">
        <v>62</v>
      </c>
      <c r="H62" s="1471">
        <f t="shared" si="7"/>
        <v>100</v>
      </c>
      <c r="I62" s="1552">
        <v>0</v>
      </c>
      <c r="J62" s="1552">
        <v>0</v>
      </c>
      <c r="K62" s="1552">
        <v>0</v>
      </c>
      <c r="L62" s="1552">
        <v>0</v>
      </c>
      <c r="M62" s="1552">
        <v>0</v>
      </c>
      <c r="N62" s="1549">
        <v>0</v>
      </c>
      <c r="O62" s="1549">
        <v>0</v>
      </c>
      <c r="P62" s="1549">
        <v>0</v>
      </c>
      <c r="Q62" s="1549">
        <v>0</v>
      </c>
      <c r="R62" s="859"/>
      <c r="S62" s="859"/>
      <c r="T62" s="859"/>
      <c r="U62" s="859"/>
      <c r="V62" s="859"/>
      <c r="W62" s="859"/>
      <c r="X62" s="859"/>
      <c r="Y62" s="859"/>
      <c r="Z62" s="859"/>
      <c r="AA62" s="859"/>
      <c r="AB62" s="859"/>
      <c r="AC62" s="859"/>
      <c r="AD62" s="859"/>
      <c r="AE62" s="859"/>
      <c r="AF62" s="859"/>
      <c r="AG62" s="859"/>
      <c r="AH62" s="859"/>
      <c r="AI62" s="859"/>
      <c r="AJ62" s="859"/>
      <c r="AK62" s="859"/>
      <c r="AL62" s="859"/>
    </row>
    <row r="63" spans="1:38">
      <c r="A63" s="1567" t="s">
        <v>6479</v>
      </c>
      <c r="B63" s="1552">
        <v>479</v>
      </c>
      <c r="C63" s="1552">
        <v>479</v>
      </c>
      <c r="D63" s="1552">
        <v>287</v>
      </c>
      <c r="E63" s="1568">
        <f t="shared" si="10"/>
        <v>59.916492693110648</v>
      </c>
      <c r="F63" s="1552">
        <f t="shared" si="14"/>
        <v>192</v>
      </c>
      <c r="G63" s="1552">
        <v>479</v>
      </c>
      <c r="H63" s="1471">
        <f t="shared" si="7"/>
        <v>100</v>
      </c>
      <c r="I63" s="1552">
        <v>0</v>
      </c>
      <c r="J63" s="1552">
        <v>1</v>
      </c>
      <c r="K63" s="1552">
        <v>3</v>
      </c>
      <c r="L63" s="1552">
        <v>1</v>
      </c>
      <c r="M63" s="1552">
        <v>3</v>
      </c>
      <c r="N63" s="1549">
        <v>0</v>
      </c>
      <c r="O63" s="1549">
        <v>0</v>
      </c>
      <c r="P63" s="1549">
        <v>0</v>
      </c>
      <c r="Q63" s="1549">
        <v>0</v>
      </c>
      <c r="R63" s="859"/>
      <c r="S63" s="859"/>
      <c r="T63" s="859"/>
      <c r="U63" s="859"/>
      <c r="V63" s="859"/>
      <c r="W63" s="859"/>
      <c r="X63" s="859"/>
      <c r="Y63" s="859"/>
      <c r="Z63" s="859"/>
      <c r="AA63" s="859"/>
      <c r="AB63" s="859"/>
      <c r="AC63" s="859"/>
      <c r="AD63" s="859"/>
      <c r="AE63" s="859"/>
      <c r="AF63" s="859"/>
      <c r="AG63" s="859"/>
      <c r="AH63" s="859"/>
      <c r="AI63" s="859"/>
      <c r="AJ63" s="859"/>
      <c r="AK63" s="859"/>
      <c r="AL63" s="859"/>
    </row>
    <row r="64" spans="1:38">
      <c r="A64" s="1567" t="s">
        <v>6480</v>
      </c>
      <c r="B64" s="1552">
        <v>308</v>
      </c>
      <c r="C64" s="1552">
        <v>230</v>
      </c>
      <c r="D64" s="1552">
        <v>230</v>
      </c>
      <c r="E64" s="1568">
        <f t="shared" si="10"/>
        <v>100</v>
      </c>
      <c r="F64" s="1552">
        <f t="shared" si="14"/>
        <v>0</v>
      </c>
      <c r="G64" s="1552">
        <v>230</v>
      </c>
      <c r="H64" s="1471">
        <f t="shared" si="7"/>
        <v>100</v>
      </c>
      <c r="I64" s="1552">
        <v>0</v>
      </c>
      <c r="J64" s="1552">
        <v>0</v>
      </c>
      <c r="K64" s="1552">
        <v>0</v>
      </c>
      <c r="L64" s="1552">
        <v>0</v>
      </c>
      <c r="M64" s="1552">
        <v>0</v>
      </c>
      <c r="N64" s="1549">
        <v>0</v>
      </c>
      <c r="O64" s="1549">
        <v>0</v>
      </c>
      <c r="P64" s="1549">
        <v>0</v>
      </c>
      <c r="Q64" s="1549">
        <v>0</v>
      </c>
      <c r="R64" s="859"/>
      <c r="S64" s="859"/>
      <c r="T64" s="859"/>
      <c r="U64" s="859"/>
      <c r="V64" s="859"/>
      <c r="W64" s="859"/>
      <c r="X64" s="859"/>
      <c r="Y64" s="859"/>
      <c r="Z64" s="859"/>
      <c r="AA64" s="859"/>
      <c r="AB64" s="859"/>
      <c r="AC64" s="859"/>
      <c r="AD64" s="859"/>
      <c r="AE64" s="859"/>
      <c r="AF64" s="859"/>
      <c r="AG64" s="859"/>
      <c r="AH64" s="859"/>
      <c r="AI64" s="859"/>
      <c r="AJ64" s="859"/>
      <c r="AK64" s="859"/>
      <c r="AL64" s="859"/>
    </row>
    <row r="65" spans="1:38">
      <c r="A65" s="1567" t="s">
        <v>6481</v>
      </c>
      <c r="B65" s="1552">
        <v>41</v>
      </c>
      <c r="C65" s="1552">
        <v>41</v>
      </c>
      <c r="D65" s="1552">
        <v>41</v>
      </c>
      <c r="E65" s="1568">
        <f t="shared" si="10"/>
        <v>100</v>
      </c>
      <c r="F65" s="1552">
        <f t="shared" si="14"/>
        <v>0</v>
      </c>
      <c r="G65" s="1552">
        <v>41</v>
      </c>
      <c r="H65" s="1471">
        <f t="shared" si="7"/>
        <v>100</v>
      </c>
      <c r="I65" s="1552">
        <v>0</v>
      </c>
      <c r="J65" s="1552">
        <v>0</v>
      </c>
      <c r="K65" s="1552">
        <v>0</v>
      </c>
      <c r="L65" s="1552">
        <v>0</v>
      </c>
      <c r="M65" s="1552">
        <v>0</v>
      </c>
      <c r="N65" s="1549">
        <v>0</v>
      </c>
      <c r="O65" s="1549">
        <v>0</v>
      </c>
      <c r="P65" s="1549">
        <v>0</v>
      </c>
      <c r="Q65" s="1549">
        <v>0</v>
      </c>
      <c r="R65" s="859"/>
      <c r="S65" s="859"/>
      <c r="T65" s="859"/>
      <c r="U65" s="859"/>
      <c r="V65" s="859"/>
      <c r="W65" s="859"/>
      <c r="X65" s="859"/>
      <c r="Y65" s="859"/>
      <c r="Z65" s="859"/>
      <c r="AA65" s="859"/>
      <c r="AB65" s="859"/>
      <c r="AC65" s="859"/>
      <c r="AD65" s="859"/>
      <c r="AE65" s="859"/>
      <c r="AF65" s="859"/>
      <c r="AG65" s="859"/>
      <c r="AH65" s="859"/>
      <c r="AI65" s="859"/>
      <c r="AJ65" s="859"/>
      <c r="AK65" s="859"/>
      <c r="AL65" s="859"/>
    </row>
    <row r="66" spans="1:38">
      <c r="A66" s="1366" t="s">
        <v>6482</v>
      </c>
      <c r="B66" s="1571">
        <v>4157</v>
      </c>
      <c r="C66" s="1571">
        <v>3984</v>
      </c>
      <c r="D66" s="1572">
        <v>3984</v>
      </c>
      <c r="E66" s="1568">
        <f t="shared" ref="E66:E84" si="15">SUM(D66/C66)*100</f>
        <v>100</v>
      </c>
      <c r="F66" s="1573">
        <v>0</v>
      </c>
      <c r="G66" s="1572">
        <v>3984</v>
      </c>
      <c r="H66" s="1471">
        <f t="shared" ref="H66:H84" si="16">SUM(G66/C66)*100</f>
        <v>100</v>
      </c>
      <c r="I66" s="1571">
        <v>0</v>
      </c>
      <c r="J66" s="1571">
        <v>0</v>
      </c>
      <c r="K66" s="1571">
        <v>0</v>
      </c>
      <c r="L66" s="1571">
        <v>0</v>
      </c>
      <c r="M66" s="1571">
        <v>0</v>
      </c>
      <c r="N66" s="1101">
        <v>0</v>
      </c>
      <c r="O66" s="1101">
        <v>0</v>
      </c>
      <c r="P66" s="1101">
        <v>0</v>
      </c>
      <c r="Q66" s="1101">
        <v>0</v>
      </c>
      <c r="R66" s="975"/>
      <c r="S66" s="859"/>
      <c r="T66" s="859"/>
      <c r="U66" s="859"/>
      <c r="V66" s="859"/>
      <c r="W66" s="859"/>
      <c r="X66" s="859"/>
      <c r="Y66" s="859"/>
      <c r="Z66" s="859"/>
      <c r="AA66" s="859"/>
      <c r="AB66" s="859"/>
      <c r="AC66" s="859"/>
      <c r="AD66" s="859"/>
      <c r="AE66" s="859"/>
      <c r="AF66" s="859"/>
      <c r="AG66" s="859"/>
      <c r="AH66" s="859"/>
      <c r="AI66" s="859"/>
      <c r="AJ66" s="859"/>
      <c r="AK66" s="859"/>
      <c r="AL66" s="859"/>
    </row>
    <row r="67" spans="1:38">
      <c r="A67" s="1366" t="s">
        <v>6483</v>
      </c>
      <c r="B67" s="1571">
        <v>956</v>
      </c>
      <c r="C67" s="1571">
        <v>956</v>
      </c>
      <c r="D67" s="1572">
        <v>956</v>
      </c>
      <c r="E67" s="1568">
        <f t="shared" si="15"/>
        <v>100</v>
      </c>
      <c r="F67" s="1573">
        <v>0</v>
      </c>
      <c r="G67" s="1572">
        <v>956</v>
      </c>
      <c r="H67" s="1471">
        <f t="shared" si="16"/>
        <v>100</v>
      </c>
      <c r="I67" s="1571">
        <v>0</v>
      </c>
      <c r="J67" s="1571">
        <v>2</v>
      </c>
      <c r="K67" s="1571">
        <v>7</v>
      </c>
      <c r="L67" s="1571">
        <v>2</v>
      </c>
      <c r="M67" s="1571">
        <v>7</v>
      </c>
      <c r="N67" s="1101">
        <v>0</v>
      </c>
      <c r="O67" s="1101">
        <v>0</v>
      </c>
      <c r="P67" s="1101">
        <v>0</v>
      </c>
      <c r="Q67" s="1101">
        <v>0</v>
      </c>
      <c r="R67" s="975"/>
      <c r="S67" s="859"/>
      <c r="T67" s="859"/>
      <c r="U67" s="859"/>
      <c r="V67" s="859"/>
      <c r="W67" s="859"/>
      <c r="X67" s="859"/>
      <c r="Y67" s="859"/>
      <c r="Z67" s="859"/>
      <c r="AA67" s="859"/>
      <c r="AB67" s="859"/>
      <c r="AC67" s="859"/>
      <c r="AD67" s="859"/>
      <c r="AE67" s="859"/>
      <c r="AF67" s="859"/>
      <c r="AG67" s="859"/>
      <c r="AH67" s="859"/>
      <c r="AI67" s="859"/>
      <c r="AJ67" s="859"/>
      <c r="AK67" s="859"/>
      <c r="AL67" s="859"/>
    </row>
    <row r="68" spans="1:38" ht="18.75" customHeight="1">
      <c r="A68" s="1366" t="s">
        <v>6484</v>
      </c>
      <c r="B68" s="1571">
        <v>8687</v>
      </c>
      <c r="C68" s="1571">
        <v>8325</v>
      </c>
      <c r="D68" s="1572">
        <v>8325</v>
      </c>
      <c r="E68" s="1568">
        <f t="shared" si="15"/>
        <v>100</v>
      </c>
      <c r="F68" s="1573">
        <v>0</v>
      </c>
      <c r="G68" s="1572">
        <v>8325</v>
      </c>
      <c r="H68" s="1471">
        <f t="shared" si="16"/>
        <v>100</v>
      </c>
      <c r="I68" s="1571">
        <v>0</v>
      </c>
      <c r="J68" s="1571">
        <v>5</v>
      </c>
      <c r="K68" s="1571">
        <v>113</v>
      </c>
      <c r="L68" s="1571">
        <v>5</v>
      </c>
      <c r="M68" s="1571">
        <v>113</v>
      </c>
      <c r="N68" s="1101">
        <v>0</v>
      </c>
      <c r="O68" s="1101">
        <v>0</v>
      </c>
      <c r="P68" s="1101">
        <v>0</v>
      </c>
      <c r="Q68" s="1101">
        <v>0</v>
      </c>
      <c r="R68" s="975"/>
      <c r="S68" s="859"/>
      <c r="T68" s="859"/>
      <c r="U68" s="859"/>
      <c r="V68" s="859"/>
      <c r="W68" s="859"/>
      <c r="X68" s="859"/>
      <c r="Y68" s="859"/>
      <c r="Z68" s="859"/>
      <c r="AA68" s="859"/>
      <c r="AB68" s="859"/>
      <c r="AC68" s="859"/>
      <c r="AD68" s="859"/>
      <c r="AE68" s="859"/>
      <c r="AF68" s="859"/>
      <c r="AG68" s="859"/>
      <c r="AH68" s="859"/>
      <c r="AI68" s="859"/>
      <c r="AJ68" s="859"/>
      <c r="AK68" s="859"/>
      <c r="AL68" s="859"/>
    </row>
    <row r="69" spans="1:38" ht="18.75" customHeight="1">
      <c r="A69" s="1366" t="s">
        <v>6485</v>
      </c>
      <c r="B69" s="1571">
        <v>10974</v>
      </c>
      <c r="C69" s="1571">
        <v>10266</v>
      </c>
      <c r="D69" s="1572">
        <v>10112</v>
      </c>
      <c r="E69" s="1568">
        <f t="shared" si="15"/>
        <v>98.499902591077344</v>
      </c>
      <c r="F69" s="1573">
        <v>154</v>
      </c>
      <c r="G69" s="1572">
        <v>10266</v>
      </c>
      <c r="H69" s="1471">
        <f t="shared" si="16"/>
        <v>100</v>
      </c>
      <c r="I69" s="1571">
        <v>0</v>
      </c>
      <c r="J69" s="1571">
        <v>8</v>
      </c>
      <c r="K69" s="1571">
        <v>178</v>
      </c>
      <c r="L69" s="1571">
        <v>8</v>
      </c>
      <c r="M69" s="1571">
        <v>178</v>
      </c>
      <c r="N69" s="1101">
        <v>0</v>
      </c>
      <c r="O69" s="1101">
        <v>0</v>
      </c>
      <c r="P69" s="1101">
        <v>0</v>
      </c>
      <c r="Q69" s="1101">
        <v>0</v>
      </c>
      <c r="R69" s="975"/>
      <c r="S69" s="859"/>
      <c r="T69" s="859"/>
      <c r="U69" s="859"/>
      <c r="V69" s="859"/>
      <c r="W69" s="859"/>
      <c r="X69" s="859"/>
      <c r="Y69" s="859"/>
      <c r="Z69" s="859"/>
      <c r="AA69" s="859"/>
      <c r="AB69" s="859"/>
      <c r="AC69" s="859"/>
      <c r="AD69" s="859"/>
      <c r="AE69" s="859"/>
      <c r="AF69" s="859"/>
      <c r="AG69" s="859"/>
      <c r="AH69" s="859"/>
      <c r="AI69" s="859"/>
      <c r="AJ69" s="859"/>
      <c r="AK69" s="859"/>
      <c r="AL69" s="859"/>
    </row>
    <row r="70" spans="1:38" ht="18.75" customHeight="1">
      <c r="A70" s="1366" t="s">
        <v>6486</v>
      </c>
      <c r="B70" s="1571">
        <v>7422</v>
      </c>
      <c r="C70" s="1571">
        <v>6251</v>
      </c>
      <c r="D70" s="1572">
        <v>6251</v>
      </c>
      <c r="E70" s="1568">
        <f t="shared" si="15"/>
        <v>100</v>
      </c>
      <c r="F70" s="1573">
        <v>0</v>
      </c>
      <c r="G70" s="1572">
        <v>6251</v>
      </c>
      <c r="H70" s="1471">
        <f t="shared" si="16"/>
        <v>100</v>
      </c>
      <c r="I70" s="1571">
        <v>0</v>
      </c>
      <c r="J70" s="1571">
        <v>5</v>
      </c>
      <c r="K70" s="1571">
        <v>106</v>
      </c>
      <c r="L70" s="1571">
        <v>5</v>
      </c>
      <c r="M70" s="1571">
        <v>106</v>
      </c>
      <c r="N70" s="1101">
        <v>0</v>
      </c>
      <c r="O70" s="1101">
        <v>0</v>
      </c>
      <c r="P70" s="1101">
        <v>0</v>
      </c>
      <c r="Q70" s="1101">
        <v>0</v>
      </c>
      <c r="R70" s="975"/>
      <c r="S70" s="859"/>
      <c r="T70" s="859"/>
      <c r="U70" s="859"/>
      <c r="V70" s="859"/>
      <c r="W70" s="859"/>
      <c r="X70" s="859"/>
      <c r="Y70" s="859"/>
      <c r="Z70" s="859"/>
      <c r="AA70" s="859"/>
      <c r="AB70" s="859"/>
      <c r="AC70" s="859"/>
      <c r="AD70" s="859"/>
      <c r="AE70" s="859"/>
      <c r="AF70" s="859"/>
      <c r="AG70" s="859"/>
      <c r="AH70" s="859"/>
      <c r="AI70" s="859"/>
      <c r="AJ70" s="859"/>
      <c r="AK70" s="859"/>
      <c r="AL70" s="859"/>
    </row>
    <row r="71" spans="1:38" ht="18.75" customHeight="1">
      <c r="A71" s="1366" t="s">
        <v>6487</v>
      </c>
      <c r="B71" s="1571">
        <v>4791</v>
      </c>
      <c r="C71" s="1571">
        <v>4739</v>
      </c>
      <c r="D71" s="1572">
        <v>4739</v>
      </c>
      <c r="E71" s="1568">
        <f t="shared" si="15"/>
        <v>100</v>
      </c>
      <c r="F71" s="1573">
        <v>0</v>
      </c>
      <c r="G71" s="1572">
        <v>4739</v>
      </c>
      <c r="H71" s="1471">
        <f t="shared" si="16"/>
        <v>100</v>
      </c>
      <c r="I71" s="1571">
        <v>0</v>
      </c>
      <c r="J71" s="1571">
        <v>6</v>
      </c>
      <c r="K71" s="1571">
        <v>192</v>
      </c>
      <c r="L71" s="1571">
        <v>6</v>
      </c>
      <c r="M71" s="1571">
        <v>192</v>
      </c>
      <c r="N71" s="1101">
        <v>0</v>
      </c>
      <c r="O71" s="1101">
        <v>0</v>
      </c>
      <c r="P71" s="1101">
        <v>1</v>
      </c>
      <c r="Q71" s="1101">
        <v>203</v>
      </c>
      <c r="R71" s="975"/>
      <c r="S71" s="859"/>
      <c r="T71" s="859"/>
      <c r="U71" s="859"/>
      <c r="V71" s="859"/>
      <c r="W71" s="859"/>
      <c r="X71" s="859"/>
      <c r="Y71" s="859"/>
      <c r="Z71" s="859"/>
      <c r="AA71" s="859"/>
      <c r="AB71" s="859"/>
      <c r="AC71" s="859"/>
      <c r="AD71" s="859"/>
      <c r="AE71" s="859"/>
      <c r="AF71" s="859"/>
      <c r="AG71" s="859"/>
      <c r="AH71" s="859"/>
      <c r="AI71" s="859"/>
      <c r="AJ71" s="859"/>
      <c r="AK71" s="859"/>
      <c r="AL71" s="859"/>
    </row>
    <row r="72" spans="1:38" ht="18.75" customHeight="1">
      <c r="A72" s="1366" t="s">
        <v>6488</v>
      </c>
      <c r="B72" s="1571">
        <v>6278</v>
      </c>
      <c r="C72" s="1571">
        <v>4976</v>
      </c>
      <c r="D72" s="1572">
        <v>4821</v>
      </c>
      <c r="E72" s="1568">
        <f t="shared" si="15"/>
        <v>96.885048231511249</v>
      </c>
      <c r="F72" s="1573">
        <v>155</v>
      </c>
      <c r="G72" s="1572">
        <v>4976</v>
      </c>
      <c r="H72" s="1471">
        <f t="shared" si="16"/>
        <v>100</v>
      </c>
      <c r="I72" s="1571">
        <v>0</v>
      </c>
      <c r="J72" s="1571">
        <v>8</v>
      </c>
      <c r="K72" s="1571">
        <v>123</v>
      </c>
      <c r="L72" s="1571">
        <v>8</v>
      </c>
      <c r="M72" s="1571">
        <v>123</v>
      </c>
      <c r="N72" s="1101">
        <v>0</v>
      </c>
      <c r="O72" s="1101">
        <v>0</v>
      </c>
      <c r="P72" s="1101">
        <v>0</v>
      </c>
      <c r="Q72" s="1101">
        <v>0</v>
      </c>
      <c r="R72" s="975"/>
      <c r="S72" s="859"/>
      <c r="T72" s="859"/>
      <c r="U72" s="859"/>
      <c r="V72" s="859"/>
      <c r="W72" s="859"/>
      <c r="X72" s="859"/>
      <c r="Y72" s="859"/>
      <c r="Z72" s="859"/>
      <c r="AA72" s="859"/>
      <c r="AB72" s="859"/>
      <c r="AC72" s="859"/>
      <c r="AD72" s="859"/>
      <c r="AE72" s="859"/>
      <c r="AF72" s="859"/>
      <c r="AG72" s="859"/>
      <c r="AH72" s="859"/>
      <c r="AI72" s="859"/>
      <c r="AJ72" s="859"/>
      <c r="AK72" s="859"/>
      <c r="AL72" s="859"/>
    </row>
    <row r="73" spans="1:38" ht="18.75" customHeight="1">
      <c r="A73" s="1366" t="s">
        <v>6489</v>
      </c>
      <c r="B73" s="1571">
        <v>16490</v>
      </c>
      <c r="C73" s="1571">
        <v>15803</v>
      </c>
      <c r="D73" s="1572">
        <v>3084</v>
      </c>
      <c r="E73" s="1568">
        <f t="shared" si="15"/>
        <v>19.515281908498388</v>
      </c>
      <c r="F73" s="1572">
        <v>12719</v>
      </c>
      <c r="G73" s="1572">
        <v>7493</v>
      </c>
      <c r="H73" s="1471">
        <f t="shared" si="16"/>
        <v>47.415047775738785</v>
      </c>
      <c r="I73" s="1571">
        <v>8310</v>
      </c>
      <c r="J73" s="1571">
        <v>19</v>
      </c>
      <c r="K73" s="1571">
        <v>191</v>
      </c>
      <c r="L73" s="1571">
        <v>19</v>
      </c>
      <c r="M73" s="1571">
        <v>191</v>
      </c>
      <c r="N73" s="1101">
        <v>0</v>
      </c>
      <c r="O73" s="1101">
        <v>0</v>
      </c>
      <c r="P73" s="1101">
        <v>0</v>
      </c>
      <c r="Q73" s="1101">
        <v>0</v>
      </c>
      <c r="R73" s="975"/>
      <c r="S73" s="859"/>
      <c r="T73" s="859"/>
      <c r="U73" s="859"/>
      <c r="V73" s="859"/>
      <c r="W73" s="859"/>
      <c r="X73" s="859"/>
      <c r="Y73" s="859"/>
      <c r="Z73" s="859"/>
      <c r="AA73" s="859"/>
      <c r="AB73" s="859"/>
      <c r="AC73" s="859"/>
      <c r="AD73" s="859"/>
      <c r="AE73" s="859"/>
      <c r="AF73" s="859"/>
      <c r="AG73" s="859"/>
      <c r="AH73" s="859"/>
      <c r="AI73" s="859"/>
      <c r="AJ73" s="859"/>
      <c r="AK73" s="859"/>
      <c r="AL73" s="859"/>
    </row>
    <row r="74" spans="1:38" ht="18.75" customHeight="1">
      <c r="A74" s="1366" t="s">
        <v>6490</v>
      </c>
      <c r="B74" s="1571">
        <v>9910</v>
      </c>
      <c r="C74" s="1571">
        <v>7295</v>
      </c>
      <c r="D74" s="1572">
        <v>7183</v>
      </c>
      <c r="E74" s="1568">
        <f t="shared" si="15"/>
        <v>98.464701850582586</v>
      </c>
      <c r="F74" s="1572">
        <v>112</v>
      </c>
      <c r="G74" s="1572">
        <v>7295</v>
      </c>
      <c r="H74" s="1471">
        <f t="shared" si="16"/>
        <v>100</v>
      </c>
      <c r="I74" s="1571">
        <v>0</v>
      </c>
      <c r="J74" s="1571">
        <v>12</v>
      </c>
      <c r="K74" s="1571">
        <v>156</v>
      </c>
      <c r="L74" s="1571">
        <v>12</v>
      </c>
      <c r="M74" s="1571">
        <v>156</v>
      </c>
      <c r="N74" s="1101">
        <v>0</v>
      </c>
      <c r="O74" s="1101">
        <v>0</v>
      </c>
      <c r="P74" s="1101">
        <v>0</v>
      </c>
      <c r="Q74" s="1101">
        <v>0</v>
      </c>
      <c r="R74" s="975"/>
      <c r="S74" s="859"/>
      <c r="T74" s="859"/>
      <c r="U74" s="859"/>
      <c r="V74" s="859"/>
      <c r="W74" s="859"/>
      <c r="X74" s="859"/>
      <c r="Y74" s="859"/>
      <c r="Z74" s="859"/>
      <c r="AA74" s="859"/>
      <c r="AB74" s="859"/>
      <c r="AC74" s="859"/>
      <c r="AD74" s="859"/>
      <c r="AE74" s="859"/>
      <c r="AF74" s="859"/>
      <c r="AG74" s="859"/>
      <c r="AH74" s="859"/>
      <c r="AI74" s="859"/>
      <c r="AJ74" s="859"/>
      <c r="AK74" s="859"/>
      <c r="AL74" s="859"/>
    </row>
    <row r="75" spans="1:38" ht="18.75" customHeight="1">
      <c r="A75" s="1366" t="s">
        <v>6491</v>
      </c>
      <c r="B75" s="1571">
        <v>2856</v>
      </c>
      <c r="C75" s="1571">
        <v>2856</v>
      </c>
      <c r="D75" s="1549">
        <v>0</v>
      </c>
      <c r="E75" s="1568">
        <f t="shared" si="15"/>
        <v>0</v>
      </c>
      <c r="F75" s="1572">
        <v>2856</v>
      </c>
      <c r="G75" s="1572">
        <v>5</v>
      </c>
      <c r="H75" s="1471">
        <f t="shared" si="16"/>
        <v>0.1750700280112045</v>
      </c>
      <c r="I75" s="1571">
        <v>2851</v>
      </c>
      <c r="J75" s="1571">
        <v>1</v>
      </c>
      <c r="K75" s="1571">
        <v>5</v>
      </c>
      <c r="L75" s="1571">
        <v>1</v>
      </c>
      <c r="M75" s="1571">
        <v>5</v>
      </c>
      <c r="N75" s="1101">
        <v>0</v>
      </c>
      <c r="O75" s="1101">
        <v>0</v>
      </c>
      <c r="P75" s="1101">
        <v>0</v>
      </c>
      <c r="Q75" s="1101">
        <v>0</v>
      </c>
      <c r="R75" s="975"/>
      <c r="S75" s="859"/>
      <c r="T75" s="859"/>
      <c r="U75" s="859"/>
      <c r="V75" s="859"/>
      <c r="W75" s="859"/>
      <c r="X75" s="859"/>
      <c r="Y75" s="859"/>
      <c r="Z75" s="859"/>
      <c r="AA75" s="859"/>
      <c r="AB75" s="859"/>
      <c r="AC75" s="859"/>
      <c r="AD75" s="859"/>
      <c r="AE75" s="859"/>
      <c r="AF75" s="859"/>
      <c r="AG75" s="859"/>
      <c r="AH75" s="859"/>
      <c r="AI75" s="859"/>
      <c r="AJ75" s="859"/>
      <c r="AK75" s="859"/>
      <c r="AL75" s="859"/>
    </row>
    <row r="76" spans="1:38" ht="18.75" customHeight="1">
      <c r="A76" s="1366" t="s">
        <v>6492</v>
      </c>
      <c r="B76" s="1571">
        <v>12596</v>
      </c>
      <c r="C76" s="1571">
        <v>12341</v>
      </c>
      <c r="D76" s="1572">
        <v>7206</v>
      </c>
      <c r="E76" s="1568">
        <f t="shared" si="15"/>
        <v>58.39073008670286</v>
      </c>
      <c r="F76" s="1572">
        <v>5135</v>
      </c>
      <c r="G76" s="1572">
        <v>12341</v>
      </c>
      <c r="H76" s="1471">
        <f t="shared" si="16"/>
        <v>100</v>
      </c>
      <c r="I76" s="1571">
        <v>0</v>
      </c>
      <c r="J76" s="1571">
        <v>12</v>
      </c>
      <c r="K76" s="1571">
        <v>107</v>
      </c>
      <c r="L76" s="1571">
        <v>12</v>
      </c>
      <c r="M76" s="1571">
        <v>107</v>
      </c>
      <c r="N76" s="1101">
        <v>0</v>
      </c>
      <c r="O76" s="1101">
        <v>0</v>
      </c>
      <c r="P76" s="1101">
        <v>0</v>
      </c>
      <c r="Q76" s="1101">
        <v>0</v>
      </c>
      <c r="R76" s="975"/>
      <c r="S76" s="859"/>
      <c r="T76" s="859"/>
      <c r="U76" s="859"/>
      <c r="V76" s="859"/>
      <c r="W76" s="859"/>
      <c r="X76" s="859"/>
      <c r="Y76" s="859"/>
      <c r="Z76" s="859"/>
      <c r="AA76" s="859"/>
      <c r="AB76" s="859"/>
      <c r="AC76" s="859"/>
      <c r="AD76" s="859"/>
      <c r="AE76" s="859"/>
      <c r="AF76" s="859"/>
      <c r="AG76" s="859"/>
      <c r="AH76" s="859"/>
      <c r="AI76" s="859"/>
      <c r="AJ76" s="859"/>
      <c r="AK76" s="859"/>
      <c r="AL76" s="859"/>
    </row>
    <row r="77" spans="1:38" ht="18.75" customHeight="1">
      <c r="A77" s="1366" t="s">
        <v>6493</v>
      </c>
      <c r="B77" s="1571">
        <v>16864</v>
      </c>
      <c r="C77" s="1571">
        <v>12649</v>
      </c>
      <c r="D77" s="1572">
        <v>9783</v>
      </c>
      <c r="E77" s="1568">
        <f t="shared" si="15"/>
        <v>77.342082378053604</v>
      </c>
      <c r="F77" s="1572">
        <v>2866</v>
      </c>
      <c r="G77" s="1572">
        <v>12649</v>
      </c>
      <c r="H77" s="1471">
        <f t="shared" si="16"/>
        <v>100</v>
      </c>
      <c r="I77" s="1571">
        <v>0</v>
      </c>
      <c r="J77" s="1571">
        <v>2</v>
      </c>
      <c r="K77" s="1571">
        <v>64</v>
      </c>
      <c r="L77" s="1571">
        <v>2</v>
      </c>
      <c r="M77" s="1571">
        <v>64</v>
      </c>
      <c r="N77" s="1101">
        <v>0</v>
      </c>
      <c r="O77" s="1101">
        <v>0</v>
      </c>
      <c r="P77" s="1101">
        <v>0</v>
      </c>
      <c r="Q77" s="1101">
        <v>0</v>
      </c>
      <c r="R77" s="975"/>
      <c r="S77" s="859"/>
      <c r="T77" s="859"/>
      <c r="U77" s="859"/>
      <c r="V77" s="859"/>
      <c r="W77" s="859"/>
      <c r="X77" s="859"/>
      <c r="Y77" s="859"/>
      <c r="Z77" s="859"/>
      <c r="AA77" s="859"/>
      <c r="AB77" s="859"/>
      <c r="AC77" s="859"/>
      <c r="AD77" s="859"/>
      <c r="AE77" s="859"/>
      <c r="AF77" s="859"/>
      <c r="AG77" s="859"/>
      <c r="AH77" s="859"/>
      <c r="AI77" s="859"/>
      <c r="AJ77" s="859"/>
      <c r="AK77" s="859"/>
      <c r="AL77" s="859"/>
    </row>
    <row r="78" spans="1:38" ht="18.75" customHeight="1">
      <c r="A78" s="1366" t="s">
        <v>6494</v>
      </c>
      <c r="B78" s="1571">
        <v>16808</v>
      </c>
      <c r="C78" s="1571">
        <v>14406</v>
      </c>
      <c r="D78" s="1572">
        <v>9148</v>
      </c>
      <c r="E78" s="1568">
        <f t="shared" si="15"/>
        <v>63.501318894904898</v>
      </c>
      <c r="F78" s="1572">
        <v>5258</v>
      </c>
      <c r="G78" s="1572">
        <v>14406</v>
      </c>
      <c r="H78" s="1471">
        <f t="shared" si="16"/>
        <v>100</v>
      </c>
      <c r="I78" s="1571">
        <v>0</v>
      </c>
      <c r="J78" s="1571">
        <v>7</v>
      </c>
      <c r="K78" s="1571">
        <v>39</v>
      </c>
      <c r="L78" s="1571">
        <v>7</v>
      </c>
      <c r="M78" s="1571">
        <v>39</v>
      </c>
      <c r="N78" s="1101">
        <v>0</v>
      </c>
      <c r="O78" s="1101">
        <v>0</v>
      </c>
      <c r="P78" s="1101">
        <v>0</v>
      </c>
      <c r="Q78" s="1101">
        <v>0</v>
      </c>
      <c r="R78" s="975"/>
      <c r="S78" s="859"/>
      <c r="T78" s="859"/>
      <c r="U78" s="859"/>
      <c r="V78" s="859"/>
      <c r="W78" s="859"/>
      <c r="X78" s="859"/>
      <c r="Y78" s="859"/>
      <c r="Z78" s="859"/>
      <c r="AA78" s="859"/>
      <c r="AB78" s="859"/>
      <c r="AC78" s="859"/>
      <c r="AD78" s="859"/>
      <c r="AE78" s="859"/>
      <c r="AF78" s="859"/>
      <c r="AG78" s="859"/>
      <c r="AH78" s="859"/>
      <c r="AI78" s="859"/>
      <c r="AJ78" s="859"/>
      <c r="AK78" s="859"/>
      <c r="AL78" s="859"/>
    </row>
    <row r="79" spans="1:38">
      <c r="A79" s="1366" t="s">
        <v>6495</v>
      </c>
      <c r="B79" s="1571">
        <v>15978</v>
      </c>
      <c r="C79" s="1571">
        <v>11010</v>
      </c>
      <c r="D79" s="1572">
        <v>7031</v>
      </c>
      <c r="E79" s="1568">
        <f t="shared" si="15"/>
        <v>63.860127157129888</v>
      </c>
      <c r="F79" s="1572">
        <v>3979</v>
      </c>
      <c r="G79" s="1574">
        <v>8998</v>
      </c>
      <c r="H79" s="1471">
        <f t="shared" si="16"/>
        <v>81.725703905540414</v>
      </c>
      <c r="I79" s="1571">
        <v>2012</v>
      </c>
      <c r="J79" s="1571">
        <v>6</v>
      </c>
      <c r="K79" s="1571">
        <v>71</v>
      </c>
      <c r="L79" s="1571">
        <v>6</v>
      </c>
      <c r="M79" s="1571">
        <v>71</v>
      </c>
      <c r="N79" s="1101">
        <v>0</v>
      </c>
      <c r="O79" s="1101">
        <v>0</v>
      </c>
      <c r="P79" s="1101">
        <v>0</v>
      </c>
      <c r="Q79" s="1101">
        <v>0</v>
      </c>
      <c r="R79" s="975"/>
      <c r="S79" s="859"/>
      <c r="T79" s="859"/>
      <c r="U79" s="859"/>
      <c r="V79" s="859"/>
      <c r="W79" s="859"/>
      <c r="X79" s="859"/>
      <c r="Y79" s="859"/>
      <c r="Z79" s="859"/>
      <c r="AA79" s="859"/>
      <c r="AB79" s="859"/>
      <c r="AC79" s="859"/>
      <c r="AD79" s="859"/>
      <c r="AE79" s="859"/>
      <c r="AF79" s="859"/>
      <c r="AG79" s="859"/>
      <c r="AH79" s="859"/>
      <c r="AI79" s="859"/>
      <c r="AJ79" s="859"/>
      <c r="AK79" s="859"/>
      <c r="AL79" s="859"/>
    </row>
    <row r="80" spans="1:38" ht="18.75" customHeight="1">
      <c r="A80" s="1366" t="s">
        <v>6496</v>
      </c>
      <c r="B80" s="1571">
        <v>9377</v>
      </c>
      <c r="C80" s="1571">
        <v>9377</v>
      </c>
      <c r="D80" s="1572">
        <v>9377</v>
      </c>
      <c r="E80" s="1568">
        <f t="shared" si="15"/>
        <v>100</v>
      </c>
      <c r="F80" s="1573">
        <v>0</v>
      </c>
      <c r="G80" s="1572">
        <v>9377</v>
      </c>
      <c r="H80" s="1471">
        <f t="shared" si="16"/>
        <v>100</v>
      </c>
      <c r="I80" s="1571">
        <v>0</v>
      </c>
      <c r="J80" s="1571">
        <v>3</v>
      </c>
      <c r="K80" s="1571">
        <v>18</v>
      </c>
      <c r="L80" s="1552">
        <v>3</v>
      </c>
      <c r="M80" s="1571">
        <v>18</v>
      </c>
      <c r="N80" s="1101">
        <v>0</v>
      </c>
      <c r="O80" s="1101">
        <v>0</v>
      </c>
      <c r="P80" s="1101">
        <v>0</v>
      </c>
      <c r="Q80" s="1101">
        <v>0</v>
      </c>
      <c r="R80" s="975"/>
      <c r="S80" s="859"/>
      <c r="T80" s="859"/>
      <c r="U80" s="859"/>
      <c r="V80" s="859"/>
      <c r="W80" s="859"/>
      <c r="X80" s="859"/>
      <c r="Y80" s="859"/>
      <c r="Z80" s="859"/>
      <c r="AA80" s="859"/>
      <c r="AB80" s="859"/>
      <c r="AC80" s="859"/>
      <c r="AD80" s="859"/>
      <c r="AE80" s="859"/>
      <c r="AF80" s="859"/>
      <c r="AG80" s="859"/>
      <c r="AH80" s="859"/>
      <c r="AI80" s="859"/>
      <c r="AJ80" s="859"/>
      <c r="AK80" s="859"/>
      <c r="AL80" s="859"/>
    </row>
    <row r="81" spans="1:38">
      <c r="A81" s="1366" t="s">
        <v>6497</v>
      </c>
      <c r="B81" s="1571">
        <v>3966</v>
      </c>
      <c r="C81" s="1571">
        <v>3966</v>
      </c>
      <c r="D81" s="1572">
        <v>3966</v>
      </c>
      <c r="E81" s="1568">
        <f t="shared" si="15"/>
        <v>100</v>
      </c>
      <c r="F81" s="1549">
        <v>0</v>
      </c>
      <c r="G81" s="1572">
        <v>3966</v>
      </c>
      <c r="H81" s="1471">
        <f t="shared" si="16"/>
        <v>100</v>
      </c>
      <c r="I81" s="1571">
        <v>0</v>
      </c>
      <c r="J81" s="1571">
        <v>2</v>
      </c>
      <c r="K81" s="1571">
        <v>40</v>
      </c>
      <c r="L81" s="1571">
        <v>2</v>
      </c>
      <c r="M81" s="1571">
        <v>40</v>
      </c>
      <c r="N81" s="1101">
        <v>0</v>
      </c>
      <c r="O81" s="1101">
        <v>0</v>
      </c>
      <c r="P81" s="1101">
        <v>0</v>
      </c>
      <c r="Q81" s="1101">
        <v>0</v>
      </c>
      <c r="R81" s="975"/>
      <c r="S81" s="859"/>
      <c r="T81" s="859"/>
      <c r="U81" s="859"/>
      <c r="V81" s="859"/>
      <c r="W81" s="859"/>
      <c r="X81" s="859"/>
      <c r="Y81" s="859"/>
      <c r="Z81" s="859"/>
      <c r="AA81" s="859"/>
      <c r="AB81" s="859"/>
      <c r="AC81" s="859"/>
      <c r="AD81" s="859"/>
      <c r="AE81" s="859"/>
      <c r="AF81" s="859"/>
      <c r="AG81" s="859"/>
      <c r="AH81" s="859"/>
      <c r="AI81" s="859"/>
      <c r="AJ81" s="859"/>
      <c r="AK81" s="859"/>
      <c r="AL81" s="859"/>
    </row>
    <row r="82" spans="1:38">
      <c r="A82" s="1366" t="s">
        <v>6498</v>
      </c>
      <c r="B82" s="1571">
        <v>14683</v>
      </c>
      <c r="C82" s="1571">
        <v>14683</v>
      </c>
      <c r="D82" s="1572">
        <v>14683</v>
      </c>
      <c r="E82" s="1568">
        <f t="shared" si="15"/>
        <v>100</v>
      </c>
      <c r="F82" s="1549">
        <v>0</v>
      </c>
      <c r="G82" s="1572">
        <v>14683</v>
      </c>
      <c r="H82" s="1471">
        <f t="shared" si="16"/>
        <v>100</v>
      </c>
      <c r="I82" s="1571">
        <v>0</v>
      </c>
      <c r="J82" s="1571">
        <v>6</v>
      </c>
      <c r="K82" s="1571">
        <v>591</v>
      </c>
      <c r="L82" s="1571">
        <v>6</v>
      </c>
      <c r="M82" s="1571">
        <v>591</v>
      </c>
      <c r="N82" s="1101">
        <v>0</v>
      </c>
      <c r="O82" s="1101">
        <v>0</v>
      </c>
      <c r="P82" s="1101">
        <v>0</v>
      </c>
      <c r="Q82" s="1101">
        <v>0</v>
      </c>
      <c r="R82" s="975"/>
      <c r="S82" s="859"/>
      <c r="T82" s="859"/>
      <c r="U82" s="859"/>
      <c r="V82" s="859"/>
      <c r="W82" s="859"/>
      <c r="X82" s="859"/>
      <c r="Y82" s="859"/>
      <c r="Z82" s="859"/>
      <c r="AA82" s="859"/>
      <c r="AB82" s="859"/>
      <c r="AC82" s="859"/>
      <c r="AD82" s="859"/>
      <c r="AE82" s="859"/>
      <c r="AF82" s="859"/>
      <c r="AG82" s="859"/>
      <c r="AH82" s="859"/>
      <c r="AI82" s="859"/>
      <c r="AJ82" s="859"/>
      <c r="AK82" s="859"/>
      <c r="AL82" s="859"/>
    </row>
    <row r="83" spans="1:38" ht="18.75" customHeight="1">
      <c r="A83" s="1366" t="s">
        <v>6499</v>
      </c>
      <c r="B83" s="1571">
        <v>14382</v>
      </c>
      <c r="C83" s="1571">
        <v>13816</v>
      </c>
      <c r="D83" s="1573">
        <v>0</v>
      </c>
      <c r="E83" s="1568">
        <f t="shared" si="15"/>
        <v>0</v>
      </c>
      <c r="F83" s="1572">
        <v>13816</v>
      </c>
      <c r="G83" s="1572">
        <v>12416</v>
      </c>
      <c r="H83" s="1471">
        <f t="shared" si="16"/>
        <v>89.866821077012162</v>
      </c>
      <c r="I83" s="1571">
        <v>1400</v>
      </c>
      <c r="J83" s="1571">
        <v>7</v>
      </c>
      <c r="K83" s="1571">
        <v>57</v>
      </c>
      <c r="L83" s="1571">
        <v>7</v>
      </c>
      <c r="M83" s="1571">
        <v>57</v>
      </c>
      <c r="N83" s="1101">
        <v>0</v>
      </c>
      <c r="O83" s="1101">
        <v>0</v>
      </c>
      <c r="P83" s="1101">
        <v>0</v>
      </c>
      <c r="Q83" s="1101">
        <v>0</v>
      </c>
      <c r="R83" s="975"/>
      <c r="S83" s="859"/>
      <c r="T83" s="859"/>
      <c r="U83" s="859"/>
      <c r="V83" s="859"/>
      <c r="W83" s="859"/>
      <c r="X83" s="859"/>
      <c r="Y83" s="859"/>
      <c r="Z83" s="859"/>
      <c r="AA83" s="859"/>
      <c r="AB83" s="859"/>
      <c r="AC83" s="859"/>
      <c r="AD83" s="859"/>
      <c r="AE83" s="859"/>
      <c r="AF83" s="859"/>
      <c r="AG83" s="859"/>
      <c r="AH83" s="859"/>
      <c r="AI83" s="859"/>
      <c r="AJ83" s="859"/>
      <c r="AK83" s="859"/>
      <c r="AL83" s="859"/>
    </row>
    <row r="84" spans="1:38" ht="18.5" thickBot="1">
      <c r="A84" s="1367" t="s">
        <v>6500</v>
      </c>
      <c r="B84" s="1575">
        <v>4960</v>
      </c>
      <c r="C84" s="1575">
        <v>4960</v>
      </c>
      <c r="D84" s="1576">
        <v>4960</v>
      </c>
      <c r="E84" s="1577">
        <f t="shared" si="15"/>
        <v>100</v>
      </c>
      <c r="F84" s="1115">
        <v>0</v>
      </c>
      <c r="G84" s="1578">
        <v>4960</v>
      </c>
      <c r="H84" s="1579">
        <f t="shared" si="16"/>
        <v>100</v>
      </c>
      <c r="I84" s="1575">
        <v>0</v>
      </c>
      <c r="J84" s="1575">
        <v>7</v>
      </c>
      <c r="K84" s="1575">
        <v>94</v>
      </c>
      <c r="L84" s="1575">
        <v>7</v>
      </c>
      <c r="M84" s="1575">
        <v>94</v>
      </c>
      <c r="N84" s="1101">
        <v>0</v>
      </c>
      <c r="O84" s="1101">
        <v>0</v>
      </c>
      <c r="P84" s="1101">
        <v>3</v>
      </c>
      <c r="Q84" s="1101">
        <v>374</v>
      </c>
      <c r="R84" s="975"/>
      <c r="S84" s="859"/>
      <c r="T84" s="859"/>
      <c r="U84" s="859"/>
      <c r="V84" s="859"/>
      <c r="W84" s="859"/>
      <c r="X84" s="859"/>
      <c r="Y84" s="859"/>
      <c r="Z84" s="859"/>
      <c r="AA84" s="859"/>
      <c r="AB84" s="859"/>
      <c r="AC84" s="859"/>
      <c r="AD84" s="859"/>
      <c r="AE84" s="859"/>
      <c r="AF84" s="859"/>
      <c r="AG84" s="859"/>
      <c r="AH84" s="859"/>
      <c r="AI84" s="859"/>
      <c r="AJ84" s="859"/>
      <c r="AK84" s="859"/>
      <c r="AL84" s="859"/>
    </row>
    <row r="85" spans="1:38">
      <c r="A85" s="859"/>
      <c r="B85" s="859"/>
      <c r="C85" s="859"/>
      <c r="D85" s="859"/>
      <c r="E85" s="859"/>
      <c r="F85" s="859"/>
      <c r="G85" s="859"/>
      <c r="H85" s="859"/>
      <c r="I85" s="859"/>
      <c r="J85" s="859"/>
      <c r="K85" s="859"/>
      <c r="L85" s="859"/>
      <c r="M85" s="859"/>
      <c r="N85" s="1003"/>
      <c r="O85" s="1003"/>
      <c r="P85" s="1003"/>
      <c r="Q85" s="1020" t="s">
        <v>6501</v>
      </c>
      <c r="R85" s="987"/>
      <c r="S85" s="859"/>
      <c r="T85" s="859"/>
      <c r="U85" s="859"/>
      <c r="V85" s="859"/>
      <c r="W85" s="859"/>
      <c r="X85" s="859"/>
      <c r="Y85" s="859"/>
      <c r="Z85" s="859"/>
      <c r="AA85" s="859"/>
      <c r="AB85" s="859"/>
      <c r="AC85" s="859"/>
      <c r="AD85" s="859"/>
      <c r="AE85" s="859"/>
      <c r="AF85" s="859"/>
      <c r="AG85" s="859"/>
      <c r="AH85" s="859"/>
      <c r="AI85" s="859"/>
      <c r="AJ85" s="859"/>
      <c r="AK85" s="859"/>
      <c r="AL85" s="859"/>
    </row>
    <row r="86" spans="1:38">
      <c r="A86" s="859"/>
      <c r="B86" s="859"/>
      <c r="C86" s="859"/>
      <c r="D86" s="859"/>
      <c r="E86" s="859"/>
      <c r="F86" s="859"/>
      <c r="G86" s="859"/>
      <c r="H86" s="859"/>
      <c r="I86" s="859"/>
      <c r="J86" s="859"/>
      <c r="K86" s="859"/>
      <c r="L86" s="859"/>
      <c r="M86" s="859"/>
      <c r="N86" s="987"/>
      <c r="O86" s="987"/>
      <c r="P86" s="987"/>
      <c r="Q86" s="1021"/>
      <c r="R86" s="987"/>
      <c r="S86" s="859"/>
      <c r="T86" s="859"/>
      <c r="U86" s="859"/>
      <c r="V86" s="859"/>
      <c r="W86" s="859"/>
      <c r="X86" s="859"/>
      <c r="Y86" s="859"/>
      <c r="Z86" s="859"/>
      <c r="AA86" s="859"/>
      <c r="AB86" s="859"/>
      <c r="AC86" s="859"/>
      <c r="AD86" s="859"/>
      <c r="AE86" s="859"/>
      <c r="AF86" s="859"/>
      <c r="AG86" s="859"/>
      <c r="AH86" s="859"/>
      <c r="AI86" s="859"/>
      <c r="AJ86" s="859"/>
      <c r="AK86" s="859"/>
      <c r="AL86" s="859"/>
    </row>
    <row r="87" spans="1:38">
      <c r="A87" s="859"/>
      <c r="B87" s="859"/>
      <c r="C87" s="859"/>
      <c r="D87" s="859"/>
      <c r="E87" s="859"/>
      <c r="F87" s="859"/>
      <c r="G87" s="859"/>
      <c r="H87" s="859"/>
      <c r="I87" s="859"/>
      <c r="J87" s="859"/>
      <c r="K87" s="859"/>
      <c r="L87" s="859"/>
      <c r="M87" s="859"/>
      <c r="N87" s="859"/>
      <c r="O87" s="859"/>
      <c r="P87" s="859"/>
      <c r="Q87" s="859"/>
      <c r="R87" s="859"/>
      <c r="S87" s="859"/>
      <c r="T87" s="859"/>
      <c r="U87" s="859"/>
      <c r="V87" s="859"/>
      <c r="W87" s="859"/>
      <c r="X87" s="859"/>
      <c r="Y87" s="859"/>
      <c r="Z87" s="859"/>
      <c r="AA87" s="859"/>
      <c r="AB87" s="859"/>
      <c r="AC87" s="859"/>
      <c r="AD87" s="859"/>
      <c r="AE87" s="859"/>
      <c r="AF87" s="859"/>
      <c r="AG87" s="859"/>
      <c r="AH87" s="859"/>
      <c r="AI87" s="859"/>
      <c r="AJ87" s="859"/>
      <c r="AK87" s="859"/>
      <c r="AL87" s="859"/>
    </row>
    <row r="88" spans="1:38">
      <c r="A88" s="859" t="s">
        <v>6502</v>
      </c>
      <c r="B88" s="859"/>
      <c r="C88" s="859"/>
      <c r="D88" s="859"/>
      <c r="E88" s="859"/>
      <c r="F88" s="859"/>
      <c r="G88" s="859"/>
      <c r="H88" s="859"/>
      <c r="I88" s="859"/>
      <c r="J88" s="859"/>
      <c r="K88" s="859"/>
      <c r="L88" s="859"/>
      <c r="M88" s="859"/>
      <c r="N88" s="859"/>
      <c r="O88" s="859"/>
      <c r="P88" s="859"/>
      <c r="Q88" s="859"/>
      <c r="R88" s="859"/>
      <c r="S88" s="859"/>
      <c r="T88" s="859"/>
      <c r="U88" s="859"/>
      <c r="V88" s="859"/>
      <c r="W88" s="859"/>
      <c r="X88" s="859"/>
      <c r="Y88" s="859"/>
      <c r="Z88" s="859"/>
      <c r="AA88" s="859"/>
      <c r="AB88" s="859"/>
      <c r="AC88" s="859"/>
      <c r="AD88" s="859"/>
      <c r="AE88" s="859"/>
      <c r="AF88" s="859"/>
      <c r="AG88" s="859"/>
      <c r="AH88" s="859"/>
      <c r="AI88" s="859"/>
      <c r="AJ88" s="859"/>
      <c r="AK88" s="859"/>
      <c r="AL88" s="859"/>
    </row>
    <row r="89" spans="1:38" ht="18.5" thickBot="1">
      <c r="A89" s="859"/>
      <c r="B89" s="859"/>
      <c r="C89" s="859"/>
      <c r="D89" s="859"/>
      <c r="E89" s="859"/>
      <c r="F89" s="859"/>
      <c r="G89" s="859"/>
      <c r="H89" s="859"/>
      <c r="I89" s="859"/>
      <c r="J89" s="859"/>
      <c r="K89" s="859"/>
      <c r="L89" s="859"/>
      <c r="M89" s="859"/>
      <c r="N89" s="859"/>
      <c r="O89" s="859"/>
      <c r="P89" s="859"/>
      <c r="Q89" s="859"/>
      <c r="R89" s="859"/>
      <c r="S89" s="859"/>
      <c r="T89" s="859"/>
      <c r="U89" s="859"/>
      <c r="V89" s="859"/>
      <c r="W89" s="859"/>
      <c r="X89" s="859"/>
      <c r="Y89" s="859"/>
      <c r="Z89" s="859"/>
      <c r="AA89" s="859"/>
      <c r="AB89" s="859"/>
      <c r="AC89" s="859"/>
      <c r="AD89" s="859"/>
      <c r="AE89" s="859"/>
      <c r="AF89" s="859"/>
      <c r="AG89" s="859"/>
      <c r="AH89" s="859"/>
      <c r="AI89" s="859"/>
      <c r="AJ89" s="859"/>
      <c r="AK89" s="859"/>
      <c r="AL89" s="820" t="s">
        <v>721</v>
      </c>
    </row>
    <row r="90" spans="1:38" ht="21" customHeight="1">
      <c r="A90" s="3566" t="s">
        <v>6503</v>
      </c>
      <c r="B90" s="3598" t="s">
        <v>6398</v>
      </c>
      <c r="C90" s="3607" t="s">
        <v>6504</v>
      </c>
      <c r="D90" s="3632" t="s">
        <v>6505</v>
      </c>
      <c r="E90" s="3632" t="s">
        <v>6506</v>
      </c>
      <c r="F90" s="3607" t="s">
        <v>6507</v>
      </c>
      <c r="G90" s="3569" t="s">
        <v>6508</v>
      </c>
      <c r="H90" s="3570"/>
      <c r="I90" s="3570"/>
      <c r="J90" s="3570"/>
      <c r="K90" s="3570"/>
      <c r="L90" s="3570"/>
      <c r="M90" s="3570"/>
      <c r="N90" s="3570"/>
      <c r="O90" s="3570"/>
      <c r="P90" s="3570"/>
      <c r="Q90" s="3570"/>
      <c r="R90" s="3570"/>
      <c r="S90" s="3570"/>
      <c r="T90" s="3570"/>
      <c r="U90" s="3570"/>
      <c r="V90" s="3570"/>
      <c r="W90" s="3570"/>
      <c r="X90" s="3570"/>
      <c r="Y90" s="3570"/>
      <c r="Z90" s="3576"/>
      <c r="AA90" s="3569" t="s">
        <v>6509</v>
      </c>
      <c r="AB90" s="3570"/>
      <c r="AC90" s="3570"/>
      <c r="AD90" s="3570"/>
      <c r="AE90" s="3570"/>
      <c r="AF90" s="3576"/>
      <c r="AG90" s="3569" t="s">
        <v>6510</v>
      </c>
      <c r="AH90" s="3576"/>
      <c r="AI90" s="3607" t="s">
        <v>6511</v>
      </c>
      <c r="AJ90" s="3632" t="s">
        <v>6512</v>
      </c>
      <c r="AK90" s="3623" t="s">
        <v>6513</v>
      </c>
      <c r="AL90" s="859"/>
    </row>
    <row r="91" spans="1:38" ht="21" customHeight="1">
      <c r="A91" s="3567"/>
      <c r="B91" s="3606"/>
      <c r="C91" s="3608"/>
      <c r="D91" s="3745"/>
      <c r="E91" s="3745"/>
      <c r="F91" s="3608"/>
      <c r="G91" s="3573" t="s">
        <v>6514</v>
      </c>
      <c r="H91" s="3574"/>
      <c r="I91" s="3574"/>
      <c r="J91" s="3574"/>
      <c r="K91" s="3574"/>
      <c r="L91" s="3575"/>
      <c r="M91" s="3573" t="s">
        <v>6404</v>
      </c>
      <c r="N91" s="3574"/>
      <c r="O91" s="3574"/>
      <c r="P91" s="3574"/>
      <c r="Q91" s="3574"/>
      <c r="R91" s="3575"/>
      <c r="S91" s="3573" t="s">
        <v>6515</v>
      </c>
      <c r="T91" s="3574"/>
      <c r="U91" s="3574"/>
      <c r="V91" s="3574"/>
      <c r="W91" s="3575"/>
      <c r="X91" s="3573" t="s">
        <v>6516</v>
      </c>
      <c r="Y91" s="3574"/>
      <c r="Z91" s="3575"/>
      <c r="AA91" s="3605" t="s">
        <v>6408</v>
      </c>
      <c r="AB91" s="3747" t="s">
        <v>6517</v>
      </c>
      <c r="AC91" s="3573" t="s">
        <v>6410</v>
      </c>
      <c r="AD91" s="3574"/>
      <c r="AE91" s="3573" t="s">
        <v>6411</v>
      </c>
      <c r="AF91" s="3575"/>
      <c r="AG91" s="3605" t="s">
        <v>6412</v>
      </c>
      <c r="AH91" s="3610" t="s">
        <v>6518</v>
      </c>
      <c r="AI91" s="3608"/>
      <c r="AJ91" s="3745"/>
      <c r="AK91" s="3746"/>
      <c r="AL91" s="859"/>
    </row>
    <row r="92" spans="1:38" ht="21" customHeight="1">
      <c r="A92" s="3567"/>
      <c r="B92" s="3606"/>
      <c r="C92" s="3608"/>
      <c r="D92" s="3745"/>
      <c r="E92" s="3745"/>
      <c r="F92" s="3608"/>
      <c r="G92" s="3743" t="s">
        <v>6517</v>
      </c>
      <c r="H92" s="3743" t="s">
        <v>6519</v>
      </c>
      <c r="I92" s="3573" t="s">
        <v>6520</v>
      </c>
      <c r="J92" s="3574"/>
      <c r="K92" s="3574"/>
      <c r="L92" s="3575"/>
      <c r="M92" s="3610" t="s">
        <v>6518</v>
      </c>
      <c r="N92" s="3610" t="s">
        <v>6521</v>
      </c>
      <c r="O92" s="3573" t="s">
        <v>6522</v>
      </c>
      <c r="P92" s="3574"/>
      <c r="Q92" s="3575"/>
      <c r="R92" s="3610" t="s">
        <v>6523</v>
      </c>
      <c r="S92" s="3610" t="s">
        <v>6524</v>
      </c>
      <c r="T92" s="3743" t="s">
        <v>6519</v>
      </c>
      <c r="U92" s="3743" t="s">
        <v>6525</v>
      </c>
      <c r="V92" s="3573" t="s">
        <v>6526</v>
      </c>
      <c r="W92" s="3575"/>
      <c r="X92" s="3743" t="s">
        <v>6518</v>
      </c>
      <c r="Y92" s="3743" t="s">
        <v>6527</v>
      </c>
      <c r="Z92" s="3743" t="s">
        <v>6528</v>
      </c>
      <c r="AA92" s="3606"/>
      <c r="AB92" s="3746"/>
      <c r="AC92" s="3605" t="s">
        <v>6418</v>
      </c>
      <c r="AD92" s="3747" t="s">
        <v>6529</v>
      </c>
      <c r="AE92" s="3605" t="s">
        <v>6418</v>
      </c>
      <c r="AF92" s="3610" t="s">
        <v>6529</v>
      </c>
      <c r="AG92" s="3606"/>
      <c r="AH92" s="3608"/>
      <c r="AI92" s="3609"/>
      <c r="AJ92" s="3745"/>
      <c r="AK92" s="3746"/>
      <c r="AL92" s="859"/>
    </row>
    <row r="93" spans="1:38" ht="21" customHeight="1">
      <c r="A93" s="3568"/>
      <c r="B93" s="3749"/>
      <c r="C93" s="3609"/>
      <c r="D93" s="3633"/>
      <c r="E93" s="3633"/>
      <c r="F93" s="3609"/>
      <c r="G93" s="3748"/>
      <c r="H93" s="3748"/>
      <c r="I93" s="992" t="s">
        <v>6530</v>
      </c>
      <c r="J93" s="992" t="s">
        <v>6531</v>
      </c>
      <c r="K93" s="991" t="s">
        <v>6532</v>
      </c>
      <c r="L93" s="991" t="s">
        <v>6533</v>
      </c>
      <c r="M93" s="3609"/>
      <c r="N93" s="3609"/>
      <c r="O93" s="991" t="s">
        <v>6532</v>
      </c>
      <c r="P93" s="991" t="s">
        <v>6534</v>
      </c>
      <c r="Q93" s="991" t="s">
        <v>6535</v>
      </c>
      <c r="R93" s="3609"/>
      <c r="S93" s="3749"/>
      <c r="T93" s="3748"/>
      <c r="U93" s="3744"/>
      <c r="V93" s="992" t="s">
        <v>6536</v>
      </c>
      <c r="W93" s="992" t="s">
        <v>6537</v>
      </c>
      <c r="X93" s="3744"/>
      <c r="Y93" s="3744"/>
      <c r="Z93" s="3744"/>
      <c r="AA93" s="3749"/>
      <c r="AB93" s="3624"/>
      <c r="AC93" s="3599"/>
      <c r="AD93" s="3624"/>
      <c r="AE93" s="3599"/>
      <c r="AF93" s="3609"/>
      <c r="AG93" s="3599"/>
      <c r="AH93" s="3609"/>
      <c r="AI93" s="991" t="s">
        <v>6538</v>
      </c>
      <c r="AJ93" s="3633"/>
      <c r="AK93" s="3624"/>
      <c r="AL93" s="859"/>
    </row>
    <row r="94" spans="1:38">
      <c r="A94" s="1522" t="s">
        <v>5491</v>
      </c>
      <c r="B94" s="1580">
        <f t="shared" ref="B94:G94" si="17">SUM(B95:B97)</f>
        <v>8974</v>
      </c>
      <c r="C94" s="1581">
        <f t="shared" si="17"/>
        <v>3674405.3</v>
      </c>
      <c r="D94" s="1581">
        <f t="shared" si="17"/>
        <v>68265.899999999994</v>
      </c>
      <c r="E94" s="1581">
        <f t="shared" si="17"/>
        <v>62642.7</v>
      </c>
      <c r="F94" s="1581">
        <f t="shared" si="17"/>
        <v>3542963.4</v>
      </c>
      <c r="G94" s="1581">
        <f t="shared" si="17"/>
        <v>2146179</v>
      </c>
      <c r="H94" s="1582">
        <f>G94/F94*100</f>
        <v>60.575816278542426</v>
      </c>
      <c r="I94" s="1583">
        <f>SUM(I95:I97)</f>
        <v>140.19999999999999</v>
      </c>
      <c r="J94" s="1583">
        <f>SUM(J95:J97)</f>
        <v>6694.5</v>
      </c>
      <c r="K94" s="1584">
        <f>SUM(K95:K97)</f>
        <v>511956.5</v>
      </c>
      <c r="L94" s="1584">
        <f>SUM(L95:L97)</f>
        <v>1605597</v>
      </c>
      <c r="M94" s="1584">
        <f>SUM(M95:M97)</f>
        <v>1396784</v>
      </c>
      <c r="N94" s="1585">
        <f>M94/F94*100</f>
        <v>39.424172431473608</v>
      </c>
      <c r="O94" s="1584">
        <f>SUM(O95:O97)</f>
        <v>722.4</v>
      </c>
      <c r="P94" s="1584">
        <f>SUM(P95:P97)</f>
        <v>6633</v>
      </c>
      <c r="Q94" s="1584">
        <f>SUM(Q95:Q97)</f>
        <v>1389429</v>
      </c>
      <c r="R94" s="1584">
        <f>SUM(R95:R97)</f>
        <v>734777.4</v>
      </c>
      <c r="S94" s="1586">
        <f>SUM(S95:S97)</f>
        <v>2603058</v>
      </c>
      <c r="T94" s="1587">
        <f>S94/F94*100</f>
        <v>73.471207746599916</v>
      </c>
      <c r="U94" s="1586">
        <f t="shared" ref="U94:Z94" si="18">SUM(U95:U97)</f>
        <v>52577</v>
      </c>
      <c r="V94" s="1586">
        <f t="shared" si="18"/>
        <v>444201</v>
      </c>
      <c r="W94" s="1586">
        <f t="shared" si="18"/>
        <v>2084489</v>
      </c>
      <c r="X94" s="1586">
        <f t="shared" si="18"/>
        <v>939905</v>
      </c>
      <c r="Y94" s="1588">
        <f t="shared" si="18"/>
        <v>0</v>
      </c>
      <c r="Z94" s="1586">
        <f t="shared" si="18"/>
        <v>939905</v>
      </c>
      <c r="AA94" s="1586">
        <f t="shared" ref="AA94:AK94" si="19">SUM(AA95:AA97)</f>
        <v>2052</v>
      </c>
      <c r="AB94" s="1584">
        <f t="shared" si="19"/>
        <v>23238</v>
      </c>
      <c r="AC94" s="1584">
        <f t="shared" si="19"/>
        <v>1931</v>
      </c>
      <c r="AD94" s="1584">
        <f t="shared" si="19"/>
        <v>22191.5</v>
      </c>
      <c r="AE94" s="1584">
        <f t="shared" si="19"/>
        <v>121</v>
      </c>
      <c r="AF94" s="1584">
        <f t="shared" si="19"/>
        <v>1046.5</v>
      </c>
      <c r="AG94" s="1584">
        <f t="shared" si="19"/>
        <v>9</v>
      </c>
      <c r="AH94" s="1584">
        <f t="shared" si="19"/>
        <v>806.6</v>
      </c>
      <c r="AI94" s="1589">
        <f t="shared" si="19"/>
        <v>0</v>
      </c>
      <c r="AJ94" s="1581">
        <f t="shared" si="19"/>
        <v>13</v>
      </c>
      <c r="AK94" s="1589">
        <f t="shared" si="19"/>
        <v>475550.5</v>
      </c>
      <c r="AL94" s="859"/>
    </row>
    <row r="95" spans="1:38">
      <c r="A95" s="1131" t="s">
        <v>6539</v>
      </c>
      <c r="B95" s="1590">
        <v>107</v>
      </c>
      <c r="C95" s="1591">
        <v>400637.7</v>
      </c>
      <c r="D95" s="1591">
        <v>2576.9</v>
      </c>
      <c r="E95" s="1591">
        <v>22811.1</v>
      </c>
      <c r="F95" s="1591">
        <v>375250.4</v>
      </c>
      <c r="G95" s="1591">
        <v>322685</v>
      </c>
      <c r="H95" s="1592">
        <f>G95/F95*100</f>
        <v>85.99191366618129</v>
      </c>
      <c r="I95" s="1591">
        <v>90.2</v>
      </c>
      <c r="J95" s="1591">
        <v>4858.8</v>
      </c>
      <c r="K95" s="1593">
        <v>176027</v>
      </c>
      <c r="L95" s="1593">
        <v>141709</v>
      </c>
      <c r="M95" s="1593">
        <v>52565</v>
      </c>
      <c r="N95" s="1594">
        <f>M95/F95*100</f>
        <v>14.007979738329393</v>
      </c>
      <c r="O95" s="1571">
        <v>56.9</v>
      </c>
      <c r="P95" s="1593">
        <v>464</v>
      </c>
      <c r="Q95" s="1593">
        <v>52044</v>
      </c>
      <c r="R95" s="1593">
        <v>10433.200000000001</v>
      </c>
      <c r="S95" s="1591">
        <v>349840</v>
      </c>
      <c r="T95" s="1595">
        <v>93.2</v>
      </c>
      <c r="U95" s="1591">
        <v>4020</v>
      </c>
      <c r="V95" s="1591">
        <v>93068</v>
      </c>
      <c r="W95" s="1591">
        <v>252751</v>
      </c>
      <c r="X95" s="1591">
        <v>25410</v>
      </c>
      <c r="Y95" s="1596">
        <v>0</v>
      </c>
      <c r="Z95" s="1591">
        <v>25410</v>
      </c>
      <c r="AA95" s="1591">
        <v>259</v>
      </c>
      <c r="AB95" s="1597">
        <v>4533.5</v>
      </c>
      <c r="AC95" s="1597">
        <v>257</v>
      </c>
      <c r="AD95" s="1597">
        <v>4521.3</v>
      </c>
      <c r="AE95" s="1597">
        <v>2</v>
      </c>
      <c r="AF95" s="1597">
        <v>12.2</v>
      </c>
      <c r="AG95" s="1597">
        <v>5</v>
      </c>
      <c r="AH95" s="1597">
        <v>524.9</v>
      </c>
      <c r="AI95" s="1598">
        <v>0</v>
      </c>
      <c r="AJ95" s="1597">
        <v>5</v>
      </c>
      <c r="AK95" s="1598">
        <v>155958.1</v>
      </c>
      <c r="AL95" s="859"/>
    </row>
    <row r="96" spans="1:38">
      <c r="A96" s="1131" t="s">
        <v>6540</v>
      </c>
      <c r="B96" s="1590">
        <v>108</v>
      </c>
      <c r="C96" s="1591">
        <v>308694.59999999998</v>
      </c>
      <c r="D96" s="1591">
        <v>1746</v>
      </c>
      <c r="E96" s="1591">
        <v>33498.400000000001</v>
      </c>
      <c r="F96" s="1591">
        <v>273450</v>
      </c>
      <c r="G96" s="1591">
        <v>173342</v>
      </c>
      <c r="H96" s="1592">
        <f>G96/F96*100</f>
        <v>63.390747851526783</v>
      </c>
      <c r="I96" s="1591">
        <v>50</v>
      </c>
      <c r="J96" s="1591">
        <v>917.7</v>
      </c>
      <c r="K96" s="1593">
        <v>52590.3</v>
      </c>
      <c r="L96" s="1593">
        <v>119784</v>
      </c>
      <c r="M96" s="1593">
        <v>100108</v>
      </c>
      <c r="N96" s="1594">
        <f>M96/F96*100</f>
        <v>36.609252148473217</v>
      </c>
      <c r="O96" s="1571">
        <v>290.8</v>
      </c>
      <c r="P96" s="1593">
        <v>1200</v>
      </c>
      <c r="Q96" s="1593">
        <v>98618</v>
      </c>
      <c r="R96" s="1593">
        <v>25631.200000000001</v>
      </c>
      <c r="S96" s="1591">
        <v>215042</v>
      </c>
      <c r="T96" s="1595">
        <v>78.599999999999994</v>
      </c>
      <c r="U96" s="1591">
        <v>4388</v>
      </c>
      <c r="V96" s="1591">
        <v>36207</v>
      </c>
      <c r="W96" s="1591">
        <v>174447</v>
      </c>
      <c r="X96" s="1591">
        <v>58408</v>
      </c>
      <c r="Y96" s="1596">
        <v>0</v>
      </c>
      <c r="Z96" s="1591">
        <v>58408</v>
      </c>
      <c r="AA96" s="1591">
        <v>185</v>
      </c>
      <c r="AB96" s="1597">
        <v>2978.5</v>
      </c>
      <c r="AC96" s="1597">
        <v>176</v>
      </c>
      <c r="AD96" s="1597">
        <v>2876.2</v>
      </c>
      <c r="AE96" s="1597">
        <v>9</v>
      </c>
      <c r="AF96" s="1597">
        <v>102.3</v>
      </c>
      <c r="AG96" s="1597">
        <v>1</v>
      </c>
      <c r="AH96" s="1597">
        <v>41.7</v>
      </c>
      <c r="AI96" s="1598">
        <v>0</v>
      </c>
      <c r="AJ96" s="1599">
        <v>0</v>
      </c>
      <c r="AK96" s="1598">
        <v>42959.4</v>
      </c>
      <c r="AL96" s="859"/>
    </row>
    <row r="97" spans="1:38" ht="18.5" thickBot="1">
      <c r="A97" s="1265" t="s">
        <v>5070</v>
      </c>
      <c r="B97" s="1600">
        <v>8759</v>
      </c>
      <c r="C97" s="1601">
        <v>2965073</v>
      </c>
      <c r="D97" s="1601">
        <v>63943</v>
      </c>
      <c r="E97" s="1601">
        <v>6333.2</v>
      </c>
      <c r="F97" s="1602">
        <v>2894263</v>
      </c>
      <c r="G97" s="1601">
        <v>1650152</v>
      </c>
      <c r="H97" s="1603">
        <f>G97/F97*100</f>
        <v>57.014583678124623</v>
      </c>
      <c r="I97" s="1324">
        <v>0</v>
      </c>
      <c r="J97" s="1601">
        <v>918</v>
      </c>
      <c r="K97" s="1602">
        <v>283339.2</v>
      </c>
      <c r="L97" s="1602">
        <v>1344104</v>
      </c>
      <c r="M97" s="1602">
        <v>1244111</v>
      </c>
      <c r="N97" s="1604">
        <f>M97/F97*100</f>
        <v>42.985416321875377</v>
      </c>
      <c r="O97" s="1575">
        <v>374.7</v>
      </c>
      <c r="P97" s="1602">
        <v>4969</v>
      </c>
      <c r="Q97" s="1602">
        <v>1238767</v>
      </c>
      <c r="R97" s="1602">
        <v>698713</v>
      </c>
      <c r="S97" s="1591">
        <v>2038176</v>
      </c>
      <c r="T97" s="1595">
        <v>70.400000000000006</v>
      </c>
      <c r="U97" s="1591">
        <v>44169</v>
      </c>
      <c r="V97" s="1591">
        <v>314926</v>
      </c>
      <c r="W97" s="1602">
        <v>1657291</v>
      </c>
      <c r="X97" s="1601">
        <v>856087</v>
      </c>
      <c r="Y97" s="1605">
        <v>0</v>
      </c>
      <c r="Z97" s="1601">
        <v>856087</v>
      </c>
      <c r="AA97" s="1601">
        <v>1608</v>
      </c>
      <c r="AB97" s="1606">
        <v>15726</v>
      </c>
      <c r="AC97" s="1606">
        <v>1498</v>
      </c>
      <c r="AD97" s="1606">
        <v>14794</v>
      </c>
      <c r="AE97" s="1606">
        <v>110</v>
      </c>
      <c r="AF97" s="1606">
        <v>932</v>
      </c>
      <c r="AG97" s="1606">
        <v>3</v>
      </c>
      <c r="AH97" s="1606">
        <v>240</v>
      </c>
      <c r="AI97" s="1605">
        <v>0</v>
      </c>
      <c r="AJ97" s="1606">
        <v>8</v>
      </c>
      <c r="AK97" s="1605">
        <v>276633</v>
      </c>
      <c r="AL97" s="859"/>
    </row>
    <row r="98" spans="1:38">
      <c r="A98" s="859"/>
      <c r="B98" s="859"/>
      <c r="C98" s="859"/>
      <c r="D98" s="859"/>
      <c r="E98" s="859"/>
      <c r="F98" s="859"/>
      <c r="G98" s="859"/>
      <c r="H98" s="859"/>
      <c r="I98" s="859"/>
      <c r="J98" s="859"/>
      <c r="K98" s="859"/>
      <c r="L98" s="859"/>
      <c r="M98" s="859"/>
      <c r="N98" s="859"/>
      <c r="O98" s="859"/>
      <c r="P98" s="859"/>
      <c r="Q98" s="859"/>
      <c r="R98" s="859"/>
      <c r="S98" s="1003"/>
      <c r="T98" s="1003"/>
      <c r="U98" s="1003"/>
      <c r="V98" s="1003"/>
      <c r="W98" s="1133"/>
      <c r="X98" s="859"/>
      <c r="Y98" s="859"/>
      <c r="Z98" s="859"/>
      <c r="AA98" s="859"/>
      <c r="AB98" s="859"/>
      <c r="AC98" s="859"/>
      <c r="AD98" s="859"/>
      <c r="AE98" s="859"/>
      <c r="AF98" s="859"/>
      <c r="AG98" s="859"/>
      <c r="AH98" s="859"/>
      <c r="AI98" s="859"/>
      <c r="AJ98" s="859"/>
      <c r="AK98" s="1021" t="s">
        <v>6541</v>
      </c>
      <c r="AL98" s="859"/>
    </row>
    <row r="99" spans="1:38">
      <c r="A99" s="859"/>
      <c r="B99" s="859"/>
      <c r="C99" s="859"/>
      <c r="D99" s="859"/>
      <c r="E99" s="859"/>
      <c r="F99" s="859"/>
      <c r="G99" s="859"/>
      <c r="H99" s="859"/>
      <c r="I99" s="859"/>
      <c r="J99" s="859"/>
      <c r="K99" s="859"/>
      <c r="L99" s="859"/>
      <c r="M99" s="859"/>
      <c r="N99" s="859"/>
      <c r="O99" s="859"/>
      <c r="P99" s="859"/>
      <c r="Q99" s="859"/>
      <c r="R99" s="859"/>
      <c r="S99" s="859"/>
      <c r="T99" s="859"/>
      <c r="U99" s="859"/>
      <c r="V99" s="859"/>
      <c r="W99" s="859"/>
      <c r="X99" s="859"/>
      <c r="Y99" s="859"/>
      <c r="Z99" s="859"/>
      <c r="AA99" s="859"/>
      <c r="AB99" s="859"/>
      <c r="AC99" s="859"/>
      <c r="AD99" s="859"/>
      <c r="AE99" s="859"/>
      <c r="AF99" s="859"/>
      <c r="AG99" s="859"/>
      <c r="AH99" s="859"/>
      <c r="AI99" s="859"/>
      <c r="AJ99" s="859"/>
      <c r="AK99" s="859"/>
      <c r="AL99" s="859"/>
    </row>
    <row r="100" spans="1:38">
      <c r="A100" s="859"/>
      <c r="B100" s="859"/>
      <c r="C100" s="859"/>
      <c r="D100" s="859"/>
      <c r="E100" s="859"/>
      <c r="F100" s="859"/>
      <c r="G100" s="859"/>
      <c r="H100" s="859"/>
      <c r="I100" s="859"/>
      <c r="J100" s="859"/>
      <c r="K100" s="859"/>
      <c r="L100" s="859"/>
      <c r="M100" s="859"/>
      <c r="N100" s="859"/>
      <c r="O100" s="859"/>
      <c r="P100" s="859"/>
      <c r="Q100" s="859"/>
      <c r="R100" s="859"/>
      <c r="S100" s="859"/>
      <c r="T100" s="859"/>
      <c r="U100" s="859"/>
      <c r="V100" s="859"/>
      <c r="W100" s="859"/>
      <c r="X100" s="859"/>
      <c r="Y100" s="859"/>
      <c r="Z100" s="859"/>
      <c r="AA100" s="859"/>
      <c r="AB100" s="859"/>
      <c r="AC100" s="859"/>
      <c r="AD100" s="859"/>
      <c r="AE100" s="859"/>
      <c r="AF100" s="859"/>
      <c r="AG100" s="859"/>
      <c r="AH100" s="859"/>
      <c r="AI100" s="859"/>
      <c r="AJ100" s="859"/>
      <c r="AK100" s="859"/>
      <c r="AL100" s="859"/>
    </row>
  </sheetData>
  <mergeCells count="82">
    <mergeCell ref="P4:Q4"/>
    <mergeCell ref="D5:E5"/>
    <mergeCell ref="G5:H5"/>
    <mergeCell ref="A4:A6"/>
    <mergeCell ref="B4:B6"/>
    <mergeCell ref="C4:C6"/>
    <mergeCell ref="D4:I4"/>
    <mergeCell ref="J4:O4"/>
    <mergeCell ref="J5:J6"/>
    <mergeCell ref="L5:M5"/>
    <mergeCell ref="N5:O5"/>
    <mergeCell ref="K5:K6"/>
    <mergeCell ref="P5:P6"/>
    <mergeCell ref="Q5:Q6"/>
    <mergeCell ref="P23:P24"/>
    <mergeCell ref="Q23:Q24"/>
    <mergeCell ref="P37:Q37"/>
    <mergeCell ref="A22:A24"/>
    <mergeCell ref="B22:B24"/>
    <mergeCell ref="C22:C24"/>
    <mergeCell ref="D22:I22"/>
    <mergeCell ref="J22:O22"/>
    <mergeCell ref="L23:M23"/>
    <mergeCell ref="N23:O23"/>
    <mergeCell ref="P22:Q22"/>
    <mergeCell ref="A37:A39"/>
    <mergeCell ref="B37:B39"/>
    <mergeCell ref="C37:C39"/>
    <mergeCell ref="D37:I37"/>
    <mergeCell ref="J37:O37"/>
    <mergeCell ref="D38:E38"/>
    <mergeCell ref="G38:H38"/>
    <mergeCell ref="L38:M38"/>
    <mergeCell ref="N38:O38"/>
    <mergeCell ref="D23:E23"/>
    <mergeCell ref="G23:H23"/>
    <mergeCell ref="J23:J24"/>
    <mergeCell ref="K23:K24"/>
    <mergeCell ref="P38:P39"/>
    <mergeCell ref="Q38:Q39"/>
    <mergeCell ref="X92:X93"/>
    <mergeCell ref="F90:F93"/>
    <mergeCell ref="J38:J39"/>
    <mergeCell ref="K38:K39"/>
    <mergeCell ref="G91:L91"/>
    <mergeCell ref="A90:A93"/>
    <mergeCell ref="B90:B93"/>
    <mergeCell ref="C90:C93"/>
    <mergeCell ref="D90:D93"/>
    <mergeCell ref="E90:E93"/>
    <mergeCell ref="AF92:AF93"/>
    <mergeCell ref="M91:R91"/>
    <mergeCell ref="S91:W91"/>
    <mergeCell ref="X91:Z91"/>
    <mergeCell ref="AG91:AG93"/>
    <mergeCell ref="O92:Q92"/>
    <mergeCell ref="AA91:AA93"/>
    <mergeCell ref="AB91:AB93"/>
    <mergeCell ref="AC91:AD91"/>
    <mergeCell ref="Z92:Z93"/>
    <mergeCell ref="AC92:AC93"/>
    <mergeCell ref="R92:R93"/>
    <mergeCell ref="S92:S93"/>
    <mergeCell ref="T92:T93"/>
    <mergeCell ref="U92:U93"/>
    <mergeCell ref="V92:W92"/>
    <mergeCell ref="Y92:Y93"/>
    <mergeCell ref="AI90:AI92"/>
    <mergeCell ref="AJ90:AJ93"/>
    <mergeCell ref="AK90:AK93"/>
    <mergeCell ref="AH91:AH93"/>
    <mergeCell ref="G90:Z90"/>
    <mergeCell ref="AA90:AF90"/>
    <mergeCell ref="AG90:AH90"/>
    <mergeCell ref="AD92:AD93"/>
    <mergeCell ref="AE92:AE93"/>
    <mergeCell ref="AE91:AF91"/>
    <mergeCell ref="G92:G93"/>
    <mergeCell ref="H92:H93"/>
    <mergeCell ref="I92:L92"/>
    <mergeCell ref="M92:M93"/>
    <mergeCell ref="N92:N93"/>
  </mergeCells>
  <phoneticPr fontId="2"/>
  <hyperlinks>
    <hyperlink ref="R1" location="目次!A1" display="目次へ戻る" xr:uid="{F2A1FCB8-21A1-4707-8117-497A5132473C}"/>
    <hyperlink ref="R21" location="目次!A1" display="目次へ戻る" xr:uid="{77E77137-20DB-4CFE-93D2-A8076835843B}"/>
    <hyperlink ref="R36" location="目次!A1" display="目次へ戻る" xr:uid="{116F1827-0DDF-413D-BA33-5FAAECD0BF9E}"/>
    <hyperlink ref="AL89" location="目次!A1" display="目次へ戻る" xr:uid="{EAD2561A-8B44-41C5-9BFE-BDA6E2FC26C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79CEE-2754-4814-BDD8-7B569419FEA7}">
  <dimension ref="A1:E16"/>
  <sheetViews>
    <sheetView workbookViewId="0">
      <selection activeCell="C1" sqref="C1"/>
    </sheetView>
  </sheetViews>
  <sheetFormatPr defaultRowHeight="18"/>
  <cols>
    <col min="1" max="1" width="15.83203125" customWidth="1"/>
    <col min="2" max="2" width="75.58203125" customWidth="1"/>
    <col min="3" max="3" width="11" bestFit="1" customWidth="1"/>
  </cols>
  <sheetData>
    <row r="1" spans="1:5">
      <c r="A1" s="50" t="s">
        <v>132</v>
      </c>
      <c r="B1" s="50"/>
      <c r="C1" s="342" t="s">
        <v>721</v>
      </c>
      <c r="D1" s="144"/>
      <c r="E1" s="144"/>
    </row>
    <row r="2" spans="1:5" ht="18.5" thickBot="1">
      <c r="A2" s="50"/>
      <c r="B2" s="50"/>
      <c r="C2" s="30"/>
      <c r="D2" s="144"/>
      <c r="E2" s="144"/>
    </row>
    <row r="3" spans="1:5">
      <c r="A3" s="143" t="s">
        <v>598</v>
      </c>
      <c r="B3" s="142" t="s">
        <v>599</v>
      </c>
      <c r="C3" s="30"/>
      <c r="D3" s="144"/>
      <c r="E3" s="144"/>
    </row>
    <row r="4" spans="1:5">
      <c r="A4" s="138" t="s">
        <v>133</v>
      </c>
      <c r="B4" s="141" t="s">
        <v>597</v>
      </c>
      <c r="C4" s="30"/>
      <c r="D4" s="144"/>
      <c r="E4" s="144"/>
    </row>
    <row r="5" spans="1:5">
      <c r="A5" s="139"/>
      <c r="B5" s="141" t="s">
        <v>588</v>
      </c>
      <c r="C5" s="30"/>
      <c r="D5" s="144"/>
      <c r="E5" s="144"/>
    </row>
    <row r="6" spans="1:5">
      <c r="A6" s="139"/>
      <c r="B6" s="141" t="s">
        <v>589</v>
      </c>
      <c r="C6" s="30"/>
      <c r="D6" s="144"/>
      <c r="E6" s="144"/>
    </row>
    <row r="7" spans="1:5">
      <c r="A7" s="140" t="s">
        <v>585</v>
      </c>
      <c r="B7" s="141" t="s">
        <v>590</v>
      </c>
      <c r="C7" s="30"/>
      <c r="D7" s="144"/>
      <c r="E7" s="144"/>
    </row>
    <row r="8" spans="1:5">
      <c r="A8" s="140" t="s">
        <v>586</v>
      </c>
      <c r="B8" s="141" t="s">
        <v>591</v>
      </c>
      <c r="C8" s="30"/>
      <c r="D8" s="144"/>
      <c r="E8" s="144"/>
    </row>
    <row r="9" spans="1:5">
      <c r="A9" s="140" t="s">
        <v>587</v>
      </c>
      <c r="B9" s="141" t="s">
        <v>592</v>
      </c>
      <c r="C9" s="30"/>
      <c r="D9" s="144"/>
      <c r="E9" s="144"/>
    </row>
    <row r="10" spans="1:5">
      <c r="A10" s="140" t="s">
        <v>587</v>
      </c>
      <c r="B10" s="141" t="s">
        <v>593</v>
      </c>
      <c r="C10" s="30"/>
      <c r="D10" s="144"/>
      <c r="E10" s="144"/>
    </row>
    <row r="11" spans="1:5">
      <c r="A11" s="140" t="s">
        <v>587</v>
      </c>
      <c r="B11" s="141" t="s">
        <v>594</v>
      </c>
      <c r="C11" s="30"/>
      <c r="D11" s="144"/>
      <c r="E11" s="144"/>
    </row>
    <row r="12" spans="1:5">
      <c r="A12" s="140" t="s">
        <v>587</v>
      </c>
      <c r="B12" s="141" t="s">
        <v>595</v>
      </c>
      <c r="C12" s="30"/>
      <c r="D12" s="144"/>
      <c r="E12" s="144"/>
    </row>
    <row r="13" spans="1:5" ht="18.5" thickBot="1">
      <c r="A13" s="333" t="s">
        <v>584</v>
      </c>
      <c r="B13" s="334" t="s">
        <v>596</v>
      </c>
      <c r="C13" s="30"/>
      <c r="D13" s="144"/>
      <c r="E13" s="144"/>
    </row>
    <row r="14" spans="1:5">
      <c r="A14" s="50"/>
      <c r="B14" s="28" t="s">
        <v>134</v>
      </c>
      <c r="C14" s="30"/>
      <c r="D14" s="144"/>
      <c r="E14" s="144"/>
    </row>
    <row r="15" spans="1:5">
      <c r="A15" s="30"/>
      <c r="B15" s="30"/>
      <c r="C15" s="30"/>
      <c r="D15" s="144"/>
      <c r="E15" s="144"/>
    </row>
    <row r="16" spans="1:5">
      <c r="A16" s="30"/>
      <c r="B16" s="30"/>
      <c r="C16" s="30"/>
      <c r="D16" s="144"/>
      <c r="E16" s="144"/>
    </row>
  </sheetData>
  <phoneticPr fontId="2"/>
  <hyperlinks>
    <hyperlink ref="C1" location="目次!A1" display="目次へ戻る" xr:uid="{D65F8CBF-75CA-444A-90CA-FB22C9EBCF3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A661C-38A7-4A1F-9F3B-612BFCB4548B}">
  <dimension ref="A1:M44"/>
  <sheetViews>
    <sheetView workbookViewId="0">
      <selection activeCell="G3" sqref="G3"/>
    </sheetView>
  </sheetViews>
  <sheetFormatPr defaultColWidth="8.58203125" defaultRowHeight="18"/>
  <cols>
    <col min="1" max="1" width="18.75" style="821" customWidth="1"/>
    <col min="2" max="6" width="18.58203125" style="821" customWidth="1"/>
    <col min="7" max="7" width="11" style="821" bestFit="1" customWidth="1"/>
    <col min="8" max="16384" width="8.58203125" style="821"/>
  </cols>
  <sheetData>
    <row r="1" spans="1:13">
      <c r="A1" s="859" t="s">
        <v>6542</v>
      </c>
      <c r="B1" s="859"/>
      <c r="C1" s="859"/>
      <c r="D1" s="859"/>
      <c r="E1" s="859"/>
      <c r="F1" s="859"/>
      <c r="G1" s="859"/>
      <c r="H1" s="859"/>
      <c r="I1" s="859"/>
      <c r="J1" s="859"/>
      <c r="K1" s="859"/>
      <c r="L1" s="859"/>
      <c r="M1" s="859"/>
    </row>
    <row r="2" spans="1:13">
      <c r="A2" s="859" t="s">
        <v>6543</v>
      </c>
      <c r="B2" s="859"/>
      <c r="C2" s="859"/>
      <c r="D2" s="859"/>
      <c r="E2" s="859"/>
      <c r="F2" s="859"/>
      <c r="G2" s="859"/>
      <c r="H2" s="859"/>
      <c r="I2" s="859"/>
      <c r="J2" s="859"/>
      <c r="K2" s="859"/>
      <c r="L2" s="859"/>
      <c r="M2" s="859"/>
    </row>
    <row r="3" spans="1:13" ht="18.5" thickBot="1">
      <c r="A3" s="1184"/>
      <c r="B3" s="1184"/>
      <c r="C3" s="1184"/>
      <c r="D3" s="1184"/>
      <c r="E3" s="1184"/>
      <c r="F3" s="1184"/>
      <c r="G3" s="820" t="s">
        <v>721</v>
      </c>
      <c r="H3" s="859"/>
      <c r="I3" s="859"/>
      <c r="J3" s="859"/>
      <c r="K3" s="859"/>
      <c r="L3" s="859"/>
      <c r="M3" s="859"/>
    </row>
    <row r="4" spans="1:13">
      <c r="A4" s="3566" t="s">
        <v>4751</v>
      </c>
      <c r="B4" s="3569" t="s">
        <v>6544</v>
      </c>
      <c r="C4" s="3576"/>
      <c r="D4" s="3569" t="s">
        <v>6545</v>
      </c>
      <c r="E4" s="3576"/>
      <c r="F4" s="3600" t="s">
        <v>6546</v>
      </c>
      <c r="G4" s="859"/>
      <c r="H4" s="859"/>
      <c r="I4" s="859"/>
      <c r="J4" s="859"/>
      <c r="K4" s="859"/>
      <c r="L4" s="859"/>
      <c r="M4" s="859"/>
    </row>
    <row r="5" spans="1:13">
      <c r="A5" s="3568"/>
      <c r="B5" s="992" t="s">
        <v>613</v>
      </c>
      <c r="C5" s="992" t="s">
        <v>6547</v>
      </c>
      <c r="D5" s="992" t="s">
        <v>613</v>
      </c>
      <c r="E5" s="992" t="s">
        <v>6548</v>
      </c>
      <c r="F5" s="3572"/>
      <c r="G5" s="859"/>
      <c r="H5" s="859"/>
      <c r="I5" s="859"/>
      <c r="J5" s="859"/>
      <c r="K5" s="859"/>
      <c r="L5" s="859"/>
      <c r="M5" s="859"/>
    </row>
    <row r="6" spans="1:13">
      <c r="A6" s="1059" t="s">
        <v>5507</v>
      </c>
      <c r="B6" s="1607">
        <v>1232.26</v>
      </c>
      <c r="C6" s="1608">
        <v>316611</v>
      </c>
      <c r="D6" s="1609">
        <v>42.64</v>
      </c>
      <c r="E6" s="1608">
        <v>173733</v>
      </c>
      <c r="F6" s="1470">
        <f>(E6/C6)*100</f>
        <v>54.872698674398556</v>
      </c>
      <c r="G6" s="859"/>
      <c r="H6" s="859"/>
      <c r="I6" s="859"/>
      <c r="J6" s="859"/>
      <c r="K6" s="859"/>
      <c r="L6" s="859"/>
      <c r="M6" s="859"/>
    </row>
    <row r="7" spans="1:13">
      <c r="A7" s="1247" t="s">
        <v>6549</v>
      </c>
      <c r="B7" s="1607">
        <v>1232.26</v>
      </c>
      <c r="C7" s="975">
        <v>312779</v>
      </c>
      <c r="D7" s="1609">
        <v>42.66</v>
      </c>
      <c r="E7" s="975">
        <v>171691</v>
      </c>
      <c r="F7" s="1470">
        <f>(E7/C7)*100</f>
        <v>54.892112322118813</v>
      </c>
      <c r="G7" s="859"/>
      <c r="H7" s="859"/>
      <c r="I7" s="859"/>
      <c r="J7" s="859"/>
      <c r="K7" s="859"/>
      <c r="L7" s="859"/>
      <c r="M7" s="859"/>
    </row>
    <row r="8" spans="1:13">
      <c r="A8" s="1247" t="s">
        <v>6550</v>
      </c>
      <c r="B8" s="1607">
        <v>1232.51</v>
      </c>
      <c r="C8" s="975">
        <v>308593</v>
      </c>
      <c r="D8" s="1609">
        <v>42.71</v>
      </c>
      <c r="E8" s="975">
        <v>169472</v>
      </c>
      <c r="F8" s="1470">
        <f>(E8/C8)*100</f>
        <v>54.917642331485162</v>
      </c>
      <c r="G8" s="859"/>
      <c r="H8" s="859"/>
      <c r="I8" s="859"/>
      <c r="J8" s="859"/>
      <c r="K8" s="859"/>
      <c r="L8" s="859"/>
      <c r="M8" s="859"/>
    </row>
    <row r="9" spans="1:13">
      <c r="A9" s="1247" t="s">
        <v>6551</v>
      </c>
      <c r="B9" s="1607">
        <v>1232.51</v>
      </c>
      <c r="C9" s="975">
        <v>304781</v>
      </c>
      <c r="D9" s="1609">
        <v>42.76</v>
      </c>
      <c r="E9" s="975">
        <v>167650</v>
      </c>
      <c r="F9" s="1470">
        <f>(E9/C9)*100</f>
        <v>55.006709735843117</v>
      </c>
      <c r="G9" s="859"/>
      <c r="H9" s="859"/>
      <c r="I9" s="859"/>
      <c r="J9" s="859"/>
      <c r="K9" s="859"/>
      <c r="L9" s="859"/>
      <c r="M9" s="859"/>
    </row>
    <row r="10" spans="1:13" ht="18.5" thickBot="1">
      <c r="A10" s="1610" t="s">
        <v>6552</v>
      </c>
      <c r="B10" s="1611">
        <v>1232.51</v>
      </c>
      <c r="C10" s="1183">
        <v>300705</v>
      </c>
      <c r="D10" s="1612">
        <v>42.82</v>
      </c>
      <c r="E10" s="1183">
        <v>165685</v>
      </c>
      <c r="F10" s="1613">
        <f>(E10/C10)*100</f>
        <v>55.098851033404827</v>
      </c>
      <c r="G10" s="859"/>
      <c r="H10" s="859"/>
      <c r="I10" s="859"/>
      <c r="J10" s="859"/>
      <c r="K10" s="859"/>
      <c r="L10" s="859"/>
      <c r="M10" s="859"/>
    </row>
    <row r="11" spans="1:13">
      <c r="A11" s="1098" t="s">
        <v>6553</v>
      </c>
      <c r="B11" s="987"/>
      <c r="C11" s="859"/>
      <c r="D11" s="859"/>
      <c r="E11" s="859"/>
      <c r="F11" s="1021" t="s">
        <v>6554</v>
      </c>
      <c r="G11" s="859"/>
      <c r="H11" s="859"/>
      <c r="I11" s="859"/>
      <c r="J11" s="859"/>
      <c r="K11" s="859"/>
      <c r="L11" s="859"/>
      <c r="M11" s="859"/>
    </row>
    <row r="12" spans="1:13">
      <c r="A12" s="859"/>
      <c r="B12" s="859"/>
      <c r="C12" s="859"/>
      <c r="D12" s="859"/>
      <c r="E12" s="859"/>
      <c r="F12" s="859"/>
      <c r="G12" s="859"/>
      <c r="H12" s="859"/>
      <c r="I12" s="859"/>
      <c r="J12" s="859"/>
      <c r="K12" s="859"/>
      <c r="L12" s="859"/>
      <c r="M12" s="859"/>
    </row>
    <row r="13" spans="1:13">
      <c r="A13" s="859"/>
      <c r="B13" s="859"/>
      <c r="C13" s="859"/>
      <c r="D13" s="859"/>
      <c r="E13" s="859"/>
      <c r="F13" s="859"/>
      <c r="G13" s="859"/>
      <c r="H13" s="859"/>
      <c r="I13" s="859"/>
      <c r="J13" s="859"/>
      <c r="K13" s="859"/>
      <c r="L13" s="859"/>
      <c r="M13" s="859"/>
    </row>
    <row r="14" spans="1:13">
      <c r="A14" s="859" t="s">
        <v>6555</v>
      </c>
      <c r="B14" s="859"/>
      <c r="C14" s="859"/>
      <c r="D14" s="859"/>
      <c r="E14" s="859"/>
      <c r="F14" s="859"/>
      <c r="G14" s="859"/>
      <c r="H14" s="859"/>
      <c r="I14" s="859"/>
      <c r="J14" s="859"/>
      <c r="K14" s="859"/>
      <c r="L14" s="859"/>
      <c r="M14" s="859"/>
    </row>
    <row r="15" spans="1:13" ht="18.5" thickBot="1">
      <c r="A15" s="859"/>
      <c r="B15" s="1184"/>
      <c r="C15" s="1184"/>
      <c r="D15" s="1184"/>
      <c r="E15" s="1184"/>
      <c r="F15" s="820" t="s">
        <v>721</v>
      </c>
      <c r="G15" s="859"/>
      <c r="H15" s="859"/>
      <c r="I15" s="859"/>
      <c r="J15" s="859"/>
      <c r="K15" s="859"/>
      <c r="L15" s="859"/>
      <c r="M15" s="859"/>
    </row>
    <row r="16" spans="1:13">
      <c r="A16" s="3566" t="s">
        <v>4751</v>
      </c>
      <c r="B16" s="3569" t="s">
        <v>6556</v>
      </c>
      <c r="C16" s="3576"/>
      <c r="D16" s="3569" t="s">
        <v>6557</v>
      </c>
      <c r="E16" s="3570"/>
      <c r="F16" s="859"/>
      <c r="G16" s="859"/>
      <c r="H16" s="859"/>
      <c r="I16" s="859"/>
      <c r="J16" s="859"/>
      <c r="K16" s="859"/>
      <c r="L16" s="859"/>
      <c r="M16" s="859"/>
    </row>
    <row r="17" spans="1:13">
      <c r="A17" s="3568"/>
      <c r="B17" s="992" t="s">
        <v>6558</v>
      </c>
      <c r="C17" s="992" t="s">
        <v>6559</v>
      </c>
      <c r="D17" s="992" t="s">
        <v>6560</v>
      </c>
      <c r="E17" s="1614" t="s">
        <v>6561</v>
      </c>
      <c r="F17" s="859"/>
      <c r="G17" s="859"/>
      <c r="H17" s="859"/>
      <c r="I17" s="859"/>
      <c r="J17" s="859"/>
      <c r="K17" s="859"/>
      <c r="L17" s="859"/>
      <c r="M17" s="859"/>
    </row>
    <row r="18" spans="1:13">
      <c r="A18" s="1059" t="s">
        <v>6562</v>
      </c>
      <c r="B18" s="1212">
        <v>4</v>
      </c>
      <c r="C18" s="1615">
        <v>1122237</v>
      </c>
      <c r="D18" s="1615">
        <v>66149</v>
      </c>
      <c r="E18" s="1615">
        <v>96400</v>
      </c>
      <c r="F18" s="859"/>
      <c r="G18" s="859"/>
      <c r="H18" s="859"/>
      <c r="I18" s="859"/>
      <c r="J18" s="859"/>
      <c r="K18" s="859"/>
      <c r="L18" s="859"/>
      <c r="M18" s="859"/>
    </row>
    <row r="19" spans="1:13">
      <c r="A19" s="1247" t="s">
        <v>6563</v>
      </c>
      <c r="B19" s="1212">
        <v>4</v>
      </c>
      <c r="C19" s="975">
        <v>1124703</v>
      </c>
      <c r="D19" s="975">
        <v>69195</v>
      </c>
      <c r="E19" s="975">
        <v>96400</v>
      </c>
      <c r="F19" s="859"/>
      <c r="G19" s="859"/>
      <c r="H19" s="859"/>
      <c r="I19" s="859"/>
      <c r="J19" s="859"/>
      <c r="K19" s="859"/>
      <c r="L19" s="859"/>
      <c r="M19" s="859"/>
    </row>
    <row r="20" spans="1:13">
      <c r="A20" s="1247" t="s">
        <v>6564</v>
      </c>
      <c r="B20" s="1212">
        <v>4</v>
      </c>
      <c r="C20" s="975">
        <v>1127233</v>
      </c>
      <c r="D20" s="975">
        <v>63384</v>
      </c>
      <c r="E20" s="975">
        <v>96400</v>
      </c>
      <c r="F20" s="859"/>
      <c r="G20" s="859"/>
      <c r="H20" s="859"/>
      <c r="I20" s="859"/>
      <c r="J20" s="859"/>
      <c r="K20" s="859"/>
      <c r="L20" s="859"/>
      <c r="M20" s="859"/>
    </row>
    <row r="21" spans="1:13">
      <c r="A21" s="1247" t="s">
        <v>6565</v>
      </c>
      <c r="B21" s="1212">
        <v>3</v>
      </c>
      <c r="C21" s="975">
        <v>1130165</v>
      </c>
      <c r="D21" s="975">
        <v>67658</v>
      </c>
      <c r="E21" s="975">
        <v>90800</v>
      </c>
      <c r="F21" s="859"/>
      <c r="G21" s="859"/>
      <c r="H21" s="859"/>
      <c r="I21" s="859"/>
      <c r="J21" s="859"/>
      <c r="K21" s="859"/>
      <c r="L21" s="859"/>
      <c r="M21" s="859"/>
    </row>
    <row r="22" spans="1:13" ht="18.5" thickBot="1">
      <c r="A22" s="1610" t="s">
        <v>6566</v>
      </c>
      <c r="B22" s="1158">
        <v>3</v>
      </c>
      <c r="C22" s="1183">
        <v>1130626</v>
      </c>
      <c r="D22" s="1183">
        <v>62365</v>
      </c>
      <c r="E22" s="1183">
        <v>90800</v>
      </c>
      <c r="F22" s="859"/>
      <c r="G22" s="859"/>
      <c r="H22" s="859"/>
      <c r="I22" s="859"/>
      <c r="J22" s="859"/>
      <c r="K22" s="859"/>
      <c r="L22" s="859"/>
      <c r="M22" s="859"/>
    </row>
    <row r="23" spans="1:13">
      <c r="A23" s="859"/>
      <c r="B23" s="859"/>
      <c r="C23" s="859"/>
      <c r="D23" s="859"/>
      <c r="E23" s="1021" t="s">
        <v>6554</v>
      </c>
      <c r="F23" s="859"/>
      <c r="G23" s="859"/>
      <c r="H23" s="859"/>
      <c r="I23" s="859"/>
      <c r="J23" s="859"/>
      <c r="K23" s="859"/>
      <c r="L23" s="859"/>
      <c r="M23" s="859"/>
    </row>
    <row r="24" spans="1:13">
      <c r="A24" s="859"/>
      <c r="B24" s="859"/>
      <c r="C24" s="859"/>
      <c r="D24" s="859"/>
      <c r="E24" s="859"/>
      <c r="F24" s="859"/>
      <c r="G24" s="859"/>
      <c r="H24" s="859"/>
      <c r="I24" s="859"/>
      <c r="J24" s="859"/>
      <c r="K24" s="859"/>
      <c r="L24" s="859"/>
      <c r="M24" s="859"/>
    </row>
    <row r="25" spans="1:13">
      <c r="A25" s="859" t="s">
        <v>6567</v>
      </c>
      <c r="B25" s="859"/>
      <c r="C25" s="859"/>
      <c r="D25" s="859"/>
      <c r="E25" s="859"/>
      <c r="F25" s="859"/>
      <c r="G25" s="859"/>
      <c r="H25" s="859"/>
      <c r="I25" s="859"/>
      <c r="J25" s="859"/>
      <c r="K25" s="859"/>
      <c r="L25" s="859"/>
      <c r="M25" s="859"/>
    </row>
    <row r="26" spans="1:13" ht="18.5" thickBot="1">
      <c r="A26" s="1184"/>
      <c r="B26" s="1184"/>
      <c r="C26" s="820" t="s">
        <v>721</v>
      </c>
      <c r="D26" s="859"/>
      <c r="E26" s="859"/>
      <c r="F26" s="859"/>
      <c r="G26" s="859"/>
      <c r="H26" s="859"/>
      <c r="I26" s="859"/>
      <c r="J26" s="859"/>
      <c r="K26" s="859"/>
      <c r="L26" s="859"/>
      <c r="M26" s="859"/>
    </row>
    <row r="27" spans="1:13">
      <c r="A27" s="1616" t="s">
        <v>6568</v>
      </c>
      <c r="B27" s="3600" t="s">
        <v>5048</v>
      </c>
      <c r="C27" s="859"/>
      <c r="D27" s="859"/>
      <c r="E27" s="859"/>
      <c r="F27" s="859"/>
      <c r="G27" s="859"/>
      <c r="H27" s="859"/>
      <c r="I27" s="859"/>
      <c r="J27" s="859"/>
      <c r="K27" s="859"/>
      <c r="L27" s="859"/>
      <c r="M27" s="859"/>
    </row>
    <row r="28" spans="1:13">
      <c r="A28" s="1617" t="s">
        <v>6569</v>
      </c>
      <c r="B28" s="3572"/>
      <c r="C28" s="859"/>
      <c r="D28" s="859"/>
      <c r="E28" s="859"/>
      <c r="F28" s="859"/>
      <c r="G28" s="859"/>
      <c r="H28" s="859"/>
      <c r="I28" s="859"/>
      <c r="J28" s="859"/>
      <c r="K28" s="859"/>
      <c r="L28" s="859"/>
      <c r="M28" s="859"/>
    </row>
    <row r="29" spans="1:13">
      <c r="A29" s="1618" t="s">
        <v>6570</v>
      </c>
      <c r="B29" s="1619">
        <v>165685</v>
      </c>
      <c r="C29" s="859"/>
      <c r="D29" s="859"/>
      <c r="E29" s="859"/>
      <c r="F29" s="859"/>
      <c r="G29" s="859"/>
      <c r="H29" s="859"/>
      <c r="I29" s="859"/>
      <c r="J29" s="859"/>
      <c r="K29" s="859"/>
      <c r="L29" s="859"/>
      <c r="M29" s="859"/>
    </row>
    <row r="30" spans="1:13">
      <c r="A30" s="1620" t="s">
        <v>6571</v>
      </c>
      <c r="B30" s="1621">
        <v>157533</v>
      </c>
      <c r="C30" s="859"/>
      <c r="D30" s="859"/>
      <c r="E30" s="859"/>
      <c r="F30" s="859"/>
      <c r="G30" s="859"/>
      <c r="H30" s="859"/>
      <c r="I30" s="859"/>
      <c r="J30" s="859"/>
      <c r="K30" s="859"/>
      <c r="L30" s="859"/>
      <c r="M30" s="859"/>
    </row>
    <row r="31" spans="1:13" ht="18.5" thickBot="1">
      <c r="A31" s="1622" t="s">
        <v>6572</v>
      </c>
      <c r="B31" s="1623">
        <v>95.1</v>
      </c>
      <c r="C31" s="859"/>
      <c r="D31" s="859"/>
      <c r="E31" s="859"/>
      <c r="F31" s="859"/>
      <c r="G31" s="859"/>
      <c r="H31" s="859"/>
      <c r="I31" s="859"/>
      <c r="J31" s="859"/>
      <c r="K31" s="859"/>
      <c r="L31" s="859"/>
      <c r="M31" s="859"/>
    </row>
    <row r="32" spans="1:13">
      <c r="A32" s="859"/>
      <c r="B32" s="1020" t="s">
        <v>6554</v>
      </c>
      <c r="C32" s="859"/>
      <c r="D32" s="859"/>
      <c r="E32" s="859"/>
      <c r="F32" s="859"/>
      <c r="G32" s="859"/>
      <c r="H32" s="859"/>
      <c r="I32" s="859"/>
      <c r="J32" s="859"/>
      <c r="K32" s="859"/>
      <c r="L32" s="859"/>
      <c r="M32" s="859"/>
    </row>
    <row r="33" spans="1:13">
      <c r="A33" s="859"/>
      <c r="B33" s="859"/>
      <c r="C33" s="859"/>
      <c r="D33" s="859"/>
      <c r="E33" s="859"/>
      <c r="F33" s="859"/>
      <c r="G33" s="859"/>
      <c r="H33" s="859"/>
      <c r="I33" s="859"/>
      <c r="J33" s="859"/>
      <c r="K33" s="859"/>
      <c r="L33" s="859"/>
      <c r="M33" s="859"/>
    </row>
    <row r="34" spans="1:13">
      <c r="A34" s="859"/>
      <c r="B34" s="859"/>
      <c r="C34" s="859"/>
      <c r="D34" s="859"/>
      <c r="E34" s="859"/>
      <c r="F34" s="859"/>
      <c r="G34" s="859"/>
      <c r="H34" s="859"/>
      <c r="I34" s="859"/>
      <c r="J34" s="859"/>
      <c r="K34" s="859"/>
      <c r="L34" s="859"/>
      <c r="M34" s="859"/>
    </row>
    <row r="35" spans="1:13">
      <c r="A35" s="859"/>
      <c r="B35" s="859"/>
      <c r="C35" s="859"/>
      <c r="D35" s="859"/>
      <c r="E35" s="859"/>
      <c r="F35" s="859"/>
      <c r="G35" s="859"/>
      <c r="H35" s="859"/>
      <c r="I35" s="859"/>
      <c r="J35" s="859"/>
      <c r="K35" s="859"/>
      <c r="L35" s="859"/>
      <c r="M35" s="859"/>
    </row>
    <row r="36" spans="1:13">
      <c r="A36" s="859"/>
      <c r="B36" s="859"/>
      <c r="C36" s="859"/>
      <c r="D36" s="859"/>
      <c r="E36" s="859"/>
      <c r="F36" s="859"/>
      <c r="G36" s="859"/>
      <c r="H36" s="859"/>
      <c r="I36" s="859"/>
      <c r="J36" s="859"/>
      <c r="K36" s="859"/>
      <c r="L36" s="859"/>
      <c r="M36" s="859"/>
    </row>
    <row r="37" spans="1:13">
      <c r="A37" s="859"/>
      <c r="B37" s="859"/>
      <c r="C37" s="859"/>
      <c r="D37" s="859"/>
      <c r="E37" s="859"/>
      <c r="F37" s="859"/>
      <c r="G37" s="859"/>
      <c r="H37" s="859"/>
      <c r="I37" s="859"/>
      <c r="J37" s="859"/>
      <c r="K37" s="859"/>
      <c r="L37" s="859"/>
      <c r="M37" s="859"/>
    </row>
    <row r="38" spans="1:13">
      <c r="A38" s="859"/>
      <c r="B38" s="859"/>
      <c r="C38" s="859"/>
      <c r="D38" s="859"/>
      <c r="E38" s="859"/>
      <c r="F38" s="859"/>
      <c r="G38" s="859"/>
      <c r="H38" s="859"/>
      <c r="I38" s="859"/>
      <c r="J38" s="859"/>
      <c r="K38" s="859"/>
      <c r="L38" s="859"/>
      <c r="M38" s="859"/>
    </row>
    <row r="39" spans="1:13">
      <c r="A39" s="859"/>
      <c r="B39" s="859"/>
      <c r="C39" s="859"/>
      <c r="D39" s="859"/>
      <c r="E39" s="859"/>
      <c r="F39" s="859"/>
      <c r="G39" s="859"/>
      <c r="H39" s="859"/>
      <c r="I39" s="859"/>
      <c r="J39" s="859"/>
      <c r="K39" s="859"/>
      <c r="L39" s="859"/>
      <c r="M39" s="859"/>
    </row>
    <row r="40" spans="1:13">
      <c r="A40" s="859"/>
      <c r="B40" s="859"/>
      <c r="C40" s="859"/>
      <c r="D40" s="859"/>
      <c r="E40" s="859"/>
      <c r="F40" s="859"/>
      <c r="G40" s="859"/>
      <c r="H40" s="859"/>
      <c r="I40" s="859"/>
      <c r="J40" s="859"/>
      <c r="K40" s="859"/>
      <c r="L40" s="859"/>
      <c r="M40" s="859"/>
    </row>
    <row r="41" spans="1:13">
      <c r="A41" s="859"/>
      <c r="B41" s="859"/>
      <c r="C41" s="859"/>
      <c r="D41" s="859"/>
      <c r="E41" s="859"/>
      <c r="F41" s="859"/>
      <c r="G41" s="859"/>
      <c r="H41" s="859"/>
      <c r="I41" s="859"/>
      <c r="J41" s="859"/>
      <c r="K41" s="859"/>
      <c r="L41" s="859"/>
      <c r="M41" s="859"/>
    </row>
    <row r="42" spans="1:13">
      <c r="A42" s="859"/>
      <c r="B42" s="859"/>
      <c r="C42" s="859"/>
      <c r="D42" s="859"/>
      <c r="E42" s="859"/>
      <c r="F42" s="859"/>
      <c r="G42" s="859"/>
      <c r="H42" s="859"/>
      <c r="I42" s="859"/>
      <c r="J42" s="859"/>
      <c r="K42" s="859"/>
      <c r="L42" s="859"/>
      <c r="M42" s="859"/>
    </row>
    <row r="43" spans="1:13">
      <c r="A43" s="859"/>
      <c r="B43" s="859"/>
      <c r="C43" s="859"/>
      <c r="D43" s="859"/>
      <c r="E43" s="859"/>
      <c r="F43" s="859"/>
      <c r="G43" s="859"/>
      <c r="H43" s="859"/>
      <c r="I43" s="859"/>
      <c r="J43" s="859"/>
      <c r="K43" s="859"/>
      <c r="L43" s="859"/>
      <c r="M43" s="859"/>
    </row>
    <row r="44" spans="1:13">
      <c r="A44" s="859"/>
      <c r="B44" s="859"/>
      <c r="C44" s="859"/>
      <c r="D44" s="859"/>
      <c r="E44" s="859"/>
      <c r="F44" s="859"/>
      <c r="G44" s="859"/>
      <c r="H44" s="859"/>
      <c r="I44" s="859"/>
      <c r="J44" s="859"/>
      <c r="K44" s="859"/>
      <c r="L44" s="859"/>
      <c r="M44" s="859"/>
    </row>
  </sheetData>
  <mergeCells count="8">
    <mergeCell ref="B27:B28"/>
    <mergeCell ref="A4:A5"/>
    <mergeCell ref="B4:C4"/>
    <mergeCell ref="D4:E4"/>
    <mergeCell ref="F4:F5"/>
    <mergeCell ref="A16:A17"/>
    <mergeCell ref="B16:C16"/>
    <mergeCell ref="D16:E16"/>
  </mergeCells>
  <phoneticPr fontId="2"/>
  <hyperlinks>
    <hyperlink ref="G3" location="目次!A1" display="目次へ戻る" xr:uid="{1D96E91D-2B9A-4BD8-B8CF-A1BFC351241D}"/>
    <hyperlink ref="F15" location="目次!A1" display="目次へ戻る" xr:uid="{F1AA5518-44EE-49F9-8990-DD5FF1D8A892}"/>
    <hyperlink ref="C26" location="目次!A1" display="目次へ戻る" xr:uid="{64A5CFDC-21CC-4885-9E1A-BC8F542411A8}"/>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C515E-FC1E-4B87-9309-C2F267109194}">
  <dimension ref="A1:M44"/>
  <sheetViews>
    <sheetView workbookViewId="0">
      <selection activeCell="J3" sqref="J3"/>
    </sheetView>
  </sheetViews>
  <sheetFormatPr defaultColWidth="8.58203125" defaultRowHeight="18"/>
  <cols>
    <col min="1" max="1" width="15.33203125" style="821" customWidth="1"/>
    <col min="2" max="9" width="15.58203125" style="821" customWidth="1"/>
    <col min="10" max="10" width="11" style="821" bestFit="1" customWidth="1"/>
    <col min="11" max="16384" width="8.58203125" style="821"/>
  </cols>
  <sheetData>
    <row r="1" spans="1:10">
      <c r="A1" s="859" t="s">
        <v>6573</v>
      </c>
      <c r="B1" s="859"/>
      <c r="C1" s="859"/>
      <c r="D1" s="859"/>
      <c r="E1" s="859"/>
      <c r="F1" s="859"/>
      <c r="G1" s="859"/>
      <c r="H1" s="859"/>
      <c r="I1" s="859"/>
    </row>
    <row r="2" spans="1:10">
      <c r="A2" s="859" t="s">
        <v>6574</v>
      </c>
      <c r="B2" s="859"/>
      <c r="C2" s="859"/>
      <c r="D2" s="859"/>
      <c r="E2" s="859"/>
      <c r="F2" s="1386" t="s">
        <v>5289</v>
      </c>
      <c r="G2" s="859"/>
      <c r="H2" s="859"/>
      <c r="I2" s="859"/>
    </row>
    <row r="3" spans="1:10" ht="18.5" thickBot="1">
      <c r="A3" s="1184"/>
      <c r="B3" s="1184"/>
      <c r="C3" s="1184"/>
      <c r="D3" s="1184"/>
      <c r="E3" s="1184"/>
      <c r="F3" s="1184"/>
      <c r="G3" s="1184"/>
      <c r="H3" s="1184"/>
      <c r="I3" s="1184"/>
      <c r="J3" s="820" t="s">
        <v>721</v>
      </c>
    </row>
    <row r="4" spans="1:10">
      <c r="A4" s="3717" t="s">
        <v>4839</v>
      </c>
      <c r="B4" s="3569" t="s">
        <v>821</v>
      </c>
      <c r="C4" s="3576"/>
      <c r="D4" s="3569" t="s">
        <v>6575</v>
      </c>
      <c r="E4" s="3576"/>
      <c r="F4" s="3569" t="s">
        <v>6576</v>
      </c>
      <c r="G4" s="3576"/>
      <c r="H4" s="3569" t="s">
        <v>6577</v>
      </c>
      <c r="I4" s="3570"/>
    </row>
    <row r="5" spans="1:10">
      <c r="A5" s="3640"/>
      <c r="B5" s="1624" t="s">
        <v>6578</v>
      </c>
      <c r="C5" s="992" t="s">
        <v>6409</v>
      </c>
      <c r="D5" s="1624" t="s">
        <v>6578</v>
      </c>
      <c r="E5" s="992" t="s">
        <v>6409</v>
      </c>
      <c r="F5" s="1624" t="s">
        <v>6578</v>
      </c>
      <c r="G5" s="992" t="s">
        <v>6409</v>
      </c>
      <c r="H5" s="991" t="s">
        <v>6579</v>
      </c>
      <c r="I5" s="991" t="s">
        <v>6409</v>
      </c>
    </row>
    <row r="6" spans="1:10">
      <c r="A6" s="1625" t="s">
        <v>6580</v>
      </c>
      <c r="B6" s="1626">
        <f>SUM(B7:B19)</f>
        <v>323</v>
      </c>
      <c r="C6" s="1626">
        <f t="shared" ref="C6:I6" si="0">SUM(C7:C19)</f>
        <v>969499</v>
      </c>
      <c r="D6" s="1626">
        <f t="shared" si="0"/>
        <v>65</v>
      </c>
      <c r="E6" s="1627">
        <f t="shared" si="0"/>
        <v>486579</v>
      </c>
      <c r="F6" s="1626">
        <f t="shared" si="0"/>
        <v>30</v>
      </c>
      <c r="G6" s="1628">
        <f t="shared" si="0"/>
        <v>70750</v>
      </c>
      <c r="H6" s="1629">
        <f t="shared" si="0"/>
        <v>228</v>
      </c>
      <c r="I6" s="1630">
        <f t="shared" si="0"/>
        <v>412170</v>
      </c>
    </row>
    <row r="7" spans="1:10">
      <c r="A7" s="1366" t="s">
        <v>138</v>
      </c>
      <c r="B7" s="1631">
        <f>D7+F7+H7</f>
        <v>36</v>
      </c>
      <c r="C7" s="1631">
        <f t="shared" ref="C7:C19" si="1">SUM(E7,G7,I7)</f>
        <v>143725</v>
      </c>
      <c r="D7" s="1631">
        <v>15</v>
      </c>
      <c r="E7" s="1632">
        <v>117855</v>
      </c>
      <c r="F7" s="1631">
        <v>8</v>
      </c>
      <c r="G7" s="1632">
        <v>13720</v>
      </c>
      <c r="H7" s="1631">
        <v>13</v>
      </c>
      <c r="I7" s="1633">
        <v>12150</v>
      </c>
    </row>
    <row r="8" spans="1:10">
      <c r="A8" s="1366" t="s">
        <v>232</v>
      </c>
      <c r="B8" s="1631">
        <f>D8+F8+H8</f>
        <v>23</v>
      </c>
      <c r="C8" s="1631">
        <f t="shared" si="1"/>
        <v>81355</v>
      </c>
      <c r="D8" s="1631">
        <v>8</v>
      </c>
      <c r="E8" s="1632">
        <v>61035</v>
      </c>
      <c r="F8" s="1631">
        <v>5</v>
      </c>
      <c r="G8" s="1632">
        <v>7320</v>
      </c>
      <c r="H8" s="1631">
        <v>10</v>
      </c>
      <c r="I8" s="1633">
        <v>13000</v>
      </c>
    </row>
    <row r="9" spans="1:10">
      <c r="A9" s="1366" t="s">
        <v>5823</v>
      </c>
      <c r="B9" s="1631">
        <f>D9+F9+H9</f>
        <v>29</v>
      </c>
      <c r="C9" s="1631">
        <f t="shared" si="1"/>
        <v>123380</v>
      </c>
      <c r="D9" s="1631">
        <v>13</v>
      </c>
      <c r="E9" s="1632">
        <v>102180</v>
      </c>
      <c r="F9" s="1631">
        <v>3</v>
      </c>
      <c r="G9" s="1632">
        <v>2900</v>
      </c>
      <c r="H9" s="1631">
        <v>13</v>
      </c>
      <c r="I9" s="1633">
        <v>18300</v>
      </c>
    </row>
    <row r="10" spans="1:10">
      <c r="A10" s="1366" t="s">
        <v>5824</v>
      </c>
      <c r="B10" s="1631">
        <f>D10+F10+H10</f>
        <v>25</v>
      </c>
      <c r="C10" s="1631">
        <f t="shared" si="1"/>
        <v>39710</v>
      </c>
      <c r="D10" s="1631">
        <v>6</v>
      </c>
      <c r="E10" s="1632">
        <v>20930</v>
      </c>
      <c r="F10" s="1631">
        <v>2</v>
      </c>
      <c r="G10" s="1632">
        <v>2150</v>
      </c>
      <c r="H10" s="1631">
        <v>17</v>
      </c>
      <c r="I10" s="1633">
        <v>16630</v>
      </c>
    </row>
    <row r="11" spans="1:10">
      <c r="A11" s="1366" t="s">
        <v>5825</v>
      </c>
      <c r="B11" s="1631">
        <f>SUM(D11,F11,H11)</f>
        <v>9</v>
      </c>
      <c r="C11" s="1631">
        <f t="shared" si="1"/>
        <v>11055</v>
      </c>
      <c r="D11" s="1631">
        <v>2</v>
      </c>
      <c r="E11" s="1632">
        <v>5255</v>
      </c>
      <c r="F11" s="1631">
        <v>0</v>
      </c>
      <c r="G11" s="1632">
        <v>0</v>
      </c>
      <c r="H11" s="1631">
        <v>7</v>
      </c>
      <c r="I11" s="1633">
        <v>5800</v>
      </c>
    </row>
    <row r="12" spans="1:10">
      <c r="A12" s="1366" t="s">
        <v>5826</v>
      </c>
      <c r="B12" s="1631">
        <f t="shared" ref="B12:B19" si="2">D12+F12+H12</f>
        <v>11</v>
      </c>
      <c r="C12" s="1631">
        <f t="shared" si="1"/>
        <v>53695</v>
      </c>
      <c r="D12" s="1631">
        <v>4</v>
      </c>
      <c r="E12" s="1632">
        <v>36465</v>
      </c>
      <c r="F12" s="1631">
        <v>3</v>
      </c>
      <c r="G12" s="1632">
        <v>7230</v>
      </c>
      <c r="H12" s="1631">
        <v>4</v>
      </c>
      <c r="I12" s="1633">
        <v>10000</v>
      </c>
    </row>
    <row r="13" spans="1:10">
      <c r="A13" s="1366" t="s">
        <v>5827</v>
      </c>
      <c r="B13" s="1631">
        <f t="shared" si="2"/>
        <v>48</v>
      </c>
      <c r="C13" s="1631">
        <f t="shared" si="1"/>
        <v>106115</v>
      </c>
      <c r="D13" s="1631">
        <v>5</v>
      </c>
      <c r="E13" s="1632">
        <v>26815</v>
      </c>
      <c r="F13" s="1631">
        <v>0</v>
      </c>
      <c r="G13" s="1632">
        <v>0</v>
      </c>
      <c r="H13" s="1631">
        <v>43</v>
      </c>
      <c r="I13" s="1633">
        <v>79300</v>
      </c>
    </row>
    <row r="14" spans="1:10">
      <c r="A14" s="1366" t="s">
        <v>5828</v>
      </c>
      <c r="B14" s="1631">
        <f t="shared" si="2"/>
        <v>13</v>
      </c>
      <c r="C14" s="1631">
        <f t="shared" si="1"/>
        <v>58820</v>
      </c>
      <c r="D14" s="1631">
        <v>3</v>
      </c>
      <c r="E14" s="1632">
        <v>29420</v>
      </c>
      <c r="F14" s="1631">
        <v>4</v>
      </c>
      <c r="G14" s="1632">
        <v>16700</v>
      </c>
      <c r="H14" s="1631">
        <v>6</v>
      </c>
      <c r="I14" s="1633">
        <v>12700</v>
      </c>
    </row>
    <row r="15" spans="1:10">
      <c r="A15" s="1366" t="s">
        <v>5829</v>
      </c>
      <c r="B15" s="1631">
        <f t="shared" si="2"/>
        <v>12</v>
      </c>
      <c r="C15" s="1631">
        <f t="shared" si="1"/>
        <v>48361</v>
      </c>
      <c r="D15" s="1631">
        <v>1</v>
      </c>
      <c r="E15" s="1632">
        <v>33161</v>
      </c>
      <c r="F15" s="1631">
        <v>0</v>
      </c>
      <c r="G15" s="1632">
        <v>0</v>
      </c>
      <c r="H15" s="1631">
        <v>11</v>
      </c>
      <c r="I15" s="1633">
        <v>15200</v>
      </c>
    </row>
    <row r="16" spans="1:10">
      <c r="A16" s="1366" t="s">
        <v>5830</v>
      </c>
      <c r="B16" s="1631">
        <f t="shared" si="2"/>
        <v>31</v>
      </c>
      <c r="C16" s="1631">
        <f t="shared" si="1"/>
        <v>79518</v>
      </c>
      <c r="D16" s="1631">
        <v>1</v>
      </c>
      <c r="E16" s="1632">
        <v>11018</v>
      </c>
      <c r="F16" s="1631">
        <v>1</v>
      </c>
      <c r="G16" s="1632">
        <v>3000</v>
      </c>
      <c r="H16" s="1631">
        <v>29</v>
      </c>
      <c r="I16" s="1633">
        <v>65500</v>
      </c>
    </row>
    <row r="17" spans="1:13">
      <c r="A17" s="1366" t="s">
        <v>5831</v>
      </c>
      <c r="B17" s="1631">
        <f t="shared" si="2"/>
        <v>56</v>
      </c>
      <c r="C17" s="1631">
        <f t="shared" si="1"/>
        <v>136200</v>
      </c>
      <c r="D17" s="1631">
        <v>3</v>
      </c>
      <c r="E17" s="1632">
        <v>17000</v>
      </c>
      <c r="F17" s="1631">
        <v>1</v>
      </c>
      <c r="G17" s="1632">
        <v>3100</v>
      </c>
      <c r="H17" s="1631">
        <v>52</v>
      </c>
      <c r="I17" s="1633">
        <v>116100</v>
      </c>
    </row>
    <row r="18" spans="1:13">
      <c r="A18" s="1366" t="s">
        <v>5832</v>
      </c>
      <c r="B18" s="1631">
        <f t="shared" si="2"/>
        <v>5</v>
      </c>
      <c r="C18" s="1631">
        <f t="shared" si="1"/>
        <v>24391</v>
      </c>
      <c r="D18" s="1631">
        <v>1</v>
      </c>
      <c r="E18" s="1632">
        <v>3491</v>
      </c>
      <c r="F18" s="1631">
        <v>2</v>
      </c>
      <c r="G18" s="1632">
        <v>13100</v>
      </c>
      <c r="H18" s="1631">
        <v>2</v>
      </c>
      <c r="I18" s="1633">
        <v>7800</v>
      </c>
    </row>
    <row r="19" spans="1:13" ht="18.5" thickBot="1">
      <c r="A19" s="1634" t="s">
        <v>233</v>
      </c>
      <c r="B19" s="1635">
        <f t="shared" si="2"/>
        <v>25</v>
      </c>
      <c r="C19" s="1636">
        <f t="shared" si="1"/>
        <v>63174</v>
      </c>
      <c r="D19" s="1636">
        <v>3</v>
      </c>
      <c r="E19" s="1637">
        <v>21954</v>
      </c>
      <c r="F19" s="1636">
        <v>1</v>
      </c>
      <c r="G19" s="1637">
        <v>1530</v>
      </c>
      <c r="H19" s="1636">
        <v>21</v>
      </c>
      <c r="I19" s="1638">
        <v>39690</v>
      </c>
    </row>
    <row r="20" spans="1:13">
      <c r="A20" s="859"/>
      <c r="B20" s="859"/>
      <c r="C20" s="859"/>
      <c r="D20" s="859"/>
      <c r="E20" s="859"/>
      <c r="F20" s="859"/>
      <c r="G20" s="859"/>
      <c r="H20" s="1003"/>
      <c r="I20" s="1020" t="s">
        <v>6581</v>
      </c>
    </row>
    <row r="21" spans="1:13">
      <c r="A21" s="859"/>
      <c r="B21" s="859"/>
      <c r="C21" s="859"/>
      <c r="D21" s="859"/>
      <c r="E21" s="859"/>
      <c r="F21" s="859"/>
      <c r="G21" s="859"/>
      <c r="H21" s="859"/>
      <c r="I21" s="859"/>
    </row>
    <row r="22" spans="1:13">
      <c r="A22" s="859"/>
      <c r="B22" s="859"/>
      <c r="C22" s="859"/>
      <c r="D22" s="859"/>
      <c r="E22" s="859"/>
      <c r="F22" s="859"/>
      <c r="G22" s="859"/>
      <c r="H22" s="859"/>
      <c r="I22" s="859"/>
    </row>
    <row r="23" spans="1:13">
      <c r="A23" s="859" t="s">
        <v>6582</v>
      </c>
      <c r="B23" s="859"/>
      <c r="C23" s="859"/>
      <c r="D23" s="859"/>
      <c r="E23" s="859"/>
      <c r="F23" s="859"/>
      <c r="G23" s="859"/>
      <c r="H23" s="859"/>
      <c r="I23" s="859"/>
      <c r="J23" s="1526"/>
      <c r="K23" s="1526"/>
      <c r="M23" s="1639" t="s">
        <v>5289</v>
      </c>
    </row>
    <row r="24" spans="1:13" ht="18.5" thickBot="1">
      <c r="A24" s="1184"/>
      <c r="B24" s="1184"/>
      <c r="C24" s="1184"/>
      <c r="D24" s="1184"/>
      <c r="E24" s="1184"/>
      <c r="F24" s="1184"/>
      <c r="G24" s="1184"/>
      <c r="H24" s="820" t="s">
        <v>721</v>
      </c>
      <c r="I24" s="859"/>
    </row>
    <row r="25" spans="1:13">
      <c r="A25" s="3566" t="s">
        <v>6583</v>
      </c>
      <c r="B25" s="3569" t="s">
        <v>5048</v>
      </c>
      <c r="C25" s="3576"/>
      <c r="D25" s="3569" t="s">
        <v>6575</v>
      </c>
      <c r="E25" s="3576"/>
      <c r="F25" s="3569" t="s">
        <v>6576</v>
      </c>
      <c r="G25" s="3570"/>
      <c r="H25" s="859"/>
      <c r="I25" s="859"/>
    </row>
    <row r="26" spans="1:13">
      <c r="A26" s="3568"/>
      <c r="B26" s="992" t="s">
        <v>6584</v>
      </c>
      <c r="C26" s="992" t="s">
        <v>6585</v>
      </c>
      <c r="D26" s="992" t="s">
        <v>6584</v>
      </c>
      <c r="E26" s="992" t="s">
        <v>6585</v>
      </c>
      <c r="F26" s="992" t="s">
        <v>6584</v>
      </c>
      <c r="G26" s="991" t="s">
        <v>6585</v>
      </c>
      <c r="H26" s="859"/>
      <c r="I26" s="859"/>
    </row>
    <row r="27" spans="1:13" ht="18.75" customHeight="1">
      <c r="A27" s="1522" t="s">
        <v>494</v>
      </c>
      <c r="B27" s="1096">
        <f>SUM(B28:B42)</f>
        <v>95</v>
      </c>
      <c r="C27" s="1428">
        <f>C28+C29+C30+C31+C32+C33+C34+C35+C36+C37+C38+C39+C40+C41+C42</f>
        <v>557329</v>
      </c>
      <c r="D27" s="1428">
        <f>SUM(D28:D42)</f>
        <v>65</v>
      </c>
      <c r="E27" s="1428">
        <f>SUM(E28:E42)</f>
        <v>486579</v>
      </c>
      <c r="F27" s="1428">
        <f>SUM(F28:F42)</f>
        <v>30</v>
      </c>
      <c r="G27" s="1428">
        <f>SUM(G28:G42)</f>
        <v>70750</v>
      </c>
      <c r="H27" s="859"/>
      <c r="I27" s="859"/>
    </row>
    <row r="28" spans="1:13" ht="18.75" customHeight="1">
      <c r="A28" s="1131" t="s">
        <v>6586</v>
      </c>
      <c r="B28" s="1212">
        <f t="shared" ref="B28:C42" si="3">SUM(D28,F28)</f>
        <v>1</v>
      </c>
      <c r="C28" s="975">
        <f t="shared" si="3"/>
        <v>3200</v>
      </c>
      <c r="D28" s="1488">
        <v>1</v>
      </c>
      <c r="E28" s="1488">
        <v>3200</v>
      </c>
      <c r="F28" s="1488">
        <v>0</v>
      </c>
      <c r="G28" s="1488">
        <v>0</v>
      </c>
      <c r="H28" s="859"/>
      <c r="I28" s="859"/>
    </row>
    <row r="29" spans="1:13" ht="18.75" customHeight="1">
      <c r="A29" s="1131" t="s">
        <v>6587</v>
      </c>
      <c r="B29" s="1212">
        <f t="shared" si="3"/>
        <v>2</v>
      </c>
      <c r="C29" s="975">
        <f t="shared" si="3"/>
        <v>18754</v>
      </c>
      <c r="D29" s="1488">
        <v>2</v>
      </c>
      <c r="E29" s="1488">
        <v>18754</v>
      </c>
      <c r="F29" s="1488">
        <v>0</v>
      </c>
      <c r="G29" s="1488">
        <v>0</v>
      </c>
      <c r="H29" s="859"/>
      <c r="I29" s="859"/>
    </row>
    <row r="30" spans="1:13" ht="18.75" customHeight="1">
      <c r="A30" s="1131" t="s">
        <v>6588</v>
      </c>
      <c r="B30" s="1212">
        <f t="shared" si="3"/>
        <v>32</v>
      </c>
      <c r="C30" s="975">
        <f t="shared" si="3"/>
        <v>249480</v>
      </c>
      <c r="D30" s="1488">
        <v>20</v>
      </c>
      <c r="E30" s="1488">
        <v>214260</v>
      </c>
      <c r="F30" s="1488">
        <v>12</v>
      </c>
      <c r="G30" s="1488">
        <v>35220</v>
      </c>
      <c r="H30" s="859"/>
      <c r="I30" s="859"/>
    </row>
    <row r="31" spans="1:13" ht="18.75" customHeight="1">
      <c r="A31" s="1131" t="s">
        <v>6589</v>
      </c>
      <c r="B31" s="1212">
        <f t="shared" si="3"/>
        <v>7</v>
      </c>
      <c r="C31" s="975">
        <f t="shared" si="3"/>
        <v>22005</v>
      </c>
      <c r="D31" s="1488">
        <v>5</v>
      </c>
      <c r="E31" s="1488">
        <v>18705</v>
      </c>
      <c r="F31" s="1488">
        <v>2</v>
      </c>
      <c r="G31" s="1488">
        <v>3300</v>
      </c>
      <c r="H31" s="859"/>
      <c r="I31" s="859"/>
    </row>
    <row r="32" spans="1:13" ht="18.75" customHeight="1">
      <c r="A32" s="1131" t="s">
        <v>6590</v>
      </c>
      <c r="B32" s="1212">
        <f t="shared" si="3"/>
        <v>1</v>
      </c>
      <c r="C32" s="975">
        <f t="shared" si="3"/>
        <v>2000</v>
      </c>
      <c r="D32" s="1488">
        <v>1</v>
      </c>
      <c r="E32" s="1488">
        <v>2000</v>
      </c>
      <c r="F32" s="1488">
        <v>0</v>
      </c>
      <c r="G32" s="1488">
        <v>0</v>
      </c>
      <c r="H32" s="859"/>
      <c r="I32" s="859"/>
    </row>
    <row r="33" spans="1:9" ht="18.75" customHeight="1">
      <c r="A33" s="1131" t="s">
        <v>6591</v>
      </c>
      <c r="B33" s="1212">
        <f t="shared" si="3"/>
        <v>1</v>
      </c>
      <c r="C33" s="975">
        <f t="shared" si="3"/>
        <v>1700</v>
      </c>
      <c r="D33" s="1488">
        <v>1</v>
      </c>
      <c r="E33" s="1488">
        <v>1700</v>
      </c>
      <c r="F33" s="1488">
        <v>0</v>
      </c>
      <c r="G33" s="1488">
        <v>0</v>
      </c>
      <c r="H33" s="859"/>
      <c r="I33" s="859"/>
    </row>
    <row r="34" spans="1:9" ht="18.75" customHeight="1">
      <c r="A34" s="1131" t="s">
        <v>6592</v>
      </c>
      <c r="B34" s="1212">
        <f t="shared" si="3"/>
        <v>1</v>
      </c>
      <c r="C34" s="975">
        <f t="shared" si="3"/>
        <v>3500</v>
      </c>
      <c r="D34" s="1488">
        <v>1</v>
      </c>
      <c r="E34" s="1488">
        <v>3500</v>
      </c>
      <c r="F34" s="1488">
        <v>0</v>
      </c>
      <c r="G34" s="1488">
        <v>0</v>
      </c>
      <c r="H34" s="859"/>
      <c r="I34" s="859"/>
    </row>
    <row r="35" spans="1:9" ht="18.75" customHeight="1">
      <c r="A35" s="1131" t="s">
        <v>6593</v>
      </c>
      <c r="B35" s="1212">
        <f t="shared" si="3"/>
        <v>19</v>
      </c>
      <c r="C35" s="975">
        <f t="shared" si="3"/>
        <v>86235</v>
      </c>
      <c r="D35" s="1488">
        <v>13</v>
      </c>
      <c r="E35" s="1488">
        <v>78465</v>
      </c>
      <c r="F35" s="1488">
        <v>6</v>
      </c>
      <c r="G35" s="1488">
        <v>7770</v>
      </c>
      <c r="H35" s="859"/>
      <c r="I35" s="859"/>
    </row>
    <row r="36" spans="1:9" ht="18.75" customHeight="1">
      <c r="A36" s="1131" t="s">
        <v>6594</v>
      </c>
      <c r="B36" s="1212">
        <f t="shared" si="3"/>
        <v>1</v>
      </c>
      <c r="C36" s="975">
        <f t="shared" si="3"/>
        <v>2300</v>
      </c>
      <c r="D36" s="1488">
        <v>1</v>
      </c>
      <c r="E36" s="1488">
        <v>2300</v>
      </c>
      <c r="F36" s="1488">
        <v>0</v>
      </c>
      <c r="G36" s="1488">
        <v>0</v>
      </c>
      <c r="H36" s="859"/>
      <c r="I36" s="859"/>
    </row>
    <row r="37" spans="1:9" ht="18.75" customHeight="1">
      <c r="A37" s="1131" t="s">
        <v>6595</v>
      </c>
      <c r="B37" s="1212">
        <f t="shared" si="3"/>
        <v>22</v>
      </c>
      <c r="C37" s="975">
        <f t="shared" si="3"/>
        <v>131505</v>
      </c>
      <c r="D37" s="1488">
        <v>18</v>
      </c>
      <c r="E37" s="1488">
        <v>125505</v>
      </c>
      <c r="F37" s="1488">
        <v>4</v>
      </c>
      <c r="G37" s="1488">
        <v>6000</v>
      </c>
      <c r="H37" s="859"/>
      <c r="I37" s="859"/>
    </row>
    <row r="38" spans="1:9" ht="18.75" customHeight="1">
      <c r="A38" s="1131" t="s">
        <v>6596</v>
      </c>
      <c r="B38" s="1212">
        <f t="shared" si="3"/>
        <v>2</v>
      </c>
      <c r="C38" s="975">
        <f t="shared" si="3"/>
        <v>18190</v>
      </c>
      <c r="D38" s="1488">
        <v>2</v>
      </c>
      <c r="E38" s="1488">
        <v>18190</v>
      </c>
      <c r="F38" s="1488">
        <v>0</v>
      </c>
      <c r="G38" s="1488">
        <v>0</v>
      </c>
      <c r="H38" s="859"/>
      <c r="I38" s="859"/>
    </row>
    <row r="39" spans="1:9" ht="18.75" customHeight="1">
      <c r="A39" s="1131" t="s">
        <v>6597</v>
      </c>
      <c r="B39" s="1212">
        <f t="shared" si="3"/>
        <v>3</v>
      </c>
      <c r="C39" s="975">
        <f t="shared" si="3"/>
        <v>13300</v>
      </c>
      <c r="D39" s="975">
        <v>0</v>
      </c>
      <c r="E39" s="975">
        <v>0</v>
      </c>
      <c r="F39" s="1488">
        <v>3</v>
      </c>
      <c r="G39" s="1488">
        <v>13300</v>
      </c>
      <c r="H39" s="859"/>
      <c r="I39" s="859"/>
    </row>
    <row r="40" spans="1:9" ht="18.75" customHeight="1">
      <c r="A40" s="1131" t="s">
        <v>6598</v>
      </c>
      <c r="B40" s="1212">
        <f t="shared" si="3"/>
        <v>1</v>
      </c>
      <c r="C40" s="975">
        <f t="shared" si="3"/>
        <v>1700</v>
      </c>
      <c r="D40" s="975">
        <v>0</v>
      </c>
      <c r="E40" s="975">
        <v>0</v>
      </c>
      <c r="F40" s="1488">
        <v>1</v>
      </c>
      <c r="G40" s="1488">
        <v>1700</v>
      </c>
      <c r="H40" s="859"/>
      <c r="I40" s="859"/>
    </row>
    <row r="41" spans="1:9" ht="18.75" customHeight="1">
      <c r="A41" s="1131" t="s">
        <v>6599</v>
      </c>
      <c r="B41" s="1212">
        <f t="shared" si="3"/>
        <v>1</v>
      </c>
      <c r="C41" s="975">
        <f t="shared" si="3"/>
        <v>1530</v>
      </c>
      <c r="D41" s="975">
        <v>0</v>
      </c>
      <c r="E41" s="975">
        <v>0</v>
      </c>
      <c r="F41" s="1488">
        <v>1</v>
      </c>
      <c r="G41" s="1488">
        <v>1530</v>
      </c>
      <c r="H41" s="859"/>
      <c r="I41" s="859"/>
    </row>
    <row r="42" spans="1:9" ht="19.5" customHeight="1" thickBot="1">
      <c r="A42" s="1265" t="s">
        <v>6600</v>
      </c>
      <c r="B42" s="1355">
        <f t="shared" si="3"/>
        <v>1</v>
      </c>
      <c r="C42" s="1342">
        <f t="shared" si="3"/>
        <v>1930</v>
      </c>
      <c r="D42" s="1342">
        <v>0</v>
      </c>
      <c r="E42" s="1342">
        <v>0</v>
      </c>
      <c r="F42" s="1495">
        <v>1</v>
      </c>
      <c r="G42" s="1495">
        <v>1930</v>
      </c>
      <c r="H42" s="859"/>
      <c r="I42" s="859"/>
    </row>
    <row r="43" spans="1:9">
      <c r="A43" s="859"/>
      <c r="B43" s="859"/>
      <c r="C43" s="859"/>
      <c r="D43" s="859"/>
      <c r="E43" s="859"/>
      <c r="F43" s="859"/>
      <c r="G43" s="1020" t="s">
        <v>6601</v>
      </c>
      <c r="H43" s="859"/>
      <c r="I43" s="859"/>
    </row>
    <row r="44" spans="1:9">
      <c r="A44" s="859"/>
      <c r="B44" s="859"/>
      <c r="C44" s="859"/>
      <c r="D44" s="859"/>
      <c r="E44" s="859"/>
      <c r="F44" s="859"/>
      <c r="G44" s="859"/>
      <c r="H44" s="859"/>
      <c r="I44" s="859"/>
    </row>
  </sheetData>
  <mergeCells count="9">
    <mergeCell ref="H4:I4"/>
    <mergeCell ref="A25:A26"/>
    <mergeCell ref="B25:C25"/>
    <mergeCell ref="D25:E25"/>
    <mergeCell ref="F25:G25"/>
    <mergeCell ref="A4:A5"/>
    <mergeCell ref="B4:C4"/>
    <mergeCell ref="D4:E4"/>
    <mergeCell ref="F4:G4"/>
  </mergeCells>
  <phoneticPr fontId="2"/>
  <hyperlinks>
    <hyperlink ref="J3" location="目次!A1" display="目次へ戻る" xr:uid="{585567D4-CE21-4406-9A93-C5F9C9E3BA90}"/>
    <hyperlink ref="H24" location="目次!A1" display="目次へ戻る" xr:uid="{B6142234-C926-4499-8834-9BAACC56CF7A}"/>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AE683-50AD-4669-827A-C0B0905A2D90}">
  <dimension ref="A1:J90"/>
  <sheetViews>
    <sheetView workbookViewId="0">
      <pane ySplit="4" topLeftCell="A8" activePane="bottomLeft" state="frozen"/>
      <selection pane="bottomLeft" activeCell="F3" sqref="F3"/>
    </sheetView>
  </sheetViews>
  <sheetFormatPr defaultColWidth="8.58203125" defaultRowHeight="18"/>
  <cols>
    <col min="1" max="9" width="15.58203125" style="821" customWidth="1"/>
    <col min="10" max="16384" width="8.58203125" style="821"/>
  </cols>
  <sheetData>
    <row r="1" spans="1:10">
      <c r="A1" s="859" t="s">
        <v>6573</v>
      </c>
      <c r="B1" s="859"/>
      <c r="C1" s="859"/>
      <c r="D1" s="859"/>
      <c r="E1" s="859"/>
      <c r="F1" s="859"/>
    </row>
    <row r="2" spans="1:10">
      <c r="A2" s="859" t="s">
        <v>6602</v>
      </c>
      <c r="B2" s="859"/>
      <c r="C2" s="859"/>
      <c r="D2" s="859"/>
      <c r="E2" s="859"/>
      <c r="F2" s="859"/>
      <c r="G2" s="1526"/>
      <c r="H2" s="1526"/>
      <c r="J2" s="1639"/>
    </row>
    <row r="3" spans="1:10" ht="18.5" thickBot="1">
      <c r="A3" s="1184"/>
      <c r="B3" s="1184"/>
      <c r="C3" s="1184"/>
      <c r="D3" s="1184"/>
      <c r="E3" s="1184"/>
      <c r="F3" s="820" t="s">
        <v>721</v>
      </c>
    </row>
    <row r="4" spans="1:10">
      <c r="A4" s="1237" t="s">
        <v>6603</v>
      </c>
      <c r="B4" s="1640" t="s">
        <v>485</v>
      </c>
      <c r="C4" s="990" t="s">
        <v>6604</v>
      </c>
      <c r="D4" s="990" t="s">
        <v>6605</v>
      </c>
      <c r="E4" s="990" t="s">
        <v>6606</v>
      </c>
      <c r="F4" s="859"/>
    </row>
    <row r="5" spans="1:10">
      <c r="A5" s="3673" t="s">
        <v>4724</v>
      </c>
      <c r="B5" s="3772"/>
      <c r="C5" s="1641">
        <v>486581</v>
      </c>
      <c r="D5" s="1642">
        <v>306.39999999999998</v>
      </c>
      <c r="E5" s="1642">
        <v>143.80000000000001</v>
      </c>
      <c r="F5" s="859"/>
    </row>
    <row r="6" spans="1:10">
      <c r="A6" s="3738" t="s">
        <v>6607</v>
      </c>
      <c r="B6" s="1067" t="s">
        <v>6608</v>
      </c>
      <c r="C6" s="906">
        <v>3200</v>
      </c>
      <c r="D6" s="1470">
        <v>2.4</v>
      </c>
      <c r="E6" s="1470">
        <v>0.4</v>
      </c>
      <c r="F6" s="859"/>
    </row>
    <row r="7" spans="1:10">
      <c r="A7" s="3568"/>
      <c r="B7" s="1063" t="s">
        <v>6367</v>
      </c>
      <c r="C7" s="906">
        <f>SUM(C6)</f>
        <v>3200</v>
      </c>
      <c r="D7" s="1643">
        <f>SUM(D6)</f>
        <v>2.4</v>
      </c>
      <c r="E7" s="1643">
        <f>SUM(E6)</f>
        <v>0.4</v>
      </c>
      <c r="F7" s="859"/>
    </row>
    <row r="8" spans="1:10">
      <c r="A8" s="3738" t="s">
        <v>6609</v>
      </c>
      <c r="B8" s="1060" t="s">
        <v>6610</v>
      </c>
      <c r="C8" s="1644">
        <v>16254</v>
      </c>
      <c r="D8" s="1645">
        <v>7.8</v>
      </c>
      <c r="E8" s="1645">
        <v>0.6</v>
      </c>
      <c r="F8" s="859"/>
    </row>
    <row r="9" spans="1:10">
      <c r="A9" s="3567"/>
      <c r="B9" s="1060" t="s">
        <v>6611</v>
      </c>
      <c r="C9" s="1492">
        <v>2500</v>
      </c>
      <c r="D9" s="1645">
        <v>2.5</v>
      </c>
      <c r="E9" s="1645">
        <v>2.5</v>
      </c>
      <c r="F9" s="859"/>
    </row>
    <row r="10" spans="1:10">
      <c r="A10" s="3568"/>
      <c r="B10" s="1063" t="s">
        <v>6367</v>
      </c>
      <c r="C10" s="906">
        <f>SUM(C8:C9)</f>
        <v>18754</v>
      </c>
      <c r="D10" s="1643">
        <f>SUM(D8:D9)</f>
        <v>10.3</v>
      </c>
      <c r="E10" s="1643">
        <f>SUM(E8:E9)</f>
        <v>3.1</v>
      </c>
      <c r="F10" s="859"/>
    </row>
    <row r="11" spans="1:10">
      <c r="A11" s="3738" t="s">
        <v>6612</v>
      </c>
      <c r="B11" s="1060" t="s">
        <v>487</v>
      </c>
      <c r="C11" s="1644">
        <v>50000</v>
      </c>
      <c r="D11" s="1646">
        <v>30.9</v>
      </c>
      <c r="E11" s="1646">
        <v>2.9</v>
      </c>
      <c r="F11" s="859"/>
    </row>
    <row r="12" spans="1:10">
      <c r="A12" s="3567"/>
      <c r="B12" s="1060" t="s">
        <v>6613</v>
      </c>
      <c r="C12" s="1644">
        <v>25525</v>
      </c>
      <c r="D12" s="1646">
        <v>13.5</v>
      </c>
      <c r="E12" s="1646">
        <v>0</v>
      </c>
      <c r="F12" s="859"/>
    </row>
    <row r="13" spans="1:10">
      <c r="A13" s="3567"/>
      <c r="B13" s="1060" t="s">
        <v>6614</v>
      </c>
      <c r="C13" s="1644">
        <v>4600</v>
      </c>
      <c r="D13" s="1646">
        <v>4.5999999999999996</v>
      </c>
      <c r="E13" s="1646">
        <v>0.4</v>
      </c>
      <c r="F13" s="859"/>
    </row>
    <row r="14" spans="1:10">
      <c r="A14" s="3567"/>
      <c r="B14" s="1060" t="s">
        <v>6615</v>
      </c>
      <c r="C14" s="1644">
        <v>3400</v>
      </c>
      <c r="D14" s="1646">
        <v>3.4</v>
      </c>
      <c r="E14" s="1646">
        <v>0.1</v>
      </c>
      <c r="F14" s="859"/>
    </row>
    <row r="15" spans="1:10">
      <c r="A15" s="3567"/>
      <c r="B15" s="1060" t="s">
        <v>6616</v>
      </c>
      <c r="C15" s="1644">
        <v>3200</v>
      </c>
      <c r="D15" s="1646">
        <v>2.2999999999999998</v>
      </c>
      <c r="E15" s="1646">
        <v>0</v>
      </c>
      <c r="F15" s="859"/>
    </row>
    <row r="16" spans="1:10">
      <c r="A16" s="3567"/>
      <c r="B16" s="1060" t="s">
        <v>6617</v>
      </c>
      <c r="C16" s="1644">
        <v>3520</v>
      </c>
      <c r="D16" s="1646">
        <v>2.2000000000000002</v>
      </c>
      <c r="E16" s="1646">
        <v>1.8</v>
      </c>
      <c r="F16" s="859"/>
    </row>
    <row r="17" spans="1:6">
      <c r="A17" s="3567"/>
      <c r="B17" s="1060" t="s">
        <v>6618</v>
      </c>
      <c r="C17" s="1644">
        <v>3620</v>
      </c>
      <c r="D17" s="1646">
        <v>3.3</v>
      </c>
      <c r="E17" s="1646">
        <v>0.5</v>
      </c>
      <c r="F17" s="859"/>
    </row>
    <row r="18" spans="1:6">
      <c r="A18" s="3567"/>
      <c r="B18" s="1060" t="s">
        <v>6619</v>
      </c>
      <c r="C18" s="1644">
        <v>3800</v>
      </c>
      <c r="D18" s="1646">
        <v>3.8</v>
      </c>
      <c r="E18" s="1646">
        <v>1.7</v>
      </c>
      <c r="F18" s="859"/>
    </row>
    <row r="19" spans="1:6">
      <c r="A19" s="3567"/>
      <c r="B19" s="1060" t="s">
        <v>6620</v>
      </c>
      <c r="C19" s="1644">
        <v>24700</v>
      </c>
      <c r="D19" s="1646">
        <v>12.2</v>
      </c>
      <c r="E19" s="1646">
        <v>12.2</v>
      </c>
      <c r="F19" s="859"/>
    </row>
    <row r="20" spans="1:6">
      <c r="A20" s="3567"/>
      <c r="B20" s="1060" t="s">
        <v>6621</v>
      </c>
      <c r="C20" s="1644">
        <v>3055</v>
      </c>
      <c r="D20" s="1646">
        <v>2.5</v>
      </c>
      <c r="E20" s="1646">
        <v>2.5</v>
      </c>
      <c r="F20" s="859"/>
    </row>
    <row r="21" spans="1:6">
      <c r="A21" s="3567"/>
      <c r="B21" s="1060" t="s">
        <v>6622</v>
      </c>
      <c r="C21" s="1644">
        <v>2200</v>
      </c>
      <c r="D21" s="1646">
        <v>1</v>
      </c>
      <c r="E21" s="1646">
        <v>0</v>
      </c>
      <c r="F21" s="859"/>
    </row>
    <row r="22" spans="1:6">
      <c r="A22" s="3567"/>
      <c r="B22" s="1060" t="s">
        <v>490</v>
      </c>
      <c r="C22" s="1644">
        <v>33161</v>
      </c>
      <c r="D22" s="1646">
        <v>25</v>
      </c>
      <c r="E22" s="1646">
        <v>7.7</v>
      </c>
      <c r="F22" s="859"/>
    </row>
    <row r="23" spans="1:6">
      <c r="A23" s="3567"/>
      <c r="B23" s="1060" t="s">
        <v>6623</v>
      </c>
      <c r="C23" s="1644">
        <v>3600</v>
      </c>
      <c r="D23" s="1646">
        <v>3</v>
      </c>
      <c r="E23" s="1646">
        <v>2.1</v>
      </c>
      <c r="F23" s="859"/>
    </row>
    <row r="24" spans="1:6">
      <c r="A24" s="3567"/>
      <c r="B24" s="1060" t="s">
        <v>6624</v>
      </c>
      <c r="C24" s="1644">
        <v>2500</v>
      </c>
      <c r="D24" s="1646">
        <v>0.7</v>
      </c>
      <c r="E24" s="1646">
        <v>0.2</v>
      </c>
      <c r="F24" s="859"/>
    </row>
    <row r="25" spans="1:6">
      <c r="A25" s="3567"/>
      <c r="B25" s="1060" t="s">
        <v>6625</v>
      </c>
      <c r="C25" s="1644">
        <v>3450</v>
      </c>
      <c r="D25" s="1646">
        <v>3.5</v>
      </c>
      <c r="E25" s="1646">
        <v>1.8</v>
      </c>
      <c r="F25" s="859"/>
    </row>
    <row r="26" spans="1:6">
      <c r="A26" s="3567"/>
      <c r="B26" s="1060" t="s">
        <v>6626</v>
      </c>
      <c r="C26" s="1644">
        <v>1700</v>
      </c>
      <c r="D26" s="1646">
        <v>0.7</v>
      </c>
      <c r="E26" s="1646">
        <v>0.7</v>
      </c>
      <c r="F26" s="859"/>
    </row>
    <row r="27" spans="1:6">
      <c r="A27" s="3567"/>
      <c r="B27" s="1060" t="s">
        <v>6627</v>
      </c>
      <c r="C27" s="1644">
        <v>25220</v>
      </c>
      <c r="D27" s="1646">
        <v>2.8</v>
      </c>
      <c r="E27" s="1646">
        <v>2.2000000000000002</v>
      </c>
      <c r="F27" s="859"/>
    </row>
    <row r="28" spans="1:6">
      <c r="A28" s="3567"/>
      <c r="B28" s="1060" t="s">
        <v>6628</v>
      </c>
      <c r="C28" s="1644">
        <v>2500</v>
      </c>
      <c r="D28" s="1646">
        <v>1.5</v>
      </c>
      <c r="E28" s="1646">
        <v>0</v>
      </c>
      <c r="F28" s="859"/>
    </row>
    <row r="29" spans="1:6">
      <c r="A29" s="3567"/>
      <c r="B29" s="1060" t="s">
        <v>6629</v>
      </c>
      <c r="C29" s="1644">
        <v>3491</v>
      </c>
      <c r="D29" s="1646">
        <v>1.3</v>
      </c>
      <c r="E29" s="1646">
        <v>1.3</v>
      </c>
      <c r="F29" s="859"/>
    </row>
    <row r="30" spans="1:6">
      <c r="A30" s="3567"/>
      <c r="B30" s="1060" t="s">
        <v>6630</v>
      </c>
      <c r="C30" s="1644">
        <v>11018</v>
      </c>
      <c r="D30" s="1646">
        <v>7.3</v>
      </c>
      <c r="E30" s="1646">
        <v>2.6</v>
      </c>
      <c r="F30" s="859"/>
    </row>
    <row r="31" spans="1:6">
      <c r="A31" s="3568"/>
      <c r="B31" s="1063" t="s">
        <v>6631</v>
      </c>
      <c r="C31" s="906">
        <f>SUM(C11:C30)</f>
        <v>214260</v>
      </c>
      <c r="D31" s="1643">
        <f>SUM(D11:D30)</f>
        <v>125.49999999999999</v>
      </c>
      <c r="E31" s="1643">
        <f>SUM(E11:E30)</f>
        <v>40.700000000000003</v>
      </c>
      <c r="F31" s="859"/>
    </row>
    <row r="32" spans="1:6">
      <c r="A32" s="3605" t="s">
        <v>6632</v>
      </c>
      <c r="B32" s="1647" t="s">
        <v>6633</v>
      </c>
      <c r="C32" s="1492">
        <v>10145</v>
      </c>
      <c r="D32" s="1648">
        <v>10.1</v>
      </c>
      <c r="E32" s="1648">
        <v>6.3</v>
      </c>
      <c r="F32" s="859"/>
    </row>
    <row r="33" spans="1:6">
      <c r="A33" s="3606"/>
      <c r="B33" s="1647" t="s">
        <v>6634</v>
      </c>
      <c r="C33" s="1492">
        <v>2500</v>
      </c>
      <c r="D33" s="1648">
        <v>2.5</v>
      </c>
      <c r="E33" s="1648">
        <v>2.5</v>
      </c>
      <c r="F33" s="859"/>
    </row>
    <row r="34" spans="1:6">
      <c r="A34" s="3606"/>
      <c r="B34" s="1647" t="s">
        <v>6635</v>
      </c>
      <c r="C34" s="1492">
        <v>1860</v>
      </c>
      <c r="D34" s="1648">
        <v>1.9</v>
      </c>
      <c r="E34" s="1648">
        <v>1.9</v>
      </c>
      <c r="F34" s="859"/>
    </row>
    <row r="35" spans="1:6">
      <c r="A35" s="3606"/>
      <c r="B35" s="1647" t="s">
        <v>6636</v>
      </c>
      <c r="C35" s="1492">
        <v>2400</v>
      </c>
      <c r="D35" s="1648">
        <v>2.4</v>
      </c>
      <c r="E35" s="1648">
        <v>1.3</v>
      </c>
      <c r="F35" s="859"/>
    </row>
    <row r="36" spans="1:6">
      <c r="A36" s="3606"/>
      <c r="B36" s="1647" t="s">
        <v>6637</v>
      </c>
      <c r="C36" s="1492">
        <v>1800</v>
      </c>
      <c r="D36" s="1648">
        <v>1</v>
      </c>
      <c r="E36" s="1648">
        <v>0.4</v>
      </c>
      <c r="F36" s="859"/>
    </row>
    <row r="37" spans="1:6">
      <c r="A37" s="3599"/>
      <c r="B37" s="1649" t="s">
        <v>6367</v>
      </c>
      <c r="C37" s="998">
        <v>18705</v>
      </c>
      <c r="D37" s="1650">
        <v>17.899999999999999</v>
      </c>
      <c r="E37" s="1650">
        <v>12.4</v>
      </c>
      <c r="F37" s="859"/>
    </row>
    <row r="38" spans="1:6">
      <c r="A38" s="3605" t="s">
        <v>6638</v>
      </c>
      <c r="B38" s="1651" t="s">
        <v>6639</v>
      </c>
      <c r="C38" s="998">
        <v>2000</v>
      </c>
      <c r="D38" s="1650">
        <v>2</v>
      </c>
      <c r="E38" s="1650">
        <v>1.1000000000000001</v>
      </c>
      <c r="F38" s="859"/>
    </row>
    <row r="39" spans="1:6">
      <c r="A39" s="3599"/>
      <c r="B39" s="1649" t="s">
        <v>6367</v>
      </c>
      <c r="C39" s="998">
        <v>2000</v>
      </c>
      <c r="D39" s="1650">
        <v>2</v>
      </c>
      <c r="E39" s="1650">
        <v>1.1000000000000001</v>
      </c>
      <c r="F39" s="859"/>
    </row>
    <row r="40" spans="1:6">
      <c r="A40" s="3605" t="s">
        <v>6640</v>
      </c>
      <c r="B40" s="1651" t="s">
        <v>6641</v>
      </c>
      <c r="C40" s="998">
        <v>1700</v>
      </c>
      <c r="D40" s="1650">
        <v>1.7</v>
      </c>
      <c r="E40" s="1650">
        <v>1.7</v>
      </c>
      <c r="F40" s="859"/>
    </row>
    <row r="41" spans="1:6">
      <c r="A41" s="3599"/>
      <c r="B41" s="1649" t="s">
        <v>6367</v>
      </c>
      <c r="C41" s="998">
        <v>1700</v>
      </c>
      <c r="D41" s="1650">
        <v>1.7</v>
      </c>
      <c r="E41" s="1650">
        <v>1.7</v>
      </c>
      <c r="F41" s="859"/>
    </row>
    <row r="42" spans="1:6">
      <c r="A42" s="3605" t="s">
        <v>6642</v>
      </c>
      <c r="B42" s="1651" t="s">
        <v>6643</v>
      </c>
      <c r="C42" s="998">
        <v>3500</v>
      </c>
      <c r="D42" s="1650">
        <v>3.5</v>
      </c>
      <c r="E42" s="1650">
        <v>3.3</v>
      </c>
      <c r="F42" s="859"/>
    </row>
    <row r="43" spans="1:6">
      <c r="A43" s="3599"/>
      <c r="B43" s="1649" t="s">
        <v>6367</v>
      </c>
      <c r="C43" s="998">
        <v>3500</v>
      </c>
      <c r="D43" s="1650">
        <v>3.5</v>
      </c>
      <c r="E43" s="1650">
        <v>3.3</v>
      </c>
      <c r="F43" s="859"/>
    </row>
    <row r="44" spans="1:6">
      <c r="A44" s="3605" t="s">
        <v>6644</v>
      </c>
      <c r="B44" s="1651" t="s">
        <v>6645</v>
      </c>
      <c r="C44" s="1492">
        <v>23761</v>
      </c>
      <c r="D44" s="1648">
        <v>18.3</v>
      </c>
      <c r="E44" s="1648">
        <v>5.7</v>
      </c>
      <c r="F44" s="859"/>
    </row>
    <row r="45" spans="1:6">
      <c r="A45" s="3606"/>
      <c r="B45" s="1647" t="s">
        <v>6646</v>
      </c>
      <c r="C45" s="1492">
        <v>2000</v>
      </c>
      <c r="D45" s="1648">
        <v>2</v>
      </c>
      <c r="E45" s="1648">
        <v>0</v>
      </c>
      <c r="F45" s="859"/>
    </row>
    <row r="46" spans="1:6">
      <c r="A46" s="3606"/>
      <c r="B46" s="1647" t="s">
        <v>6647</v>
      </c>
      <c r="C46" s="1492">
        <v>18216</v>
      </c>
      <c r="D46" s="1648">
        <v>12.3</v>
      </c>
      <c r="E46" s="1648">
        <v>7.8</v>
      </c>
      <c r="F46" s="859"/>
    </row>
    <row r="47" spans="1:6">
      <c r="A47" s="3606"/>
      <c r="B47" s="1647" t="s">
        <v>6648</v>
      </c>
      <c r="C47" s="1492">
        <v>1500</v>
      </c>
      <c r="D47" s="1648">
        <v>1.4</v>
      </c>
      <c r="E47" s="1648">
        <v>0.8</v>
      </c>
      <c r="F47" s="859"/>
    </row>
    <row r="48" spans="1:6">
      <c r="A48" s="3606"/>
      <c r="B48" s="1647" t="s">
        <v>6649</v>
      </c>
      <c r="C48" s="1492">
        <v>8158</v>
      </c>
      <c r="D48" s="1648">
        <v>8.1999999999999993</v>
      </c>
      <c r="E48" s="1648">
        <v>3.2</v>
      </c>
      <c r="F48" s="859"/>
    </row>
    <row r="49" spans="1:6">
      <c r="A49" s="3606"/>
      <c r="B49" s="1647" t="s">
        <v>6650</v>
      </c>
      <c r="C49" s="1492">
        <v>2500</v>
      </c>
      <c r="D49" s="1648">
        <v>2.5</v>
      </c>
      <c r="E49" s="1648">
        <v>2.4</v>
      </c>
      <c r="F49" s="859"/>
    </row>
    <row r="50" spans="1:6">
      <c r="A50" s="3606"/>
      <c r="B50" s="1647" t="s">
        <v>6651</v>
      </c>
      <c r="C50" s="1492">
        <v>2800</v>
      </c>
      <c r="D50" s="1648">
        <v>2.8</v>
      </c>
      <c r="E50" s="1648">
        <v>0</v>
      </c>
      <c r="F50" s="859"/>
    </row>
    <row r="51" spans="1:6">
      <c r="A51" s="3606"/>
      <c r="B51" s="1647" t="s">
        <v>6652</v>
      </c>
      <c r="C51" s="1492">
        <v>1000</v>
      </c>
      <c r="D51" s="1648">
        <v>1</v>
      </c>
      <c r="E51" s="1648">
        <v>1</v>
      </c>
      <c r="F51" s="859"/>
    </row>
    <row r="52" spans="1:6">
      <c r="A52" s="3606"/>
      <c r="B52" s="1647" t="s">
        <v>6653</v>
      </c>
      <c r="C52" s="1492">
        <v>4250</v>
      </c>
      <c r="D52" s="1648">
        <v>4.3</v>
      </c>
      <c r="E52" s="1648">
        <v>3.3</v>
      </c>
      <c r="F52" s="859"/>
    </row>
    <row r="53" spans="1:6">
      <c r="A53" s="3606"/>
      <c r="B53" s="1647" t="s">
        <v>6654</v>
      </c>
      <c r="C53" s="1492">
        <v>2400</v>
      </c>
      <c r="D53" s="1648">
        <v>2.4</v>
      </c>
      <c r="E53" s="1648">
        <v>2.4</v>
      </c>
      <c r="F53" s="859"/>
    </row>
    <row r="54" spans="1:6">
      <c r="A54" s="3606"/>
      <c r="B54" s="1647" t="s">
        <v>6655</v>
      </c>
      <c r="C54" s="1492">
        <v>7580</v>
      </c>
      <c r="D54" s="1648">
        <v>7.6</v>
      </c>
      <c r="E54" s="1648">
        <v>7.6</v>
      </c>
      <c r="F54" s="859"/>
    </row>
    <row r="55" spans="1:6">
      <c r="A55" s="3606"/>
      <c r="B55" s="1647" t="s">
        <v>6656</v>
      </c>
      <c r="C55" s="1492">
        <v>2900</v>
      </c>
      <c r="D55" s="1648">
        <v>2.9</v>
      </c>
      <c r="E55" s="1648">
        <v>2.2000000000000002</v>
      </c>
      <c r="F55" s="859"/>
    </row>
    <row r="56" spans="1:6">
      <c r="A56" s="3606"/>
      <c r="B56" s="1647" t="s">
        <v>6657</v>
      </c>
      <c r="C56" s="1492">
        <v>1400</v>
      </c>
      <c r="D56" s="1648">
        <v>1.1000000000000001</v>
      </c>
      <c r="E56" s="1648">
        <v>1.1000000000000001</v>
      </c>
      <c r="F56" s="859"/>
    </row>
    <row r="57" spans="1:6">
      <c r="A57" s="3599"/>
      <c r="B57" s="1649" t="s">
        <v>6367</v>
      </c>
      <c r="C57" s="998">
        <v>78465</v>
      </c>
      <c r="D57" s="1650">
        <v>66.8</v>
      </c>
      <c r="E57" s="1652">
        <v>37.5</v>
      </c>
      <c r="F57" s="859"/>
    </row>
    <row r="58" spans="1:6">
      <c r="A58" s="3738" t="s">
        <v>6658</v>
      </c>
      <c r="B58" s="1647" t="s">
        <v>6659</v>
      </c>
      <c r="C58" s="998">
        <v>2300</v>
      </c>
      <c r="D58" s="1650">
        <v>1.6</v>
      </c>
      <c r="E58" s="1650">
        <v>1.6</v>
      </c>
      <c r="F58" s="859"/>
    </row>
    <row r="59" spans="1:6">
      <c r="A59" s="3568"/>
      <c r="B59" s="1653" t="s">
        <v>6631</v>
      </c>
      <c r="C59" s="906">
        <v>2300</v>
      </c>
      <c r="D59" s="1654">
        <v>1.6</v>
      </c>
      <c r="E59" s="1654">
        <v>1.6</v>
      </c>
      <c r="F59" s="859"/>
    </row>
    <row r="60" spans="1:6">
      <c r="A60" s="3738" t="s">
        <v>6660</v>
      </c>
      <c r="B60" s="1655" t="s">
        <v>6660</v>
      </c>
      <c r="C60" s="906">
        <v>35000</v>
      </c>
      <c r="D60" s="1656">
        <v>11.5</v>
      </c>
      <c r="E60" s="1656">
        <v>1.4</v>
      </c>
      <c r="F60" s="859"/>
    </row>
    <row r="61" spans="1:6">
      <c r="A61" s="3567"/>
      <c r="B61" s="1060" t="s">
        <v>6661</v>
      </c>
      <c r="C61" s="1644">
        <v>1520</v>
      </c>
      <c r="D61" s="1656">
        <v>1.5</v>
      </c>
      <c r="E61" s="1493">
        <v>0</v>
      </c>
      <c r="F61" s="859"/>
    </row>
    <row r="62" spans="1:6">
      <c r="A62" s="3567"/>
      <c r="B62" s="1452" t="s">
        <v>6662</v>
      </c>
      <c r="C62" s="1644">
        <v>1900</v>
      </c>
      <c r="D62" s="1656">
        <v>1.9</v>
      </c>
      <c r="E62" s="1493">
        <v>0</v>
      </c>
      <c r="F62" s="859"/>
    </row>
    <row r="63" spans="1:6">
      <c r="A63" s="3567"/>
      <c r="B63" s="1452" t="s">
        <v>6663</v>
      </c>
      <c r="C63" s="1644">
        <v>5500</v>
      </c>
      <c r="D63" s="1656">
        <v>5.5</v>
      </c>
      <c r="E63" s="1656">
        <v>3.7</v>
      </c>
      <c r="F63" s="859"/>
    </row>
    <row r="64" spans="1:6">
      <c r="A64" s="3567"/>
      <c r="B64" s="1452" t="s">
        <v>6664</v>
      </c>
      <c r="C64" s="1644">
        <v>2900</v>
      </c>
      <c r="D64" s="1656">
        <v>3.2</v>
      </c>
      <c r="E64" s="1656">
        <v>3.2</v>
      </c>
      <c r="F64" s="859"/>
    </row>
    <row r="65" spans="1:6">
      <c r="A65" s="3567"/>
      <c r="B65" s="1452" t="s">
        <v>6665</v>
      </c>
      <c r="C65" s="1644">
        <v>2700</v>
      </c>
      <c r="D65" s="1656">
        <v>2.2000000000000002</v>
      </c>
      <c r="E65" s="1656">
        <v>2.2000000000000002</v>
      </c>
      <c r="F65" s="859"/>
    </row>
    <row r="66" spans="1:6">
      <c r="A66" s="3567"/>
      <c r="B66" s="1452" t="s">
        <v>6666</v>
      </c>
      <c r="C66" s="1644">
        <v>1000</v>
      </c>
      <c r="D66" s="1656">
        <v>1</v>
      </c>
      <c r="E66" s="1656">
        <v>1</v>
      </c>
      <c r="F66" s="859"/>
    </row>
    <row r="67" spans="1:6">
      <c r="A67" s="3567"/>
      <c r="B67" s="1452" t="s">
        <v>6667</v>
      </c>
      <c r="C67" s="1644">
        <v>8000</v>
      </c>
      <c r="D67" s="1656">
        <v>8</v>
      </c>
      <c r="E67" s="1656">
        <v>8</v>
      </c>
      <c r="F67" s="859"/>
    </row>
    <row r="68" spans="1:6">
      <c r="A68" s="3567"/>
      <c r="B68" s="1452" t="s">
        <v>6668</v>
      </c>
      <c r="C68" s="1644">
        <v>3100</v>
      </c>
      <c r="D68" s="1656">
        <v>3.1</v>
      </c>
      <c r="E68" s="1656">
        <v>2.9</v>
      </c>
      <c r="F68" s="859"/>
    </row>
    <row r="69" spans="1:6">
      <c r="A69" s="3567"/>
      <c r="B69" s="1452" t="s">
        <v>6669</v>
      </c>
      <c r="C69" s="1644">
        <v>20072</v>
      </c>
      <c r="D69" s="1656">
        <v>4.4000000000000004</v>
      </c>
      <c r="E69" s="1493">
        <v>0</v>
      </c>
      <c r="F69" s="859"/>
    </row>
    <row r="70" spans="1:6">
      <c r="A70" s="3567"/>
      <c r="B70" s="1452" t="s">
        <v>6670</v>
      </c>
      <c r="C70" s="1644">
        <v>11000</v>
      </c>
      <c r="D70" s="1656">
        <v>4.4000000000000004</v>
      </c>
      <c r="E70" s="1656">
        <v>4.4000000000000004</v>
      </c>
      <c r="F70" s="859"/>
    </row>
    <row r="71" spans="1:6">
      <c r="A71" s="3567"/>
      <c r="B71" s="1647" t="s">
        <v>6671</v>
      </c>
      <c r="C71" s="1644">
        <v>3800</v>
      </c>
      <c r="D71" s="1656">
        <v>2.5</v>
      </c>
      <c r="E71" s="1656">
        <v>0.2</v>
      </c>
      <c r="F71" s="859"/>
    </row>
    <row r="72" spans="1:6">
      <c r="A72" s="3567"/>
      <c r="B72" s="1647" t="s">
        <v>6672</v>
      </c>
      <c r="C72" s="1644">
        <v>6265</v>
      </c>
      <c r="D72" s="1656">
        <v>2.6</v>
      </c>
      <c r="E72" s="1656">
        <v>1.5</v>
      </c>
      <c r="F72" s="859"/>
    </row>
    <row r="73" spans="1:6">
      <c r="A73" s="3567"/>
      <c r="B73" s="1647" t="s">
        <v>6673</v>
      </c>
      <c r="C73" s="1644">
        <v>4000</v>
      </c>
      <c r="D73" s="1656">
        <v>3.6</v>
      </c>
      <c r="E73" s="1656">
        <v>2.5</v>
      </c>
      <c r="F73" s="859"/>
    </row>
    <row r="74" spans="1:6">
      <c r="A74" s="3567"/>
      <c r="B74" s="1647" t="s">
        <v>6674</v>
      </c>
      <c r="C74" s="1644">
        <v>11000</v>
      </c>
      <c r="D74" s="1656">
        <v>5</v>
      </c>
      <c r="E74" s="1656">
        <v>3.4</v>
      </c>
      <c r="F74" s="859"/>
    </row>
    <row r="75" spans="1:6">
      <c r="A75" s="3567"/>
      <c r="B75" s="1647" t="s">
        <v>6675</v>
      </c>
      <c r="C75" s="1644">
        <v>1750</v>
      </c>
      <c r="D75" s="1656">
        <v>1.8</v>
      </c>
      <c r="E75" s="1656">
        <v>1.8</v>
      </c>
      <c r="F75" s="859"/>
    </row>
    <row r="76" spans="1:6">
      <c r="A76" s="3567"/>
      <c r="B76" s="1647" t="s">
        <v>6676</v>
      </c>
      <c r="C76" s="1644">
        <v>4000</v>
      </c>
      <c r="D76" s="1493">
        <v>0</v>
      </c>
      <c r="E76" s="1493">
        <v>0</v>
      </c>
      <c r="F76" s="859"/>
    </row>
    <row r="77" spans="1:6">
      <c r="A77" s="3567"/>
      <c r="B77" s="1647" t="s">
        <v>6677</v>
      </c>
      <c r="C77" s="1644">
        <v>2000</v>
      </c>
      <c r="D77" s="1646">
        <v>0.5</v>
      </c>
      <c r="E77" s="1646">
        <v>0</v>
      </c>
      <c r="F77" s="859"/>
    </row>
    <row r="78" spans="1:6">
      <c r="A78" s="3568"/>
      <c r="B78" s="1647" t="s">
        <v>6631</v>
      </c>
      <c r="C78" s="1644">
        <v>125507</v>
      </c>
      <c r="D78" s="1656">
        <v>62.7</v>
      </c>
      <c r="E78" s="1646">
        <v>36.200000000000003</v>
      </c>
      <c r="F78" s="859"/>
    </row>
    <row r="79" spans="1:6">
      <c r="A79" s="3605" t="s">
        <v>6678</v>
      </c>
      <c r="B79" s="1651" t="s">
        <v>6679</v>
      </c>
      <c r="C79" s="906">
        <v>16690</v>
      </c>
      <c r="D79" s="1470">
        <v>10.7</v>
      </c>
      <c r="E79" s="1470">
        <v>5.8</v>
      </c>
      <c r="F79" s="859"/>
    </row>
    <row r="80" spans="1:6">
      <c r="A80" s="3606"/>
      <c r="B80" s="1647" t="s">
        <v>6680</v>
      </c>
      <c r="C80" s="906">
        <v>1500</v>
      </c>
      <c r="D80" s="1470">
        <v>1.3</v>
      </c>
      <c r="E80" s="1493">
        <v>0</v>
      </c>
      <c r="F80" s="859"/>
    </row>
    <row r="81" spans="1:6" ht="18.5" thickBot="1">
      <c r="A81" s="3771"/>
      <c r="B81" s="1467" t="s">
        <v>6367</v>
      </c>
      <c r="C81" s="914">
        <f>SUM(C79:C80)</f>
        <v>18190</v>
      </c>
      <c r="D81" s="1657">
        <f>SUM(D79:D80)</f>
        <v>12</v>
      </c>
      <c r="E81" s="1554">
        <v>5.8</v>
      </c>
      <c r="F81" s="859"/>
    </row>
    <row r="82" spans="1:6">
      <c r="A82" s="859"/>
      <c r="B82" s="859"/>
      <c r="C82" s="859"/>
      <c r="D82" s="859"/>
      <c r="E82" s="1021" t="s">
        <v>6681</v>
      </c>
      <c r="F82" s="859"/>
    </row>
    <row r="83" spans="1:6">
      <c r="A83" s="859"/>
      <c r="B83" s="859"/>
      <c r="C83" s="859"/>
      <c r="D83" s="859"/>
      <c r="E83" s="859"/>
      <c r="F83" s="859"/>
    </row>
    <row r="84" spans="1:6">
      <c r="A84" s="859"/>
      <c r="B84" s="859"/>
      <c r="C84" s="859"/>
      <c r="D84" s="859"/>
      <c r="E84" s="859"/>
      <c r="F84" s="859"/>
    </row>
    <row r="85" spans="1:6">
      <c r="A85" s="859"/>
      <c r="B85" s="859"/>
      <c r="C85" s="859"/>
      <c r="D85" s="859"/>
      <c r="E85" s="859"/>
      <c r="F85" s="859"/>
    </row>
    <row r="86" spans="1:6">
      <c r="A86" s="859"/>
      <c r="B86" s="859"/>
      <c r="C86" s="859"/>
      <c r="D86" s="859"/>
      <c r="E86" s="859"/>
      <c r="F86" s="859"/>
    </row>
    <row r="87" spans="1:6">
      <c r="A87" s="859"/>
      <c r="B87" s="859"/>
      <c r="C87" s="859"/>
      <c r="D87" s="859"/>
      <c r="E87" s="859"/>
      <c r="F87" s="859"/>
    </row>
    <row r="88" spans="1:6">
      <c r="A88" s="859"/>
      <c r="B88" s="859"/>
      <c r="C88" s="859"/>
      <c r="D88" s="859"/>
      <c r="E88" s="859"/>
      <c r="F88" s="859"/>
    </row>
    <row r="89" spans="1:6">
      <c r="A89" s="859"/>
      <c r="B89" s="859"/>
      <c r="C89" s="859"/>
      <c r="D89" s="859"/>
      <c r="E89" s="859"/>
      <c r="F89" s="859"/>
    </row>
    <row r="90" spans="1:6">
      <c r="A90" s="859"/>
      <c r="B90" s="859"/>
      <c r="C90" s="859"/>
      <c r="D90" s="859"/>
      <c r="E90" s="859"/>
      <c r="F90" s="859"/>
    </row>
  </sheetData>
  <mergeCells count="12">
    <mergeCell ref="A79:A81"/>
    <mergeCell ref="A5:B5"/>
    <mergeCell ref="A6:A7"/>
    <mergeCell ref="A8:A10"/>
    <mergeCell ref="A11:A31"/>
    <mergeCell ref="A32:A37"/>
    <mergeCell ref="A38:A39"/>
    <mergeCell ref="A40:A41"/>
    <mergeCell ref="A42:A43"/>
    <mergeCell ref="A44:A57"/>
    <mergeCell ref="A58:A59"/>
    <mergeCell ref="A60:A78"/>
  </mergeCells>
  <phoneticPr fontId="2"/>
  <hyperlinks>
    <hyperlink ref="F3" location="目次!A1" display="目次へ戻る" xr:uid="{DDD1717F-9D0A-4EDD-BB7B-DC3CF12480F3}"/>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B939E-2C05-4C58-B915-1F926B84BF94}">
  <dimension ref="A1:D10"/>
  <sheetViews>
    <sheetView workbookViewId="0">
      <selection activeCell="D2" sqref="D2"/>
    </sheetView>
  </sheetViews>
  <sheetFormatPr defaultColWidth="8.58203125" defaultRowHeight="18"/>
  <cols>
    <col min="1" max="1" width="18.58203125" style="821" customWidth="1"/>
    <col min="2" max="2" width="20.25" style="821" customWidth="1"/>
    <col min="3" max="3" width="18.75" style="821" customWidth="1"/>
    <col min="4" max="4" width="11" style="821" bestFit="1" customWidth="1"/>
    <col min="5" max="16384" width="8.58203125" style="821"/>
  </cols>
  <sheetData>
    <row r="1" spans="1:4">
      <c r="A1" s="859" t="s">
        <v>6682</v>
      </c>
      <c r="B1" s="859"/>
      <c r="C1" s="859"/>
    </row>
    <row r="2" spans="1:4" ht="18.5" thickBot="1">
      <c r="A2" s="859"/>
      <c r="B2" s="859"/>
      <c r="C2" s="859"/>
      <c r="D2" s="820" t="s">
        <v>721</v>
      </c>
    </row>
    <row r="3" spans="1:4">
      <c r="A3" s="1658" t="s">
        <v>6683</v>
      </c>
      <c r="B3" s="1658" t="s">
        <v>6684</v>
      </c>
      <c r="C3" s="1058" t="s">
        <v>6685</v>
      </c>
    </row>
    <row r="4" spans="1:4" ht="18.75" customHeight="1">
      <c r="A4" s="1235" t="s">
        <v>6686</v>
      </c>
      <c r="B4" s="1192" t="s">
        <v>6687</v>
      </c>
      <c r="C4" s="1659">
        <v>2081.6999999999998</v>
      </c>
    </row>
    <row r="5" spans="1:4" ht="18.75" customHeight="1">
      <c r="A5" s="859" t="s">
        <v>6688</v>
      </c>
      <c r="B5" s="1103" t="s">
        <v>6689</v>
      </c>
      <c r="C5" s="1660">
        <v>212.4</v>
      </c>
    </row>
    <row r="6" spans="1:4" ht="18.75" customHeight="1">
      <c r="A6" s="859" t="s">
        <v>6690</v>
      </c>
      <c r="B6" s="1103" t="s">
        <v>6691</v>
      </c>
      <c r="C6" s="1660">
        <v>1869.3</v>
      </c>
    </row>
    <row r="7" spans="1:4" ht="18.75" customHeight="1">
      <c r="A7" s="1235" t="s">
        <v>6692</v>
      </c>
      <c r="B7" s="1192" t="s">
        <v>6693</v>
      </c>
      <c r="C7" s="1659">
        <v>65.599999999999994</v>
      </c>
    </row>
    <row r="8" spans="1:4" ht="18.75" customHeight="1">
      <c r="A8" s="859" t="s">
        <v>6694</v>
      </c>
      <c r="B8" s="1103" t="s">
        <v>6695</v>
      </c>
      <c r="C8" s="1660">
        <v>64.2</v>
      </c>
    </row>
    <row r="9" spans="1:4" ht="18.5" thickBot="1">
      <c r="A9" s="1184" t="s">
        <v>6696</v>
      </c>
      <c r="B9" s="1104" t="s">
        <v>6697</v>
      </c>
      <c r="C9" s="1661">
        <v>1.4</v>
      </c>
    </row>
    <row r="10" spans="1:4">
      <c r="A10" s="859"/>
      <c r="B10" s="1662"/>
      <c r="C10" s="1663" t="s">
        <v>6698</v>
      </c>
    </row>
  </sheetData>
  <phoneticPr fontId="2"/>
  <hyperlinks>
    <hyperlink ref="D2" location="目次!A1" display="目次へ戻る" xr:uid="{66796BE5-E17F-46F2-9C63-3DE98B01915D}"/>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D8619-F38A-4C0F-BEE5-559124E74ACD}">
  <dimension ref="A1:Z10"/>
  <sheetViews>
    <sheetView workbookViewId="0">
      <selection activeCell="F3" sqref="F3"/>
    </sheetView>
  </sheetViews>
  <sheetFormatPr defaultColWidth="8.58203125" defaultRowHeight="18"/>
  <cols>
    <col min="1" max="1" width="26.75" style="821" customWidth="1"/>
    <col min="2" max="2" width="23.5" style="821" customWidth="1"/>
    <col min="3" max="3" width="26.75" style="821" customWidth="1"/>
    <col min="4" max="5" width="14" style="821" customWidth="1"/>
    <col min="6" max="9" width="15.58203125" style="821" customWidth="1"/>
    <col min="10" max="16384" width="8.58203125" style="821"/>
  </cols>
  <sheetData>
    <row r="1" spans="1:26">
      <c r="A1" s="859" t="s">
        <v>6699</v>
      </c>
      <c r="B1" s="859"/>
      <c r="C1" s="859"/>
      <c r="D1" s="859"/>
      <c r="E1" s="859"/>
      <c r="F1" s="859"/>
      <c r="G1" s="859"/>
      <c r="H1" s="859"/>
      <c r="I1" s="987"/>
      <c r="J1" s="859"/>
      <c r="K1" s="859"/>
      <c r="L1" s="1140"/>
      <c r="M1" s="1140"/>
      <c r="N1" s="1140"/>
      <c r="O1" s="1140"/>
      <c r="P1" s="1140"/>
      <c r="Q1" s="1140"/>
      <c r="R1" s="1140"/>
      <c r="S1" s="1140"/>
      <c r="T1" s="1140"/>
      <c r="U1" s="1140"/>
      <c r="V1" s="1140"/>
      <c r="W1" s="1140"/>
      <c r="X1" s="1140"/>
      <c r="Y1" s="1140"/>
      <c r="Z1" s="1140"/>
    </row>
    <row r="2" spans="1:26">
      <c r="A2" s="859" t="s">
        <v>6700</v>
      </c>
      <c r="B2" s="859"/>
      <c r="C2" s="859"/>
      <c r="D2" s="859"/>
      <c r="E2" s="859"/>
      <c r="F2" s="859"/>
      <c r="G2" s="859"/>
      <c r="H2" s="859"/>
      <c r="I2" s="859"/>
      <c r="J2" s="859"/>
      <c r="K2" s="859"/>
      <c r="L2" s="1140"/>
      <c r="M2" s="1140"/>
      <c r="N2" s="1140"/>
      <c r="O2" s="1140"/>
      <c r="P2" s="1140"/>
      <c r="Q2" s="1140"/>
      <c r="R2" s="1140"/>
      <c r="S2" s="1140"/>
      <c r="T2" s="1140"/>
      <c r="U2" s="1140"/>
      <c r="V2" s="1140"/>
      <c r="W2" s="1140"/>
      <c r="X2" s="1140"/>
      <c r="Y2" s="1140"/>
      <c r="Z2" s="1140"/>
    </row>
    <row r="3" spans="1:26" ht="18.5" thickBot="1">
      <c r="A3" s="1184"/>
      <c r="B3" s="1184"/>
      <c r="C3" s="1184"/>
      <c r="D3" s="1184"/>
      <c r="E3" s="1184"/>
      <c r="F3" s="820" t="s">
        <v>721</v>
      </c>
      <c r="G3" s="859"/>
      <c r="H3" s="859"/>
      <c r="I3" s="859"/>
      <c r="J3" s="859"/>
      <c r="K3" s="859"/>
    </row>
    <row r="4" spans="1:26">
      <c r="A4" s="1163" t="s">
        <v>6701</v>
      </c>
      <c r="B4" s="1163" t="s">
        <v>6702</v>
      </c>
      <c r="C4" s="1007" t="s">
        <v>6703</v>
      </c>
      <c r="D4" s="3570" t="s">
        <v>6704</v>
      </c>
      <c r="E4" s="3570"/>
      <c r="F4" s="859"/>
      <c r="G4" s="859"/>
      <c r="H4" s="859"/>
      <c r="I4" s="859"/>
      <c r="J4" s="859"/>
      <c r="K4" s="859"/>
    </row>
    <row r="5" spans="1:26">
      <c r="A5" s="1360" t="s">
        <v>6705</v>
      </c>
      <c r="B5" s="1055" t="s">
        <v>6706</v>
      </c>
      <c r="C5" s="987" t="s">
        <v>6707</v>
      </c>
      <c r="D5" s="1664">
        <v>2304.4</v>
      </c>
      <c r="E5" s="1665" t="s">
        <v>6708</v>
      </c>
      <c r="F5" s="859"/>
      <c r="G5" s="859"/>
      <c r="H5" s="859"/>
      <c r="I5" s="859"/>
      <c r="J5" s="859"/>
      <c r="K5" s="859"/>
    </row>
    <row r="6" spans="1:26">
      <c r="A6" s="1366" t="s">
        <v>6709</v>
      </c>
      <c r="B6" s="1667" t="s">
        <v>11838</v>
      </c>
      <c r="C6" s="987" t="s">
        <v>6710</v>
      </c>
      <c r="D6" s="1666">
        <v>1955.4</v>
      </c>
      <c r="E6" s="1667" t="s">
        <v>11840</v>
      </c>
      <c r="F6" s="859"/>
      <c r="G6" s="859"/>
      <c r="H6" s="859"/>
      <c r="I6" s="859"/>
      <c r="J6" s="859"/>
      <c r="K6" s="859"/>
    </row>
    <row r="7" spans="1:26">
      <c r="A7" s="1366" t="s">
        <v>6711</v>
      </c>
      <c r="B7" s="1667" t="s">
        <v>11839</v>
      </c>
      <c r="C7" s="987" t="s">
        <v>6712</v>
      </c>
      <c r="D7" s="1668">
        <v>4311</v>
      </c>
      <c r="E7" s="1669"/>
      <c r="F7" s="859"/>
      <c r="G7" s="859"/>
      <c r="H7" s="859"/>
      <c r="I7" s="859"/>
      <c r="J7" s="859"/>
      <c r="K7" s="859"/>
    </row>
    <row r="8" spans="1:26" ht="18.5" thickBot="1">
      <c r="A8" s="1634" t="s">
        <v>6713</v>
      </c>
      <c r="B8" s="3169" t="s">
        <v>11839</v>
      </c>
      <c r="C8" s="988" t="s">
        <v>6714</v>
      </c>
      <c r="D8" s="1670">
        <v>122.9</v>
      </c>
      <c r="E8" s="1184"/>
      <c r="F8" s="859"/>
      <c r="G8" s="859"/>
      <c r="H8" s="859"/>
      <c r="I8" s="859"/>
      <c r="J8" s="859"/>
      <c r="K8" s="859"/>
    </row>
    <row r="9" spans="1:26">
      <c r="A9" s="1003" t="s">
        <v>6715</v>
      </c>
      <c r="B9" s="859"/>
      <c r="C9" s="859"/>
      <c r="D9" s="1671"/>
      <c r="E9" s="1021" t="s">
        <v>5500</v>
      </c>
      <c r="F9" s="859"/>
      <c r="G9" s="859"/>
      <c r="H9" s="859"/>
      <c r="I9" s="859"/>
      <c r="J9" s="859"/>
      <c r="K9" s="859"/>
    </row>
    <row r="10" spans="1:26">
      <c r="A10" s="859"/>
      <c r="B10" s="859"/>
      <c r="C10" s="859"/>
      <c r="D10" s="859"/>
      <c r="E10" s="859"/>
      <c r="F10" s="859"/>
      <c r="G10" s="859"/>
      <c r="H10" s="859"/>
      <c r="I10" s="859"/>
      <c r="J10" s="859"/>
      <c r="K10" s="859"/>
      <c r="L10" s="1140"/>
      <c r="M10" s="1140"/>
      <c r="N10" s="1140"/>
      <c r="O10" s="1140"/>
      <c r="P10" s="1140"/>
      <c r="Q10" s="1140"/>
      <c r="R10" s="1140"/>
      <c r="S10" s="1140"/>
      <c r="T10" s="1140"/>
      <c r="U10" s="1140"/>
      <c r="V10" s="1140"/>
      <c r="W10" s="1140"/>
      <c r="X10" s="1140"/>
      <c r="Y10" s="1140"/>
      <c r="Z10" s="1140"/>
    </row>
  </sheetData>
  <mergeCells count="1">
    <mergeCell ref="D4:E4"/>
  </mergeCells>
  <phoneticPr fontId="13"/>
  <hyperlinks>
    <hyperlink ref="F3" location="目次!A1" display="目次へ戻る" xr:uid="{7770BAE8-D0E8-4435-A52A-740220316879}"/>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E33A-6B3D-4073-8323-1CBFFAF51A83}">
  <dimension ref="A1:Z23"/>
  <sheetViews>
    <sheetView workbookViewId="0">
      <selection activeCell="J3" sqref="J3"/>
    </sheetView>
  </sheetViews>
  <sheetFormatPr defaultColWidth="8.58203125" defaultRowHeight="18"/>
  <cols>
    <col min="1" max="1" width="18.58203125" style="821" customWidth="1"/>
    <col min="2" max="9" width="12.08203125" style="821" customWidth="1"/>
    <col min="10" max="10" width="11" style="821" bestFit="1" customWidth="1"/>
    <col min="11" max="16384" width="8.58203125" style="821"/>
  </cols>
  <sheetData>
    <row r="1" spans="1:26">
      <c r="A1" s="859" t="s">
        <v>6699</v>
      </c>
      <c r="B1" s="859"/>
      <c r="C1" s="859"/>
      <c r="D1" s="859"/>
      <c r="E1" s="859"/>
      <c r="F1" s="859"/>
      <c r="G1" s="859"/>
      <c r="H1" s="859"/>
      <c r="I1" s="987"/>
      <c r="J1" s="859"/>
      <c r="K1" s="1140"/>
      <c r="L1" s="1140"/>
      <c r="M1" s="1140"/>
      <c r="N1" s="1140"/>
      <c r="O1" s="1140"/>
      <c r="P1" s="1140"/>
      <c r="Q1" s="1140"/>
      <c r="R1" s="1140"/>
      <c r="S1" s="1140"/>
      <c r="T1" s="1140"/>
      <c r="U1" s="1140"/>
      <c r="V1" s="1140"/>
      <c r="W1" s="1140"/>
      <c r="X1" s="1140"/>
      <c r="Y1" s="1140"/>
      <c r="Z1" s="1140"/>
    </row>
    <row r="2" spans="1:26">
      <c r="A2" s="859" t="s">
        <v>6716</v>
      </c>
      <c r="B2" s="859"/>
      <c r="C2" s="859"/>
      <c r="D2" s="859"/>
      <c r="E2" s="859"/>
      <c r="F2" s="859"/>
      <c r="G2" s="859"/>
      <c r="H2" s="859"/>
      <c r="I2" s="859"/>
      <c r="J2" s="859"/>
      <c r="K2" s="1672" t="s">
        <v>6717</v>
      </c>
      <c r="L2" s="1140"/>
      <c r="M2" s="1140"/>
      <c r="N2" s="1140"/>
      <c r="O2" s="1140"/>
      <c r="P2" s="1140"/>
      <c r="Q2" s="1140"/>
      <c r="R2" s="1140"/>
      <c r="S2" s="1140"/>
      <c r="T2" s="1140"/>
      <c r="U2" s="1140"/>
      <c r="V2" s="1140"/>
      <c r="W2" s="1140"/>
      <c r="X2" s="1140"/>
      <c r="Y2" s="1140"/>
      <c r="Z2" s="1140"/>
    </row>
    <row r="3" spans="1:26">
      <c r="A3" s="859"/>
      <c r="B3" s="859"/>
      <c r="C3" s="859"/>
      <c r="D3" s="859"/>
      <c r="E3" s="859"/>
      <c r="F3" s="859"/>
      <c r="G3" s="859"/>
      <c r="H3" s="859"/>
      <c r="I3" s="1021"/>
      <c r="J3" s="820" t="s">
        <v>721</v>
      </c>
    </row>
    <row r="4" spans="1:26" ht="18.5" thickBot="1">
      <c r="A4" s="1184"/>
      <c r="B4" s="1184"/>
      <c r="C4" s="1184"/>
      <c r="D4" s="1184"/>
      <c r="E4" s="1184"/>
      <c r="F4" s="1184"/>
      <c r="G4" s="1184"/>
      <c r="H4" s="1184"/>
      <c r="I4" s="989" t="s">
        <v>6718</v>
      </c>
      <c r="J4" s="859"/>
    </row>
    <row r="5" spans="1:26">
      <c r="A5" s="3566" t="s">
        <v>4864</v>
      </c>
      <c r="B5" s="3569" t="s">
        <v>6359</v>
      </c>
      <c r="C5" s="3576"/>
      <c r="D5" s="3569" t="s">
        <v>6719</v>
      </c>
      <c r="E5" s="3576"/>
      <c r="F5" s="3569" t="s">
        <v>6720</v>
      </c>
      <c r="G5" s="3576"/>
      <c r="H5" s="3773" t="s">
        <v>6721</v>
      </c>
      <c r="I5" s="3774"/>
      <c r="J5" s="859"/>
    </row>
    <row r="6" spans="1:26">
      <c r="A6" s="3568"/>
      <c r="B6" s="991" t="s">
        <v>6722</v>
      </c>
      <c r="C6" s="991" t="s">
        <v>4772</v>
      </c>
      <c r="D6" s="991" t="s">
        <v>6722</v>
      </c>
      <c r="E6" s="991" t="s">
        <v>4772</v>
      </c>
      <c r="F6" s="991" t="s">
        <v>6722</v>
      </c>
      <c r="G6" s="991" t="s">
        <v>4772</v>
      </c>
      <c r="H6" s="1673" t="s">
        <v>6722</v>
      </c>
      <c r="I6" s="1673" t="s">
        <v>4772</v>
      </c>
      <c r="J6" s="859"/>
    </row>
    <row r="7" spans="1:26">
      <c r="A7" s="1674" t="s">
        <v>821</v>
      </c>
      <c r="B7" s="1675">
        <v>276</v>
      </c>
      <c r="C7" s="1675">
        <v>5293000</v>
      </c>
      <c r="D7" s="1675">
        <v>276</v>
      </c>
      <c r="E7" s="1675">
        <v>5293000</v>
      </c>
      <c r="F7" s="1675">
        <v>276</v>
      </c>
      <c r="G7" s="1675">
        <v>5293000</v>
      </c>
      <c r="H7" s="1676">
        <v>276</v>
      </c>
      <c r="I7" s="1676">
        <v>5293000</v>
      </c>
      <c r="J7" s="859"/>
    </row>
    <row r="8" spans="1:26">
      <c r="A8" s="1677" t="s">
        <v>6723</v>
      </c>
      <c r="B8" s="1031">
        <v>246</v>
      </c>
      <c r="C8" s="1031">
        <v>2190600</v>
      </c>
      <c r="D8" s="1031">
        <v>246</v>
      </c>
      <c r="E8" s="1031">
        <v>2190600</v>
      </c>
      <c r="F8" s="1031">
        <v>246</v>
      </c>
      <c r="G8" s="1031">
        <v>2190600</v>
      </c>
      <c r="H8" s="1123">
        <v>246</v>
      </c>
      <c r="I8" s="1123">
        <v>2190600</v>
      </c>
      <c r="J8" s="859"/>
    </row>
    <row r="9" spans="1:26">
      <c r="A9" s="1678" t="s">
        <v>6724</v>
      </c>
      <c r="B9" s="1031">
        <v>244</v>
      </c>
      <c r="C9" s="1031">
        <v>1267600</v>
      </c>
      <c r="D9" s="1031">
        <v>244</v>
      </c>
      <c r="E9" s="1031">
        <v>1267600</v>
      </c>
      <c r="F9" s="1031">
        <v>244</v>
      </c>
      <c r="G9" s="1031">
        <v>1267600</v>
      </c>
      <c r="H9" s="1123">
        <v>244</v>
      </c>
      <c r="I9" s="1123">
        <v>1267600</v>
      </c>
      <c r="J9" s="859"/>
    </row>
    <row r="10" spans="1:26">
      <c r="A10" s="1679" t="s">
        <v>6725</v>
      </c>
      <c r="B10" s="1031">
        <v>220</v>
      </c>
      <c r="C10" s="1031">
        <v>665800</v>
      </c>
      <c r="D10" s="1031">
        <v>220</v>
      </c>
      <c r="E10" s="1031">
        <v>665800</v>
      </c>
      <c r="F10" s="1031">
        <v>220</v>
      </c>
      <c r="G10" s="1031">
        <v>665800</v>
      </c>
      <c r="H10" s="1123">
        <v>220</v>
      </c>
      <c r="I10" s="1123">
        <v>665800</v>
      </c>
      <c r="J10" s="859"/>
    </row>
    <row r="11" spans="1:26">
      <c r="A11" s="1679" t="s">
        <v>6726</v>
      </c>
      <c r="B11" s="1031">
        <v>20</v>
      </c>
      <c r="C11" s="1031">
        <v>367800</v>
      </c>
      <c r="D11" s="1031">
        <v>20</v>
      </c>
      <c r="E11" s="1031">
        <v>367800</v>
      </c>
      <c r="F11" s="1031">
        <v>20</v>
      </c>
      <c r="G11" s="1031">
        <v>367800</v>
      </c>
      <c r="H11" s="1123">
        <v>20</v>
      </c>
      <c r="I11" s="1123">
        <v>367800</v>
      </c>
      <c r="J11" s="859"/>
    </row>
    <row r="12" spans="1:26">
      <c r="A12" s="1679" t="s">
        <v>6727</v>
      </c>
      <c r="B12" s="1031">
        <v>4</v>
      </c>
      <c r="C12" s="1031">
        <v>234000</v>
      </c>
      <c r="D12" s="1031">
        <v>4</v>
      </c>
      <c r="E12" s="1031">
        <v>234000</v>
      </c>
      <c r="F12" s="1031">
        <v>4</v>
      </c>
      <c r="G12" s="1031">
        <v>234000</v>
      </c>
      <c r="H12" s="1123">
        <v>4</v>
      </c>
      <c r="I12" s="1123">
        <v>234000</v>
      </c>
      <c r="J12" s="859"/>
    </row>
    <row r="13" spans="1:26">
      <c r="A13" s="1678" t="s">
        <v>6728</v>
      </c>
      <c r="B13" s="1031">
        <v>2</v>
      </c>
      <c r="C13" s="1031">
        <v>923000</v>
      </c>
      <c r="D13" s="1031">
        <v>2</v>
      </c>
      <c r="E13" s="1031">
        <v>923000</v>
      </c>
      <c r="F13" s="1031">
        <v>2</v>
      </c>
      <c r="G13" s="1031">
        <v>923000</v>
      </c>
      <c r="H13" s="1123">
        <v>2</v>
      </c>
      <c r="I13" s="1123">
        <v>923000</v>
      </c>
      <c r="J13" s="859"/>
    </row>
    <row r="14" spans="1:26">
      <c r="A14" s="1679" t="s">
        <v>6729</v>
      </c>
      <c r="B14" s="1031">
        <v>1</v>
      </c>
      <c r="C14" s="1031">
        <v>633000</v>
      </c>
      <c r="D14" s="1031">
        <v>1</v>
      </c>
      <c r="E14" s="1031">
        <v>633000</v>
      </c>
      <c r="F14" s="1031">
        <v>1</v>
      </c>
      <c r="G14" s="1031">
        <v>633000</v>
      </c>
      <c r="H14" s="1123">
        <v>1</v>
      </c>
      <c r="I14" s="1123">
        <v>633000</v>
      </c>
      <c r="J14" s="859"/>
    </row>
    <row r="15" spans="1:26">
      <c r="A15" s="1679" t="s">
        <v>6730</v>
      </c>
      <c r="B15" s="1031">
        <v>1</v>
      </c>
      <c r="C15" s="1031">
        <v>290000</v>
      </c>
      <c r="D15" s="1031">
        <v>1</v>
      </c>
      <c r="E15" s="1031">
        <v>290000</v>
      </c>
      <c r="F15" s="1031">
        <v>1</v>
      </c>
      <c r="G15" s="1031">
        <v>290000</v>
      </c>
      <c r="H15" s="1123">
        <v>1</v>
      </c>
      <c r="I15" s="1123">
        <v>290000</v>
      </c>
      <c r="J15" s="859"/>
    </row>
    <row r="16" spans="1:26">
      <c r="A16" s="1677" t="s">
        <v>6731</v>
      </c>
      <c r="B16" s="1031">
        <v>1</v>
      </c>
      <c r="C16" s="1031">
        <v>713000</v>
      </c>
      <c r="D16" s="1031">
        <v>1</v>
      </c>
      <c r="E16" s="1031">
        <v>713000</v>
      </c>
      <c r="F16" s="1031">
        <v>1</v>
      </c>
      <c r="G16" s="1031">
        <v>713000</v>
      </c>
      <c r="H16" s="1123">
        <v>1</v>
      </c>
      <c r="I16" s="1123">
        <v>713000</v>
      </c>
      <c r="J16" s="859"/>
    </row>
    <row r="17" spans="1:10">
      <c r="A17" s="1677" t="s">
        <v>6732</v>
      </c>
      <c r="B17" s="1031">
        <v>7</v>
      </c>
      <c r="C17" s="1031">
        <v>1903600</v>
      </c>
      <c r="D17" s="1031">
        <v>7</v>
      </c>
      <c r="E17" s="1031">
        <v>1903600</v>
      </c>
      <c r="F17" s="1031">
        <v>7</v>
      </c>
      <c r="G17" s="1031">
        <v>1903600</v>
      </c>
      <c r="H17" s="1123">
        <v>7</v>
      </c>
      <c r="I17" s="1123">
        <v>1903600</v>
      </c>
      <c r="J17" s="859"/>
    </row>
    <row r="18" spans="1:10">
      <c r="A18" s="1679" t="s">
        <v>6733</v>
      </c>
      <c r="B18" s="1031">
        <v>5</v>
      </c>
      <c r="C18" s="1031">
        <v>1716000</v>
      </c>
      <c r="D18" s="1031">
        <v>5</v>
      </c>
      <c r="E18" s="1031">
        <v>1716000</v>
      </c>
      <c r="F18" s="1031">
        <v>5</v>
      </c>
      <c r="G18" s="1031">
        <v>1716000</v>
      </c>
      <c r="H18" s="1123">
        <v>5</v>
      </c>
      <c r="I18" s="1123">
        <v>1716000</v>
      </c>
      <c r="J18" s="859"/>
    </row>
    <row r="19" spans="1:10">
      <c r="A19" s="1679" t="s">
        <v>6734</v>
      </c>
      <c r="B19" s="1031">
        <v>2</v>
      </c>
      <c r="C19" s="1031">
        <v>187600</v>
      </c>
      <c r="D19" s="1031">
        <v>2</v>
      </c>
      <c r="E19" s="1031">
        <v>187600</v>
      </c>
      <c r="F19" s="1031">
        <v>2</v>
      </c>
      <c r="G19" s="1031">
        <v>187600</v>
      </c>
      <c r="H19" s="1123">
        <v>2</v>
      </c>
      <c r="I19" s="1123">
        <v>187600</v>
      </c>
      <c r="J19" s="859"/>
    </row>
    <row r="20" spans="1:10">
      <c r="A20" s="1677" t="s">
        <v>6735</v>
      </c>
      <c r="B20" s="1031">
        <v>13</v>
      </c>
      <c r="C20" s="1031">
        <v>428000</v>
      </c>
      <c r="D20" s="1031">
        <v>13</v>
      </c>
      <c r="E20" s="1031">
        <v>428000</v>
      </c>
      <c r="F20" s="1031">
        <v>13</v>
      </c>
      <c r="G20" s="1031">
        <v>428000</v>
      </c>
      <c r="H20" s="1123">
        <v>13</v>
      </c>
      <c r="I20" s="1123">
        <v>428000</v>
      </c>
      <c r="J20" s="859"/>
    </row>
    <row r="21" spans="1:10" ht="18.5" thickBot="1">
      <c r="A21" s="1680" t="s">
        <v>6736</v>
      </c>
      <c r="B21" s="1127">
        <v>9</v>
      </c>
      <c r="C21" s="1127">
        <v>57800</v>
      </c>
      <c r="D21" s="1127">
        <v>9</v>
      </c>
      <c r="E21" s="1127">
        <v>57800</v>
      </c>
      <c r="F21" s="1127">
        <v>9</v>
      </c>
      <c r="G21" s="1127">
        <v>57800</v>
      </c>
      <c r="H21" s="1128">
        <v>9</v>
      </c>
      <c r="I21" s="1128">
        <v>57800</v>
      </c>
      <c r="J21" s="859"/>
    </row>
    <row r="22" spans="1:10">
      <c r="A22" s="859"/>
      <c r="B22" s="859"/>
      <c r="C22" s="859"/>
      <c r="D22" s="859"/>
      <c r="E22" s="859"/>
      <c r="F22" s="859"/>
      <c r="G22" s="859"/>
      <c r="H22" s="859"/>
      <c r="I22" s="1021" t="s">
        <v>6737</v>
      </c>
      <c r="J22" s="859"/>
    </row>
    <row r="23" spans="1:10">
      <c r="A23" s="859"/>
      <c r="B23" s="859"/>
      <c r="C23" s="859"/>
      <c r="D23" s="859"/>
      <c r="E23" s="859"/>
      <c r="F23" s="859"/>
      <c r="G23" s="859"/>
      <c r="H23" s="859"/>
      <c r="I23" s="859"/>
      <c r="J23" s="859"/>
    </row>
  </sheetData>
  <mergeCells count="5">
    <mergeCell ref="A5:A6"/>
    <mergeCell ref="B5:C5"/>
    <mergeCell ref="D5:E5"/>
    <mergeCell ref="F5:G5"/>
    <mergeCell ref="H5:I5"/>
  </mergeCells>
  <phoneticPr fontId="2"/>
  <hyperlinks>
    <hyperlink ref="J3" location="目次!A1" display="目次へ戻る" xr:uid="{E98EA5C3-302F-4E56-AA6A-924ECBA97EAC}"/>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32464-0A8A-4D9D-9FE8-FA64C9951932}">
  <dimension ref="A1:Z298"/>
  <sheetViews>
    <sheetView workbookViewId="0">
      <pane ySplit="4" topLeftCell="A270" activePane="bottomLeft" state="frozen"/>
      <selection pane="bottomLeft" activeCell="F3" sqref="F3"/>
    </sheetView>
  </sheetViews>
  <sheetFormatPr defaultColWidth="8.58203125" defaultRowHeight="18"/>
  <cols>
    <col min="1" max="1" width="28.5" style="821" customWidth="1"/>
    <col min="2" max="2" width="57.08203125" style="821" customWidth="1"/>
    <col min="3" max="3" width="15.5" style="821" customWidth="1"/>
    <col min="4" max="5" width="14" style="821" customWidth="1"/>
    <col min="6" max="9" width="15.58203125" style="821" customWidth="1"/>
    <col min="10" max="16384" width="8.58203125" style="821"/>
  </cols>
  <sheetData>
    <row r="1" spans="1:26">
      <c r="A1" s="859" t="s">
        <v>6699</v>
      </c>
      <c r="B1" s="859"/>
      <c r="C1" s="859"/>
      <c r="D1" s="859"/>
      <c r="E1" s="859"/>
      <c r="F1" s="859"/>
      <c r="G1" s="1140"/>
      <c r="H1" s="1140"/>
      <c r="I1" s="1681"/>
      <c r="J1" s="1140"/>
      <c r="K1" s="1140"/>
      <c r="L1" s="1140"/>
      <c r="M1" s="1140"/>
      <c r="N1" s="1140"/>
      <c r="O1" s="1140"/>
      <c r="P1" s="1140"/>
      <c r="Q1" s="1140"/>
      <c r="R1" s="1140"/>
      <c r="S1" s="1140"/>
      <c r="T1" s="1140"/>
      <c r="U1" s="1140"/>
      <c r="V1" s="1140"/>
      <c r="W1" s="1140"/>
      <c r="X1" s="1140"/>
      <c r="Y1" s="1140"/>
      <c r="Z1" s="1140"/>
    </row>
    <row r="2" spans="1:26">
      <c r="A2" s="856" t="s">
        <v>6738</v>
      </c>
      <c r="B2" s="856"/>
      <c r="C2" s="856"/>
      <c r="D2" s="856"/>
      <c r="E2" s="1682" t="s">
        <v>6739</v>
      </c>
      <c r="F2" s="856"/>
    </row>
    <row r="3" spans="1:26" ht="18.5" thickBot="1">
      <c r="A3" s="856"/>
      <c r="B3" s="1368"/>
      <c r="C3" s="1368"/>
      <c r="D3" s="1368"/>
      <c r="E3" s="1368"/>
      <c r="F3" s="820" t="s">
        <v>721</v>
      </c>
    </row>
    <row r="4" spans="1:26">
      <c r="A4" s="1683" t="s">
        <v>6740</v>
      </c>
      <c r="B4" s="1345" t="s">
        <v>6741</v>
      </c>
      <c r="C4" s="1345" t="s">
        <v>6742</v>
      </c>
      <c r="D4" s="1345" t="s">
        <v>6743</v>
      </c>
      <c r="E4" s="1007" t="s">
        <v>6744</v>
      </c>
      <c r="F4" s="856"/>
    </row>
    <row r="5" spans="1:26">
      <c r="A5" s="1684" t="s">
        <v>6745</v>
      </c>
      <c r="B5" s="856"/>
      <c r="C5" s="856"/>
      <c r="D5" s="1685"/>
      <c r="E5" s="1685"/>
      <c r="F5" s="856"/>
    </row>
    <row r="6" spans="1:26">
      <c r="A6" s="1686" t="s">
        <v>6746</v>
      </c>
      <c r="B6" s="1687" t="s">
        <v>6747</v>
      </c>
      <c r="C6" s="1688">
        <v>36000</v>
      </c>
      <c r="D6" s="1689" t="s">
        <v>6748</v>
      </c>
      <c r="E6" s="1689" t="s">
        <v>6749</v>
      </c>
      <c r="F6" s="856"/>
    </row>
    <row r="7" spans="1:26">
      <c r="A7" s="1690" t="s">
        <v>6746</v>
      </c>
      <c r="B7" s="1691" t="s">
        <v>6750</v>
      </c>
      <c r="C7" s="1688">
        <v>1000</v>
      </c>
      <c r="D7" s="1689" t="s">
        <v>6751</v>
      </c>
      <c r="E7" s="1689" t="s">
        <v>6752</v>
      </c>
      <c r="F7" s="856"/>
    </row>
    <row r="8" spans="1:26">
      <c r="A8" s="1690" t="s">
        <v>6753</v>
      </c>
      <c r="B8" s="1691" t="s">
        <v>6754</v>
      </c>
      <c r="C8" s="1688">
        <v>2000</v>
      </c>
      <c r="D8" s="1689" t="s">
        <v>6751</v>
      </c>
      <c r="E8" s="1689" t="s">
        <v>6755</v>
      </c>
      <c r="F8" s="856"/>
    </row>
    <row r="9" spans="1:26">
      <c r="A9" s="1690" t="s">
        <v>6756</v>
      </c>
      <c r="B9" s="1691" t="s">
        <v>6757</v>
      </c>
      <c r="C9" s="1688">
        <v>2800</v>
      </c>
      <c r="D9" s="1689" t="s">
        <v>6751</v>
      </c>
      <c r="E9" s="1689" t="s">
        <v>6751</v>
      </c>
      <c r="F9" s="856"/>
    </row>
    <row r="10" spans="1:26">
      <c r="A10" s="1690" t="s">
        <v>6758</v>
      </c>
      <c r="B10" s="1691" t="s">
        <v>6759</v>
      </c>
      <c r="C10" s="1688">
        <v>2000</v>
      </c>
      <c r="D10" s="1689" t="s">
        <v>6751</v>
      </c>
      <c r="E10" s="1689" t="s">
        <v>6751</v>
      </c>
      <c r="F10" s="856"/>
    </row>
    <row r="11" spans="1:26">
      <c r="A11" s="1690" t="s">
        <v>6760</v>
      </c>
      <c r="B11" s="1691" t="s">
        <v>6761</v>
      </c>
      <c r="C11" s="1688">
        <v>2000</v>
      </c>
      <c r="D11" s="1689" t="s">
        <v>6751</v>
      </c>
      <c r="E11" s="1689" t="s">
        <v>6751</v>
      </c>
      <c r="F11" s="856"/>
    </row>
    <row r="12" spans="1:26">
      <c r="A12" s="1690" t="s">
        <v>6762</v>
      </c>
      <c r="B12" s="1691" t="s">
        <v>6763</v>
      </c>
      <c r="C12" s="1688">
        <v>5000</v>
      </c>
      <c r="D12" s="1689" t="s">
        <v>6764</v>
      </c>
      <c r="E12" s="1689" t="s">
        <v>6751</v>
      </c>
      <c r="F12" s="856"/>
    </row>
    <row r="13" spans="1:26">
      <c r="A13" s="1690" t="s">
        <v>6765</v>
      </c>
      <c r="B13" s="1691" t="s">
        <v>6766</v>
      </c>
      <c r="C13" s="1688">
        <v>1500</v>
      </c>
      <c r="D13" s="1689" t="s">
        <v>6748</v>
      </c>
      <c r="E13" s="1689" t="s">
        <v>6751</v>
      </c>
      <c r="F13" s="856"/>
    </row>
    <row r="14" spans="1:26">
      <c r="A14" s="1690" t="s">
        <v>6767</v>
      </c>
      <c r="B14" s="1691" t="s">
        <v>6768</v>
      </c>
      <c r="C14" s="1688">
        <v>2500</v>
      </c>
      <c r="D14" s="1689" t="s">
        <v>6751</v>
      </c>
      <c r="E14" s="1689" t="s">
        <v>6751</v>
      </c>
      <c r="F14" s="856"/>
    </row>
    <row r="15" spans="1:26">
      <c r="A15" s="1690" t="s">
        <v>6769</v>
      </c>
      <c r="B15" s="1691" t="s">
        <v>6770</v>
      </c>
      <c r="C15" s="1688">
        <v>6200</v>
      </c>
      <c r="D15" s="1689" t="s">
        <v>6751</v>
      </c>
      <c r="E15" s="1689" t="s">
        <v>6751</v>
      </c>
      <c r="F15" s="856"/>
    </row>
    <row r="16" spans="1:26">
      <c r="A16" s="1690" t="s">
        <v>6771</v>
      </c>
      <c r="B16" s="1691" t="s">
        <v>6772</v>
      </c>
      <c r="C16" s="1688">
        <v>2400</v>
      </c>
      <c r="D16" s="1689" t="s">
        <v>6751</v>
      </c>
      <c r="E16" s="1689" t="s">
        <v>6751</v>
      </c>
      <c r="F16" s="856"/>
    </row>
    <row r="17" spans="1:6">
      <c r="A17" s="1690" t="s">
        <v>6773</v>
      </c>
      <c r="B17" s="1691" t="s">
        <v>6774</v>
      </c>
      <c r="C17" s="1688">
        <v>900</v>
      </c>
      <c r="D17" s="1689" t="s">
        <v>6751</v>
      </c>
      <c r="E17" s="1689" t="s">
        <v>6751</v>
      </c>
      <c r="F17" s="856"/>
    </row>
    <row r="18" spans="1:6">
      <c r="A18" s="1690" t="s">
        <v>6775</v>
      </c>
      <c r="B18" s="1691" t="s">
        <v>6776</v>
      </c>
      <c r="C18" s="1688">
        <v>1000</v>
      </c>
      <c r="D18" s="1689" t="s">
        <v>6751</v>
      </c>
      <c r="E18" s="1689" t="s">
        <v>6751</v>
      </c>
      <c r="F18" s="856"/>
    </row>
    <row r="19" spans="1:6">
      <c r="A19" s="1690" t="s">
        <v>6777</v>
      </c>
      <c r="B19" s="1691" t="s">
        <v>6778</v>
      </c>
      <c r="C19" s="1688">
        <v>2500</v>
      </c>
      <c r="D19" s="1689" t="s">
        <v>6751</v>
      </c>
      <c r="E19" s="1689" t="s">
        <v>6751</v>
      </c>
      <c r="F19" s="856"/>
    </row>
    <row r="20" spans="1:6">
      <c r="A20" s="1690" t="s">
        <v>6779</v>
      </c>
      <c r="B20" s="1691" t="s">
        <v>6780</v>
      </c>
      <c r="C20" s="1688">
        <v>700</v>
      </c>
      <c r="D20" s="1689" t="s">
        <v>6751</v>
      </c>
      <c r="E20" s="1689" t="s">
        <v>6751</v>
      </c>
      <c r="F20" s="856"/>
    </row>
    <row r="21" spans="1:6">
      <c r="A21" s="1690" t="s">
        <v>6781</v>
      </c>
      <c r="B21" s="1691" t="s">
        <v>6782</v>
      </c>
      <c r="C21" s="1688">
        <v>4900</v>
      </c>
      <c r="D21" s="1689" t="s">
        <v>6751</v>
      </c>
      <c r="E21" s="1689" t="s">
        <v>6783</v>
      </c>
      <c r="F21" s="856"/>
    </row>
    <row r="22" spans="1:6">
      <c r="A22" s="1690" t="s">
        <v>6784</v>
      </c>
      <c r="B22" s="1691" t="s">
        <v>6785</v>
      </c>
      <c r="C22" s="1688">
        <v>1500</v>
      </c>
      <c r="D22" s="1689" t="s">
        <v>6751</v>
      </c>
      <c r="E22" s="1689" t="s">
        <v>6786</v>
      </c>
      <c r="F22" s="856"/>
    </row>
    <row r="23" spans="1:6">
      <c r="A23" s="1690" t="s">
        <v>6787</v>
      </c>
      <c r="B23" s="1691" t="s">
        <v>6788</v>
      </c>
      <c r="C23" s="1688">
        <v>5200</v>
      </c>
      <c r="D23" s="1689" t="s">
        <v>6751</v>
      </c>
      <c r="E23" s="1689" t="s">
        <v>6751</v>
      </c>
      <c r="F23" s="856"/>
    </row>
    <row r="24" spans="1:6">
      <c r="A24" s="1690" t="s">
        <v>6789</v>
      </c>
      <c r="B24" s="1691" t="s">
        <v>6790</v>
      </c>
      <c r="C24" s="1688">
        <v>290000</v>
      </c>
      <c r="D24" s="1689" t="s">
        <v>6751</v>
      </c>
      <c r="E24" s="1689" t="s">
        <v>6791</v>
      </c>
      <c r="F24" s="856"/>
    </row>
    <row r="25" spans="1:6">
      <c r="A25" s="1690" t="s">
        <v>6792</v>
      </c>
      <c r="B25" s="1691" t="s">
        <v>6793</v>
      </c>
      <c r="C25" s="1688">
        <v>190000</v>
      </c>
      <c r="D25" s="1689" t="s">
        <v>6794</v>
      </c>
      <c r="E25" s="1689" t="s">
        <v>6795</v>
      </c>
      <c r="F25" s="856"/>
    </row>
    <row r="26" spans="1:6">
      <c r="A26" s="1690" t="s">
        <v>6796</v>
      </c>
      <c r="B26" s="1691" t="s">
        <v>6797</v>
      </c>
      <c r="C26" s="1688">
        <v>15000</v>
      </c>
      <c r="D26" s="1689" t="s">
        <v>6798</v>
      </c>
      <c r="E26" s="1689" t="s">
        <v>6799</v>
      </c>
      <c r="F26" s="856"/>
    </row>
    <row r="27" spans="1:6">
      <c r="A27" s="1690" t="s">
        <v>6800</v>
      </c>
      <c r="B27" s="1691" t="s">
        <v>6801</v>
      </c>
      <c r="C27" s="1688">
        <v>5000</v>
      </c>
      <c r="D27" s="1689" t="s">
        <v>6748</v>
      </c>
      <c r="E27" s="1689" t="s">
        <v>6783</v>
      </c>
      <c r="F27" s="856"/>
    </row>
    <row r="28" spans="1:6">
      <c r="A28" s="1690" t="s">
        <v>6802</v>
      </c>
      <c r="B28" s="1691" t="s">
        <v>6803</v>
      </c>
      <c r="C28" s="1688">
        <v>16000</v>
      </c>
      <c r="D28" s="1689" t="s">
        <v>6751</v>
      </c>
      <c r="E28" s="1689" t="s">
        <v>6751</v>
      </c>
      <c r="F28" s="856"/>
    </row>
    <row r="29" spans="1:6">
      <c r="A29" s="1690" t="s">
        <v>6804</v>
      </c>
      <c r="B29" s="1691" t="s">
        <v>6805</v>
      </c>
      <c r="C29" s="1688">
        <v>3300</v>
      </c>
      <c r="D29" s="1689" t="s">
        <v>6751</v>
      </c>
      <c r="E29" s="1689" t="s">
        <v>6786</v>
      </c>
      <c r="F29" s="856"/>
    </row>
    <row r="30" spans="1:6">
      <c r="A30" s="1690" t="s">
        <v>6806</v>
      </c>
      <c r="B30" s="1691" t="s">
        <v>1888</v>
      </c>
      <c r="C30" s="1688">
        <v>2600</v>
      </c>
      <c r="D30" s="1689" t="s">
        <v>6751</v>
      </c>
      <c r="E30" s="1689" t="s">
        <v>6751</v>
      </c>
      <c r="F30" s="856"/>
    </row>
    <row r="31" spans="1:6">
      <c r="A31" s="1692" t="s">
        <v>6807</v>
      </c>
      <c r="B31" s="1691" t="s">
        <v>1142</v>
      </c>
      <c r="C31" s="1688">
        <v>2700</v>
      </c>
      <c r="D31" s="1689" t="s">
        <v>6751</v>
      </c>
      <c r="E31" s="1689" t="s">
        <v>6751</v>
      </c>
      <c r="F31" s="856"/>
    </row>
    <row r="32" spans="1:6">
      <c r="A32" s="1690" t="s">
        <v>6808</v>
      </c>
      <c r="B32" s="1691" t="s">
        <v>6809</v>
      </c>
      <c r="C32" s="1688">
        <v>32000</v>
      </c>
      <c r="D32" s="1689" t="s">
        <v>6751</v>
      </c>
      <c r="E32" s="1689" t="s">
        <v>6799</v>
      </c>
      <c r="F32" s="856"/>
    </row>
    <row r="33" spans="1:6">
      <c r="A33" s="1690" t="s">
        <v>6810</v>
      </c>
      <c r="B33" s="1691" t="s">
        <v>6811</v>
      </c>
      <c r="C33" s="1688">
        <v>700</v>
      </c>
      <c r="D33" s="1689" t="s">
        <v>6751</v>
      </c>
      <c r="E33" s="1689" t="s">
        <v>6786</v>
      </c>
      <c r="F33" s="856"/>
    </row>
    <row r="34" spans="1:6">
      <c r="A34" s="1690" t="s">
        <v>6812</v>
      </c>
      <c r="B34" s="1691" t="s">
        <v>6813</v>
      </c>
      <c r="C34" s="1688">
        <v>1800</v>
      </c>
      <c r="D34" s="1689" t="s">
        <v>6751</v>
      </c>
      <c r="E34" s="1689" t="s">
        <v>6751</v>
      </c>
      <c r="F34" s="856"/>
    </row>
    <row r="35" spans="1:6">
      <c r="A35" s="1690" t="s">
        <v>6814</v>
      </c>
      <c r="B35" s="1691" t="s">
        <v>6815</v>
      </c>
      <c r="C35" s="1688">
        <v>13800</v>
      </c>
      <c r="D35" s="1689" t="s">
        <v>6751</v>
      </c>
      <c r="E35" s="1689" t="s">
        <v>6799</v>
      </c>
      <c r="F35" s="856"/>
    </row>
    <row r="36" spans="1:6">
      <c r="A36" s="1690" t="s">
        <v>6816</v>
      </c>
      <c r="B36" s="1691" t="s">
        <v>6817</v>
      </c>
      <c r="C36" s="1688">
        <v>138600</v>
      </c>
      <c r="D36" s="1689" t="s">
        <v>6751</v>
      </c>
      <c r="E36" s="1689" t="s">
        <v>6818</v>
      </c>
      <c r="F36" s="856"/>
    </row>
    <row r="37" spans="1:6">
      <c r="A37" s="1690" t="s">
        <v>6819</v>
      </c>
      <c r="B37" s="1691" t="s">
        <v>6820</v>
      </c>
      <c r="C37" s="1688">
        <v>4000</v>
      </c>
      <c r="D37" s="1689" t="s">
        <v>6751</v>
      </c>
      <c r="E37" s="1689" t="s">
        <v>6786</v>
      </c>
      <c r="F37" s="856"/>
    </row>
    <row r="38" spans="1:6">
      <c r="A38" s="1690" t="s">
        <v>6821</v>
      </c>
      <c r="B38" s="1691" t="s">
        <v>1890</v>
      </c>
      <c r="C38" s="1688">
        <v>30000</v>
      </c>
      <c r="D38" s="1689" t="s">
        <v>6751</v>
      </c>
      <c r="E38" s="1689" t="s">
        <v>6799</v>
      </c>
      <c r="F38" s="856"/>
    </row>
    <row r="39" spans="1:6">
      <c r="A39" s="1690" t="s">
        <v>6822</v>
      </c>
      <c r="B39" s="1691" t="s">
        <v>6823</v>
      </c>
      <c r="C39" s="1688">
        <v>4300</v>
      </c>
      <c r="D39" s="1689" t="s">
        <v>6751</v>
      </c>
      <c r="E39" s="1689" t="s">
        <v>6824</v>
      </c>
      <c r="F39" s="856"/>
    </row>
    <row r="40" spans="1:6">
      <c r="A40" s="1690" t="s">
        <v>6825</v>
      </c>
      <c r="B40" s="1691" t="s">
        <v>6826</v>
      </c>
      <c r="C40" s="1688">
        <v>2900</v>
      </c>
      <c r="D40" s="1689" t="s">
        <v>6751</v>
      </c>
      <c r="E40" s="1689" t="s">
        <v>6786</v>
      </c>
      <c r="F40" s="856"/>
    </row>
    <row r="41" spans="1:6">
      <c r="A41" s="1690" t="s">
        <v>6827</v>
      </c>
      <c r="B41" s="1691" t="s">
        <v>6828</v>
      </c>
      <c r="C41" s="1688">
        <v>2400</v>
      </c>
      <c r="D41" s="1689" t="s">
        <v>6751</v>
      </c>
      <c r="E41" s="1689" t="s">
        <v>6751</v>
      </c>
      <c r="F41" s="856"/>
    </row>
    <row r="42" spans="1:6">
      <c r="A42" s="1690" t="s">
        <v>6829</v>
      </c>
      <c r="B42" s="1691" t="s">
        <v>6830</v>
      </c>
      <c r="C42" s="1688">
        <v>2000</v>
      </c>
      <c r="D42" s="1689" t="s">
        <v>6751</v>
      </c>
      <c r="E42" s="1689" t="s">
        <v>6751</v>
      </c>
      <c r="F42" s="856"/>
    </row>
    <row r="43" spans="1:6">
      <c r="A43" s="1690" t="s">
        <v>6831</v>
      </c>
      <c r="B43" s="1691" t="s">
        <v>6832</v>
      </c>
      <c r="C43" s="1688">
        <v>1600</v>
      </c>
      <c r="D43" s="1689" t="s">
        <v>6751</v>
      </c>
      <c r="E43" s="1689" t="s">
        <v>6751</v>
      </c>
      <c r="F43" s="856"/>
    </row>
    <row r="44" spans="1:6">
      <c r="A44" s="1690" t="s">
        <v>6833</v>
      </c>
      <c r="B44" s="1691" t="s">
        <v>6834</v>
      </c>
      <c r="C44" s="1688">
        <v>1200</v>
      </c>
      <c r="D44" s="1689" t="s">
        <v>6751</v>
      </c>
      <c r="E44" s="1689" t="s">
        <v>6751</v>
      </c>
      <c r="F44" s="856"/>
    </row>
    <row r="45" spans="1:6">
      <c r="A45" s="1690" t="s">
        <v>6835</v>
      </c>
      <c r="B45" s="1691" t="s">
        <v>6836</v>
      </c>
      <c r="C45" s="1688">
        <v>1300</v>
      </c>
      <c r="D45" s="1689" t="s">
        <v>6751</v>
      </c>
      <c r="E45" s="1689" t="s">
        <v>6751</v>
      </c>
      <c r="F45" s="856"/>
    </row>
    <row r="46" spans="1:6">
      <c r="A46" s="1690" t="s">
        <v>6837</v>
      </c>
      <c r="B46" s="1691" t="s">
        <v>6838</v>
      </c>
      <c r="C46" s="1688">
        <v>900</v>
      </c>
      <c r="D46" s="1689" t="s">
        <v>6751</v>
      </c>
      <c r="E46" s="1689" t="s">
        <v>6751</v>
      </c>
      <c r="F46" s="856"/>
    </row>
    <row r="47" spans="1:6">
      <c r="A47" s="1690" t="s">
        <v>6839</v>
      </c>
      <c r="B47" s="1693" t="s">
        <v>6840</v>
      </c>
      <c r="C47" s="1688">
        <v>3500</v>
      </c>
      <c r="D47" s="1689" t="s">
        <v>6751</v>
      </c>
      <c r="E47" s="1689" t="s">
        <v>6751</v>
      </c>
      <c r="F47" s="856"/>
    </row>
    <row r="48" spans="1:6">
      <c r="A48" s="1690" t="s">
        <v>6841</v>
      </c>
      <c r="B48" s="1691" t="s">
        <v>6842</v>
      </c>
      <c r="C48" s="1688">
        <v>2100</v>
      </c>
      <c r="D48" s="1689" t="s">
        <v>6751</v>
      </c>
      <c r="E48" s="1689" t="s">
        <v>6751</v>
      </c>
      <c r="F48" s="856"/>
    </row>
    <row r="49" spans="1:6">
      <c r="A49" s="1690" t="s">
        <v>6843</v>
      </c>
      <c r="B49" s="1691" t="s">
        <v>6844</v>
      </c>
      <c r="C49" s="1688">
        <v>800</v>
      </c>
      <c r="D49" s="1689" t="s">
        <v>6751</v>
      </c>
      <c r="E49" s="1689" t="s">
        <v>6751</v>
      </c>
      <c r="F49" s="856"/>
    </row>
    <row r="50" spans="1:6">
      <c r="A50" s="1694" t="s">
        <v>6845</v>
      </c>
      <c r="B50" s="1691" t="s">
        <v>6846</v>
      </c>
      <c r="C50" s="1688">
        <v>1300</v>
      </c>
      <c r="D50" s="1689" t="s">
        <v>6751</v>
      </c>
      <c r="E50" s="1689" t="s">
        <v>6751</v>
      </c>
      <c r="F50" s="856"/>
    </row>
    <row r="51" spans="1:6">
      <c r="A51" s="1694" t="s">
        <v>6847</v>
      </c>
      <c r="B51" s="1691" t="s">
        <v>6848</v>
      </c>
      <c r="C51" s="1688">
        <v>1000</v>
      </c>
      <c r="D51" s="1689" t="s">
        <v>6751</v>
      </c>
      <c r="E51" s="1689" t="s">
        <v>6751</v>
      </c>
      <c r="F51" s="856"/>
    </row>
    <row r="52" spans="1:6">
      <c r="A52" s="1694" t="s">
        <v>6849</v>
      </c>
      <c r="B52" s="1691" t="s">
        <v>6850</v>
      </c>
      <c r="C52" s="1688">
        <v>2500</v>
      </c>
      <c r="D52" s="1689" t="s">
        <v>6751</v>
      </c>
      <c r="E52" s="1689" t="s">
        <v>6751</v>
      </c>
      <c r="F52" s="856"/>
    </row>
    <row r="53" spans="1:6">
      <c r="A53" s="1694" t="s">
        <v>6851</v>
      </c>
      <c r="B53" s="1691" t="s">
        <v>6852</v>
      </c>
      <c r="C53" s="1688">
        <v>2300</v>
      </c>
      <c r="D53" s="1689" t="s">
        <v>6751</v>
      </c>
      <c r="E53" s="1689" t="s">
        <v>6751</v>
      </c>
      <c r="F53" s="856"/>
    </row>
    <row r="54" spans="1:6">
      <c r="A54" s="1694" t="s">
        <v>6853</v>
      </c>
      <c r="B54" s="1691" t="s">
        <v>6850</v>
      </c>
      <c r="C54" s="1688">
        <v>800</v>
      </c>
      <c r="D54" s="1689" t="s">
        <v>6751</v>
      </c>
      <c r="E54" s="1689" t="s">
        <v>6751</v>
      </c>
      <c r="F54" s="856"/>
    </row>
    <row r="55" spans="1:6">
      <c r="A55" s="1694" t="s">
        <v>6854</v>
      </c>
      <c r="B55" s="1691" t="s">
        <v>6850</v>
      </c>
      <c r="C55" s="1688">
        <v>2500</v>
      </c>
      <c r="D55" s="1689" t="s">
        <v>6751</v>
      </c>
      <c r="E55" s="1689" t="s">
        <v>6751</v>
      </c>
      <c r="F55" s="856"/>
    </row>
    <row r="56" spans="1:6">
      <c r="A56" s="1694" t="s">
        <v>6855</v>
      </c>
      <c r="B56" s="1691" t="s">
        <v>6856</v>
      </c>
      <c r="C56" s="1688">
        <v>7700</v>
      </c>
      <c r="D56" s="1689" t="s">
        <v>6751</v>
      </c>
      <c r="E56" s="1689" t="s">
        <v>6751</v>
      </c>
      <c r="F56" s="856"/>
    </row>
    <row r="57" spans="1:6">
      <c r="A57" s="1694" t="s">
        <v>6857</v>
      </c>
      <c r="B57" s="1687" t="s">
        <v>6850</v>
      </c>
      <c r="C57" s="1688">
        <v>1500</v>
      </c>
      <c r="D57" s="1689" t="s">
        <v>6751</v>
      </c>
      <c r="E57" s="1689" t="s">
        <v>6751</v>
      </c>
      <c r="F57" s="856"/>
    </row>
    <row r="58" spans="1:6">
      <c r="A58" s="1695" t="s">
        <v>6858</v>
      </c>
      <c r="B58" s="1696" t="s">
        <v>6859</v>
      </c>
      <c r="C58" s="1697">
        <v>7800</v>
      </c>
      <c r="D58" s="1689" t="s">
        <v>6751</v>
      </c>
      <c r="E58" s="1689" t="s">
        <v>6751</v>
      </c>
      <c r="F58" s="856"/>
    </row>
    <row r="59" spans="1:6">
      <c r="A59" s="1695" t="s">
        <v>6860</v>
      </c>
      <c r="B59" s="1696" t="s">
        <v>6861</v>
      </c>
      <c r="C59" s="1697">
        <v>700</v>
      </c>
      <c r="D59" s="1698" t="s">
        <v>6751</v>
      </c>
      <c r="E59" s="1698" t="s">
        <v>6751</v>
      </c>
      <c r="F59" s="856"/>
    </row>
    <row r="60" spans="1:6">
      <c r="A60" s="1695" t="s">
        <v>6862</v>
      </c>
      <c r="B60" s="1699" t="s">
        <v>6863</v>
      </c>
      <c r="C60" s="1697">
        <v>5900</v>
      </c>
      <c r="D60" s="1698" t="s">
        <v>6751</v>
      </c>
      <c r="E60" s="1698" t="s">
        <v>6751</v>
      </c>
      <c r="F60" s="856"/>
    </row>
    <row r="61" spans="1:6">
      <c r="A61" s="1695" t="s">
        <v>6864</v>
      </c>
      <c r="B61" s="1699" t="s">
        <v>1893</v>
      </c>
      <c r="C61" s="1697">
        <v>2700</v>
      </c>
      <c r="D61" s="1698" t="s">
        <v>6751</v>
      </c>
      <c r="E61" s="1698" t="s">
        <v>6751</v>
      </c>
      <c r="F61" s="856"/>
    </row>
    <row r="62" spans="1:6">
      <c r="A62" s="1695" t="s">
        <v>6865</v>
      </c>
      <c r="B62" s="1699" t="s">
        <v>1547</v>
      </c>
      <c r="C62" s="1697">
        <v>1300</v>
      </c>
      <c r="D62" s="1698" t="s">
        <v>6751</v>
      </c>
      <c r="E62" s="1698" t="s">
        <v>6751</v>
      </c>
      <c r="F62" s="856"/>
    </row>
    <row r="63" spans="1:6">
      <c r="A63" s="1695" t="s">
        <v>6866</v>
      </c>
      <c r="B63" s="1699" t="s">
        <v>1895</v>
      </c>
      <c r="C63" s="1697">
        <v>2900</v>
      </c>
      <c r="D63" s="1698" t="s">
        <v>6751</v>
      </c>
      <c r="E63" s="1698" t="s">
        <v>6751</v>
      </c>
      <c r="F63" s="856"/>
    </row>
    <row r="64" spans="1:6">
      <c r="A64" s="1695" t="s">
        <v>6867</v>
      </c>
      <c r="B64" s="1699" t="s">
        <v>6850</v>
      </c>
      <c r="C64" s="1697">
        <v>2800</v>
      </c>
      <c r="D64" s="1698" t="s">
        <v>6751</v>
      </c>
      <c r="E64" s="1698" t="s">
        <v>6751</v>
      </c>
      <c r="F64" s="856"/>
    </row>
    <row r="65" spans="1:6">
      <c r="A65" s="1695" t="s">
        <v>6868</v>
      </c>
      <c r="B65" s="1699" t="s">
        <v>6850</v>
      </c>
      <c r="C65" s="1697">
        <v>10000</v>
      </c>
      <c r="D65" s="1698" t="s">
        <v>6751</v>
      </c>
      <c r="E65" s="1698" t="s">
        <v>6783</v>
      </c>
      <c r="F65" s="856"/>
    </row>
    <row r="66" spans="1:6">
      <c r="A66" s="1695" t="s">
        <v>6869</v>
      </c>
      <c r="B66" s="1699" t="s">
        <v>6838</v>
      </c>
      <c r="C66" s="1697">
        <v>1900</v>
      </c>
      <c r="D66" s="1698" t="s">
        <v>6751</v>
      </c>
      <c r="E66" s="1698" t="s">
        <v>6786</v>
      </c>
      <c r="F66" s="856"/>
    </row>
    <row r="67" spans="1:6">
      <c r="A67" s="1695" t="s">
        <v>6870</v>
      </c>
      <c r="B67" s="1699" t="s">
        <v>1894</v>
      </c>
      <c r="C67" s="1697">
        <v>2700</v>
      </c>
      <c r="D67" s="1698" t="s">
        <v>6751</v>
      </c>
      <c r="E67" s="1698" t="s">
        <v>6751</v>
      </c>
      <c r="F67" s="856"/>
    </row>
    <row r="68" spans="1:6">
      <c r="A68" s="1695" t="s">
        <v>6871</v>
      </c>
      <c r="B68" s="1699" t="s">
        <v>6872</v>
      </c>
      <c r="C68" s="1697">
        <v>9300</v>
      </c>
      <c r="D68" s="1698" t="s">
        <v>6751</v>
      </c>
      <c r="E68" s="1698" t="s">
        <v>6824</v>
      </c>
      <c r="F68" s="856"/>
    </row>
    <row r="69" spans="1:6">
      <c r="A69" s="1695" t="s">
        <v>6873</v>
      </c>
      <c r="B69" s="1699" t="s">
        <v>6874</v>
      </c>
      <c r="C69" s="1697">
        <v>27000</v>
      </c>
      <c r="D69" s="1698" t="s">
        <v>6751</v>
      </c>
      <c r="E69" s="1698" t="s">
        <v>6799</v>
      </c>
      <c r="F69" s="856"/>
    </row>
    <row r="70" spans="1:6">
      <c r="A70" s="1695" t="s">
        <v>6875</v>
      </c>
      <c r="B70" s="1699" t="s">
        <v>1323</v>
      </c>
      <c r="C70" s="1697">
        <v>4000</v>
      </c>
      <c r="D70" s="1698" t="s">
        <v>6751</v>
      </c>
      <c r="E70" s="1698" t="s">
        <v>6786</v>
      </c>
      <c r="F70" s="856"/>
    </row>
    <row r="71" spans="1:6">
      <c r="A71" s="1695" t="s">
        <v>6876</v>
      </c>
      <c r="B71" s="1699" t="s">
        <v>6832</v>
      </c>
      <c r="C71" s="1697">
        <v>1800</v>
      </c>
      <c r="D71" s="1698" t="s">
        <v>6751</v>
      </c>
      <c r="E71" s="1698" t="s">
        <v>6751</v>
      </c>
      <c r="F71" s="856"/>
    </row>
    <row r="72" spans="1:6">
      <c r="A72" s="1695" t="s">
        <v>6877</v>
      </c>
      <c r="B72" s="1699" t="s">
        <v>6878</v>
      </c>
      <c r="C72" s="1697">
        <v>4000</v>
      </c>
      <c r="D72" s="1698" t="s">
        <v>6751</v>
      </c>
      <c r="E72" s="1698" t="s">
        <v>6751</v>
      </c>
      <c r="F72" s="856"/>
    </row>
    <row r="73" spans="1:6">
      <c r="A73" s="1695" t="s">
        <v>6879</v>
      </c>
      <c r="B73" s="1699" t="s">
        <v>6880</v>
      </c>
      <c r="C73" s="1697">
        <v>1100</v>
      </c>
      <c r="D73" s="1698" t="s">
        <v>6751</v>
      </c>
      <c r="E73" s="1698" t="s">
        <v>6751</v>
      </c>
      <c r="F73" s="856"/>
    </row>
    <row r="74" spans="1:6">
      <c r="A74" s="1695" t="s">
        <v>6881</v>
      </c>
      <c r="B74" s="1699" t="s">
        <v>6882</v>
      </c>
      <c r="C74" s="1697">
        <v>1600</v>
      </c>
      <c r="D74" s="1698" t="s">
        <v>6751</v>
      </c>
      <c r="E74" s="1698" t="s">
        <v>6751</v>
      </c>
      <c r="F74" s="856"/>
    </row>
    <row r="75" spans="1:6">
      <c r="A75" s="1695" t="s">
        <v>6883</v>
      </c>
      <c r="B75" s="1699" t="s">
        <v>1898</v>
      </c>
      <c r="C75" s="1697">
        <v>2400</v>
      </c>
      <c r="D75" s="1698" t="s">
        <v>6751</v>
      </c>
      <c r="E75" s="1698" t="s">
        <v>6751</v>
      </c>
      <c r="F75" s="856"/>
    </row>
    <row r="76" spans="1:6">
      <c r="A76" s="1695" t="s">
        <v>6884</v>
      </c>
      <c r="B76" s="1699" t="s">
        <v>6885</v>
      </c>
      <c r="C76" s="1697">
        <v>8000</v>
      </c>
      <c r="D76" s="1698" t="s">
        <v>6751</v>
      </c>
      <c r="E76" s="1698" t="s">
        <v>6751</v>
      </c>
      <c r="F76" s="856"/>
    </row>
    <row r="77" spans="1:6">
      <c r="A77" s="1695" t="s">
        <v>6886</v>
      </c>
      <c r="B77" s="1699" t="s">
        <v>6850</v>
      </c>
      <c r="C77" s="1697">
        <v>2200</v>
      </c>
      <c r="D77" s="1698" t="s">
        <v>6751</v>
      </c>
      <c r="E77" s="1698" t="s">
        <v>6751</v>
      </c>
      <c r="F77" s="856"/>
    </row>
    <row r="78" spans="1:6">
      <c r="A78" s="1695" t="s">
        <v>6887</v>
      </c>
      <c r="B78" s="1699" t="s">
        <v>1890</v>
      </c>
      <c r="C78" s="1697">
        <v>2700</v>
      </c>
      <c r="D78" s="1698" t="s">
        <v>6751</v>
      </c>
      <c r="E78" s="1698" t="s">
        <v>6751</v>
      </c>
      <c r="F78" s="856"/>
    </row>
    <row r="79" spans="1:6">
      <c r="A79" s="1695" t="s">
        <v>6888</v>
      </c>
      <c r="B79" s="1699" t="s">
        <v>6889</v>
      </c>
      <c r="C79" s="1697">
        <v>2500</v>
      </c>
      <c r="D79" s="1698" t="s">
        <v>6751</v>
      </c>
      <c r="E79" s="1698" t="s">
        <v>6751</v>
      </c>
      <c r="F79" s="856"/>
    </row>
    <row r="80" spans="1:6">
      <c r="A80" s="1695" t="s">
        <v>6890</v>
      </c>
      <c r="B80" s="1699" t="s">
        <v>6891</v>
      </c>
      <c r="C80" s="1697">
        <v>12900</v>
      </c>
      <c r="D80" s="1698" t="s">
        <v>6751</v>
      </c>
      <c r="E80" s="1698" t="s">
        <v>6824</v>
      </c>
      <c r="F80" s="856"/>
    </row>
    <row r="81" spans="1:6">
      <c r="A81" s="1695" t="s">
        <v>6892</v>
      </c>
      <c r="B81" s="1699" t="s">
        <v>1897</v>
      </c>
      <c r="C81" s="1697">
        <v>17900</v>
      </c>
      <c r="D81" s="1698" t="s">
        <v>6751</v>
      </c>
      <c r="E81" s="1698" t="s">
        <v>6755</v>
      </c>
      <c r="F81" s="856"/>
    </row>
    <row r="82" spans="1:6">
      <c r="A82" s="1695" t="s">
        <v>6893</v>
      </c>
      <c r="B82" s="1699" t="s">
        <v>6894</v>
      </c>
      <c r="C82" s="1697">
        <v>8700</v>
      </c>
      <c r="D82" s="1698" t="s">
        <v>6751</v>
      </c>
      <c r="E82" s="1698" t="s">
        <v>6786</v>
      </c>
      <c r="F82" s="856"/>
    </row>
    <row r="83" spans="1:6">
      <c r="A83" s="1695" t="s">
        <v>6895</v>
      </c>
      <c r="B83" s="1699" t="s">
        <v>6896</v>
      </c>
      <c r="C83" s="1697">
        <v>1400</v>
      </c>
      <c r="D83" s="1698" t="s">
        <v>6751</v>
      </c>
      <c r="E83" s="1698" t="s">
        <v>6755</v>
      </c>
      <c r="F83" s="856"/>
    </row>
    <row r="84" spans="1:6">
      <c r="A84" s="1695" t="s">
        <v>6897</v>
      </c>
      <c r="B84" s="1699" t="s">
        <v>6898</v>
      </c>
      <c r="C84" s="1697">
        <v>1600</v>
      </c>
      <c r="D84" s="1698" t="s">
        <v>6751</v>
      </c>
      <c r="E84" s="1698" t="s">
        <v>6751</v>
      </c>
      <c r="F84" s="856"/>
    </row>
    <row r="85" spans="1:6">
      <c r="A85" s="1695" t="s">
        <v>6899</v>
      </c>
      <c r="B85" s="1699" t="s">
        <v>6900</v>
      </c>
      <c r="C85" s="1697">
        <v>2500</v>
      </c>
      <c r="D85" s="1698" t="s">
        <v>6751</v>
      </c>
      <c r="E85" s="1698" t="s">
        <v>6751</v>
      </c>
      <c r="F85" s="856"/>
    </row>
    <row r="86" spans="1:6">
      <c r="A86" s="1695" t="s">
        <v>6901</v>
      </c>
      <c r="B86" s="1699" t="s">
        <v>6902</v>
      </c>
      <c r="C86" s="1697">
        <v>8200</v>
      </c>
      <c r="D86" s="1698" t="s">
        <v>6751</v>
      </c>
      <c r="E86" s="1698" t="s">
        <v>6751</v>
      </c>
      <c r="F86" s="856"/>
    </row>
    <row r="87" spans="1:6">
      <c r="A87" s="1695" t="s">
        <v>6903</v>
      </c>
      <c r="B87" s="1699" t="s">
        <v>6904</v>
      </c>
      <c r="C87" s="1697">
        <v>4700</v>
      </c>
      <c r="D87" s="1698" t="s">
        <v>6751</v>
      </c>
      <c r="E87" s="1698" t="s">
        <v>6751</v>
      </c>
      <c r="F87" s="856"/>
    </row>
    <row r="88" spans="1:6">
      <c r="A88" s="1695" t="s">
        <v>6905</v>
      </c>
      <c r="B88" s="1696" t="s">
        <v>6906</v>
      </c>
      <c r="C88" s="1697">
        <v>1300</v>
      </c>
      <c r="D88" s="1698" t="s">
        <v>6751</v>
      </c>
      <c r="E88" s="1698" t="s">
        <v>6751</v>
      </c>
      <c r="F88" s="856"/>
    </row>
    <row r="89" spans="1:6">
      <c r="A89" s="1695" t="s">
        <v>6907</v>
      </c>
      <c r="B89" s="1699" t="s">
        <v>6908</v>
      </c>
      <c r="C89" s="1697">
        <v>1400</v>
      </c>
      <c r="D89" s="1698" t="s">
        <v>6751</v>
      </c>
      <c r="E89" s="1698" t="s">
        <v>6751</v>
      </c>
      <c r="F89" s="856"/>
    </row>
    <row r="90" spans="1:6">
      <c r="A90" s="1695" t="s">
        <v>6909</v>
      </c>
      <c r="B90" s="1699" t="s">
        <v>6910</v>
      </c>
      <c r="C90" s="1697">
        <v>2500</v>
      </c>
      <c r="D90" s="1698" t="s">
        <v>6751</v>
      </c>
      <c r="E90" s="1698" t="s">
        <v>6751</v>
      </c>
      <c r="F90" s="856"/>
    </row>
    <row r="91" spans="1:6">
      <c r="A91" s="1695" t="s">
        <v>6911</v>
      </c>
      <c r="B91" s="1699" t="s">
        <v>6912</v>
      </c>
      <c r="C91" s="1697">
        <v>3700</v>
      </c>
      <c r="D91" s="1698" t="s">
        <v>6751</v>
      </c>
      <c r="E91" s="1698" t="s">
        <v>6751</v>
      </c>
      <c r="F91" s="856"/>
    </row>
    <row r="92" spans="1:6">
      <c r="A92" s="1695" t="s">
        <v>6913</v>
      </c>
      <c r="B92" s="1699" t="s">
        <v>6912</v>
      </c>
      <c r="C92" s="1697">
        <v>2900</v>
      </c>
      <c r="D92" s="1698" t="s">
        <v>6751</v>
      </c>
      <c r="E92" s="1698" t="s">
        <v>6751</v>
      </c>
      <c r="F92" s="856"/>
    </row>
    <row r="93" spans="1:6">
      <c r="A93" s="1695" t="s">
        <v>6914</v>
      </c>
      <c r="B93" s="1699" t="s">
        <v>6915</v>
      </c>
      <c r="C93" s="1697">
        <v>37000</v>
      </c>
      <c r="D93" s="1698" t="s">
        <v>6751</v>
      </c>
      <c r="E93" s="1698" t="s">
        <v>6799</v>
      </c>
      <c r="F93" s="856"/>
    </row>
    <row r="94" spans="1:6">
      <c r="A94" s="1695" t="s">
        <v>6916</v>
      </c>
      <c r="B94" s="1699" t="s">
        <v>6917</v>
      </c>
      <c r="C94" s="1697">
        <v>713000</v>
      </c>
      <c r="D94" s="1698" t="s">
        <v>6918</v>
      </c>
      <c r="E94" s="1698" t="s">
        <v>6919</v>
      </c>
      <c r="F94" s="856"/>
    </row>
    <row r="95" spans="1:6">
      <c r="A95" s="1695" t="s">
        <v>6920</v>
      </c>
      <c r="B95" s="1699" t="s">
        <v>6921</v>
      </c>
      <c r="C95" s="1697">
        <v>2500</v>
      </c>
      <c r="D95" s="1698" t="s">
        <v>6748</v>
      </c>
      <c r="E95" s="1698" t="s">
        <v>6786</v>
      </c>
      <c r="F95" s="856"/>
    </row>
    <row r="96" spans="1:6">
      <c r="A96" s="1695" t="s">
        <v>6922</v>
      </c>
      <c r="B96" s="1699" t="s">
        <v>6923</v>
      </c>
      <c r="C96" s="1697">
        <v>2600</v>
      </c>
      <c r="D96" s="1698" t="s">
        <v>6751</v>
      </c>
      <c r="E96" s="1698" t="s">
        <v>6755</v>
      </c>
      <c r="F96" s="856"/>
    </row>
    <row r="97" spans="1:6">
      <c r="A97" s="1695" t="s">
        <v>6924</v>
      </c>
      <c r="B97" s="1696" t="s">
        <v>6925</v>
      </c>
      <c r="C97" s="1697">
        <v>2700</v>
      </c>
      <c r="D97" s="1698" t="s">
        <v>6751</v>
      </c>
      <c r="E97" s="1006" t="s">
        <v>6783</v>
      </c>
      <c r="F97" s="856"/>
    </row>
    <row r="98" spans="1:6">
      <c r="A98" s="1700" t="s">
        <v>6926</v>
      </c>
      <c r="B98" s="1699" t="s">
        <v>6927</v>
      </c>
      <c r="C98" s="1697">
        <v>2800</v>
      </c>
      <c r="D98" s="1698" t="s">
        <v>6751</v>
      </c>
      <c r="E98" s="1698" t="s">
        <v>6786</v>
      </c>
      <c r="F98" s="856"/>
    </row>
    <row r="99" spans="1:6">
      <c r="A99" s="1700" t="s">
        <v>6928</v>
      </c>
      <c r="B99" s="1699" t="s">
        <v>6929</v>
      </c>
      <c r="C99" s="1697">
        <v>7700</v>
      </c>
      <c r="D99" s="1698" t="s">
        <v>6751</v>
      </c>
      <c r="E99" s="1698" t="s">
        <v>6751</v>
      </c>
      <c r="F99" s="856"/>
    </row>
    <row r="100" spans="1:6">
      <c r="A100" s="1700" t="s">
        <v>6930</v>
      </c>
      <c r="B100" s="1117" t="s">
        <v>6931</v>
      </c>
      <c r="C100" s="1697">
        <v>1900</v>
      </c>
      <c r="D100" s="1698" t="s">
        <v>6751</v>
      </c>
      <c r="E100" s="1698" t="s">
        <v>6751</v>
      </c>
      <c r="F100" s="856"/>
    </row>
    <row r="101" spans="1:6">
      <c r="A101" s="1700" t="s">
        <v>6932</v>
      </c>
      <c r="B101" s="1117" t="s">
        <v>6933</v>
      </c>
      <c r="C101" s="1697">
        <v>1400</v>
      </c>
      <c r="D101" s="1698" t="s">
        <v>6751</v>
      </c>
      <c r="E101" s="1698" t="s">
        <v>6751</v>
      </c>
      <c r="F101" s="856"/>
    </row>
    <row r="102" spans="1:6">
      <c r="A102" s="1700" t="s">
        <v>6934</v>
      </c>
      <c r="B102" s="1117" t="s">
        <v>6935</v>
      </c>
      <c r="C102" s="1697">
        <v>15500</v>
      </c>
      <c r="D102" s="1698" t="s">
        <v>6751</v>
      </c>
      <c r="E102" s="1698" t="s">
        <v>6751</v>
      </c>
      <c r="F102" s="856"/>
    </row>
    <row r="103" spans="1:6">
      <c r="A103" s="1700" t="s">
        <v>6936</v>
      </c>
      <c r="B103" s="1117" t="s">
        <v>6937</v>
      </c>
      <c r="C103" s="1697">
        <v>9000</v>
      </c>
      <c r="D103" s="1698" t="s">
        <v>6751</v>
      </c>
      <c r="E103" s="1698" t="s">
        <v>6751</v>
      </c>
      <c r="F103" s="856"/>
    </row>
    <row r="104" spans="1:6">
      <c r="A104" s="1700" t="s">
        <v>6938</v>
      </c>
      <c r="B104" s="1117" t="s">
        <v>6939</v>
      </c>
      <c r="C104" s="1697">
        <v>4500</v>
      </c>
      <c r="D104" s="1698" t="s">
        <v>6751</v>
      </c>
      <c r="E104" s="1698" t="s">
        <v>6751</v>
      </c>
      <c r="F104" s="856"/>
    </row>
    <row r="105" spans="1:6">
      <c r="A105" s="1700" t="s">
        <v>6940</v>
      </c>
      <c r="B105" s="1117" t="s">
        <v>6941</v>
      </c>
      <c r="C105" s="1697">
        <v>700</v>
      </c>
      <c r="D105" s="1698" t="s">
        <v>6751</v>
      </c>
      <c r="E105" s="1698" t="s">
        <v>6751</v>
      </c>
      <c r="F105" s="856"/>
    </row>
    <row r="106" spans="1:6">
      <c r="A106" s="1700" t="s">
        <v>6942</v>
      </c>
      <c r="B106" s="1117" t="s">
        <v>6939</v>
      </c>
      <c r="C106" s="1697">
        <v>5900</v>
      </c>
      <c r="D106" s="1698" t="s">
        <v>6751</v>
      </c>
      <c r="E106" s="1698" t="s">
        <v>6751</v>
      </c>
      <c r="F106" s="856"/>
    </row>
    <row r="107" spans="1:6">
      <c r="A107" s="1700" t="s">
        <v>6943</v>
      </c>
      <c r="B107" s="1117" t="s">
        <v>6944</v>
      </c>
      <c r="C107" s="1697">
        <v>12100</v>
      </c>
      <c r="D107" s="1698" t="s">
        <v>6751</v>
      </c>
      <c r="E107" s="1698" t="s">
        <v>6945</v>
      </c>
      <c r="F107" s="856"/>
    </row>
    <row r="108" spans="1:6">
      <c r="A108" s="1700" t="s">
        <v>6946</v>
      </c>
      <c r="B108" s="1117" t="s">
        <v>6931</v>
      </c>
      <c r="C108" s="1697">
        <v>1700</v>
      </c>
      <c r="D108" s="1698" t="s">
        <v>6751</v>
      </c>
      <c r="E108" s="1698" t="s">
        <v>6948</v>
      </c>
      <c r="F108" s="856"/>
    </row>
    <row r="109" spans="1:6">
      <c r="A109" s="1700" t="s">
        <v>6949</v>
      </c>
      <c r="B109" s="1117" t="s">
        <v>6950</v>
      </c>
      <c r="C109" s="1697">
        <v>3000</v>
      </c>
      <c r="D109" s="1698" t="s">
        <v>6751</v>
      </c>
      <c r="E109" s="1698" t="s">
        <v>6755</v>
      </c>
      <c r="F109" s="856"/>
    </row>
    <row r="110" spans="1:6">
      <c r="A110" s="1700" t="s">
        <v>6951</v>
      </c>
      <c r="B110" s="1117" t="s">
        <v>6952</v>
      </c>
      <c r="C110" s="1697">
        <v>1200</v>
      </c>
      <c r="D110" s="1698" t="s">
        <v>6751</v>
      </c>
      <c r="E110" s="1698" t="s">
        <v>6755</v>
      </c>
      <c r="F110" s="856"/>
    </row>
    <row r="111" spans="1:6">
      <c r="A111" s="1700" t="s">
        <v>6953</v>
      </c>
      <c r="B111" s="1117" t="s">
        <v>6954</v>
      </c>
      <c r="C111" s="1697">
        <v>11700</v>
      </c>
      <c r="D111" s="1698" t="s">
        <v>6751</v>
      </c>
      <c r="E111" s="1698" t="s">
        <v>6955</v>
      </c>
      <c r="F111" s="856"/>
    </row>
    <row r="112" spans="1:6">
      <c r="A112" s="1700" t="s">
        <v>6956</v>
      </c>
      <c r="B112" s="1117" t="s">
        <v>6957</v>
      </c>
      <c r="C112" s="1697">
        <v>82000</v>
      </c>
      <c r="D112" s="1698" t="s">
        <v>6751</v>
      </c>
      <c r="E112" s="1698" t="s">
        <v>6958</v>
      </c>
      <c r="F112" s="856"/>
    </row>
    <row r="113" spans="1:6">
      <c r="A113" s="1700" t="s">
        <v>6959</v>
      </c>
      <c r="B113" s="1701" t="s">
        <v>6960</v>
      </c>
      <c r="C113" s="1697">
        <v>62000</v>
      </c>
      <c r="D113" s="1698" t="s">
        <v>6961</v>
      </c>
      <c r="E113" s="1698" t="s">
        <v>6962</v>
      </c>
      <c r="F113" s="856"/>
    </row>
    <row r="114" spans="1:6">
      <c r="A114" s="1700" t="s">
        <v>6963</v>
      </c>
      <c r="B114" s="1701" t="s">
        <v>6964</v>
      </c>
      <c r="C114" s="1697">
        <v>24000</v>
      </c>
      <c r="D114" s="1698" t="s">
        <v>6755</v>
      </c>
      <c r="E114" s="1698" t="s">
        <v>6755</v>
      </c>
      <c r="F114" s="856"/>
    </row>
    <row r="115" spans="1:6" ht="34" customHeight="1">
      <c r="A115" s="1700" t="s">
        <v>6965</v>
      </c>
      <c r="B115" s="1702" t="s">
        <v>6966</v>
      </c>
      <c r="C115" s="1697">
        <v>136000</v>
      </c>
      <c r="D115" s="1698" t="s">
        <v>6755</v>
      </c>
      <c r="E115" s="1698" t="s">
        <v>6755</v>
      </c>
      <c r="F115" s="856"/>
    </row>
    <row r="116" spans="1:6">
      <c r="A116" s="1703" t="s">
        <v>6967</v>
      </c>
      <c r="B116" s="1704"/>
      <c r="C116" s="1697"/>
      <c r="D116" s="1698"/>
      <c r="E116" s="1698"/>
      <c r="F116" s="856"/>
    </row>
    <row r="117" spans="1:6">
      <c r="A117" s="1695" t="s">
        <v>6968</v>
      </c>
      <c r="B117" s="1704" t="s">
        <v>2207</v>
      </c>
      <c r="C117" s="1697">
        <v>5000</v>
      </c>
      <c r="D117" s="1698" t="s">
        <v>6748</v>
      </c>
      <c r="E117" s="1698" t="s">
        <v>6786</v>
      </c>
      <c r="F117" s="856"/>
    </row>
    <row r="118" spans="1:6">
      <c r="A118" s="1695" t="s">
        <v>6969</v>
      </c>
      <c r="B118" s="1704" t="s">
        <v>6970</v>
      </c>
      <c r="C118" s="1697">
        <v>3000</v>
      </c>
      <c r="D118" s="1698" t="s">
        <v>6751</v>
      </c>
      <c r="E118" s="1698" t="s">
        <v>6751</v>
      </c>
      <c r="F118" s="856"/>
    </row>
    <row r="119" spans="1:6">
      <c r="A119" s="1695" t="s">
        <v>6971</v>
      </c>
      <c r="B119" s="1704" t="s">
        <v>6972</v>
      </c>
      <c r="C119" s="1697">
        <v>3000</v>
      </c>
      <c r="D119" s="1698" t="s">
        <v>6751</v>
      </c>
      <c r="E119" s="1698" t="s">
        <v>6751</v>
      </c>
      <c r="F119" s="856"/>
    </row>
    <row r="120" spans="1:6">
      <c r="A120" s="1695" t="s">
        <v>6973</v>
      </c>
      <c r="B120" s="1704" t="s">
        <v>6974</v>
      </c>
      <c r="C120" s="1697">
        <v>2500</v>
      </c>
      <c r="D120" s="1698" t="s">
        <v>6751</v>
      </c>
      <c r="E120" s="1698" t="s">
        <v>6751</v>
      </c>
      <c r="F120" s="856"/>
    </row>
    <row r="121" spans="1:6">
      <c r="A121" s="1695" t="s">
        <v>6975</v>
      </c>
      <c r="B121" s="1704" t="s">
        <v>6976</v>
      </c>
      <c r="C121" s="1697">
        <v>1800</v>
      </c>
      <c r="D121" s="1698" t="s">
        <v>6977</v>
      </c>
      <c r="E121" s="1698" t="s">
        <v>6751</v>
      </c>
      <c r="F121" s="856"/>
    </row>
    <row r="122" spans="1:6">
      <c r="A122" s="1695" t="s">
        <v>6978</v>
      </c>
      <c r="B122" s="1704" t="s">
        <v>6979</v>
      </c>
      <c r="C122" s="1697">
        <v>1900</v>
      </c>
      <c r="D122" s="1698" t="s">
        <v>6748</v>
      </c>
      <c r="E122" s="1698" t="s">
        <v>6751</v>
      </c>
      <c r="F122" s="856"/>
    </row>
    <row r="123" spans="1:6">
      <c r="A123" s="1695" t="s">
        <v>6980</v>
      </c>
      <c r="B123" s="1704" t="s">
        <v>6981</v>
      </c>
      <c r="C123" s="1697">
        <v>2500</v>
      </c>
      <c r="D123" s="1698" t="s">
        <v>6751</v>
      </c>
      <c r="E123" s="1698" t="s">
        <v>6751</v>
      </c>
      <c r="F123" s="856"/>
    </row>
    <row r="124" spans="1:6">
      <c r="A124" s="1695" t="s">
        <v>6982</v>
      </c>
      <c r="B124" s="1704" t="s">
        <v>6983</v>
      </c>
      <c r="C124" s="1697">
        <v>4000</v>
      </c>
      <c r="D124" s="1698" t="s">
        <v>6984</v>
      </c>
      <c r="E124" s="1698" t="s">
        <v>6755</v>
      </c>
      <c r="F124" s="856"/>
    </row>
    <row r="125" spans="1:6">
      <c r="A125" s="1705" t="s">
        <v>6985</v>
      </c>
      <c r="B125" s="1704" t="s">
        <v>6986</v>
      </c>
      <c r="C125" s="1697">
        <v>3000</v>
      </c>
      <c r="D125" s="1698" t="s">
        <v>6751</v>
      </c>
      <c r="E125" s="1698" t="s">
        <v>6751</v>
      </c>
      <c r="F125" s="856"/>
    </row>
    <row r="126" spans="1:6">
      <c r="A126" s="1705" t="s">
        <v>6987</v>
      </c>
      <c r="B126" s="1704" t="s">
        <v>6988</v>
      </c>
      <c r="C126" s="1697">
        <v>3000</v>
      </c>
      <c r="D126" s="1698" t="s">
        <v>6751</v>
      </c>
      <c r="E126" s="1698" t="s">
        <v>6751</v>
      </c>
      <c r="F126" s="856"/>
    </row>
    <row r="127" spans="1:6">
      <c r="A127" s="1695" t="s">
        <v>6989</v>
      </c>
      <c r="B127" s="1699" t="s">
        <v>6990</v>
      </c>
      <c r="C127" s="1697">
        <v>8400</v>
      </c>
      <c r="D127" s="1698" t="s">
        <v>6751</v>
      </c>
      <c r="E127" s="1698" t="s">
        <v>6751</v>
      </c>
      <c r="F127" s="856"/>
    </row>
    <row r="128" spans="1:6">
      <c r="A128" s="1695" t="s">
        <v>6991</v>
      </c>
      <c r="B128" s="1699" t="s">
        <v>6992</v>
      </c>
      <c r="C128" s="1697">
        <v>9800</v>
      </c>
      <c r="D128" s="1698" t="s">
        <v>6748</v>
      </c>
      <c r="E128" s="1698" t="s">
        <v>6947</v>
      </c>
      <c r="F128" s="856"/>
    </row>
    <row r="129" spans="1:6">
      <c r="A129" s="1695" t="s">
        <v>6993</v>
      </c>
      <c r="B129" s="1699" t="s">
        <v>6994</v>
      </c>
      <c r="C129" s="1697">
        <v>45000</v>
      </c>
      <c r="D129" s="1698" t="s">
        <v>6751</v>
      </c>
      <c r="E129" s="1698" t="s">
        <v>6995</v>
      </c>
      <c r="F129" s="856"/>
    </row>
    <row r="130" spans="1:6">
      <c r="A130" s="1695" t="s">
        <v>6996</v>
      </c>
      <c r="B130" s="1699" t="s">
        <v>6997</v>
      </c>
      <c r="C130" s="1697">
        <v>10000</v>
      </c>
      <c r="D130" s="1698" t="s">
        <v>6751</v>
      </c>
      <c r="E130" s="1698" t="s">
        <v>6751</v>
      </c>
      <c r="F130" s="856"/>
    </row>
    <row r="131" spans="1:6">
      <c r="A131" s="1695" t="s">
        <v>6998</v>
      </c>
      <c r="B131" s="1699" t="s">
        <v>6999</v>
      </c>
      <c r="C131" s="1697">
        <v>596000</v>
      </c>
      <c r="D131" s="1698" t="s">
        <v>6751</v>
      </c>
      <c r="E131" s="1698" t="s">
        <v>7000</v>
      </c>
      <c r="F131" s="856"/>
    </row>
    <row r="132" spans="1:6">
      <c r="A132" s="1695" t="s">
        <v>7001</v>
      </c>
      <c r="B132" s="1699" t="s">
        <v>2396</v>
      </c>
      <c r="C132" s="1697">
        <v>4000</v>
      </c>
      <c r="D132" s="1698" t="s">
        <v>6751</v>
      </c>
      <c r="E132" s="1698" t="s">
        <v>6786</v>
      </c>
      <c r="F132" s="856"/>
    </row>
    <row r="133" spans="1:6">
      <c r="A133" s="1695" t="s">
        <v>7002</v>
      </c>
      <c r="B133" s="1699" t="s">
        <v>7003</v>
      </c>
      <c r="C133" s="1697">
        <v>3000</v>
      </c>
      <c r="D133" s="1698" t="s">
        <v>6751</v>
      </c>
      <c r="E133" s="1698" t="s">
        <v>6751</v>
      </c>
      <c r="F133" s="856"/>
    </row>
    <row r="134" spans="1:6">
      <c r="A134" s="1695" t="s">
        <v>7004</v>
      </c>
      <c r="B134" s="1699" t="s">
        <v>2131</v>
      </c>
      <c r="C134" s="1697">
        <v>1900</v>
      </c>
      <c r="D134" s="1698" t="s">
        <v>6751</v>
      </c>
      <c r="E134" s="1698" t="s">
        <v>6751</v>
      </c>
      <c r="F134" s="856"/>
    </row>
    <row r="135" spans="1:6">
      <c r="A135" s="1695" t="s">
        <v>7005</v>
      </c>
      <c r="B135" s="1696" t="s">
        <v>7006</v>
      </c>
      <c r="C135" s="1697">
        <v>1000</v>
      </c>
      <c r="D135" s="1698" t="s">
        <v>6751</v>
      </c>
      <c r="E135" s="1698" t="s">
        <v>6751</v>
      </c>
      <c r="F135" s="856"/>
    </row>
    <row r="136" spans="1:6">
      <c r="A136" s="1695" t="s">
        <v>7007</v>
      </c>
      <c r="B136" s="1699" t="s">
        <v>7008</v>
      </c>
      <c r="C136" s="1697">
        <v>2700</v>
      </c>
      <c r="D136" s="1698" t="s">
        <v>6751</v>
      </c>
      <c r="E136" s="1698" t="s">
        <v>6751</v>
      </c>
      <c r="F136" s="856"/>
    </row>
    <row r="137" spans="1:6">
      <c r="A137" s="1695" t="s">
        <v>7009</v>
      </c>
      <c r="B137" s="1699" t="s">
        <v>2397</v>
      </c>
      <c r="C137" s="1697">
        <v>4600</v>
      </c>
      <c r="D137" s="1698" t="s">
        <v>6751</v>
      </c>
      <c r="E137" s="1698" t="s">
        <v>6751</v>
      </c>
      <c r="F137" s="856"/>
    </row>
    <row r="138" spans="1:6">
      <c r="A138" s="1695" t="s">
        <v>7010</v>
      </c>
      <c r="B138" s="1699" t="s">
        <v>2130</v>
      </c>
      <c r="C138" s="1697">
        <v>1000</v>
      </c>
      <c r="D138" s="1698" t="s">
        <v>6751</v>
      </c>
      <c r="E138" s="1698" t="s">
        <v>6751</v>
      </c>
      <c r="F138" s="856"/>
    </row>
    <row r="139" spans="1:6">
      <c r="A139" s="1695" t="s">
        <v>7011</v>
      </c>
      <c r="B139" s="1699" t="s">
        <v>2491</v>
      </c>
      <c r="C139" s="1697">
        <v>4100</v>
      </c>
      <c r="D139" s="1698" t="s">
        <v>6751</v>
      </c>
      <c r="E139" s="1698" t="s">
        <v>6751</v>
      </c>
      <c r="F139" s="856"/>
    </row>
    <row r="140" spans="1:6">
      <c r="A140" s="1695" t="s">
        <v>7012</v>
      </c>
      <c r="B140" s="1699" t="s">
        <v>2397</v>
      </c>
      <c r="C140" s="1697">
        <v>8400</v>
      </c>
      <c r="D140" s="1698" t="s">
        <v>6751</v>
      </c>
      <c r="E140" s="1698" t="s">
        <v>6751</v>
      </c>
      <c r="F140" s="856"/>
    </row>
    <row r="141" spans="1:6">
      <c r="A141" s="1695" t="s">
        <v>7013</v>
      </c>
      <c r="B141" s="1699" t="s">
        <v>2239</v>
      </c>
      <c r="C141" s="1697">
        <v>2500</v>
      </c>
      <c r="D141" s="1698" t="s">
        <v>6751</v>
      </c>
      <c r="E141" s="1698" t="s">
        <v>6751</v>
      </c>
      <c r="F141" s="856"/>
    </row>
    <row r="142" spans="1:6">
      <c r="A142" s="1695" t="s">
        <v>7014</v>
      </c>
      <c r="B142" s="1699" t="s">
        <v>7015</v>
      </c>
      <c r="C142" s="1697">
        <v>1800</v>
      </c>
      <c r="D142" s="1698" t="s">
        <v>6751</v>
      </c>
      <c r="E142" s="1698" t="s">
        <v>6751</v>
      </c>
      <c r="F142" s="856"/>
    </row>
    <row r="143" spans="1:6">
      <c r="A143" s="1695" t="s">
        <v>7016</v>
      </c>
      <c r="B143" s="1699" t="s">
        <v>7017</v>
      </c>
      <c r="C143" s="1697">
        <v>7900</v>
      </c>
      <c r="D143" s="1698" t="s">
        <v>6751</v>
      </c>
      <c r="E143" s="1698" t="s">
        <v>6751</v>
      </c>
      <c r="F143" s="856"/>
    </row>
    <row r="144" spans="1:6">
      <c r="A144" s="1695" t="s">
        <v>7018</v>
      </c>
      <c r="B144" s="1699" t="s">
        <v>7019</v>
      </c>
      <c r="C144" s="1697">
        <v>3300</v>
      </c>
      <c r="D144" s="1698" t="s">
        <v>6751</v>
      </c>
      <c r="E144" s="1698" t="s">
        <v>6751</v>
      </c>
      <c r="F144" s="856"/>
    </row>
    <row r="145" spans="1:6">
      <c r="A145" s="1695" t="s">
        <v>7020</v>
      </c>
      <c r="B145" s="1699" t="s">
        <v>7021</v>
      </c>
      <c r="C145" s="1697">
        <v>1700</v>
      </c>
      <c r="D145" s="1698" t="s">
        <v>6751</v>
      </c>
      <c r="E145" s="1698" t="s">
        <v>6751</v>
      </c>
      <c r="F145" s="856"/>
    </row>
    <row r="146" spans="1:6">
      <c r="A146" s="1695" t="s">
        <v>7022</v>
      </c>
      <c r="B146" s="1699" t="s">
        <v>7023</v>
      </c>
      <c r="C146" s="1697">
        <v>4100</v>
      </c>
      <c r="D146" s="1698" t="s">
        <v>6751</v>
      </c>
      <c r="E146" s="1698" t="s">
        <v>6751</v>
      </c>
      <c r="F146" s="856"/>
    </row>
    <row r="147" spans="1:6">
      <c r="A147" s="1695" t="s">
        <v>7024</v>
      </c>
      <c r="B147" s="1699" t="s">
        <v>7025</v>
      </c>
      <c r="C147" s="1697">
        <v>10300</v>
      </c>
      <c r="D147" s="1698" t="s">
        <v>6751</v>
      </c>
      <c r="E147" s="1698" t="s">
        <v>6799</v>
      </c>
      <c r="F147" s="856"/>
    </row>
    <row r="148" spans="1:6">
      <c r="A148" s="1695" t="s">
        <v>7026</v>
      </c>
      <c r="B148" s="1699" t="s">
        <v>7027</v>
      </c>
      <c r="C148" s="1697">
        <v>5300</v>
      </c>
      <c r="D148" s="1698" t="s">
        <v>6751</v>
      </c>
      <c r="E148" s="1698" t="s">
        <v>6786</v>
      </c>
      <c r="F148" s="856"/>
    </row>
    <row r="149" spans="1:6">
      <c r="A149" s="1695" t="s">
        <v>7028</v>
      </c>
      <c r="B149" s="1699" t="s">
        <v>2402</v>
      </c>
      <c r="C149" s="1697">
        <v>1900</v>
      </c>
      <c r="D149" s="1698" t="s">
        <v>6751</v>
      </c>
      <c r="E149" s="1698" t="s">
        <v>6751</v>
      </c>
      <c r="F149" s="856"/>
    </row>
    <row r="150" spans="1:6">
      <c r="A150" s="1695" t="s">
        <v>7029</v>
      </c>
      <c r="B150" s="1699" t="s">
        <v>7030</v>
      </c>
      <c r="C150" s="1697">
        <v>2300</v>
      </c>
      <c r="D150" s="1698" t="s">
        <v>6751</v>
      </c>
      <c r="E150" s="1698" t="s">
        <v>6751</v>
      </c>
      <c r="F150" s="856"/>
    </row>
    <row r="151" spans="1:6">
      <c r="A151" s="1695" t="s">
        <v>7031</v>
      </c>
      <c r="B151" s="1699" t="s">
        <v>2481</v>
      </c>
      <c r="C151" s="1697">
        <v>700</v>
      </c>
      <c r="D151" s="1698" t="s">
        <v>6751</v>
      </c>
      <c r="E151" s="1698" t="s">
        <v>6824</v>
      </c>
      <c r="F151" s="856"/>
    </row>
    <row r="152" spans="1:6">
      <c r="A152" s="1695" t="s">
        <v>7032</v>
      </c>
      <c r="B152" s="1699" t="s">
        <v>7033</v>
      </c>
      <c r="C152" s="1697">
        <v>3200</v>
      </c>
      <c r="D152" s="1698" t="s">
        <v>6751</v>
      </c>
      <c r="E152" s="1698" t="s">
        <v>6751</v>
      </c>
      <c r="F152" s="856"/>
    </row>
    <row r="153" spans="1:6">
      <c r="A153" s="1695" t="s">
        <v>7034</v>
      </c>
      <c r="B153" s="1699" t="s">
        <v>1984</v>
      </c>
      <c r="C153" s="1697">
        <v>700</v>
      </c>
      <c r="D153" s="1698" t="s">
        <v>6751</v>
      </c>
      <c r="E153" s="1698" t="s">
        <v>6786</v>
      </c>
      <c r="F153" s="856"/>
    </row>
    <row r="154" spans="1:6">
      <c r="A154" s="1695" t="s">
        <v>7035</v>
      </c>
      <c r="B154" s="1699" t="s">
        <v>2496</v>
      </c>
      <c r="C154" s="1697">
        <v>2600</v>
      </c>
      <c r="D154" s="1698" t="s">
        <v>6751</v>
      </c>
      <c r="E154" s="1698" t="s">
        <v>6751</v>
      </c>
      <c r="F154" s="856"/>
    </row>
    <row r="155" spans="1:6">
      <c r="A155" s="1695" t="s">
        <v>7036</v>
      </c>
      <c r="B155" s="1699" t="s">
        <v>2026</v>
      </c>
      <c r="C155" s="1697">
        <v>700</v>
      </c>
      <c r="D155" s="1698" t="s">
        <v>6751</v>
      </c>
      <c r="E155" s="1698" t="s">
        <v>6751</v>
      </c>
      <c r="F155" s="856"/>
    </row>
    <row r="156" spans="1:6">
      <c r="A156" s="1695" t="s">
        <v>7037</v>
      </c>
      <c r="B156" s="1699" t="s">
        <v>7038</v>
      </c>
      <c r="C156" s="1697">
        <v>13000</v>
      </c>
      <c r="D156" s="1698" t="s">
        <v>6751</v>
      </c>
      <c r="E156" s="1698" t="s">
        <v>6799</v>
      </c>
      <c r="F156" s="856"/>
    </row>
    <row r="157" spans="1:6">
      <c r="A157" s="1695" t="s">
        <v>7039</v>
      </c>
      <c r="B157" s="1699" t="s">
        <v>7040</v>
      </c>
      <c r="C157" s="1697">
        <v>13000</v>
      </c>
      <c r="D157" s="1698" t="s">
        <v>6751</v>
      </c>
      <c r="E157" s="1698" t="s">
        <v>6751</v>
      </c>
      <c r="F157" s="856"/>
    </row>
    <row r="158" spans="1:6">
      <c r="A158" s="1695" t="s">
        <v>7041</v>
      </c>
      <c r="B158" s="1699" t="s">
        <v>7042</v>
      </c>
      <c r="C158" s="1697">
        <v>3000</v>
      </c>
      <c r="D158" s="1698" t="s">
        <v>6751</v>
      </c>
      <c r="E158" s="1698" t="s">
        <v>6786</v>
      </c>
      <c r="F158" s="856"/>
    </row>
    <row r="159" spans="1:6">
      <c r="A159" s="1695" t="s">
        <v>7043</v>
      </c>
      <c r="B159" s="1699" t="s">
        <v>2500</v>
      </c>
      <c r="C159" s="1697">
        <v>2100</v>
      </c>
      <c r="D159" s="1698" t="s">
        <v>6751</v>
      </c>
      <c r="E159" s="1698" t="s">
        <v>6751</v>
      </c>
      <c r="F159" s="856"/>
    </row>
    <row r="160" spans="1:6">
      <c r="A160" s="1695" t="s">
        <v>7044</v>
      </c>
      <c r="B160" s="1699" t="s">
        <v>7027</v>
      </c>
      <c r="C160" s="1697">
        <v>1000</v>
      </c>
      <c r="D160" s="1698" t="s">
        <v>6751</v>
      </c>
      <c r="E160" s="1698" t="s">
        <v>6751</v>
      </c>
      <c r="F160" s="856"/>
    </row>
    <row r="161" spans="1:6">
      <c r="A161" s="1695" t="s">
        <v>7045</v>
      </c>
      <c r="B161" s="1699" t="s">
        <v>7046</v>
      </c>
      <c r="C161" s="1697">
        <v>4800</v>
      </c>
      <c r="D161" s="1698" t="s">
        <v>6751</v>
      </c>
      <c r="E161" s="1698" t="s">
        <v>6751</v>
      </c>
      <c r="F161" s="856"/>
    </row>
    <row r="162" spans="1:6">
      <c r="A162" s="1695" t="s">
        <v>7047</v>
      </c>
      <c r="B162" s="1699" t="s">
        <v>7048</v>
      </c>
      <c r="C162" s="1697">
        <v>2500</v>
      </c>
      <c r="D162" s="1698" t="s">
        <v>6751</v>
      </c>
      <c r="E162" s="1698" t="s">
        <v>6751</v>
      </c>
      <c r="F162" s="856"/>
    </row>
    <row r="163" spans="1:6">
      <c r="A163" s="1695" t="s">
        <v>7049</v>
      </c>
      <c r="B163" s="1699" t="s">
        <v>7021</v>
      </c>
      <c r="C163" s="1697">
        <v>2500</v>
      </c>
      <c r="D163" s="1698" t="s">
        <v>6751</v>
      </c>
      <c r="E163" s="1698" t="s">
        <v>6824</v>
      </c>
      <c r="F163" s="856"/>
    </row>
    <row r="164" spans="1:6">
      <c r="A164" s="1695" t="s">
        <v>7050</v>
      </c>
      <c r="B164" s="1699" t="s">
        <v>7051</v>
      </c>
      <c r="C164" s="1697">
        <v>4700</v>
      </c>
      <c r="D164" s="1698" t="s">
        <v>6751</v>
      </c>
      <c r="E164" s="1698" t="s">
        <v>6751</v>
      </c>
      <c r="F164" s="856"/>
    </row>
    <row r="165" spans="1:6">
      <c r="A165" s="1695" t="s">
        <v>7052</v>
      </c>
      <c r="B165" s="1699" t="s">
        <v>2041</v>
      </c>
      <c r="C165" s="1697">
        <v>1300</v>
      </c>
      <c r="D165" s="1698" t="s">
        <v>6751</v>
      </c>
      <c r="E165" s="1698" t="s">
        <v>6786</v>
      </c>
      <c r="F165" s="856"/>
    </row>
    <row r="166" spans="1:6">
      <c r="A166" s="1695" t="s">
        <v>7053</v>
      </c>
      <c r="B166" s="1699" t="s">
        <v>7054</v>
      </c>
      <c r="C166" s="1697">
        <v>1600</v>
      </c>
      <c r="D166" s="1698" t="s">
        <v>6751</v>
      </c>
      <c r="E166" s="1698" t="s">
        <v>6751</v>
      </c>
      <c r="F166" s="856"/>
    </row>
    <row r="167" spans="1:6">
      <c r="A167" s="1695" t="s">
        <v>7055</v>
      </c>
      <c r="B167" s="1699" t="s">
        <v>7056</v>
      </c>
      <c r="C167" s="1697">
        <v>13800</v>
      </c>
      <c r="D167" s="1698" t="s">
        <v>6748</v>
      </c>
      <c r="E167" s="1698" t="s">
        <v>6799</v>
      </c>
      <c r="F167" s="856"/>
    </row>
    <row r="168" spans="1:6">
      <c r="A168" s="1695" t="s">
        <v>7057</v>
      </c>
      <c r="B168" s="1699" t="s">
        <v>7058</v>
      </c>
      <c r="C168" s="1697">
        <v>6100</v>
      </c>
      <c r="D168" s="1698" t="s">
        <v>6751</v>
      </c>
      <c r="E168" s="1698" t="s">
        <v>6783</v>
      </c>
      <c r="F168" s="856"/>
    </row>
    <row r="169" spans="1:6">
      <c r="A169" s="1695" t="s">
        <v>7059</v>
      </c>
      <c r="B169" s="1699" t="s">
        <v>2488</v>
      </c>
      <c r="C169" s="1697">
        <v>1000</v>
      </c>
      <c r="D169" s="1698" t="s">
        <v>6751</v>
      </c>
      <c r="E169" s="1698" t="s">
        <v>6786</v>
      </c>
      <c r="F169" s="856"/>
    </row>
    <row r="170" spans="1:6">
      <c r="A170" s="1695" t="s">
        <v>7060</v>
      </c>
      <c r="B170" s="1699" t="s">
        <v>7061</v>
      </c>
      <c r="C170" s="1697">
        <v>4300</v>
      </c>
      <c r="D170" s="1698" t="s">
        <v>6751</v>
      </c>
      <c r="E170" s="1698" t="s">
        <v>6751</v>
      </c>
      <c r="F170" s="856"/>
    </row>
    <row r="171" spans="1:6">
      <c r="A171" s="1695" t="s">
        <v>7062</v>
      </c>
      <c r="B171" s="1699" t="s">
        <v>7046</v>
      </c>
      <c r="C171" s="1697">
        <v>1300</v>
      </c>
      <c r="D171" s="1698" t="s">
        <v>6751</v>
      </c>
      <c r="E171" s="1698" t="s">
        <v>6751</v>
      </c>
      <c r="F171" s="856"/>
    </row>
    <row r="172" spans="1:6">
      <c r="A172" s="1695" t="s">
        <v>7063</v>
      </c>
      <c r="B172" s="1699" t="s">
        <v>7064</v>
      </c>
      <c r="C172" s="1697">
        <v>1600</v>
      </c>
      <c r="D172" s="1698" t="s">
        <v>6751</v>
      </c>
      <c r="E172" s="1698" t="s">
        <v>6751</v>
      </c>
      <c r="F172" s="856"/>
    </row>
    <row r="173" spans="1:6">
      <c r="A173" s="1695" t="s">
        <v>7065</v>
      </c>
      <c r="B173" s="1699" t="s">
        <v>1913</v>
      </c>
      <c r="C173" s="1697">
        <v>3600</v>
      </c>
      <c r="D173" s="1698" t="s">
        <v>6751</v>
      </c>
      <c r="E173" s="1698" t="s">
        <v>6751</v>
      </c>
      <c r="F173" s="856"/>
    </row>
    <row r="174" spans="1:6">
      <c r="A174" s="1695" t="s">
        <v>7066</v>
      </c>
      <c r="B174" s="1699" t="s">
        <v>7067</v>
      </c>
      <c r="C174" s="1697">
        <v>6200</v>
      </c>
      <c r="D174" s="1698" t="s">
        <v>6751</v>
      </c>
      <c r="E174" s="1698" t="s">
        <v>6751</v>
      </c>
      <c r="F174" s="856"/>
    </row>
    <row r="175" spans="1:6">
      <c r="A175" s="1695" t="s">
        <v>7068</v>
      </c>
      <c r="B175" s="1699" t="s">
        <v>7069</v>
      </c>
      <c r="C175" s="1697">
        <v>4900</v>
      </c>
      <c r="D175" s="1698" t="s">
        <v>6751</v>
      </c>
      <c r="E175" s="1698" t="s">
        <v>6751</v>
      </c>
      <c r="F175" s="856"/>
    </row>
    <row r="176" spans="1:6">
      <c r="A176" s="1695" t="s">
        <v>7070</v>
      </c>
      <c r="B176" s="1699" t="s">
        <v>7071</v>
      </c>
      <c r="C176" s="1697">
        <v>3000</v>
      </c>
      <c r="D176" s="1698" t="s">
        <v>6751</v>
      </c>
      <c r="E176" s="1698" t="s">
        <v>6751</v>
      </c>
      <c r="F176" s="856"/>
    </row>
    <row r="177" spans="1:6">
      <c r="A177" s="1695" t="s">
        <v>7072</v>
      </c>
      <c r="B177" s="1699" t="s">
        <v>7073</v>
      </c>
      <c r="C177" s="1697">
        <v>2500</v>
      </c>
      <c r="D177" s="1698" t="s">
        <v>6751</v>
      </c>
      <c r="E177" s="1698" t="s">
        <v>6751</v>
      </c>
      <c r="F177" s="856"/>
    </row>
    <row r="178" spans="1:6">
      <c r="A178" s="1695" t="s">
        <v>7074</v>
      </c>
      <c r="B178" s="1699" t="s">
        <v>7075</v>
      </c>
      <c r="C178" s="1697">
        <v>4400</v>
      </c>
      <c r="D178" s="1698" t="s">
        <v>6751</v>
      </c>
      <c r="E178" s="1698" t="s">
        <v>6751</v>
      </c>
      <c r="F178" s="856"/>
    </row>
    <row r="179" spans="1:6">
      <c r="A179" s="1695" t="s">
        <v>7076</v>
      </c>
      <c r="B179" s="1061" t="s">
        <v>7077</v>
      </c>
      <c r="C179" s="1706">
        <v>3800</v>
      </c>
      <c r="D179" s="1006" t="s">
        <v>6751</v>
      </c>
      <c r="E179" s="1006" t="s">
        <v>6751</v>
      </c>
      <c r="F179" s="856"/>
    </row>
    <row r="180" spans="1:6">
      <c r="A180" s="1690" t="s">
        <v>7078</v>
      </c>
      <c r="B180" s="856" t="s">
        <v>7079</v>
      </c>
      <c r="C180" s="1707">
        <v>4900</v>
      </c>
      <c r="D180" s="1685" t="s">
        <v>6751</v>
      </c>
      <c r="E180" s="1685" t="s">
        <v>6751</v>
      </c>
      <c r="F180" s="856"/>
    </row>
    <row r="181" spans="1:6">
      <c r="A181" s="1690" t="s">
        <v>7080</v>
      </c>
      <c r="B181" s="1708" t="s">
        <v>7081</v>
      </c>
      <c r="C181" s="1707">
        <v>4200</v>
      </c>
      <c r="D181" s="1685" t="s">
        <v>6751</v>
      </c>
      <c r="E181" s="1685" t="s">
        <v>6751</v>
      </c>
      <c r="F181" s="856"/>
    </row>
    <row r="182" spans="1:6">
      <c r="A182" s="1690" t="s">
        <v>7082</v>
      </c>
      <c r="B182" s="856" t="s">
        <v>7083</v>
      </c>
      <c r="C182" s="1707">
        <v>7200</v>
      </c>
      <c r="D182" s="1685" t="s">
        <v>6751</v>
      </c>
      <c r="E182" s="1685" t="s">
        <v>6751</v>
      </c>
      <c r="F182" s="856"/>
    </row>
    <row r="183" spans="1:6">
      <c r="A183" s="1690" t="s">
        <v>7084</v>
      </c>
      <c r="B183" s="856" t="s">
        <v>7085</v>
      </c>
      <c r="C183" s="1707">
        <v>3100</v>
      </c>
      <c r="D183" s="1685" t="s">
        <v>6755</v>
      </c>
      <c r="E183" s="1685" t="s">
        <v>6755</v>
      </c>
      <c r="F183" s="856"/>
    </row>
    <row r="184" spans="1:6">
      <c r="A184" s="1690" t="s">
        <v>7086</v>
      </c>
      <c r="B184" s="856" t="s">
        <v>7087</v>
      </c>
      <c r="C184" s="1707">
        <v>10600</v>
      </c>
      <c r="D184" s="1685" t="s">
        <v>6755</v>
      </c>
      <c r="E184" s="1685" t="s">
        <v>7088</v>
      </c>
      <c r="F184" s="856"/>
    </row>
    <row r="185" spans="1:6">
      <c r="A185" s="1709" t="s">
        <v>7089</v>
      </c>
      <c r="B185" s="1691"/>
      <c r="C185" s="1688"/>
      <c r="D185" s="1685"/>
      <c r="E185" s="1689"/>
      <c r="F185" s="856"/>
    </row>
    <row r="186" spans="1:6">
      <c r="A186" s="1690" t="s">
        <v>7090</v>
      </c>
      <c r="B186" s="1691" t="s">
        <v>7091</v>
      </c>
      <c r="C186" s="1688">
        <v>3200</v>
      </c>
      <c r="D186" s="1685" t="s">
        <v>6748</v>
      </c>
      <c r="E186" s="1689" t="s">
        <v>6786</v>
      </c>
      <c r="F186" s="856"/>
    </row>
    <row r="187" spans="1:6">
      <c r="A187" s="1690" t="s">
        <v>7092</v>
      </c>
      <c r="B187" s="1693" t="s">
        <v>7093</v>
      </c>
      <c r="C187" s="1688">
        <v>247000</v>
      </c>
      <c r="D187" s="1689" t="s">
        <v>6751</v>
      </c>
      <c r="E187" s="1689" t="s">
        <v>6795</v>
      </c>
      <c r="F187" s="856"/>
    </row>
    <row r="188" spans="1:6">
      <c r="A188" s="1690" t="s">
        <v>7094</v>
      </c>
      <c r="B188" s="1691" t="s">
        <v>2971</v>
      </c>
      <c r="C188" s="1688">
        <v>7800</v>
      </c>
      <c r="D188" s="1689" t="s">
        <v>6751</v>
      </c>
      <c r="E188" s="1689" t="s">
        <v>6786</v>
      </c>
      <c r="F188" s="856"/>
    </row>
    <row r="189" spans="1:6">
      <c r="A189" s="1690" t="s">
        <v>7095</v>
      </c>
      <c r="B189" s="1691" t="s">
        <v>2539</v>
      </c>
      <c r="C189" s="1688">
        <v>4000</v>
      </c>
      <c r="D189" s="1689" t="s">
        <v>6751</v>
      </c>
      <c r="E189" s="1689" t="s">
        <v>6751</v>
      </c>
      <c r="F189" s="856"/>
    </row>
    <row r="190" spans="1:6">
      <c r="A190" s="1690" t="s">
        <v>7096</v>
      </c>
      <c r="B190" s="1691" t="s">
        <v>7097</v>
      </c>
      <c r="C190" s="1688">
        <v>3200</v>
      </c>
      <c r="D190" s="1689" t="s">
        <v>6751</v>
      </c>
      <c r="E190" s="1689" t="s">
        <v>6751</v>
      </c>
      <c r="F190" s="856"/>
    </row>
    <row r="191" spans="1:6">
      <c r="A191" s="1690" t="s">
        <v>7098</v>
      </c>
      <c r="B191" s="1691" t="s">
        <v>7099</v>
      </c>
      <c r="C191" s="1688">
        <v>8000</v>
      </c>
      <c r="D191" s="1689" t="s">
        <v>6751</v>
      </c>
      <c r="E191" s="1689" t="s">
        <v>6751</v>
      </c>
      <c r="F191" s="856"/>
    </row>
    <row r="192" spans="1:6">
      <c r="A192" s="1690" t="s">
        <v>7100</v>
      </c>
      <c r="B192" s="1691" t="s">
        <v>2593</v>
      </c>
      <c r="C192" s="1688">
        <v>49000</v>
      </c>
      <c r="D192" s="1689" t="s">
        <v>6751</v>
      </c>
      <c r="E192" s="1689" t="s">
        <v>6818</v>
      </c>
      <c r="F192" s="856"/>
    </row>
    <row r="193" spans="1:6">
      <c r="A193" s="1690" t="s">
        <v>7101</v>
      </c>
      <c r="B193" s="1691" t="s">
        <v>2960</v>
      </c>
      <c r="C193" s="1688">
        <v>49000</v>
      </c>
      <c r="D193" s="1689" t="s">
        <v>6751</v>
      </c>
      <c r="E193" s="1689" t="s">
        <v>7102</v>
      </c>
      <c r="F193" s="856"/>
    </row>
    <row r="194" spans="1:6">
      <c r="A194" s="1690" t="s">
        <v>7103</v>
      </c>
      <c r="B194" s="1691" t="s">
        <v>2968</v>
      </c>
      <c r="C194" s="1688">
        <v>6000</v>
      </c>
      <c r="D194" s="1689" t="s">
        <v>6751</v>
      </c>
      <c r="E194" s="1689" t="s">
        <v>6786</v>
      </c>
      <c r="F194" s="856"/>
    </row>
    <row r="195" spans="1:6">
      <c r="A195" s="1690" t="s">
        <v>7104</v>
      </c>
      <c r="B195" s="1691" t="s">
        <v>2757</v>
      </c>
      <c r="C195" s="1688">
        <v>3800</v>
      </c>
      <c r="D195" s="1689" t="s">
        <v>6751</v>
      </c>
      <c r="E195" s="1689" t="s">
        <v>6751</v>
      </c>
      <c r="F195" s="856"/>
    </row>
    <row r="196" spans="1:6">
      <c r="A196" s="1690" t="s">
        <v>7105</v>
      </c>
      <c r="B196" s="1691" t="s">
        <v>2683</v>
      </c>
      <c r="C196" s="1688">
        <v>3000</v>
      </c>
      <c r="D196" s="1689" t="s">
        <v>6751</v>
      </c>
      <c r="E196" s="1689" t="s">
        <v>6751</v>
      </c>
      <c r="F196" s="856"/>
    </row>
    <row r="197" spans="1:6">
      <c r="A197" s="1690" t="s">
        <v>7106</v>
      </c>
      <c r="B197" s="1691" t="s">
        <v>7107</v>
      </c>
      <c r="C197" s="1688">
        <v>5000</v>
      </c>
      <c r="D197" s="1689" t="s">
        <v>6751</v>
      </c>
      <c r="E197" s="1689" t="s">
        <v>6751</v>
      </c>
      <c r="F197" s="856"/>
    </row>
    <row r="198" spans="1:6">
      <c r="A198" s="1690" t="s">
        <v>7108</v>
      </c>
      <c r="B198" s="1691" t="s">
        <v>7109</v>
      </c>
      <c r="C198" s="1688">
        <v>700</v>
      </c>
      <c r="D198" s="1689" t="s">
        <v>6751</v>
      </c>
      <c r="E198" s="1689" t="s">
        <v>6751</v>
      </c>
      <c r="F198" s="856"/>
    </row>
    <row r="199" spans="1:6">
      <c r="A199" s="1690" t="s">
        <v>7110</v>
      </c>
      <c r="B199" s="1691" t="s">
        <v>7111</v>
      </c>
      <c r="C199" s="1688">
        <v>2500</v>
      </c>
      <c r="D199" s="1689" t="s">
        <v>6751</v>
      </c>
      <c r="E199" s="1689" t="s">
        <v>6751</v>
      </c>
      <c r="F199" s="856"/>
    </row>
    <row r="200" spans="1:6">
      <c r="A200" s="1690" t="s">
        <v>7112</v>
      </c>
      <c r="B200" s="1691" t="s">
        <v>7113</v>
      </c>
      <c r="C200" s="1688">
        <v>2400</v>
      </c>
      <c r="D200" s="1689" t="s">
        <v>6751</v>
      </c>
      <c r="E200" s="1689" t="s">
        <v>6751</v>
      </c>
      <c r="F200" s="856"/>
    </row>
    <row r="201" spans="1:6">
      <c r="A201" s="1690" t="s">
        <v>7114</v>
      </c>
      <c r="B201" s="1691" t="s">
        <v>2800</v>
      </c>
      <c r="C201" s="1688">
        <v>3400</v>
      </c>
      <c r="D201" s="1689" t="s">
        <v>6751</v>
      </c>
      <c r="E201" s="1689" t="s">
        <v>6751</v>
      </c>
      <c r="F201" s="856"/>
    </row>
    <row r="202" spans="1:6">
      <c r="A202" s="1690" t="s">
        <v>7115</v>
      </c>
      <c r="B202" s="1691" t="s">
        <v>2601</v>
      </c>
      <c r="C202" s="1688">
        <v>3600</v>
      </c>
      <c r="D202" s="1689" t="s">
        <v>6751</v>
      </c>
      <c r="E202" s="1689" t="s">
        <v>6751</v>
      </c>
      <c r="F202" s="856"/>
    </row>
    <row r="203" spans="1:6">
      <c r="A203" s="1690" t="s">
        <v>7116</v>
      </c>
      <c r="B203" s="1691" t="s">
        <v>2586</v>
      </c>
      <c r="C203" s="1688">
        <v>2500</v>
      </c>
      <c r="D203" s="1689" t="s">
        <v>6751</v>
      </c>
      <c r="E203" s="1689" t="s">
        <v>6751</v>
      </c>
      <c r="F203" s="856"/>
    </row>
    <row r="204" spans="1:6">
      <c r="A204" s="1690" t="s">
        <v>7117</v>
      </c>
      <c r="B204" s="1691" t="s">
        <v>2604</v>
      </c>
      <c r="C204" s="1688">
        <v>2500</v>
      </c>
      <c r="D204" s="1689" t="s">
        <v>6751</v>
      </c>
      <c r="E204" s="1689" t="s">
        <v>6751</v>
      </c>
      <c r="F204" s="856"/>
    </row>
    <row r="205" spans="1:6">
      <c r="A205" s="1690" t="s">
        <v>7118</v>
      </c>
      <c r="B205" s="1691" t="s">
        <v>2800</v>
      </c>
      <c r="C205" s="1688">
        <v>1000</v>
      </c>
      <c r="D205" s="1689" t="s">
        <v>6751</v>
      </c>
      <c r="E205" s="1689" t="s">
        <v>6751</v>
      </c>
      <c r="F205" s="856"/>
    </row>
    <row r="206" spans="1:6">
      <c r="A206" s="1690" t="s">
        <v>7119</v>
      </c>
      <c r="B206" s="1691" t="s">
        <v>7058</v>
      </c>
      <c r="C206" s="1688">
        <v>2500</v>
      </c>
      <c r="D206" s="1689" t="s">
        <v>6751</v>
      </c>
      <c r="E206" s="1689" t="s">
        <v>6751</v>
      </c>
      <c r="F206" s="856"/>
    </row>
    <row r="207" spans="1:6">
      <c r="A207" s="1690" t="s">
        <v>7120</v>
      </c>
      <c r="B207" s="1691" t="s">
        <v>2595</v>
      </c>
      <c r="C207" s="1688">
        <v>12000</v>
      </c>
      <c r="D207" s="1689" t="s">
        <v>6751</v>
      </c>
      <c r="E207" s="1689" t="s">
        <v>6799</v>
      </c>
      <c r="F207" s="856"/>
    </row>
    <row r="208" spans="1:6">
      <c r="A208" s="1690" t="s">
        <v>7121</v>
      </c>
      <c r="B208" s="1691" t="s">
        <v>2973</v>
      </c>
      <c r="C208" s="1688">
        <v>7100</v>
      </c>
      <c r="D208" s="1689" t="s">
        <v>6751</v>
      </c>
      <c r="E208" s="1689" t="s">
        <v>6786</v>
      </c>
      <c r="F208" s="856"/>
    </row>
    <row r="209" spans="1:6">
      <c r="A209" s="1690" t="s">
        <v>7122</v>
      </c>
      <c r="B209" s="1691" t="s">
        <v>2681</v>
      </c>
      <c r="C209" s="1688">
        <v>3100</v>
      </c>
      <c r="D209" s="1689" t="s">
        <v>6751</v>
      </c>
      <c r="E209" s="1689" t="s">
        <v>6751</v>
      </c>
      <c r="F209" s="856"/>
    </row>
    <row r="210" spans="1:6">
      <c r="A210" s="1690" t="s">
        <v>7123</v>
      </c>
      <c r="B210" s="1691" t="s">
        <v>7124</v>
      </c>
      <c r="C210" s="1688">
        <v>2200</v>
      </c>
      <c r="D210" s="1689" t="s">
        <v>6751</v>
      </c>
      <c r="E210" s="1689" t="s">
        <v>6751</v>
      </c>
      <c r="F210" s="856"/>
    </row>
    <row r="211" spans="1:6">
      <c r="A211" s="1690" t="s">
        <v>7125</v>
      </c>
      <c r="B211" s="1691" t="s">
        <v>2595</v>
      </c>
      <c r="C211" s="1688">
        <v>2600</v>
      </c>
      <c r="D211" s="1689" t="s">
        <v>6751</v>
      </c>
      <c r="E211" s="1689" t="s">
        <v>6751</v>
      </c>
      <c r="F211" s="856"/>
    </row>
    <row r="212" spans="1:6">
      <c r="A212" s="1690" t="s">
        <v>7126</v>
      </c>
      <c r="B212" s="1691" t="s">
        <v>2605</v>
      </c>
      <c r="C212" s="1688">
        <v>5200</v>
      </c>
      <c r="D212" s="1689" t="s">
        <v>6751</v>
      </c>
      <c r="E212" s="1689" t="s">
        <v>6751</v>
      </c>
      <c r="F212" s="856"/>
    </row>
    <row r="213" spans="1:6">
      <c r="A213" s="1690" t="s">
        <v>7127</v>
      </c>
      <c r="B213" s="1691" t="s">
        <v>2973</v>
      </c>
      <c r="C213" s="1688">
        <v>3500</v>
      </c>
      <c r="D213" s="1689" t="s">
        <v>6751</v>
      </c>
      <c r="E213" s="1689" t="s">
        <v>6751</v>
      </c>
      <c r="F213" s="856"/>
    </row>
    <row r="214" spans="1:6">
      <c r="A214" s="1690" t="s">
        <v>7128</v>
      </c>
      <c r="B214" s="1691" t="s">
        <v>6939</v>
      </c>
      <c r="C214" s="1688">
        <v>4400</v>
      </c>
      <c r="D214" s="1689" t="s">
        <v>6751</v>
      </c>
      <c r="E214" s="1689" t="s">
        <v>6751</v>
      </c>
      <c r="F214" s="856"/>
    </row>
    <row r="215" spans="1:6">
      <c r="A215" s="1690" t="s">
        <v>7129</v>
      </c>
      <c r="B215" s="1691" t="s">
        <v>6939</v>
      </c>
      <c r="C215" s="1688">
        <v>21500</v>
      </c>
      <c r="D215" s="1689" t="s">
        <v>6751</v>
      </c>
      <c r="E215" s="1689" t="s">
        <v>6799</v>
      </c>
      <c r="F215" s="856"/>
    </row>
    <row r="216" spans="1:6">
      <c r="A216" s="1690" t="s">
        <v>7130</v>
      </c>
      <c r="B216" s="1691" t="s">
        <v>7131</v>
      </c>
      <c r="C216" s="1688">
        <v>3500</v>
      </c>
      <c r="D216" s="1689" t="s">
        <v>6751</v>
      </c>
      <c r="E216" s="1689" t="s">
        <v>6786</v>
      </c>
      <c r="F216" s="856"/>
    </row>
    <row r="217" spans="1:6">
      <c r="A217" s="1690" t="s">
        <v>7132</v>
      </c>
      <c r="B217" s="1691" t="s">
        <v>6939</v>
      </c>
      <c r="C217" s="1688">
        <v>6600</v>
      </c>
      <c r="D217" s="1689" t="s">
        <v>6751</v>
      </c>
      <c r="E217" s="1689" t="s">
        <v>6751</v>
      </c>
      <c r="F217" s="856"/>
    </row>
    <row r="218" spans="1:6">
      <c r="A218" s="1690" t="s">
        <v>7133</v>
      </c>
      <c r="B218" s="1691" t="s">
        <v>6939</v>
      </c>
      <c r="C218" s="1688">
        <v>3200</v>
      </c>
      <c r="D218" s="1689" t="s">
        <v>6751</v>
      </c>
      <c r="E218" s="1689" t="s">
        <v>6751</v>
      </c>
      <c r="F218" s="856"/>
    </row>
    <row r="219" spans="1:6">
      <c r="A219" s="1690" t="s">
        <v>7134</v>
      </c>
      <c r="B219" s="1691" t="s">
        <v>2537</v>
      </c>
      <c r="C219" s="1688">
        <v>1200</v>
      </c>
      <c r="D219" s="1689" t="s">
        <v>6751</v>
      </c>
      <c r="E219" s="1689" t="s">
        <v>6751</v>
      </c>
      <c r="F219" s="856"/>
    </row>
    <row r="220" spans="1:6">
      <c r="A220" s="1690" t="s">
        <v>7135</v>
      </c>
      <c r="B220" s="1710" t="s">
        <v>7136</v>
      </c>
      <c r="C220" s="1688">
        <v>600</v>
      </c>
      <c r="D220" s="1689" t="s">
        <v>6751</v>
      </c>
      <c r="E220" s="1689" t="s">
        <v>6751</v>
      </c>
      <c r="F220" s="856"/>
    </row>
    <row r="221" spans="1:6">
      <c r="A221" s="1690" t="s">
        <v>7137</v>
      </c>
      <c r="B221" s="1710" t="s">
        <v>6755</v>
      </c>
      <c r="C221" s="1688">
        <v>200</v>
      </c>
      <c r="D221" s="1689" t="s">
        <v>6751</v>
      </c>
      <c r="E221" s="1689" t="s">
        <v>6751</v>
      </c>
      <c r="F221" s="856"/>
    </row>
    <row r="222" spans="1:6">
      <c r="A222" s="1690" t="s">
        <v>7138</v>
      </c>
      <c r="B222" s="1710" t="s">
        <v>7139</v>
      </c>
      <c r="C222" s="1688">
        <v>600</v>
      </c>
      <c r="D222" s="1689" t="s">
        <v>6751</v>
      </c>
      <c r="E222" s="1689" t="s">
        <v>6751</v>
      </c>
      <c r="F222" s="856"/>
    </row>
    <row r="223" spans="1:6">
      <c r="A223" s="1690" t="s">
        <v>7140</v>
      </c>
      <c r="B223" s="1710" t="s">
        <v>7141</v>
      </c>
      <c r="C223" s="1688">
        <v>3200</v>
      </c>
      <c r="D223" s="1689" t="s">
        <v>6751</v>
      </c>
      <c r="E223" s="1689" t="s">
        <v>6751</v>
      </c>
      <c r="F223" s="856"/>
    </row>
    <row r="224" spans="1:6">
      <c r="A224" s="1690" t="s">
        <v>7142</v>
      </c>
      <c r="B224" s="1710" t="s">
        <v>7143</v>
      </c>
      <c r="C224" s="1688">
        <v>800</v>
      </c>
      <c r="D224" s="1689" t="s">
        <v>6751</v>
      </c>
      <c r="E224" s="1689" t="s">
        <v>6751</v>
      </c>
      <c r="F224" s="856"/>
    </row>
    <row r="225" spans="1:6">
      <c r="A225" s="1690" t="s">
        <v>7144</v>
      </c>
      <c r="B225" s="1710" t="s">
        <v>7145</v>
      </c>
      <c r="C225" s="1688">
        <v>39000</v>
      </c>
      <c r="D225" s="1689" t="s">
        <v>6961</v>
      </c>
      <c r="E225" s="1689" t="s">
        <v>6962</v>
      </c>
      <c r="F225" s="856"/>
    </row>
    <row r="226" spans="1:6">
      <c r="A226" s="1711" t="s">
        <v>7146</v>
      </c>
      <c r="B226" s="856"/>
      <c r="C226" s="1707"/>
      <c r="D226" s="1685"/>
      <c r="E226" s="1685"/>
      <c r="F226" s="856"/>
    </row>
    <row r="227" spans="1:6">
      <c r="A227" s="1690" t="s">
        <v>7147</v>
      </c>
      <c r="B227" s="1687" t="s">
        <v>2986</v>
      </c>
      <c r="C227" s="1688">
        <v>24000</v>
      </c>
      <c r="D227" s="1689" t="s">
        <v>6794</v>
      </c>
      <c r="E227" s="1689" t="s">
        <v>6799</v>
      </c>
      <c r="F227" s="856"/>
    </row>
    <row r="228" spans="1:6">
      <c r="A228" s="1690" t="s">
        <v>7148</v>
      </c>
      <c r="B228" s="1687" t="s">
        <v>7149</v>
      </c>
      <c r="C228" s="1688">
        <v>100000</v>
      </c>
      <c r="D228" s="1689" t="s">
        <v>6977</v>
      </c>
      <c r="E228" s="1689" t="s">
        <v>6795</v>
      </c>
      <c r="F228" s="856"/>
    </row>
    <row r="229" spans="1:6">
      <c r="A229" s="1690" t="s">
        <v>7150</v>
      </c>
      <c r="B229" s="1687" t="s">
        <v>7151</v>
      </c>
      <c r="C229" s="1688">
        <v>8300</v>
      </c>
      <c r="D229" s="1685" t="s">
        <v>6748</v>
      </c>
      <c r="E229" s="1689" t="s">
        <v>6786</v>
      </c>
      <c r="F229" s="856"/>
    </row>
    <row r="230" spans="1:6">
      <c r="A230" s="1690" t="s">
        <v>7152</v>
      </c>
      <c r="B230" s="1687" t="s">
        <v>7153</v>
      </c>
      <c r="C230" s="1688">
        <v>1500</v>
      </c>
      <c r="D230" s="1689" t="s">
        <v>6751</v>
      </c>
      <c r="E230" s="1689" t="s">
        <v>6751</v>
      </c>
      <c r="F230" s="856"/>
    </row>
    <row r="231" spans="1:6">
      <c r="A231" s="1690" t="s">
        <v>7154</v>
      </c>
      <c r="B231" s="1687" t="s">
        <v>7155</v>
      </c>
      <c r="C231" s="1688">
        <v>4300</v>
      </c>
      <c r="D231" s="1689" t="s">
        <v>6751</v>
      </c>
      <c r="E231" s="1689" t="s">
        <v>6751</v>
      </c>
      <c r="F231" s="856"/>
    </row>
    <row r="232" spans="1:6">
      <c r="A232" s="1690" t="s">
        <v>7156</v>
      </c>
      <c r="B232" s="1687" t="s">
        <v>7157</v>
      </c>
      <c r="C232" s="1688">
        <v>1900</v>
      </c>
      <c r="D232" s="1689" t="s">
        <v>6751</v>
      </c>
      <c r="E232" s="1689" t="s">
        <v>6751</v>
      </c>
      <c r="F232" s="856"/>
    </row>
    <row r="233" spans="1:6">
      <c r="A233" s="1690" t="s">
        <v>7158</v>
      </c>
      <c r="B233" s="1687" t="s">
        <v>3195</v>
      </c>
      <c r="C233" s="1688">
        <v>1000</v>
      </c>
      <c r="D233" s="1689" t="s">
        <v>6751</v>
      </c>
      <c r="E233" s="1689" t="s">
        <v>6751</v>
      </c>
      <c r="F233" s="856"/>
    </row>
    <row r="234" spans="1:6">
      <c r="A234" s="1690" t="s">
        <v>7159</v>
      </c>
      <c r="B234" s="1687" t="s">
        <v>7046</v>
      </c>
      <c r="C234" s="1688">
        <v>4300</v>
      </c>
      <c r="D234" s="1689" t="s">
        <v>6751</v>
      </c>
      <c r="E234" s="1689" t="s">
        <v>6751</v>
      </c>
      <c r="F234" s="856"/>
    </row>
    <row r="235" spans="1:6">
      <c r="A235" s="1690" t="s">
        <v>7160</v>
      </c>
      <c r="B235" s="1687" t="s">
        <v>7161</v>
      </c>
      <c r="C235" s="1688">
        <v>1400</v>
      </c>
      <c r="D235" s="1689" t="s">
        <v>6751</v>
      </c>
      <c r="E235" s="1689" t="s">
        <v>6751</v>
      </c>
      <c r="F235" s="856"/>
    </row>
    <row r="236" spans="1:6">
      <c r="A236" s="1690" t="s">
        <v>7162</v>
      </c>
      <c r="B236" s="1687" t="s">
        <v>7046</v>
      </c>
      <c r="C236" s="1688">
        <v>1000</v>
      </c>
      <c r="D236" s="1689" t="s">
        <v>6751</v>
      </c>
      <c r="E236" s="1689" t="s">
        <v>6751</v>
      </c>
      <c r="F236" s="856"/>
    </row>
    <row r="237" spans="1:6">
      <c r="A237" s="1690" t="s">
        <v>7163</v>
      </c>
      <c r="B237" s="1687" t="s">
        <v>7046</v>
      </c>
      <c r="C237" s="1688">
        <v>1100</v>
      </c>
      <c r="D237" s="1689" t="s">
        <v>6751</v>
      </c>
      <c r="E237" s="1689" t="s">
        <v>6751</v>
      </c>
      <c r="F237" s="856"/>
    </row>
    <row r="238" spans="1:6">
      <c r="A238" s="1690" t="s">
        <v>7164</v>
      </c>
      <c r="B238" s="1687" t="s">
        <v>7027</v>
      </c>
      <c r="C238" s="1688">
        <v>2300</v>
      </c>
      <c r="D238" s="1689" t="s">
        <v>6751</v>
      </c>
      <c r="E238" s="1689" t="s">
        <v>6824</v>
      </c>
      <c r="F238" s="856"/>
    </row>
    <row r="239" spans="1:6">
      <c r="A239" s="1690" t="s">
        <v>7165</v>
      </c>
      <c r="B239" s="1687" t="s">
        <v>3024</v>
      </c>
      <c r="C239" s="1688">
        <v>1300</v>
      </c>
      <c r="D239" s="1689" t="s">
        <v>6751</v>
      </c>
      <c r="E239" s="1689" t="s">
        <v>6786</v>
      </c>
      <c r="F239" s="856"/>
    </row>
    <row r="240" spans="1:6">
      <c r="A240" s="1690" t="s">
        <v>7166</v>
      </c>
      <c r="B240" s="1691" t="s">
        <v>7167</v>
      </c>
      <c r="C240" s="1688">
        <v>800</v>
      </c>
      <c r="D240" s="1689" t="s">
        <v>6751</v>
      </c>
      <c r="E240" s="1689" t="s">
        <v>6751</v>
      </c>
      <c r="F240" s="856"/>
    </row>
    <row r="241" spans="1:6">
      <c r="A241" s="1690" t="s">
        <v>7168</v>
      </c>
      <c r="B241" s="1691" t="s">
        <v>7151</v>
      </c>
      <c r="C241" s="1688">
        <v>800</v>
      </c>
      <c r="D241" s="1689" t="s">
        <v>6984</v>
      </c>
      <c r="E241" s="1689" t="s">
        <v>7169</v>
      </c>
      <c r="F241" s="856"/>
    </row>
    <row r="242" spans="1:6">
      <c r="A242" s="1690" t="s">
        <v>7170</v>
      </c>
      <c r="B242" s="1691" t="s">
        <v>3204</v>
      </c>
      <c r="C242" s="1688">
        <v>3100</v>
      </c>
      <c r="D242" s="1689" t="s">
        <v>6751</v>
      </c>
      <c r="E242" s="1689" t="s">
        <v>6751</v>
      </c>
      <c r="F242" s="856"/>
    </row>
    <row r="243" spans="1:6">
      <c r="A243" s="1690" t="s">
        <v>7171</v>
      </c>
      <c r="B243" s="1691" t="s">
        <v>7161</v>
      </c>
      <c r="C243" s="1688">
        <v>3900</v>
      </c>
      <c r="D243" s="1689" t="s">
        <v>6751</v>
      </c>
      <c r="E243" s="1689" t="s">
        <v>6751</v>
      </c>
      <c r="F243" s="856"/>
    </row>
    <row r="244" spans="1:6">
      <c r="A244" s="1690" t="s">
        <v>7172</v>
      </c>
      <c r="B244" s="1691" t="s">
        <v>7023</v>
      </c>
      <c r="C244" s="1688">
        <v>2600</v>
      </c>
      <c r="D244" s="1689" t="s">
        <v>6751</v>
      </c>
      <c r="E244" s="1689" t="s">
        <v>6751</v>
      </c>
      <c r="F244" s="856"/>
    </row>
    <row r="245" spans="1:6">
      <c r="A245" s="1690" t="s">
        <v>7173</v>
      </c>
      <c r="B245" s="1691" t="s">
        <v>7021</v>
      </c>
      <c r="C245" s="1688">
        <v>1600</v>
      </c>
      <c r="D245" s="1689" t="s">
        <v>6751</v>
      </c>
      <c r="E245" s="1689" t="s">
        <v>6751</v>
      </c>
      <c r="F245" s="856"/>
    </row>
    <row r="246" spans="1:6">
      <c r="A246" s="1690" t="s">
        <v>7174</v>
      </c>
      <c r="B246" s="1691" t="s">
        <v>7023</v>
      </c>
      <c r="C246" s="1688">
        <v>2400</v>
      </c>
      <c r="D246" s="1689" t="s">
        <v>6751</v>
      </c>
      <c r="E246" s="1689" t="s">
        <v>6751</v>
      </c>
      <c r="F246" s="856"/>
    </row>
    <row r="247" spans="1:6">
      <c r="A247" s="1690" t="s">
        <v>7175</v>
      </c>
      <c r="B247" s="1691" t="s">
        <v>7023</v>
      </c>
      <c r="C247" s="1688">
        <v>2700</v>
      </c>
      <c r="D247" s="1689" t="s">
        <v>6751</v>
      </c>
      <c r="E247" s="1689" t="s">
        <v>6751</v>
      </c>
      <c r="F247" s="856"/>
    </row>
    <row r="248" spans="1:6">
      <c r="A248" s="1690" t="s">
        <v>7176</v>
      </c>
      <c r="B248" s="1691" t="s">
        <v>3143</v>
      </c>
      <c r="C248" s="1688">
        <v>3700</v>
      </c>
      <c r="D248" s="1689" t="s">
        <v>6751</v>
      </c>
      <c r="E248" s="1689" t="s">
        <v>6751</v>
      </c>
      <c r="F248" s="856"/>
    </row>
    <row r="249" spans="1:6">
      <c r="A249" s="1690" t="s">
        <v>7177</v>
      </c>
      <c r="B249" s="1691" t="s">
        <v>7178</v>
      </c>
      <c r="C249" s="1688">
        <v>900</v>
      </c>
      <c r="D249" s="1689" t="s">
        <v>6751</v>
      </c>
      <c r="E249" s="1689" t="s">
        <v>6751</v>
      </c>
      <c r="F249" s="856"/>
    </row>
    <row r="250" spans="1:6">
      <c r="A250" s="1690" t="s">
        <v>7179</v>
      </c>
      <c r="B250" s="1691" t="s">
        <v>7180</v>
      </c>
      <c r="C250" s="1688">
        <v>633000</v>
      </c>
      <c r="D250" s="1689" t="s">
        <v>6977</v>
      </c>
      <c r="E250" s="1689" t="s">
        <v>7181</v>
      </c>
      <c r="F250" s="856"/>
    </row>
    <row r="251" spans="1:6">
      <c r="A251" s="1690" t="s">
        <v>7182</v>
      </c>
      <c r="B251" s="1691" t="s">
        <v>7183</v>
      </c>
      <c r="C251" s="1688">
        <v>2200</v>
      </c>
      <c r="D251" s="1689" t="s">
        <v>6748</v>
      </c>
      <c r="E251" s="1689" t="s">
        <v>6786</v>
      </c>
      <c r="F251" s="856"/>
    </row>
    <row r="252" spans="1:6">
      <c r="A252" s="1690" t="s">
        <v>7184</v>
      </c>
      <c r="B252" s="1691" t="s">
        <v>7185</v>
      </c>
      <c r="C252" s="1688">
        <v>2000</v>
      </c>
      <c r="D252" s="1685" t="s">
        <v>6751</v>
      </c>
      <c r="E252" s="1689" t="s">
        <v>6751</v>
      </c>
      <c r="F252" s="856"/>
    </row>
    <row r="253" spans="1:6">
      <c r="A253" s="1690" t="s">
        <v>7186</v>
      </c>
      <c r="B253" s="1691" t="s">
        <v>7187</v>
      </c>
      <c r="C253" s="1688">
        <v>2200</v>
      </c>
      <c r="D253" s="1689" t="s">
        <v>6751</v>
      </c>
      <c r="E253" s="1689" t="s">
        <v>6751</v>
      </c>
      <c r="F253" s="856"/>
    </row>
    <row r="254" spans="1:6">
      <c r="A254" s="1690" t="s">
        <v>7188</v>
      </c>
      <c r="B254" s="1691" t="s">
        <v>7189</v>
      </c>
      <c r="C254" s="1688">
        <v>1700</v>
      </c>
      <c r="D254" s="1689" t="s">
        <v>6751</v>
      </c>
      <c r="E254" s="1689" t="s">
        <v>6751</v>
      </c>
      <c r="F254" s="856"/>
    </row>
    <row r="255" spans="1:6">
      <c r="A255" s="1690" t="s">
        <v>7190</v>
      </c>
      <c r="B255" s="1691" t="s">
        <v>7191</v>
      </c>
      <c r="C255" s="1688">
        <v>2600</v>
      </c>
      <c r="D255" s="1689" t="s">
        <v>6751</v>
      </c>
      <c r="E255" s="1689" t="s">
        <v>6751</v>
      </c>
      <c r="F255" s="856"/>
    </row>
    <row r="256" spans="1:6">
      <c r="A256" s="1690" t="s">
        <v>7192</v>
      </c>
      <c r="B256" s="1691" t="s">
        <v>7193</v>
      </c>
      <c r="C256" s="1688">
        <v>5600</v>
      </c>
      <c r="D256" s="1689" t="s">
        <v>6751</v>
      </c>
      <c r="E256" s="1689" t="s">
        <v>6751</v>
      </c>
      <c r="F256" s="856"/>
    </row>
    <row r="257" spans="1:6">
      <c r="A257" s="1690" t="s">
        <v>7194</v>
      </c>
      <c r="B257" s="1691" t="s">
        <v>7195</v>
      </c>
      <c r="C257" s="1688">
        <v>3800</v>
      </c>
      <c r="D257" s="1689" t="s">
        <v>6751</v>
      </c>
      <c r="E257" s="1689" t="s">
        <v>6751</v>
      </c>
      <c r="F257" s="856"/>
    </row>
    <row r="258" spans="1:6">
      <c r="A258" s="1690" t="s">
        <v>7196</v>
      </c>
      <c r="B258" s="1691" t="s">
        <v>7197</v>
      </c>
      <c r="C258" s="1688">
        <v>1500</v>
      </c>
      <c r="D258" s="1689" t="s">
        <v>6751</v>
      </c>
      <c r="E258" s="1689" t="s">
        <v>6751</v>
      </c>
      <c r="F258" s="856"/>
    </row>
    <row r="259" spans="1:6">
      <c r="A259" s="1712" t="s">
        <v>7198</v>
      </c>
      <c r="B259" s="856"/>
      <c r="C259" s="1707"/>
      <c r="D259" s="1685"/>
      <c r="E259" s="1685"/>
      <c r="F259" s="856"/>
    </row>
    <row r="260" spans="1:6">
      <c r="A260" s="1690" t="s">
        <v>7199</v>
      </c>
      <c r="B260" s="856" t="s">
        <v>3252</v>
      </c>
      <c r="C260" s="1707">
        <v>2500</v>
      </c>
      <c r="D260" s="1685" t="s">
        <v>6748</v>
      </c>
      <c r="E260" s="1685" t="s">
        <v>6786</v>
      </c>
      <c r="F260" s="856"/>
    </row>
    <row r="261" spans="1:6">
      <c r="A261" s="1690" t="s">
        <v>7200</v>
      </c>
      <c r="B261" s="1687" t="s">
        <v>7201</v>
      </c>
      <c r="C261" s="1688">
        <v>15000</v>
      </c>
      <c r="D261" s="1689" t="s">
        <v>6751</v>
      </c>
      <c r="E261" s="1689" t="s">
        <v>6799</v>
      </c>
      <c r="F261" s="856"/>
    </row>
    <row r="262" spans="1:6">
      <c r="A262" s="1690" t="s">
        <v>7202</v>
      </c>
      <c r="B262" s="1687" t="s">
        <v>7203</v>
      </c>
      <c r="C262" s="1688">
        <v>1000</v>
      </c>
      <c r="D262" s="1689" t="s">
        <v>6751</v>
      </c>
      <c r="E262" s="1689" t="s">
        <v>6786</v>
      </c>
      <c r="F262" s="856"/>
    </row>
    <row r="263" spans="1:6">
      <c r="A263" s="1690" t="s">
        <v>7204</v>
      </c>
      <c r="B263" s="1687" t="s">
        <v>7205</v>
      </c>
      <c r="C263" s="1688">
        <v>2500</v>
      </c>
      <c r="D263" s="1689" t="s">
        <v>6751</v>
      </c>
      <c r="E263" s="1689" t="s">
        <v>6751</v>
      </c>
      <c r="F263" s="856"/>
    </row>
    <row r="264" spans="1:6">
      <c r="A264" s="1690" t="s">
        <v>7206</v>
      </c>
      <c r="B264" s="1687" t="s">
        <v>7207</v>
      </c>
      <c r="C264" s="1688">
        <v>3600</v>
      </c>
      <c r="D264" s="1689" t="s">
        <v>6751</v>
      </c>
      <c r="E264" s="1689" t="s">
        <v>6751</v>
      </c>
      <c r="F264" s="856"/>
    </row>
    <row r="265" spans="1:6">
      <c r="A265" s="1690" t="s">
        <v>7208</v>
      </c>
      <c r="B265" s="1687" t="s">
        <v>7209</v>
      </c>
      <c r="C265" s="1688">
        <v>1900</v>
      </c>
      <c r="D265" s="1689" t="s">
        <v>6751</v>
      </c>
      <c r="E265" s="1689" t="s">
        <v>6751</v>
      </c>
      <c r="F265" s="856"/>
    </row>
    <row r="266" spans="1:6">
      <c r="A266" s="1690" t="s">
        <v>7210</v>
      </c>
      <c r="B266" s="1687" t="s">
        <v>7211</v>
      </c>
      <c r="C266" s="1688">
        <v>1300</v>
      </c>
      <c r="D266" s="1689" t="s">
        <v>6751</v>
      </c>
      <c r="E266" s="1689" t="s">
        <v>6783</v>
      </c>
      <c r="F266" s="856"/>
    </row>
    <row r="267" spans="1:6">
      <c r="A267" s="1690" t="s">
        <v>7212</v>
      </c>
      <c r="B267" s="1687" t="s">
        <v>7213</v>
      </c>
      <c r="C267" s="1688">
        <v>4000</v>
      </c>
      <c r="D267" s="1689" t="s">
        <v>6751</v>
      </c>
      <c r="E267" s="1689" t="s">
        <v>6786</v>
      </c>
      <c r="F267" s="856"/>
    </row>
    <row r="268" spans="1:6">
      <c r="A268" s="1690" t="s">
        <v>7214</v>
      </c>
      <c r="B268" s="1687" t="s">
        <v>3362</v>
      </c>
      <c r="C268" s="1688">
        <v>4900</v>
      </c>
      <c r="D268" s="1689" t="s">
        <v>6751</v>
      </c>
      <c r="E268" s="1689" t="s">
        <v>6751</v>
      </c>
      <c r="F268" s="856"/>
    </row>
    <row r="269" spans="1:6">
      <c r="A269" s="1690" t="s">
        <v>7215</v>
      </c>
      <c r="B269" s="1687" t="s">
        <v>3221</v>
      </c>
      <c r="C269" s="1688">
        <v>900</v>
      </c>
      <c r="D269" s="1689" t="s">
        <v>6751</v>
      </c>
      <c r="E269" s="1689" t="s">
        <v>6751</v>
      </c>
      <c r="F269" s="856"/>
    </row>
    <row r="270" spans="1:6">
      <c r="A270" s="1690" t="s">
        <v>7216</v>
      </c>
      <c r="B270" s="1687" t="s">
        <v>7217</v>
      </c>
      <c r="C270" s="1688">
        <v>700</v>
      </c>
      <c r="D270" s="1689" t="s">
        <v>6751</v>
      </c>
      <c r="E270" s="1689" t="s">
        <v>6751</v>
      </c>
      <c r="F270" s="856"/>
    </row>
    <row r="271" spans="1:6">
      <c r="A271" s="1690" t="s">
        <v>7218</v>
      </c>
      <c r="B271" s="1687" t="s">
        <v>7219</v>
      </c>
      <c r="C271" s="1688">
        <v>1400</v>
      </c>
      <c r="D271" s="1689" t="s">
        <v>6751</v>
      </c>
      <c r="E271" s="1689" t="s">
        <v>6751</v>
      </c>
      <c r="F271" s="856"/>
    </row>
    <row r="272" spans="1:6">
      <c r="A272" s="1690" t="s">
        <v>7220</v>
      </c>
      <c r="B272" s="1687" t="s">
        <v>3363</v>
      </c>
      <c r="C272" s="1688">
        <v>2800</v>
      </c>
      <c r="D272" s="1689" t="s">
        <v>6751</v>
      </c>
      <c r="E272" s="1689" t="s">
        <v>6751</v>
      </c>
      <c r="F272" s="856"/>
    </row>
    <row r="273" spans="1:6">
      <c r="A273" s="1690" t="s">
        <v>7221</v>
      </c>
      <c r="B273" s="1687" t="s">
        <v>7222</v>
      </c>
      <c r="C273" s="1688">
        <v>800</v>
      </c>
      <c r="D273" s="1689" t="s">
        <v>6751</v>
      </c>
      <c r="E273" s="1689" t="s">
        <v>6751</v>
      </c>
      <c r="F273" s="856"/>
    </row>
    <row r="274" spans="1:6">
      <c r="A274" s="1690" t="s">
        <v>7223</v>
      </c>
      <c r="B274" s="1687" t="s">
        <v>7224</v>
      </c>
      <c r="C274" s="1688">
        <v>3100</v>
      </c>
      <c r="D274" s="1689" t="s">
        <v>6751</v>
      </c>
      <c r="E274" s="1689" t="s">
        <v>6751</v>
      </c>
      <c r="F274" s="856"/>
    </row>
    <row r="275" spans="1:6">
      <c r="A275" s="1712" t="s">
        <v>7225</v>
      </c>
      <c r="B275" s="1687"/>
      <c r="C275" s="1688"/>
      <c r="D275" s="1689"/>
      <c r="E275" s="1689"/>
      <c r="F275" s="856"/>
    </row>
    <row r="276" spans="1:6">
      <c r="A276" s="1690" t="s">
        <v>7226</v>
      </c>
      <c r="B276" s="1687" t="s">
        <v>7227</v>
      </c>
      <c r="C276" s="1688">
        <v>1000</v>
      </c>
      <c r="D276" s="1713" t="s">
        <v>6748</v>
      </c>
      <c r="E276" s="1713" t="s">
        <v>6799</v>
      </c>
      <c r="F276" s="856"/>
    </row>
    <row r="277" spans="1:6">
      <c r="A277" s="1690" t="s">
        <v>7228</v>
      </c>
      <c r="B277" s="1708" t="s">
        <v>7229</v>
      </c>
      <c r="C277" s="1688">
        <v>2400</v>
      </c>
      <c r="D277" s="1689" t="s">
        <v>6751</v>
      </c>
      <c r="E277" s="1689" t="s">
        <v>6786</v>
      </c>
      <c r="F277" s="856"/>
    </row>
    <row r="278" spans="1:6">
      <c r="A278" s="1690" t="s">
        <v>7230</v>
      </c>
      <c r="B278" s="1714" t="s">
        <v>7231</v>
      </c>
      <c r="C278" s="1688">
        <v>49000</v>
      </c>
      <c r="D278" s="1689" t="s">
        <v>6961</v>
      </c>
      <c r="E278" s="1689" t="s">
        <v>6962</v>
      </c>
      <c r="F278" s="856"/>
    </row>
    <row r="279" spans="1:6">
      <c r="A279" s="1712" t="s">
        <v>7232</v>
      </c>
      <c r="B279" s="1687"/>
      <c r="C279" s="1688"/>
      <c r="D279" s="1689"/>
      <c r="E279" s="1689"/>
      <c r="F279" s="856"/>
    </row>
    <row r="280" spans="1:6">
      <c r="A280" s="1690" t="s">
        <v>7233</v>
      </c>
      <c r="B280" s="1687" t="s">
        <v>7234</v>
      </c>
      <c r="C280" s="1688">
        <v>67000</v>
      </c>
      <c r="D280" s="1713" t="s">
        <v>6748</v>
      </c>
      <c r="E280" s="1713" t="s">
        <v>6749</v>
      </c>
      <c r="F280" s="856"/>
    </row>
    <row r="281" spans="1:6">
      <c r="A281" s="1690" t="s">
        <v>7235</v>
      </c>
      <c r="B281" s="1687" t="s">
        <v>4118</v>
      </c>
      <c r="C281" s="1688">
        <v>6000</v>
      </c>
      <c r="D281" s="1689" t="s">
        <v>6751</v>
      </c>
      <c r="E281" s="1689" t="s">
        <v>6786</v>
      </c>
      <c r="F281" s="856"/>
    </row>
    <row r="282" spans="1:6">
      <c r="A282" s="1690" t="s">
        <v>7236</v>
      </c>
      <c r="B282" s="1708" t="s">
        <v>7237</v>
      </c>
      <c r="C282" s="1688">
        <v>3900</v>
      </c>
      <c r="D282" s="1689" t="s">
        <v>6751</v>
      </c>
      <c r="E282" s="1689" t="s">
        <v>6751</v>
      </c>
      <c r="F282" s="856"/>
    </row>
    <row r="283" spans="1:6">
      <c r="A283" s="1712" t="s">
        <v>7238</v>
      </c>
      <c r="B283" s="1687"/>
      <c r="C283" s="1688"/>
      <c r="D283" s="1689"/>
      <c r="E283" s="1689"/>
      <c r="F283" s="856"/>
    </row>
    <row r="284" spans="1:6">
      <c r="A284" s="1690" t="s">
        <v>7239</v>
      </c>
      <c r="B284" s="1687" t="s">
        <v>4263</v>
      </c>
      <c r="C284" s="1688">
        <v>583000</v>
      </c>
      <c r="D284" s="1713" t="s">
        <v>6794</v>
      </c>
      <c r="E284" s="1713" t="s">
        <v>6795</v>
      </c>
      <c r="F284" s="856"/>
    </row>
    <row r="285" spans="1:6">
      <c r="A285" s="1712" t="s">
        <v>7240</v>
      </c>
      <c r="B285" s="1687"/>
      <c r="C285" s="1688"/>
      <c r="D285" s="1689"/>
      <c r="E285" s="1689"/>
      <c r="F285" s="856"/>
    </row>
    <row r="286" spans="1:6">
      <c r="A286" s="1690" t="s">
        <v>7241</v>
      </c>
      <c r="B286" s="1687" t="s">
        <v>4571</v>
      </c>
      <c r="C286" s="1688">
        <v>1000</v>
      </c>
      <c r="D286" s="1713" t="s">
        <v>6748</v>
      </c>
      <c r="E286" s="1713" t="s">
        <v>6786</v>
      </c>
      <c r="F286" s="856"/>
    </row>
    <row r="287" spans="1:6">
      <c r="A287" s="1690" t="s">
        <v>7242</v>
      </c>
      <c r="B287" s="1710" t="s">
        <v>7243</v>
      </c>
      <c r="C287" s="1688">
        <v>1500</v>
      </c>
      <c r="D287" s="1713" t="s">
        <v>6755</v>
      </c>
      <c r="E287" s="1713" t="s">
        <v>6755</v>
      </c>
      <c r="F287" s="856"/>
    </row>
    <row r="288" spans="1:6">
      <c r="A288" s="1690" t="s">
        <v>7244</v>
      </c>
      <c r="B288" s="1710" t="s">
        <v>7245</v>
      </c>
      <c r="C288" s="1688">
        <v>1000</v>
      </c>
      <c r="D288" s="1713" t="s">
        <v>6755</v>
      </c>
      <c r="E288" s="1713" t="s">
        <v>6755</v>
      </c>
      <c r="F288" s="856"/>
    </row>
    <row r="289" spans="1:6" ht="18.5" thickBot="1">
      <c r="A289" s="1715" t="s">
        <v>7246</v>
      </c>
      <c r="B289" s="1716" t="s">
        <v>7247</v>
      </c>
      <c r="C289" s="1717">
        <v>72000</v>
      </c>
      <c r="D289" s="1718" t="s">
        <v>6961</v>
      </c>
      <c r="E289" s="1718" t="s">
        <v>6962</v>
      </c>
      <c r="F289" s="856"/>
    </row>
    <row r="290" spans="1:6">
      <c r="A290" s="1719"/>
      <c r="B290" s="1710"/>
      <c r="C290" s="1688"/>
      <c r="D290" s="1689"/>
      <c r="E290" s="1021" t="s">
        <v>6737</v>
      </c>
      <c r="F290" s="856"/>
    </row>
    <row r="291" spans="1:6">
      <c r="A291" s="856"/>
      <c r="B291" s="856"/>
      <c r="C291" s="856"/>
      <c r="D291" s="856"/>
      <c r="E291" s="856"/>
      <c r="F291" s="856"/>
    </row>
    <row r="292" spans="1:6">
      <c r="A292" s="859" t="s">
        <v>7248</v>
      </c>
      <c r="B292" s="859"/>
      <c r="C292" s="856"/>
      <c r="D292" s="856"/>
      <c r="E292" s="856"/>
      <c r="F292" s="856"/>
    </row>
    <row r="293" spans="1:6" ht="18.5" thickBot="1">
      <c r="A293" s="856"/>
      <c r="B293" s="856"/>
      <c r="C293" s="856"/>
      <c r="D293" s="820" t="s">
        <v>721</v>
      </c>
      <c r="E293" s="856"/>
      <c r="F293" s="856"/>
    </row>
    <row r="294" spans="1:6">
      <c r="A294" s="1250" t="s">
        <v>7249</v>
      </c>
      <c r="B294" s="1251" t="s">
        <v>7250</v>
      </c>
      <c r="C294" s="1007" t="s">
        <v>7251</v>
      </c>
      <c r="D294" s="856"/>
      <c r="E294" s="856"/>
      <c r="F294" s="856"/>
    </row>
    <row r="295" spans="1:6" ht="18.5" thickBot="1">
      <c r="A295" s="1720" t="s">
        <v>7252</v>
      </c>
      <c r="B295" s="1721" t="s">
        <v>3027</v>
      </c>
      <c r="C295" s="1722">
        <v>101236</v>
      </c>
      <c r="D295" s="856"/>
      <c r="E295" s="856"/>
      <c r="F295" s="856"/>
    </row>
    <row r="296" spans="1:6">
      <c r="A296" s="856"/>
      <c r="B296" s="856"/>
      <c r="C296" s="1021" t="s">
        <v>6737</v>
      </c>
      <c r="D296" s="1021"/>
      <c r="E296" s="856"/>
      <c r="F296" s="856"/>
    </row>
    <row r="297" spans="1:6">
      <c r="A297" s="856"/>
      <c r="B297" s="856"/>
      <c r="C297" s="856"/>
      <c r="D297" s="856"/>
      <c r="E297" s="856"/>
      <c r="F297" s="856"/>
    </row>
    <row r="298" spans="1:6">
      <c r="A298" s="856"/>
      <c r="B298" s="856"/>
      <c r="C298" s="856"/>
      <c r="D298" s="856"/>
      <c r="E298" s="856"/>
      <c r="F298" s="856"/>
    </row>
  </sheetData>
  <phoneticPr fontId="2"/>
  <hyperlinks>
    <hyperlink ref="F3" location="目次!A1" display="目次へ戻る" xr:uid="{66F3046A-CB4B-42D1-B087-B2DCC1BF38CE}"/>
    <hyperlink ref="D293" location="目次!A1" display="目次へ戻る" xr:uid="{9C7C6FE0-2340-44F6-9359-59064A911081}"/>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B3B88-FD99-40D6-BFAE-3064139DF656}">
  <dimension ref="A1:X34"/>
  <sheetViews>
    <sheetView topLeftCell="D1" workbookViewId="0">
      <pane ySplit="7" topLeftCell="A14" activePane="bottomLeft" state="frozen"/>
      <selection pane="bottomLeft" activeCell="X2" sqref="X2"/>
    </sheetView>
  </sheetViews>
  <sheetFormatPr defaultColWidth="8.58203125" defaultRowHeight="18"/>
  <cols>
    <col min="1" max="1" width="3" style="821" customWidth="1"/>
    <col min="2" max="2" width="17.25" style="821" customWidth="1"/>
    <col min="3" max="23" width="9.58203125" style="821" customWidth="1"/>
    <col min="24" max="24" width="11" style="821" bestFit="1" customWidth="1"/>
    <col min="25" max="16384" width="8.58203125" style="821"/>
  </cols>
  <sheetData>
    <row r="1" spans="1:24">
      <c r="A1" s="859" t="s">
        <v>7257</v>
      </c>
      <c r="B1" s="1264"/>
      <c r="C1" s="859"/>
      <c r="D1" s="859"/>
      <c r="E1" s="859"/>
      <c r="F1" s="859"/>
      <c r="G1" s="859"/>
      <c r="H1" s="859"/>
      <c r="I1" s="859"/>
      <c r="J1" s="859"/>
      <c r="K1" s="859"/>
      <c r="L1" s="859"/>
      <c r="M1" s="859"/>
      <c r="N1" s="859"/>
      <c r="O1" s="859"/>
      <c r="P1" s="859"/>
      <c r="Q1" s="859"/>
      <c r="R1" s="859"/>
      <c r="S1" s="859"/>
      <c r="T1" s="859"/>
      <c r="U1" s="859"/>
      <c r="V1" s="859"/>
      <c r="W1" s="859"/>
      <c r="X1" s="859"/>
    </row>
    <row r="2" spans="1:24">
      <c r="A2" s="859"/>
      <c r="B2" s="1264"/>
      <c r="C2" s="859"/>
      <c r="D2" s="859"/>
      <c r="E2" s="859"/>
      <c r="F2" s="859"/>
      <c r="G2" s="859"/>
      <c r="H2" s="859"/>
      <c r="I2" s="859"/>
      <c r="J2" s="859"/>
      <c r="K2" s="859"/>
      <c r="L2" s="859"/>
      <c r="M2" s="859"/>
      <c r="N2" s="859"/>
      <c r="O2" s="859"/>
      <c r="P2" s="859"/>
      <c r="Q2" s="859"/>
      <c r="R2" s="859"/>
      <c r="S2" s="859"/>
      <c r="T2" s="859"/>
      <c r="U2" s="859"/>
      <c r="V2" s="859"/>
      <c r="W2" s="859"/>
      <c r="X2" s="820" t="s">
        <v>721</v>
      </c>
    </row>
    <row r="3" spans="1:24" ht="18.5" thickBot="1">
      <c r="A3" s="1184"/>
      <c r="B3" s="1723"/>
      <c r="C3" s="1184"/>
      <c r="D3" s="1184"/>
      <c r="E3" s="1184"/>
      <c r="F3" s="1184"/>
      <c r="G3" s="1184"/>
      <c r="H3" s="1184"/>
      <c r="I3" s="1184"/>
      <c r="J3" s="1184"/>
      <c r="K3" s="1184"/>
      <c r="L3" s="1184"/>
      <c r="M3" s="1184"/>
      <c r="N3" s="1184"/>
      <c r="O3" s="1184"/>
      <c r="P3" s="1184"/>
      <c r="Q3" s="1184"/>
      <c r="R3" s="1184"/>
      <c r="S3" s="1184"/>
      <c r="T3" s="1184"/>
      <c r="U3" s="988"/>
      <c r="V3" s="988"/>
      <c r="W3" s="989" t="s">
        <v>7258</v>
      </c>
      <c r="X3" s="859"/>
    </row>
    <row r="4" spans="1:24">
      <c r="A4" s="3596" t="s">
        <v>7259</v>
      </c>
      <c r="B4" s="3566"/>
      <c r="C4" s="3632" t="s">
        <v>7260</v>
      </c>
      <c r="D4" s="3569" t="s">
        <v>7261</v>
      </c>
      <c r="E4" s="3570"/>
      <c r="F4" s="3570"/>
      <c r="G4" s="3570"/>
      <c r="H4" s="3570"/>
      <c r="I4" s="3618"/>
      <c r="J4" s="3780" t="s">
        <v>7262</v>
      </c>
      <c r="K4" s="3569" t="s">
        <v>7263</v>
      </c>
      <c r="L4" s="3775"/>
      <c r="M4" s="3775"/>
      <c r="N4" s="3775"/>
      <c r="O4" s="3775"/>
      <c r="P4" s="3775"/>
      <c r="Q4" s="3775"/>
      <c r="R4" s="3618"/>
      <c r="S4" s="3780" t="s">
        <v>7264</v>
      </c>
      <c r="T4" s="3569" t="s">
        <v>7265</v>
      </c>
      <c r="U4" s="3775"/>
      <c r="V4" s="3775"/>
      <c r="W4" s="3775"/>
      <c r="X4" s="859"/>
    </row>
    <row r="5" spans="1:24">
      <c r="A5" s="3785"/>
      <c r="B5" s="3567"/>
      <c r="C5" s="3745"/>
      <c r="D5" s="3605" t="s">
        <v>821</v>
      </c>
      <c r="E5" s="3776" t="s">
        <v>7266</v>
      </c>
      <c r="F5" s="3573" t="s">
        <v>7267</v>
      </c>
      <c r="G5" s="3574"/>
      <c r="H5" s="3574"/>
      <c r="I5" s="3779"/>
      <c r="J5" s="3781"/>
      <c r="K5" s="3605" t="s">
        <v>821</v>
      </c>
      <c r="L5" s="3573" t="s">
        <v>7266</v>
      </c>
      <c r="M5" s="3574"/>
      <c r="N5" s="3575"/>
      <c r="O5" s="3573" t="s">
        <v>7267</v>
      </c>
      <c r="P5" s="3574"/>
      <c r="Q5" s="3574"/>
      <c r="R5" s="3779"/>
      <c r="S5" s="3781"/>
      <c r="T5" s="3573" t="s">
        <v>7268</v>
      </c>
      <c r="U5" s="3574"/>
      <c r="V5" s="3574"/>
      <c r="W5" s="3574"/>
      <c r="X5" s="859"/>
    </row>
    <row r="6" spans="1:24">
      <c r="A6" s="3785"/>
      <c r="B6" s="3567"/>
      <c r="C6" s="3745"/>
      <c r="D6" s="3606"/>
      <c r="E6" s="3777"/>
      <c r="F6" s="3605" t="s">
        <v>206</v>
      </c>
      <c r="G6" s="3573" t="s">
        <v>7269</v>
      </c>
      <c r="H6" s="3575"/>
      <c r="I6" s="3783" t="s">
        <v>7270</v>
      </c>
      <c r="J6" s="3781"/>
      <c r="K6" s="3606"/>
      <c r="L6" s="3787" t="s">
        <v>7271</v>
      </c>
      <c r="M6" s="3743" t="s">
        <v>7272</v>
      </c>
      <c r="N6" s="3787" t="s">
        <v>7273</v>
      </c>
      <c r="O6" s="3605" t="s">
        <v>206</v>
      </c>
      <c r="P6" s="3573" t="s">
        <v>7269</v>
      </c>
      <c r="Q6" s="3575"/>
      <c r="R6" s="3783" t="s">
        <v>7270</v>
      </c>
      <c r="S6" s="3781"/>
      <c r="T6" s="3605" t="s">
        <v>821</v>
      </c>
      <c r="U6" s="3573" t="s">
        <v>7269</v>
      </c>
      <c r="V6" s="3575"/>
      <c r="W6" s="3747" t="s">
        <v>7270</v>
      </c>
      <c r="X6" s="859"/>
    </row>
    <row r="7" spans="1:24">
      <c r="A7" s="3597"/>
      <c r="B7" s="3568"/>
      <c r="C7" s="3633"/>
      <c r="D7" s="3599"/>
      <c r="E7" s="3778"/>
      <c r="F7" s="3599"/>
      <c r="G7" s="1624" t="s">
        <v>7274</v>
      </c>
      <c r="H7" s="1242" t="s">
        <v>7275</v>
      </c>
      <c r="I7" s="3786"/>
      <c r="J7" s="3782"/>
      <c r="K7" s="3599"/>
      <c r="L7" s="3748"/>
      <c r="M7" s="3748"/>
      <c r="N7" s="3748"/>
      <c r="O7" s="3599"/>
      <c r="P7" s="1624" t="s">
        <v>7274</v>
      </c>
      <c r="Q7" s="1242" t="s">
        <v>7275</v>
      </c>
      <c r="R7" s="3784"/>
      <c r="S7" s="3782"/>
      <c r="T7" s="3599"/>
      <c r="U7" s="1624" t="s">
        <v>7274</v>
      </c>
      <c r="V7" s="1242" t="s">
        <v>7275</v>
      </c>
      <c r="W7" s="3572"/>
      <c r="X7" s="859"/>
    </row>
    <row r="8" spans="1:24">
      <c r="A8" s="1111" t="s">
        <v>7276</v>
      </c>
      <c r="B8" s="1724"/>
      <c r="C8" s="1321">
        <v>14809</v>
      </c>
      <c r="D8" s="1319">
        <v>144913</v>
      </c>
      <c r="E8" s="1321">
        <v>18917</v>
      </c>
      <c r="F8" s="1319">
        <v>125996</v>
      </c>
      <c r="G8" s="1321">
        <v>82836</v>
      </c>
      <c r="H8" s="1321">
        <v>39671</v>
      </c>
      <c r="I8" s="1321">
        <v>3489</v>
      </c>
      <c r="J8" s="1321">
        <v>14348</v>
      </c>
      <c r="K8" s="1319">
        <v>133981</v>
      </c>
      <c r="L8" s="1321">
        <v>6529</v>
      </c>
      <c r="M8" s="1321">
        <v>1712</v>
      </c>
      <c r="N8" s="1321">
        <v>10676</v>
      </c>
      <c r="O8" s="1319">
        <v>115064</v>
      </c>
      <c r="P8" s="1321">
        <v>74211</v>
      </c>
      <c r="Q8" s="1321">
        <v>37755</v>
      </c>
      <c r="R8" s="1321">
        <v>3098</v>
      </c>
      <c r="S8" s="1043">
        <v>461</v>
      </c>
      <c r="T8" s="1319">
        <v>10932</v>
      </c>
      <c r="U8" s="1321">
        <v>8625</v>
      </c>
      <c r="V8" s="1321">
        <v>1916</v>
      </c>
      <c r="W8" s="1321">
        <v>391</v>
      </c>
      <c r="X8" s="859"/>
    </row>
    <row r="9" spans="1:24">
      <c r="A9" s="859" t="s">
        <v>7277</v>
      </c>
      <c r="B9" s="1107"/>
      <c r="C9" s="1725" t="s">
        <v>420</v>
      </c>
      <c r="D9" s="1725" t="s">
        <v>420</v>
      </c>
      <c r="E9" s="1725" t="s">
        <v>420</v>
      </c>
      <c r="F9" s="1726" t="s">
        <v>420</v>
      </c>
      <c r="G9" s="1725" t="s">
        <v>6046</v>
      </c>
      <c r="H9" s="1725" t="s">
        <v>420</v>
      </c>
      <c r="I9" s="1725" t="s">
        <v>420</v>
      </c>
      <c r="J9" s="1031">
        <v>14090</v>
      </c>
      <c r="K9" s="1031">
        <v>134457</v>
      </c>
      <c r="L9" s="1031">
        <v>5139</v>
      </c>
      <c r="M9" s="1031">
        <v>1526</v>
      </c>
      <c r="N9" s="1031">
        <v>10840</v>
      </c>
      <c r="O9" s="1031">
        <v>116952</v>
      </c>
      <c r="P9" s="1031">
        <v>72295</v>
      </c>
      <c r="Q9" s="1031">
        <v>38463</v>
      </c>
      <c r="R9" s="1031">
        <v>6194</v>
      </c>
      <c r="S9" s="1727" t="s">
        <v>420</v>
      </c>
      <c r="T9" s="1727" t="s">
        <v>420</v>
      </c>
      <c r="U9" s="1727" t="s">
        <v>420</v>
      </c>
      <c r="V9" s="1727" t="s">
        <v>420</v>
      </c>
      <c r="W9" s="1727" t="s">
        <v>420</v>
      </c>
      <c r="X9" s="859"/>
    </row>
    <row r="10" spans="1:24">
      <c r="A10" s="859" t="s">
        <v>7278</v>
      </c>
      <c r="B10" s="1107"/>
      <c r="C10" s="1728" t="s">
        <v>6046</v>
      </c>
      <c r="D10" s="1728" t="s">
        <v>420</v>
      </c>
      <c r="E10" s="1728" t="s">
        <v>6046</v>
      </c>
      <c r="F10" s="1729" t="s">
        <v>420</v>
      </c>
      <c r="G10" s="1728" t="s">
        <v>420</v>
      </c>
      <c r="H10" s="1728" t="s">
        <v>420</v>
      </c>
      <c r="I10" s="1728" t="s">
        <v>420</v>
      </c>
      <c r="J10" s="1031">
        <v>14280</v>
      </c>
      <c r="K10" s="1031">
        <v>139554</v>
      </c>
      <c r="L10" s="1031">
        <v>4815</v>
      </c>
      <c r="M10" s="1031">
        <v>1215</v>
      </c>
      <c r="N10" s="1031">
        <v>10628</v>
      </c>
      <c r="O10" s="1031">
        <f>SUM(P10:R10)</f>
        <v>122896</v>
      </c>
      <c r="P10" s="1031">
        <v>80901</v>
      </c>
      <c r="Q10" s="1031">
        <v>38816</v>
      </c>
      <c r="R10" s="1031">
        <v>3179</v>
      </c>
      <c r="S10" s="1727" t="s">
        <v>420</v>
      </c>
      <c r="T10" s="1727" t="s">
        <v>420</v>
      </c>
      <c r="U10" s="1727" t="s">
        <v>420</v>
      </c>
      <c r="V10" s="1727" t="s">
        <v>420</v>
      </c>
      <c r="W10" s="1727" t="s">
        <v>420</v>
      </c>
      <c r="X10" s="859"/>
    </row>
    <row r="11" spans="1:24">
      <c r="A11" s="1235" t="s">
        <v>7279</v>
      </c>
      <c r="B11" s="1703"/>
      <c r="C11" s="1728" t="s">
        <v>6046</v>
      </c>
      <c r="D11" s="1728" t="s">
        <v>420</v>
      </c>
      <c r="E11" s="1725" t="s">
        <v>420</v>
      </c>
      <c r="F11" s="1729" t="s">
        <v>420</v>
      </c>
      <c r="G11" s="1728" t="s">
        <v>420</v>
      </c>
      <c r="H11" s="1728" t="s">
        <v>420</v>
      </c>
      <c r="I11" s="1728" t="s">
        <v>420</v>
      </c>
      <c r="J11" s="1318">
        <f t="shared" ref="J11:R11" si="0">SUM(J14:J32)</f>
        <v>13868</v>
      </c>
      <c r="K11" s="1318">
        <f t="shared" si="0"/>
        <v>143648</v>
      </c>
      <c r="L11" s="1318">
        <f t="shared" si="0"/>
        <v>3813</v>
      </c>
      <c r="M11" s="1318">
        <f t="shared" si="0"/>
        <v>1022</v>
      </c>
      <c r="N11" s="1318">
        <f t="shared" si="0"/>
        <v>11591</v>
      </c>
      <c r="O11" s="1318">
        <f>SUM(P11:R11)</f>
        <v>127222</v>
      </c>
      <c r="P11" s="1318">
        <f>SUM(P14:P32)</f>
        <v>94794</v>
      </c>
      <c r="Q11" s="1318">
        <f t="shared" si="0"/>
        <v>29702</v>
      </c>
      <c r="R11" s="1318">
        <f t="shared" si="0"/>
        <v>2726</v>
      </c>
      <c r="S11" s="1728" t="s">
        <v>420</v>
      </c>
      <c r="T11" s="1729" t="s">
        <v>420</v>
      </c>
      <c r="U11" s="1728" t="s">
        <v>420</v>
      </c>
      <c r="V11" s="1728" t="s">
        <v>420</v>
      </c>
      <c r="W11" s="1728" t="s">
        <v>420</v>
      </c>
      <c r="X11" s="859"/>
    </row>
    <row r="12" spans="1:24">
      <c r="A12" s="859"/>
      <c r="B12" s="1730"/>
      <c r="C12" s="1045"/>
      <c r="D12" s="1731"/>
      <c r="E12" s="1045"/>
      <c r="F12" s="1731"/>
      <c r="G12" s="1045"/>
      <c r="H12" s="1045"/>
      <c r="I12" s="1045"/>
      <c r="J12" s="1045"/>
      <c r="K12" s="1731"/>
      <c r="L12" s="1045"/>
      <c r="M12" s="1045"/>
      <c r="N12" s="1045"/>
      <c r="O12" s="1731"/>
      <c r="P12" s="1045"/>
      <c r="Q12" s="1045"/>
      <c r="R12" s="1045"/>
      <c r="S12" s="1054"/>
      <c r="T12" s="1731"/>
      <c r="U12" s="1045"/>
      <c r="V12" s="1045"/>
      <c r="W12" s="1045"/>
      <c r="X12" s="859"/>
    </row>
    <row r="13" spans="1:24">
      <c r="A13" s="859"/>
      <c r="B13" s="1732"/>
      <c r="C13" s="1045"/>
      <c r="D13" s="1731"/>
      <c r="E13" s="1045"/>
      <c r="F13" s="1731"/>
      <c r="G13" s="1045"/>
      <c r="H13" s="1045"/>
      <c r="I13" s="1045"/>
      <c r="J13" s="1045"/>
      <c r="K13" s="1731"/>
      <c r="L13" s="1045"/>
      <c r="M13" s="1045"/>
      <c r="N13" s="1045"/>
      <c r="O13" s="1731"/>
      <c r="P13" s="1045"/>
      <c r="Q13" s="1045"/>
      <c r="R13" s="1045"/>
      <c r="S13" s="1054"/>
      <c r="T13" s="1731"/>
      <c r="U13" s="1045"/>
      <c r="V13" s="1045"/>
      <c r="W13" s="1045"/>
      <c r="X13" s="859"/>
    </row>
    <row r="14" spans="1:24" ht="37.5" customHeight="1">
      <c r="A14" s="1103" t="s">
        <v>7280</v>
      </c>
      <c r="B14" s="1730" t="s">
        <v>7281</v>
      </c>
      <c r="C14" s="1258" t="s">
        <v>420</v>
      </c>
      <c r="D14" s="1083" t="s">
        <v>420</v>
      </c>
      <c r="E14" s="1258" t="s">
        <v>420</v>
      </c>
      <c r="F14" s="1083" t="s">
        <v>420</v>
      </c>
      <c r="G14" s="1258" t="s">
        <v>420</v>
      </c>
      <c r="H14" s="1258" t="s">
        <v>420</v>
      </c>
      <c r="I14" s="1258" t="s">
        <v>420</v>
      </c>
      <c r="J14" s="1321">
        <v>94</v>
      </c>
      <c r="K14" s="1319">
        <v>1382</v>
      </c>
      <c r="L14" s="1733" t="s">
        <v>5746</v>
      </c>
      <c r="M14" s="1733" t="s">
        <v>5746</v>
      </c>
      <c r="N14" s="1321">
        <v>260</v>
      </c>
      <c r="O14" s="1319">
        <f>SUM(P14:R14)</f>
        <v>1122</v>
      </c>
      <c r="P14" s="1321">
        <v>779</v>
      </c>
      <c r="Q14" s="1498">
        <v>256</v>
      </c>
      <c r="R14" s="1498">
        <v>87</v>
      </c>
      <c r="S14" s="1734" t="s">
        <v>420</v>
      </c>
      <c r="T14" s="1083" t="s">
        <v>420</v>
      </c>
      <c r="U14" s="1734" t="s">
        <v>420</v>
      </c>
      <c r="V14" s="1734" t="s">
        <v>420</v>
      </c>
      <c r="W14" s="1258" t="s">
        <v>420</v>
      </c>
      <c r="X14" s="859"/>
    </row>
    <row r="15" spans="1:24" ht="37.5" customHeight="1">
      <c r="A15" s="1103" t="s">
        <v>7282</v>
      </c>
      <c r="B15" s="1730" t="s">
        <v>5371</v>
      </c>
      <c r="C15" s="1258" t="s">
        <v>420</v>
      </c>
      <c r="D15" s="1083" t="s">
        <v>420</v>
      </c>
      <c r="E15" s="1258" t="s">
        <v>420</v>
      </c>
      <c r="F15" s="1083" t="s">
        <v>420</v>
      </c>
      <c r="G15" s="1258" t="s">
        <v>420</v>
      </c>
      <c r="H15" s="1258" t="s">
        <v>420</v>
      </c>
      <c r="I15" s="1258" t="s">
        <v>420</v>
      </c>
      <c r="J15" s="1321">
        <v>16</v>
      </c>
      <c r="K15" s="1319">
        <v>317</v>
      </c>
      <c r="L15" s="1733" t="s">
        <v>5746</v>
      </c>
      <c r="M15" s="1733" t="s">
        <v>5746</v>
      </c>
      <c r="N15" s="1321">
        <v>31</v>
      </c>
      <c r="O15" s="1319">
        <f t="shared" ref="O15:O32" si="1">SUM(P15:R15)</f>
        <v>286</v>
      </c>
      <c r="P15" s="1321">
        <v>251</v>
      </c>
      <c r="Q15" s="1498">
        <v>34</v>
      </c>
      <c r="R15" s="1258">
        <v>1</v>
      </c>
      <c r="S15" s="1734" t="s">
        <v>420</v>
      </c>
      <c r="T15" s="1083" t="s">
        <v>420</v>
      </c>
      <c r="U15" s="1258" t="s">
        <v>420</v>
      </c>
      <c r="V15" s="1258" t="s">
        <v>420</v>
      </c>
      <c r="W15" s="1258" t="s">
        <v>420</v>
      </c>
      <c r="X15" s="859"/>
    </row>
    <row r="16" spans="1:24" ht="37.5" customHeight="1">
      <c r="A16" s="1103"/>
      <c r="B16" s="1735" t="s">
        <v>7283</v>
      </c>
      <c r="C16" s="1736" t="s">
        <v>420</v>
      </c>
      <c r="D16" s="1083" t="s">
        <v>420</v>
      </c>
      <c r="E16" s="1258" t="s">
        <v>420</v>
      </c>
      <c r="F16" s="1083" t="s">
        <v>420</v>
      </c>
      <c r="G16" s="1258" t="s">
        <v>420</v>
      </c>
      <c r="H16" s="1258" t="s">
        <v>420</v>
      </c>
      <c r="I16" s="1258" t="s">
        <v>420</v>
      </c>
      <c r="J16" s="908">
        <v>0</v>
      </c>
      <c r="K16" s="907">
        <v>0</v>
      </c>
      <c r="L16" s="1258" t="s">
        <v>5746</v>
      </c>
      <c r="M16" s="1258" t="s">
        <v>5746</v>
      </c>
      <c r="N16" s="1258" t="s">
        <v>5746</v>
      </c>
      <c r="O16" s="908">
        <v>0</v>
      </c>
      <c r="P16" s="908">
        <v>0</v>
      </c>
      <c r="Q16" s="1258">
        <v>0</v>
      </c>
      <c r="R16" s="1258">
        <v>0</v>
      </c>
      <c r="S16" s="1734" t="s">
        <v>420</v>
      </c>
      <c r="T16" s="1083" t="s">
        <v>420</v>
      </c>
      <c r="U16" s="1258" t="s">
        <v>420</v>
      </c>
      <c r="V16" s="1258" t="s">
        <v>420</v>
      </c>
      <c r="W16" s="1258" t="s">
        <v>420</v>
      </c>
      <c r="X16" s="859"/>
    </row>
    <row r="17" spans="1:24" ht="37.5" customHeight="1">
      <c r="A17" s="1103" t="s">
        <v>7284</v>
      </c>
      <c r="B17" s="1737" t="s">
        <v>7285</v>
      </c>
      <c r="C17" s="1258" t="s">
        <v>420</v>
      </c>
      <c r="D17" s="1083" t="s">
        <v>420</v>
      </c>
      <c r="E17" s="1258" t="s">
        <v>420</v>
      </c>
      <c r="F17" s="1083" t="s">
        <v>420</v>
      </c>
      <c r="G17" s="1258" t="s">
        <v>420</v>
      </c>
      <c r="H17" s="1258" t="s">
        <v>420</v>
      </c>
      <c r="I17" s="1258" t="s">
        <v>420</v>
      </c>
      <c r="J17" s="1321">
        <v>12</v>
      </c>
      <c r="K17" s="1319">
        <v>117</v>
      </c>
      <c r="L17" s="1733" t="s">
        <v>5746</v>
      </c>
      <c r="M17" s="1733" t="s">
        <v>5746</v>
      </c>
      <c r="N17" s="1321">
        <v>10</v>
      </c>
      <c r="O17" s="1319">
        <f t="shared" si="1"/>
        <v>107</v>
      </c>
      <c r="P17" s="1321">
        <v>101</v>
      </c>
      <c r="Q17" s="1498">
        <v>1</v>
      </c>
      <c r="R17" s="1498">
        <v>5</v>
      </c>
      <c r="S17" s="1734" t="s">
        <v>420</v>
      </c>
      <c r="T17" s="1083" t="s">
        <v>420</v>
      </c>
      <c r="U17" s="1734" t="s">
        <v>420</v>
      </c>
      <c r="V17" s="1734" t="s">
        <v>420</v>
      </c>
      <c r="W17" s="1258" t="s">
        <v>420</v>
      </c>
      <c r="X17" s="859"/>
    </row>
    <row r="18" spans="1:24" ht="37.5" customHeight="1">
      <c r="A18" s="1103" t="s">
        <v>7286</v>
      </c>
      <c r="B18" s="1730" t="s">
        <v>5302</v>
      </c>
      <c r="C18" s="1258" t="s">
        <v>420</v>
      </c>
      <c r="D18" s="1083" t="s">
        <v>420</v>
      </c>
      <c r="E18" s="1258" t="s">
        <v>420</v>
      </c>
      <c r="F18" s="1083" t="s">
        <v>420</v>
      </c>
      <c r="G18" s="1258" t="s">
        <v>420</v>
      </c>
      <c r="H18" s="1258" t="s">
        <v>420</v>
      </c>
      <c r="I18" s="1258" t="s">
        <v>420</v>
      </c>
      <c r="J18" s="1321">
        <v>1720</v>
      </c>
      <c r="K18" s="1319">
        <v>16751</v>
      </c>
      <c r="L18" s="1498">
        <v>207</v>
      </c>
      <c r="M18" s="1498">
        <v>55</v>
      </c>
      <c r="N18" s="1321">
        <v>2686</v>
      </c>
      <c r="O18" s="1319">
        <f t="shared" si="1"/>
        <v>13803</v>
      </c>
      <c r="P18" s="1321">
        <v>11931</v>
      </c>
      <c r="Q18" s="1498">
        <v>1531</v>
      </c>
      <c r="R18" s="1498">
        <v>341</v>
      </c>
      <c r="S18" s="1734" t="s">
        <v>420</v>
      </c>
      <c r="T18" s="1083" t="s">
        <v>420</v>
      </c>
      <c r="U18" s="1734" t="s">
        <v>420</v>
      </c>
      <c r="V18" s="1734" t="s">
        <v>420</v>
      </c>
      <c r="W18" s="1258" t="s">
        <v>420</v>
      </c>
      <c r="X18" s="859"/>
    </row>
    <row r="19" spans="1:24" ht="37.5" customHeight="1">
      <c r="A19" s="1103" t="s">
        <v>7287</v>
      </c>
      <c r="B19" s="1730" t="s">
        <v>5304</v>
      </c>
      <c r="C19" s="1258" t="s">
        <v>420</v>
      </c>
      <c r="D19" s="1083" t="s">
        <v>420</v>
      </c>
      <c r="E19" s="1258" t="s">
        <v>420</v>
      </c>
      <c r="F19" s="1083" t="s">
        <v>420</v>
      </c>
      <c r="G19" s="1258" t="s">
        <v>420</v>
      </c>
      <c r="H19" s="1258" t="s">
        <v>420</v>
      </c>
      <c r="I19" s="1258" t="s">
        <v>420</v>
      </c>
      <c r="J19" s="1321">
        <v>991</v>
      </c>
      <c r="K19" s="1319">
        <v>26200</v>
      </c>
      <c r="L19" s="1498">
        <v>156</v>
      </c>
      <c r="M19" s="1498">
        <v>46</v>
      </c>
      <c r="N19" s="1321">
        <v>1189</v>
      </c>
      <c r="O19" s="1319">
        <f t="shared" si="1"/>
        <v>24809</v>
      </c>
      <c r="P19" s="1321">
        <v>21543</v>
      </c>
      <c r="Q19" s="1498">
        <v>3027</v>
      </c>
      <c r="R19" s="1498">
        <v>239</v>
      </c>
      <c r="S19" s="1734" t="s">
        <v>420</v>
      </c>
      <c r="T19" s="1083" t="s">
        <v>420</v>
      </c>
      <c r="U19" s="1734" t="s">
        <v>420</v>
      </c>
      <c r="V19" s="1734" t="s">
        <v>420</v>
      </c>
      <c r="W19" s="1258" t="s">
        <v>420</v>
      </c>
      <c r="X19" s="859"/>
    </row>
    <row r="20" spans="1:24" ht="37.5" customHeight="1">
      <c r="A20" s="1103" t="s">
        <v>7288</v>
      </c>
      <c r="B20" s="1737" t="s">
        <v>7289</v>
      </c>
      <c r="C20" s="1258" t="s">
        <v>420</v>
      </c>
      <c r="D20" s="1083" t="s">
        <v>420</v>
      </c>
      <c r="E20" s="1258" t="s">
        <v>420</v>
      </c>
      <c r="F20" s="1083" t="s">
        <v>420</v>
      </c>
      <c r="G20" s="1258" t="s">
        <v>420</v>
      </c>
      <c r="H20" s="1258" t="s">
        <v>420</v>
      </c>
      <c r="I20" s="1258" t="s">
        <v>420</v>
      </c>
      <c r="J20" s="1321">
        <v>35</v>
      </c>
      <c r="K20" s="1319">
        <v>588</v>
      </c>
      <c r="L20" s="1733" t="s">
        <v>5746</v>
      </c>
      <c r="M20" s="1733" t="s">
        <v>5746</v>
      </c>
      <c r="N20" s="1321">
        <v>37</v>
      </c>
      <c r="O20" s="1319">
        <f t="shared" si="1"/>
        <v>551</v>
      </c>
      <c r="P20" s="1321">
        <v>493</v>
      </c>
      <c r="Q20" s="1498">
        <v>51</v>
      </c>
      <c r="R20" s="1498">
        <v>7</v>
      </c>
      <c r="S20" s="1734" t="s">
        <v>420</v>
      </c>
      <c r="T20" s="1083" t="s">
        <v>420</v>
      </c>
      <c r="U20" s="1734" t="s">
        <v>420</v>
      </c>
      <c r="V20" s="1734" t="s">
        <v>420</v>
      </c>
      <c r="W20" s="1258" t="s">
        <v>420</v>
      </c>
      <c r="X20" s="859"/>
    </row>
    <row r="21" spans="1:24" ht="37.5" customHeight="1">
      <c r="A21" s="1103" t="s">
        <v>7290</v>
      </c>
      <c r="B21" s="1730" t="s">
        <v>7291</v>
      </c>
      <c r="C21" s="1258" t="s">
        <v>420</v>
      </c>
      <c r="D21" s="1083" t="s">
        <v>420</v>
      </c>
      <c r="E21" s="1258" t="s">
        <v>420</v>
      </c>
      <c r="F21" s="1083" t="s">
        <v>420</v>
      </c>
      <c r="G21" s="1258" t="s">
        <v>420</v>
      </c>
      <c r="H21" s="1258" t="s">
        <v>420</v>
      </c>
      <c r="I21" s="1258" t="s">
        <v>420</v>
      </c>
      <c r="J21" s="1321">
        <v>100</v>
      </c>
      <c r="K21" s="1319">
        <v>1260</v>
      </c>
      <c r="L21" s="1498">
        <v>5</v>
      </c>
      <c r="M21" s="1498">
        <v>2</v>
      </c>
      <c r="N21" s="1321">
        <v>95</v>
      </c>
      <c r="O21" s="1319">
        <f t="shared" si="1"/>
        <v>1158</v>
      </c>
      <c r="P21" s="1321">
        <v>949</v>
      </c>
      <c r="Q21" s="1498">
        <v>176</v>
      </c>
      <c r="R21" s="1498">
        <v>33</v>
      </c>
      <c r="S21" s="1734" t="s">
        <v>420</v>
      </c>
      <c r="T21" s="1083" t="s">
        <v>420</v>
      </c>
      <c r="U21" s="1258" t="s">
        <v>420</v>
      </c>
      <c r="V21" s="1258" t="s">
        <v>420</v>
      </c>
      <c r="W21" s="1258" t="s">
        <v>420</v>
      </c>
      <c r="X21" s="859"/>
    </row>
    <row r="22" spans="1:24" ht="37.5" customHeight="1">
      <c r="A22" s="1103" t="s">
        <v>7292</v>
      </c>
      <c r="B22" s="1730" t="s">
        <v>7293</v>
      </c>
      <c r="C22" s="1258" t="s">
        <v>420</v>
      </c>
      <c r="D22" s="1083" t="s">
        <v>420</v>
      </c>
      <c r="E22" s="1258" t="s">
        <v>420</v>
      </c>
      <c r="F22" s="1083" t="s">
        <v>420</v>
      </c>
      <c r="G22" s="1258" t="s">
        <v>420</v>
      </c>
      <c r="H22" s="1258" t="s">
        <v>420</v>
      </c>
      <c r="I22" s="1258" t="s">
        <v>420</v>
      </c>
      <c r="J22" s="1321">
        <v>348</v>
      </c>
      <c r="K22" s="1319">
        <v>8140</v>
      </c>
      <c r="L22" s="1498">
        <v>6</v>
      </c>
      <c r="M22" s="1498">
        <v>1</v>
      </c>
      <c r="N22" s="1321">
        <v>326</v>
      </c>
      <c r="O22" s="1319">
        <f t="shared" si="1"/>
        <v>7807</v>
      </c>
      <c r="P22" s="1321">
        <v>6583</v>
      </c>
      <c r="Q22" s="1498">
        <v>1169</v>
      </c>
      <c r="R22" s="1498">
        <v>55</v>
      </c>
      <c r="S22" s="1734" t="s">
        <v>420</v>
      </c>
      <c r="T22" s="1083" t="s">
        <v>420</v>
      </c>
      <c r="U22" s="1258" t="s">
        <v>420</v>
      </c>
      <c r="V22" s="1258" t="s">
        <v>420</v>
      </c>
      <c r="W22" s="1258" t="s">
        <v>420</v>
      </c>
      <c r="X22" s="859"/>
    </row>
    <row r="23" spans="1:24" ht="37.5" customHeight="1">
      <c r="A23" s="1103" t="s">
        <v>7294</v>
      </c>
      <c r="B23" s="1730" t="s">
        <v>7295</v>
      </c>
      <c r="C23" s="1258" t="s">
        <v>420</v>
      </c>
      <c r="D23" s="1083" t="s">
        <v>420</v>
      </c>
      <c r="E23" s="1258" t="s">
        <v>420</v>
      </c>
      <c r="F23" s="1083" t="s">
        <v>420</v>
      </c>
      <c r="G23" s="1258" t="s">
        <v>420</v>
      </c>
      <c r="H23" s="1258" t="s">
        <v>420</v>
      </c>
      <c r="I23" s="1258" t="s">
        <v>420</v>
      </c>
      <c r="J23" s="1321">
        <v>3423</v>
      </c>
      <c r="K23" s="1319">
        <v>27263</v>
      </c>
      <c r="L23" s="1498">
        <v>805</v>
      </c>
      <c r="M23" s="1498">
        <v>319</v>
      </c>
      <c r="N23" s="1321">
        <v>2342</v>
      </c>
      <c r="O23" s="1319">
        <f t="shared" si="1"/>
        <v>23797</v>
      </c>
      <c r="P23" s="1321">
        <v>14730</v>
      </c>
      <c r="Q23" s="1498">
        <v>8675</v>
      </c>
      <c r="R23" s="1498">
        <v>392</v>
      </c>
      <c r="S23" s="1734" t="s">
        <v>420</v>
      </c>
      <c r="T23" s="1083" t="s">
        <v>420</v>
      </c>
      <c r="U23" s="1258" t="s">
        <v>420</v>
      </c>
      <c r="V23" s="1258" t="s">
        <v>420</v>
      </c>
      <c r="W23" s="1258" t="s">
        <v>420</v>
      </c>
      <c r="X23" s="859"/>
    </row>
    <row r="24" spans="1:24" ht="37.5" customHeight="1">
      <c r="A24" s="1103" t="s">
        <v>7296</v>
      </c>
      <c r="B24" s="1730" t="s">
        <v>7297</v>
      </c>
      <c r="C24" s="1258" t="s">
        <v>420</v>
      </c>
      <c r="D24" s="1083" t="s">
        <v>420</v>
      </c>
      <c r="E24" s="1258" t="s">
        <v>420</v>
      </c>
      <c r="F24" s="1083" t="s">
        <v>420</v>
      </c>
      <c r="G24" s="1258" t="s">
        <v>420</v>
      </c>
      <c r="H24" s="1258" t="s">
        <v>420</v>
      </c>
      <c r="I24" s="1258" t="s">
        <v>420</v>
      </c>
      <c r="J24" s="1321">
        <v>261</v>
      </c>
      <c r="K24" s="1319">
        <v>2748</v>
      </c>
      <c r="L24" s="1498">
        <v>12</v>
      </c>
      <c r="M24" s="1498">
        <v>2</v>
      </c>
      <c r="N24" s="1321">
        <v>185</v>
      </c>
      <c r="O24" s="1319">
        <f t="shared" si="1"/>
        <v>2549</v>
      </c>
      <c r="P24" s="1321">
        <v>2234</v>
      </c>
      <c r="Q24" s="1498">
        <v>308</v>
      </c>
      <c r="R24" s="1498">
        <v>7</v>
      </c>
      <c r="S24" s="1734" t="s">
        <v>420</v>
      </c>
      <c r="T24" s="1083" t="s">
        <v>420</v>
      </c>
      <c r="U24" s="1734" t="s">
        <v>420</v>
      </c>
      <c r="V24" s="1734" t="s">
        <v>420</v>
      </c>
      <c r="W24" s="1258" t="s">
        <v>420</v>
      </c>
      <c r="X24" s="859"/>
    </row>
    <row r="25" spans="1:24" ht="37.5" customHeight="1">
      <c r="A25" s="1103" t="s">
        <v>7298</v>
      </c>
      <c r="B25" s="1037" t="s">
        <v>7299</v>
      </c>
      <c r="C25" s="1258" t="s">
        <v>420</v>
      </c>
      <c r="D25" s="1083" t="s">
        <v>420</v>
      </c>
      <c r="E25" s="1258" t="s">
        <v>420</v>
      </c>
      <c r="F25" s="1083" t="s">
        <v>420</v>
      </c>
      <c r="G25" s="1258" t="s">
        <v>420</v>
      </c>
      <c r="H25" s="1258" t="s">
        <v>420</v>
      </c>
      <c r="I25" s="1258" t="s">
        <v>420</v>
      </c>
      <c r="J25" s="1321">
        <v>590</v>
      </c>
      <c r="K25" s="1319">
        <v>2277</v>
      </c>
      <c r="L25" s="1498">
        <v>43</v>
      </c>
      <c r="M25" s="1498">
        <v>13</v>
      </c>
      <c r="N25" s="1321">
        <v>803</v>
      </c>
      <c r="O25" s="1319">
        <f t="shared" si="1"/>
        <v>1418</v>
      </c>
      <c r="P25" s="1321">
        <v>1140</v>
      </c>
      <c r="Q25" s="1498">
        <v>248</v>
      </c>
      <c r="R25" s="1498">
        <v>30</v>
      </c>
      <c r="S25" s="1734" t="s">
        <v>420</v>
      </c>
      <c r="T25" s="1083" t="s">
        <v>420</v>
      </c>
      <c r="U25" s="1258" t="s">
        <v>420</v>
      </c>
      <c r="V25" s="1258" t="s">
        <v>420</v>
      </c>
      <c r="W25" s="1258" t="s">
        <v>420</v>
      </c>
      <c r="X25" s="859"/>
    </row>
    <row r="26" spans="1:24" ht="37.5" customHeight="1">
      <c r="A26" s="1103" t="s">
        <v>7300</v>
      </c>
      <c r="B26" s="1735" t="s">
        <v>7302</v>
      </c>
      <c r="C26" s="1736" t="s">
        <v>420</v>
      </c>
      <c r="D26" s="1083" t="s">
        <v>420</v>
      </c>
      <c r="E26" s="1258" t="s">
        <v>420</v>
      </c>
      <c r="F26" s="1083" t="s">
        <v>420</v>
      </c>
      <c r="G26" s="1258" t="s">
        <v>420</v>
      </c>
      <c r="H26" s="1258" t="s">
        <v>420</v>
      </c>
      <c r="I26" s="1258" t="s">
        <v>420</v>
      </c>
      <c r="J26" s="1321">
        <v>574</v>
      </c>
      <c r="K26" s="1319">
        <v>4304</v>
      </c>
      <c r="L26" s="1498">
        <v>176</v>
      </c>
      <c r="M26" s="1498">
        <v>25</v>
      </c>
      <c r="N26" s="1321">
        <v>573</v>
      </c>
      <c r="O26" s="1319">
        <f t="shared" si="1"/>
        <v>3530</v>
      </c>
      <c r="P26" s="1321">
        <v>2857</v>
      </c>
      <c r="Q26" s="1498">
        <v>522</v>
      </c>
      <c r="R26" s="1498">
        <v>151</v>
      </c>
      <c r="S26" s="1734" t="s">
        <v>420</v>
      </c>
      <c r="T26" s="1083" t="s">
        <v>420</v>
      </c>
      <c r="U26" s="1258" t="s">
        <v>420</v>
      </c>
      <c r="V26" s="1258" t="s">
        <v>420</v>
      </c>
      <c r="W26" s="1258" t="s">
        <v>420</v>
      </c>
      <c r="X26" s="859"/>
    </row>
    <row r="27" spans="1:24" ht="37.5" customHeight="1">
      <c r="A27" s="1103" t="s">
        <v>7303</v>
      </c>
      <c r="B27" s="1735" t="s">
        <v>7305</v>
      </c>
      <c r="C27" s="1736" t="s">
        <v>420</v>
      </c>
      <c r="D27" s="1258" t="s">
        <v>420</v>
      </c>
      <c r="E27" s="1258" t="s">
        <v>420</v>
      </c>
      <c r="F27" s="1258" t="s">
        <v>420</v>
      </c>
      <c r="G27" s="1258" t="s">
        <v>420</v>
      </c>
      <c r="H27" s="1258" t="s">
        <v>420</v>
      </c>
      <c r="I27" s="1258" t="s">
        <v>420</v>
      </c>
      <c r="J27" s="1321">
        <v>1551</v>
      </c>
      <c r="K27" s="1321">
        <v>11392</v>
      </c>
      <c r="L27" s="1498">
        <v>792</v>
      </c>
      <c r="M27" s="1498">
        <v>246</v>
      </c>
      <c r="N27" s="1498">
        <v>576</v>
      </c>
      <c r="O27" s="1319">
        <f t="shared" si="1"/>
        <v>9778</v>
      </c>
      <c r="P27" s="1498">
        <v>4771</v>
      </c>
      <c r="Q27" s="1498">
        <v>4408</v>
      </c>
      <c r="R27" s="1498">
        <v>599</v>
      </c>
      <c r="S27" s="1734" t="s">
        <v>420</v>
      </c>
      <c r="T27" s="1258" t="s">
        <v>420</v>
      </c>
      <c r="U27" s="1258" t="s">
        <v>420</v>
      </c>
      <c r="V27" s="1258" t="s">
        <v>420</v>
      </c>
      <c r="W27" s="1258" t="s">
        <v>420</v>
      </c>
      <c r="X27" s="859"/>
    </row>
    <row r="28" spans="1:24" ht="37.5" customHeight="1">
      <c r="A28" s="1103" t="s">
        <v>7306</v>
      </c>
      <c r="B28" s="1037" t="s">
        <v>7307</v>
      </c>
      <c r="C28" s="1734" t="s">
        <v>420</v>
      </c>
      <c r="D28" s="1258" t="s">
        <v>420</v>
      </c>
      <c r="E28" s="1734" t="s">
        <v>420</v>
      </c>
      <c r="F28" s="1258" t="s">
        <v>420</v>
      </c>
      <c r="G28" s="1734" t="s">
        <v>420</v>
      </c>
      <c r="H28" s="1734" t="s">
        <v>420</v>
      </c>
      <c r="I28" s="1734" t="s">
        <v>420</v>
      </c>
      <c r="J28" s="1043">
        <v>1398</v>
      </c>
      <c r="K28" s="1321">
        <v>5905</v>
      </c>
      <c r="L28" s="1043">
        <v>913</v>
      </c>
      <c r="M28" s="1043">
        <v>174</v>
      </c>
      <c r="N28" s="1043">
        <v>371</v>
      </c>
      <c r="O28" s="1319">
        <f t="shared" si="1"/>
        <v>4447</v>
      </c>
      <c r="P28" s="1043">
        <v>2894</v>
      </c>
      <c r="Q28" s="1043">
        <v>1264</v>
      </c>
      <c r="R28" s="1043">
        <v>289</v>
      </c>
      <c r="S28" s="1734" t="s">
        <v>420</v>
      </c>
      <c r="T28" s="1258" t="s">
        <v>420</v>
      </c>
      <c r="U28" s="1734" t="s">
        <v>420</v>
      </c>
      <c r="V28" s="1734" t="s">
        <v>420</v>
      </c>
      <c r="W28" s="1734" t="s">
        <v>420</v>
      </c>
      <c r="X28" s="859"/>
    </row>
    <row r="29" spans="1:24" ht="37.5" customHeight="1">
      <c r="A29" s="1103" t="s">
        <v>7308</v>
      </c>
      <c r="B29" s="1737" t="s">
        <v>7309</v>
      </c>
      <c r="C29" s="1734" t="s">
        <v>420</v>
      </c>
      <c r="D29" s="1258" t="s">
        <v>420</v>
      </c>
      <c r="E29" s="1734" t="s">
        <v>420</v>
      </c>
      <c r="F29" s="1258" t="s">
        <v>420</v>
      </c>
      <c r="G29" s="1734" t="s">
        <v>420</v>
      </c>
      <c r="H29" s="1734" t="s">
        <v>420</v>
      </c>
      <c r="I29" s="1734" t="s">
        <v>420</v>
      </c>
      <c r="J29" s="1043">
        <v>389</v>
      </c>
      <c r="K29" s="1321">
        <v>3006</v>
      </c>
      <c r="L29" s="1043">
        <v>192</v>
      </c>
      <c r="M29" s="1043">
        <v>34</v>
      </c>
      <c r="N29" s="1043">
        <v>116</v>
      </c>
      <c r="O29" s="1319">
        <f t="shared" si="1"/>
        <v>2664</v>
      </c>
      <c r="P29" s="1043">
        <v>1844</v>
      </c>
      <c r="Q29" s="1043">
        <v>780</v>
      </c>
      <c r="R29" s="1043">
        <v>40</v>
      </c>
      <c r="S29" s="1734" t="s">
        <v>420</v>
      </c>
      <c r="T29" s="1258" t="s">
        <v>420</v>
      </c>
      <c r="U29" s="1734" t="s">
        <v>420</v>
      </c>
      <c r="V29" s="1734" t="s">
        <v>420</v>
      </c>
      <c r="W29" s="1734" t="s">
        <v>420</v>
      </c>
      <c r="X29" s="859"/>
    </row>
    <row r="30" spans="1:24" ht="37.5" customHeight="1">
      <c r="A30" s="1103" t="s">
        <v>7310</v>
      </c>
      <c r="B30" s="1737" t="s">
        <v>7311</v>
      </c>
      <c r="C30" s="1734" t="s">
        <v>420</v>
      </c>
      <c r="D30" s="1258" t="s">
        <v>420</v>
      </c>
      <c r="E30" s="1734" t="s">
        <v>420</v>
      </c>
      <c r="F30" s="1258" t="s">
        <v>420</v>
      </c>
      <c r="G30" s="1734" t="s">
        <v>420</v>
      </c>
      <c r="H30" s="1734" t="s">
        <v>420</v>
      </c>
      <c r="I30" s="1734" t="s">
        <v>420</v>
      </c>
      <c r="J30" s="1043">
        <v>1249</v>
      </c>
      <c r="K30" s="1321">
        <v>19715</v>
      </c>
      <c r="L30" s="1043">
        <v>379</v>
      </c>
      <c r="M30" s="1043">
        <v>56</v>
      </c>
      <c r="N30" s="1043">
        <v>953</v>
      </c>
      <c r="O30" s="1319">
        <f t="shared" si="1"/>
        <v>18327</v>
      </c>
      <c r="P30" s="1043">
        <v>14349</v>
      </c>
      <c r="Q30" s="1043">
        <v>3712</v>
      </c>
      <c r="R30" s="1043">
        <v>266</v>
      </c>
      <c r="S30" s="1734" t="s">
        <v>420</v>
      </c>
      <c r="T30" s="1258" t="s">
        <v>420</v>
      </c>
      <c r="U30" s="1734" t="s">
        <v>420</v>
      </c>
      <c r="V30" s="1734" t="s">
        <v>420</v>
      </c>
      <c r="W30" s="1734" t="s">
        <v>420</v>
      </c>
      <c r="X30" s="859"/>
    </row>
    <row r="31" spans="1:24" ht="37.5" customHeight="1">
      <c r="A31" s="1103" t="s">
        <v>7312</v>
      </c>
      <c r="B31" s="1037" t="s">
        <v>7313</v>
      </c>
      <c r="C31" s="1734" t="s">
        <v>420</v>
      </c>
      <c r="D31" s="1258" t="s">
        <v>420</v>
      </c>
      <c r="E31" s="1734" t="s">
        <v>420</v>
      </c>
      <c r="F31" s="1258" t="s">
        <v>420</v>
      </c>
      <c r="G31" s="1734" t="s">
        <v>420</v>
      </c>
      <c r="H31" s="1734" t="s">
        <v>420</v>
      </c>
      <c r="I31" s="1734" t="s">
        <v>420</v>
      </c>
      <c r="J31" s="1043">
        <v>95</v>
      </c>
      <c r="K31" s="1321">
        <v>780</v>
      </c>
      <c r="L31" s="1043">
        <v>15</v>
      </c>
      <c r="M31" s="1043">
        <v>4</v>
      </c>
      <c r="N31" s="1043">
        <v>39</v>
      </c>
      <c r="O31" s="1319">
        <f t="shared" si="1"/>
        <v>722</v>
      </c>
      <c r="P31" s="1043">
        <v>536</v>
      </c>
      <c r="Q31" s="1043">
        <v>182</v>
      </c>
      <c r="R31" s="1043">
        <v>4</v>
      </c>
      <c r="S31" s="1734" t="s">
        <v>420</v>
      </c>
      <c r="T31" s="1258" t="s">
        <v>420</v>
      </c>
      <c r="U31" s="1734" t="s">
        <v>420</v>
      </c>
      <c r="V31" s="1734" t="s">
        <v>420</v>
      </c>
      <c r="W31" s="1734" t="s">
        <v>420</v>
      </c>
      <c r="X31" s="859"/>
    </row>
    <row r="32" spans="1:24" ht="37.5" customHeight="1" thickBot="1">
      <c r="A32" s="1103" t="s">
        <v>7314</v>
      </c>
      <c r="B32" s="1738" t="s">
        <v>7315</v>
      </c>
      <c r="C32" s="1734" t="s">
        <v>420</v>
      </c>
      <c r="D32" s="1258" t="s">
        <v>420</v>
      </c>
      <c r="E32" s="1734" t="s">
        <v>420</v>
      </c>
      <c r="F32" s="1258" t="s">
        <v>420</v>
      </c>
      <c r="G32" s="1734" t="s">
        <v>420</v>
      </c>
      <c r="H32" s="1734" t="s">
        <v>420</v>
      </c>
      <c r="I32" s="1734" t="s">
        <v>420</v>
      </c>
      <c r="J32" s="1739">
        <v>1022</v>
      </c>
      <c r="K32" s="1740">
        <v>11503</v>
      </c>
      <c r="L32" s="1739">
        <v>112</v>
      </c>
      <c r="M32" s="1739">
        <v>45</v>
      </c>
      <c r="N32" s="1739">
        <v>999</v>
      </c>
      <c r="O32" s="1740">
        <f t="shared" si="1"/>
        <v>10347</v>
      </c>
      <c r="P32" s="1739">
        <v>6809</v>
      </c>
      <c r="Q32" s="1739">
        <v>3358</v>
      </c>
      <c r="R32" s="1739">
        <v>180</v>
      </c>
      <c r="S32" s="1741" t="s">
        <v>420</v>
      </c>
      <c r="T32" s="1742" t="s">
        <v>420</v>
      </c>
      <c r="U32" s="1741" t="s">
        <v>420</v>
      </c>
      <c r="V32" s="1734" t="s">
        <v>420</v>
      </c>
      <c r="W32" s="1734" t="s">
        <v>7316</v>
      </c>
      <c r="X32" s="859"/>
    </row>
    <row r="33" spans="1:24">
      <c r="A33" s="1003" t="s">
        <v>7317</v>
      </c>
      <c r="B33" s="1003"/>
      <c r="C33" s="1003"/>
      <c r="D33" s="1003"/>
      <c r="E33" s="1003"/>
      <c r="F33" s="1003"/>
      <c r="G33" s="1003"/>
      <c r="H33" s="1003"/>
      <c r="I33" s="1003"/>
      <c r="J33" s="1133"/>
      <c r="K33" s="987"/>
      <c r="L33" s="1043"/>
      <c r="M33" s="1043"/>
      <c r="N33" s="1043"/>
      <c r="O33" s="859"/>
      <c r="P33" s="859"/>
      <c r="Q33" s="859"/>
      <c r="R33" s="859"/>
      <c r="S33" s="859"/>
      <c r="T33" s="859"/>
      <c r="U33" s="859"/>
      <c r="V33" s="1743"/>
      <c r="W33" s="1744" t="s">
        <v>7318</v>
      </c>
      <c r="X33" s="859"/>
    </row>
    <row r="34" spans="1:24">
      <c r="A34" s="987" t="s">
        <v>7319</v>
      </c>
      <c r="B34" s="987"/>
      <c r="C34" s="987"/>
      <c r="D34" s="987"/>
      <c r="E34" s="987"/>
      <c r="F34" s="987"/>
      <c r="G34" s="987"/>
      <c r="H34" s="987"/>
      <c r="I34" s="987"/>
      <c r="J34" s="987"/>
      <c r="K34" s="987"/>
      <c r="L34" s="859"/>
      <c r="M34" s="859"/>
      <c r="N34" s="859"/>
      <c r="O34" s="859"/>
      <c r="P34" s="859"/>
      <c r="Q34" s="859"/>
      <c r="R34" s="859"/>
      <c r="S34" s="859"/>
      <c r="T34" s="859"/>
      <c r="U34" s="859"/>
      <c r="V34" s="859"/>
      <c r="W34" s="859"/>
      <c r="X34" s="859"/>
    </row>
  </sheetData>
  <mergeCells count="26">
    <mergeCell ref="T6:T7"/>
    <mergeCell ref="A4:B7"/>
    <mergeCell ref="C4:C7"/>
    <mergeCell ref="D4:I4"/>
    <mergeCell ref="J4:J7"/>
    <mergeCell ref="K4:R4"/>
    <mergeCell ref="I6:I7"/>
    <mergeCell ref="L6:L7"/>
    <mergeCell ref="M6:M7"/>
    <mergeCell ref="N6:N7"/>
    <mergeCell ref="U6:V6"/>
    <mergeCell ref="W6:W7"/>
    <mergeCell ref="T4:W4"/>
    <mergeCell ref="D5:D7"/>
    <mergeCell ref="E5:E7"/>
    <mergeCell ref="F5:I5"/>
    <mergeCell ref="K5:K7"/>
    <mergeCell ref="L5:N5"/>
    <mergeCell ref="O5:R5"/>
    <mergeCell ref="T5:W5"/>
    <mergeCell ref="F6:F7"/>
    <mergeCell ref="G6:H6"/>
    <mergeCell ref="S4:S7"/>
    <mergeCell ref="O6:O7"/>
    <mergeCell ref="P6:Q6"/>
    <mergeCell ref="R6:R7"/>
  </mergeCells>
  <phoneticPr fontId="2"/>
  <hyperlinks>
    <hyperlink ref="X2" location="目次!A1" display="目次へ戻る" xr:uid="{FAAB456B-18BE-44DE-9B43-2184E4EDC4A4}"/>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E1133-9736-4DC1-BCDB-5291346DAC4C}">
  <dimension ref="A1:T27"/>
  <sheetViews>
    <sheetView workbookViewId="0">
      <pane ySplit="4" topLeftCell="A23" activePane="bottomLeft" state="frozen"/>
      <selection pane="bottomLeft" activeCell="T2" sqref="T2"/>
    </sheetView>
  </sheetViews>
  <sheetFormatPr defaultColWidth="8.58203125" defaultRowHeight="18"/>
  <cols>
    <col min="1" max="1" width="3.58203125" style="821" customWidth="1"/>
    <col min="2" max="2" width="20.75" style="821" customWidth="1"/>
    <col min="3" max="19" width="10" style="821" customWidth="1"/>
    <col min="20" max="20" width="11" style="821" bestFit="1" customWidth="1"/>
    <col min="21" max="16384" width="8.58203125" style="821"/>
  </cols>
  <sheetData>
    <row r="1" spans="1:20">
      <c r="A1" s="859" t="s">
        <v>7320</v>
      </c>
      <c r="B1" s="859"/>
      <c r="C1" s="859"/>
      <c r="D1" s="859"/>
      <c r="E1" s="859"/>
      <c r="F1" s="859"/>
      <c r="G1" s="859"/>
      <c r="H1" s="859"/>
      <c r="I1" s="859"/>
      <c r="J1" s="859"/>
      <c r="K1" s="859"/>
      <c r="L1" s="859"/>
      <c r="M1" s="859"/>
      <c r="N1" s="859"/>
      <c r="O1" s="859"/>
      <c r="P1" s="859"/>
      <c r="Q1" s="859"/>
      <c r="R1" s="859"/>
      <c r="S1" s="859"/>
      <c r="T1" s="859"/>
    </row>
    <row r="2" spans="1:20" ht="18.5" thickBot="1">
      <c r="A2" s="1745"/>
      <c r="B2" s="1746"/>
      <c r="C2" s="1745"/>
      <c r="D2" s="1745"/>
      <c r="E2" s="1745"/>
      <c r="F2" s="1745"/>
      <c r="G2" s="1745"/>
      <c r="H2" s="1745"/>
      <c r="I2" s="1745"/>
      <c r="J2" s="1745"/>
      <c r="K2" s="1745"/>
      <c r="L2" s="1745"/>
      <c r="M2" s="1745"/>
      <c r="N2" s="1745"/>
      <c r="O2" s="1745"/>
      <c r="P2" s="1745"/>
      <c r="Q2" s="1745"/>
      <c r="R2" s="1745"/>
      <c r="S2" s="1745"/>
      <c r="T2" s="820" t="s">
        <v>721</v>
      </c>
    </row>
    <row r="3" spans="1:20" ht="30" customHeight="1">
      <c r="A3" s="3596" t="s">
        <v>7321</v>
      </c>
      <c r="B3" s="3566"/>
      <c r="C3" s="3569" t="s">
        <v>7322</v>
      </c>
      <c r="D3" s="3775"/>
      <c r="E3" s="3775"/>
      <c r="F3" s="3775"/>
      <c r="G3" s="3775"/>
      <c r="H3" s="3775"/>
      <c r="I3" s="3775"/>
      <c r="J3" s="3576"/>
      <c r="K3" s="3632" t="s">
        <v>7323</v>
      </c>
      <c r="L3" s="3569" t="s">
        <v>7324</v>
      </c>
      <c r="M3" s="3775"/>
      <c r="N3" s="3775"/>
      <c r="O3" s="3775"/>
      <c r="P3" s="3775"/>
      <c r="Q3" s="3775"/>
      <c r="R3" s="3775"/>
      <c r="S3" s="3775"/>
      <c r="T3" s="859"/>
    </row>
    <row r="4" spans="1:20" ht="53.25" customHeight="1">
      <c r="A4" s="3597"/>
      <c r="B4" s="3568"/>
      <c r="C4" s="992" t="s">
        <v>5048</v>
      </c>
      <c r="D4" s="992" t="s">
        <v>7325</v>
      </c>
      <c r="E4" s="992" t="s">
        <v>7326</v>
      </c>
      <c r="F4" s="992" t="s">
        <v>7327</v>
      </c>
      <c r="G4" s="992" t="s">
        <v>7328</v>
      </c>
      <c r="H4" s="992" t="s">
        <v>7329</v>
      </c>
      <c r="I4" s="992" t="s">
        <v>7330</v>
      </c>
      <c r="J4" s="1304" t="s">
        <v>7331</v>
      </c>
      <c r="K4" s="3633"/>
      <c r="L4" s="992" t="s">
        <v>5048</v>
      </c>
      <c r="M4" s="992" t="s">
        <v>7332</v>
      </c>
      <c r="N4" s="1303" t="s">
        <v>7333</v>
      </c>
      <c r="O4" s="1327" t="s">
        <v>7334</v>
      </c>
      <c r="P4" s="1327" t="s">
        <v>7335</v>
      </c>
      <c r="Q4" s="1327" t="s">
        <v>7336</v>
      </c>
      <c r="R4" s="1327" t="s">
        <v>7337</v>
      </c>
      <c r="S4" s="1303" t="s">
        <v>7338</v>
      </c>
      <c r="T4" s="859"/>
    </row>
    <row r="5" spans="1:20" ht="30" customHeight="1">
      <c r="A5" s="3713" t="s">
        <v>5048</v>
      </c>
      <c r="B5" s="3714"/>
      <c r="C5" s="1377">
        <f>SUM(C6:C24)</f>
        <v>13868</v>
      </c>
      <c r="D5" s="1379">
        <f>SUM(D6:D24)</f>
        <v>7449</v>
      </c>
      <c r="E5" s="1379">
        <f t="shared" ref="E5:S5" si="0">SUM(E6:E24)</f>
        <v>2899</v>
      </c>
      <c r="F5" s="1379">
        <f t="shared" si="0"/>
        <v>1868</v>
      </c>
      <c r="G5" s="1379">
        <f t="shared" si="0"/>
        <v>696</v>
      </c>
      <c r="H5" s="1379">
        <f t="shared" si="0"/>
        <v>444</v>
      </c>
      <c r="I5" s="1379">
        <f t="shared" si="0"/>
        <v>300</v>
      </c>
      <c r="J5" s="1379">
        <f t="shared" si="0"/>
        <v>144</v>
      </c>
      <c r="K5" s="1379">
        <f t="shared" si="0"/>
        <v>68</v>
      </c>
      <c r="L5" s="1379">
        <f t="shared" si="0"/>
        <v>13868</v>
      </c>
      <c r="M5" s="1379">
        <f t="shared" si="0"/>
        <v>3828</v>
      </c>
      <c r="N5" s="1379">
        <f t="shared" si="0"/>
        <v>8496</v>
      </c>
      <c r="O5" s="956">
        <f t="shared" si="0"/>
        <v>134</v>
      </c>
      <c r="P5" s="956">
        <f t="shared" si="0"/>
        <v>144</v>
      </c>
      <c r="Q5" s="956">
        <f t="shared" si="0"/>
        <v>1216</v>
      </c>
      <c r="R5" s="956">
        <f t="shared" si="0"/>
        <v>0</v>
      </c>
      <c r="S5" s="956">
        <f t="shared" si="0"/>
        <v>50</v>
      </c>
      <c r="T5" s="859"/>
    </row>
    <row r="6" spans="1:20" ht="30" customHeight="1">
      <c r="A6" s="1103" t="s">
        <v>7280</v>
      </c>
      <c r="B6" s="1730" t="s">
        <v>7339</v>
      </c>
      <c r="C6" s="1440">
        <v>94</v>
      </c>
      <c r="D6" s="1440">
        <v>25</v>
      </c>
      <c r="E6" s="1440">
        <v>24</v>
      </c>
      <c r="F6" s="1440">
        <v>27</v>
      </c>
      <c r="G6" s="1440">
        <v>7</v>
      </c>
      <c r="H6" s="1440">
        <v>6</v>
      </c>
      <c r="I6" s="1440">
        <v>3</v>
      </c>
      <c r="J6" s="1440">
        <v>1</v>
      </c>
      <c r="K6" s="1440">
        <v>1</v>
      </c>
      <c r="L6" s="1440">
        <v>94</v>
      </c>
      <c r="M6" s="1747">
        <v>0</v>
      </c>
      <c r="N6" s="1747">
        <v>62</v>
      </c>
      <c r="O6" s="1440">
        <v>0</v>
      </c>
      <c r="P6" s="1440">
        <v>0</v>
      </c>
      <c r="Q6" s="1440">
        <v>32</v>
      </c>
      <c r="R6" s="1440">
        <v>0</v>
      </c>
      <c r="S6" s="1440">
        <v>0</v>
      </c>
      <c r="T6" s="859"/>
    </row>
    <row r="7" spans="1:20" ht="30" customHeight="1">
      <c r="A7" s="1103" t="s">
        <v>7282</v>
      </c>
      <c r="B7" s="1730" t="s">
        <v>7340</v>
      </c>
      <c r="C7" s="1440">
        <v>16</v>
      </c>
      <c r="D7" s="1440">
        <v>5</v>
      </c>
      <c r="E7" s="1440">
        <v>5</v>
      </c>
      <c r="F7" s="1440">
        <v>1</v>
      </c>
      <c r="G7" s="1440">
        <v>3</v>
      </c>
      <c r="H7" s="1440">
        <v>0</v>
      </c>
      <c r="I7" s="1440">
        <v>2</v>
      </c>
      <c r="J7" s="1440">
        <v>0</v>
      </c>
      <c r="K7" s="1440">
        <v>0</v>
      </c>
      <c r="L7" s="1440">
        <v>16</v>
      </c>
      <c r="M7" s="1747">
        <v>0</v>
      </c>
      <c r="N7" s="1747">
        <v>15</v>
      </c>
      <c r="O7" s="1440">
        <v>1</v>
      </c>
      <c r="P7" s="1440">
        <v>0</v>
      </c>
      <c r="Q7" s="1440">
        <v>0</v>
      </c>
      <c r="R7" s="1440">
        <v>0</v>
      </c>
      <c r="S7" s="1440">
        <v>0</v>
      </c>
      <c r="T7" s="859"/>
    </row>
    <row r="8" spans="1:20" ht="30" customHeight="1">
      <c r="A8" s="1103"/>
      <c r="B8" s="1037" t="s">
        <v>7341</v>
      </c>
      <c r="C8" s="1440">
        <v>0</v>
      </c>
      <c r="D8" s="1440">
        <v>0</v>
      </c>
      <c r="E8" s="1440">
        <v>0</v>
      </c>
      <c r="F8" s="1440">
        <v>0</v>
      </c>
      <c r="G8" s="1440">
        <v>0</v>
      </c>
      <c r="H8" s="1440">
        <v>0</v>
      </c>
      <c r="I8" s="1440">
        <v>0</v>
      </c>
      <c r="J8" s="1440">
        <v>0</v>
      </c>
      <c r="K8" s="1440">
        <v>0</v>
      </c>
      <c r="L8" s="1440">
        <v>0</v>
      </c>
      <c r="M8" s="1747">
        <v>0</v>
      </c>
      <c r="N8" s="1747">
        <v>0</v>
      </c>
      <c r="O8" s="1440">
        <v>0</v>
      </c>
      <c r="P8" s="1440">
        <v>0</v>
      </c>
      <c r="Q8" s="1440">
        <v>0</v>
      </c>
      <c r="R8" s="1440">
        <v>0</v>
      </c>
      <c r="S8" s="1440">
        <v>0</v>
      </c>
      <c r="T8" s="859"/>
    </row>
    <row r="9" spans="1:20" ht="30" customHeight="1">
      <c r="A9" s="1103" t="s">
        <v>7284</v>
      </c>
      <c r="B9" s="1037" t="s">
        <v>7342</v>
      </c>
      <c r="C9" s="1440">
        <v>12</v>
      </c>
      <c r="D9" s="1440">
        <v>5</v>
      </c>
      <c r="E9" s="1440">
        <v>3</v>
      </c>
      <c r="F9" s="1440">
        <v>2</v>
      </c>
      <c r="G9" s="1440">
        <v>1</v>
      </c>
      <c r="H9" s="1440">
        <v>1</v>
      </c>
      <c r="I9" s="1440">
        <v>0</v>
      </c>
      <c r="J9" s="1440">
        <v>0</v>
      </c>
      <c r="K9" s="1440">
        <v>0</v>
      </c>
      <c r="L9" s="1440">
        <v>12</v>
      </c>
      <c r="M9" s="1747">
        <v>0</v>
      </c>
      <c r="N9" s="1747">
        <v>9</v>
      </c>
      <c r="O9" s="1440">
        <v>0</v>
      </c>
      <c r="P9" s="1440">
        <v>0</v>
      </c>
      <c r="Q9" s="1440">
        <v>3</v>
      </c>
      <c r="R9" s="1440">
        <v>0</v>
      </c>
      <c r="S9" s="1440">
        <v>0</v>
      </c>
      <c r="T9" s="859"/>
    </row>
    <row r="10" spans="1:20" ht="30" customHeight="1">
      <c r="A10" s="1103" t="s">
        <v>7286</v>
      </c>
      <c r="B10" s="1730" t="s">
        <v>7343</v>
      </c>
      <c r="C10" s="1440">
        <v>1720</v>
      </c>
      <c r="D10" s="1440">
        <v>730</v>
      </c>
      <c r="E10" s="1440">
        <v>490</v>
      </c>
      <c r="F10" s="1440">
        <v>298</v>
      </c>
      <c r="G10" s="1440">
        <v>86</v>
      </c>
      <c r="H10" s="1440">
        <v>76</v>
      </c>
      <c r="I10" s="1440">
        <v>31</v>
      </c>
      <c r="J10" s="1440">
        <v>7</v>
      </c>
      <c r="K10" s="1440">
        <v>2</v>
      </c>
      <c r="L10" s="1440">
        <v>1720</v>
      </c>
      <c r="M10" s="1747">
        <v>207</v>
      </c>
      <c r="N10" s="1747">
        <v>1492</v>
      </c>
      <c r="O10" s="1440">
        <v>10</v>
      </c>
      <c r="P10" s="1440">
        <v>9</v>
      </c>
      <c r="Q10" s="1440">
        <v>2</v>
      </c>
      <c r="R10" s="1440">
        <v>0</v>
      </c>
      <c r="S10" s="1440">
        <v>0</v>
      </c>
      <c r="T10" s="859"/>
    </row>
    <row r="11" spans="1:20" ht="30" customHeight="1">
      <c r="A11" s="1103" t="s">
        <v>7287</v>
      </c>
      <c r="B11" s="1730" t="s">
        <v>7344</v>
      </c>
      <c r="C11" s="1440">
        <v>991</v>
      </c>
      <c r="D11" s="1440">
        <v>361</v>
      </c>
      <c r="E11" s="1440">
        <v>197</v>
      </c>
      <c r="F11" s="1440">
        <v>154</v>
      </c>
      <c r="G11" s="1440">
        <v>87</v>
      </c>
      <c r="H11" s="1440">
        <v>70</v>
      </c>
      <c r="I11" s="1440">
        <v>67</v>
      </c>
      <c r="J11" s="1440">
        <v>50</v>
      </c>
      <c r="K11" s="1440">
        <v>5</v>
      </c>
      <c r="L11" s="1440">
        <v>991</v>
      </c>
      <c r="M11" s="1747">
        <v>156</v>
      </c>
      <c r="N11" s="1747">
        <v>806</v>
      </c>
      <c r="O11" s="1440">
        <v>13</v>
      </c>
      <c r="P11" s="1440">
        <v>6</v>
      </c>
      <c r="Q11" s="1440">
        <v>9</v>
      </c>
      <c r="R11" s="1440">
        <v>0</v>
      </c>
      <c r="S11" s="1440">
        <v>1</v>
      </c>
      <c r="T11" s="859"/>
    </row>
    <row r="12" spans="1:20" ht="30" customHeight="1">
      <c r="A12" s="1103" t="s">
        <v>7288</v>
      </c>
      <c r="B12" s="1037" t="s">
        <v>7345</v>
      </c>
      <c r="C12" s="1440">
        <v>35</v>
      </c>
      <c r="D12" s="1440">
        <v>19</v>
      </c>
      <c r="E12" s="1440">
        <v>5</v>
      </c>
      <c r="F12" s="1440">
        <v>3</v>
      </c>
      <c r="G12" s="1440">
        <v>1</v>
      </c>
      <c r="H12" s="1440">
        <v>0</v>
      </c>
      <c r="I12" s="1440">
        <v>4</v>
      </c>
      <c r="J12" s="1440">
        <v>1</v>
      </c>
      <c r="K12" s="1440">
        <v>2</v>
      </c>
      <c r="L12" s="1440">
        <v>35</v>
      </c>
      <c r="M12" s="1747">
        <v>0</v>
      </c>
      <c r="N12" s="1747">
        <v>29</v>
      </c>
      <c r="O12" s="1440">
        <v>0</v>
      </c>
      <c r="P12" s="1440">
        <v>5</v>
      </c>
      <c r="Q12" s="1440">
        <v>1</v>
      </c>
      <c r="R12" s="1440">
        <v>0</v>
      </c>
      <c r="S12" s="1440">
        <v>0</v>
      </c>
      <c r="T12" s="859"/>
    </row>
    <row r="13" spans="1:20" ht="30" customHeight="1">
      <c r="A13" s="1103" t="s">
        <v>7290</v>
      </c>
      <c r="B13" s="1748" t="s">
        <v>7346</v>
      </c>
      <c r="C13" s="1440">
        <v>100</v>
      </c>
      <c r="D13" s="1440">
        <v>58</v>
      </c>
      <c r="E13" s="1440">
        <v>17</v>
      </c>
      <c r="F13" s="1440">
        <v>11</v>
      </c>
      <c r="G13" s="1440">
        <v>3</v>
      </c>
      <c r="H13" s="1440">
        <v>5</v>
      </c>
      <c r="I13" s="1440">
        <v>3</v>
      </c>
      <c r="J13" s="1440">
        <v>2</v>
      </c>
      <c r="K13" s="1440">
        <v>1</v>
      </c>
      <c r="L13" s="1440">
        <v>100</v>
      </c>
      <c r="M13" s="1747">
        <v>5</v>
      </c>
      <c r="N13" s="1747">
        <v>90</v>
      </c>
      <c r="O13" s="1440">
        <v>0</v>
      </c>
      <c r="P13" s="1440">
        <v>2</v>
      </c>
      <c r="Q13" s="1440">
        <v>3</v>
      </c>
      <c r="R13" s="1440">
        <v>0</v>
      </c>
      <c r="S13" s="1440">
        <v>0</v>
      </c>
      <c r="T13" s="859"/>
    </row>
    <row r="14" spans="1:20" ht="30" customHeight="1">
      <c r="A14" s="1103" t="s">
        <v>7292</v>
      </c>
      <c r="B14" s="1730" t="s">
        <v>7347</v>
      </c>
      <c r="C14" s="1440">
        <v>348</v>
      </c>
      <c r="D14" s="1440">
        <v>81</v>
      </c>
      <c r="E14" s="1440">
        <v>58</v>
      </c>
      <c r="F14" s="1440">
        <v>83</v>
      </c>
      <c r="G14" s="1440">
        <v>39</v>
      </c>
      <c r="H14" s="1440">
        <v>41</v>
      </c>
      <c r="I14" s="1440">
        <v>30</v>
      </c>
      <c r="J14" s="1440">
        <v>13</v>
      </c>
      <c r="K14" s="1440">
        <v>3</v>
      </c>
      <c r="L14" s="1440">
        <v>348</v>
      </c>
      <c r="M14" s="1747">
        <v>6</v>
      </c>
      <c r="N14" s="1747">
        <v>333</v>
      </c>
      <c r="O14" s="1440">
        <v>0</v>
      </c>
      <c r="P14" s="1440">
        <v>1</v>
      </c>
      <c r="Q14" s="1440">
        <v>7</v>
      </c>
      <c r="R14" s="1440">
        <v>0</v>
      </c>
      <c r="S14" s="1440">
        <v>1</v>
      </c>
      <c r="T14" s="859"/>
    </row>
    <row r="15" spans="1:20" ht="30" customHeight="1">
      <c r="A15" s="1103" t="s">
        <v>7294</v>
      </c>
      <c r="B15" s="1730" t="s">
        <v>7348</v>
      </c>
      <c r="C15" s="1440">
        <v>3423</v>
      </c>
      <c r="D15" s="1440">
        <v>1833</v>
      </c>
      <c r="E15" s="1440">
        <v>805</v>
      </c>
      <c r="F15" s="1440">
        <v>500</v>
      </c>
      <c r="G15" s="1440">
        <v>144</v>
      </c>
      <c r="H15" s="1440">
        <v>64</v>
      </c>
      <c r="I15" s="1440">
        <v>35</v>
      </c>
      <c r="J15" s="1440">
        <v>21</v>
      </c>
      <c r="K15" s="1440">
        <v>21</v>
      </c>
      <c r="L15" s="1440">
        <v>3423</v>
      </c>
      <c r="M15" s="1747">
        <v>810</v>
      </c>
      <c r="N15" s="1747">
        <v>2480</v>
      </c>
      <c r="O15" s="1440">
        <v>65</v>
      </c>
      <c r="P15" s="1440">
        <v>17</v>
      </c>
      <c r="Q15" s="1440">
        <v>47</v>
      </c>
      <c r="R15" s="1440">
        <v>0</v>
      </c>
      <c r="S15" s="1440">
        <v>4</v>
      </c>
      <c r="T15" s="859"/>
    </row>
    <row r="16" spans="1:20" ht="30" customHeight="1">
      <c r="A16" s="1103" t="s">
        <v>7296</v>
      </c>
      <c r="B16" s="1730" t="s">
        <v>7349</v>
      </c>
      <c r="C16" s="1440">
        <v>261</v>
      </c>
      <c r="D16" s="1440">
        <v>105</v>
      </c>
      <c r="E16" s="1440">
        <v>67</v>
      </c>
      <c r="F16" s="1440">
        <v>47</v>
      </c>
      <c r="G16" s="1440">
        <v>21</v>
      </c>
      <c r="H16" s="1440">
        <v>12</v>
      </c>
      <c r="I16" s="1440">
        <v>7</v>
      </c>
      <c r="J16" s="1440">
        <v>0</v>
      </c>
      <c r="K16" s="1440">
        <v>2</v>
      </c>
      <c r="L16" s="1440">
        <v>261</v>
      </c>
      <c r="M16" s="1747">
        <v>12</v>
      </c>
      <c r="N16" s="1747">
        <v>193</v>
      </c>
      <c r="O16" s="1440">
        <v>0</v>
      </c>
      <c r="P16" s="1440">
        <v>1</v>
      </c>
      <c r="Q16" s="1440">
        <v>55</v>
      </c>
      <c r="R16" s="1440">
        <v>0</v>
      </c>
      <c r="S16" s="1440">
        <v>0</v>
      </c>
      <c r="T16" s="859"/>
    </row>
    <row r="17" spans="1:20" ht="30" customHeight="1">
      <c r="A17" s="1103" t="s">
        <v>7298</v>
      </c>
      <c r="B17" s="1737" t="s">
        <v>7350</v>
      </c>
      <c r="C17" s="1440">
        <v>590</v>
      </c>
      <c r="D17" s="1440">
        <v>444</v>
      </c>
      <c r="E17" s="1440">
        <v>95</v>
      </c>
      <c r="F17" s="1440">
        <v>38</v>
      </c>
      <c r="G17" s="1440">
        <v>7</v>
      </c>
      <c r="H17" s="1440">
        <v>2</v>
      </c>
      <c r="I17" s="1440">
        <v>0</v>
      </c>
      <c r="J17" s="1440">
        <v>0</v>
      </c>
      <c r="K17" s="1440">
        <v>4</v>
      </c>
      <c r="L17" s="1440">
        <v>590</v>
      </c>
      <c r="M17" s="1747">
        <v>43</v>
      </c>
      <c r="N17" s="1747">
        <v>489</v>
      </c>
      <c r="O17" s="1440">
        <v>24</v>
      </c>
      <c r="P17" s="1440">
        <v>15</v>
      </c>
      <c r="Q17" s="1440">
        <v>19</v>
      </c>
      <c r="R17" s="1440">
        <v>0</v>
      </c>
      <c r="S17" s="1440">
        <v>0</v>
      </c>
      <c r="T17" s="859"/>
    </row>
    <row r="18" spans="1:20" ht="30" customHeight="1">
      <c r="A18" s="1103" t="s">
        <v>7300</v>
      </c>
      <c r="B18" s="1037" t="s">
        <v>7301</v>
      </c>
      <c r="C18" s="1440">
        <v>574</v>
      </c>
      <c r="D18" s="1440">
        <v>380</v>
      </c>
      <c r="E18" s="1440">
        <v>93</v>
      </c>
      <c r="F18" s="1440">
        <v>55</v>
      </c>
      <c r="G18" s="1440">
        <v>22</v>
      </c>
      <c r="H18" s="1440">
        <v>13</v>
      </c>
      <c r="I18" s="1440">
        <v>5</v>
      </c>
      <c r="J18" s="1440">
        <v>5</v>
      </c>
      <c r="K18" s="1440">
        <v>1</v>
      </c>
      <c r="L18" s="1440">
        <v>574</v>
      </c>
      <c r="M18" s="1747">
        <v>176</v>
      </c>
      <c r="N18" s="1747">
        <v>343</v>
      </c>
      <c r="O18" s="1440">
        <v>3</v>
      </c>
      <c r="P18" s="1440">
        <v>12</v>
      </c>
      <c r="Q18" s="1440">
        <v>39</v>
      </c>
      <c r="R18" s="1440">
        <v>0</v>
      </c>
      <c r="S18" s="1440">
        <v>1</v>
      </c>
      <c r="T18" s="859"/>
    </row>
    <row r="19" spans="1:20" ht="30" customHeight="1">
      <c r="A19" s="1103" t="s">
        <v>7303</v>
      </c>
      <c r="B19" s="1037" t="s">
        <v>7304</v>
      </c>
      <c r="C19" s="1440">
        <v>1551</v>
      </c>
      <c r="D19" s="1440">
        <v>911</v>
      </c>
      <c r="E19" s="1440">
        <v>328</v>
      </c>
      <c r="F19" s="1440">
        <v>197</v>
      </c>
      <c r="G19" s="1440">
        <v>70</v>
      </c>
      <c r="H19" s="1440">
        <v>32</v>
      </c>
      <c r="I19" s="1440">
        <v>10</v>
      </c>
      <c r="J19" s="1440">
        <v>2</v>
      </c>
      <c r="K19" s="1440">
        <v>1</v>
      </c>
      <c r="L19" s="1440">
        <v>1551</v>
      </c>
      <c r="M19" s="1747">
        <v>793</v>
      </c>
      <c r="N19" s="1747">
        <v>719</v>
      </c>
      <c r="O19" s="1440">
        <v>7</v>
      </c>
      <c r="P19" s="1440">
        <v>19</v>
      </c>
      <c r="Q19" s="1440">
        <v>12</v>
      </c>
      <c r="R19" s="1440">
        <v>0</v>
      </c>
      <c r="S19" s="1440">
        <v>1</v>
      </c>
      <c r="T19" s="859"/>
    </row>
    <row r="20" spans="1:20" ht="30" customHeight="1">
      <c r="A20" s="1103" t="s">
        <v>7306</v>
      </c>
      <c r="B20" s="1037" t="s">
        <v>7307</v>
      </c>
      <c r="C20" s="1440">
        <v>1398</v>
      </c>
      <c r="D20" s="1440">
        <v>1131</v>
      </c>
      <c r="E20" s="1440">
        <v>134</v>
      </c>
      <c r="F20" s="1440">
        <v>71</v>
      </c>
      <c r="G20" s="1440">
        <v>25</v>
      </c>
      <c r="H20" s="1440">
        <v>17</v>
      </c>
      <c r="I20" s="1440">
        <v>13</v>
      </c>
      <c r="J20" s="1440">
        <v>1</v>
      </c>
      <c r="K20" s="1440">
        <v>6</v>
      </c>
      <c r="L20" s="1440">
        <v>1398</v>
      </c>
      <c r="M20" s="1747">
        <v>918</v>
      </c>
      <c r="N20" s="1747">
        <v>441</v>
      </c>
      <c r="O20" s="1440">
        <v>3</v>
      </c>
      <c r="P20" s="1440">
        <v>14</v>
      </c>
      <c r="Q20" s="1440">
        <v>18</v>
      </c>
      <c r="R20" s="1440">
        <v>0</v>
      </c>
      <c r="S20" s="1440">
        <v>4</v>
      </c>
      <c r="T20" s="859"/>
    </row>
    <row r="21" spans="1:20" ht="30" customHeight="1">
      <c r="A21" s="1103" t="s">
        <v>7308</v>
      </c>
      <c r="B21" s="1037" t="s">
        <v>7309</v>
      </c>
      <c r="C21" s="1440">
        <v>389</v>
      </c>
      <c r="D21" s="1440">
        <v>268</v>
      </c>
      <c r="E21" s="1440">
        <v>47</v>
      </c>
      <c r="F21" s="1440">
        <v>24</v>
      </c>
      <c r="G21" s="1440">
        <v>23</v>
      </c>
      <c r="H21" s="1440">
        <v>8</v>
      </c>
      <c r="I21" s="1440">
        <v>10</v>
      </c>
      <c r="J21" s="1440">
        <v>3</v>
      </c>
      <c r="K21" s="1440">
        <v>6</v>
      </c>
      <c r="L21" s="1440">
        <v>389</v>
      </c>
      <c r="M21" s="1747">
        <v>195</v>
      </c>
      <c r="N21" s="1747">
        <v>120</v>
      </c>
      <c r="O21" s="1440">
        <v>0</v>
      </c>
      <c r="P21" s="1440">
        <v>4</v>
      </c>
      <c r="Q21" s="1440">
        <v>70</v>
      </c>
      <c r="R21" s="1440">
        <v>0</v>
      </c>
      <c r="S21" s="1440">
        <v>0</v>
      </c>
      <c r="T21" s="859"/>
    </row>
    <row r="22" spans="1:20" ht="30" customHeight="1">
      <c r="A22" s="1103" t="s">
        <v>7310</v>
      </c>
      <c r="B22" s="1737" t="s">
        <v>7311</v>
      </c>
      <c r="C22" s="1440">
        <v>1249</v>
      </c>
      <c r="D22" s="1440">
        <v>431</v>
      </c>
      <c r="E22" s="1440">
        <v>324</v>
      </c>
      <c r="F22" s="1440">
        <v>250</v>
      </c>
      <c r="G22" s="1440">
        <v>103</v>
      </c>
      <c r="H22" s="1440">
        <v>60</v>
      </c>
      <c r="I22" s="1440">
        <v>56</v>
      </c>
      <c r="J22" s="1440">
        <v>24</v>
      </c>
      <c r="K22" s="1440">
        <v>1</v>
      </c>
      <c r="L22" s="1440">
        <v>1249</v>
      </c>
      <c r="M22" s="1747">
        <v>380</v>
      </c>
      <c r="N22" s="1747">
        <v>334</v>
      </c>
      <c r="O22" s="1440">
        <v>2</v>
      </c>
      <c r="P22" s="1440">
        <v>35</v>
      </c>
      <c r="Q22" s="1440">
        <v>494</v>
      </c>
      <c r="R22" s="1440">
        <v>0</v>
      </c>
      <c r="S22" s="1440">
        <v>4</v>
      </c>
      <c r="T22" s="859"/>
    </row>
    <row r="23" spans="1:20" ht="30" customHeight="1">
      <c r="A23" s="1103" t="s">
        <v>7312</v>
      </c>
      <c r="B23" s="1737" t="s">
        <v>7313</v>
      </c>
      <c r="C23" s="1440">
        <v>95</v>
      </c>
      <c r="D23" s="1440">
        <v>55</v>
      </c>
      <c r="E23" s="1440">
        <v>22</v>
      </c>
      <c r="F23" s="1440">
        <v>14</v>
      </c>
      <c r="G23" s="1440">
        <v>0</v>
      </c>
      <c r="H23" s="1440">
        <v>2</v>
      </c>
      <c r="I23" s="1440">
        <v>1</v>
      </c>
      <c r="J23" s="1440">
        <v>1</v>
      </c>
      <c r="K23" s="1440">
        <v>0</v>
      </c>
      <c r="L23" s="1440">
        <v>95</v>
      </c>
      <c r="M23" s="1747">
        <v>15</v>
      </c>
      <c r="N23" s="1747">
        <v>58</v>
      </c>
      <c r="O23" s="1440">
        <v>0</v>
      </c>
      <c r="P23" s="1440">
        <v>0</v>
      </c>
      <c r="Q23" s="1440">
        <v>21</v>
      </c>
      <c r="R23" s="1440">
        <v>0</v>
      </c>
      <c r="S23" s="1440">
        <v>1</v>
      </c>
      <c r="T23" s="859"/>
    </row>
    <row r="24" spans="1:20" ht="30" customHeight="1" thickBot="1">
      <c r="A24" s="1103" t="s">
        <v>7314</v>
      </c>
      <c r="B24" s="1037" t="s">
        <v>7351</v>
      </c>
      <c r="C24" s="1440">
        <v>1022</v>
      </c>
      <c r="D24" s="1440">
        <v>607</v>
      </c>
      <c r="E24" s="1440">
        <v>185</v>
      </c>
      <c r="F24" s="1440">
        <v>93</v>
      </c>
      <c r="G24" s="1440">
        <v>54</v>
      </c>
      <c r="H24" s="1749">
        <v>35</v>
      </c>
      <c r="I24" s="1749">
        <v>23</v>
      </c>
      <c r="J24" s="1749">
        <v>13</v>
      </c>
      <c r="K24" s="1749">
        <v>12</v>
      </c>
      <c r="L24" s="1749">
        <v>1022</v>
      </c>
      <c r="M24" s="1750">
        <v>112</v>
      </c>
      <c r="N24" s="1751">
        <v>483</v>
      </c>
      <c r="O24" s="1749">
        <v>6</v>
      </c>
      <c r="P24" s="1749">
        <v>4</v>
      </c>
      <c r="Q24" s="1749">
        <v>384</v>
      </c>
      <c r="R24" s="1440">
        <v>0</v>
      </c>
      <c r="S24" s="1749">
        <v>33</v>
      </c>
      <c r="T24" s="859"/>
    </row>
    <row r="25" spans="1:20">
      <c r="A25" s="1003" t="s">
        <v>7352</v>
      </c>
      <c r="B25" s="1003"/>
      <c r="C25" s="1003"/>
      <c r="D25" s="1003"/>
      <c r="E25" s="1003"/>
      <c r="F25" s="1003"/>
      <c r="G25" s="1003"/>
      <c r="H25" s="1003"/>
      <c r="I25" s="1003"/>
      <c r="J25" s="1003"/>
      <c r="K25" s="859"/>
      <c r="L25" s="859"/>
      <c r="M25" s="859"/>
      <c r="N25" s="859"/>
      <c r="O25" s="859"/>
      <c r="P25" s="1440"/>
      <c r="Q25" s="859"/>
      <c r="R25" s="1003"/>
      <c r="S25" s="1020" t="s">
        <v>7318</v>
      </c>
      <c r="T25" s="859"/>
    </row>
    <row r="26" spans="1:20">
      <c r="A26" s="859"/>
      <c r="B26" s="859"/>
      <c r="C26" s="859"/>
      <c r="D26" s="859"/>
      <c r="E26" s="859"/>
      <c r="F26" s="859"/>
      <c r="G26" s="859"/>
      <c r="H26" s="859"/>
      <c r="I26" s="859"/>
      <c r="J26" s="859"/>
      <c r="K26" s="859"/>
      <c r="L26" s="859"/>
      <c r="M26" s="859"/>
      <c r="N26" s="859"/>
      <c r="O26" s="859"/>
      <c r="P26" s="859"/>
      <c r="Q26" s="859"/>
      <c r="R26" s="859"/>
      <c r="S26" s="859"/>
      <c r="T26" s="859"/>
    </row>
    <row r="27" spans="1:20">
      <c r="A27" s="859"/>
      <c r="B27" s="859"/>
      <c r="C27" s="859"/>
      <c r="D27" s="859"/>
      <c r="E27" s="859"/>
      <c r="F27" s="859"/>
      <c r="G27" s="859"/>
      <c r="H27" s="859"/>
      <c r="I27" s="859"/>
      <c r="J27" s="859"/>
      <c r="K27" s="859"/>
      <c r="L27" s="859"/>
      <c r="M27" s="859"/>
      <c r="N27" s="859"/>
      <c r="O27" s="859"/>
      <c r="P27" s="859"/>
      <c r="Q27" s="859"/>
      <c r="R27" s="859"/>
      <c r="S27" s="859"/>
      <c r="T27" s="859"/>
    </row>
  </sheetData>
  <mergeCells count="5">
    <mergeCell ref="A3:B4"/>
    <mergeCell ref="C3:J3"/>
    <mergeCell ref="K3:K4"/>
    <mergeCell ref="L3:S3"/>
    <mergeCell ref="A5:B5"/>
  </mergeCells>
  <phoneticPr fontId="2"/>
  <hyperlinks>
    <hyperlink ref="T2" location="目次!A1" display="目次へ戻る" xr:uid="{FD340DE0-5BEC-4F7E-91D7-CFFC9BD248DE}"/>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BDE07-0EAF-4B1B-8C72-2440B8E3A959}">
  <dimension ref="A1:Y134"/>
  <sheetViews>
    <sheetView zoomScale="80" zoomScaleNormal="80" workbookViewId="0">
      <pane ySplit="7" topLeftCell="A111" activePane="bottomLeft" state="frozen"/>
      <selection pane="bottomLeft" activeCell="Y2" sqref="Y2"/>
    </sheetView>
  </sheetViews>
  <sheetFormatPr defaultColWidth="9" defaultRowHeight="13"/>
  <cols>
    <col min="1" max="1" width="3.58203125" style="1526" customWidth="1"/>
    <col min="2" max="2" width="4.58203125" style="1526" customWidth="1"/>
    <col min="3" max="3" width="31.58203125" style="1526" customWidth="1"/>
    <col min="4" max="24" width="9.5" style="1526" customWidth="1"/>
    <col min="25" max="25" width="11.25" style="1526" bestFit="1" customWidth="1"/>
    <col min="26" max="16384" width="9" style="1526"/>
  </cols>
  <sheetData>
    <row r="1" spans="1:25">
      <c r="A1" s="859" t="s">
        <v>7353</v>
      </c>
      <c r="B1" s="859"/>
      <c r="C1" s="859"/>
      <c r="D1" s="859"/>
      <c r="E1" s="859"/>
      <c r="F1" s="859"/>
      <c r="G1" s="859"/>
      <c r="H1" s="859"/>
      <c r="I1" s="859"/>
      <c r="J1" s="859"/>
      <c r="K1" s="859"/>
      <c r="L1" s="859"/>
      <c r="M1" s="859"/>
      <c r="N1" s="859"/>
      <c r="O1" s="859"/>
      <c r="P1" s="859"/>
      <c r="Q1" s="859"/>
      <c r="R1" s="859"/>
      <c r="S1" s="859"/>
      <c r="T1" s="859"/>
      <c r="U1" s="859"/>
      <c r="V1" s="859"/>
      <c r="W1" s="859"/>
      <c r="X1" s="859"/>
    </row>
    <row r="2" spans="1:25" ht="18">
      <c r="A2" s="859"/>
      <c r="B2" s="859"/>
      <c r="C2" s="859"/>
      <c r="D2" s="859"/>
      <c r="E2" s="859"/>
      <c r="F2" s="859"/>
      <c r="G2" s="859"/>
      <c r="H2" s="859"/>
      <c r="I2" s="859"/>
      <c r="J2" s="859"/>
      <c r="K2" s="859"/>
      <c r="L2" s="859"/>
      <c r="M2" s="859"/>
      <c r="N2" s="859"/>
      <c r="O2" s="859"/>
      <c r="P2" s="859"/>
      <c r="Q2" s="859"/>
      <c r="R2" s="859"/>
      <c r="S2" s="859"/>
      <c r="T2" s="859"/>
      <c r="U2" s="859"/>
      <c r="V2" s="859"/>
      <c r="W2" s="859"/>
      <c r="X2" s="859"/>
      <c r="Y2" s="820" t="s">
        <v>721</v>
      </c>
    </row>
    <row r="3" spans="1:25" ht="13.5" thickBot="1">
      <c r="A3" s="1745"/>
      <c r="B3" s="1745"/>
      <c r="C3" s="1745"/>
      <c r="D3" s="1745"/>
      <c r="E3" s="1745"/>
      <c r="F3" s="1745"/>
      <c r="G3" s="1745"/>
      <c r="H3" s="1745"/>
      <c r="I3" s="1745"/>
      <c r="J3" s="1745"/>
      <c r="K3" s="1745"/>
      <c r="L3" s="859"/>
      <c r="M3" s="859"/>
      <c r="N3" s="859"/>
      <c r="O3" s="859"/>
      <c r="P3" s="859"/>
      <c r="Q3" s="859"/>
      <c r="R3" s="859"/>
      <c r="S3" s="859"/>
      <c r="T3" s="859"/>
      <c r="U3" s="859"/>
      <c r="V3" s="1752"/>
      <c r="W3" s="1752"/>
      <c r="X3" s="1753" t="s">
        <v>6039</v>
      </c>
    </row>
    <row r="4" spans="1:25" ht="18.649999999999999" customHeight="1">
      <c r="A4" s="3803" t="s">
        <v>7354</v>
      </c>
      <c r="B4" s="3803"/>
      <c r="C4" s="3804"/>
      <c r="D4" s="3807" t="s">
        <v>7355</v>
      </c>
      <c r="E4" s="3603" t="s">
        <v>7261</v>
      </c>
      <c r="F4" s="3792"/>
      <c r="G4" s="3792"/>
      <c r="H4" s="3792"/>
      <c r="I4" s="3792"/>
      <c r="J4" s="3810"/>
      <c r="K4" s="3780" t="s">
        <v>7356</v>
      </c>
      <c r="L4" s="3603" t="s">
        <v>7263</v>
      </c>
      <c r="M4" s="3792"/>
      <c r="N4" s="3792"/>
      <c r="O4" s="3792"/>
      <c r="P4" s="3792"/>
      <c r="Q4" s="3792"/>
      <c r="R4" s="3792"/>
      <c r="S4" s="3810"/>
      <c r="T4" s="3796" t="s">
        <v>7357</v>
      </c>
      <c r="U4" s="3603" t="s">
        <v>7265</v>
      </c>
      <c r="V4" s="3792"/>
      <c r="W4" s="3792"/>
      <c r="X4" s="3792"/>
    </row>
    <row r="5" spans="1:25" ht="18.75" customHeight="1">
      <c r="A5" s="3805"/>
      <c r="B5" s="3805"/>
      <c r="C5" s="3694"/>
      <c r="D5" s="3808"/>
      <c r="E5" s="3776" t="s">
        <v>821</v>
      </c>
      <c r="F5" s="3776" t="s">
        <v>7266</v>
      </c>
      <c r="G5" s="3788" t="s">
        <v>7267</v>
      </c>
      <c r="H5" s="3793"/>
      <c r="I5" s="3793"/>
      <c r="J5" s="3794"/>
      <c r="K5" s="3811"/>
      <c r="L5" s="3776" t="s">
        <v>821</v>
      </c>
      <c r="M5" s="3788" t="s">
        <v>7266</v>
      </c>
      <c r="N5" s="3793"/>
      <c r="O5" s="3789"/>
      <c r="P5" s="3788" t="s">
        <v>7267</v>
      </c>
      <c r="Q5" s="3793"/>
      <c r="R5" s="3793"/>
      <c r="S5" s="3794"/>
      <c r="T5" s="3797"/>
      <c r="U5" s="3790" t="s">
        <v>7358</v>
      </c>
      <c r="V5" s="3795"/>
      <c r="W5" s="3795"/>
      <c r="X5" s="3795"/>
    </row>
    <row r="6" spans="1:25">
      <c r="A6" s="3805"/>
      <c r="B6" s="3805"/>
      <c r="C6" s="3694"/>
      <c r="D6" s="3808"/>
      <c r="E6" s="3777"/>
      <c r="F6" s="3777"/>
      <c r="G6" s="3776" t="s">
        <v>206</v>
      </c>
      <c r="H6" s="3788" t="s">
        <v>7269</v>
      </c>
      <c r="I6" s="3789"/>
      <c r="J6" s="3800" t="s">
        <v>7359</v>
      </c>
      <c r="K6" s="3811"/>
      <c r="L6" s="3777"/>
      <c r="M6" s="3790" t="s">
        <v>7271</v>
      </c>
      <c r="N6" s="3813" t="s">
        <v>7360</v>
      </c>
      <c r="O6" s="3776" t="s">
        <v>7273</v>
      </c>
      <c r="P6" s="3790" t="s">
        <v>206</v>
      </c>
      <c r="Q6" s="3788" t="s">
        <v>7269</v>
      </c>
      <c r="R6" s="3789"/>
      <c r="S6" s="3800" t="s">
        <v>7359</v>
      </c>
      <c r="T6" s="3797"/>
      <c r="U6" s="3802" t="s">
        <v>5019</v>
      </c>
      <c r="V6" s="3788" t="s">
        <v>7269</v>
      </c>
      <c r="W6" s="3789"/>
      <c r="X6" s="3790" t="s">
        <v>7359</v>
      </c>
    </row>
    <row r="7" spans="1:25">
      <c r="A7" s="3806"/>
      <c r="B7" s="3806"/>
      <c r="C7" s="3695"/>
      <c r="D7" s="3809"/>
      <c r="E7" s="3778"/>
      <c r="F7" s="3778"/>
      <c r="G7" s="3778"/>
      <c r="H7" s="1754" t="s">
        <v>7274</v>
      </c>
      <c r="I7" s="1754" t="s">
        <v>7275</v>
      </c>
      <c r="J7" s="3801"/>
      <c r="K7" s="3812"/>
      <c r="L7" s="3778"/>
      <c r="M7" s="3799"/>
      <c r="N7" s="3814"/>
      <c r="O7" s="3815"/>
      <c r="P7" s="3799"/>
      <c r="Q7" s="1755" t="s">
        <v>7274</v>
      </c>
      <c r="R7" s="1755" t="s">
        <v>7275</v>
      </c>
      <c r="S7" s="3801"/>
      <c r="T7" s="3798"/>
      <c r="U7" s="3799"/>
      <c r="V7" s="1755" t="s">
        <v>7274</v>
      </c>
      <c r="W7" s="1755" t="s">
        <v>7275</v>
      </c>
      <c r="X7" s="3791"/>
    </row>
    <row r="8" spans="1:25" s="1759" customFormat="1" ht="37" customHeight="1">
      <c r="A8" s="1756" t="s">
        <v>7361</v>
      </c>
      <c r="B8" s="1756"/>
      <c r="C8" s="1757"/>
      <c r="D8" s="1565" t="s">
        <v>420</v>
      </c>
      <c r="E8" s="1565" t="s">
        <v>420</v>
      </c>
      <c r="F8" s="1565" t="s">
        <v>420</v>
      </c>
      <c r="G8" s="1565" t="s">
        <v>420</v>
      </c>
      <c r="H8" s="1565" t="s">
        <v>420</v>
      </c>
      <c r="I8" s="1565" t="s">
        <v>420</v>
      </c>
      <c r="J8" s="1565" t="s">
        <v>420</v>
      </c>
      <c r="K8" s="1565">
        <f>SUM(K9,K12,K15:K16,K18,K22,K47,K52,K60,K69,K82,K89,K94,K99,K104,K108,K111,K115,K118)</f>
        <v>13868</v>
      </c>
      <c r="L8" s="1583">
        <f>SUM(L9,L12,L16,L18,L22,L47,L52,L60,L69,L82,L89,L94,L99,L104,L108,L111,L115,L118)</f>
        <v>143648</v>
      </c>
      <c r="M8" s="1565">
        <f t="shared" ref="M8:S8" si="0">SUM(M9,M12,M15:M16,M18,M22,M47,M52,M60,M69,M82,M89,M94,M99,M104,M108,M111,M115,M118)</f>
        <v>3813</v>
      </c>
      <c r="N8" s="1565">
        <f t="shared" si="0"/>
        <v>1022</v>
      </c>
      <c r="O8" s="1583">
        <f t="shared" si="0"/>
        <v>11591</v>
      </c>
      <c r="P8" s="1583">
        <f t="shared" si="0"/>
        <v>127222</v>
      </c>
      <c r="Q8" s="1583">
        <f t="shared" si="0"/>
        <v>94794</v>
      </c>
      <c r="R8" s="1583">
        <f t="shared" si="0"/>
        <v>29702</v>
      </c>
      <c r="S8" s="1565">
        <f t="shared" si="0"/>
        <v>2726</v>
      </c>
      <c r="T8" s="1758" t="s">
        <v>420</v>
      </c>
      <c r="U8" s="1758" t="s">
        <v>420</v>
      </c>
      <c r="V8" s="1758" t="s">
        <v>420</v>
      </c>
      <c r="W8" s="1758" t="s">
        <v>420</v>
      </c>
      <c r="X8" s="1758" t="s">
        <v>420</v>
      </c>
    </row>
    <row r="9" spans="1:25" s="1759" customFormat="1" ht="37" customHeight="1">
      <c r="A9" s="1192" t="s">
        <v>7362</v>
      </c>
      <c r="B9" s="1235" t="s">
        <v>7363</v>
      </c>
      <c r="C9" s="1703"/>
      <c r="D9" s="1565" t="s">
        <v>420</v>
      </c>
      <c r="E9" s="1565" t="s">
        <v>420</v>
      </c>
      <c r="F9" s="1565" t="s">
        <v>420</v>
      </c>
      <c r="G9" s="1565" t="s">
        <v>420</v>
      </c>
      <c r="H9" s="1565" t="s">
        <v>420</v>
      </c>
      <c r="I9" s="1565" t="s">
        <v>420</v>
      </c>
      <c r="J9" s="1565" t="s">
        <v>420</v>
      </c>
      <c r="K9" s="1565">
        <f t="shared" ref="K9:S9" si="1">SUM(K10:K11)</f>
        <v>94</v>
      </c>
      <c r="L9" s="1583">
        <f>SUM(O9:P9)</f>
        <v>1382</v>
      </c>
      <c r="M9" s="1565">
        <f t="shared" si="1"/>
        <v>0</v>
      </c>
      <c r="N9" s="1565">
        <f t="shared" si="1"/>
        <v>0</v>
      </c>
      <c r="O9" s="1583">
        <f t="shared" si="1"/>
        <v>260</v>
      </c>
      <c r="P9" s="1583">
        <f>SUM(Q9:S9)</f>
        <v>1122</v>
      </c>
      <c r="Q9" s="1583">
        <f t="shared" si="1"/>
        <v>779</v>
      </c>
      <c r="R9" s="1583">
        <f t="shared" si="1"/>
        <v>256</v>
      </c>
      <c r="S9" s="1565">
        <f t="shared" si="1"/>
        <v>87</v>
      </c>
      <c r="T9" s="1758" t="s">
        <v>420</v>
      </c>
      <c r="U9" s="1758" t="s">
        <v>420</v>
      </c>
      <c r="V9" s="1758" t="s">
        <v>420</v>
      </c>
      <c r="W9" s="1758" t="s">
        <v>420</v>
      </c>
      <c r="X9" s="1758" t="s">
        <v>420</v>
      </c>
    </row>
    <row r="10" spans="1:25" ht="37" customHeight="1">
      <c r="A10" s="1103"/>
      <c r="B10" s="1044" t="s">
        <v>7364</v>
      </c>
      <c r="C10" s="1724" t="s">
        <v>7365</v>
      </c>
      <c r="D10" s="1734" t="s">
        <v>420</v>
      </c>
      <c r="E10" s="1734" t="s">
        <v>420</v>
      </c>
      <c r="F10" s="1734" t="s">
        <v>420</v>
      </c>
      <c r="G10" s="1734" t="s">
        <v>420</v>
      </c>
      <c r="H10" s="1734" t="s">
        <v>420</v>
      </c>
      <c r="I10" s="1734" t="s">
        <v>420</v>
      </c>
      <c r="J10" s="1734" t="s">
        <v>420</v>
      </c>
      <c r="K10" s="1734">
        <v>65</v>
      </c>
      <c r="L10" s="1760">
        <f t="shared" ref="L10:L17" si="2">SUM(O10:P10)</f>
        <v>904</v>
      </c>
      <c r="M10" s="1734">
        <v>0</v>
      </c>
      <c r="N10" s="1734">
        <v>0</v>
      </c>
      <c r="O10" s="1760">
        <v>127</v>
      </c>
      <c r="P10" s="1760">
        <f t="shared" ref="P10:P45" si="3">SUM(Q10:S10)</f>
        <v>777</v>
      </c>
      <c r="Q10" s="1760">
        <v>534</v>
      </c>
      <c r="R10" s="1760">
        <v>200</v>
      </c>
      <c r="S10" s="1734">
        <v>43</v>
      </c>
      <c r="T10" s="1761" t="s">
        <v>420</v>
      </c>
      <c r="U10" s="1761" t="s">
        <v>420</v>
      </c>
      <c r="V10" s="1761" t="s">
        <v>420</v>
      </c>
      <c r="W10" s="1761" t="s">
        <v>420</v>
      </c>
      <c r="X10" s="1761" t="s">
        <v>420</v>
      </c>
    </row>
    <row r="11" spans="1:25" ht="37" customHeight="1">
      <c r="A11" s="1103"/>
      <c r="B11" s="1044" t="s">
        <v>7366</v>
      </c>
      <c r="C11" s="1724" t="s">
        <v>7367</v>
      </c>
      <c r="D11" s="1734" t="s">
        <v>420</v>
      </c>
      <c r="E11" s="1734" t="s">
        <v>420</v>
      </c>
      <c r="F11" s="1734" t="s">
        <v>420</v>
      </c>
      <c r="G11" s="1734" t="s">
        <v>420</v>
      </c>
      <c r="H11" s="1734" t="s">
        <v>420</v>
      </c>
      <c r="I11" s="1734" t="s">
        <v>420</v>
      </c>
      <c r="J11" s="1734" t="s">
        <v>420</v>
      </c>
      <c r="K11" s="1734">
        <v>29</v>
      </c>
      <c r="L11" s="1760">
        <f t="shared" si="2"/>
        <v>478</v>
      </c>
      <c r="M11" s="1734">
        <v>0</v>
      </c>
      <c r="N11" s="1734">
        <v>0</v>
      </c>
      <c r="O11" s="1760">
        <v>133</v>
      </c>
      <c r="P11" s="1760">
        <f t="shared" si="3"/>
        <v>345</v>
      </c>
      <c r="Q11" s="1760">
        <v>245</v>
      </c>
      <c r="R11" s="1760">
        <v>56</v>
      </c>
      <c r="S11" s="1734">
        <v>44</v>
      </c>
      <c r="T11" s="1761" t="s">
        <v>420</v>
      </c>
      <c r="U11" s="1761" t="s">
        <v>420</v>
      </c>
      <c r="V11" s="1761" t="s">
        <v>420</v>
      </c>
      <c r="W11" s="1761" t="s">
        <v>420</v>
      </c>
      <c r="X11" s="1761" t="s">
        <v>420</v>
      </c>
    </row>
    <row r="12" spans="1:25" s="1759" customFormat="1" ht="37" customHeight="1">
      <c r="A12" s="1192" t="s">
        <v>7368</v>
      </c>
      <c r="B12" s="1192" t="s">
        <v>7369</v>
      </c>
      <c r="C12" s="1762"/>
      <c r="D12" s="1565" t="s">
        <v>420</v>
      </c>
      <c r="E12" s="1565" t="s">
        <v>420</v>
      </c>
      <c r="F12" s="1565" t="s">
        <v>420</v>
      </c>
      <c r="G12" s="1565" t="s">
        <v>420</v>
      </c>
      <c r="H12" s="1565" t="s">
        <v>420</v>
      </c>
      <c r="I12" s="1565" t="s">
        <v>420</v>
      </c>
      <c r="J12" s="1565" t="s">
        <v>420</v>
      </c>
      <c r="K12" s="1565">
        <f>SUM(K13:K14)</f>
        <v>16</v>
      </c>
      <c r="L12" s="1583">
        <f t="shared" si="2"/>
        <v>317</v>
      </c>
      <c r="M12" s="1565">
        <f t="shared" ref="M12:S12" si="4">SUM(M13:M14)</f>
        <v>0</v>
      </c>
      <c r="N12" s="1565">
        <f t="shared" si="4"/>
        <v>0</v>
      </c>
      <c r="O12" s="1583">
        <f t="shared" si="4"/>
        <v>31</v>
      </c>
      <c r="P12" s="1583">
        <f t="shared" si="3"/>
        <v>286</v>
      </c>
      <c r="Q12" s="1583">
        <f t="shared" si="4"/>
        <v>251</v>
      </c>
      <c r="R12" s="1583">
        <f t="shared" si="4"/>
        <v>34</v>
      </c>
      <c r="S12" s="1565">
        <f t="shared" si="4"/>
        <v>1</v>
      </c>
      <c r="T12" s="1758" t="s">
        <v>420</v>
      </c>
      <c r="U12" s="1758" t="s">
        <v>420</v>
      </c>
      <c r="V12" s="1758" t="s">
        <v>420</v>
      </c>
      <c r="W12" s="1758" t="s">
        <v>420</v>
      </c>
      <c r="X12" s="1758" t="s">
        <v>420</v>
      </c>
    </row>
    <row r="13" spans="1:25" ht="37" customHeight="1">
      <c r="A13" s="1103"/>
      <c r="B13" s="1044" t="s">
        <v>7370</v>
      </c>
      <c r="C13" s="1763" t="s">
        <v>7371</v>
      </c>
      <c r="D13" s="1734" t="s">
        <v>420</v>
      </c>
      <c r="E13" s="1734" t="s">
        <v>420</v>
      </c>
      <c r="F13" s="1734" t="s">
        <v>420</v>
      </c>
      <c r="G13" s="1734" t="s">
        <v>420</v>
      </c>
      <c r="H13" s="1734" t="s">
        <v>420</v>
      </c>
      <c r="I13" s="1734" t="s">
        <v>420</v>
      </c>
      <c r="J13" s="1734" t="s">
        <v>420</v>
      </c>
      <c r="K13" s="1734">
        <v>15</v>
      </c>
      <c r="L13" s="1760">
        <f t="shared" si="2"/>
        <v>314</v>
      </c>
      <c r="M13" s="1734">
        <v>0</v>
      </c>
      <c r="N13" s="1734">
        <v>0</v>
      </c>
      <c r="O13" s="1760">
        <v>29</v>
      </c>
      <c r="P13" s="1760">
        <f t="shared" si="3"/>
        <v>285</v>
      </c>
      <c r="Q13" s="1760">
        <v>250</v>
      </c>
      <c r="R13" s="1760">
        <v>34</v>
      </c>
      <c r="S13" s="1734">
        <v>1</v>
      </c>
      <c r="T13" s="1761" t="s">
        <v>420</v>
      </c>
      <c r="U13" s="1761" t="s">
        <v>420</v>
      </c>
      <c r="V13" s="1761" t="s">
        <v>420</v>
      </c>
      <c r="W13" s="1761" t="s">
        <v>420</v>
      </c>
      <c r="X13" s="1761" t="s">
        <v>420</v>
      </c>
    </row>
    <row r="14" spans="1:25" ht="37" customHeight="1">
      <c r="A14" s="1103"/>
      <c r="B14" s="1044" t="s">
        <v>7372</v>
      </c>
      <c r="C14" s="1724" t="s">
        <v>7373</v>
      </c>
      <c r="D14" s="1734" t="s">
        <v>420</v>
      </c>
      <c r="E14" s="1734" t="s">
        <v>420</v>
      </c>
      <c r="F14" s="1734" t="s">
        <v>420</v>
      </c>
      <c r="G14" s="1734" t="s">
        <v>420</v>
      </c>
      <c r="H14" s="1734" t="s">
        <v>420</v>
      </c>
      <c r="I14" s="1734" t="s">
        <v>420</v>
      </c>
      <c r="J14" s="1734" t="s">
        <v>420</v>
      </c>
      <c r="K14" s="1734">
        <v>1</v>
      </c>
      <c r="L14" s="1760">
        <f t="shared" si="2"/>
        <v>3</v>
      </c>
      <c r="M14" s="1734">
        <v>0</v>
      </c>
      <c r="N14" s="1734">
        <v>0</v>
      </c>
      <c r="O14" s="1760">
        <v>2</v>
      </c>
      <c r="P14" s="1760">
        <f t="shared" si="3"/>
        <v>1</v>
      </c>
      <c r="Q14" s="1760">
        <v>1</v>
      </c>
      <c r="R14" s="1734">
        <v>0</v>
      </c>
      <c r="S14" s="1734">
        <v>0</v>
      </c>
      <c r="T14" s="1761" t="s">
        <v>420</v>
      </c>
      <c r="U14" s="1761" t="s">
        <v>420</v>
      </c>
      <c r="V14" s="1761" t="s">
        <v>420</v>
      </c>
      <c r="W14" s="1761" t="s">
        <v>420</v>
      </c>
      <c r="X14" s="1761" t="s">
        <v>420</v>
      </c>
    </row>
    <row r="15" spans="1:25" ht="37" customHeight="1">
      <c r="A15" s="1103"/>
      <c r="C15" s="1764" t="s">
        <v>7374</v>
      </c>
      <c r="D15" s="1734" t="s">
        <v>420</v>
      </c>
      <c r="E15" s="1734" t="s">
        <v>420</v>
      </c>
      <c r="F15" s="1734" t="s">
        <v>420</v>
      </c>
      <c r="G15" s="1734" t="s">
        <v>420</v>
      </c>
      <c r="H15" s="1734" t="s">
        <v>420</v>
      </c>
      <c r="I15" s="1734" t="s">
        <v>420</v>
      </c>
      <c r="J15" s="1734" t="s">
        <v>420</v>
      </c>
      <c r="K15" s="1734">
        <v>0</v>
      </c>
      <c r="L15" s="1734">
        <v>0</v>
      </c>
      <c r="M15" s="1734">
        <v>0</v>
      </c>
      <c r="N15" s="1734">
        <v>0</v>
      </c>
      <c r="O15" s="1765" t="s">
        <v>5746</v>
      </c>
      <c r="P15" s="1734">
        <v>0</v>
      </c>
      <c r="Q15" s="1734">
        <v>0</v>
      </c>
      <c r="R15" s="1734">
        <v>0</v>
      </c>
      <c r="S15" s="1734">
        <v>0</v>
      </c>
      <c r="T15" s="1761" t="s">
        <v>420</v>
      </c>
      <c r="U15" s="1761" t="s">
        <v>420</v>
      </c>
      <c r="V15" s="1761" t="s">
        <v>420</v>
      </c>
      <c r="W15" s="1761" t="s">
        <v>420</v>
      </c>
      <c r="X15" s="1761" t="s">
        <v>420</v>
      </c>
    </row>
    <row r="16" spans="1:25" s="1759" customFormat="1" ht="37" customHeight="1">
      <c r="A16" s="1192" t="s">
        <v>7375</v>
      </c>
      <c r="B16" s="1766" t="s">
        <v>7376</v>
      </c>
      <c r="C16" s="1767"/>
      <c r="D16" s="1565" t="s">
        <v>420</v>
      </c>
      <c r="E16" s="1565" t="s">
        <v>420</v>
      </c>
      <c r="F16" s="1565" t="s">
        <v>420</v>
      </c>
      <c r="G16" s="1565" t="s">
        <v>420</v>
      </c>
      <c r="H16" s="1565" t="s">
        <v>420</v>
      </c>
      <c r="I16" s="1565" t="s">
        <v>420</v>
      </c>
      <c r="J16" s="1565" t="s">
        <v>420</v>
      </c>
      <c r="K16" s="1565">
        <f>SUM(K17)</f>
        <v>12</v>
      </c>
      <c r="L16" s="1583">
        <f t="shared" si="2"/>
        <v>117</v>
      </c>
      <c r="M16" s="1565">
        <f t="shared" ref="M16:S16" si="5">SUM(M17)</f>
        <v>0</v>
      </c>
      <c r="N16" s="1565">
        <f t="shared" si="5"/>
        <v>0</v>
      </c>
      <c r="O16" s="1583">
        <f t="shared" si="5"/>
        <v>10</v>
      </c>
      <c r="P16" s="1583">
        <f t="shared" si="3"/>
        <v>107</v>
      </c>
      <c r="Q16" s="1583">
        <f t="shared" si="5"/>
        <v>101</v>
      </c>
      <c r="R16" s="1583">
        <f t="shared" si="5"/>
        <v>1</v>
      </c>
      <c r="S16" s="1565">
        <f t="shared" si="5"/>
        <v>5</v>
      </c>
      <c r="T16" s="1758" t="s">
        <v>420</v>
      </c>
      <c r="U16" s="1758" t="s">
        <v>420</v>
      </c>
      <c r="V16" s="1758" t="s">
        <v>420</v>
      </c>
      <c r="W16" s="1758" t="s">
        <v>420</v>
      </c>
      <c r="X16" s="1758" t="s">
        <v>420</v>
      </c>
    </row>
    <row r="17" spans="1:24" ht="37" customHeight="1">
      <c r="A17" s="1103"/>
      <c r="B17" s="1044" t="s">
        <v>7377</v>
      </c>
      <c r="C17" s="1764" t="s">
        <v>7378</v>
      </c>
      <c r="D17" s="1734" t="s">
        <v>420</v>
      </c>
      <c r="E17" s="1734" t="s">
        <v>420</v>
      </c>
      <c r="F17" s="1734" t="s">
        <v>420</v>
      </c>
      <c r="G17" s="1734" t="s">
        <v>420</v>
      </c>
      <c r="H17" s="1734" t="s">
        <v>420</v>
      </c>
      <c r="I17" s="1734" t="s">
        <v>420</v>
      </c>
      <c r="J17" s="1734" t="s">
        <v>420</v>
      </c>
      <c r="K17" s="1734">
        <v>12</v>
      </c>
      <c r="L17" s="1760">
        <f t="shared" si="2"/>
        <v>117</v>
      </c>
      <c r="M17" s="1734">
        <v>0</v>
      </c>
      <c r="N17" s="1734">
        <v>0</v>
      </c>
      <c r="O17" s="1760">
        <v>10</v>
      </c>
      <c r="P17" s="1760">
        <f t="shared" si="3"/>
        <v>107</v>
      </c>
      <c r="Q17" s="1760">
        <v>101</v>
      </c>
      <c r="R17" s="1760">
        <v>1</v>
      </c>
      <c r="S17" s="1734">
        <v>5</v>
      </c>
      <c r="T17" s="1761" t="s">
        <v>420</v>
      </c>
      <c r="U17" s="1761" t="s">
        <v>420</v>
      </c>
      <c r="V17" s="1761" t="s">
        <v>420</v>
      </c>
      <c r="W17" s="1761" t="s">
        <v>420</v>
      </c>
      <c r="X17" s="1761" t="s">
        <v>420</v>
      </c>
    </row>
    <row r="18" spans="1:24" s="1759" customFormat="1" ht="37" customHeight="1">
      <c r="A18" s="1192" t="s">
        <v>7379</v>
      </c>
      <c r="B18" s="1768" t="s">
        <v>5493</v>
      </c>
      <c r="C18" s="1769"/>
      <c r="D18" s="1565" t="s">
        <v>420</v>
      </c>
      <c r="E18" s="1565" t="s">
        <v>420</v>
      </c>
      <c r="F18" s="1565" t="s">
        <v>420</v>
      </c>
      <c r="G18" s="1565" t="s">
        <v>420</v>
      </c>
      <c r="H18" s="1565" t="s">
        <v>420</v>
      </c>
      <c r="I18" s="1565" t="s">
        <v>420</v>
      </c>
      <c r="J18" s="1565" t="s">
        <v>420</v>
      </c>
      <c r="K18" s="1565">
        <f>SUM(K19:K21)</f>
        <v>1720</v>
      </c>
      <c r="L18" s="1583">
        <f>SUM(M18:P18)</f>
        <v>16751</v>
      </c>
      <c r="M18" s="1565">
        <f>SUM(M19:M21)</f>
        <v>207</v>
      </c>
      <c r="N18" s="1565">
        <f>SUM(N19:N21)</f>
        <v>55</v>
      </c>
      <c r="O18" s="1583">
        <f>SUM(O19:O21)</f>
        <v>2686</v>
      </c>
      <c r="P18" s="1583">
        <f t="shared" si="3"/>
        <v>13803</v>
      </c>
      <c r="Q18" s="1583">
        <f>SUM(Q19:Q21)</f>
        <v>11931</v>
      </c>
      <c r="R18" s="1583">
        <f>SUM(R19:R21)</f>
        <v>1531</v>
      </c>
      <c r="S18" s="1565">
        <f>SUM(S19:S21)</f>
        <v>341</v>
      </c>
      <c r="T18" s="1758" t="s">
        <v>420</v>
      </c>
      <c r="U18" s="1758" t="s">
        <v>420</v>
      </c>
      <c r="V18" s="1758" t="s">
        <v>420</v>
      </c>
      <c r="W18" s="1758" t="s">
        <v>420</v>
      </c>
      <c r="X18" s="1758" t="s">
        <v>420</v>
      </c>
    </row>
    <row r="19" spans="1:24" ht="37" customHeight="1">
      <c r="A19" s="1103"/>
      <c r="B19" s="1044" t="s">
        <v>7380</v>
      </c>
      <c r="C19" s="1724" t="s">
        <v>7381</v>
      </c>
      <c r="D19" s="1734" t="s">
        <v>420</v>
      </c>
      <c r="E19" s="1734" t="s">
        <v>420</v>
      </c>
      <c r="F19" s="1734" t="s">
        <v>420</v>
      </c>
      <c r="G19" s="1734" t="s">
        <v>420</v>
      </c>
      <c r="H19" s="1734" t="s">
        <v>420</v>
      </c>
      <c r="I19" s="1734" t="s">
        <v>420</v>
      </c>
      <c r="J19" s="1734" t="s">
        <v>420</v>
      </c>
      <c r="K19" s="1734">
        <v>741</v>
      </c>
      <c r="L19" s="1760">
        <f t="shared" ref="L19:L45" si="6">SUM(M19:P19)</f>
        <v>7977</v>
      </c>
      <c r="M19" s="1734">
        <v>69</v>
      </c>
      <c r="N19" s="1734">
        <v>15</v>
      </c>
      <c r="O19" s="1760">
        <v>1150</v>
      </c>
      <c r="P19" s="1760">
        <f t="shared" si="3"/>
        <v>6743</v>
      </c>
      <c r="Q19" s="1760">
        <v>5646</v>
      </c>
      <c r="R19" s="1760">
        <v>920</v>
      </c>
      <c r="S19" s="1734">
        <v>177</v>
      </c>
      <c r="T19" s="1761" t="s">
        <v>420</v>
      </c>
      <c r="U19" s="1761" t="s">
        <v>420</v>
      </c>
      <c r="V19" s="1761" t="s">
        <v>420</v>
      </c>
      <c r="W19" s="1761" t="s">
        <v>420</v>
      </c>
      <c r="X19" s="1761" t="s">
        <v>420</v>
      </c>
    </row>
    <row r="20" spans="1:24" ht="37" customHeight="1">
      <c r="A20" s="1103"/>
      <c r="B20" s="1044" t="s">
        <v>7382</v>
      </c>
      <c r="C20" s="1770" t="s">
        <v>7383</v>
      </c>
      <c r="D20" s="1734" t="s">
        <v>420</v>
      </c>
      <c r="E20" s="1734" t="s">
        <v>420</v>
      </c>
      <c r="F20" s="1734" t="s">
        <v>420</v>
      </c>
      <c r="G20" s="1734" t="s">
        <v>420</v>
      </c>
      <c r="H20" s="1734" t="s">
        <v>420</v>
      </c>
      <c r="I20" s="1734" t="s">
        <v>420</v>
      </c>
      <c r="J20" s="1734" t="s">
        <v>420</v>
      </c>
      <c r="K20" s="1734">
        <v>471</v>
      </c>
      <c r="L20" s="1760">
        <f t="shared" si="6"/>
        <v>3460</v>
      </c>
      <c r="M20" s="1734">
        <v>106</v>
      </c>
      <c r="N20" s="1734">
        <v>33</v>
      </c>
      <c r="O20" s="1760">
        <v>677</v>
      </c>
      <c r="P20" s="1760">
        <f t="shared" si="3"/>
        <v>2644</v>
      </c>
      <c r="Q20" s="1760">
        <v>2332</v>
      </c>
      <c r="R20" s="1760">
        <v>238</v>
      </c>
      <c r="S20" s="1734">
        <v>74</v>
      </c>
      <c r="T20" s="1761" t="s">
        <v>420</v>
      </c>
      <c r="U20" s="1761" t="s">
        <v>420</v>
      </c>
      <c r="V20" s="1761" t="s">
        <v>420</v>
      </c>
      <c r="W20" s="1761" t="s">
        <v>420</v>
      </c>
      <c r="X20" s="1761" t="s">
        <v>420</v>
      </c>
    </row>
    <row r="21" spans="1:24" ht="37" customHeight="1">
      <c r="A21" s="1103"/>
      <c r="B21" s="1044" t="s">
        <v>7384</v>
      </c>
      <c r="C21" s="1724" t="s">
        <v>7385</v>
      </c>
      <c r="D21" s="1258" t="s">
        <v>420</v>
      </c>
      <c r="E21" s="1734" t="s">
        <v>420</v>
      </c>
      <c r="F21" s="1083" t="s">
        <v>420</v>
      </c>
      <c r="G21" s="1734" t="s">
        <v>420</v>
      </c>
      <c r="H21" s="1083" t="s">
        <v>420</v>
      </c>
      <c r="I21" s="1083" t="s">
        <v>420</v>
      </c>
      <c r="J21" s="1083" t="s">
        <v>420</v>
      </c>
      <c r="K21" s="1083">
        <v>508</v>
      </c>
      <c r="L21" s="1760">
        <f t="shared" si="6"/>
        <v>5314</v>
      </c>
      <c r="M21" s="1734">
        <v>32</v>
      </c>
      <c r="N21" s="1734">
        <v>7</v>
      </c>
      <c r="O21" s="1771">
        <v>859</v>
      </c>
      <c r="P21" s="1760">
        <f t="shared" si="3"/>
        <v>4416</v>
      </c>
      <c r="Q21" s="1771">
        <v>3953</v>
      </c>
      <c r="R21" s="1771">
        <v>373</v>
      </c>
      <c r="S21" s="1083">
        <v>90</v>
      </c>
      <c r="T21" s="1761" t="s">
        <v>420</v>
      </c>
      <c r="U21" s="1761" t="s">
        <v>420</v>
      </c>
      <c r="V21" s="1761" t="s">
        <v>420</v>
      </c>
      <c r="W21" s="1761" t="s">
        <v>420</v>
      </c>
      <c r="X21" s="1761" t="s">
        <v>420</v>
      </c>
    </row>
    <row r="22" spans="1:24" s="1759" customFormat="1" ht="37" customHeight="1">
      <c r="A22" s="1192" t="s">
        <v>7386</v>
      </c>
      <c r="B22" s="1768" t="s">
        <v>5494</v>
      </c>
      <c r="C22" s="1769"/>
      <c r="D22" s="1565" t="s">
        <v>420</v>
      </c>
      <c r="E22" s="1565" t="s">
        <v>420</v>
      </c>
      <c r="F22" s="1565" t="s">
        <v>420</v>
      </c>
      <c r="G22" s="1565" t="s">
        <v>420</v>
      </c>
      <c r="H22" s="1565" t="s">
        <v>420</v>
      </c>
      <c r="I22" s="1565" t="s">
        <v>420</v>
      </c>
      <c r="J22" s="1565" t="s">
        <v>420</v>
      </c>
      <c r="K22" s="1565">
        <f>SUM(K23:K45,K46)</f>
        <v>991</v>
      </c>
      <c r="L22" s="1583">
        <f t="shared" si="6"/>
        <v>26200</v>
      </c>
      <c r="M22" s="1565">
        <f>SUM(M23:M45,M46)</f>
        <v>156</v>
      </c>
      <c r="N22" s="1565">
        <f>SUM(N23:N45,N46)</f>
        <v>46</v>
      </c>
      <c r="O22" s="1583">
        <f>SUM(O23:O45,O46)</f>
        <v>1189</v>
      </c>
      <c r="P22" s="1583">
        <f t="shared" si="3"/>
        <v>24809</v>
      </c>
      <c r="Q22" s="1583">
        <f>SUM(Q23:Q45,Q46)</f>
        <v>21543</v>
      </c>
      <c r="R22" s="1583">
        <f>SUM(R23:R45,R46)</f>
        <v>3027</v>
      </c>
      <c r="S22" s="1565">
        <f>SUM(S23:S45,S46)</f>
        <v>239</v>
      </c>
      <c r="T22" s="1758" t="s">
        <v>420</v>
      </c>
      <c r="U22" s="1758" t="s">
        <v>420</v>
      </c>
      <c r="V22" s="1758" t="s">
        <v>420</v>
      </c>
      <c r="W22" s="1758" t="s">
        <v>420</v>
      </c>
      <c r="X22" s="1758" t="s">
        <v>420</v>
      </c>
    </row>
    <row r="23" spans="1:24" ht="37" customHeight="1">
      <c r="A23" s="1103"/>
      <c r="B23" s="1044" t="s">
        <v>7387</v>
      </c>
      <c r="C23" s="1772" t="s">
        <v>7388</v>
      </c>
      <c r="D23" s="1734" t="s">
        <v>420</v>
      </c>
      <c r="E23" s="1734" t="s">
        <v>420</v>
      </c>
      <c r="F23" s="1734" t="s">
        <v>420</v>
      </c>
      <c r="G23" s="1734" t="s">
        <v>420</v>
      </c>
      <c r="H23" s="1734" t="s">
        <v>420</v>
      </c>
      <c r="I23" s="1734" t="s">
        <v>420</v>
      </c>
      <c r="J23" s="1734" t="s">
        <v>420</v>
      </c>
      <c r="K23" s="1734">
        <v>126</v>
      </c>
      <c r="L23" s="1760">
        <f t="shared" si="6"/>
        <v>2435</v>
      </c>
      <c r="M23" s="1734">
        <v>18</v>
      </c>
      <c r="N23" s="1734">
        <v>6</v>
      </c>
      <c r="O23" s="1760">
        <v>170</v>
      </c>
      <c r="P23" s="1760">
        <f t="shared" si="3"/>
        <v>2241</v>
      </c>
      <c r="Q23" s="1760">
        <v>1702</v>
      </c>
      <c r="R23" s="1760">
        <v>514</v>
      </c>
      <c r="S23" s="1734">
        <v>25</v>
      </c>
      <c r="T23" s="1761" t="s">
        <v>420</v>
      </c>
      <c r="U23" s="1761" t="s">
        <v>420</v>
      </c>
      <c r="V23" s="1761" t="s">
        <v>420</v>
      </c>
      <c r="W23" s="1761" t="s">
        <v>420</v>
      </c>
      <c r="X23" s="1761" t="s">
        <v>420</v>
      </c>
    </row>
    <row r="24" spans="1:24" ht="37" customHeight="1">
      <c r="A24" s="1103"/>
      <c r="B24" s="1044" t="s">
        <v>7389</v>
      </c>
      <c r="C24" s="1764" t="s">
        <v>7390</v>
      </c>
      <c r="D24" s="1734" t="s">
        <v>420</v>
      </c>
      <c r="E24" s="1734" t="s">
        <v>420</v>
      </c>
      <c r="F24" s="1734" t="s">
        <v>420</v>
      </c>
      <c r="G24" s="1734" t="s">
        <v>420</v>
      </c>
      <c r="H24" s="1734" t="s">
        <v>420</v>
      </c>
      <c r="I24" s="1734" t="s">
        <v>420</v>
      </c>
      <c r="J24" s="1734" t="s">
        <v>420</v>
      </c>
      <c r="K24" s="1734">
        <v>7</v>
      </c>
      <c r="L24" s="1760">
        <f t="shared" si="6"/>
        <v>35</v>
      </c>
      <c r="M24" s="1734">
        <v>0</v>
      </c>
      <c r="N24" s="1734">
        <v>0</v>
      </c>
      <c r="O24" s="1760">
        <v>8</v>
      </c>
      <c r="P24" s="1760">
        <f t="shared" si="3"/>
        <v>27</v>
      </c>
      <c r="Q24" s="1760">
        <v>14</v>
      </c>
      <c r="R24" s="1760">
        <v>13</v>
      </c>
      <c r="S24" s="1734">
        <v>0</v>
      </c>
      <c r="T24" s="1761" t="s">
        <v>420</v>
      </c>
      <c r="U24" s="1761" t="s">
        <v>420</v>
      </c>
      <c r="V24" s="1761" t="s">
        <v>420</v>
      </c>
      <c r="W24" s="1761" t="s">
        <v>420</v>
      </c>
      <c r="X24" s="1761" t="s">
        <v>420</v>
      </c>
    </row>
    <row r="25" spans="1:24" ht="37" customHeight="1">
      <c r="A25" s="1103"/>
      <c r="B25" s="1044" t="s">
        <v>7391</v>
      </c>
      <c r="C25" s="1772" t="s">
        <v>7392</v>
      </c>
      <c r="D25" s="1258" t="s">
        <v>420</v>
      </c>
      <c r="E25" s="1734" t="s">
        <v>420</v>
      </c>
      <c r="F25" s="1258" t="s">
        <v>420</v>
      </c>
      <c r="G25" s="1734" t="s">
        <v>420</v>
      </c>
      <c r="H25" s="1258" t="s">
        <v>420</v>
      </c>
      <c r="I25" s="1258" t="s">
        <v>420</v>
      </c>
      <c r="J25" s="1258" t="s">
        <v>420</v>
      </c>
      <c r="K25" s="1258">
        <v>58</v>
      </c>
      <c r="L25" s="1760">
        <f t="shared" si="6"/>
        <v>852</v>
      </c>
      <c r="M25" s="1258">
        <v>21</v>
      </c>
      <c r="N25" s="1258">
        <v>4</v>
      </c>
      <c r="O25" s="1498">
        <v>54</v>
      </c>
      <c r="P25" s="1760">
        <f t="shared" si="3"/>
        <v>773</v>
      </c>
      <c r="Q25" s="1498">
        <v>630</v>
      </c>
      <c r="R25" s="1498">
        <v>135</v>
      </c>
      <c r="S25" s="1258">
        <v>8</v>
      </c>
      <c r="T25" s="1504" t="s">
        <v>420</v>
      </c>
      <c r="U25" s="1761" t="s">
        <v>420</v>
      </c>
      <c r="V25" s="1504" t="s">
        <v>420</v>
      </c>
      <c r="W25" s="1504" t="s">
        <v>420</v>
      </c>
      <c r="X25" s="1504" t="s">
        <v>420</v>
      </c>
    </row>
    <row r="26" spans="1:24" ht="37" customHeight="1">
      <c r="A26" s="1103"/>
      <c r="B26" s="1044" t="s">
        <v>7393</v>
      </c>
      <c r="C26" s="1764" t="s">
        <v>7394</v>
      </c>
      <c r="D26" s="1734" t="s">
        <v>420</v>
      </c>
      <c r="E26" s="1734" t="s">
        <v>420</v>
      </c>
      <c r="F26" s="1734" t="s">
        <v>420</v>
      </c>
      <c r="G26" s="1734" t="s">
        <v>420</v>
      </c>
      <c r="H26" s="1734" t="s">
        <v>420</v>
      </c>
      <c r="I26" s="1734" t="s">
        <v>420</v>
      </c>
      <c r="J26" s="1734" t="s">
        <v>420</v>
      </c>
      <c r="K26" s="1734">
        <v>45</v>
      </c>
      <c r="L26" s="1760">
        <f t="shared" si="6"/>
        <v>837</v>
      </c>
      <c r="M26" s="1734">
        <v>7</v>
      </c>
      <c r="N26" s="1734">
        <v>5</v>
      </c>
      <c r="O26" s="1760">
        <v>86</v>
      </c>
      <c r="P26" s="1760">
        <f t="shared" si="3"/>
        <v>739</v>
      </c>
      <c r="Q26" s="1760">
        <v>614</v>
      </c>
      <c r="R26" s="1760">
        <v>117</v>
      </c>
      <c r="S26" s="1734">
        <v>8</v>
      </c>
      <c r="T26" s="1761" t="s">
        <v>420</v>
      </c>
      <c r="U26" s="1761" t="s">
        <v>420</v>
      </c>
      <c r="V26" s="1761" t="s">
        <v>420</v>
      </c>
      <c r="W26" s="1761" t="s">
        <v>420</v>
      </c>
      <c r="X26" s="1761" t="s">
        <v>420</v>
      </c>
    </row>
    <row r="27" spans="1:24" ht="37" customHeight="1">
      <c r="A27" s="1103"/>
      <c r="B27" s="1044" t="s">
        <v>7395</v>
      </c>
      <c r="C27" s="1772" t="s">
        <v>7396</v>
      </c>
      <c r="D27" s="1734" t="s">
        <v>420</v>
      </c>
      <c r="E27" s="1734" t="s">
        <v>420</v>
      </c>
      <c r="F27" s="1734" t="s">
        <v>420</v>
      </c>
      <c r="G27" s="1734" t="s">
        <v>420</v>
      </c>
      <c r="H27" s="1734" t="s">
        <v>420</v>
      </c>
      <c r="I27" s="1734" t="s">
        <v>420</v>
      </c>
      <c r="J27" s="1734" t="s">
        <v>420</v>
      </c>
      <c r="K27" s="1734">
        <v>61</v>
      </c>
      <c r="L27" s="1760">
        <f t="shared" si="6"/>
        <v>930</v>
      </c>
      <c r="M27" s="1734">
        <v>33</v>
      </c>
      <c r="N27" s="1734">
        <v>12</v>
      </c>
      <c r="O27" s="1760">
        <v>36</v>
      </c>
      <c r="P27" s="1760">
        <f t="shared" si="3"/>
        <v>849</v>
      </c>
      <c r="Q27" s="1760">
        <v>756</v>
      </c>
      <c r="R27" s="1760">
        <v>91</v>
      </c>
      <c r="S27" s="1734">
        <v>2</v>
      </c>
      <c r="T27" s="1761" t="s">
        <v>420</v>
      </c>
      <c r="U27" s="1761" t="s">
        <v>420</v>
      </c>
      <c r="V27" s="1761" t="s">
        <v>420</v>
      </c>
      <c r="W27" s="1761" t="s">
        <v>420</v>
      </c>
      <c r="X27" s="1761" t="s">
        <v>420</v>
      </c>
    </row>
    <row r="28" spans="1:24" ht="37" customHeight="1">
      <c r="A28" s="1131"/>
      <c r="B28" s="1044" t="s">
        <v>7397</v>
      </c>
      <c r="C28" s="1764" t="s">
        <v>7398</v>
      </c>
      <c r="D28" s="1734" t="s">
        <v>420</v>
      </c>
      <c r="E28" s="1734" t="s">
        <v>420</v>
      </c>
      <c r="F28" s="1734" t="s">
        <v>420</v>
      </c>
      <c r="G28" s="1734" t="s">
        <v>420</v>
      </c>
      <c r="H28" s="1734" t="s">
        <v>420</v>
      </c>
      <c r="I28" s="1734" t="s">
        <v>420</v>
      </c>
      <c r="J28" s="1734" t="s">
        <v>420</v>
      </c>
      <c r="K28" s="1734">
        <v>25</v>
      </c>
      <c r="L28" s="1760">
        <f t="shared" si="6"/>
        <v>1198</v>
      </c>
      <c r="M28" s="1734">
        <v>2</v>
      </c>
      <c r="N28" s="1734">
        <v>0</v>
      </c>
      <c r="O28" s="1760">
        <v>23</v>
      </c>
      <c r="P28" s="1760">
        <f t="shared" si="3"/>
        <v>1173</v>
      </c>
      <c r="Q28" s="1760">
        <v>1075</v>
      </c>
      <c r="R28" s="1760">
        <v>92</v>
      </c>
      <c r="S28" s="1734">
        <v>6</v>
      </c>
      <c r="T28" s="1761" t="s">
        <v>420</v>
      </c>
      <c r="U28" s="1761" t="s">
        <v>420</v>
      </c>
      <c r="V28" s="1761" t="s">
        <v>420</v>
      </c>
      <c r="W28" s="1761" t="s">
        <v>420</v>
      </c>
      <c r="X28" s="1761" t="s">
        <v>420</v>
      </c>
    </row>
    <row r="29" spans="1:24" ht="37" customHeight="1">
      <c r="A29" s="1131"/>
      <c r="B29" s="1044" t="s">
        <v>7399</v>
      </c>
      <c r="C29" s="1724" t="s">
        <v>7400</v>
      </c>
      <c r="D29" s="1734" t="s">
        <v>420</v>
      </c>
      <c r="E29" s="1734" t="s">
        <v>420</v>
      </c>
      <c r="F29" s="1734" t="s">
        <v>420</v>
      </c>
      <c r="G29" s="1734" t="s">
        <v>420</v>
      </c>
      <c r="H29" s="1734" t="s">
        <v>420</v>
      </c>
      <c r="I29" s="1734" t="s">
        <v>420</v>
      </c>
      <c r="J29" s="1734" t="s">
        <v>420</v>
      </c>
      <c r="K29" s="1734">
        <v>43</v>
      </c>
      <c r="L29" s="1760">
        <f t="shared" si="6"/>
        <v>293</v>
      </c>
      <c r="M29" s="1734">
        <v>12</v>
      </c>
      <c r="N29" s="1734">
        <v>1</v>
      </c>
      <c r="O29" s="1760">
        <v>52</v>
      </c>
      <c r="P29" s="1760">
        <f t="shared" si="3"/>
        <v>228</v>
      </c>
      <c r="Q29" s="1760">
        <v>177</v>
      </c>
      <c r="R29" s="1760">
        <v>19</v>
      </c>
      <c r="S29" s="1734">
        <v>32</v>
      </c>
      <c r="T29" s="1761" t="s">
        <v>420</v>
      </c>
      <c r="U29" s="1761" t="s">
        <v>420</v>
      </c>
      <c r="V29" s="1761" t="s">
        <v>420</v>
      </c>
      <c r="W29" s="1761" t="s">
        <v>420</v>
      </c>
      <c r="X29" s="1761" t="s">
        <v>420</v>
      </c>
    </row>
    <row r="30" spans="1:24" ht="37" customHeight="1">
      <c r="A30" s="1131"/>
      <c r="B30" s="1044" t="s">
        <v>7401</v>
      </c>
      <c r="C30" s="1724" t="s">
        <v>7402</v>
      </c>
      <c r="D30" s="1734" t="s">
        <v>420</v>
      </c>
      <c r="E30" s="1734" t="s">
        <v>420</v>
      </c>
      <c r="F30" s="1734" t="s">
        <v>420</v>
      </c>
      <c r="G30" s="1734" t="s">
        <v>420</v>
      </c>
      <c r="H30" s="1734" t="s">
        <v>420</v>
      </c>
      <c r="I30" s="1734" t="s">
        <v>420</v>
      </c>
      <c r="J30" s="1734" t="s">
        <v>420</v>
      </c>
      <c r="K30" s="1734">
        <v>48</v>
      </c>
      <c r="L30" s="1760">
        <f t="shared" si="6"/>
        <v>3225</v>
      </c>
      <c r="M30" s="1734">
        <v>1</v>
      </c>
      <c r="N30" s="1734">
        <v>0</v>
      </c>
      <c r="O30" s="1760">
        <v>35</v>
      </c>
      <c r="P30" s="1760">
        <f t="shared" si="3"/>
        <v>3189</v>
      </c>
      <c r="Q30" s="1760">
        <v>2880</v>
      </c>
      <c r="R30" s="1760">
        <v>305</v>
      </c>
      <c r="S30" s="1734">
        <v>4</v>
      </c>
      <c r="T30" s="1761" t="s">
        <v>420</v>
      </c>
      <c r="U30" s="1761" t="s">
        <v>420</v>
      </c>
      <c r="V30" s="1761" t="s">
        <v>420</v>
      </c>
      <c r="W30" s="1761" t="s">
        <v>420</v>
      </c>
      <c r="X30" s="1761" t="s">
        <v>420</v>
      </c>
    </row>
    <row r="31" spans="1:24" ht="37" customHeight="1">
      <c r="A31" s="1131"/>
      <c r="B31" s="1044" t="s">
        <v>7403</v>
      </c>
      <c r="C31" s="1764" t="s">
        <v>7404</v>
      </c>
      <c r="D31" s="1734" t="s">
        <v>420</v>
      </c>
      <c r="E31" s="1734" t="s">
        <v>420</v>
      </c>
      <c r="F31" s="1734" t="s">
        <v>420</v>
      </c>
      <c r="G31" s="1734" t="s">
        <v>420</v>
      </c>
      <c r="H31" s="1734" t="s">
        <v>420</v>
      </c>
      <c r="I31" s="1734" t="s">
        <v>420</v>
      </c>
      <c r="J31" s="1734" t="s">
        <v>420</v>
      </c>
      <c r="K31" s="1734">
        <v>11</v>
      </c>
      <c r="L31" s="1760">
        <f t="shared" si="6"/>
        <v>74</v>
      </c>
      <c r="M31" s="1734">
        <v>0</v>
      </c>
      <c r="N31" s="1734">
        <v>0</v>
      </c>
      <c r="O31" s="1760">
        <v>1</v>
      </c>
      <c r="P31" s="1760">
        <f t="shared" si="3"/>
        <v>73</v>
      </c>
      <c r="Q31" s="1760">
        <v>63</v>
      </c>
      <c r="R31" s="1765">
        <v>9</v>
      </c>
      <c r="S31" s="1734">
        <v>1</v>
      </c>
      <c r="T31" s="1761" t="s">
        <v>420</v>
      </c>
      <c r="U31" s="1761" t="s">
        <v>420</v>
      </c>
      <c r="V31" s="1761" t="s">
        <v>420</v>
      </c>
      <c r="W31" s="1761" t="s">
        <v>420</v>
      </c>
      <c r="X31" s="1761" t="s">
        <v>420</v>
      </c>
    </row>
    <row r="32" spans="1:24" ht="37" customHeight="1">
      <c r="A32" s="1131"/>
      <c r="B32" s="1044" t="s">
        <v>7405</v>
      </c>
      <c r="C32" s="1770" t="s">
        <v>7406</v>
      </c>
      <c r="D32" s="1734" t="s">
        <v>420</v>
      </c>
      <c r="E32" s="1734" t="s">
        <v>420</v>
      </c>
      <c r="F32" s="1734" t="s">
        <v>420</v>
      </c>
      <c r="G32" s="1734" t="s">
        <v>420</v>
      </c>
      <c r="H32" s="1734" t="s">
        <v>420</v>
      </c>
      <c r="I32" s="1734" t="s">
        <v>420</v>
      </c>
      <c r="J32" s="1734" t="s">
        <v>420</v>
      </c>
      <c r="K32" s="1734">
        <v>48</v>
      </c>
      <c r="L32" s="1760">
        <f t="shared" si="6"/>
        <v>1424</v>
      </c>
      <c r="M32" s="1734">
        <v>3</v>
      </c>
      <c r="N32" s="1734">
        <v>1</v>
      </c>
      <c r="O32" s="1760">
        <v>40</v>
      </c>
      <c r="P32" s="1760">
        <f t="shared" si="3"/>
        <v>1380</v>
      </c>
      <c r="Q32" s="1760">
        <v>1166</v>
      </c>
      <c r="R32" s="1760">
        <v>151</v>
      </c>
      <c r="S32" s="1734">
        <v>63</v>
      </c>
      <c r="T32" s="1761" t="s">
        <v>420</v>
      </c>
      <c r="U32" s="1761" t="s">
        <v>420</v>
      </c>
      <c r="V32" s="1761" t="s">
        <v>420</v>
      </c>
      <c r="W32" s="1761" t="s">
        <v>420</v>
      </c>
      <c r="X32" s="1761" t="s">
        <v>420</v>
      </c>
    </row>
    <row r="33" spans="1:24" ht="37" customHeight="1">
      <c r="A33" s="1131"/>
      <c r="B33" s="1044" t="s">
        <v>7407</v>
      </c>
      <c r="C33" s="1724" t="s">
        <v>7408</v>
      </c>
      <c r="D33" s="1734" t="s">
        <v>420</v>
      </c>
      <c r="E33" s="1734" t="s">
        <v>420</v>
      </c>
      <c r="F33" s="1734" t="s">
        <v>420</v>
      </c>
      <c r="G33" s="1734" t="s">
        <v>420</v>
      </c>
      <c r="H33" s="1734" t="s">
        <v>420</v>
      </c>
      <c r="I33" s="1734" t="s">
        <v>420</v>
      </c>
      <c r="J33" s="1734" t="s">
        <v>420</v>
      </c>
      <c r="K33" s="1734">
        <v>2</v>
      </c>
      <c r="L33" s="1760">
        <f t="shared" si="6"/>
        <v>21</v>
      </c>
      <c r="M33" s="1734">
        <v>0</v>
      </c>
      <c r="N33" s="1734">
        <v>0</v>
      </c>
      <c r="O33" s="1760">
        <v>3</v>
      </c>
      <c r="P33" s="1760">
        <f t="shared" si="3"/>
        <v>18</v>
      </c>
      <c r="Q33" s="1765">
        <v>9</v>
      </c>
      <c r="R33" s="1760">
        <v>9</v>
      </c>
      <c r="S33" s="1734">
        <v>0</v>
      </c>
      <c r="T33" s="1761" t="s">
        <v>420</v>
      </c>
      <c r="U33" s="1761" t="s">
        <v>420</v>
      </c>
      <c r="V33" s="1761" t="s">
        <v>420</v>
      </c>
      <c r="W33" s="1761" t="s">
        <v>420</v>
      </c>
      <c r="X33" s="1761" t="s">
        <v>420</v>
      </c>
    </row>
    <row r="34" spans="1:24" ht="37" customHeight="1">
      <c r="A34" s="1131"/>
      <c r="B34" s="1044" t="s">
        <v>7409</v>
      </c>
      <c r="C34" s="1764" t="s">
        <v>7410</v>
      </c>
      <c r="D34" s="1734" t="s">
        <v>420</v>
      </c>
      <c r="E34" s="1734" t="s">
        <v>420</v>
      </c>
      <c r="F34" s="1734" t="s">
        <v>420</v>
      </c>
      <c r="G34" s="1734" t="s">
        <v>420</v>
      </c>
      <c r="H34" s="1734" t="s">
        <v>420</v>
      </c>
      <c r="I34" s="1734" t="s">
        <v>420</v>
      </c>
      <c r="J34" s="1734" t="s">
        <v>420</v>
      </c>
      <c r="K34" s="1734">
        <v>4</v>
      </c>
      <c r="L34" s="1760">
        <f t="shared" si="6"/>
        <v>69</v>
      </c>
      <c r="M34" s="1734">
        <v>2</v>
      </c>
      <c r="N34" s="1734">
        <v>0</v>
      </c>
      <c r="O34" s="1760">
        <v>5</v>
      </c>
      <c r="P34" s="1760">
        <f t="shared" si="3"/>
        <v>62</v>
      </c>
      <c r="Q34" s="1760">
        <v>3</v>
      </c>
      <c r="R34" s="1760">
        <v>59</v>
      </c>
      <c r="S34" s="1734">
        <v>0</v>
      </c>
      <c r="T34" s="1761" t="s">
        <v>420</v>
      </c>
      <c r="U34" s="1761" t="s">
        <v>420</v>
      </c>
      <c r="V34" s="1761" t="s">
        <v>420</v>
      </c>
      <c r="W34" s="1761" t="s">
        <v>420</v>
      </c>
      <c r="X34" s="1761" t="s">
        <v>420</v>
      </c>
    </row>
    <row r="35" spans="1:24" ht="37" customHeight="1">
      <c r="A35" s="1131"/>
      <c r="B35" s="1044" t="s">
        <v>7411</v>
      </c>
      <c r="C35" s="1764" t="s">
        <v>7412</v>
      </c>
      <c r="D35" s="1734" t="s">
        <v>420</v>
      </c>
      <c r="E35" s="1734" t="s">
        <v>420</v>
      </c>
      <c r="F35" s="1734" t="s">
        <v>420</v>
      </c>
      <c r="G35" s="1734" t="s">
        <v>420</v>
      </c>
      <c r="H35" s="1734" t="s">
        <v>420</v>
      </c>
      <c r="I35" s="1734" t="s">
        <v>420</v>
      </c>
      <c r="J35" s="1734" t="s">
        <v>420</v>
      </c>
      <c r="K35" s="1734">
        <v>71</v>
      </c>
      <c r="L35" s="1760">
        <f t="shared" si="6"/>
        <v>1394</v>
      </c>
      <c r="M35" s="1734">
        <v>2</v>
      </c>
      <c r="N35" s="1734">
        <v>1</v>
      </c>
      <c r="O35" s="1760">
        <v>77</v>
      </c>
      <c r="P35" s="1760">
        <f t="shared" si="3"/>
        <v>1314</v>
      </c>
      <c r="Q35" s="1760">
        <v>1166</v>
      </c>
      <c r="R35" s="1760">
        <v>137</v>
      </c>
      <c r="S35" s="1734">
        <v>11</v>
      </c>
      <c r="T35" s="1761" t="s">
        <v>420</v>
      </c>
      <c r="U35" s="1761" t="s">
        <v>420</v>
      </c>
      <c r="V35" s="1761" t="s">
        <v>420</v>
      </c>
      <c r="W35" s="1761" t="s">
        <v>420</v>
      </c>
      <c r="X35" s="1761" t="s">
        <v>420</v>
      </c>
    </row>
    <row r="36" spans="1:24" ht="37" customHeight="1">
      <c r="A36" s="1131"/>
      <c r="B36" s="1044" t="s">
        <v>7413</v>
      </c>
      <c r="C36" s="1724" t="s">
        <v>7414</v>
      </c>
      <c r="D36" s="1734" t="s">
        <v>420</v>
      </c>
      <c r="E36" s="1734" t="s">
        <v>420</v>
      </c>
      <c r="F36" s="1734" t="s">
        <v>420</v>
      </c>
      <c r="G36" s="1734" t="s">
        <v>420</v>
      </c>
      <c r="H36" s="1734" t="s">
        <v>420</v>
      </c>
      <c r="I36" s="1734" t="s">
        <v>420</v>
      </c>
      <c r="J36" s="1734" t="s">
        <v>420</v>
      </c>
      <c r="K36" s="1734">
        <v>20</v>
      </c>
      <c r="L36" s="1760">
        <f t="shared" si="6"/>
        <v>457</v>
      </c>
      <c r="M36" s="1734">
        <v>0</v>
      </c>
      <c r="N36" s="1734">
        <v>0</v>
      </c>
      <c r="O36" s="1760">
        <v>28</v>
      </c>
      <c r="P36" s="1760">
        <f t="shared" si="3"/>
        <v>429</v>
      </c>
      <c r="Q36" s="1760">
        <v>397</v>
      </c>
      <c r="R36" s="1760">
        <v>32</v>
      </c>
      <c r="S36" s="1734">
        <v>0</v>
      </c>
      <c r="T36" s="1761" t="s">
        <v>420</v>
      </c>
      <c r="U36" s="1761" t="s">
        <v>420</v>
      </c>
      <c r="V36" s="1761" t="s">
        <v>420</v>
      </c>
      <c r="W36" s="1761" t="s">
        <v>420</v>
      </c>
      <c r="X36" s="1761" t="s">
        <v>420</v>
      </c>
    </row>
    <row r="37" spans="1:24" ht="37" customHeight="1">
      <c r="A37" s="1131"/>
      <c r="B37" s="1044" t="s">
        <v>7415</v>
      </c>
      <c r="C37" s="1724" t="s">
        <v>7416</v>
      </c>
      <c r="D37" s="1734" t="s">
        <v>420</v>
      </c>
      <c r="E37" s="1734" t="s">
        <v>420</v>
      </c>
      <c r="F37" s="1734" t="s">
        <v>420</v>
      </c>
      <c r="G37" s="1734" t="s">
        <v>420</v>
      </c>
      <c r="H37" s="1734" t="s">
        <v>420</v>
      </c>
      <c r="I37" s="1734" t="s">
        <v>420</v>
      </c>
      <c r="J37" s="1734" t="s">
        <v>420</v>
      </c>
      <c r="K37" s="1734">
        <v>8</v>
      </c>
      <c r="L37" s="1760">
        <f t="shared" si="6"/>
        <v>659</v>
      </c>
      <c r="M37" s="1734">
        <v>0</v>
      </c>
      <c r="N37" s="1734">
        <v>0</v>
      </c>
      <c r="O37" s="1760">
        <v>4</v>
      </c>
      <c r="P37" s="1760">
        <f t="shared" si="3"/>
        <v>655</v>
      </c>
      <c r="Q37" s="1760">
        <v>635</v>
      </c>
      <c r="R37" s="1760">
        <v>20</v>
      </c>
      <c r="S37" s="1734">
        <v>0</v>
      </c>
      <c r="T37" s="1761" t="s">
        <v>420</v>
      </c>
      <c r="U37" s="1761" t="s">
        <v>420</v>
      </c>
      <c r="V37" s="1761" t="s">
        <v>420</v>
      </c>
      <c r="W37" s="1761" t="s">
        <v>420</v>
      </c>
      <c r="X37" s="1761" t="s">
        <v>420</v>
      </c>
    </row>
    <row r="38" spans="1:24" ht="37" customHeight="1">
      <c r="A38" s="1131"/>
      <c r="B38" s="1044" t="s">
        <v>7417</v>
      </c>
      <c r="C38" s="1724" t="s">
        <v>7418</v>
      </c>
      <c r="D38" s="1734" t="s">
        <v>420</v>
      </c>
      <c r="E38" s="1734" t="s">
        <v>420</v>
      </c>
      <c r="F38" s="1734" t="s">
        <v>420</v>
      </c>
      <c r="G38" s="1734" t="s">
        <v>420</v>
      </c>
      <c r="H38" s="1734" t="s">
        <v>420</v>
      </c>
      <c r="I38" s="1734" t="s">
        <v>420</v>
      </c>
      <c r="J38" s="1734" t="s">
        <v>420</v>
      </c>
      <c r="K38" s="1734">
        <v>126</v>
      </c>
      <c r="L38" s="1760">
        <f t="shared" si="6"/>
        <v>2561</v>
      </c>
      <c r="M38" s="1734">
        <v>12</v>
      </c>
      <c r="N38" s="1734">
        <v>6</v>
      </c>
      <c r="O38" s="1760">
        <v>171</v>
      </c>
      <c r="P38" s="1760">
        <f t="shared" si="3"/>
        <v>2372</v>
      </c>
      <c r="Q38" s="1760">
        <v>2162</v>
      </c>
      <c r="R38" s="1760">
        <v>197</v>
      </c>
      <c r="S38" s="1734">
        <v>13</v>
      </c>
      <c r="T38" s="1761" t="s">
        <v>420</v>
      </c>
      <c r="U38" s="1761" t="s">
        <v>420</v>
      </c>
      <c r="V38" s="1761" t="s">
        <v>420</v>
      </c>
      <c r="W38" s="1761" t="s">
        <v>420</v>
      </c>
      <c r="X38" s="1761" t="s">
        <v>420</v>
      </c>
    </row>
    <row r="39" spans="1:24" ht="37" customHeight="1">
      <c r="A39" s="1131"/>
      <c r="B39" s="1044" t="s">
        <v>7419</v>
      </c>
      <c r="C39" s="1764" t="s">
        <v>7420</v>
      </c>
      <c r="D39" s="1734" t="s">
        <v>420</v>
      </c>
      <c r="E39" s="1734" t="s">
        <v>420</v>
      </c>
      <c r="F39" s="1734" t="s">
        <v>420</v>
      </c>
      <c r="G39" s="1734" t="s">
        <v>420</v>
      </c>
      <c r="H39" s="1734" t="s">
        <v>420</v>
      </c>
      <c r="I39" s="1734" t="s">
        <v>420</v>
      </c>
      <c r="J39" s="1734" t="s">
        <v>420</v>
      </c>
      <c r="K39" s="1734">
        <v>31</v>
      </c>
      <c r="L39" s="1760">
        <f t="shared" si="6"/>
        <v>414</v>
      </c>
      <c r="M39" s="1734">
        <v>4</v>
      </c>
      <c r="N39" s="1734">
        <v>1</v>
      </c>
      <c r="O39" s="1760">
        <v>44</v>
      </c>
      <c r="P39" s="1760">
        <f t="shared" si="3"/>
        <v>365</v>
      </c>
      <c r="Q39" s="1760">
        <v>292</v>
      </c>
      <c r="R39" s="1760">
        <v>73</v>
      </c>
      <c r="S39" s="1734">
        <v>0</v>
      </c>
      <c r="T39" s="1761" t="s">
        <v>420</v>
      </c>
      <c r="U39" s="1761" t="s">
        <v>420</v>
      </c>
      <c r="V39" s="1761" t="s">
        <v>420</v>
      </c>
      <c r="W39" s="1761" t="s">
        <v>420</v>
      </c>
      <c r="X39" s="1761" t="s">
        <v>420</v>
      </c>
    </row>
    <row r="40" spans="1:24" ht="37" customHeight="1">
      <c r="A40" s="1131"/>
      <c r="B40" s="1044" t="s">
        <v>7421</v>
      </c>
      <c r="C40" s="1764" t="s">
        <v>7422</v>
      </c>
      <c r="D40" s="1734" t="s">
        <v>420</v>
      </c>
      <c r="E40" s="1734" t="s">
        <v>420</v>
      </c>
      <c r="F40" s="1734" t="s">
        <v>420</v>
      </c>
      <c r="G40" s="1734" t="s">
        <v>420</v>
      </c>
      <c r="H40" s="1734" t="s">
        <v>420</v>
      </c>
      <c r="I40" s="1734" t="s">
        <v>420</v>
      </c>
      <c r="J40" s="1734" t="s">
        <v>420</v>
      </c>
      <c r="K40" s="1734">
        <v>61</v>
      </c>
      <c r="L40" s="1760">
        <f t="shared" si="6"/>
        <v>1376</v>
      </c>
      <c r="M40" s="1734">
        <v>2</v>
      </c>
      <c r="N40" s="1734">
        <v>0</v>
      </c>
      <c r="O40" s="1760">
        <v>103</v>
      </c>
      <c r="P40" s="1760">
        <f t="shared" si="3"/>
        <v>1271</v>
      </c>
      <c r="Q40" s="1760">
        <v>1091</v>
      </c>
      <c r="R40" s="1760">
        <v>147</v>
      </c>
      <c r="S40" s="1734">
        <v>33</v>
      </c>
      <c r="T40" s="1761" t="s">
        <v>420</v>
      </c>
      <c r="U40" s="1761" t="s">
        <v>420</v>
      </c>
      <c r="V40" s="1761" t="s">
        <v>420</v>
      </c>
      <c r="W40" s="1761" t="s">
        <v>420</v>
      </c>
      <c r="X40" s="1761" t="s">
        <v>420</v>
      </c>
    </row>
    <row r="41" spans="1:24" ht="37" customHeight="1">
      <c r="A41" s="1131"/>
      <c r="B41" s="1044" t="s">
        <v>7423</v>
      </c>
      <c r="C41" s="1764" t="s">
        <v>7424</v>
      </c>
      <c r="D41" s="1734" t="s">
        <v>420</v>
      </c>
      <c r="E41" s="1734" t="s">
        <v>420</v>
      </c>
      <c r="F41" s="1734" t="s">
        <v>420</v>
      </c>
      <c r="G41" s="1734" t="s">
        <v>420</v>
      </c>
      <c r="H41" s="1734" t="s">
        <v>420</v>
      </c>
      <c r="I41" s="1734" t="s">
        <v>420</v>
      </c>
      <c r="J41" s="1734" t="s">
        <v>420</v>
      </c>
      <c r="K41" s="1734">
        <v>18</v>
      </c>
      <c r="L41" s="1760">
        <f t="shared" si="6"/>
        <v>554</v>
      </c>
      <c r="M41" s="1734">
        <v>1</v>
      </c>
      <c r="N41" s="1734">
        <v>0</v>
      </c>
      <c r="O41" s="1760">
        <v>33</v>
      </c>
      <c r="P41" s="1760">
        <f t="shared" si="3"/>
        <v>520</v>
      </c>
      <c r="Q41" s="1760">
        <v>492</v>
      </c>
      <c r="R41" s="1760">
        <v>28</v>
      </c>
      <c r="S41" s="1734">
        <v>0</v>
      </c>
      <c r="T41" s="1761" t="s">
        <v>420</v>
      </c>
      <c r="U41" s="1761" t="s">
        <v>420</v>
      </c>
      <c r="V41" s="1761" t="s">
        <v>420</v>
      </c>
      <c r="W41" s="1761" t="s">
        <v>420</v>
      </c>
      <c r="X41" s="1761" t="s">
        <v>420</v>
      </c>
    </row>
    <row r="42" spans="1:24" ht="37" customHeight="1">
      <c r="A42" s="1131"/>
      <c r="B42" s="1044" t="s">
        <v>7425</v>
      </c>
      <c r="C42" s="1770" t="s">
        <v>7426</v>
      </c>
      <c r="D42" s="1734" t="s">
        <v>420</v>
      </c>
      <c r="E42" s="1734" t="s">
        <v>420</v>
      </c>
      <c r="F42" s="1734" t="s">
        <v>420</v>
      </c>
      <c r="G42" s="1734" t="s">
        <v>420</v>
      </c>
      <c r="H42" s="1734" t="s">
        <v>420</v>
      </c>
      <c r="I42" s="1734" t="s">
        <v>420</v>
      </c>
      <c r="J42" s="1734" t="s">
        <v>420</v>
      </c>
      <c r="K42" s="1734">
        <v>39</v>
      </c>
      <c r="L42" s="1760">
        <f t="shared" si="6"/>
        <v>1352</v>
      </c>
      <c r="M42" s="1734">
        <v>2</v>
      </c>
      <c r="N42" s="1734">
        <v>1</v>
      </c>
      <c r="O42" s="1760">
        <v>54</v>
      </c>
      <c r="P42" s="1760">
        <f t="shared" si="3"/>
        <v>1295</v>
      </c>
      <c r="Q42" s="1760">
        <v>1078</v>
      </c>
      <c r="R42" s="1760">
        <v>217</v>
      </c>
      <c r="S42" s="1734">
        <v>0</v>
      </c>
      <c r="T42" s="1761" t="s">
        <v>420</v>
      </c>
      <c r="U42" s="1761" t="s">
        <v>420</v>
      </c>
      <c r="V42" s="1761" t="s">
        <v>420</v>
      </c>
      <c r="W42" s="1761" t="s">
        <v>420</v>
      </c>
      <c r="X42" s="1761" t="s">
        <v>420</v>
      </c>
    </row>
    <row r="43" spans="1:24" ht="37" customHeight="1">
      <c r="A43" s="1131"/>
      <c r="B43" s="1044" t="s">
        <v>4825</v>
      </c>
      <c r="C43" s="1764" t="s">
        <v>7427</v>
      </c>
      <c r="D43" s="1734" t="s">
        <v>420</v>
      </c>
      <c r="E43" s="1734" t="s">
        <v>420</v>
      </c>
      <c r="F43" s="1734" t="s">
        <v>420</v>
      </c>
      <c r="G43" s="1734" t="s">
        <v>420</v>
      </c>
      <c r="H43" s="1734" t="s">
        <v>420</v>
      </c>
      <c r="I43" s="1734" t="s">
        <v>420</v>
      </c>
      <c r="J43" s="1734" t="s">
        <v>420</v>
      </c>
      <c r="K43" s="1734">
        <v>36</v>
      </c>
      <c r="L43" s="1760">
        <f t="shared" si="6"/>
        <v>1483</v>
      </c>
      <c r="M43" s="1734">
        <v>1</v>
      </c>
      <c r="N43" s="1734">
        <v>0</v>
      </c>
      <c r="O43" s="1760">
        <v>68</v>
      </c>
      <c r="P43" s="1760">
        <f t="shared" si="3"/>
        <v>1414</v>
      </c>
      <c r="Q43" s="1760">
        <v>1211</v>
      </c>
      <c r="R43" s="1760">
        <v>201</v>
      </c>
      <c r="S43" s="1734">
        <v>2</v>
      </c>
      <c r="T43" s="1761" t="s">
        <v>420</v>
      </c>
      <c r="U43" s="1761" t="s">
        <v>420</v>
      </c>
      <c r="V43" s="1761" t="s">
        <v>420</v>
      </c>
      <c r="W43" s="1761" t="s">
        <v>420</v>
      </c>
      <c r="X43" s="1761" t="s">
        <v>420</v>
      </c>
    </row>
    <row r="44" spans="1:24" ht="37" customHeight="1">
      <c r="A44" s="1131"/>
      <c r="B44" s="1044" t="s">
        <v>7428</v>
      </c>
      <c r="C44" s="1764" t="s">
        <v>7429</v>
      </c>
      <c r="D44" s="1734" t="s">
        <v>420</v>
      </c>
      <c r="E44" s="1734" t="s">
        <v>420</v>
      </c>
      <c r="F44" s="1734" t="s">
        <v>420</v>
      </c>
      <c r="G44" s="1734" t="s">
        <v>420</v>
      </c>
      <c r="H44" s="1734" t="s">
        <v>420</v>
      </c>
      <c r="I44" s="1734" t="s">
        <v>420</v>
      </c>
      <c r="J44" s="1734" t="s">
        <v>420</v>
      </c>
      <c r="K44" s="1734">
        <v>12</v>
      </c>
      <c r="L44" s="1760">
        <f t="shared" si="6"/>
        <v>2627</v>
      </c>
      <c r="M44" s="1734">
        <v>0</v>
      </c>
      <c r="N44" s="1734">
        <v>0</v>
      </c>
      <c r="O44" s="1760">
        <v>16</v>
      </c>
      <c r="P44" s="1760">
        <f t="shared" si="3"/>
        <v>2611</v>
      </c>
      <c r="Q44" s="1760">
        <v>2479</v>
      </c>
      <c r="R44" s="1760">
        <v>132</v>
      </c>
      <c r="S44" s="1734">
        <v>0</v>
      </c>
      <c r="T44" s="1761" t="s">
        <v>420</v>
      </c>
      <c r="U44" s="1761" t="s">
        <v>420</v>
      </c>
      <c r="V44" s="1761" t="s">
        <v>420</v>
      </c>
      <c r="W44" s="1761" t="s">
        <v>420</v>
      </c>
      <c r="X44" s="1761" t="s">
        <v>420</v>
      </c>
    </row>
    <row r="45" spans="1:24" ht="37" customHeight="1">
      <c r="A45" s="1131"/>
      <c r="B45" s="1044">
        <v>31</v>
      </c>
      <c r="C45" s="1764" t="s">
        <v>7430</v>
      </c>
      <c r="D45" s="1773" t="s">
        <v>420</v>
      </c>
      <c r="E45" s="1734" t="s">
        <v>420</v>
      </c>
      <c r="F45" s="1734" t="s">
        <v>420</v>
      </c>
      <c r="G45" s="1734" t="s">
        <v>420</v>
      </c>
      <c r="H45" s="1734" t="s">
        <v>420</v>
      </c>
      <c r="I45" s="1734" t="s">
        <v>420</v>
      </c>
      <c r="J45" s="1734" t="s">
        <v>420</v>
      </c>
      <c r="K45" s="1734">
        <v>22</v>
      </c>
      <c r="L45" s="1760">
        <f t="shared" si="6"/>
        <v>1521</v>
      </c>
      <c r="M45" s="1734">
        <v>2</v>
      </c>
      <c r="N45" s="1734">
        <v>0</v>
      </c>
      <c r="O45" s="1760">
        <v>20</v>
      </c>
      <c r="P45" s="1760">
        <f t="shared" si="3"/>
        <v>1499</v>
      </c>
      <c r="Q45" s="1760">
        <v>1189</v>
      </c>
      <c r="R45" s="1760">
        <v>307</v>
      </c>
      <c r="S45" s="1734">
        <v>3</v>
      </c>
      <c r="T45" s="1761" t="s">
        <v>420</v>
      </c>
      <c r="U45" s="1761" t="s">
        <v>420</v>
      </c>
      <c r="V45" s="1761" t="s">
        <v>420</v>
      </c>
      <c r="W45" s="1761" t="s">
        <v>420</v>
      </c>
      <c r="X45" s="1761" t="s">
        <v>420</v>
      </c>
    </row>
    <row r="46" spans="1:24" ht="37" customHeight="1">
      <c r="A46" s="1131"/>
      <c r="B46" s="1044">
        <v>32</v>
      </c>
      <c r="C46" s="1724" t="s">
        <v>7431</v>
      </c>
      <c r="D46" s="1100" t="s">
        <v>420</v>
      </c>
      <c r="E46" s="1100" t="s">
        <v>420</v>
      </c>
      <c r="F46" s="1100" t="s">
        <v>420</v>
      </c>
      <c r="G46" s="1100" t="s">
        <v>420</v>
      </c>
      <c r="H46" s="1100" t="s">
        <v>420</v>
      </c>
      <c r="I46" s="1100" t="s">
        <v>420</v>
      </c>
      <c r="J46" s="1100" t="s">
        <v>420</v>
      </c>
      <c r="K46" s="1734">
        <v>69</v>
      </c>
      <c r="L46" s="1734">
        <f>SUM(M46:P46)</f>
        <v>409</v>
      </c>
      <c r="M46" s="1734">
        <v>31</v>
      </c>
      <c r="N46" s="1734">
        <v>8</v>
      </c>
      <c r="O46" s="1734">
        <v>58</v>
      </c>
      <c r="P46" s="1734">
        <f>SUM(Q46:S46)</f>
        <v>312</v>
      </c>
      <c r="Q46" s="1734">
        <v>262</v>
      </c>
      <c r="R46" s="1734">
        <v>22</v>
      </c>
      <c r="S46" s="1734">
        <v>28</v>
      </c>
      <c r="T46" s="1761" t="s">
        <v>420</v>
      </c>
      <c r="U46" s="1761" t="s">
        <v>420</v>
      </c>
      <c r="V46" s="1761" t="s">
        <v>420</v>
      </c>
      <c r="W46" s="1761" t="s">
        <v>420</v>
      </c>
      <c r="X46" s="1761" t="s">
        <v>420</v>
      </c>
    </row>
    <row r="47" spans="1:24" s="1759" customFormat="1" ht="37" customHeight="1">
      <c r="A47" s="1235" t="s">
        <v>7432</v>
      </c>
      <c r="B47" s="1766" t="s">
        <v>7433</v>
      </c>
      <c r="C47" s="1762"/>
      <c r="D47" s="1102" t="s">
        <v>420</v>
      </c>
      <c r="E47" s="1102" t="s">
        <v>420</v>
      </c>
      <c r="F47" s="1102" t="s">
        <v>420</v>
      </c>
      <c r="G47" s="1102" t="s">
        <v>420</v>
      </c>
      <c r="H47" s="1102" t="s">
        <v>420</v>
      </c>
      <c r="I47" s="1102" t="s">
        <v>420</v>
      </c>
      <c r="J47" s="1102" t="s">
        <v>420</v>
      </c>
      <c r="K47" s="1565">
        <v>35</v>
      </c>
      <c r="L47" s="1565">
        <f t="shared" ref="L47:L71" si="7">SUM(O47:P47)</f>
        <v>588</v>
      </c>
      <c r="M47" s="1565">
        <f t="shared" ref="M47:S47" si="8">SUM(M48:M51)</f>
        <v>0</v>
      </c>
      <c r="N47" s="1565">
        <f t="shared" si="8"/>
        <v>0</v>
      </c>
      <c r="O47" s="1565">
        <f t="shared" si="8"/>
        <v>37</v>
      </c>
      <c r="P47" s="1565">
        <f t="shared" ref="P47:P81" si="9">SUM(Q47:S47)</f>
        <v>551</v>
      </c>
      <c r="Q47" s="1565">
        <f>SUM(Q48:Q51)</f>
        <v>493</v>
      </c>
      <c r="R47" s="1565">
        <f t="shared" si="8"/>
        <v>51</v>
      </c>
      <c r="S47" s="1565">
        <f t="shared" si="8"/>
        <v>7</v>
      </c>
      <c r="T47" s="1758" t="s">
        <v>420</v>
      </c>
      <c r="U47" s="1758" t="s">
        <v>420</v>
      </c>
      <c r="V47" s="1758" t="s">
        <v>420</v>
      </c>
      <c r="W47" s="1758" t="s">
        <v>420</v>
      </c>
      <c r="X47" s="1758" t="s">
        <v>420</v>
      </c>
    </row>
    <row r="48" spans="1:24" ht="37" customHeight="1">
      <c r="A48" s="859"/>
      <c r="B48" s="1044" t="s">
        <v>7434</v>
      </c>
      <c r="C48" s="1724" t="s">
        <v>7435</v>
      </c>
      <c r="D48" s="1100" t="s">
        <v>420</v>
      </c>
      <c r="E48" s="1100" t="s">
        <v>420</v>
      </c>
      <c r="F48" s="1100" t="s">
        <v>420</v>
      </c>
      <c r="G48" s="1100" t="s">
        <v>420</v>
      </c>
      <c r="H48" s="1100" t="s">
        <v>420</v>
      </c>
      <c r="I48" s="1100" t="s">
        <v>420</v>
      </c>
      <c r="J48" s="1100" t="s">
        <v>420</v>
      </c>
      <c r="K48" s="1734">
        <v>29</v>
      </c>
      <c r="L48" s="1734">
        <f t="shared" si="7"/>
        <v>454</v>
      </c>
      <c r="M48" s="1734">
        <v>0</v>
      </c>
      <c r="N48" s="1734">
        <v>0</v>
      </c>
      <c r="O48" s="1734">
        <v>33</v>
      </c>
      <c r="P48" s="1734">
        <f t="shared" si="9"/>
        <v>421</v>
      </c>
      <c r="Q48" s="1734">
        <v>383</v>
      </c>
      <c r="R48" s="1734">
        <v>31</v>
      </c>
      <c r="S48" s="1734">
        <v>7</v>
      </c>
      <c r="T48" s="1761" t="s">
        <v>420</v>
      </c>
      <c r="U48" s="1761" t="s">
        <v>420</v>
      </c>
      <c r="V48" s="1761" t="s">
        <v>420</v>
      </c>
      <c r="W48" s="1761" t="s">
        <v>420</v>
      </c>
      <c r="X48" s="1761" t="s">
        <v>420</v>
      </c>
    </row>
    <row r="49" spans="1:24" ht="37" customHeight="1">
      <c r="A49" s="1131"/>
      <c r="B49" s="1044" t="s">
        <v>7436</v>
      </c>
      <c r="C49" s="1724" t="s">
        <v>7437</v>
      </c>
      <c r="D49" s="1100" t="s">
        <v>420</v>
      </c>
      <c r="E49" s="1100" t="s">
        <v>420</v>
      </c>
      <c r="F49" s="1100" t="s">
        <v>420</v>
      </c>
      <c r="G49" s="1100" t="s">
        <v>420</v>
      </c>
      <c r="H49" s="1100" t="s">
        <v>420</v>
      </c>
      <c r="I49" s="1100" t="s">
        <v>420</v>
      </c>
      <c r="J49" s="1100" t="s">
        <v>420</v>
      </c>
      <c r="K49" s="1734">
        <v>5</v>
      </c>
      <c r="L49" s="1734">
        <f t="shared" si="7"/>
        <v>132</v>
      </c>
      <c r="M49" s="1734">
        <v>0</v>
      </c>
      <c r="N49" s="1734">
        <v>0</v>
      </c>
      <c r="O49" s="1734">
        <v>4</v>
      </c>
      <c r="P49" s="1734">
        <f t="shared" si="9"/>
        <v>128</v>
      </c>
      <c r="Q49" s="1734">
        <v>109</v>
      </c>
      <c r="R49" s="1734">
        <v>19</v>
      </c>
      <c r="S49" s="1734">
        <v>0</v>
      </c>
      <c r="T49" s="1761" t="s">
        <v>420</v>
      </c>
      <c r="U49" s="1761" t="s">
        <v>420</v>
      </c>
      <c r="V49" s="1761" t="s">
        <v>420</v>
      </c>
      <c r="W49" s="1761" t="s">
        <v>420</v>
      </c>
      <c r="X49" s="1761" t="s">
        <v>420</v>
      </c>
    </row>
    <row r="50" spans="1:24" ht="37" customHeight="1">
      <c r="A50" s="859"/>
      <c r="B50" s="1044" t="s">
        <v>7438</v>
      </c>
      <c r="C50" s="1724" t="s">
        <v>7439</v>
      </c>
      <c r="D50" s="1100" t="s">
        <v>420</v>
      </c>
      <c r="E50" s="1100" t="s">
        <v>420</v>
      </c>
      <c r="F50" s="1100" t="s">
        <v>420</v>
      </c>
      <c r="G50" s="1100" t="s">
        <v>420</v>
      </c>
      <c r="H50" s="1100" t="s">
        <v>420</v>
      </c>
      <c r="I50" s="1100" t="s">
        <v>420</v>
      </c>
      <c r="J50" s="1100" t="s">
        <v>420</v>
      </c>
      <c r="K50" s="1734">
        <v>0</v>
      </c>
      <c r="L50" s="1734">
        <f t="shared" si="7"/>
        <v>0</v>
      </c>
      <c r="M50" s="1734">
        <v>0</v>
      </c>
      <c r="N50" s="1734">
        <v>0</v>
      </c>
      <c r="O50" s="1734">
        <v>0</v>
      </c>
      <c r="P50" s="1734">
        <f t="shared" si="9"/>
        <v>0</v>
      </c>
      <c r="Q50" s="1734">
        <v>0</v>
      </c>
      <c r="R50" s="1734">
        <v>0</v>
      </c>
      <c r="S50" s="1734">
        <v>0</v>
      </c>
      <c r="T50" s="1761" t="s">
        <v>420</v>
      </c>
      <c r="U50" s="1761" t="s">
        <v>420</v>
      </c>
      <c r="V50" s="1761" t="s">
        <v>420</v>
      </c>
      <c r="W50" s="1761" t="s">
        <v>420</v>
      </c>
      <c r="X50" s="1761" t="s">
        <v>420</v>
      </c>
    </row>
    <row r="51" spans="1:24" ht="37" customHeight="1">
      <c r="A51" s="859"/>
      <c r="B51" s="1044" t="s">
        <v>7440</v>
      </c>
      <c r="C51" s="1724" t="s">
        <v>7441</v>
      </c>
      <c r="D51" s="1100" t="s">
        <v>420</v>
      </c>
      <c r="E51" s="1100" t="s">
        <v>420</v>
      </c>
      <c r="F51" s="1100" t="s">
        <v>420</v>
      </c>
      <c r="G51" s="1100" t="s">
        <v>420</v>
      </c>
      <c r="H51" s="1100" t="s">
        <v>420</v>
      </c>
      <c r="I51" s="1100" t="s">
        <v>420</v>
      </c>
      <c r="J51" s="1100" t="s">
        <v>420</v>
      </c>
      <c r="K51" s="1734">
        <v>1</v>
      </c>
      <c r="L51" s="1734">
        <f t="shared" si="7"/>
        <v>2</v>
      </c>
      <c r="M51" s="1734">
        <v>0</v>
      </c>
      <c r="N51" s="1734">
        <v>0</v>
      </c>
      <c r="O51" s="1734">
        <v>0</v>
      </c>
      <c r="P51" s="1734">
        <f t="shared" si="9"/>
        <v>2</v>
      </c>
      <c r="Q51" s="1734">
        <v>1</v>
      </c>
      <c r="R51" s="1734">
        <v>1</v>
      </c>
      <c r="S51" s="1734">
        <v>0</v>
      </c>
      <c r="T51" s="1761" t="s">
        <v>420</v>
      </c>
      <c r="U51" s="1761" t="s">
        <v>420</v>
      </c>
      <c r="V51" s="1761" t="s">
        <v>420</v>
      </c>
      <c r="W51" s="1761" t="s">
        <v>420</v>
      </c>
      <c r="X51" s="1761" t="s">
        <v>420</v>
      </c>
    </row>
    <row r="52" spans="1:24" s="1759" customFormat="1" ht="37" customHeight="1">
      <c r="A52" s="1235" t="s">
        <v>7442</v>
      </c>
      <c r="B52" s="1768" t="s">
        <v>7291</v>
      </c>
      <c r="C52" s="1769"/>
      <c r="D52" s="1102" t="s">
        <v>420</v>
      </c>
      <c r="E52" s="1102" t="s">
        <v>420</v>
      </c>
      <c r="F52" s="1102" t="s">
        <v>420</v>
      </c>
      <c r="G52" s="1102" t="s">
        <v>420</v>
      </c>
      <c r="H52" s="1102" t="s">
        <v>420</v>
      </c>
      <c r="I52" s="1102" t="s">
        <v>420</v>
      </c>
      <c r="J52" s="1102" t="s">
        <v>420</v>
      </c>
      <c r="K52" s="1565">
        <v>100</v>
      </c>
      <c r="L52" s="1565">
        <f>SUM(M52:P52)</f>
        <v>1260</v>
      </c>
      <c r="M52" s="1565">
        <f t="shared" ref="M52:S52" si="10">SUM(M53:M59)</f>
        <v>5</v>
      </c>
      <c r="N52" s="1565">
        <f t="shared" si="10"/>
        <v>2</v>
      </c>
      <c r="O52" s="1565">
        <f t="shared" si="10"/>
        <v>95</v>
      </c>
      <c r="P52" s="1565">
        <f t="shared" si="9"/>
        <v>1158</v>
      </c>
      <c r="Q52" s="1565">
        <f t="shared" si="10"/>
        <v>949</v>
      </c>
      <c r="R52" s="1565">
        <f t="shared" si="10"/>
        <v>176</v>
      </c>
      <c r="S52" s="1565">
        <f t="shared" si="10"/>
        <v>33</v>
      </c>
      <c r="T52" s="1758" t="s">
        <v>420</v>
      </c>
      <c r="U52" s="1758" t="s">
        <v>420</v>
      </c>
      <c r="V52" s="1758" t="s">
        <v>420</v>
      </c>
      <c r="W52" s="1758" t="s">
        <v>420</v>
      </c>
      <c r="X52" s="1758" t="s">
        <v>420</v>
      </c>
    </row>
    <row r="53" spans="1:24" ht="37" customHeight="1">
      <c r="A53" s="859"/>
      <c r="B53" s="1044" t="s">
        <v>7443</v>
      </c>
      <c r="C53" s="1724" t="s">
        <v>7444</v>
      </c>
      <c r="D53" s="1100" t="s">
        <v>420</v>
      </c>
      <c r="E53" s="1100" t="s">
        <v>420</v>
      </c>
      <c r="F53" s="1100" t="s">
        <v>420</v>
      </c>
      <c r="G53" s="1100" t="s">
        <v>420</v>
      </c>
      <c r="H53" s="1100" t="s">
        <v>420</v>
      </c>
      <c r="I53" s="1100" t="s">
        <v>420</v>
      </c>
      <c r="J53" s="1100" t="s">
        <v>420</v>
      </c>
      <c r="K53" s="1734">
        <v>3</v>
      </c>
      <c r="L53" s="1734">
        <f t="shared" si="7"/>
        <v>28</v>
      </c>
      <c r="M53" s="1734">
        <v>0</v>
      </c>
      <c r="N53" s="1734">
        <v>0</v>
      </c>
      <c r="O53" s="1734">
        <v>4</v>
      </c>
      <c r="P53" s="1734">
        <f t="shared" si="9"/>
        <v>24</v>
      </c>
      <c r="Q53" s="1734">
        <v>24</v>
      </c>
      <c r="R53" s="1734">
        <v>0</v>
      </c>
      <c r="S53" s="1734">
        <v>0</v>
      </c>
      <c r="T53" s="1761" t="s">
        <v>420</v>
      </c>
      <c r="U53" s="1761" t="s">
        <v>420</v>
      </c>
      <c r="V53" s="1761" t="s">
        <v>420</v>
      </c>
      <c r="W53" s="1761" t="s">
        <v>420</v>
      </c>
      <c r="X53" s="1761" t="s">
        <v>420</v>
      </c>
    </row>
    <row r="54" spans="1:24" ht="37" customHeight="1">
      <c r="A54" s="859"/>
      <c r="B54" s="1044" t="s">
        <v>7445</v>
      </c>
      <c r="C54" s="1724" t="s">
        <v>7446</v>
      </c>
      <c r="D54" s="1100" t="s">
        <v>420</v>
      </c>
      <c r="E54" s="1100" t="s">
        <v>420</v>
      </c>
      <c r="F54" s="1100" t="s">
        <v>420</v>
      </c>
      <c r="G54" s="1100" t="s">
        <v>420</v>
      </c>
      <c r="H54" s="1100" t="s">
        <v>420</v>
      </c>
      <c r="I54" s="1100" t="s">
        <v>420</v>
      </c>
      <c r="J54" s="1100" t="s">
        <v>420</v>
      </c>
      <c r="K54" s="1734">
        <v>7</v>
      </c>
      <c r="L54" s="1734">
        <f t="shared" si="7"/>
        <v>55</v>
      </c>
      <c r="M54" s="1734">
        <v>0</v>
      </c>
      <c r="N54" s="1734">
        <v>0</v>
      </c>
      <c r="O54" s="1734">
        <v>1</v>
      </c>
      <c r="P54" s="1734">
        <f t="shared" si="9"/>
        <v>54</v>
      </c>
      <c r="Q54" s="1734">
        <v>20</v>
      </c>
      <c r="R54" s="1734">
        <v>10</v>
      </c>
      <c r="S54" s="1734">
        <v>24</v>
      </c>
      <c r="T54" s="1761" t="s">
        <v>420</v>
      </c>
      <c r="U54" s="1761" t="s">
        <v>420</v>
      </c>
      <c r="V54" s="1761" t="s">
        <v>420</v>
      </c>
      <c r="W54" s="1761" t="s">
        <v>420</v>
      </c>
      <c r="X54" s="1761" t="s">
        <v>420</v>
      </c>
    </row>
    <row r="55" spans="1:24" ht="37" customHeight="1">
      <c r="A55" s="1131"/>
      <c r="B55" s="1044" t="s">
        <v>7447</v>
      </c>
      <c r="C55" s="1724" t="s">
        <v>7448</v>
      </c>
      <c r="D55" s="1100" t="s">
        <v>420</v>
      </c>
      <c r="E55" s="1100" t="s">
        <v>420</v>
      </c>
      <c r="F55" s="1100" t="s">
        <v>420</v>
      </c>
      <c r="G55" s="1100" t="s">
        <v>420</v>
      </c>
      <c r="H55" s="1100" t="s">
        <v>420</v>
      </c>
      <c r="I55" s="1100" t="s">
        <v>420</v>
      </c>
      <c r="J55" s="1100" t="s">
        <v>420</v>
      </c>
      <c r="K55" s="1734">
        <v>49</v>
      </c>
      <c r="L55" s="1734">
        <f t="shared" si="7"/>
        <v>1002</v>
      </c>
      <c r="M55" s="1083">
        <v>0</v>
      </c>
      <c r="N55" s="1083">
        <v>0</v>
      </c>
      <c r="O55" s="1083">
        <v>58</v>
      </c>
      <c r="P55" s="1734">
        <f t="shared" si="9"/>
        <v>944</v>
      </c>
      <c r="Q55" s="1083">
        <v>787</v>
      </c>
      <c r="R55" s="1083">
        <v>157</v>
      </c>
      <c r="S55" s="1083">
        <v>0</v>
      </c>
      <c r="T55" s="1320" t="s">
        <v>420</v>
      </c>
      <c r="U55" s="1761" t="s">
        <v>420</v>
      </c>
      <c r="V55" s="1320" t="s">
        <v>420</v>
      </c>
      <c r="W55" s="1320" t="s">
        <v>420</v>
      </c>
      <c r="X55" s="1320" t="s">
        <v>420</v>
      </c>
    </row>
    <row r="56" spans="1:24" ht="37" customHeight="1">
      <c r="A56" s="1131"/>
      <c r="B56" s="1044" t="s">
        <v>7449</v>
      </c>
      <c r="C56" s="1724" t="s">
        <v>7450</v>
      </c>
      <c r="D56" s="1100" t="s">
        <v>420</v>
      </c>
      <c r="E56" s="1100" t="s">
        <v>420</v>
      </c>
      <c r="F56" s="1100" t="s">
        <v>420</v>
      </c>
      <c r="G56" s="1100" t="s">
        <v>420</v>
      </c>
      <c r="H56" s="1100" t="s">
        <v>420</v>
      </c>
      <c r="I56" s="1100" t="s">
        <v>420</v>
      </c>
      <c r="J56" s="1100" t="s">
        <v>420</v>
      </c>
      <c r="K56" s="1734">
        <v>8</v>
      </c>
      <c r="L56" s="1734">
        <f>SUM(M56:P56)</f>
        <v>33</v>
      </c>
      <c r="M56" s="1734">
        <v>2</v>
      </c>
      <c r="N56" s="1734">
        <v>1</v>
      </c>
      <c r="O56" s="1734">
        <v>6</v>
      </c>
      <c r="P56" s="1734">
        <f t="shared" si="9"/>
        <v>24</v>
      </c>
      <c r="Q56" s="1734">
        <v>20</v>
      </c>
      <c r="R56" s="1734">
        <v>4</v>
      </c>
      <c r="S56" s="1734">
        <v>0</v>
      </c>
      <c r="T56" s="1761" t="s">
        <v>420</v>
      </c>
      <c r="U56" s="1761" t="s">
        <v>420</v>
      </c>
      <c r="V56" s="1761" t="s">
        <v>420</v>
      </c>
      <c r="W56" s="1761" t="s">
        <v>420</v>
      </c>
      <c r="X56" s="1761" t="s">
        <v>420</v>
      </c>
    </row>
    <row r="57" spans="1:24" ht="37" customHeight="1">
      <c r="A57" s="1131"/>
      <c r="B57" s="1044" t="s">
        <v>7451</v>
      </c>
      <c r="C57" s="1764" t="s">
        <v>7452</v>
      </c>
      <c r="D57" s="1100" t="s">
        <v>420</v>
      </c>
      <c r="E57" s="1100" t="s">
        <v>420</v>
      </c>
      <c r="F57" s="1100" t="s">
        <v>420</v>
      </c>
      <c r="G57" s="1100" t="s">
        <v>420</v>
      </c>
      <c r="H57" s="1100" t="s">
        <v>420</v>
      </c>
      <c r="I57" s="1100" t="s">
        <v>420</v>
      </c>
      <c r="J57" s="1100" t="s">
        <v>420</v>
      </c>
      <c r="K57" s="1734">
        <v>33</v>
      </c>
      <c r="L57" s="1734">
        <f>SUM(M57:P57)</f>
        <v>142</v>
      </c>
      <c r="M57" s="1734">
        <v>3</v>
      </c>
      <c r="N57" s="1734">
        <v>1</v>
      </c>
      <c r="O57" s="1734">
        <v>26</v>
      </c>
      <c r="P57" s="1734">
        <f t="shared" si="9"/>
        <v>112</v>
      </c>
      <c r="Q57" s="1734">
        <v>98</v>
      </c>
      <c r="R57" s="1734">
        <v>5</v>
      </c>
      <c r="S57" s="1734">
        <v>9</v>
      </c>
      <c r="T57" s="1761" t="s">
        <v>420</v>
      </c>
      <c r="U57" s="1761" t="s">
        <v>420</v>
      </c>
      <c r="V57" s="1761" t="s">
        <v>420</v>
      </c>
      <c r="W57" s="1761" t="s">
        <v>420</v>
      </c>
      <c r="X57" s="1761" t="s">
        <v>420</v>
      </c>
    </row>
    <row r="58" spans="1:24" ht="37" customHeight="1">
      <c r="A58" s="1131"/>
      <c r="B58" s="1044"/>
      <c r="C58" s="1770" t="s">
        <v>7453</v>
      </c>
      <c r="D58" s="1100" t="s">
        <v>420</v>
      </c>
      <c r="E58" s="1100" t="s">
        <v>420</v>
      </c>
      <c r="F58" s="1100" t="s">
        <v>420</v>
      </c>
      <c r="G58" s="1100" t="s">
        <v>420</v>
      </c>
      <c r="H58" s="1100" t="s">
        <v>420</v>
      </c>
      <c r="I58" s="1100" t="s">
        <v>420</v>
      </c>
      <c r="J58" s="1100" t="s">
        <v>420</v>
      </c>
      <c r="K58" s="1734">
        <v>0</v>
      </c>
      <c r="L58" s="1734">
        <f t="shared" si="7"/>
        <v>0</v>
      </c>
      <c r="M58" s="1734">
        <v>0</v>
      </c>
      <c r="N58" s="1734">
        <v>0</v>
      </c>
      <c r="O58" s="1734">
        <v>0</v>
      </c>
      <c r="P58" s="1734">
        <f t="shared" si="9"/>
        <v>0</v>
      </c>
      <c r="Q58" s="1734">
        <v>0</v>
      </c>
      <c r="R58" s="1734">
        <v>0</v>
      </c>
      <c r="S58" s="1734">
        <v>0</v>
      </c>
      <c r="T58" s="1761" t="s">
        <v>420</v>
      </c>
      <c r="U58" s="1761" t="s">
        <v>420</v>
      </c>
      <c r="V58" s="1761" t="s">
        <v>420</v>
      </c>
      <c r="W58" s="1761" t="s">
        <v>420</v>
      </c>
      <c r="X58" s="1761" t="s">
        <v>420</v>
      </c>
    </row>
    <row r="59" spans="1:24" ht="37" customHeight="1">
      <c r="A59" s="1131"/>
      <c r="B59" s="1044"/>
      <c r="C59" s="1770" t="s">
        <v>7454</v>
      </c>
      <c r="D59" s="1100" t="s">
        <v>420</v>
      </c>
      <c r="E59" s="1100" t="s">
        <v>420</v>
      </c>
      <c r="F59" s="1100" t="s">
        <v>420</v>
      </c>
      <c r="G59" s="1100" t="s">
        <v>420</v>
      </c>
      <c r="H59" s="1100" t="s">
        <v>420</v>
      </c>
      <c r="I59" s="1100" t="s">
        <v>420</v>
      </c>
      <c r="J59" s="1100" t="s">
        <v>420</v>
      </c>
      <c r="K59" s="1734">
        <v>0</v>
      </c>
      <c r="L59" s="1734">
        <f t="shared" si="7"/>
        <v>0</v>
      </c>
      <c r="M59" s="1734">
        <v>0</v>
      </c>
      <c r="N59" s="1734">
        <v>0</v>
      </c>
      <c r="O59" s="1734">
        <v>0</v>
      </c>
      <c r="P59" s="1734">
        <f t="shared" si="9"/>
        <v>0</v>
      </c>
      <c r="Q59" s="1734">
        <v>0</v>
      </c>
      <c r="R59" s="1734">
        <v>0</v>
      </c>
      <c r="S59" s="1734">
        <v>0</v>
      </c>
      <c r="T59" s="1761" t="s">
        <v>420</v>
      </c>
      <c r="U59" s="1761" t="s">
        <v>420</v>
      </c>
      <c r="V59" s="1761" t="s">
        <v>420</v>
      </c>
      <c r="W59" s="1761" t="s">
        <v>420</v>
      </c>
      <c r="X59" s="1761" t="s">
        <v>420</v>
      </c>
    </row>
    <row r="60" spans="1:24" s="1759" customFormat="1" ht="37" customHeight="1">
      <c r="A60" s="1527" t="s">
        <v>7455</v>
      </c>
      <c r="B60" s="1774" t="s">
        <v>7293</v>
      </c>
      <c r="C60" s="1762"/>
      <c r="D60" s="1102" t="s">
        <v>420</v>
      </c>
      <c r="E60" s="1102" t="s">
        <v>420</v>
      </c>
      <c r="F60" s="1102" t="s">
        <v>420</v>
      </c>
      <c r="G60" s="1102" t="s">
        <v>420</v>
      </c>
      <c r="H60" s="1102" t="s">
        <v>420</v>
      </c>
      <c r="I60" s="1102" t="s">
        <v>420</v>
      </c>
      <c r="J60" s="1102" t="s">
        <v>420</v>
      </c>
      <c r="K60" s="1565">
        <f>SUM(K61:K68)</f>
        <v>348</v>
      </c>
      <c r="L60" s="1565">
        <f>SUM(M60:P60)</f>
        <v>8140</v>
      </c>
      <c r="M60" s="1565">
        <f>SUM(M61:M68)</f>
        <v>6</v>
      </c>
      <c r="N60" s="1565">
        <f>SUM(N61:N68)</f>
        <v>1</v>
      </c>
      <c r="O60" s="1102">
        <f>SUM(O61:O68)</f>
        <v>326</v>
      </c>
      <c r="P60" s="1565">
        <f>SUM(Q60:S60)</f>
        <v>7807</v>
      </c>
      <c r="Q60" s="1565">
        <f>SUM(Q61:Q68)</f>
        <v>6583</v>
      </c>
      <c r="R60" s="1565">
        <f>SUM(R61:R68)</f>
        <v>1169</v>
      </c>
      <c r="S60" s="1565">
        <f>SUM(S61:S68)</f>
        <v>55</v>
      </c>
      <c r="T60" s="1758" t="s">
        <v>420</v>
      </c>
      <c r="U60" s="1758" t="s">
        <v>420</v>
      </c>
      <c r="V60" s="1758" t="s">
        <v>420</v>
      </c>
      <c r="W60" s="1758" t="s">
        <v>420</v>
      </c>
      <c r="X60" s="1758" t="s">
        <v>420</v>
      </c>
    </row>
    <row r="61" spans="1:24" ht="37" customHeight="1">
      <c r="A61" s="1131"/>
      <c r="B61" s="1044" t="s">
        <v>7456</v>
      </c>
      <c r="C61" s="1724" t="s">
        <v>7457</v>
      </c>
      <c r="D61" s="1100" t="s">
        <v>420</v>
      </c>
      <c r="E61" s="1100" t="s">
        <v>420</v>
      </c>
      <c r="F61" s="1100" t="s">
        <v>420</v>
      </c>
      <c r="G61" s="1100" t="s">
        <v>420</v>
      </c>
      <c r="H61" s="1100" t="s">
        <v>420</v>
      </c>
      <c r="I61" s="1100" t="s">
        <v>420</v>
      </c>
      <c r="J61" s="1100" t="s">
        <v>420</v>
      </c>
      <c r="K61" s="1734">
        <v>6</v>
      </c>
      <c r="L61" s="1734">
        <f t="shared" si="7"/>
        <v>330</v>
      </c>
      <c r="M61" s="1734">
        <v>0</v>
      </c>
      <c r="N61" s="1734">
        <v>0</v>
      </c>
      <c r="O61" s="1100">
        <v>2</v>
      </c>
      <c r="P61" s="1734">
        <f t="shared" si="9"/>
        <v>328</v>
      </c>
      <c r="Q61" s="1734">
        <v>263</v>
      </c>
      <c r="R61" s="1734">
        <v>65</v>
      </c>
      <c r="S61" s="1734">
        <v>0</v>
      </c>
      <c r="T61" s="1761" t="s">
        <v>420</v>
      </c>
      <c r="U61" s="1761" t="s">
        <v>420</v>
      </c>
      <c r="V61" s="1761" t="s">
        <v>420</v>
      </c>
      <c r="W61" s="1761" t="s">
        <v>420</v>
      </c>
      <c r="X61" s="1761" t="s">
        <v>420</v>
      </c>
    </row>
    <row r="62" spans="1:24" ht="37" customHeight="1">
      <c r="A62" s="1131"/>
      <c r="B62" s="1044" t="s">
        <v>7458</v>
      </c>
      <c r="C62" s="1724" t="s">
        <v>7459</v>
      </c>
      <c r="D62" s="1100" t="s">
        <v>420</v>
      </c>
      <c r="E62" s="1100" t="s">
        <v>420</v>
      </c>
      <c r="F62" s="1100" t="s">
        <v>420</v>
      </c>
      <c r="G62" s="1100" t="s">
        <v>420</v>
      </c>
      <c r="H62" s="1100" t="s">
        <v>420</v>
      </c>
      <c r="I62" s="1100" t="s">
        <v>420</v>
      </c>
      <c r="J62" s="1100" t="s">
        <v>420</v>
      </c>
      <c r="K62" s="1734">
        <v>40</v>
      </c>
      <c r="L62" s="1734">
        <f>SUM(M62:P62)</f>
        <v>1054</v>
      </c>
      <c r="M62" s="1734">
        <v>1</v>
      </c>
      <c r="N62" s="1734">
        <v>0</v>
      </c>
      <c r="O62" s="1100">
        <v>33</v>
      </c>
      <c r="P62" s="1734">
        <f t="shared" si="9"/>
        <v>1020</v>
      </c>
      <c r="Q62" s="1734">
        <v>851</v>
      </c>
      <c r="R62" s="1734">
        <v>166</v>
      </c>
      <c r="S62" s="1734">
        <v>3</v>
      </c>
      <c r="T62" s="1761" t="s">
        <v>420</v>
      </c>
      <c r="U62" s="1761" t="s">
        <v>420</v>
      </c>
      <c r="V62" s="1761" t="s">
        <v>420</v>
      </c>
      <c r="W62" s="1761" t="s">
        <v>420</v>
      </c>
      <c r="X62" s="1761" t="s">
        <v>420</v>
      </c>
    </row>
    <row r="63" spans="1:24" ht="37" customHeight="1">
      <c r="A63" s="1131"/>
      <c r="B63" s="1044" t="s">
        <v>7460</v>
      </c>
      <c r="C63" s="1724" t="s">
        <v>7461</v>
      </c>
      <c r="D63" s="1100" t="s">
        <v>420</v>
      </c>
      <c r="E63" s="1100" t="s">
        <v>420</v>
      </c>
      <c r="F63" s="1100" t="s">
        <v>420</v>
      </c>
      <c r="G63" s="1100" t="s">
        <v>420</v>
      </c>
      <c r="H63" s="1100" t="s">
        <v>420</v>
      </c>
      <c r="I63" s="1100" t="s">
        <v>420</v>
      </c>
      <c r="J63" s="1100" t="s">
        <v>420</v>
      </c>
      <c r="K63" s="1734">
        <v>229</v>
      </c>
      <c r="L63" s="1734">
        <f>SUM(M63:P63)</f>
        <v>5074</v>
      </c>
      <c r="M63" s="1734">
        <v>5</v>
      </c>
      <c r="N63" s="1734">
        <v>1</v>
      </c>
      <c r="O63" s="1100">
        <v>239</v>
      </c>
      <c r="P63" s="1734">
        <f t="shared" si="9"/>
        <v>4829</v>
      </c>
      <c r="Q63" s="1734">
        <v>4098</v>
      </c>
      <c r="R63" s="1734">
        <v>685</v>
      </c>
      <c r="S63" s="1734">
        <v>46</v>
      </c>
      <c r="T63" s="1761" t="s">
        <v>420</v>
      </c>
      <c r="U63" s="1761" t="s">
        <v>420</v>
      </c>
      <c r="V63" s="1761" t="s">
        <v>420</v>
      </c>
      <c r="W63" s="1761" t="s">
        <v>420</v>
      </c>
      <c r="X63" s="1761" t="s">
        <v>420</v>
      </c>
    </row>
    <row r="64" spans="1:24" ht="37" customHeight="1">
      <c r="A64" s="1131"/>
      <c r="B64" s="1044" t="s">
        <v>7462</v>
      </c>
      <c r="C64" s="1724" t="s">
        <v>7463</v>
      </c>
      <c r="D64" s="1100" t="s">
        <v>420</v>
      </c>
      <c r="E64" s="1100" t="s">
        <v>420</v>
      </c>
      <c r="F64" s="1100" t="s">
        <v>420</v>
      </c>
      <c r="G64" s="1100" t="s">
        <v>420</v>
      </c>
      <c r="H64" s="1100" t="s">
        <v>420</v>
      </c>
      <c r="I64" s="1100" t="s">
        <v>420</v>
      </c>
      <c r="J64" s="1100" t="s">
        <v>420</v>
      </c>
      <c r="K64" s="1734">
        <v>3</v>
      </c>
      <c r="L64" s="1734">
        <f t="shared" si="7"/>
        <v>31</v>
      </c>
      <c r="M64" s="1734">
        <v>0</v>
      </c>
      <c r="N64" s="1734">
        <v>0</v>
      </c>
      <c r="O64" s="1100">
        <v>7</v>
      </c>
      <c r="P64" s="1734">
        <f t="shared" si="9"/>
        <v>24</v>
      </c>
      <c r="Q64" s="1734">
        <v>17</v>
      </c>
      <c r="R64" s="1734">
        <v>7</v>
      </c>
      <c r="S64" s="1734">
        <v>0</v>
      </c>
      <c r="T64" s="1761" t="s">
        <v>420</v>
      </c>
      <c r="U64" s="1761" t="s">
        <v>420</v>
      </c>
      <c r="V64" s="1761" t="s">
        <v>420</v>
      </c>
      <c r="W64" s="1761" t="s">
        <v>420</v>
      </c>
      <c r="X64" s="1761" t="s">
        <v>420</v>
      </c>
    </row>
    <row r="65" spans="1:24" ht="37" customHeight="1">
      <c r="A65" s="1131"/>
      <c r="B65" s="1044" t="s">
        <v>7464</v>
      </c>
      <c r="C65" s="1724" t="s">
        <v>7465</v>
      </c>
      <c r="D65" s="1100" t="s">
        <v>420</v>
      </c>
      <c r="E65" s="1100" t="s">
        <v>420</v>
      </c>
      <c r="F65" s="1100" t="s">
        <v>420</v>
      </c>
      <c r="G65" s="1100" t="s">
        <v>420</v>
      </c>
      <c r="H65" s="1100" t="s">
        <v>420</v>
      </c>
      <c r="I65" s="1100" t="s">
        <v>420</v>
      </c>
      <c r="J65" s="1100" t="s">
        <v>420</v>
      </c>
      <c r="K65" s="1734">
        <v>0</v>
      </c>
      <c r="L65" s="1734">
        <f t="shared" si="7"/>
        <v>0</v>
      </c>
      <c r="M65" s="1734">
        <v>0</v>
      </c>
      <c r="N65" s="1734">
        <v>0</v>
      </c>
      <c r="O65" s="1100">
        <v>0</v>
      </c>
      <c r="P65" s="1734">
        <f t="shared" si="9"/>
        <v>0</v>
      </c>
      <c r="Q65" s="1734">
        <v>0</v>
      </c>
      <c r="R65" s="1734">
        <v>0</v>
      </c>
      <c r="S65" s="1734">
        <v>0</v>
      </c>
      <c r="T65" s="1761" t="s">
        <v>420</v>
      </c>
      <c r="U65" s="1761" t="s">
        <v>420</v>
      </c>
      <c r="V65" s="1761" t="s">
        <v>420</v>
      </c>
      <c r="W65" s="1761" t="s">
        <v>420</v>
      </c>
      <c r="X65" s="1761" t="s">
        <v>420</v>
      </c>
    </row>
    <row r="66" spans="1:24" ht="37" customHeight="1">
      <c r="A66" s="859"/>
      <c r="B66" s="1044" t="s">
        <v>7466</v>
      </c>
      <c r="C66" s="1724" t="s">
        <v>7467</v>
      </c>
      <c r="D66" s="1100" t="s">
        <v>420</v>
      </c>
      <c r="E66" s="1100" t="s">
        <v>420</v>
      </c>
      <c r="F66" s="1100" t="s">
        <v>420</v>
      </c>
      <c r="G66" s="1100" t="s">
        <v>420</v>
      </c>
      <c r="H66" s="1100" t="s">
        <v>420</v>
      </c>
      <c r="I66" s="1100" t="s">
        <v>420</v>
      </c>
      <c r="J66" s="1100" t="s">
        <v>420</v>
      </c>
      <c r="K66" s="1734">
        <v>17</v>
      </c>
      <c r="L66" s="1734">
        <f t="shared" si="7"/>
        <v>218</v>
      </c>
      <c r="M66" s="1734">
        <v>0</v>
      </c>
      <c r="N66" s="1734">
        <v>0</v>
      </c>
      <c r="O66" s="1100">
        <v>8</v>
      </c>
      <c r="P66" s="1734">
        <f t="shared" si="9"/>
        <v>210</v>
      </c>
      <c r="Q66" s="1734">
        <v>167</v>
      </c>
      <c r="R66" s="1734">
        <v>43</v>
      </c>
      <c r="S66" s="1734">
        <v>0</v>
      </c>
      <c r="T66" s="1761" t="s">
        <v>420</v>
      </c>
      <c r="U66" s="1761" t="s">
        <v>420</v>
      </c>
      <c r="V66" s="1761" t="s">
        <v>420</v>
      </c>
      <c r="W66" s="1761" t="s">
        <v>420</v>
      </c>
      <c r="X66" s="1761" t="s">
        <v>420</v>
      </c>
    </row>
    <row r="67" spans="1:24" ht="37" customHeight="1">
      <c r="A67" s="1131"/>
      <c r="B67" s="1044" t="s">
        <v>7468</v>
      </c>
      <c r="C67" s="1764" t="s">
        <v>7469</v>
      </c>
      <c r="D67" s="1775" t="s">
        <v>420</v>
      </c>
      <c r="E67" s="1100" t="s">
        <v>420</v>
      </c>
      <c r="F67" s="1776" t="s">
        <v>420</v>
      </c>
      <c r="G67" s="1100" t="s">
        <v>420</v>
      </c>
      <c r="H67" s="1776" t="s">
        <v>420</v>
      </c>
      <c r="I67" s="1776" t="s">
        <v>420</v>
      </c>
      <c r="J67" s="1776" t="s">
        <v>420</v>
      </c>
      <c r="K67" s="1083">
        <v>52</v>
      </c>
      <c r="L67" s="1734">
        <f t="shared" si="7"/>
        <v>1037</v>
      </c>
      <c r="M67" s="1083">
        <v>0</v>
      </c>
      <c r="N67" s="1083">
        <v>0</v>
      </c>
      <c r="O67" s="1100">
        <v>37</v>
      </c>
      <c r="P67" s="1734">
        <f t="shared" si="9"/>
        <v>1000</v>
      </c>
      <c r="Q67" s="1083">
        <v>890</v>
      </c>
      <c r="R67" s="1083">
        <v>104</v>
      </c>
      <c r="S67" s="1083">
        <v>6</v>
      </c>
      <c r="T67" s="1320" t="s">
        <v>420</v>
      </c>
      <c r="U67" s="1761" t="s">
        <v>420</v>
      </c>
      <c r="V67" s="1320" t="s">
        <v>420</v>
      </c>
      <c r="W67" s="1320" t="s">
        <v>420</v>
      </c>
      <c r="X67" s="1761" t="s">
        <v>420</v>
      </c>
    </row>
    <row r="68" spans="1:24" ht="37" customHeight="1">
      <c r="A68" s="1131"/>
      <c r="B68" s="1044" t="s">
        <v>7470</v>
      </c>
      <c r="C68" s="1764" t="s">
        <v>7471</v>
      </c>
      <c r="D68" s="1775" t="s">
        <v>420</v>
      </c>
      <c r="E68" s="1100" t="s">
        <v>420</v>
      </c>
      <c r="F68" s="1776" t="s">
        <v>420</v>
      </c>
      <c r="G68" s="1100" t="s">
        <v>420</v>
      </c>
      <c r="H68" s="1776" t="s">
        <v>420</v>
      </c>
      <c r="I68" s="1776" t="s">
        <v>420</v>
      </c>
      <c r="J68" s="1776" t="s">
        <v>420</v>
      </c>
      <c r="K68" s="1083">
        <v>1</v>
      </c>
      <c r="L68" s="1734">
        <f t="shared" si="7"/>
        <v>396</v>
      </c>
      <c r="M68" s="1083">
        <v>0</v>
      </c>
      <c r="N68" s="1083">
        <v>0</v>
      </c>
      <c r="O68" s="1100">
        <v>0</v>
      </c>
      <c r="P68" s="1734">
        <f t="shared" si="9"/>
        <v>396</v>
      </c>
      <c r="Q68" s="1083">
        <v>297</v>
      </c>
      <c r="R68" s="1083">
        <v>99</v>
      </c>
      <c r="S68" s="1083">
        <v>0</v>
      </c>
      <c r="T68" s="1320" t="s">
        <v>420</v>
      </c>
      <c r="U68" s="1761" t="s">
        <v>420</v>
      </c>
      <c r="V68" s="1320" t="s">
        <v>420</v>
      </c>
      <c r="W68" s="1320" t="s">
        <v>420</v>
      </c>
      <c r="X68" s="1761" t="s">
        <v>420</v>
      </c>
    </row>
    <row r="69" spans="1:24" s="1759" customFormat="1" ht="37" customHeight="1">
      <c r="A69" s="1527" t="s">
        <v>7472</v>
      </c>
      <c r="B69" s="1768" t="s">
        <v>7473</v>
      </c>
      <c r="C69" s="1769"/>
      <c r="D69" s="1102" t="s">
        <v>420</v>
      </c>
      <c r="E69" s="1102" t="s">
        <v>420</v>
      </c>
      <c r="F69" s="1102" t="s">
        <v>420</v>
      </c>
      <c r="G69" s="1102" t="s">
        <v>420</v>
      </c>
      <c r="H69" s="1102" t="s">
        <v>420</v>
      </c>
      <c r="I69" s="1102" t="s">
        <v>420</v>
      </c>
      <c r="J69" s="1102" t="s">
        <v>420</v>
      </c>
      <c r="K69" s="1565">
        <f>SUM(K70:K81)</f>
        <v>3423</v>
      </c>
      <c r="L69" s="1565">
        <f>SUM(M69:P69)</f>
        <v>27263</v>
      </c>
      <c r="M69" s="1565">
        <f>SUM(M70:M81)</f>
        <v>805</v>
      </c>
      <c r="N69" s="1565">
        <f>SUM(N70:N81)</f>
        <v>319</v>
      </c>
      <c r="O69" s="1565">
        <f>SUM(O70:O81)</f>
        <v>2342</v>
      </c>
      <c r="P69" s="1565">
        <f t="shared" si="9"/>
        <v>23797</v>
      </c>
      <c r="Q69" s="1583">
        <f>SUM(Q70:Q81)</f>
        <v>14730</v>
      </c>
      <c r="R69" s="1583">
        <f>SUM(R70:R81)</f>
        <v>8675</v>
      </c>
      <c r="S69" s="1565">
        <f>SUM(S70:S81)</f>
        <v>392</v>
      </c>
      <c r="T69" s="1758" t="s">
        <v>420</v>
      </c>
      <c r="U69" s="1758" t="s">
        <v>420</v>
      </c>
      <c r="V69" s="1758" t="s">
        <v>420</v>
      </c>
      <c r="W69" s="1758" t="s">
        <v>420</v>
      </c>
      <c r="X69" s="1758" t="s">
        <v>420</v>
      </c>
    </row>
    <row r="70" spans="1:24" ht="37" customHeight="1">
      <c r="A70" s="1131"/>
      <c r="B70" s="1044" t="s">
        <v>7474</v>
      </c>
      <c r="C70" s="1724" t="s">
        <v>7475</v>
      </c>
      <c r="D70" s="1100" t="s">
        <v>420</v>
      </c>
      <c r="E70" s="1100" t="s">
        <v>420</v>
      </c>
      <c r="F70" s="1100" t="s">
        <v>420</v>
      </c>
      <c r="G70" s="1100" t="s">
        <v>420</v>
      </c>
      <c r="H70" s="1100" t="s">
        <v>420</v>
      </c>
      <c r="I70" s="1100" t="s">
        <v>420</v>
      </c>
      <c r="J70" s="1100" t="s">
        <v>420</v>
      </c>
      <c r="K70" s="1734">
        <v>8</v>
      </c>
      <c r="L70" s="1734">
        <f t="shared" si="7"/>
        <v>75</v>
      </c>
      <c r="M70" s="1734">
        <v>0</v>
      </c>
      <c r="N70" s="1734">
        <v>0</v>
      </c>
      <c r="O70" s="1734">
        <v>0</v>
      </c>
      <c r="P70" s="1734">
        <f t="shared" si="9"/>
        <v>75</v>
      </c>
      <c r="Q70" s="1734">
        <v>72</v>
      </c>
      <c r="R70" s="1734">
        <v>3</v>
      </c>
      <c r="S70" s="1734">
        <v>0</v>
      </c>
      <c r="T70" s="1761" t="s">
        <v>420</v>
      </c>
      <c r="U70" s="1761" t="s">
        <v>420</v>
      </c>
      <c r="V70" s="1761" t="s">
        <v>420</v>
      </c>
      <c r="W70" s="1761" t="s">
        <v>420</v>
      </c>
      <c r="X70" s="1761" t="s">
        <v>420</v>
      </c>
    </row>
    <row r="71" spans="1:24" ht="37" customHeight="1">
      <c r="A71" s="1131"/>
      <c r="B71" s="1044" t="s">
        <v>7476</v>
      </c>
      <c r="C71" s="1724" t="s">
        <v>7477</v>
      </c>
      <c r="D71" s="1100" t="s">
        <v>420</v>
      </c>
      <c r="E71" s="1100" t="s">
        <v>420</v>
      </c>
      <c r="F71" s="1100" t="s">
        <v>420</v>
      </c>
      <c r="G71" s="1100" t="s">
        <v>420</v>
      </c>
      <c r="H71" s="1100" t="s">
        <v>420</v>
      </c>
      <c r="I71" s="1100" t="s">
        <v>420</v>
      </c>
      <c r="J71" s="1100" t="s">
        <v>420</v>
      </c>
      <c r="K71" s="1734">
        <v>20</v>
      </c>
      <c r="L71" s="1734">
        <f t="shared" si="7"/>
        <v>543</v>
      </c>
      <c r="M71" s="1734">
        <v>0</v>
      </c>
      <c r="N71" s="1734">
        <v>0</v>
      </c>
      <c r="O71" s="1734">
        <v>33</v>
      </c>
      <c r="P71" s="1734">
        <f t="shared" si="9"/>
        <v>510</v>
      </c>
      <c r="Q71" s="1734">
        <v>259</v>
      </c>
      <c r="R71" s="1734">
        <v>251</v>
      </c>
      <c r="S71" s="1734">
        <v>0</v>
      </c>
      <c r="T71" s="1761" t="s">
        <v>420</v>
      </c>
      <c r="U71" s="1761" t="s">
        <v>420</v>
      </c>
      <c r="V71" s="1761" t="s">
        <v>420</v>
      </c>
      <c r="W71" s="1761" t="s">
        <v>420</v>
      </c>
      <c r="X71" s="1761" t="s">
        <v>420</v>
      </c>
    </row>
    <row r="72" spans="1:24" ht="37" customHeight="1">
      <c r="A72" s="1131"/>
      <c r="B72" s="1044" t="s">
        <v>7478</v>
      </c>
      <c r="C72" s="1724" t="s">
        <v>7479</v>
      </c>
      <c r="D72" s="1100" t="s">
        <v>420</v>
      </c>
      <c r="E72" s="1100" t="s">
        <v>420</v>
      </c>
      <c r="F72" s="1100" t="s">
        <v>420</v>
      </c>
      <c r="G72" s="1100" t="s">
        <v>420</v>
      </c>
      <c r="H72" s="1100" t="s">
        <v>420</v>
      </c>
      <c r="I72" s="1100" t="s">
        <v>420</v>
      </c>
      <c r="J72" s="1100" t="s">
        <v>420</v>
      </c>
      <c r="K72" s="1734">
        <v>166</v>
      </c>
      <c r="L72" s="1734">
        <f>SUM(M72:P72)</f>
        <v>1490</v>
      </c>
      <c r="M72" s="1734">
        <v>16</v>
      </c>
      <c r="N72" s="1734">
        <v>4</v>
      </c>
      <c r="O72" s="1734">
        <v>220</v>
      </c>
      <c r="P72" s="1734">
        <f t="shared" si="9"/>
        <v>1250</v>
      </c>
      <c r="Q72" s="1734">
        <v>972</v>
      </c>
      <c r="R72" s="1734">
        <v>252</v>
      </c>
      <c r="S72" s="1734">
        <v>26</v>
      </c>
      <c r="T72" s="1761" t="s">
        <v>420</v>
      </c>
      <c r="U72" s="1761" t="s">
        <v>420</v>
      </c>
      <c r="V72" s="1761" t="s">
        <v>420</v>
      </c>
      <c r="W72" s="1761" t="s">
        <v>420</v>
      </c>
      <c r="X72" s="1761" t="s">
        <v>420</v>
      </c>
    </row>
    <row r="73" spans="1:24" ht="37" customHeight="1">
      <c r="A73" s="1131"/>
      <c r="B73" s="1044" t="s">
        <v>7480</v>
      </c>
      <c r="C73" s="1770" t="s">
        <v>7481</v>
      </c>
      <c r="D73" s="1100" t="s">
        <v>420</v>
      </c>
      <c r="E73" s="1100" t="s">
        <v>420</v>
      </c>
      <c r="F73" s="1100" t="s">
        <v>420</v>
      </c>
      <c r="G73" s="1100" t="s">
        <v>420</v>
      </c>
      <c r="H73" s="1100" t="s">
        <v>420</v>
      </c>
      <c r="I73" s="1100" t="s">
        <v>420</v>
      </c>
      <c r="J73" s="1100" t="s">
        <v>420</v>
      </c>
      <c r="K73" s="1734">
        <v>218</v>
      </c>
      <c r="L73" s="1734">
        <f t="shared" ref="L73:L80" si="11">SUM(M73:P73)</f>
        <v>1339</v>
      </c>
      <c r="M73" s="1734">
        <v>12</v>
      </c>
      <c r="N73" s="1734">
        <v>4</v>
      </c>
      <c r="O73" s="1734">
        <v>215</v>
      </c>
      <c r="P73" s="1734">
        <f t="shared" si="9"/>
        <v>1108</v>
      </c>
      <c r="Q73" s="1734">
        <v>989</v>
      </c>
      <c r="R73" s="1734">
        <v>105</v>
      </c>
      <c r="S73" s="1734">
        <v>14</v>
      </c>
      <c r="T73" s="1761" t="s">
        <v>420</v>
      </c>
      <c r="U73" s="1761" t="s">
        <v>420</v>
      </c>
      <c r="V73" s="1761" t="s">
        <v>420</v>
      </c>
      <c r="W73" s="1761" t="s">
        <v>420</v>
      </c>
      <c r="X73" s="1761" t="s">
        <v>420</v>
      </c>
    </row>
    <row r="74" spans="1:24" ht="37" customHeight="1">
      <c r="A74" s="1131"/>
      <c r="B74" s="1044" t="s">
        <v>7482</v>
      </c>
      <c r="C74" s="1724" t="s">
        <v>7483</v>
      </c>
      <c r="D74" s="1100" t="s">
        <v>420</v>
      </c>
      <c r="E74" s="1100" t="s">
        <v>420</v>
      </c>
      <c r="F74" s="1100" t="s">
        <v>420</v>
      </c>
      <c r="G74" s="1100" t="s">
        <v>420</v>
      </c>
      <c r="H74" s="1100" t="s">
        <v>420</v>
      </c>
      <c r="I74" s="1100" t="s">
        <v>420</v>
      </c>
      <c r="J74" s="1100" t="s">
        <v>420</v>
      </c>
      <c r="K74" s="1734">
        <v>201</v>
      </c>
      <c r="L74" s="1734">
        <f t="shared" si="11"/>
        <v>1650</v>
      </c>
      <c r="M74" s="1734">
        <v>1</v>
      </c>
      <c r="N74" s="1734">
        <v>0</v>
      </c>
      <c r="O74" s="1734">
        <v>148</v>
      </c>
      <c r="P74" s="1734">
        <f t="shared" si="9"/>
        <v>1501</v>
      </c>
      <c r="Q74" s="1734">
        <v>1336</v>
      </c>
      <c r="R74" s="1734">
        <v>156</v>
      </c>
      <c r="S74" s="1734">
        <v>9</v>
      </c>
      <c r="T74" s="1761" t="s">
        <v>420</v>
      </c>
      <c r="U74" s="1761" t="s">
        <v>420</v>
      </c>
      <c r="V74" s="1761" t="s">
        <v>420</v>
      </c>
      <c r="W74" s="1761" t="s">
        <v>420</v>
      </c>
      <c r="X74" s="1761" t="s">
        <v>420</v>
      </c>
    </row>
    <row r="75" spans="1:24" ht="37" customHeight="1">
      <c r="A75" s="1131"/>
      <c r="B75" s="1044" t="s">
        <v>7484</v>
      </c>
      <c r="C75" s="1724" t="s">
        <v>7485</v>
      </c>
      <c r="D75" s="1100" t="s">
        <v>420</v>
      </c>
      <c r="E75" s="1100" t="s">
        <v>420</v>
      </c>
      <c r="F75" s="1100" t="s">
        <v>420</v>
      </c>
      <c r="G75" s="1100" t="s">
        <v>420</v>
      </c>
      <c r="H75" s="1100" t="s">
        <v>420</v>
      </c>
      <c r="I75" s="1100" t="s">
        <v>420</v>
      </c>
      <c r="J75" s="1100" t="s">
        <v>420</v>
      </c>
      <c r="K75" s="1734">
        <v>158</v>
      </c>
      <c r="L75" s="1734">
        <f t="shared" si="11"/>
        <v>1032</v>
      </c>
      <c r="M75" s="1734">
        <v>21</v>
      </c>
      <c r="N75" s="1734">
        <v>3</v>
      </c>
      <c r="O75" s="1734">
        <v>154</v>
      </c>
      <c r="P75" s="1734">
        <f t="shared" si="9"/>
        <v>854</v>
      </c>
      <c r="Q75" s="1734">
        <v>676</v>
      </c>
      <c r="R75" s="1734">
        <v>169</v>
      </c>
      <c r="S75" s="1734">
        <v>9</v>
      </c>
      <c r="T75" s="1761" t="s">
        <v>420</v>
      </c>
      <c r="U75" s="1761" t="s">
        <v>420</v>
      </c>
      <c r="V75" s="1761" t="s">
        <v>420</v>
      </c>
      <c r="W75" s="1761" t="s">
        <v>420</v>
      </c>
      <c r="X75" s="1761" t="s">
        <v>420</v>
      </c>
    </row>
    <row r="76" spans="1:24" ht="37" customHeight="1">
      <c r="A76" s="1131"/>
      <c r="B76" s="1044" t="s">
        <v>7486</v>
      </c>
      <c r="C76" s="1724" t="s">
        <v>7487</v>
      </c>
      <c r="D76" s="1100" t="s">
        <v>420</v>
      </c>
      <c r="E76" s="1100" t="s">
        <v>420</v>
      </c>
      <c r="F76" s="1100" t="s">
        <v>420</v>
      </c>
      <c r="G76" s="1100" t="s">
        <v>420</v>
      </c>
      <c r="H76" s="1100" t="s">
        <v>420</v>
      </c>
      <c r="I76" s="1100" t="s">
        <v>420</v>
      </c>
      <c r="J76" s="1100" t="s">
        <v>420</v>
      </c>
      <c r="K76" s="1734">
        <v>2</v>
      </c>
      <c r="L76" s="1734">
        <f t="shared" si="11"/>
        <v>16</v>
      </c>
      <c r="M76" s="1734">
        <v>0</v>
      </c>
      <c r="N76" s="1734">
        <v>0</v>
      </c>
      <c r="O76" s="1734">
        <v>1</v>
      </c>
      <c r="P76" s="1734">
        <f t="shared" si="9"/>
        <v>15</v>
      </c>
      <c r="Q76" s="1734">
        <v>13</v>
      </c>
      <c r="R76" s="1734">
        <v>2</v>
      </c>
      <c r="S76" s="1734">
        <v>0</v>
      </c>
      <c r="T76" s="1761" t="s">
        <v>420</v>
      </c>
      <c r="U76" s="1761" t="s">
        <v>420</v>
      </c>
      <c r="V76" s="1761" t="s">
        <v>420</v>
      </c>
      <c r="W76" s="1761" t="s">
        <v>420</v>
      </c>
      <c r="X76" s="1761" t="s">
        <v>420</v>
      </c>
    </row>
    <row r="77" spans="1:24" ht="37" customHeight="1">
      <c r="A77" s="1131"/>
      <c r="B77" s="1044" t="s">
        <v>7488</v>
      </c>
      <c r="C77" s="1764" t="s">
        <v>7489</v>
      </c>
      <c r="D77" s="1100" t="s">
        <v>420</v>
      </c>
      <c r="E77" s="1100" t="s">
        <v>420</v>
      </c>
      <c r="F77" s="1100" t="s">
        <v>420</v>
      </c>
      <c r="G77" s="1100" t="s">
        <v>420</v>
      </c>
      <c r="H77" s="1100" t="s">
        <v>420</v>
      </c>
      <c r="I77" s="1100" t="s">
        <v>420</v>
      </c>
      <c r="J77" s="1100" t="s">
        <v>420</v>
      </c>
      <c r="K77" s="1734">
        <v>339</v>
      </c>
      <c r="L77" s="1734">
        <f t="shared" si="11"/>
        <v>1682</v>
      </c>
      <c r="M77" s="1734">
        <v>96</v>
      </c>
      <c r="N77" s="1734">
        <v>27</v>
      </c>
      <c r="O77" s="1734">
        <v>111</v>
      </c>
      <c r="P77" s="1734">
        <f t="shared" si="9"/>
        <v>1448</v>
      </c>
      <c r="Q77" s="1734">
        <v>857</v>
      </c>
      <c r="R77" s="1734">
        <v>568</v>
      </c>
      <c r="S77" s="1734">
        <v>23</v>
      </c>
      <c r="T77" s="1761" t="s">
        <v>420</v>
      </c>
      <c r="U77" s="1761" t="s">
        <v>420</v>
      </c>
      <c r="V77" s="1761" t="s">
        <v>420</v>
      </c>
      <c r="W77" s="1761" t="s">
        <v>420</v>
      </c>
      <c r="X77" s="1761" t="s">
        <v>420</v>
      </c>
    </row>
    <row r="78" spans="1:24" ht="37" customHeight="1">
      <c r="A78" s="1131"/>
      <c r="B78" s="1044" t="s">
        <v>7490</v>
      </c>
      <c r="C78" s="1724" t="s">
        <v>7491</v>
      </c>
      <c r="D78" s="1100" t="s">
        <v>420</v>
      </c>
      <c r="E78" s="1100" t="s">
        <v>420</v>
      </c>
      <c r="F78" s="1100" t="s">
        <v>420</v>
      </c>
      <c r="G78" s="1100" t="s">
        <v>420</v>
      </c>
      <c r="H78" s="1100" t="s">
        <v>420</v>
      </c>
      <c r="I78" s="1100" t="s">
        <v>420</v>
      </c>
      <c r="J78" s="1100" t="s">
        <v>420</v>
      </c>
      <c r="K78" s="1734">
        <v>750</v>
      </c>
      <c r="L78" s="1734">
        <f t="shared" si="11"/>
        <v>8906</v>
      </c>
      <c r="M78" s="1734">
        <v>313</v>
      </c>
      <c r="N78" s="1734">
        <v>165</v>
      </c>
      <c r="O78" s="1734">
        <v>392</v>
      </c>
      <c r="P78" s="1734">
        <f t="shared" si="9"/>
        <v>8036</v>
      </c>
      <c r="Q78" s="1734">
        <v>3319</v>
      </c>
      <c r="R78" s="1734">
        <v>4552</v>
      </c>
      <c r="S78" s="1734">
        <v>165</v>
      </c>
      <c r="T78" s="1761" t="s">
        <v>420</v>
      </c>
      <c r="U78" s="1761" t="s">
        <v>420</v>
      </c>
      <c r="V78" s="1761" t="s">
        <v>420</v>
      </c>
      <c r="W78" s="1761" t="s">
        <v>420</v>
      </c>
      <c r="X78" s="1761" t="s">
        <v>420</v>
      </c>
    </row>
    <row r="79" spans="1:24" ht="37" customHeight="1">
      <c r="A79" s="1131"/>
      <c r="B79" s="1044" t="s">
        <v>7492</v>
      </c>
      <c r="C79" s="1764" t="s">
        <v>7493</v>
      </c>
      <c r="D79" s="1100" t="s">
        <v>420</v>
      </c>
      <c r="E79" s="1100" t="s">
        <v>420</v>
      </c>
      <c r="F79" s="1100" t="s">
        <v>420</v>
      </c>
      <c r="G79" s="1100" t="s">
        <v>420</v>
      </c>
      <c r="H79" s="1100" t="s">
        <v>420</v>
      </c>
      <c r="I79" s="1100" t="s">
        <v>420</v>
      </c>
      <c r="J79" s="1100" t="s">
        <v>420</v>
      </c>
      <c r="K79" s="1734">
        <v>447</v>
      </c>
      <c r="L79" s="1734">
        <f t="shared" si="11"/>
        <v>3007</v>
      </c>
      <c r="M79" s="1734">
        <v>114</v>
      </c>
      <c r="N79" s="1734">
        <v>33</v>
      </c>
      <c r="O79" s="1734">
        <v>348</v>
      </c>
      <c r="P79" s="1734">
        <f t="shared" si="9"/>
        <v>2512</v>
      </c>
      <c r="Q79" s="1734">
        <v>2124</v>
      </c>
      <c r="R79" s="1734">
        <v>360</v>
      </c>
      <c r="S79" s="1734">
        <v>28</v>
      </c>
      <c r="T79" s="1761" t="s">
        <v>420</v>
      </c>
      <c r="U79" s="1761" t="s">
        <v>420</v>
      </c>
      <c r="V79" s="1761" t="s">
        <v>420</v>
      </c>
      <c r="W79" s="1761" t="s">
        <v>420</v>
      </c>
      <c r="X79" s="1761" t="s">
        <v>420</v>
      </c>
    </row>
    <row r="80" spans="1:24" ht="37" customHeight="1">
      <c r="A80" s="1131"/>
      <c r="B80" s="1044" t="s">
        <v>7494</v>
      </c>
      <c r="C80" s="1724" t="s">
        <v>7495</v>
      </c>
      <c r="D80" s="1100" t="s">
        <v>420</v>
      </c>
      <c r="E80" s="1100" t="s">
        <v>420</v>
      </c>
      <c r="F80" s="1100" t="s">
        <v>420</v>
      </c>
      <c r="G80" s="1100" t="s">
        <v>420</v>
      </c>
      <c r="H80" s="1100" t="s">
        <v>420</v>
      </c>
      <c r="I80" s="1100" t="s">
        <v>420</v>
      </c>
      <c r="J80" s="1100" t="s">
        <v>420</v>
      </c>
      <c r="K80" s="1734">
        <v>1013</v>
      </c>
      <c r="L80" s="1734">
        <f t="shared" si="11"/>
        <v>6789</v>
      </c>
      <c r="M80" s="1734">
        <v>227</v>
      </c>
      <c r="N80" s="1734">
        <v>82</v>
      </c>
      <c r="O80" s="1734">
        <v>607</v>
      </c>
      <c r="P80" s="1734">
        <f t="shared" si="9"/>
        <v>5873</v>
      </c>
      <c r="Q80" s="1734">
        <v>3616</v>
      </c>
      <c r="R80" s="1734">
        <v>2150</v>
      </c>
      <c r="S80" s="1734">
        <v>107</v>
      </c>
      <c r="T80" s="1761" t="s">
        <v>420</v>
      </c>
      <c r="U80" s="1761" t="s">
        <v>420</v>
      </c>
      <c r="V80" s="1761" t="s">
        <v>420</v>
      </c>
      <c r="W80" s="1761" t="s">
        <v>420</v>
      </c>
      <c r="X80" s="1761" t="s">
        <v>420</v>
      </c>
    </row>
    <row r="81" spans="1:24" ht="37" customHeight="1">
      <c r="A81" s="1131"/>
      <c r="B81" s="1044" t="s">
        <v>7496</v>
      </c>
      <c r="C81" s="1724" t="s">
        <v>7497</v>
      </c>
      <c r="D81" s="1100" t="s">
        <v>420</v>
      </c>
      <c r="E81" s="1100" t="s">
        <v>420</v>
      </c>
      <c r="F81" s="1100" t="s">
        <v>420</v>
      </c>
      <c r="G81" s="1100" t="s">
        <v>420</v>
      </c>
      <c r="H81" s="1100" t="s">
        <v>420</v>
      </c>
      <c r="I81" s="1100" t="s">
        <v>420</v>
      </c>
      <c r="J81" s="1100" t="s">
        <v>420</v>
      </c>
      <c r="K81" s="1734">
        <v>101</v>
      </c>
      <c r="L81" s="1734">
        <f>SUM(M81:P81)</f>
        <v>734</v>
      </c>
      <c r="M81" s="1734">
        <v>5</v>
      </c>
      <c r="N81" s="1734">
        <v>1</v>
      </c>
      <c r="O81" s="1734">
        <v>113</v>
      </c>
      <c r="P81" s="1734">
        <f t="shared" si="9"/>
        <v>615</v>
      </c>
      <c r="Q81" s="1734">
        <v>497</v>
      </c>
      <c r="R81" s="1734">
        <v>107</v>
      </c>
      <c r="S81" s="1734">
        <v>11</v>
      </c>
      <c r="T81" s="1761" t="s">
        <v>420</v>
      </c>
      <c r="U81" s="1761" t="s">
        <v>420</v>
      </c>
      <c r="V81" s="1761" t="s">
        <v>420</v>
      </c>
      <c r="W81" s="1761" t="s">
        <v>420</v>
      </c>
      <c r="X81" s="1761" t="s">
        <v>420</v>
      </c>
    </row>
    <row r="82" spans="1:24" s="1759" customFormat="1" ht="37" customHeight="1">
      <c r="A82" s="1235" t="s">
        <v>7498</v>
      </c>
      <c r="B82" s="1768" t="s">
        <v>7499</v>
      </c>
      <c r="C82" s="1769"/>
      <c r="D82" s="1777" t="s">
        <v>420</v>
      </c>
      <c r="E82" s="1777" t="s">
        <v>420</v>
      </c>
      <c r="F82" s="1777" t="s">
        <v>420</v>
      </c>
      <c r="G82" s="1777" t="s">
        <v>420</v>
      </c>
      <c r="H82" s="1777" t="s">
        <v>420</v>
      </c>
      <c r="I82" s="1777" t="s">
        <v>420</v>
      </c>
      <c r="J82" s="1777" t="s">
        <v>420</v>
      </c>
      <c r="K82" s="1565">
        <f t="shared" ref="K82:S82" si="12">SUM(K83:K88)</f>
        <v>261</v>
      </c>
      <c r="L82" s="1565">
        <f>SUM(M82:P82)</f>
        <v>2748</v>
      </c>
      <c r="M82" s="1565">
        <f t="shared" si="12"/>
        <v>12</v>
      </c>
      <c r="N82" s="1565">
        <f t="shared" si="12"/>
        <v>2</v>
      </c>
      <c r="O82" s="1565">
        <f t="shared" si="12"/>
        <v>185</v>
      </c>
      <c r="P82" s="1565">
        <f>SUM(Q82:S82)</f>
        <v>2549</v>
      </c>
      <c r="Q82" s="1565">
        <f t="shared" si="12"/>
        <v>2234</v>
      </c>
      <c r="R82" s="1565">
        <f t="shared" si="12"/>
        <v>308</v>
      </c>
      <c r="S82" s="1565">
        <f t="shared" si="12"/>
        <v>7</v>
      </c>
      <c r="T82" s="1758" t="s">
        <v>420</v>
      </c>
      <c r="U82" s="1758" t="s">
        <v>420</v>
      </c>
      <c r="V82" s="1758" t="s">
        <v>420</v>
      </c>
      <c r="W82" s="1758" t="s">
        <v>420</v>
      </c>
      <c r="X82" s="1758" t="s">
        <v>420</v>
      </c>
    </row>
    <row r="83" spans="1:24" ht="37" customHeight="1">
      <c r="A83" s="1131"/>
      <c r="B83" s="1044" t="s">
        <v>7500</v>
      </c>
      <c r="C83" s="1724" t="s">
        <v>7501</v>
      </c>
      <c r="D83" s="1778" t="s">
        <v>420</v>
      </c>
      <c r="E83" s="1778" t="s">
        <v>420</v>
      </c>
      <c r="F83" s="1778" t="s">
        <v>420</v>
      </c>
      <c r="G83" s="1778" t="s">
        <v>420</v>
      </c>
      <c r="H83" s="1778" t="s">
        <v>420</v>
      </c>
      <c r="I83" s="1778" t="s">
        <v>420</v>
      </c>
      <c r="J83" s="1778" t="s">
        <v>420</v>
      </c>
      <c r="K83" s="1734">
        <v>35</v>
      </c>
      <c r="L83" s="1734">
        <f t="shared" ref="L83:L93" si="13">SUM(O83:P83)</f>
        <v>564</v>
      </c>
      <c r="M83" s="1734">
        <v>0</v>
      </c>
      <c r="N83" s="1734">
        <v>0</v>
      </c>
      <c r="O83" s="1734">
        <v>1</v>
      </c>
      <c r="P83" s="1734">
        <f t="shared" ref="P83:P114" si="14">SUM(Q83:S83)</f>
        <v>563</v>
      </c>
      <c r="Q83" s="1734">
        <v>445</v>
      </c>
      <c r="R83" s="1734">
        <v>118</v>
      </c>
      <c r="S83" s="1734">
        <v>0</v>
      </c>
      <c r="T83" s="1761" t="s">
        <v>420</v>
      </c>
      <c r="U83" s="1761" t="s">
        <v>420</v>
      </c>
      <c r="V83" s="1761" t="s">
        <v>420</v>
      </c>
      <c r="W83" s="1761" t="s">
        <v>420</v>
      </c>
      <c r="X83" s="1761" t="s">
        <v>420</v>
      </c>
    </row>
    <row r="84" spans="1:24" ht="37" customHeight="1">
      <c r="A84" s="1131"/>
      <c r="B84" s="1044" t="s">
        <v>7502</v>
      </c>
      <c r="C84" s="1724" t="s">
        <v>7503</v>
      </c>
      <c r="D84" s="1778" t="s">
        <v>420</v>
      </c>
      <c r="E84" s="1778" t="s">
        <v>420</v>
      </c>
      <c r="F84" s="1778" t="s">
        <v>420</v>
      </c>
      <c r="G84" s="1778" t="s">
        <v>420</v>
      </c>
      <c r="H84" s="1778" t="s">
        <v>420</v>
      </c>
      <c r="I84" s="1778" t="s">
        <v>420</v>
      </c>
      <c r="J84" s="1778" t="s">
        <v>420</v>
      </c>
      <c r="K84" s="1734">
        <v>42</v>
      </c>
      <c r="L84" s="1734">
        <f t="shared" si="13"/>
        <v>501</v>
      </c>
      <c r="M84" s="1734">
        <v>0</v>
      </c>
      <c r="N84" s="1734">
        <v>0</v>
      </c>
      <c r="O84" s="1734">
        <v>17</v>
      </c>
      <c r="P84" s="1734">
        <f t="shared" si="14"/>
        <v>484</v>
      </c>
      <c r="Q84" s="1734">
        <v>399</v>
      </c>
      <c r="R84" s="1734">
        <v>85</v>
      </c>
      <c r="S84" s="1734">
        <v>0</v>
      </c>
      <c r="T84" s="1761" t="s">
        <v>420</v>
      </c>
      <c r="U84" s="1761" t="s">
        <v>420</v>
      </c>
      <c r="V84" s="1761" t="s">
        <v>420</v>
      </c>
      <c r="W84" s="1761" t="s">
        <v>420</v>
      </c>
      <c r="X84" s="1761" t="s">
        <v>420</v>
      </c>
    </row>
    <row r="85" spans="1:24" ht="37" customHeight="1">
      <c r="A85" s="859"/>
      <c r="B85" s="1044" t="s">
        <v>7504</v>
      </c>
      <c r="C85" s="1770" t="s">
        <v>7505</v>
      </c>
      <c r="D85" s="1779" t="s">
        <v>420</v>
      </c>
      <c r="E85" s="1778" t="s">
        <v>420</v>
      </c>
      <c r="F85" s="1778" t="s">
        <v>420</v>
      </c>
      <c r="G85" s="1778" t="s">
        <v>420</v>
      </c>
      <c r="H85" s="1778" t="s">
        <v>420</v>
      </c>
      <c r="I85" s="1778" t="s">
        <v>420</v>
      </c>
      <c r="J85" s="1778" t="s">
        <v>420</v>
      </c>
      <c r="K85" s="1734">
        <v>8</v>
      </c>
      <c r="L85" s="1734">
        <f t="shared" si="13"/>
        <v>49</v>
      </c>
      <c r="M85" s="1734">
        <v>0</v>
      </c>
      <c r="N85" s="1734">
        <v>0</v>
      </c>
      <c r="O85" s="1734">
        <v>16</v>
      </c>
      <c r="P85" s="1734">
        <f t="shared" si="14"/>
        <v>33</v>
      </c>
      <c r="Q85" s="1734">
        <v>28</v>
      </c>
      <c r="R85" s="1734">
        <v>5</v>
      </c>
      <c r="S85" s="1734">
        <v>0</v>
      </c>
      <c r="T85" s="1761" t="s">
        <v>420</v>
      </c>
      <c r="U85" s="1761" t="s">
        <v>420</v>
      </c>
      <c r="V85" s="1761" t="s">
        <v>420</v>
      </c>
      <c r="W85" s="1761" t="s">
        <v>420</v>
      </c>
      <c r="X85" s="1761" t="s">
        <v>420</v>
      </c>
    </row>
    <row r="86" spans="1:24" ht="37" customHeight="1">
      <c r="A86" s="859"/>
      <c r="B86" s="1044" t="s">
        <v>7506</v>
      </c>
      <c r="C86" s="1770" t="s">
        <v>7507</v>
      </c>
      <c r="D86" s="1778" t="s">
        <v>420</v>
      </c>
      <c r="E86" s="1778" t="s">
        <v>420</v>
      </c>
      <c r="F86" s="1778" t="s">
        <v>420</v>
      </c>
      <c r="G86" s="1778" t="s">
        <v>420</v>
      </c>
      <c r="H86" s="1778" t="s">
        <v>420</v>
      </c>
      <c r="I86" s="1778" t="s">
        <v>420</v>
      </c>
      <c r="J86" s="1778" t="s">
        <v>420</v>
      </c>
      <c r="K86" s="1734">
        <v>4</v>
      </c>
      <c r="L86" s="1734">
        <f t="shared" si="13"/>
        <v>58</v>
      </c>
      <c r="M86" s="1734">
        <v>0</v>
      </c>
      <c r="N86" s="1734">
        <v>0</v>
      </c>
      <c r="O86" s="1734">
        <v>1</v>
      </c>
      <c r="P86" s="1734">
        <f t="shared" si="14"/>
        <v>57</v>
      </c>
      <c r="Q86" s="1734">
        <v>53</v>
      </c>
      <c r="R86" s="1734">
        <v>4</v>
      </c>
      <c r="S86" s="1734">
        <v>0</v>
      </c>
      <c r="T86" s="1761" t="s">
        <v>420</v>
      </c>
      <c r="U86" s="1761" t="s">
        <v>420</v>
      </c>
      <c r="V86" s="1761" t="s">
        <v>420</v>
      </c>
      <c r="W86" s="1761" t="s">
        <v>420</v>
      </c>
      <c r="X86" s="1761" t="s">
        <v>420</v>
      </c>
    </row>
    <row r="87" spans="1:24" ht="37" customHeight="1">
      <c r="A87" s="859"/>
      <c r="B87" s="1044" t="s">
        <v>7508</v>
      </c>
      <c r="C87" s="1770" t="s">
        <v>7509</v>
      </c>
      <c r="D87" s="1778" t="s">
        <v>420</v>
      </c>
      <c r="E87" s="1778" t="s">
        <v>420</v>
      </c>
      <c r="F87" s="1778" t="s">
        <v>420</v>
      </c>
      <c r="G87" s="1778" t="s">
        <v>420</v>
      </c>
      <c r="H87" s="1778" t="s">
        <v>420</v>
      </c>
      <c r="I87" s="1778" t="s">
        <v>420</v>
      </c>
      <c r="J87" s="1778" t="s">
        <v>420</v>
      </c>
      <c r="K87" s="1734">
        <v>2</v>
      </c>
      <c r="L87" s="1734">
        <f t="shared" si="13"/>
        <v>17</v>
      </c>
      <c r="M87" s="1734">
        <v>0</v>
      </c>
      <c r="N87" s="1734">
        <v>0</v>
      </c>
      <c r="O87" s="1734">
        <v>6</v>
      </c>
      <c r="P87" s="1734">
        <f t="shared" si="14"/>
        <v>11</v>
      </c>
      <c r="Q87" s="1734">
        <v>9</v>
      </c>
      <c r="R87" s="1734">
        <v>2</v>
      </c>
      <c r="S87" s="1734">
        <v>0</v>
      </c>
      <c r="T87" s="1761" t="s">
        <v>420</v>
      </c>
      <c r="U87" s="1761" t="s">
        <v>420</v>
      </c>
      <c r="V87" s="1761" t="s">
        <v>420</v>
      </c>
      <c r="W87" s="1761" t="s">
        <v>420</v>
      </c>
      <c r="X87" s="1761" t="s">
        <v>420</v>
      </c>
    </row>
    <row r="88" spans="1:24" ht="37" customHeight="1">
      <c r="A88" s="859"/>
      <c r="B88" s="1044" t="s">
        <v>7510</v>
      </c>
      <c r="C88" s="1770" t="s">
        <v>7511</v>
      </c>
      <c r="D88" s="1778" t="s">
        <v>420</v>
      </c>
      <c r="E88" s="1778" t="s">
        <v>420</v>
      </c>
      <c r="F88" s="1778" t="s">
        <v>420</v>
      </c>
      <c r="G88" s="1778" t="s">
        <v>420</v>
      </c>
      <c r="H88" s="1778" t="s">
        <v>420</v>
      </c>
      <c r="I88" s="1778" t="s">
        <v>420</v>
      </c>
      <c r="J88" s="1778" t="s">
        <v>420</v>
      </c>
      <c r="K88" s="1734">
        <v>170</v>
      </c>
      <c r="L88" s="1734">
        <f>SUM(M88:P88)</f>
        <v>1559</v>
      </c>
      <c r="M88" s="1734">
        <v>12</v>
      </c>
      <c r="N88" s="1734">
        <v>2</v>
      </c>
      <c r="O88" s="1734">
        <v>144</v>
      </c>
      <c r="P88" s="1734">
        <f t="shared" si="14"/>
        <v>1401</v>
      </c>
      <c r="Q88" s="1734">
        <v>1300</v>
      </c>
      <c r="R88" s="1734">
        <v>94</v>
      </c>
      <c r="S88" s="1734">
        <v>7</v>
      </c>
      <c r="T88" s="1761" t="s">
        <v>420</v>
      </c>
      <c r="U88" s="1761" t="s">
        <v>420</v>
      </c>
      <c r="V88" s="1761" t="s">
        <v>420</v>
      </c>
      <c r="W88" s="1761" t="s">
        <v>420</v>
      </c>
      <c r="X88" s="1761" t="s">
        <v>420</v>
      </c>
    </row>
    <row r="89" spans="1:24" s="1759" customFormat="1" ht="37" customHeight="1">
      <c r="A89" s="1235" t="s">
        <v>7512</v>
      </c>
      <c r="B89" s="1768" t="s">
        <v>7299</v>
      </c>
      <c r="C89" s="1769"/>
      <c r="D89" s="1758" t="s">
        <v>420</v>
      </c>
      <c r="E89" s="1758" t="s">
        <v>420</v>
      </c>
      <c r="F89" s="1758" t="s">
        <v>420</v>
      </c>
      <c r="G89" s="1758" t="s">
        <v>420</v>
      </c>
      <c r="H89" s="1758" t="s">
        <v>420</v>
      </c>
      <c r="I89" s="1758" t="s">
        <v>420</v>
      </c>
      <c r="J89" s="1758" t="s">
        <v>420</v>
      </c>
      <c r="K89" s="1565">
        <f t="shared" ref="K89:S89" si="15">SUM(K90:K93)</f>
        <v>590</v>
      </c>
      <c r="L89" s="1565">
        <f t="shared" ref="L89:L92" si="16">SUM(M89:P89)</f>
        <v>2277</v>
      </c>
      <c r="M89" s="1565">
        <f t="shared" si="15"/>
        <v>43</v>
      </c>
      <c r="N89" s="1565">
        <f t="shared" si="15"/>
        <v>13</v>
      </c>
      <c r="O89" s="1565">
        <f t="shared" si="15"/>
        <v>803</v>
      </c>
      <c r="P89" s="1565">
        <f t="shared" si="14"/>
        <v>1418</v>
      </c>
      <c r="Q89" s="1565">
        <f t="shared" si="15"/>
        <v>1140</v>
      </c>
      <c r="R89" s="1565">
        <f t="shared" si="15"/>
        <v>248</v>
      </c>
      <c r="S89" s="1565">
        <f t="shared" si="15"/>
        <v>30</v>
      </c>
      <c r="T89" s="1758" t="s">
        <v>420</v>
      </c>
      <c r="U89" s="1758" t="s">
        <v>420</v>
      </c>
      <c r="V89" s="1758" t="s">
        <v>420</v>
      </c>
      <c r="W89" s="1758" t="s">
        <v>420</v>
      </c>
      <c r="X89" s="1758" t="s">
        <v>420</v>
      </c>
    </row>
    <row r="90" spans="1:24" ht="37" customHeight="1">
      <c r="A90" s="859"/>
      <c r="B90" s="1044" t="s">
        <v>7513</v>
      </c>
      <c r="C90" s="1724" t="s">
        <v>7514</v>
      </c>
      <c r="D90" s="1778" t="s">
        <v>420</v>
      </c>
      <c r="E90" s="1778" t="s">
        <v>420</v>
      </c>
      <c r="F90" s="1778" t="s">
        <v>420</v>
      </c>
      <c r="G90" s="1778" t="s">
        <v>420</v>
      </c>
      <c r="H90" s="1778" t="s">
        <v>420</v>
      </c>
      <c r="I90" s="1778" t="s">
        <v>420</v>
      </c>
      <c r="J90" s="1778" t="s">
        <v>420</v>
      </c>
      <c r="K90" s="1734">
        <v>118</v>
      </c>
      <c r="L90" s="1734">
        <f t="shared" si="16"/>
        <v>431</v>
      </c>
      <c r="M90" s="1734">
        <v>7</v>
      </c>
      <c r="N90" s="1734">
        <v>2</v>
      </c>
      <c r="O90" s="1734">
        <v>142</v>
      </c>
      <c r="P90" s="1734">
        <f t="shared" si="14"/>
        <v>280</v>
      </c>
      <c r="Q90" s="1734">
        <v>241</v>
      </c>
      <c r="R90" s="1734">
        <v>34</v>
      </c>
      <c r="S90" s="1734">
        <v>5</v>
      </c>
      <c r="T90" s="1761" t="s">
        <v>420</v>
      </c>
      <c r="U90" s="1761" t="s">
        <v>420</v>
      </c>
      <c r="V90" s="1761" t="s">
        <v>420</v>
      </c>
      <c r="W90" s="1761" t="s">
        <v>420</v>
      </c>
      <c r="X90" s="1761" t="s">
        <v>420</v>
      </c>
    </row>
    <row r="91" spans="1:24" ht="37" customHeight="1">
      <c r="A91" s="1131"/>
      <c r="B91" s="1044" t="s">
        <v>7515</v>
      </c>
      <c r="C91" s="1764" t="s">
        <v>7516</v>
      </c>
      <c r="D91" s="1778" t="s">
        <v>420</v>
      </c>
      <c r="E91" s="1778" t="s">
        <v>420</v>
      </c>
      <c r="F91" s="1778" t="s">
        <v>420</v>
      </c>
      <c r="G91" s="1778" t="s">
        <v>420</v>
      </c>
      <c r="H91" s="1778" t="s">
        <v>420</v>
      </c>
      <c r="I91" s="1778" t="s">
        <v>420</v>
      </c>
      <c r="J91" s="1778" t="s">
        <v>420</v>
      </c>
      <c r="K91" s="1734">
        <v>373</v>
      </c>
      <c r="L91" s="1734">
        <f t="shared" si="16"/>
        <v>1223</v>
      </c>
      <c r="M91" s="1734">
        <v>35</v>
      </c>
      <c r="N91" s="1734">
        <v>9</v>
      </c>
      <c r="O91" s="1734">
        <v>580</v>
      </c>
      <c r="P91" s="1734">
        <f t="shared" si="14"/>
        <v>599</v>
      </c>
      <c r="Q91" s="1734">
        <v>441</v>
      </c>
      <c r="R91" s="1734">
        <v>143</v>
      </c>
      <c r="S91" s="1734">
        <v>15</v>
      </c>
      <c r="T91" s="1761" t="s">
        <v>420</v>
      </c>
      <c r="U91" s="1761" t="s">
        <v>420</v>
      </c>
      <c r="V91" s="1761" t="s">
        <v>420</v>
      </c>
      <c r="W91" s="1761" t="s">
        <v>420</v>
      </c>
      <c r="X91" s="1761" t="s">
        <v>420</v>
      </c>
    </row>
    <row r="92" spans="1:24" ht="37" customHeight="1">
      <c r="A92" s="1131"/>
      <c r="B92" s="1044" t="s">
        <v>7517</v>
      </c>
      <c r="C92" s="1724" t="s">
        <v>7518</v>
      </c>
      <c r="D92" s="1778" t="s">
        <v>420</v>
      </c>
      <c r="E92" s="1778" t="s">
        <v>420</v>
      </c>
      <c r="F92" s="1778" t="s">
        <v>420</v>
      </c>
      <c r="G92" s="1778" t="s">
        <v>420</v>
      </c>
      <c r="H92" s="1778" t="s">
        <v>420</v>
      </c>
      <c r="I92" s="1778" t="s">
        <v>420</v>
      </c>
      <c r="J92" s="1778" t="s">
        <v>420</v>
      </c>
      <c r="K92" s="1734">
        <v>99</v>
      </c>
      <c r="L92" s="1734">
        <f t="shared" si="16"/>
        <v>623</v>
      </c>
      <c r="M92" s="1734">
        <v>1</v>
      </c>
      <c r="N92" s="1734">
        <v>2</v>
      </c>
      <c r="O92" s="1734">
        <v>81</v>
      </c>
      <c r="P92" s="1734">
        <f t="shared" si="14"/>
        <v>539</v>
      </c>
      <c r="Q92" s="1734">
        <v>458</v>
      </c>
      <c r="R92" s="1734">
        <v>71</v>
      </c>
      <c r="S92" s="1734">
        <v>10</v>
      </c>
      <c r="T92" s="1761" t="s">
        <v>420</v>
      </c>
      <c r="U92" s="1761" t="s">
        <v>420</v>
      </c>
      <c r="V92" s="1761" t="s">
        <v>420</v>
      </c>
      <c r="W92" s="1761" t="s">
        <v>420</v>
      </c>
      <c r="X92" s="1761" t="s">
        <v>420</v>
      </c>
    </row>
    <row r="93" spans="1:24" ht="37" customHeight="1">
      <c r="A93" s="1131"/>
      <c r="B93" s="1044"/>
      <c r="C93" s="1764" t="s">
        <v>7519</v>
      </c>
      <c r="D93" s="1778" t="s">
        <v>420</v>
      </c>
      <c r="E93" s="1778" t="s">
        <v>420</v>
      </c>
      <c r="F93" s="1778" t="s">
        <v>420</v>
      </c>
      <c r="G93" s="1778" t="s">
        <v>420</v>
      </c>
      <c r="H93" s="1778" t="s">
        <v>420</v>
      </c>
      <c r="I93" s="1778" t="s">
        <v>420</v>
      </c>
      <c r="J93" s="1778" t="s">
        <v>420</v>
      </c>
      <c r="K93" s="1734">
        <v>0</v>
      </c>
      <c r="L93" s="1734">
        <f t="shared" si="13"/>
        <v>0</v>
      </c>
      <c r="M93" s="1734">
        <v>0</v>
      </c>
      <c r="N93" s="1734">
        <v>0</v>
      </c>
      <c r="O93" s="1734">
        <v>0</v>
      </c>
      <c r="P93" s="1565">
        <f t="shared" si="14"/>
        <v>0</v>
      </c>
      <c r="Q93" s="1734">
        <v>0</v>
      </c>
      <c r="R93" s="1734">
        <v>0</v>
      </c>
      <c r="S93" s="1734">
        <v>0</v>
      </c>
      <c r="T93" s="1761" t="s">
        <v>420</v>
      </c>
      <c r="U93" s="1761" t="s">
        <v>420</v>
      </c>
      <c r="V93" s="1761" t="s">
        <v>420</v>
      </c>
      <c r="W93" s="1761" t="s">
        <v>420</v>
      </c>
      <c r="X93" s="1761" t="s">
        <v>420</v>
      </c>
    </row>
    <row r="94" spans="1:24" s="1759" customFormat="1" ht="37" customHeight="1">
      <c r="A94" s="1527" t="s">
        <v>7520</v>
      </c>
      <c r="B94" s="1780" t="s">
        <v>7521</v>
      </c>
      <c r="C94" s="1769"/>
      <c r="D94" s="1758" t="s">
        <v>420</v>
      </c>
      <c r="E94" s="1758" t="s">
        <v>420</v>
      </c>
      <c r="F94" s="1758" t="s">
        <v>420</v>
      </c>
      <c r="G94" s="1758" t="s">
        <v>420</v>
      </c>
      <c r="H94" s="1758" t="s">
        <v>420</v>
      </c>
      <c r="I94" s="1758" t="s">
        <v>420</v>
      </c>
      <c r="J94" s="1758" t="s">
        <v>420</v>
      </c>
      <c r="K94" s="1565">
        <f>SUM(K95:K98)</f>
        <v>574</v>
      </c>
      <c r="L94" s="1565">
        <f>SUM(M94:P94)</f>
        <v>4304</v>
      </c>
      <c r="M94" s="1565">
        <f>SUM(M95:M98)</f>
        <v>176</v>
      </c>
      <c r="N94" s="1565">
        <f>SUM(N95:N98)</f>
        <v>25</v>
      </c>
      <c r="O94" s="1565">
        <f>SUM(O95:O98)</f>
        <v>573</v>
      </c>
      <c r="P94" s="1565">
        <f t="shared" si="14"/>
        <v>3530</v>
      </c>
      <c r="Q94" s="1565">
        <f>SUM(Q95:Q98)</f>
        <v>2857</v>
      </c>
      <c r="R94" s="1565">
        <f>SUM(R95:R98)</f>
        <v>522</v>
      </c>
      <c r="S94" s="1565">
        <f>SUM(S95:S98)</f>
        <v>151</v>
      </c>
      <c r="T94" s="1758" t="s">
        <v>420</v>
      </c>
      <c r="U94" s="1758" t="s">
        <v>420</v>
      </c>
      <c r="V94" s="1758" t="s">
        <v>420</v>
      </c>
      <c r="W94" s="1758" t="s">
        <v>420</v>
      </c>
      <c r="X94" s="1758" t="s">
        <v>420</v>
      </c>
    </row>
    <row r="95" spans="1:24" ht="37" customHeight="1">
      <c r="A95" s="859"/>
      <c r="B95" s="1044" t="s">
        <v>7522</v>
      </c>
      <c r="C95" s="1772" t="s">
        <v>7523</v>
      </c>
      <c r="D95" s="1778" t="s">
        <v>420</v>
      </c>
      <c r="E95" s="1778" t="s">
        <v>420</v>
      </c>
      <c r="F95" s="1778" t="s">
        <v>420</v>
      </c>
      <c r="G95" s="1778" t="s">
        <v>420</v>
      </c>
      <c r="H95" s="1778" t="s">
        <v>420</v>
      </c>
      <c r="I95" s="1778" t="s">
        <v>420</v>
      </c>
      <c r="J95" s="1778" t="s">
        <v>420</v>
      </c>
      <c r="K95" s="1734">
        <v>11</v>
      </c>
      <c r="L95" s="1734">
        <f t="shared" ref="L95:L114" si="17">SUM(M95:P95)</f>
        <v>366</v>
      </c>
      <c r="M95" s="1734">
        <v>0</v>
      </c>
      <c r="N95" s="1734">
        <v>0</v>
      </c>
      <c r="O95" s="1734">
        <v>1</v>
      </c>
      <c r="P95" s="1734">
        <f t="shared" si="14"/>
        <v>365</v>
      </c>
      <c r="Q95" s="1734">
        <v>272</v>
      </c>
      <c r="R95" s="1734">
        <v>45</v>
      </c>
      <c r="S95" s="1734">
        <v>48</v>
      </c>
      <c r="T95" s="1761" t="s">
        <v>420</v>
      </c>
      <c r="U95" s="1761" t="s">
        <v>420</v>
      </c>
      <c r="V95" s="1761" t="s">
        <v>420</v>
      </c>
      <c r="W95" s="1761" t="s">
        <v>420</v>
      </c>
      <c r="X95" s="1761" t="s">
        <v>420</v>
      </c>
    </row>
    <row r="96" spans="1:24" ht="37" customHeight="1">
      <c r="A96" s="1131"/>
      <c r="B96" s="1044" t="s">
        <v>7524</v>
      </c>
      <c r="C96" s="1770" t="s">
        <v>7525</v>
      </c>
      <c r="D96" s="1781" t="s">
        <v>420</v>
      </c>
      <c r="E96" s="1778" t="s">
        <v>420</v>
      </c>
      <c r="F96" s="1782" t="s">
        <v>420</v>
      </c>
      <c r="G96" s="1778" t="s">
        <v>420</v>
      </c>
      <c r="H96" s="1782" t="s">
        <v>420</v>
      </c>
      <c r="I96" s="1782" t="s">
        <v>420</v>
      </c>
      <c r="J96" s="1782" t="s">
        <v>420</v>
      </c>
      <c r="K96" s="1083">
        <v>239</v>
      </c>
      <c r="L96" s="1734">
        <f t="shared" si="17"/>
        <v>1047</v>
      </c>
      <c r="M96" s="1734">
        <v>109</v>
      </c>
      <c r="N96" s="1734">
        <v>11</v>
      </c>
      <c r="O96" s="1734">
        <v>167</v>
      </c>
      <c r="P96" s="1734">
        <f t="shared" si="14"/>
        <v>760</v>
      </c>
      <c r="Q96" s="1734">
        <v>661</v>
      </c>
      <c r="R96" s="1734">
        <v>93</v>
      </c>
      <c r="S96" s="1734">
        <v>6</v>
      </c>
      <c r="T96" s="1761" t="s">
        <v>420</v>
      </c>
      <c r="U96" s="1761" t="s">
        <v>420</v>
      </c>
      <c r="V96" s="1761" t="s">
        <v>420</v>
      </c>
      <c r="W96" s="1761" t="s">
        <v>420</v>
      </c>
      <c r="X96" s="1761" t="s">
        <v>420</v>
      </c>
    </row>
    <row r="97" spans="1:24" ht="37" customHeight="1">
      <c r="A97" s="1131"/>
      <c r="B97" s="1044" t="s">
        <v>7526</v>
      </c>
      <c r="C97" s="1724" t="s">
        <v>7527</v>
      </c>
      <c r="D97" s="1781" t="s">
        <v>420</v>
      </c>
      <c r="E97" s="1778" t="s">
        <v>420</v>
      </c>
      <c r="F97" s="1782" t="s">
        <v>420</v>
      </c>
      <c r="G97" s="1778" t="s">
        <v>420</v>
      </c>
      <c r="H97" s="1782" t="s">
        <v>420</v>
      </c>
      <c r="I97" s="1782" t="s">
        <v>420</v>
      </c>
      <c r="J97" s="1782" t="s">
        <v>420</v>
      </c>
      <c r="K97" s="1083">
        <v>26</v>
      </c>
      <c r="L97" s="1734">
        <f t="shared" si="17"/>
        <v>154</v>
      </c>
      <c r="M97" s="1083">
        <v>0</v>
      </c>
      <c r="N97" s="1083">
        <v>0</v>
      </c>
      <c r="O97" s="1083">
        <v>34</v>
      </c>
      <c r="P97" s="1734">
        <f t="shared" si="14"/>
        <v>120</v>
      </c>
      <c r="Q97" s="1083">
        <v>78</v>
      </c>
      <c r="R97" s="1083">
        <v>14</v>
      </c>
      <c r="S97" s="1083">
        <v>28</v>
      </c>
      <c r="T97" s="1320" t="s">
        <v>420</v>
      </c>
      <c r="U97" s="1761" t="s">
        <v>420</v>
      </c>
      <c r="V97" s="1320" t="s">
        <v>420</v>
      </c>
      <c r="W97" s="1320" t="s">
        <v>420</v>
      </c>
      <c r="X97" s="1320" t="s">
        <v>420</v>
      </c>
    </row>
    <row r="98" spans="1:24" ht="37" customHeight="1">
      <c r="A98" s="1131"/>
      <c r="B98" s="1044" t="s">
        <v>7528</v>
      </c>
      <c r="C98" s="1770" t="s">
        <v>7529</v>
      </c>
      <c r="D98" s="1781" t="s">
        <v>420</v>
      </c>
      <c r="E98" s="1778" t="s">
        <v>420</v>
      </c>
      <c r="F98" s="1782" t="s">
        <v>420</v>
      </c>
      <c r="G98" s="1778" t="s">
        <v>420</v>
      </c>
      <c r="H98" s="1782" t="s">
        <v>420</v>
      </c>
      <c r="I98" s="1782" t="s">
        <v>420</v>
      </c>
      <c r="J98" s="1782" t="s">
        <v>420</v>
      </c>
      <c r="K98" s="1083">
        <v>298</v>
      </c>
      <c r="L98" s="1734">
        <f t="shared" si="17"/>
        <v>2737</v>
      </c>
      <c r="M98" s="1083">
        <v>67</v>
      </c>
      <c r="N98" s="1083">
        <v>14</v>
      </c>
      <c r="O98" s="1083">
        <v>371</v>
      </c>
      <c r="P98" s="1734">
        <f t="shared" si="14"/>
        <v>2285</v>
      </c>
      <c r="Q98" s="1083">
        <v>1846</v>
      </c>
      <c r="R98" s="1083">
        <v>370</v>
      </c>
      <c r="S98" s="1083">
        <v>69</v>
      </c>
      <c r="T98" s="1320" t="s">
        <v>420</v>
      </c>
      <c r="U98" s="1761" t="s">
        <v>420</v>
      </c>
      <c r="V98" s="1320" t="s">
        <v>420</v>
      </c>
      <c r="W98" s="1320" t="s">
        <v>420</v>
      </c>
      <c r="X98" s="1320" t="s">
        <v>420</v>
      </c>
    </row>
    <row r="99" spans="1:24" s="1759" customFormat="1" ht="37" customHeight="1">
      <c r="A99" s="1527" t="s">
        <v>7530</v>
      </c>
      <c r="B99" s="1780" t="s">
        <v>7531</v>
      </c>
      <c r="C99" s="1769"/>
      <c r="D99" s="1777" t="s">
        <v>420</v>
      </c>
      <c r="E99" s="1777" t="s">
        <v>420</v>
      </c>
      <c r="F99" s="1777" t="s">
        <v>420</v>
      </c>
      <c r="G99" s="1777" t="s">
        <v>420</v>
      </c>
      <c r="H99" s="1777" t="s">
        <v>420</v>
      </c>
      <c r="I99" s="1777" t="s">
        <v>420</v>
      </c>
      <c r="J99" s="1777" t="s">
        <v>420</v>
      </c>
      <c r="K99" s="1565">
        <f t="shared" ref="K99:S99" si="18">SUM(K100:K103)</f>
        <v>1551</v>
      </c>
      <c r="L99" s="1565">
        <f t="shared" si="17"/>
        <v>11392</v>
      </c>
      <c r="M99" s="1565">
        <f t="shared" si="18"/>
        <v>792</v>
      </c>
      <c r="N99" s="1565">
        <f t="shared" si="18"/>
        <v>246</v>
      </c>
      <c r="O99" s="1565">
        <f t="shared" si="18"/>
        <v>576</v>
      </c>
      <c r="P99" s="1565">
        <f t="shared" si="14"/>
        <v>9778</v>
      </c>
      <c r="Q99" s="1565">
        <f t="shared" si="18"/>
        <v>4771</v>
      </c>
      <c r="R99" s="1565">
        <f t="shared" si="18"/>
        <v>4408</v>
      </c>
      <c r="S99" s="1565">
        <f t="shared" si="18"/>
        <v>599</v>
      </c>
      <c r="T99" s="1758" t="s">
        <v>420</v>
      </c>
      <c r="U99" s="1758" t="s">
        <v>420</v>
      </c>
      <c r="V99" s="1758" t="s">
        <v>420</v>
      </c>
      <c r="W99" s="1758" t="s">
        <v>420</v>
      </c>
      <c r="X99" s="1758" t="s">
        <v>420</v>
      </c>
    </row>
    <row r="100" spans="1:24" ht="37" customHeight="1">
      <c r="A100" s="1131"/>
      <c r="B100" s="1044" t="s">
        <v>7532</v>
      </c>
      <c r="C100" s="1724" t="s">
        <v>7533</v>
      </c>
      <c r="D100" s="1778" t="s">
        <v>420</v>
      </c>
      <c r="E100" s="1778" t="s">
        <v>420</v>
      </c>
      <c r="F100" s="1778" t="s">
        <v>420</v>
      </c>
      <c r="G100" s="1778" t="s">
        <v>420</v>
      </c>
      <c r="H100" s="1778" t="s">
        <v>420</v>
      </c>
      <c r="I100" s="1778" t="s">
        <v>420</v>
      </c>
      <c r="J100" s="1778" t="s">
        <v>420</v>
      </c>
      <c r="K100" s="1734">
        <v>182</v>
      </c>
      <c r="L100" s="1734">
        <f t="shared" si="17"/>
        <v>2922</v>
      </c>
      <c r="M100" s="1734">
        <v>42</v>
      </c>
      <c r="N100" s="1734">
        <v>28</v>
      </c>
      <c r="O100" s="1734">
        <v>172</v>
      </c>
      <c r="P100" s="1734">
        <f t="shared" si="14"/>
        <v>2680</v>
      </c>
      <c r="Q100" s="1734">
        <v>1635</v>
      </c>
      <c r="R100" s="1734">
        <v>860</v>
      </c>
      <c r="S100" s="1734">
        <v>185</v>
      </c>
      <c r="T100" s="1761" t="s">
        <v>420</v>
      </c>
      <c r="U100" s="1761" t="s">
        <v>420</v>
      </c>
      <c r="V100" s="1761" t="s">
        <v>420</v>
      </c>
      <c r="W100" s="1761" t="s">
        <v>420</v>
      </c>
      <c r="X100" s="1761" t="s">
        <v>420</v>
      </c>
    </row>
    <row r="101" spans="1:24" ht="37" customHeight="1">
      <c r="A101" s="1131"/>
      <c r="B101" s="1044" t="s">
        <v>7534</v>
      </c>
      <c r="C101" s="1724" t="s">
        <v>7535</v>
      </c>
      <c r="D101" s="1778" t="s">
        <v>420</v>
      </c>
      <c r="E101" s="1778" t="s">
        <v>420</v>
      </c>
      <c r="F101" s="1778" t="s">
        <v>420</v>
      </c>
      <c r="G101" s="1778" t="s">
        <v>420</v>
      </c>
      <c r="H101" s="1778" t="s">
        <v>420</v>
      </c>
      <c r="I101" s="1778" t="s">
        <v>420</v>
      </c>
      <c r="J101" s="1778" t="s">
        <v>420</v>
      </c>
      <c r="K101" s="1734">
        <v>1226</v>
      </c>
      <c r="L101" s="1734">
        <f t="shared" si="17"/>
        <v>7242</v>
      </c>
      <c r="M101" s="1734">
        <v>736</v>
      </c>
      <c r="N101" s="1734">
        <v>216</v>
      </c>
      <c r="O101" s="1734">
        <v>381</v>
      </c>
      <c r="P101" s="1734">
        <f t="shared" si="14"/>
        <v>5909</v>
      </c>
      <c r="Q101" s="1734">
        <v>2638</v>
      </c>
      <c r="R101" s="1734">
        <v>2867</v>
      </c>
      <c r="S101" s="1734">
        <v>404</v>
      </c>
      <c r="T101" s="1761" t="s">
        <v>420</v>
      </c>
      <c r="U101" s="1761" t="s">
        <v>420</v>
      </c>
      <c r="V101" s="1761" t="s">
        <v>420</v>
      </c>
      <c r="W101" s="1761" t="s">
        <v>420</v>
      </c>
      <c r="X101" s="1761" t="s">
        <v>420</v>
      </c>
    </row>
    <row r="102" spans="1:24" ht="37" customHeight="1">
      <c r="A102" s="1131"/>
      <c r="B102" s="1044" t="s">
        <v>7536</v>
      </c>
      <c r="C102" s="1764" t="s">
        <v>7537</v>
      </c>
      <c r="D102" s="1778" t="s">
        <v>420</v>
      </c>
      <c r="E102" s="1778" t="s">
        <v>420</v>
      </c>
      <c r="F102" s="1778" t="s">
        <v>420</v>
      </c>
      <c r="G102" s="1778" t="s">
        <v>420</v>
      </c>
      <c r="H102" s="1778" t="s">
        <v>420</v>
      </c>
      <c r="I102" s="1778" t="s">
        <v>420</v>
      </c>
      <c r="J102" s="1778" t="s">
        <v>420</v>
      </c>
      <c r="K102" s="1734">
        <v>143</v>
      </c>
      <c r="L102" s="1734">
        <f t="shared" si="17"/>
        <v>1228</v>
      </c>
      <c r="M102" s="1734">
        <v>14</v>
      </c>
      <c r="N102" s="1734">
        <v>2</v>
      </c>
      <c r="O102" s="1734">
        <v>23</v>
      </c>
      <c r="P102" s="1734">
        <f t="shared" si="14"/>
        <v>1189</v>
      </c>
      <c r="Q102" s="1734">
        <v>498</v>
      </c>
      <c r="R102" s="1734">
        <v>681</v>
      </c>
      <c r="S102" s="1734">
        <v>10</v>
      </c>
      <c r="T102" s="1761" t="s">
        <v>420</v>
      </c>
      <c r="U102" s="1761" t="s">
        <v>420</v>
      </c>
      <c r="V102" s="1761" t="s">
        <v>420</v>
      </c>
      <c r="W102" s="1761" t="s">
        <v>420</v>
      </c>
      <c r="X102" s="1761" t="s">
        <v>420</v>
      </c>
    </row>
    <row r="103" spans="1:24" ht="37" customHeight="1">
      <c r="A103" s="1131"/>
      <c r="B103" s="1044"/>
      <c r="C103" s="1770" t="s">
        <v>7538</v>
      </c>
      <c r="D103" s="1778" t="s">
        <v>420</v>
      </c>
      <c r="E103" s="1778" t="s">
        <v>420</v>
      </c>
      <c r="F103" s="1778" t="s">
        <v>420</v>
      </c>
      <c r="G103" s="1778" t="s">
        <v>420</v>
      </c>
      <c r="H103" s="1778" t="s">
        <v>420</v>
      </c>
      <c r="I103" s="1778" t="s">
        <v>420</v>
      </c>
      <c r="J103" s="1778" t="s">
        <v>420</v>
      </c>
      <c r="K103" s="1734">
        <v>0</v>
      </c>
      <c r="L103" s="1734">
        <f t="shared" si="17"/>
        <v>0</v>
      </c>
      <c r="M103" s="1734">
        <v>0</v>
      </c>
      <c r="N103" s="1734">
        <v>0</v>
      </c>
      <c r="O103" s="1734">
        <v>0</v>
      </c>
      <c r="P103" s="1565">
        <f t="shared" si="14"/>
        <v>0</v>
      </c>
      <c r="Q103" s="1734">
        <v>0</v>
      </c>
      <c r="R103" s="1734">
        <v>0</v>
      </c>
      <c r="S103" s="1734">
        <v>0</v>
      </c>
      <c r="T103" s="1761" t="s">
        <v>420</v>
      </c>
      <c r="U103" s="1761" t="s">
        <v>420</v>
      </c>
      <c r="V103" s="1761" t="s">
        <v>420</v>
      </c>
      <c r="W103" s="1761" t="s">
        <v>420</v>
      </c>
      <c r="X103" s="1761" t="s">
        <v>420</v>
      </c>
    </row>
    <row r="104" spans="1:24" s="1759" customFormat="1" ht="37" customHeight="1">
      <c r="A104" s="1527" t="s">
        <v>7539</v>
      </c>
      <c r="B104" s="1780" t="s">
        <v>7540</v>
      </c>
      <c r="C104" s="1769"/>
      <c r="D104" s="1777" t="s">
        <v>420</v>
      </c>
      <c r="E104" s="1777" t="s">
        <v>420</v>
      </c>
      <c r="F104" s="1777" t="s">
        <v>420</v>
      </c>
      <c r="G104" s="1777" t="s">
        <v>420</v>
      </c>
      <c r="H104" s="1777" t="s">
        <v>420</v>
      </c>
      <c r="I104" s="1777" t="s">
        <v>420</v>
      </c>
      <c r="J104" s="1777" t="s">
        <v>420</v>
      </c>
      <c r="K104" s="1565">
        <f>SUM(K105:K107)</f>
        <v>1398</v>
      </c>
      <c r="L104" s="1565">
        <f t="shared" si="17"/>
        <v>5905</v>
      </c>
      <c r="M104" s="1565">
        <f>SUM(M105:M107)</f>
        <v>913</v>
      </c>
      <c r="N104" s="1565">
        <f>SUM(N105:N107)</f>
        <v>174</v>
      </c>
      <c r="O104" s="1565">
        <f>SUM(O105:O107)</f>
        <v>371</v>
      </c>
      <c r="P104" s="1565">
        <f t="shared" si="14"/>
        <v>4447</v>
      </c>
      <c r="Q104" s="1565">
        <f>SUM(Q105:Q107)</f>
        <v>2894</v>
      </c>
      <c r="R104" s="1565">
        <f>SUM(R105:R107)</f>
        <v>1264</v>
      </c>
      <c r="S104" s="1565">
        <f>SUM(S105:S107)</f>
        <v>289</v>
      </c>
      <c r="T104" s="1758" t="s">
        <v>420</v>
      </c>
      <c r="U104" s="1758" t="s">
        <v>420</v>
      </c>
      <c r="V104" s="1758" t="s">
        <v>420</v>
      </c>
      <c r="W104" s="1758" t="s">
        <v>420</v>
      </c>
      <c r="X104" s="1758" t="s">
        <v>420</v>
      </c>
    </row>
    <row r="105" spans="1:24" ht="37" customHeight="1">
      <c r="A105" s="1131"/>
      <c r="B105" s="1044" t="s">
        <v>7541</v>
      </c>
      <c r="C105" s="1764" t="s">
        <v>7542</v>
      </c>
      <c r="D105" s="1778" t="s">
        <v>420</v>
      </c>
      <c r="E105" s="1778" t="s">
        <v>420</v>
      </c>
      <c r="F105" s="1778" t="s">
        <v>420</v>
      </c>
      <c r="G105" s="1778" t="s">
        <v>420</v>
      </c>
      <c r="H105" s="1778" t="s">
        <v>420</v>
      </c>
      <c r="I105" s="1778" t="s">
        <v>420</v>
      </c>
      <c r="J105" s="1778" t="s">
        <v>420</v>
      </c>
      <c r="K105" s="1734">
        <v>1091</v>
      </c>
      <c r="L105" s="1734">
        <f t="shared" si="17"/>
        <v>2956</v>
      </c>
      <c r="M105" s="1734">
        <v>866</v>
      </c>
      <c r="N105" s="1734">
        <v>169</v>
      </c>
      <c r="O105" s="1734">
        <v>170</v>
      </c>
      <c r="P105" s="1734">
        <f t="shared" si="14"/>
        <v>1751</v>
      </c>
      <c r="Q105" s="1734">
        <v>1317</v>
      </c>
      <c r="R105" s="1734">
        <v>407</v>
      </c>
      <c r="S105" s="1734">
        <v>27</v>
      </c>
      <c r="T105" s="1761" t="s">
        <v>420</v>
      </c>
      <c r="U105" s="1761" t="s">
        <v>420</v>
      </c>
      <c r="V105" s="1761" t="s">
        <v>420</v>
      </c>
      <c r="W105" s="1761" t="s">
        <v>420</v>
      </c>
      <c r="X105" s="1761" t="s">
        <v>420</v>
      </c>
    </row>
    <row r="106" spans="1:24" ht="37" customHeight="1">
      <c r="A106" s="1131"/>
      <c r="B106" s="1044" t="s">
        <v>7543</v>
      </c>
      <c r="C106" s="1764" t="s">
        <v>7544</v>
      </c>
      <c r="D106" s="1778" t="s">
        <v>420</v>
      </c>
      <c r="E106" s="1778" t="s">
        <v>420</v>
      </c>
      <c r="F106" s="1778" t="s">
        <v>420</v>
      </c>
      <c r="G106" s="1778" t="s">
        <v>420</v>
      </c>
      <c r="H106" s="1778" t="s">
        <v>420</v>
      </c>
      <c r="I106" s="1778" t="s">
        <v>420</v>
      </c>
      <c r="J106" s="1778" t="s">
        <v>420</v>
      </c>
      <c r="K106" s="1734">
        <v>170</v>
      </c>
      <c r="L106" s="1734">
        <f t="shared" si="17"/>
        <v>1179</v>
      </c>
      <c r="M106" s="1734">
        <v>38</v>
      </c>
      <c r="N106" s="1734">
        <v>5</v>
      </c>
      <c r="O106" s="1734">
        <v>110</v>
      </c>
      <c r="P106" s="1734">
        <f t="shared" si="14"/>
        <v>1026</v>
      </c>
      <c r="Q106" s="1734">
        <v>580</v>
      </c>
      <c r="R106" s="1734">
        <v>223</v>
      </c>
      <c r="S106" s="1734">
        <v>223</v>
      </c>
      <c r="T106" s="1761" t="s">
        <v>420</v>
      </c>
      <c r="U106" s="1761" t="s">
        <v>420</v>
      </c>
      <c r="V106" s="1761" t="s">
        <v>420</v>
      </c>
      <c r="W106" s="1761" t="s">
        <v>420</v>
      </c>
      <c r="X106" s="1761" t="s">
        <v>420</v>
      </c>
    </row>
    <row r="107" spans="1:24" ht="37" customHeight="1">
      <c r="A107" s="1131"/>
      <c r="B107" s="1044" t="s">
        <v>7545</v>
      </c>
      <c r="C107" s="1724" t="s">
        <v>7546</v>
      </c>
      <c r="D107" s="1778" t="s">
        <v>420</v>
      </c>
      <c r="E107" s="1778" t="s">
        <v>420</v>
      </c>
      <c r="F107" s="1778" t="s">
        <v>420</v>
      </c>
      <c r="G107" s="1778" t="s">
        <v>420</v>
      </c>
      <c r="H107" s="1778" t="s">
        <v>420</v>
      </c>
      <c r="I107" s="1778" t="s">
        <v>420</v>
      </c>
      <c r="J107" s="1778" t="s">
        <v>420</v>
      </c>
      <c r="K107" s="1734">
        <v>137</v>
      </c>
      <c r="L107" s="1734">
        <f t="shared" si="17"/>
        <v>1770</v>
      </c>
      <c r="M107" s="1734">
        <v>9</v>
      </c>
      <c r="N107" s="1734">
        <v>0</v>
      </c>
      <c r="O107" s="1734">
        <v>91</v>
      </c>
      <c r="P107" s="1734">
        <f t="shared" si="14"/>
        <v>1670</v>
      </c>
      <c r="Q107" s="1734">
        <v>997</v>
      </c>
      <c r="R107" s="1734">
        <v>634</v>
      </c>
      <c r="S107" s="1734">
        <v>39</v>
      </c>
      <c r="T107" s="1761" t="s">
        <v>420</v>
      </c>
      <c r="U107" s="1761" t="s">
        <v>420</v>
      </c>
      <c r="V107" s="1761" t="s">
        <v>420</v>
      </c>
      <c r="W107" s="1761" t="s">
        <v>420</v>
      </c>
      <c r="X107" s="1761" t="s">
        <v>420</v>
      </c>
    </row>
    <row r="108" spans="1:24" s="1759" customFormat="1" ht="37" customHeight="1">
      <c r="A108" s="1527" t="s">
        <v>7547</v>
      </c>
      <c r="B108" s="1768" t="s">
        <v>7548</v>
      </c>
      <c r="C108" s="1769"/>
      <c r="D108" s="1777" t="s">
        <v>420</v>
      </c>
      <c r="E108" s="1777" t="s">
        <v>420</v>
      </c>
      <c r="F108" s="1777" t="s">
        <v>420</v>
      </c>
      <c r="G108" s="1777" t="s">
        <v>420</v>
      </c>
      <c r="H108" s="1777" t="s">
        <v>420</v>
      </c>
      <c r="I108" s="1777" t="s">
        <v>420</v>
      </c>
      <c r="J108" s="1777" t="s">
        <v>420</v>
      </c>
      <c r="K108" s="1565">
        <f t="shared" ref="K108:S108" si="19">SUM(K109:K110)</f>
        <v>389</v>
      </c>
      <c r="L108" s="1565">
        <f t="shared" si="17"/>
        <v>3006</v>
      </c>
      <c r="M108" s="1565">
        <f t="shared" si="19"/>
        <v>192</v>
      </c>
      <c r="N108" s="1565">
        <f t="shared" si="19"/>
        <v>34</v>
      </c>
      <c r="O108" s="1565">
        <f t="shared" si="19"/>
        <v>116</v>
      </c>
      <c r="P108" s="1565">
        <f t="shared" si="14"/>
        <v>2664</v>
      </c>
      <c r="Q108" s="1565">
        <f t="shared" si="19"/>
        <v>1844</v>
      </c>
      <c r="R108" s="1565">
        <f t="shared" si="19"/>
        <v>780</v>
      </c>
      <c r="S108" s="1565">
        <f t="shared" si="19"/>
        <v>40</v>
      </c>
      <c r="T108" s="1758" t="s">
        <v>420</v>
      </c>
      <c r="U108" s="1758" t="s">
        <v>420</v>
      </c>
      <c r="V108" s="1758" t="s">
        <v>420</v>
      </c>
      <c r="W108" s="1758" t="s">
        <v>420</v>
      </c>
      <c r="X108" s="1758" t="s">
        <v>420</v>
      </c>
    </row>
    <row r="109" spans="1:24" ht="37" customHeight="1">
      <c r="A109" s="1131"/>
      <c r="B109" s="1044" t="s">
        <v>7549</v>
      </c>
      <c r="C109" s="1724" t="s">
        <v>7550</v>
      </c>
      <c r="D109" s="1778" t="s">
        <v>420</v>
      </c>
      <c r="E109" s="1778" t="s">
        <v>420</v>
      </c>
      <c r="F109" s="1778" t="s">
        <v>420</v>
      </c>
      <c r="G109" s="1778" t="s">
        <v>420</v>
      </c>
      <c r="H109" s="1778" t="s">
        <v>420</v>
      </c>
      <c r="I109" s="1778" t="s">
        <v>420</v>
      </c>
      <c r="J109" s="1778" t="s">
        <v>420</v>
      </c>
      <c r="K109" s="1734">
        <v>54</v>
      </c>
      <c r="L109" s="1734">
        <f t="shared" si="17"/>
        <v>1722</v>
      </c>
      <c r="M109" s="1734">
        <v>2</v>
      </c>
      <c r="N109" s="1734">
        <v>0</v>
      </c>
      <c r="O109" s="1734">
        <v>52</v>
      </c>
      <c r="P109" s="1734">
        <f t="shared" si="14"/>
        <v>1668</v>
      </c>
      <c r="Q109" s="1734">
        <v>1268</v>
      </c>
      <c r="R109" s="1734">
        <v>374</v>
      </c>
      <c r="S109" s="1734">
        <v>26</v>
      </c>
      <c r="T109" s="1761" t="s">
        <v>420</v>
      </c>
      <c r="U109" s="1761" t="s">
        <v>420</v>
      </c>
      <c r="V109" s="1761" t="s">
        <v>420</v>
      </c>
      <c r="W109" s="1761" t="s">
        <v>420</v>
      </c>
      <c r="X109" s="1761" t="s">
        <v>420</v>
      </c>
    </row>
    <row r="110" spans="1:24" ht="37" customHeight="1">
      <c r="A110" s="1131"/>
      <c r="B110" s="1044" t="s">
        <v>7551</v>
      </c>
      <c r="C110" s="1764" t="s">
        <v>7552</v>
      </c>
      <c r="D110" s="1778" t="s">
        <v>420</v>
      </c>
      <c r="E110" s="1778" t="s">
        <v>420</v>
      </c>
      <c r="F110" s="1778" t="s">
        <v>420</v>
      </c>
      <c r="G110" s="1778" t="s">
        <v>420</v>
      </c>
      <c r="H110" s="1778" t="s">
        <v>420</v>
      </c>
      <c r="I110" s="1778" t="s">
        <v>420</v>
      </c>
      <c r="J110" s="1778" t="s">
        <v>420</v>
      </c>
      <c r="K110" s="1734">
        <v>335</v>
      </c>
      <c r="L110" s="1734">
        <f t="shared" si="17"/>
        <v>1284</v>
      </c>
      <c r="M110" s="1734">
        <v>190</v>
      </c>
      <c r="N110" s="1734">
        <v>34</v>
      </c>
      <c r="O110" s="1734">
        <v>64</v>
      </c>
      <c r="P110" s="1734">
        <f t="shared" si="14"/>
        <v>996</v>
      </c>
      <c r="Q110" s="1734">
        <v>576</v>
      </c>
      <c r="R110" s="1734">
        <v>406</v>
      </c>
      <c r="S110" s="1734">
        <v>14</v>
      </c>
      <c r="T110" s="1761" t="s">
        <v>420</v>
      </c>
      <c r="U110" s="1761" t="s">
        <v>420</v>
      </c>
      <c r="V110" s="1761" t="s">
        <v>420</v>
      </c>
      <c r="W110" s="1761" t="s">
        <v>420</v>
      </c>
      <c r="X110" s="1761" t="s">
        <v>420</v>
      </c>
    </row>
    <row r="111" spans="1:24" s="1759" customFormat="1" ht="37" customHeight="1">
      <c r="A111" s="1527" t="s">
        <v>7553</v>
      </c>
      <c r="B111" s="1768" t="s">
        <v>7554</v>
      </c>
      <c r="C111" s="1769"/>
      <c r="D111" s="1777" t="s">
        <v>420</v>
      </c>
      <c r="E111" s="1777" t="s">
        <v>420</v>
      </c>
      <c r="F111" s="1777" t="s">
        <v>420</v>
      </c>
      <c r="G111" s="1777" t="s">
        <v>420</v>
      </c>
      <c r="H111" s="1777" t="s">
        <v>420</v>
      </c>
      <c r="I111" s="1777" t="s">
        <v>420</v>
      </c>
      <c r="J111" s="1777" t="s">
        <v>420</v>
      </c>
      <c r="K111" s="1565">
        <f t="shared" ref="K111:S111" si="20">SUM(K112:K114)</f>
        <v>1249</v>
      </c>
      <c r="L111" s="1565">
        <f t="shared" si="17"/>
        <v>19715</v>
      </c>
      <c r="M111" s="1565">
        <f t="shared" si="20"/>
        <v>379</v>
      </c>
      <c r="N111" s="1565">
        <f t="shared" si="20"/>
        <v>56</v>
      </c>
      <c r="O111" s="1565">
        <f>SUM(O112:O114)</f>
        <v>953</v>
      </c>
      <c r="P111" s="1565">
        <f t="shared" si="14"/>
        <v>18327</v>
      </c>
      <c r="Q111" s="1565">
        <f t="shared" si="20"/>
        <v>14349</v>
      </c>
      <c r="R111" s="1565">
        <f t="shared" si="20"/>
        <v>3712</v>
      </c>
      <c r="S111" s="1565">
        <f t="shared" si="20"/>
        <v>266</v>
      </c>
      <c r="T111" s="1758" t="s">
        <v>420</v>
      </c>
      <c r="U111" s="1758" t="s">
        <v>420</v>
      </c>
      <c r="V111" s="1758" t="s">
        <v>420</v>
      </c>
      <c r="W111" s="1758" t="s">
        <v>420</v>
      </c>
      <c r="X111" s="1758" t="s">
        <v>420</v>
      </c>
    </row>
    <row r="112" spans="1:24" ht="37" customHeight="1">
      <c r="A112" s="1131"/>
      <c r="B112" s="1044" t="s">
        <v>7555</v>
      </c>
      <c r="C112" s="1724" t="s">
        <v>7556</v>
      </c>
      <c r="D112" s="1778" t="s">
        <v>420</v>
      </c>
      <c r="E112" s="1778" t="s">
        <v>420</v>
      </c>
      <c r="F112" s="1778" t="s">
        <v>420</v>
      </c>
      <c r="G112" s="1778" t="s">
        <v>420</v>
      </c>
      <c r="H112" s="1778" t="s">
        <v>420</v>
      </c>
      <c r="I112" s="1778" t="s">
        <v>420</v>
      </c>
      <c r="J112" s="1778" t="s">
        <v>420</v>
      </c>
      <c r="K112" s="1734">
        <v>633</v>
      </c>
      <c r="L112" s="1734">
        <f t="shared" si="17"/>
        <v>8755</v>
      </c>
      <c r="M112" s="1734">
        <v>370</v>
      </c>
      <c r="N112" s="1734">
        <v>54</v>
      </c>
      <c r="O112" s="1734">
        <v>577</v>
      </c>
      <c r="P112" s="1734">
        <f t="shared" si="14"/>
        <v>7754</v>
      </c>
      <c r="Q112" s="1734">
        <v>6601</v>
      </c>
      <c r="R112" s="1734">
        <v>1016</v>
      </c>
      <c r="S112" s="1734">
        <v>137</v>
      </c>
      <c r="T112" s="1761" t="s">
        <v>420</v>
      </c>
      <c r="U112" s="1761" t="s">
        <v>420</v>
      </c>
      <c r="V112" s="1761" t="s">
        <v>420</v>
      </c>
      <c r="W112" s="1761" t="s">
        <v>420</v>
      </c>
      <c r="X112" s="1761" t="s">
        <v>420</v>
      </c>
    </row>
    <row r="113" spans="1:24" ht="37" customHeight="1">
      <c r="A113" s="1131"/>
      <c r="B113" s="1044" t="s">
        <v>7557</v>
      </c>
      <c r="C113" s="1724" t="s">
        <v>7558</v>
      </c>
      <c r="D113" s="1778" t="s">
        <v>420</v>
      </c>
      <c r="E113" s="1778" t="s">
        <v>420</v>
      </c>
      <c r="F113" s="1778" t="s">
        <v>420</v>
      </c>
      <c r="G113" s="1778" t="s">
        <v>420</v>
      </c>
      <c r="H113" s="1778" t="s">
        <v>420</v>
      </c>
      <c r="I113" s="1778" t="s">
        <v>420</v>
      </c>
      <c r="J113" s="1778" t="s">
        <v>420</v>
      </c>
      <c r="K113" s="1734">
        <v>7</v>
      </c>
      <c r="L113" s="1734">
        <f t="shared" si="17"/>
        <v>123</v>
      </c>
      <c r="M113" s="1734">
        <v>1</v>
      </c>
      <c r="N113" s="1734">
        <v>1</v>
      </c>
      <c r="O113" s="1734">
        <v>0</v>
      </c>
      <c r="P113" s="1734">
        <f t="shared" si="14"/>
        <v>121</v>
      </c>
      <c r="Q113" s="1734">
        <v>82</v>
      </c>
      <c r="R113" s="1734">
        <v>26</v>
      </c>
      <c r="S113" s="1734">
        <v>13</v>
      </c>
      <c r="T113" s="1761" t="s">
        <v>420</v>
      </c>
      <c r="U113" s="1761" t="s">
        <v>420</v>
      </c>
      <c r="V113" s="1761" t="s">
        <v>420</v>
      </c>
      <c r="W113" s="1761" t="s">
        <v>420</v>
      </c>
      <c r="X113" s="1761" t="s">
        <v>420</v>
      </c>
    </row>
    <row r="114" spans="1:24" ht="37" customHeight="1">
      <c r="A114" s="1131"/>
      <c r="B114" s="1044" t="s">
        <v>7559</v>
      </c>
      <c r="C114" s="1098" t="s">
        <v>7560</v>
      </c>
      <c r="D114" s="1779" t="s">
        <v>420</v>
      </c>
      <c r="E114" s="1778" t="s">
        <v>420</v>
      </c>
      <c r="F114" s="1778" t="s">
        <v>420</v>
      </c>
      <c r="G114" s="1778" t="s">
        <v>420</v>
      </c>
      <c r="H114" s="1778" t="s">
        <v>420</v>
      </c>
      <c r="I114" s="1778" t="s">
        <v>420</v>
      </c>
      <c r="J114" s="1778" t="s">
        <v>420</v>
      </c>
      <c r="K114" s="1734">
        <v>609</v>
      </c>
      <c r="L114" s="1734">
        <f t="shared" si="17"/>
        <v>10837</v>
      </c>
      <c r="M114" s="1734">
        <v>8</v>
      </c>
      <c r="N114" s="1734">
        <v>1</v>
      </c>
      <c r="O114" s="1734">
        <v>376</v>
      </c>
      <c r="P114" s="1734">
        <f t="shared" si="14"/>
        <v>10452</v>
      </c>
      <c r="Q114" s="1734">
        <v>7666</v>
      </c>
      <c r="R114" s="1734">
        <v>2670</v>
      </c>
      <c r="S114" s="1734">
        <v>116</v>
      </c>
      <c r="T114" s="1761" t="s">
        <v>420</v>
      </c>
      <c r="U114" s="1761" t="s">
        <v>420</v>
      </c>
      <c r="V114" s="1761" t="s">
        <v>420</v>
      </c>
      <c r="W114" s="1761" t="s">
        <v>420</v>
      </c>
      <c r="X114" s="1761" t="s">
        <v>420</v>
      </c>
    </row>
    <row r="115" spans="1:24" s="1759" customFormat="1" ht="37" customHeight="1">
      <c r="A115" s="1527" t="s">
        <v>7561</v>
      </c>
      <c r="B115" s="1780" t="s">
        <v>7562</v>
      </c>
      <c r="C115" s="1769"/>
      <c r="D115" s="1777" t="s">
        <v>420</v>
      </c>
      <c r="E115" s="1777" t="s">
        <v>420</v>
      </c>
      <c r="F115" s="1777" t="s">
        <v>420</v>
      </c>
      <c r="G115" s="1777" t="s">
        <v>420</v>
      </c>
      <c r="H115" s="1777" t="s">
        <v>420</v>
      </c>
      <c r="I115" s="1777" t="s">
        <v>420</v>
      </c>
      <c r="J115" s="1777" t="s">
        <v>420</v>
      </c>
      <c r="K115" s="1565">
        <f t="shared" ref="K115:S115" si="21">SUM(K116,K117)</f>
        <v>95</v>
      </c>
      <c r="L115" s="1565">
        <f>SUM(M115:P115)</f>
        <v>780</v>
      </c>
      <c r="M115" s="1565">
        <f t="shared" si="21"/>
        <v>15</v>
      </c>
      <c r="N115" s="1565">
        <f t="shared" si="21"/>
        <v>4</v>
      </c>
      <c r="O115" s="1565">
        <f t="shared" si="21"/>
        <v>39</v>
      </c>
      <c r="P115" s="1565">
        <f>SUM(Q115:S115)</f>
        <v>722</v>
      </c>
      <c r="Q115" s="1565">
        <f t="shared" si="21"/>
        <v>536</v>
      </c>
      <c r="R115" s="1565">
        <f t="shared" si="21"/>
        <v>182</v>
      </c>
      <c r="S115" s="1565">
        <f t="shared" si="21"/>
        <v>4</v>
      </c>
      <c r="T115" s="1758" t="s">
        <v>420</v>
      </c>
      <c r="U115" s="1758" t="s">
        <v>420</v>
      </c>
      <c r="V115" s="1758" t="s">
        <v>420</v>
      </c>
      <c r="W115" s="1758" t="s">
        <v>420</v>
      </c>
      <c r="X115" s="1758" t="s">
        <v>420</v>
      </c>
    </row>
    <row r="116" spans="1:24" ht="37" customHeight="1">
      <c r="A116" s="1131"/>
      <c r="B116" s="1044" t="s">
        <v>7563</v>
      </c>
      <c r="C116" s="1724" t="s">
        <v>7564</v>
      </c>
      <c r="D116" s="1778" t="s">
        <v>420</v>
      </c>
      <c r="E116" s="1778" t="s">
        <v>420</v>
      </c>
      <c r="F116" s="1778" t="s">
        <v>420</v>
      </c>
      <c r="G116" s="1778" t="s">
        <v>420</v>
      </c>
      <c r="H116" s="1778" t="s">
        <v>420</v>
      </c>
      <c r="I116" s="1778" t="s">
        <v>420</v>
      </c>
      <c r="J116" s="1778" t="s">
        <v>420</v>
      </c>
      <c r="K116" s="1734">
        <v>74</v>
      </c>
      <c r="L116" s="1734">
        <f t="shared" ref="L116:L128" si="22">SUM(M116:P116)</f>
        <v>507</v>
      </c>
      <c r="M116" s="1734">
        <v>15</v>
      </c>
      <c r="N116" s="1734">
        <v>4</v>
      </c>
      <c r="O116" s="1734">
        <v>9</v>
      </c>
      <c r="P116" s="1734">
        <f t="shared" ref="P116:P128" si="23">SUM(Q116:S116)</f>
        <v>479</v>
      </c>
      <c r="Q116" s="1734">
        <v>349</v>
      </c>
      <c r="R116" s="1734">
        <v>126</v>
      </c>
      <c r="S116" s="1734">
        <v>4</v>
      </c>
      <c r="T116" s="1761" t="s">
        <v>420</v>
      </c>
      <c r="U116" s="1761" t="s">
        <v>420</v>
      </c>
      <c r="V116" s="1761" t="s">
        <v>420</v>
      </c>
      <c r="W116" s="1761" t="s">
        <v>420</v>
      </c>
      <c r="X116" s="1761" t="s">
        <v>420</v>
      </c>
    </row>
    <row r="117" spans="1:24" ht="37" customHeight="1">
      <c r="A117" s="1131"/>
      <c r="B117" s="1044" t="s">
        <v>7565</v>
      </c>
      <c r="C117" s="1770" t="s">
        <v>7566</v>
      </c>
      <c r="D117" s="1778" t="s">
        <v>420</v>
      </c>
      <c r="E117" s="1778" t="s">
        <v>420</v>
      </c>
      <c r="F117" s="1778" t="s">
        <v>420</v>
      </c>
      <c r="G117" s="1778" t="s">
        <v>420</v>
      </c>
      <c r="H117" s="1778" t="s">
        <v>420</v>
      </c>
      <c r="I117" s="1778" t="s">
        <v>420</v>
      </c>
      <c r="J117" s="1778" t="s">
        <v>420</v>
      </c>
      <c r="K117" s="1734">
        <v>21</v>
      </c>
      <c r="L117" s="1734">
        <f t="shared" si="22"/>
        <v>273</v>
      </c>
      <c r="M117" s="1734">
        <v>0</v>
      </c>
      <c r="N117" s="1734">
        <v>0</v>
      </c>
      <c r="O117" s="1734">
        <v>30</v>
      </c>
      <c r="P117" s="1734">
        <f t="shared" si="23"/>
        <v>243</v>
      </c>
      <c r="Q117" s="1734">
        <v>187</v>
      </c>
      <c r="R117" s="1734">
        <v>56</v>
      </c>
      <c r="S117" s="1734">
        <v>0</v>
      </c>
      <c r="T117" s="1761" t="s">
        <v>420</v>
      </c>
      <c r="U117" s="1761" t="s">
        <v>420</v>
      </c>
      <c r="V117" s="1761" t="s">
        <v>420</v>
      </c>
      <c r="W117" s="1761" t="s">
        <v>420</v>
      </c>
      <c r="X117" s="1761" t="s">
        <v>420</v>
      </c>
    </row>
    <row r="118" spans="1:24" s="1759" customFormat="1" ht="37" customHeight="1">
      <c r="A118" s="1527" t="s">
        <v>7567</v>
      </c>
      <c r="B118" s="1768" t="s">
        <v>5317</v>
      </c>
      <c r="C118" s="1783"/>
      <c r="D118" s="1777" t="s">
        <v>420</v>
      </c>
      <c r="E118" s="1777" t="s">
        <v>420</v>
      </c>
      <c r="F118" s="1777" t="s">
        <v>420</v>
      </c>
      <c r="G118" s="1777" t="s">
        <v>420</v>
      </c>
      <c r="H118" s="1777" t="s">
        <v>420</v>
      </c>
      <c r="I118" s="1777" t="s">
        <v>420</v>
      </c>
      <c r="J118" s="1777" t="s">
        <v>420</v>
      </c>
      <c r="K118" s="1565">
        <f>SUM(K119:K128)</f>
        <v>1022</v>
      </c>
      <c r="L118" s="1565">
        <f t="shared" si="22"/>
        <v>11503</v>
      </c>
      <c r="M118" s="1565">
        <f t="shared" ref="M118:S118" si="24">SUM(M119:M128)</f>
        <v>112</v>
      </c>
      <c r="N118" s="1565">
        <f t="shared" si="24"/>
        <v>45</v>
      </c>
      <c r="O118" s="1565">
        <f t="shared" si="24"/>
        <v>999</v>
      </c>
      <c r="P118" s="1565">
        <f t="shared" si="23"/>
        <v>10347</v>
      </c>
      <c r="Q118" s="1565">
        <f t="shared" si="24"/>
        <v>6809</v>
      </c>
      <c r="R118" s="1565">
        <f t="shared" si="24"/>
        <v>3358</v>
      </c>
      <c r="S118" s="1565">
        <f t="shared" si="24"/>
        <v>180</v>
      </c>
      <c r="T118" s="1758" t="s">
        <v>420</v>
      </c>
      <c r="U118" s="1758" t="s">
        <v>420</v>
      </c>
      <c r="V118" s="1758" t="s">
        <v>420</v>
      </c>
      <c r="W118" s="1758" t="s">
        <v>420</v>
      </c>
      <c r="X118" s="1758" t="s">
        <v>420</v>
      </c>
    </row>
    <row r="119" spans="1:24" ht="37" customHeight="1">
      <c r="A119" s="1131"/>
      <c r="B119" s="1044" t="s">
        <v>7568</v>
      </c>
      <c r="C119" s="1772" t="s">
        <v>7569</v>
      </c>
      <c r="D119" s="1778" t="s">
        <v>420</v>
      </c>
      <c r="E119" s="1778" t="s">
        <v>420</v>
      </c>
      <c r="F119" s="1778" t="s">
        <v>420</v>
      </c>
      <c r="G119" s="1778" t="s">
        <v>420</v>
      </c>
      <c r="H119" s="1778" t="s">
        <v>420</v>
      </c>
      <c r="I119" s="1778" t="s">
        <v>420</v>
      </c>
      <c r="J119" s="1778" t="s">
        <v>420</v>
      </c>
      <c r="K119" s="1734">
        <v>96</v>
      </c>
      <c r="L119" s="1734">
        <f t="shared" si="22"/>
        <v>1853</v>
      </c>
      <c r="M119" s="1734">
        <v>2</v>
      </c>
      <c r="N119" s="1734">
        <v>1</v>
      </c>
      <c r="O119" s="1734">
        <v>170</v>
      </c>
      <c r="P119" s="1734">
        <f t="shared" si="23"/>
        <v>1680</v>
      </c>
      <c r="Q119" s="1734">
        <v>1437</v>
      </c>
      <c r="R119" s="1734">
        <v>228</v>
      </c>
      <c r="S119" s="1734">
        <v>15</v>
      </c>
      <c r="T119" s="1761" t="s">
        <v>420</v>
      </c>
      <c r="U119" s="1761" t="s">
        <v>420</v>
      </c>
      <c r="V119" s="1761" t="s">
        <v>420</v>
      </c>
      <c r="W119" s="1761" t="s">
        <v>420</v>
      </c>
      <c r="X119" s="1761" t="s">
        <v>420</v>
      </c>
    </row>
    <row r="120" spans="1:24" ht="37" customHeight="1">
      <c r="A120" s="859"/>
      <c r="B120" s="1044" t="s">
        <v>7570</v>
      </c>
      <c r="C120" s="1724" t="s">
        <v>7571</v>
      </c>
      <c r="D120" s="1778" t="s">
        <v>420</v>
      </c>
      <c r="E120" s="1778" t="s">
        <v>420</v>
      </c>
      <c r="F120" s="1778" t="s">
        <v>420</v>
      </c>
      <c r="G120" s="1778" t="s">
        <v>420</v>
      </c>
      <c r="H120" s="1778" t="s">
        <v>420</v>
      </c>
      <c r="I120" s="1778" t="s">
        <v>420</v>
      </c>
      <c r="J120" s="1778" t="s">
        <v>420</v>
      </c>
      <c r="K120" s="1734">
        <v>195</v>
      </c>
      <c r="L120" s="1734">
        <f t="shared" si="22"/>
        <v>880</v>
      </c>
      <c r="M120" s="1734">
        <v>82</v>
      </c>
      <c r="N120" s="1734">
        <v>30</v>
      </c>
      <c r="O120" s="1734">
        <v>159</v>
      </c>
      <c r="P120" s="1734">
        <f t="shared" si="23"/>
        <v>609</v>
      </c>
      <c r="Q120" s="1734">
        <v>512</v>
      </c>
      <c r="R120" s="1734">
        <v>84</v>
      </c>
      <c r="S120" s="1734">
        <v>13</v>
      </c>
      <c r="T120" s="1761" t="s">
        <v>420</v>
      </c>
      <c r="U120" s="1761" t="s">
        <v>420</v>
      </c>
      <c r="V120" s="1761" t="s">
        <v>420</v>
      </c>
      <c r="W120" s="1761" t="s">
        <v>420</v>
      </c>
      <c r="X120" s="1761" t="s">
        <v>420</v>
      </c>
    </row>
    <row r="121" spans="1:24" ht="37" customHeight="1">
      <c r="A121" s="1131"/>
      <c r="B121" s="1044" t="s">
        <v>7572</v>
      </c>
      <c r="C121" s="1764" t="s">
        <v>7573</v>
      </c>
      <c r="D121" s="1778" t="s">
        <v>420</v>
      </c>
      <c r="E121" s="1778" t="s">
        <v>420</v>
      </c>
      <c r="F121" s="1778" t="s">
        <v>420</v>
      </c>
      <c r="G121" s="1778" t="s">
        <v>420</v>
      </c>
      <c r="H121" s="1778" t="s">
        <v>420</v>
      </c>
      <c r="I121" s="1778" t="s">
        <v>420</v>
      </c>
      <c r="J121" s="1778" t="s">
        <v>420</v>
      </c>
      <c r="K121" s="1734">
        <v>96</v>
      </c>
      <c r="L121" s="1734">
        <f t="shared" si="22"/>
        <v>632</v>
      </c>
      <c r="M121" s="1734">
        <v>21</v>
      </c>
      <c r="N121" s="1734">
        <v>12</v>
      </c>
      <c r="O121" s="1734">
        <v>82</v>
      </c>
      <c r="P121" s="1734">
        <f t="shared" si="23"/>
        <v>517</v>
      </c>
      <c r="Q121" s="1734">
        <v>448</v>
      </c>
      <c r="R121" s="1734">
        <v>29</v>
      </c>
      <c r="S121" s="1734">
        <v>40</v>
      </c>
      <c r="T121" s="1761" t="s">
        <v>420</v>
      </c>
      <c r="U121" s="1761" t="s">
        <v>420</v>
      </c>
      <c r="V121" s="1761" t="s">
        <v>420</v>
      </c>
      <c r="W121" s="1761" t="s">
        <v>420</v>
      </c>
      <c r="X121" s="1761" t="s">
        <v>420</v>
      </c>
    </row>
    <row r="122" spans="1:24" ht="37" customHeight="1">
      <c r="A122" s="859"/>
      <c r="B122" s="1044" t="s">
        <v>7574</v>
      </c>
      <c r="C122" s="1764" t="s">
        <v>7575</v>
      </c>
      <c r="D122" s="1778" t="s">
        <v>420</v>
      </c>
      <c r="E122" s="1778" t="s">
        <v>420</v>
      </c>
      <c r="F122" s="1778" t="s">
        <v>420</v>
      </c>
      <c r="G122" s="1778" t="s">
        <v>420</v>
      </c>
      <c r="H122" s="1778" t="s">
        <v>420</v>
      </c>
      <c r="I122" s="1778" t="s">
        <v>420</v>
      </c>
      <c r="J122" s="1778" t="s">
        <v>420</v>
      </c>
      <c r="K122" s="1734">
        <v>52</v>
      </c>
      <c r="L122" s="1734">
        <f t="shared" si="22"/>
        <v>1271</v>
      </c>
      <c r="M122" s="1734">
        <v>2</v>
      </c>
      <c r="N122" s="1734">
        <v>0</v>
      </c>
      <c r="O122" s="1734">
        <v>51</v>
      </c>
      <c r="P122" s="1734">
        <f t="shared" si="23"/>
        <v>1218</v>
      </c>
      <c r="Q122" s="1734">
        <v>933</v>
      </c>
      <c r="R122" s="1734">
        <v>273</v>
      </c>
      <c r="S122" s="1734">
        <v>12</v>
      </c>
      <c r="T122" s="1761" t="s">
        <v>420</v>
      </c>
      <c r="U122" s="1761" t="s">
        <v>420</v>
      </c>
      <c r="V122" s="1761" t="s">
        <v>420</v>
      </c>
      <c r="W122" s="1761" t="s">
        <v>420</v>
      </c>
      <c r="X122" s="1761" t="s">
        <v>420</v>
      </c>
    </row>
    <row r="123" spans="1:24" ht="37" customHeight="1">
      <c r="A123" s="859"/>
      <c r="B123" s="1044" t="s">
        <v>7576</v>
      </c>
      <c r="C123" s="1764" t="s">
        <v>7577</v>
      </c>
      <c r="D123" s="1778" t="s">
        <v>420</v>
      </c>
      <c r="E123" s="1778" t="s">
        <v>420</v>
      </c>
      <c r="F123" s="1778" t="s">
        <v>420</v>
      </c>
      <c r="G123" s="1778" t="s">
        <v>420</v>
      </c>
      <c r="H123" s="1778" t="s">
        <v>420</v>
      </c>
      <c r="I123" s="1778" t="s">
        <v>420</v>
      </c>
      <c r="J123" s="1778" t="s">
        <v>420</v>
      </c>
      <c r="K123" s="1734">
        <v>198</v>
      </c>
      <c r="L123" s="1734">
        <f t="shared" si="22"/>
        <v>5551</v>
      </c>
      <c r="M123" s="1734">
        <v>3</v>
      </c>
      <c r="N123" s="1734">
        <v>1</v>
      </c>
      <c r="O123" s="1734">
        <v>205</v>
      </c>
      <c r="P123" s="1734">
        <f t="shared" si="23"/>
        <v>5342</v>
      </c>
      <c r="Q123" s="1734">
        <v>2818</v>
      </c>
      <c r="R123" s="1734">
        <v>2485</v>
      </c>
      <c r="S123" s="1734">
        <v>39</v>
      </c>
      <c r="T123" s="1761" t="s">
        <v>420</v>
      </c>
      <c r="U123" s="1761" t="s">
        <v>420</v>
      </c>
      <c r="V123" s="1761" t="s">
        <v>420</v>
      </c>
      <c r="W123" s="1761" t="s">
        <v>420</v>
      </c>
      <c r="X123" s="1761" t="s">
        <v>420</v>
      </c>
    </row>
    <row r="124" spans="1:24" ht="37" customHeight="1">
      <c r="A124" s="859"/>
      <c r="B124" s="1044" t="s">
        <v>7578</v>
      </c>
      <c r="C124" s="1764" t="s">
        <v>7579</v>
      </c>
      <c r="D124" s="1778" t="s">
        <v>420</v>
      </c>
      <c r="E124" s="1778" t="s">
        <v>420</v>
      </c>
      <c r="F124" s="1778" t="s">
        <v>420</v>
      </c>
      <c r="G124" s="1778" t="s">
        <v>420</v>
      </c>
      <c r="H124" s="1778" t="s">
        <v>420</v>
      </c>
      <c r="I124" s="1778" t="s">
        <v>420</v>
      </c>
      <c r="J124" s="1778" t="s">
        <v>420</v>
      </c>
      <c r="K124" s="1734">
        <v>121</v>
      </c>
      <c r="L124" s="1734">
        <f t="shared" si="22"/>
        <v>519</v>
      </c>
      <c r="M124" s="1734">
        <v>0</v>
      </c>
      <c r="N124" s="1734">
        <v>0</v>
      </c>
      <c r="O124" s="1734">
        <v>77</v>
      </c>
      <c r="P124" s="1734">
        <f t="shared" si="23"/>
        <v>442</v>
      </c>
      <c r="Q124" s="1734">
        <v>282</v>
      </c>
      <c r="R124" s="1734">
        <v>130</v>
      </c>
      <c r="S124" s="1734">
        <v>30</v>
      </c>
      <c r="T124" s="1761" t="s">
        <v>420</v>
      </c>
      <c r="U124" s="1761" t="s">
        <v>420</v>
      </c>
      <c r="V124" s="1761" t="s">
        <v>420</v>
      </c>
      <c r="W124" s="1761" t="s">
        <v>420</v>
      </c>
      <c r="X124" s="1761" t="s">
        <v>420</v>
      </c>
    </row>
    <row r="125" spans="1:24" ht="37" customHeight="1">
      <c r="A125" s="859"/>
      <c r="B125" s="1044" t="s">
        <v>7580</v>
      </c>
      <c r="C125" s="1724" t="s">
        <v>7581</v>
      </c>
      <c r="D125" s="1778" t="s">
        <v>420</v>
      </c>
      <c r="E125" s="1778" t="s">
        <v>420</v>
      </c>
      <c r="F125" s="1778" t="s">
        <v>420</v>
      </c>
      <c r="G125" s="1778" t="s">
        <v>420</v>
      </c>
      <c r="H125" s="1778" t="s">
        <v>420</v>
      </c>
      <c r="I125" s="1778" t="s">
        <v>420</v>
      </c>
      <c r="J125" s="1778" t="s">
        <v>420</v>
      </c>
      <c r="K125" s="1734">
        <v>257</v>
      </c>
      <c r="L125" s="1734">
        <f t="shared" si="22"/>
        <v>696</v>
      </c>
      <c r="M125" s="1734">
        <v>1</v>
      </c>
      <c r="N125" s="1734">
        <v>1</v>
      </c>
      <c r="O125" s="1734">
        <v>251</v>
      </c>
      <c r="P125" s="1734">
        <f t="shared" si="23"/>
        <v>443</v>
      </c>
      <c r="Q125" s="1734">
        <v>367</v>
      </c>
      <c r="R125" s="1734">
        <v>45</v>
      </c>
      <c r="S125" s="1734">
        <v>31</v>
      </c>
      <c r="T125" s="1761" t="s">
        <v>420</v>
      </c>
      <c r="U125" s="1761" t="s">
        <v>420</v>
      </c>
      <c r="V125" s="1761" t="s">
        <v>420</v>
      </c>
      <c r="W125" s="1761" t="s">
        <v>420</v>
      </c>
      <c r="X125" s="1761" t="s">
        <v>420</v>
      </c>
    </row>
    <row r="126" spans="1:24" ht="37" customHeight="1">
      <c r="A126" s="1131"/>
      <c r="B126" s="1044" t="s">
        <v>7582</v>
      </c>
      <c r="C126" s="1764" t="s">
        <v>7583</v>
      </c>
      <c r="D126" s="1778" t="s">
        <v>420</v>
      </c>
      <c r="E126" s="1778" t="s">
        <v>420</v>
      </c>
      <c r="F126" s="1778" t="s">
        <v>420</v>
      </c>
      <c r="G126" s="1778" t="s">
        <v>420</v>
      </c>
      <c r="H126" s="1778" t="s">
        <v>420</v>
      </c>
      <c r="I126" s="1778" t="s">
        <v>420</v>
      </c>
      <c r="J126" s="1778" t="s">
        <v>420</v>
      </c>
      <c r="K126" s="1734">
        <v>5</v>
      </c>
      <c r="L126" s="1734">
        <f t="shared" si="22"/>
        <v>27</v>
      </c>
      <c r="M126" s="1734">
        <v>0</v>
      </c>
      <c r="N126" s="1734">
        <v>0</v>
      </c>
      <c r="O126" s="1734">
        <v>1</v>
      </c>
      <c r="P126" s="1734">
        <f t="shared" si="23"/>
        <v>26</v>
      </c>
      <c r="Q126" s="1734">
        <v>4</v>
      </c>
      <c r="R126" s="1734">
        <v>22</v>
      </c>
      <c r="S126" s="1734">
        <v>0</v>
      </c>
      <c r="T126" s="1761" t="s">
        <v>420</v>
      </c>
      <c r="U126" s="1761" t="s">
        <v>420</v>
      </c>
      <c r="V126" s="1761" t="s">
        <v>420</v>
      </c>
      <c r="W126" s="1761" t="s">
        <v>420</v>
      </c>
      <c r="X126" s="1761" t="s">
        <v>420</v>
      </c>
    </row>
    <row r="127" spans="1:24" ht="37" customHeight="1">
      <c r="A127" s="1131"/>
      <c r="B127" s="1044"/>
      <c r="C127" s="1770" t="s">
        <v>7584</v>
      </c>
      <c r="D127" s="1778" t="s">
        <v>420</v>
      </c>
      <c r="E127" s="1778" t="s">
        <v>420</v>
      </c>
      <c r="F127" s="1778" t="s">
        <v>420</v>
      </c>
      <c r="G127" s="1778" t="s">
        <v>420</v>
      </c>
      <c r="H127" s="1778" t="s">
        <v>420</v>
      </c>
      <c r="I127" s="1778" t="s">
        <v>420</v>
      </c>
      <c r="J127" s="1778" t="s">
        <v>420</v>
      </c>
      <c r="K127" s="1734">
        <v>1</v>
      </c>
      <c r="L127" s="1734">
        <f t="shared" si="22"/>
        <v>72</v>
      </c>
      <c r="M127" s="1734">
        <v>0</v>
      </c>
      <c r="N127" s="1734">
        <v>0</v>
      </c>
      <c r="O127" s="1734">
        <v>3</v>
      </c>
      <c r="P127" s="1734">
        <f t="shared" si="23"/>
        <v>69</v>
      </c>
      <c r="Q127" s="1734">
        <v>7</v>
      </c>
      <c r="R127" s="1734">
        <v>62</v>
      </c>
      <c r="S127" s="1734">
        <v>0</v>
      </c>
      <c r="T127" s="1761" t="s">
        <v>420</v>
      </c>
      <c r="U127" s="1761" t="s">
        <v>420</v>
      </c>
      <c r="V127" s="1761" t="s">
        <v>420</v>
      </c>
      <c r="W127" s="1761" t="s">
        <v>420</v>
      </c>
      <c r="X127" s="1761" t="s">
        <v>420</v>
      </c>
    </row>
    <row r="128" spans="1:24" ht="37" customHeight="1" thickBot="1">
      <c r="A128" s="1131"/>
      <c r="B128" s="1784"/>
      <c r="C128" s="1785" t="s">
        <v>7585</v>
      </c>
      <c r="D128" s="1778" t="s">
        <v>420</v>
      </c>
      <c r="E128" s="1778" t="s">
        <v>420</v>
      </c>
      <c r="F128" s="1778" t="s">
        <v>420</v>
      </c>
      <c r="G128" s="1778" t="s">
        <v>420</v>
      </c>
      <c r="H128" s="1778" t="s">
        <v>420</v>
      </c>
      <c r="I128" s="1778" t="s">
        <v>420</v>
      </c>
      <c r="J128" s="1778" t="s">
        <v>420</v>
      </c>
      <c r="K128" s="1741">
        <v>1</v>
      </c>
      <c r="L128" s="1741">
        <f t="shared" si="22"/>
        <v>2</v>
      </c>
      <c r="M128" s="1741">
        <v>1</v>
      </c>
      <c r="N128" s="1741">
        <v>0</v>
      </c>
      <c r="O128" s="1741">
        <v>0</v>
      </c>
      <c r="P128" s="1741">
        <f t="shared" si="23"/>
        <v>1</v>
      </c>
      <c r="Q128" s="1741">
        <v>1</v>
      </c>
      <c r="R128" s="1741">
        <v>0</v>
      </c>
      <c r="S128" s="1741">
        <v>0</v>
      </c>
      <c r="T128" s="1786" t="s">
        <v>420</v>
      </c>
      <c r="U128" s="1786" t="s">
        <v>420</v>
      </c>
      <c r="V128" s="1786" t="s">
        <v>420</v>
      </c>
      <c r="W128" s="1786" t="s">
        <v>420</v>
      </c>
      <c r="X128" s="1786" t="s">
        <v>420</v>
      </c>
    </row>
    <row r="129" spans="1:24">
      <c r="A129" s="1003" t="s">
        <v>11837</v>
      </c>
      <c r="B129" s="1003"/>
      <c r="C129" s="1003"/>
      <c r="D129" s="1003"/>
      <c r="E129" s="1003"/>
      <c r="F129" s="1003"/>
      <c r="G129" s="1003"/>
      <c r="H129" s="1003"/>
      <c r="I129" s="1003"/>
      <c r="J129" s="1003"/>
      <c r="K129" s="1003"/>
      <c r="L129" s="910"/>
      <c r="M129" s="910"/>
      <c r="N129" s="910"/>
      <c r="O129" s="910"/>
      <c r="P129" s="910"/>
      <c r="Q129" s="910"/>
      <c r="R129" s="910"/>
      <c r="S129" s="910"/>
      <c r="T129" s="1734"/>
      <c r="U129" s="1734"/>
      <c r="V129" s="987"/>
      <c r="W129" s="987"/>
      <c r="X129" s="1021" t="s">
        <v>7586</v>
      </c>
    </row>
    <row r="130" spans="1:24">
      <c r="A130" s="987"/>
      <c r="B130" s="987"/>
      <c r="C130" s="987"/>
      <c r="D130" s="987"/>
      <c r="E130" s="987"/>
      <c r="F130" s="987"/>
      <c r="G130" s="987"/>
      <c r="H130" s="987"/>
      <c r="I130" s="859"/>
      <c r="J130" s="859"/>
      <c r="K130" s="859"/>
      <c r="L130" s="859"/>
      <c r="M130" s="859"/>
      <c r="N130" s="859"/>
      <c r="O130" s="859"/>
      <c r="P130" s="859"/>
      <c r="Q130" s="859"/>
      <c r="R130" s="859"/>
      <c r="S130" s="859"/>
      <c r="T130" s="859"/>
      <c r="U130" s="859"/>
      <c r="V130" s="859"/>
      <c r="W130" s="859"/>
      <c r="X130" s="859"/>
    </row>
    <row r="131" spans="1:24">
      <c r="A131" s="859"/>
      <c r="B131" s="859"/>
      <c r="C131" s="859"/>
      <c r="D131" s="859"/>
      <c r="E131" s="859"/>
      <c r="F131" s="859"/>
      <c r="G131" s="859"/>
      <c r="H131" s="859"/>
      <c r="I131" s="859"/>
      <c r="J131" s="859"/>
      <c r="K131" s="859"/>
      <c r="L131" s="859"/>
      <c r="M131" s="859"/>
      <c r="N131" s="859"/>
      <c r="O131" s="859"/>
      <c r="P131" s="859"/>
      <c r="Q131" s="859"/>
      <c r="R131" s="859"/>
      <c r="S131" s="859"/>
      <c r="T131" s="859"/>
      <c r="U131" s="859"/>
      <c r="V131" s="859"/>
      <c r="W131" s="859"/>
      <c r="X131" s="859"/>
    </row>
    <row r="132" spans="1:24">
      <c r="A132" s="859"/>
      <c r="B132" s="859"/>
      <c r="C132" s="859"/>
      <c r="D132" s="859"/>
      <c r="E132" s="859"/>
      <c r="F132" s="859"/>
      <c r="G132" s="859"/>
      <c r="H132" s="859"/>
      <c r="I132" s="859"/>
      <c r="J132" s="859"/>
      <c r="K132" s="859"/>
      <c r="L132" s="859"/>
      <c r="M132" s="859"/>
      <c r="N132" s="859"/>
      <c r="O132" s="859"/>
      <c r="P132" s="859"/>
      <c r="Q132" s="859"/>
      <c r="R132" s="859"/>
      <c r="S132" s="859"/>
      <c r="T132" s="859"/>
      <c r="U132" s="859"/>
      <c r="V132" s="859"/>
      <c r="W132" s="859"/>
      <c r="X132" s="859"/>
    </row>
    <row r="133" spans="1:24">
      <c r="A133" s="859"/>
      <c r="B133" s="859"/>
      <c r="C133" s="859"/>
      <c r="D133" s="859"/>
      <c r="E133" s="859"/>
      <c r="F133" s="859"/>
      <c r="G133" s="859"/>
      <c r="H133" s="859"/>
      <c r="I133" s="859"/>
      <c r="J133" s="859"/>
      <c r="K133" s="859"/>
      <c r="L133" s="859"/>
      <c r="M133" s="859"/>
      <c r="N133" s="859"/>
      <c r="O133" s="859"/>
      <c r="P133" s="859"/>
      <c r="Q133" s="859"/>
      <c r="R133" s="859"/>
      <c r="S133" s="859"/>
      <c r="T133" s="859"/>
      <c r="U133" s="859"/>
      <c r="V133" s="859"/>
      <c r="W133" s="859"/>
      <c r="X133" s="859"/>
    </row>
    <row r="134" spans="1:24">
      <c r="A134" s="859"/>
      <c r="B134" s="859"/>
      <c r="C134" s="859"/>
      <c r="D134" s="859"/>
      <c r="E134" s="859"/>
      <c r="F134" s="859"/>
      <c r="G134" s="859"/>
      <c r="H134" s="859"/>
      <c r="I134" s="859"/>
      <c r="J134" s="859"/>
      <c r="K134" s="859"/>
      <c r="L134" s="859"/>
      <c r="M134" s="859"/>
      <c r="N134" s="859"/>
      <c r="O134" s="859"/>
      <c r="P134" s="859"/>
      <c r="Q134" s="859"/>
      <c r="R134" s="859"/>
      <c r="S134" s="859"/>
      <c r="T134" s="859"/>
      <c r="U134" s="859"/>
      <c r="V134" s="859"/>
      <c r="W134" s="859"/>
      <c r="X134" s="859"/>
    </row>
  </sheetData>
  <mergeCells count="26">
    <mergeCell ref="U6:U7"/>
    <mergeCell ref="A4:C7"/>
    <mergeCell ref="D4:D7"/>
    <mergeCell ref="E4:J4"/>
    <mergeCell ref="K4:K7"/>
    <mergeCell ref="L4:S4"/>
    <mergeCell ref="J6:J7"/>
    <mergeCell ref="M6:M7"/>
    <mergeCell ref="N6:N7"/>
    <mergeCell ref="O6:O7"/>
    <mergeCell ref="V6:W6"/>
    <mergeCell ref="X6:X7"/>
    <mergeCell ref="U4:X4"/>
    <mergeCell ref="E5:E7"/>
    <mergeCell ref="F5:F7"/>
    <mergeCell ref="G5:J5"/>
    <mergeCell ref="L5:L7"/>
    <mergeCell ref="M5:O5"/>
    <mergeCell ref="P5:S5"/>
    <mergeCell ref="U5:X5"/>
    <mergeCell ref="G6:G7"/>
    <mergeCell ref="H6:I6"/>
    <mergeCell ref="T4:T7"/>
    <mergeCell ref="P6:P7"/>
    <mergeCell ref="Q6:R6"/>
    <mergeCell ref="S6:S7"/>
  </mergeCells>
  <phoneticPr fontId="2"/>
  <hyperlinks>
    <hyperlink ref="Y2" location="目次!A1" display="目次へ戻る" xr:uid="{B9929371-2FC5-44B2-8F0F-B30030605B6D}"/>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255</vt:i4>
      </vt:variant>
      <vt:variant>
        <vt:lpstr>名前付き一覧</vt:lpstr>
      </vt:variant>
      <vt:variant>
        <vt:i4>4</vt:i4>
      </vt:variant>
    </vt:vector>
  </HeadingPairs>
  <TitlesOfParts>
    <vt:vector size="259" baseType="lpstr">
      <vt:lpstr>総目次</vt:lpstr>
      <vt:lpstr>目次</vt:lpstr>
      <vt:lpstr>凡例</vt:lpstr>
      <vt:lpstr>市民生活</vt:lpstr>
      <vt:lpstr>市の１日</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人口ピラミッド</vt:lpstr>
      <vt:lpstr>21</vt:lpstr>
      <vt:lpstr>22</vt:lpstr>
      <vt:lpstr>23</vt:lpstr>
      <vt:lpstr>24</vt:lpstr>
      <vt:lpstr>25</vt:lpstr>
      <vt:lpstr>26</vt:lpstr>
      <vt:lpstr>27</vt:lpstr>
      <vt:lpstr>28</vt:lpstr>
      <vt:lpstr>29</vt:lpstr>
      <vt:lpstr>30</vt:lpstr>
      <vt:lpstr>31</vt:lpstr>
      <vt:lpstr>32</vt:lpstr>
      <vt:lpstr>33(1)</vt:lpstr>
      <vt:lpstr>33(2)</vt:lpstr>
      <vt:lpstr>34</vt:lpstr>
      <vt:lpstr>35</vt:lpstr>
      <vt:lpstr>36</vt:lpstr>
      <vt:lpstr>37</vt:lpstr>
      <vt:lpstr>38</vt:lpstr>
      <vt:lpstr>39</vt:lpstr>
      <vt:lpstr>40削除</vt:lpstr>
      <vt:lpstr>41</vt:lpstr>
      <vt:lpstr>42</vt:lpstr>
      <vt:lpstr>43</vt:lpstr>
      <vt:lpstr>44</vt:lpstr>
      <vt:lpstr>45削除</vt:lpstr>
      <vt:lpstr>46削除</vt:lpstr>
      <vt:lpstr>47</vt:lpstr>
      <vt:lpstr>48</vt:lpstr>
      <vt:lpstr>49</vt:lpstr>
      <vt:lpstr>50</vt:lpstr>
      <vt:lpstr>51</vt:lpstr>
      <vt:lpstr>52</vt:lpstr>
      <vt:lpstr>53</vt:lpstr>
      <vt:lpstr>54</vt:lpstr>
      <vt:lpstr>55</vt:lpstr>
      <vt:lpstr>56</vt:lpstr>
      <vt:lpstr>57</vt:lpstr>
      <vt:lpstr>58削除</vt:lpstr>
      <vt:lpstr>59</vt:lpstr>
      <vt:lpstr>60</vt:lpstr>
      <vt:lpstr>61</vt:lpstr>
      <vt:lpstr>62削除</vt:lpstr>
      <vt:lpstr>63</vt:lpstr>
      <vt:lpstr>64</vt:lpstr>
      <vt:lpstr>65</vt:lpstr>
      <vt:lpstr>66</vt:lpstr>
      <vt:lpstr>67</vt:lpstr>
      <vt:lpstr>68削除</vt:lpstr>
      <vt:lpstr>69</vt:lpstr>
      <vt:lpstr>70</vt:lpstr>
      <vt:lpstr>71</vt:lpstr>
      <vt:lpstr>72</vt:lpstr>
      <vt:lpstr>73</vt:lpstr>
      <vt:lpstr>74</vt:lpstr>
      <vt:lpstr>75</vt:lpstr>
      <vt:lpstr>76</vt:lpstr>
      <vt:lpstr>77削除</vt:lpstr>
      <vt:lpstr>78</vt:lpstr>
      <vt:lpstr>79</vt:lpstr>
      <vt:lpstr>80</vt:lpstr>
      <vt:lpstr>81</vt:lpstr>
      <vt:lpstr>82</vt:lpstr>
      <vt:lpstr>83</vt:lpstr>
      <vt:lpstr>84⑴⑵</vt:lpstr>
      <vt:lpstr>84⑶</vt:lpstr>
      <vt:lpstr>85</vt:lpstr>
      <vt:lpstr>86⑴</vt:lpstr>
      <vt:lpstr>86⑵</vt:lpstr>
      <vt:lpstr>86⑶⑷</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104削除</vt:lpstr>
      <vt:lpstr>105削除</vt:lpstr>
      <vt:lpstr>106削除</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125削除</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142～149削除</vt:lpstr>
      <vt:lpstr>150</vt:lpstr>
      <vt:lpstr>151</vt:lpstr>
      <vt:lpstr>152～155削除</vt:lpstr>
      <vt:lpstr>156</vt:lpstr>
      <vt:lpstr>157</vt:lpstr>
      <vt:lpstr>158</vt:lpstr>
      <vt:lpstr>159削除</vt:lpstr>
      <vt:lpstr>160</vt:lpstr>
      <vt:lpstr>161</vt:lpstr>
      <vt:lpstr>162(1)~(5)</vt:lpstr>
      <vt:lpstr>162(6)~(8)</vt:lpstr>
      <vt:lpstr>163</vt:lpstr>
      <vt:lpstr>164</vt:lpstr>
      <vt:lpstr>165</vt:lpstr>
      <vt:lpstr>166</vt:lpstr>
      <vt:lpstr>167</vt:lpstr>
      <vt:lpstr>168</vt:lpstr>
      <vt:lpstr>169</vt:lpstr>
      <vt:lpstr>170</vt:lpstr>
      <vt:lpstr>171</vt:lpstr>
      <vt:lpstr>172</vt:lpstr>
      <vt:lpstr>173</vt:lpstr>
      <vt:lpstr>174⑴</vt:lpstr>
      <vt:lpstr>174⑵</vt:lpstr>
      <vt:lpstr>174⑶</vt:lpstr>
      <vt:lpstr>174⑷</vt:lpstr>
      <vt:lpstr>175</vt:lpstr>
      <vt:lpstr>176⑴</vt:lpstr>
      <vt:lpstr>176⑵</vt:lpstr>
      <vt:lpstr>176⑶⑷⑸</vt:lpstr>
      <vt:lpstr>177</vt:lpstr>
      <vt:lpstr>178</vt:lpstr>
      <vt:lpstr>179</vt:lpstr>
      <vt:lpstr>180</vt:lpstr>
      <vt:lpstr>181</vt:lpstr>
      <vt:lpstr>182</vt:lpstr>
      <vt:lpstr>183⑴</vt:lpstr>
      <vt:lpstr>183⑵</vt:lpstr>
      <vt:lpstr>183⑶</vt:lpstr>
      <vt:lpstr>183⑷⑸</vt:lpstr>
      <vt:lpstr>184</vt:lpstr>
      <vt:lpstr>185</vt:lpstr>
      <vt:lpstr>186</vt:lpstr>
      <vt:lpstr>187</vt:lpstr>
      <vt:lpstr>188削除</vt:lpstr>
      <vt:lpstr>189</vt:lpstr>
      <vt:lpstr>190</vt:lpstr>
      <vt:lpstr>191</vt:lpstr>
      <vt:lpstr>192</vt:lpstr>
      <vt:lpstr>193(1)</vt:lpstr>
      <vt:lpstr>193(2)</vt:lpstr>
      <vt:lpstr>194</vt:lpstr>
      <vt:lpstr>195削除</vt:lpstr>
      <vt:lpstr>196</vt:lpstr>
      <vt:lpstr>197削除</vt:lpstr>
      <vt:lpstr>198(1)(2)</vt:lpstr>
      <vt:lpstr>198(3)</vt:lpstr>
      <vt:lpstr>199</vt:lpstr>
      <vt:lpstr>200</vt:lpstr>
      <vt:lpstr>201</vt:lpstr>
      <vt:lpstr>202</vt:lpstr>
      <vt:lpstr>203</vt:lpstr>
      <vt:lpstr>204⑴</vt:lpstr>
      <vt:lpstr>204⑵</vt:lpstr>
      <vt:lpstr>204⑶</vt:lpstr>
      <vt:lpstr>205</vt:lpstr>
      <vt:lpstr>206</vt:lpstr>
      <vt:lpstr>207</vt:lpstr>
      <vt:lpstr>208</vt:lpstr>
      <vt:lpstr>209⑴⑵⑶⑷</vt:lpstr>
      <vt:lpstr>209⑸</vt:lpstr>
      <vt:lpstr>210</vt:lpstr>
      <vt:lpstr>211</vt:lpstr>
      <vt:lpstr>212</vt:lpstr>
      <vt:lpstr>213</vt:lpstr>
      <vt:lpstr>214</vt:lpstr>
      <vt:lpstr>215</vt:lpstr>
      <vt:lpstr>216</vt:lpstr>
      <vt:lpstr>217</vt:lpstr>
      <vt:lpstr>218</vt:lpstr>
      <vt:lpstr>219</vt:lpstr>
      <vt:lpstr>220</vt:lpstr>
      <vt:lpstr>221(1)～(5)</vt:lpstr>
      <vt:lpstr>221(6)(7)(8)</vt:lpstr>
      <vt:lpstr>222</vt:lpstr>
      <vt:lpstr>223</vt:lpstr>
      <vt:lpstr>224</vt:lpstr>
      <vt:lpstr>225</vt:lpstr>
      <vt:lpstr>226</vt:lpstr>
      <vt:lpstr>227</vt:lpstr>
      <vt:lpstr>228</vt:lpstr>
      <vt:lpstr>229</vt:lpstr>
      <vt:lpstr>230</vt:lpstr>
      <vt:lpstr>231</vt:lpstr>
      <vt:lpstr>232</vt:lpstr>
      <vt:lpstr>233</vt:lpstr>
      <vt:lpstr>234削除</vt:lpstr>
      <vt:lpstr>235</vt:lpstr>
      <vt:lpstr>236</vt:lpstr>
      <vt:lpstr>237</vt:lpstr>
      <vt:lpstr>238</vt:lpstr>
      <vt:lpstr>参考</vt:lpstr>
      <vt:lpstr>参考資料</vt:lpstr>
      <vt:lpstr>'19'!Criteria</vt:lpstr>
      <vt:lpstr>市の１日!Print_Area</vt:lpstr>
      <vt:lpstr>市民生活!Print_Area</vt:lpstr>
      <vt:lpstr>総目次!Print_Area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伊東　弘貴</dc:creator>
  <cp:lastModifiedBy>齊藤　駿</cp:lastModifiedBy>
  <cp:lastPrinted>2026-03-08T23:42:33Z</cp:lastPrinted>
  <dcterms:created xsi:type="dcterms:W3CDTF">2026-02-18T23:35:05Z</dcterms:created>
  <dcterms:modified xsi:type="dcterms:W3CDTF">2026-03-24T00:50:50Z</dcterms:modified>
</cp:coreProperties>
</file>